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heckCompatibility="1" defaultThemeVersion="124226"/>
  <bookViews>
    <workbookView xWindow="0" yWindow="1080" windowWidth="20730" windowHeight="11130" firstSheet="15" activeTab="22"/>
  </bookViews>
  <sheets>
    <sheet name="címrend" sheetId="11" r:id="rId1"/>
    <sheet name="címrendösszesen" sheetId="1" r:id="rId2"/>
    <sheet name="összesített önk.- köt.-államig." sheetId="8" r:id="rId3"/>
    <sheet name="mérleg" sheetId="7" r:id="rId4"/>
    <sheet name="rendfeladattalterhpézmaradv" sheetId="28" r:id="rId5"/>
    <sheet name="tartalékok" sheetId="17" r:id="rId6"/>
    <sheet name="felhalmozás-felújítás" sheetId="18" r:id="rId7"/>
    <sheet name="bevétel 11601 cím " sheetId="19" r:id="rId8"/>
    <sheet name="kiadás 11601" sheetId="20" r:id="rId9"/>
    <sheet name="bevétel 11602" sheetId="21" r:id="rId10"/>
    <sheet name="kiadás11602" sheetId="22" r:id="rId11"/>
    <sheet name="kiadás 11603" sheetId="23" r:id="rId12"/>
    <sheet name="bevétel 11604 cím  " sheetId="24" r:id="rId13"/>
    <sheet name="kiadás 11604 " sheetId="25" r:id="rId14"/>
    <sheet name="bevétel 11605 cím  " sheetId="26" r:id="rId15"/>
    <sheet name="kiadás11605projektek" sheetId="27" r:id="rId16"/>
    <sheet name="eng.létszám" sheetId="13" r:id="rId17"/>
    <sheet name="céljellegű" sheetId="15" r:id="rId18"/>
    <sheet name="EU-s projekt" sheetId="35" r:id="rId19"/>
    <sheet name="címrend kötelező" sheetId="5" r:id="rId20"/>
    <sheet name="címrend önként" sheetId="9" r:id="rId21"/>
    <sheet name="címrend államig" sheetId="10" r:id="rId22"/>
    <sheet name="Munka1" sheetId="36" r:id="rId23"/>
  </sheets>
  <externalReferences>
    <externalReference r:id="rId24"/>
    <externalReference r:id="rId25"/>
  </externalReferences>
  <definedNames>
    <definedName name="_xlnm.Print_Titles" localSheetId="7">'bevétel 11601 cím '!$1:$1</definedName>
    <definedName name="_xlnm.Print_Titles" localSheetId="9">'bevétel 11602'!$1:$2</definedName>
    <definedName name="_xlnm.Print_Titles" localSheetId="12">'bevétel 11604 cím  '!$1:$1</definedName>
    <definedName name="_xlnm.Print_Titles" localSheetId="14">'bevétel 11605 cím  '!$1:$1</definedName>
    <definedName name="_xlnm.Print_Titles" localSheetId="17">céljellegű!$A:$A,céljellegű!$1:$2</definedName>
    <definedName name="_xlnm.Print_Titles" localSheetId="0">címrend!$1:$1</definedName>
    <definedName name="_xlnm.Print_Titles" localSheetId="21">'címrend államig'!$A:$A,'címrend államig'!$1:$1</definedName>
    <definedName name="_xlnm.Print_Titles" localSheetId="19">'címrend kötelező'!$A:$A,'címrend kötelező'!$1:$2</definedName>
    <definedName name="_xlnm.Print_Titles" localSheetId="20">'címrend önként'!$A:$A,'címrend önként'!$1:$1</definedName>
    <definedName name="_xlnm.Print_Titles" localSheetId="1">címrendösszesen!$A:$A,címrendösszesen!$1:$5</definedName>
    <definedName name="_xlnm.Print_Titles" localSheetId="6">'felhalmozás-felújítás'!$A:$D,'felhalmozás-felújítás'!$1:$2</definedName>
    <definedName name="_xlnm.Print_Titles" localSheetId="8">'kiadás 11601'!$A:$A,'kiadás 11601'!$1:$2</definedName>
    <definedName name="_xlnm.Print_Titles" localSheetId="11">'kiadás 11603'!$A:$A,'kiadás 11603'!$1:$3</definedName>
    <definedName name="_xlnm.Print_Titles" localSheetId="13">'kiadás 11604 '!$A:$A,'kiadás 11604 '!$1:$3</definedName>
    <definedName name="_xlnm.Print_Titles" localSheetId="10">kiadás11602!$A:$A,kiadás11602!$1:$2</definedName>
    <definedName name="_xlnm.Print_Titles" localSheetId="15">kiadás11605projektek!$A:$A,kiadás11605projektek!$1:$2</definedName>
    <definedName name="_xlnm.Print_Titles" localSheetId="3">mérleg!$B:$B,mérleg!$1:$2</definedName>
    <definedName name="_xlnm.Print_Titles" localSheetId="2">'összesített önk.- köt.-államig.'!$A:$B,'összesített önk.- köt.-államig.'!$1:$2</definedName>
    <definedName name="_xlnm.Print_Titles" localSheetId="4">rendfeladattalterhpézmaradv!$A:$C,rendfeladattalterhpézmaradv!$1:$3</definedName>
    <definedName name="_xlnm.Print_Area" localSheetId="7">'bevétel 11601 cím '!$A$1:$V$16</definedName>
    <definedName name="_xlnm.Print_Area" localSheetId="9">'bevétel 11602'!$A$1:$S$45</definedName>
    <definedName name="_xlnm.Print_Area" localSheetId="12">'bevétel 11604 cím  '!$A$1:$S$10</definedName>
    <definedName name="_xlnm.Print_Area" localSheetId="14">'bevétel 11605 cím  '!$A$1:$S$13</definedName>
    <definedName name="_xlnm.Print_Area" localSheetId="17">céljellegű!$A$1:$AZ$23</definedName>
    <definedName name="_xlnm.Print_Area" localSheetId="0">címrend!$A$1:$F$131</definedName>
    <definedName name="_xlnm.Print_Area" localSheetId="21">'címrend államig'!$A$1:$HC$70</definedName>
    <definedName name="_xlnm.Print_Area" localSheetId="19">'címrend kötelező'!$A$1:$HC$70</definedName>
    <definedName name="_xlnm.Print_Area" localSheetId="20">'címrend önként'!$A$1:$HC$70</definedName>
    <definedName name="_xlnm.Print_Area" localSheetId="1">címrendösszesen!$A$1:$HC$70</definedName>
    <definedName name="_xlnm.Print_Area" localSheetId="16">eng.létszám!$A$1:$AB$37</definedName>
    <definedName name="_xlnm.Print_Area" localSheetId="6">'felhalmozás-felújítás'!$A$1:$V$201</definedName>
    <definedName name="_xlnm.Print_Area" localSheetId="8">'kiadás 11601'!$A$1:$AE$102</definedName>
    <definedName name="_xlnm.Print_Area" localSheetId="11">'kiadás 11603'!$A$1:$Y$14</definedName>
    <definedName name="_xlnm.Print_Area" localSheetId="13">'kiadás 11604 '!$A$1:$AH$76</definedName>
    <definedName name="_xlnm.Print_Area" localSheetId="10">kiadás11602!$A$1:$AE$72</definedName>
    <definedName name="_xlnm.Print_Area" localSheetId="15">kiadás11605projektek!$A$1:$AE$58</definedName>
    <definedName name="_xlnm.Print_Area" localSheetId="3">mérleg!$A$1:$N$75</definedName>
    <definedName name="_xlnm.Print_Area" localSheetId="2">'összesített önk.- köt.-államig.'!$A$1:$AX$68</definedName>
    <definedName name="_xlnm.Print_Area" localSheetId="4">rendfeladattalterhpézmaradv!$A$1:$AD$49</definedName>
    <definedName name="_xlnm.Print_Area" localSheetId="5">tartalékok!$A$1:$K$30</definedName>
  </definedNames>
  <calcPr calcId="145621"/>
</workbook>
</file>

<file path=xl/calcChain.xml><?xml version="1.0" encoding="utf-8"?>
<calcChain xmlns="http://schemas.openxmlformats.org/spreadsheetml/2006/main">
  <c r="GP63" i="5" l="1"/>
  <c r="GP10" i="5"/>
  <c r="C18" i="17"/>
  <c r="F26" i="17"/>
  <c r="L61" i="18" l="1"/>
  <c r="R61" i="18"/>
  <c r="DD24" i="9" l="1"/>
  <c r="O45" i="20" l="1"/>
  <c r="O21" i="20"/>
  <c r="BZ16" i="9" l="1"/>
  <c r="C16" i="17"/>
  <c r="S68" i="22" l="1"/>
  <c r="AB68" i="22" s="1"/>
  <c r="AE68" i="22" s="1"/>
  <c r="Z68" i="22"/>
  <c r="AA68" i="22"/>
  <c r="AC68" i="22"/>
  <c r="AD68" i="22"/>
  <c r="F24" i="17"/>
  <c r="AC99" i="20" l="1"/>
  <c r="AD99" i="20"/>
  <c r="AE99" i="20"/>
  <c r="Z99" i="20"/>
  <c r="AA99" i="20"/>
  <c r="AB99" i="20"/>
  <c r="P99" i="20"/>
  <c r="Z98" i="20" l="1"/>
  <c r="AA98" i="20"/>
  <c r="AD98" i="20" s="1"/>
  <c r="AC98" i="20"/>
  <c r="Z97" i="20"/>
  <c r="AA97" i="20"/>
  <c r="AC97" i="20"/>
  <c r="AD97" i="20"/>
  <c r="P98" i="20"/>
  <c r="AB98" i="20" s="1"/>
  <c r="AE98" i="20" s="1"/>
  <c r="F39" i="21"/>
  <c r="L39" i="21"/>
  <c r="F29" i="17"/>
  <c r="R69" i="22" l="1"/>
  <c r="GP68" i="5" l="1"/>
  <c r="GP20" i="5"/>
  <c r="AA30" i="5"/>
  <c r="S58" i="22" l="1"/>
  <c r="AB58" i="22" s="1"/>
  <c r="AE58" i="22" s="1"/>
  <c r="Z58" i="22"/>
  <c r="AA58" i="22"/>
  <c r="AD58" i="22" s="1"/>
  <c r="AC58" i="22"/>
  <c r="U60" i="25"/>
  <c r="Z81" i="20"/>
  <c r="AA81" i="20"/>
  <c r="AC81" i="20"/>
  <c r="AD81" i="20"/>
  <c r="P81" i="20"/>
  <c r="AB81" i="20" s="1"/>
  <c r="AE81" i="20" s="1"/>
  <c r="F4" i="17"/>
  <c r="K48" i="18" l="1"/>
  <c r="O15" i="9"/>
  <c r="FC63" i="9" l="1"/>
  <c r="FF63" i="9"/>
  <c r="FI63" i="9"/>
  <c r="FL63" i="9"/>
  <c r="FO63" i="9"/>
  <c r="FR63" i="9"/>
  <c r="FU63" i="9"/>
  <c r="FX63" i="9"/>
  <c r="GA63" i="9"/>
  <c r="GD63" i="9"/>
  <c r="GG63" i="9"/>
  <c r="GJ63" i="9"/>
  <c r="GP63" i="9"/>
  <c r="GV63" i="9"/>
  <c r="GV9" i="9"/>
  <c r="GP9" i="9"/>
  <c r="GJ9" i="9"/>
  <c r="GG9" i="9"/>
  <c r="GD9" i="9"/>
  <c r="GA9" i="9"/>
  <c r="FX9" i="9"/>
  <c r="FU9" i="9"/>
  <c r="FR9" i="9"/>
  <c r="FO9" i="9"/>
  <c r="FL9" i="9"/>
  <c r="FI9" i="9"/>
  <c r="FF9" i="9"/>
  <c r="FC9" i="9"/>
  <c r="EZ9" i="9"/>
  <c r="EZ63" i="9"/>
  <c r="ET9" i="9"/>
  <c r="ET63" i="9"/>
  <c r="EQ63" i="9"/>
  <c r="EQ9" i="9"/>
  <c r="GP9" i="5"/>
  <c r="EQ9" i="10" l="1"/>
  <c r="EQ63" i="10"/>
  <c r="GV63" i="5"/>
  <c r="GV9" i="5"/>
  <c r="GJ63" i="5"/>
  <c r="GG63" i="5"/>
  <c r="GD63" i="5"/>
  <c r="FX63" i="5"/>
  <c r="FU63" i="5"/>
  <c r="FR63" i="5"/>
  <c r="FO63" i="5"/>
  <c r="FL63" i="5"/>
  <c r="FI63" i="5"/>
  <c r="FF63" i="5"/>
  <c r="FC63" i="5"/>
  <c r="GJ9" i="5"/>
  <c r="GG9" i="5"/>
  <c r="GD9" i="5"/>
  <c r="FX9" i="5"/>
  <c r="FU9" i="5"/>
  <c r="FR9" i="5"/>
  <c r="FO9" i="5"/>
  <c r="FL9" i="5"/>
  <c r="FI9" i="5"/>
  <c r="FF9" i="5"/>
  <c r="FC9" i="5"/>
  <c r="ET9" i="5"/>
  <c r="ET63" i="5"/>
  <c r="EQ63" i="5"/>
  <c r="EQ9" i="5"/>
  <c r="T13" i="18"/>
  <c r="U13" i="18"/>
  <c r="V13" i="18"/>
  <c r="S13" i="18"/>
  <c r="O24" i="9"/>
  <c r="Z69" i="22" l="1"/>
  <c r="AA69" i="22"/>
  <c r="AD69" i="22" s="1"/>
  <c r="AC69" i="22"/>
  <c r="S69" i="22"/>
  <c r="AB69" i="22" s="1"/>
  <c r="AE69" i="22" s="1"/>
  <c r="AB60" i="25"/>
  <c r="DA16" i="9" l="1"/>
  <c r="G88" i="18" l="1"/>
  <c r="T88" i="18"/>
  <c r="U88" i="18"/>
  <c r="V88" i="18"/>
  <c r="U24" i="27" l="1"/>
  <c r="U21" i="27"/>
  <c r="EK10" i="5"/>
  <c r="EK9" i="5"/>
  <c r="EK8" i="5"/>
  <c r="T136" i="18" l="1"/>
  <c r="U136" i="18"/>
  <c r="G136" i="18"/>
  <c r="V136" i="18" s="1"/>
  <c r="J135" i="18" l="1"/>
  <c r="V135" i="18" s="1"/>
  <c r="T135" i="18"/>
  <c r="U135" i="18"/>
  <c r="T146" i="18" l="1"/>
  <c r="U146" i="18"/>
  <c r="V146" i="18"/>
  <c r="G146" i="18"/>
  <c r="T132" i="18"/>
  <c r="U132" i="18"/>
  <c r="G132" i="18"/>
  <c r="V132" i="18" s="1"/>
  <c r="T134" i="18"/>
  <c r="U134" i="18"/>
  <c r="G134" i="18"/>
  <c r="V134" i="18" s="1"/>
  <c r="T145" i="18"/>
  <c r="U145" i="18"/>
  <c r="G145" i="18"/>
  <c r="V145" i="18" s="1"/>
  <c r="T142" i="18"/>
  <c r="U142" i="18"/>
  <c r="G142" i="18"/>
  <c r="V142" i="18" s="1"/>
  <c r="GP19" i="5" l="1"/>
  <c r="I31" i="22" l="1"/>
  <c r="J26" i="22"/>
  <c r="M26" i="22" s="1"/>
  <c r="AE26" i="22" s="1"/>
  <c r="AC26" i="22"/>
  <c r="Z26" i="22"/>
  <c r="AA26" i="22"/>
  <c r="AB26" i="22"/>
  <c r="K26" i="22"/>
  <c r="L26" i="22"/>
  <c r="AD26" i="22" s="1"/>
  <c r="BZ16" i="5"/>
  <c r="P97" i="20" l="1"/>
  <c r="AB97" i="20" s="1"/>
  <c r="AE97" i="20" s="1"/>
  <c r="AJ10" i="9" l="1"/>
  <c r="AJ8" i="9"/>
  <c r="O16" i="9"/>
  <c r="GG8" i="5" l="1"/>
  <c r="FU8" i="5"/>
  <c r="FC8" i="5"/>
  <c r="GP8" i="5"/>
  <c r="FR8" i="9"/>
  <c r="GS63" i="5" l="1"/>
  <c r="GS9" i="5"/>
  <c r="GS8" i="5"/>
  <c r="EQ8" i="10"/>
  <c r="ET8" i="5"/>
  <c r="EQ8" i="5"/>
  <c r="S57" i="22" l="1"/>
  <c r="AB57" i="22" s="1"/>
  <c r="AE57" i="22" s="1"/>
  <c r="Z57" i="22"/>
  <c r="AA57" i="22"/>
  <c r="AC57" i="22"/>
  <c r="AD57" i="22"/>
  <c r="Q49" i="22"/>
  <c r="FI10" i="9" l="1"/>
  <c r="FI36" i="9"/>
  <c r="FC36" i="5"/>
  <c r="FC10" i="5"/>
  <c r="FI10" i="5"/>
  <c r="FU10" i="5"/>
  <c r="FR10" i="5"/>
  <c r="GG8" i="9"/>
  <c r="FC8" i="9"/>
  <c r="T166" i="18" l="1"/>
  <c r="U166" i="18"/>
  <c r="J166" i="18"/>
  <c r="V166" i="18" s="1"/>
  <c r="GV10" i="5"/>
  <c r="GP68" i="9" l="1"/>
  <c r="GP36" i="5"/>
  <c r="GV10" i="9" l="1"/>
  <c r="T168" i="18"/>
  <c r="U168" i="18"/>
  <c r="J168" i="18"/>
  <c r="V168" i="18" s="1"/>
  <c r="GV19" i="5"/>
  <c r="GV68" i="5"/>
  <c r="GV36" i="5"/>
  <c r="C14" i="17" l="1"/>
  <c r="R11" i="18" l="1"/>
  <c r="R10" i="18"/>
  <c r="AJ16" i="9"/>
  <c r="T65" i="18"/>
  <c r="U65" i="18"/>
  <c r="G65" i="18"/>
  <c r="V65" i="18" s="1"/>
  <c r="P93" i="20"/>
  <c r="ET10" i="9"/>
  <c r="ET8" i="9"/>
  <c r="CX10" i="5"/>
  <c r="S12" i="18" l="1"/>
  <c r="V12" i="18" s="1"/>
  <c r="T12" i="18"/>
  <c r="U12" i="18"/>
  <c r="F6" i="17"/>
  <c r="T9" i="18"/>
  <c r="U9" i="18"/>
  <c r="T10" i="18"/>
  <c r="U10" i="18"/>
  <c r="T11" i="18"/>
  <c r="U11" i="18"/>
  <c r="S8" i="18"/>
  <c r="S9" i="18"/>
  <c r="V9" i="18" s="1"/>
  <c r="S10" i="18"/>
  <c r="V10" i="18" s="1"/>
  <c r="S11" i="18"/>
  <c r="V11" i="18" s="1"/>
  <c r="F12" i="17"/>
  <c r="O9" i="9"/>
  <c r="F10" i="17"/>
  <c r="F11" i="17"/>
  <c r="F9" i="17"/>
  <c r="P95" i="20" l="1"/>
  <c r="AB95" i="20" s="1"/>
  <c r="AE95" i="20" s="1"/>
  <c r="AC95" i="20"/>
  <c r="Z95" i="20"/>
  <c r="AA95" i="20"/>
  <c r="AD95" i="20" s="1"/>
  <c r="K95" i="20"/>
  <c r="L95" i="20"/>
  <c r="M95" i="20"/>
  <c r="T62" i="18" l="1"/>
  <c r="U62" i="18"/>
  <c r="T110" i="18" l="1"/>
  <c r="U110" i="18"/>
  <c r="G110" i="18"/>
  <c r="V110" i="18" s="1"/>
  <c r="AC45" i="20"/>
  <c r="Z45" i="20"/>
  <c r="AA45" i="20"/>
  <c r="AD45" i="20" s="1"/>
  <c r="P45" i="20"/>
  <c r="AB45" i="20" s="1"/>
  <c r="AE45" i="20" s="1"/>
  <c r="K45" i="20"/>
  <c r="L45" i="20"/>
  <c r="M45" i="20"/>
  <c r="T13" i="27" l="1"/>
  <c r="T11" i="27"/>
  <c r="T73" i="25"/>
  <c r="T72" i="25"/>
  <c r="T70" i="25"/>
  <c r="J73" i="25" l="1"/>
  <c r="AS72" i="10" l="1"/>
  <c r="AT72" i="10"/>
  <c r="AS73" i="10"/>
  <c r="AT73" i="10"/>
  <c r="AS74" i="10"/>
  <c r="AT74" i="10"/>
  <c r="BQ23" i="9" l="1"/>
  <c r="BR23" i="9"/>
  <c r="Z53" i="20" l="1"/>
  <c r="AA53" i="20"/>
  <c r="AB53" i="20"/>
  <c r="K53" i="20"/>
  <c r="AC53" i="20" s="1"/>
  <c r="L53" i="20"/>
  <c r="AD53" i="20" s="1"/>
  <c r="J53" i="20"/>
  <c r="M53" i="20" s="1"/>
  <c r="AE53" i="20" s="1"/>
  <c r="D18" i="35" l="1"/>
  <c r="E18" i="35"/>
  <c r="F18" i="35"/>
  <c r="G18" i="35"/>
  <c r="C18" i="35"/>
  <c r="D11" i="35"/>
  <c r="E11" i="35"/>
  <c r="F11" i="35"/>
  <c r="G11" i="35"/>
  <c r="C11" i="35"/>
  <c r="G62" i="18" l="1"/>
  <c r="V62" i="18" s="1"/>
  <c r="L30" i="22" l="1"/>
  <c r="L31" i="22"/>
  <c r="L32" i="22"/>
  <c r="L42" i="22"/>
  <c r="L43" i="22"/>
  <c r="M43" i="22"/>
  <c r="L44" i="22"/>
  <c r="M44" i="22"/>
  <c r="L45" i="22"/>
  <c r="L46" i="22"/>
  <c r="L47" i="22"/>
  <c r="L48" i="22"/>
  <c r="M48" i="22"/>
  <c r="L49" i="22"/>
  <c r="M49" i="22"/>
  <c r="L50" i="22"/>
  <c r="M50" i="22"/>
  <c r="L51" i="22"/>
  <c r="M51" i="22"/>
  <c r="L52" i="22"/>
  <c r="M52" i="22"/>
  <c r="L53" i="22"/>
  <c r="M53" i="22"/>
  <c r="L54" i="22"/>
  <c r="M54" i="22"/>
  <c r="L55" i="22"/>
  <c r="L56" i="22"/>
  <c r="L59" i="22"/>
  <c r="L60" i="22"/>
  <c r="L61" i="22"/>
  <c r="M61" i="22"/>
  <c r="L62" i="22"/>
  <c r="M62" i="22"/>
  <c r="L63" i="22"/>
  <c r="L64" i="22"/>
  <c r="L65" i="22"/>
  <c r="L66" i="22"/>
  <c r="M66" i="22"/>
  <c r="L67" i="22"/>
  <c r="L70" i="22"/>
  <c r="K67" i="22"/>
  <c r="K66" i="22"/>
  <c r="K65" i="22"/>
  <c r="K64" i="22"/>
  <c r="K63" i="22"/>
  <c r="K62" i="22"/>
  <c r="K61" i="22"/>
  <c r="K60" i="22"/>
  <c r="K59" i="22"/>
  <c r="K56" i="22"/>
  <c r="K55" i="22"/>
  <c r="K54" i="22"/>
  <c r="K53" i="22"/>
  <c r="K52" i="22"/>
  <c r="K51" i="22"/>
  <c r="K50" i="22"/>
  <c r="K49" i="22"/>
  <c r="K48" i="22"/>
  <c r="K47" i="22"/>
  <c r="K46" i="22"/>
  <c r="K45" i="22"/>
  <c r="K44" i="22"/>
  <c r="K43" i="22"/>
  <c r="K42" i="22"/>
  <c r="K31" i="22"/>
  <c r="K32" i="22"/>
  <c r="K30" i="22"/>
  <c r="L3" i="22"/>
  <c r="L4" i="22"/>
  <c r="M4" i="22"/>
  <c r="L5" i="22"/>
  <c r="L6" i="22"/>
  <c r="L7" i="22"/>
  <c r="L8" i="22"/>
  <c r="L9" i="22"/>
  <c r="L10" i="22"/>
  <c r="L11" i="22"/>
  <c r="L12" i="22"/>
  <c r="L13" i="22"/>
  <c r="L14" i="22"/>
  <c r="L15" i="22"/>
  <c r="L16" i="22"/>
  <c r="L17" i="22"/>
  <c r="L18" i="22"/>
  <c r="L19" i="22"/>
  <c r="L20" i="22"/>
  <c r="L21" i="22"/>
  <c r="L22" i="22"/>
  <c r="L23" i="22"/>
  <c r="L24" i="22"/>
  <c r="L25" i="22"/>
  <c r="L27" i="22"/>
  <c r="K27" i="22"/>
  <c r="K4" i="22"/>
  <c r="K5" i="22"/>
  <c r="K7" i="22"/>
  <c r="K8" i="22"/>
  <c r="K9" i="22"/>
  <c r="K10" i="22"/>
  <c r="K11" i="22"/>
  <c r="K12" i="22"/>
  <c r="K13" i="22"/>
  <c r="K14" i="22"/>
  <c r="K15" i="22"/>
  <c r="K16" i="22"/>
  <c r="K17" i="22"/>
  <c r="K18" i="22"/>
  <c r="K19" i="22"/>
  <c r="K20" i="22"/>
  <c r="K21" i="22"/>
  <c r="K22" i="22"/>
  <c r="K23" i="22"/>
  <c r="K24" i="22"/>
  <c r="K25" i="22"/>
  <c r="K3" i="22"/>
  <c r="G25" i="22"/>
  <c r="D25" i="22"/>
  <c r="C71" i="22"/>
  <c r="B71" i="22"/>
  <c r="D71" i="22"/>
  <c r="C28" i="22"/>
  <c r="CF8" i="5" s="1"/>
  <c r="B28" i="22"/>
  <c r="B72" i="22" s="1"/>
  <c r="D28" i="22"/>
  <c r="CG8" i="5" s="1"/>
  <c r="CE8" i="5" l="1"/>
  <c r="C72" i="22"/>
  <c r="D72" i="22"/>
  <c r="U165" i="18"/>
  <c r="T165" i="18"/>
  <c r="G165" i="18"/>
  <c r="V165" i="18" s="1"/>
  <c r="U195" i="18"/>
  <c r="T195" i="18"/>
  <c r="G195" i="18"/>
  <c r="V195" i="18" s="1"/>
  <c r="U196" i="18"/>
  <c r="T196" i="18"/>
  <c r="J196" i="18"/>
  <c r="V196" i="18" s="1"/>
  <c r="G162" i="18"/>
  <c r="V162" i="18" s="1"/>
  <c r="J161" i="18"/>
  <c r="V161" i="18" s="1"/>
  <c r="G154" i="18"/>
  <c r="V154" i="18" s="1"/>
  <c r="G155" i="18"/>
  <c r="G156" i="18"/>
  <c r="G157" i="18"/>
  <c r="G158" i="18"/>
  <c r="G159" i="18"/>
  <c r="V159" i="18" s="1"/>
  <c r="G160" i="18"/>
  <c r="V160" i="18" s="1"/>
  <c r="U177" i="18"/>
  <c r="T177" i="18"/>
  <c r="J177" i="18"/>
  <c r="V177" i="18" s="1"/>
  <c r="U176" i="18"/>
  <c r="T176" i="18"/>
  <c r="J176" i="18"/>
  <c r="V176" i="18" s="1"/>
  <c r="U175" i="18"/>
  <c r="T175" i="18"/>
  <c r="J175" i="18"/>
  <c r="V175" i="18" s="1"/>
  <c r="J169" i="18"/>
  <c r="V169" i="18" s="1"/>
  <c r="T155" i="18"/>
  <c r="U155" i="18"/>
  <c r="V155" i="18"/>
  <c r="T156" i="18"/>
  <c r="U156" i="18"/>
  <c r="V156" i="18"/>
  <c r="T157" i="18"/>
  <c r="U157" i="18"/>
  <c r="V157" i="18"/>
  <c r="T158" i="18"/>
  <c r="U158" i="18"/>
  <c r="V158" i="18"/>
  <c r="T159" i="18"/>
  <c r="U159" i="18"/>
  <c r="T160" i="18"/>
  <c r="U160" i="18"/>
  <c r="T161" i="18"/>
  <c r="U161" i="18"/>
  <c r="T162" i="18"/>
  <c r="U162" i="18"/>
  <c r="U154" i="18"/>
  <c r="T154" i="18"/>
  <c r="T169" i="18"/>
  <c r="U169" i="18"/>
  <c r="U173" i="18"/>
  <c r="T173" i="18"/>
  <c r="J173" i="18"/>
  <c r="V173" i="18" s="1"/>
  <c r="U172" i="18"/>
  <c r="T172" i="18"/>
  <c r="J172" i="18"/>
  <c r="V172" i="18" s="1"/>
  <c r="U171" i="18"/>
  <c r="T171" i="18"/>
  <c r="G171" i="18"/>
  <c r="V171" i="18" s="1"/>
  <c r="U170" i="18"/>
  <c r="T170" i="18"/>
  <c r="J170" i="18"/>
  <c r="V170" i="18" s="1"/>
  <c r="T128" i="18"/>
  <c r="U128" i="18"/>
  <c r="T138" i="18"/>
  <c r="U138" i="18"/>
  <c r="T139" i="18"/>
  <c r="U139" i="18"/>
  <c r="J139" i="18"/>
  <c r="V139" i="18" s="1"/>
  <c r="J138" i="18"/>
  <c r="V138" i="18" s="1"/>
  <c r="G128" i="18"/>
  <c r="V128" i="18" s="1"/>
  <c r="T121" i="18"/>
  <c r="U121" i="18"/>
  <c r="G121" i="18"/>
  <c r="V121" i="18" s="1"/>
  <c r="T117" i="18"/>
  <c r="U117" i="18"/>
  <c r="T118" i="18"/>
  <c r="U118" i="18"/>
  <c r="J118" i="18"/>
  <c r="V118" i="18" s="1"/>
  <c r="J117" i="18"/>
  <c r="V117" i="18" s="1"/>
  <c r="J105" i="18"/>
  <c r="V105" i="18" s="1"/>
  <c r="T105" i="18"/>
  <c r="U105" i="18"/>
  <c r="T102" i="18"/>
  <c r="U102" i="18"/>
  <c r="T96" i="18"/>
  <c r="U96" i="18"/>
  <c r="T97" i="18"/>
  <c r="U97" i="18"/>
  <c r="T98" i="18"/>
  <c r="U98" i="18"/>
  <c r="G102" i="18"/>
  <c r="V102" i="18" s="1"/>
  <c r="G98" i="18"/>
  <c r="V98" i="18" s="1"/>
  <c r="J97" i="18"/>
  <c r="V97" i="18" s="1"/>
  <c r="J96" i="18"/>
  <c r="V96" i="18" s="1"/>
  <c r="S39" i="18"/>
  <c r="V39" i="18" s="1"/>
  <c r="S38" i="18"/>
  <c r="V38" i="18" s="1"/>
  <c r="T38" i="18"/>
  <c r="U38" i="18"/>
  <c r="T39" i="18"/>
  <c r="U39" i="18"/>
  <c r="G30" i="18"/>
  <c r="V30" i="18" s="1"/>
  <c r="J31" i="18"/>
  <c r="V31" i="18" s="1"/>
  <c r="J29" i="18"/>
  <c r="V29" i="18" s="1"/>
  <c r="T30" i="18"/>
  <c r="U30" i="18"/>
  <c r="T31" i="18"/>
  <c r="U31" i="18"/>
  <c r="T29" i="18"/>
  <c r="U29" i="18"/>
  <c r="T28" i="18"/>
  <c r="U28" i="18"/>
  <c r="J28" i="18"/>
  <c r="V28" i="18" s="1"/>
  <c r="G24" i="18"/>
  <c r="V24" i="18" s="1"/>
  <c r="T24" i="18"/>
  <c r="U24" i="18"/>
  <c r="T18" i="18"/>
  <c r="U18" i="18"/>
  <c r="G18" i="18"/>
  <c r="V18" i="18" s="1"/>
  <c r="P8" i="18"/>
  <c r="V8" i="18" s="1"/>
  <c r="T8" i="18"/>
  <c r="U8" i="18"/>
  <c r="S7" i="18"/>
  <c r="V7" i="18" s="1"/>
  <c r="T7" i="18"/>
  <c r="U7" i="18"/>
  <c r="Y94" i="20" l="1"/>
  <c r="D6" i="26" l="1"/>
  <c r="D12" i="19"/>
  <c r="J12" i="19" s="1"/>
  <c r="H12" i="19"/>
  <c r="T12" i="19" s="1"/>
  <c r="I12" i="19"/>
  <c r="C13" i="19"/>
  <c r="E13" i="19"/>
  <c r="F13" i="19"/>
  <c r="G13" i="19"/>
  <c r="K13" i="19"/>
  <c r="L13" i="19"/>
  <c r="M13" i="19"/>
  <c r="N13" i="19"/>
  <c r="O13" i="19"/>
  <c r="P13" i="19"/>
  <c r="Q13" i="19"/>
  <c r="R13" i="19"/>
  <c r="S13" i="19"/>
  <c r="B13" i="19"/>
  <c r="S12" i="19"/>
  <c r="R12" i="19"/>
  <c r="U12" i="19" s="1"/>
  <c r="Q12" i="19"/>
  <c r="Q9" i="19"/>
  <c r="R9" i="19"/>
  <c r="S9" i="19"/>
  <c r="Q10" i="19"/>
  <c r="R10" i="19"/>
  <c r="S10" i="19"/>
  <c r="Q11" i="19"/>
  <c r="R11" i="19"/>
  <c r="S11" i="19"/>
  <c r="S8" i="19"/>
  <c r="R8" i="19"/>
  <c r="Q8" i="19"/>
  <c r="Y38" i="22"/>
  <c r="Y39" i="22"/>
  <c r="S39" i="22"/>
  <c r="S38" i="22"/>
  <c r="Z38" i="22"/>
  <c r="AA38" i="22"/>
  <c r="AC38" i="22"/>
  <c r="AD38" i="22"/>
  <c r="Z39" i="22"/>
  <c r="AC39" i="22" s="1"/>
  <c r="AA39" i="22"/>
  <c r="AD39" i="22" s="1"/>
  <c r="Z62" i="22"/>
  <c r="AA62" i="22"/>
  <c r="AD62" i="22" s="1"/>
  <c r="AC62" i="22"/>
  <c r="Z61" i="22"/>
  <c r="AC61" i="22" s="1"/>
  <c r="AA61" i="22"/>
  <c r="AD61" i="22" s="1"/>
  <c r="P62" i="22"/>
  <c r="AB62" i="22" s="1"/>
  <c r="AE62" i="22" s="1"/>
  <c r="P61" i="22"/>
  <c r="AB61" i="22" s="1"/>
  <c r="AE61" i="22" s="1"/>
  <c r="Z96" i="20"/>
  <c r="AC96" i="20" s="1"/>
  <c r="AA96" i="20"/>
  <c r="AD96" i="20" s="1"/>
  <c r="K96" i="20"/>
  <c r="L96" i="20"/>
  <c r="M96" i="20"/>
  <c r="P96" i="20"/>
  <c r="AB96" i="20" s="1"/>
  <c r="AE96" i="20" s="1"/>
  <c r="K42" i="20"/>
  <c r="L42" i="20"/>
  <c r="M42" i="20"/>
  <c r="Z42" i="20"/>
  <c r="AC42" i="20" s="1"/>
  <c r="AA42" i="20"/>
  <c r="AD42" i="20" s="1"/>
  <c r="P42" i="20"/>
  <c r="AB42" i="20" s="1"/>
  <c r="Z86" i="20"/>
  <c r="AC86" i="20" s="1"/>
  <c r="AA86" i="20"/>
  <c r="AD86" i="20" s="1"/>
  <c r="P86" i="20"/>
  <c r="AB86" i="20" s="1"/>
  <c r="AE86" i="20" s="1"/>
  <c r="Z72" i="20"/>
  <c r="AA72" i="20"/>
  <c r="S72" i="20"/>
  <c r="AB72" i="20" s="1"/>
  <c r="K72" i="20"/>
  <c r="L72" i="20"/>
  <c r="M72" i="20"/>
  <c r="Z83" i="20"/>
  <c r="AA83" i="20"/>
  <c r="Z84" i="20"/>
  <c r="AC84" i="20" s="1"/>
  <c r="AA84" i="20"/>
  <c r="AD84" i="20" s="1"/>
  <c r="Z85" i="20"/>
  <c r="AC85" i="20" s="1"/>
  <c r="AA85" i="20"/>
  <c r="AD85" i="20" s="1"/>
  <c r="P84" i="20"/>
  <c r="AB84" i="20" s="1"/>
  <c r="AE84" i="20" s="1"/>
  <c r="P85" i="20"/>
  <c r="AB85" i="20" s="1"/>
  <c r="AE85" i="20" s="1"/>
  <c r="K83" i="20"/>
  <c r="L83" i="20"/>
  <c r="M83" i="20"/>
  <c r="P83" i="20"/>
  <c r="AB83" i="20" s="1"/>
  <c r="AE83" i="20" s="1"/>
  <c r="Z59" i="22"/>
  <c r="AC59" i="22" s="1"/>
  <c r="AA59" i="22"/>
  <c r="AD59" i="22" s="1"/>
  <c r="AB59" i="22"/>
  <c r="Z60" i="22"/>
  <c r="AC60" i="22" s="1"/>
  <c r="AA60" i="22"/>
  <c r="AD60" i="22" s="1"/>
  <c r="AB60" i="22"/>
  <c r="Z63" i="22"/>
  <c r="AC63" i="22" s="1"/>
  <c r="AA63" i="22"/>
  <c r="AD63" i="22" s="1"/>
  <c r="AB63" i="22"/>
  <c r="Z64" i="22"/>
  <c r="AC64" i="22" s="1"/>
  <c r="AA64" i="22"/>
  <c r="AD64" i="22" s="1"/>
  <c r="AB64" i="22"/>
  <c r="Z65" i="22"/>
  <c r="AC65" i="22" s="1"/>
  <c r="AA65" i="22"/>
  <c r="AD65" i="22" s="1"/>
  <c r="AB65" i="22"/>
  <c r="J59" i="22"/>
  <c r="M59" i="22" s="1"/>
  <c r="J60" i="22"/>
  <c r="M60" i="22" s="1"/>
  <c r="AE60" i="22" s="1"/>
  <c r="J63" i="22"/>
  <c r="M63" i="22" s="1"/>
  <c r="J64" i="22"/>
  <c r="M64" i="22" s="1"/>
  <c r="AE64" i="22" s="1"/>
  <c r="J65" i="22"/>
  <c r="M65" i="22" s="1"/>
  <c r="Z24" i="22"/>
  <c r="AA24" i="22"/>
  <c r="AB24" i="22"/>
  <c r="Z25" i="22"/>
  <c r="AA25" i="22"/>
  <c r="AB25" i="22"/>
  <c r="J25" i="22"/>
  <c r="M25" i="22" s="1"/>
  <c r="Z71" i="20"/>
  <c r="AA71" i="20"/>
  <c r="AB71" i="20"/>
  <c r="K71" i="20"/>
  <c r="L71" i="20"/>
  <c r="J71" i="20"/>
  <c r="M71" i="20" s="1"/>
  <c r="AE65" i="22" l="1"/>
  <c r="AE63" i="22"/>
  <c r="AE59" i="22"/>
  <c r="AB39" i="22"/>
  <c r="AE39" i="22" s="1"/>
  <c r="AD83" i="20"/>
  <c r="V12" i="19"/>
  <c r="AB38" i="22"/>
  <c r="AE38" i="22" s="1"/>
  <c r="AE42" i="20"/>
  <c r="AD72" i="20"/>
  <c r="AE72" i="20"/>
  <c r="AC72" i="20"/>
  <c r="AD71" i="20"/>
  <c r="AC83" i="20"/>
  <c r="AE71" i="20"/>
  <c r="AC71" i="20"/>
  <c r="AC25" i="22"/>
  <c r="AE25" i="22"/>
  <c r="AD25" i="22"/>
  <c r="DM16" i="9"/>
  <c r="S6" i="18" l="1"/>
  <c r="V6" i="18" s="1"/>
  <c r="T6" i="18"/>
  <c r="U6" i="18"/>
  <c r="J32" i="22" l="1"/>
  <c r="M32" i="22" s="1"/>
  <c r="U74" i="25" l="1"/>
  <c r="V71" i="25"/>
  <c r="AE71" i="25" s="1"/>
  <c r="AH71" i="25" s="1"/>
  <c r="AC71" i="25"/>
  <c r="AF71" i="25" s="1"/>
  <c r="AD71" i="25"/>
  <c r="AG71" i="25" s="1"/>
  <c r="V49" i="25"/>
  <c r="V22" i="25"/>
  <c r="V13" i="25"/>
  <c r="Y60" i="25"/>
  <c r="N68" i="25"/>
  <c r="O68" i="25"/>
  <c r="P68" i="25"/>
  <c r="N69" i="25"/>
  <c r="O69" i="25"/>
  <c r="N70" i="25"/>
  <c r="O70" i="25"/>
  <c r="P70" i="25"/>
  <c r="N72" i="25"/>
  <c r="O72" i="25"/>
  <c r="P72" i="25"/>
  <c r="N73" i="25"/>
  <c r="O73" i="25"/>
  <c r="P73" i="25"/>
  <c r="AC45" i="25" l="1"/>
  <c r="AD45" i="25"/>
  <c r="AE45" i="25"/>
  <c r="N45" i="25"/>
  <c r="AF45" i="25" s="1"/>
  <c r="O45" i="25"/>
  <c r="AG45" i="25" s="1"/>
  <c r="J45" i="25"/>
  <c r="P45" i="25" s="1"/>
  <c r="AH45" i="25" s="1"/>
  <c r="J14" i="25"/>
  <c r="K39" i="20" l="1"/>
  <c r="L39" i="20"/>
  <c r="M39" i="20"/>
  <c r="S39" i="20"/>
  <c r="AB39" i="20" s="1"/>
  <c r="Z39" i="20"/>
  <c r="AA39" i="20"/>
  <c r="AC39" i="20"/>
  <c r="AD39" i="20" l="1"/>
  <c r="AE39" i="20"/>
  <c r="C101" i="20"/>
  <c r="D101" i="20"/>
  <c r="E101" i="20"/>
  <c r="F101" i="20"/>
  <c r="G101" i="20"/>
  <c r="H101" i="20"/>
  <c r="I101" i="20"/>
  <c r="O101" i="20"/>
  <c r="Q101" i="20"/>
  <c r="R101" i="20"/>
  <c r="T101" i="20"/>
  <c r="U101" i="20"/>
  <c r="V101" i="20"/>
  <c r="W101" i="20"/>
  <c r="X101" i="20"/>
  <c r="B101" i="20"/>
  <c r="C9" i="20"/>
  <c r="D9" i="20"/>
  <c r="E9" i="20"/>
  <c r="F9" i="20"/>
  <c r="G9" i="20"/>
  <c r="H9" i="20"/>
  <c r="I9" i="20"/>
  <c r="N9" i="20"/>
  <c r="O9" i="20"/>
  <c r="Q9" i="20"/>
  <c r="R9" i="20"/>
  <c r="S9" i="20"/>
  <c r="T9" i="20"/>
  <c r="U9" i="20"/>
  <c r="V9" i="20"/>
  <c r="W9" i="20"/>
  <c r="X9" i="20"/>
  <c r="Y9" i="20"/>
  <c r="B9" i="20"/>
  <c r="E9" i="26"/>
  <c r="F9" i="26"/>
  <c r="D9" i="26"/>
  <c r="N9" i="26"/>
  <c r="O9" i="26"/>
  <c r="R9" i="26" s="1"/>
  <c r="P9" i="26"/>
  <c r="Q9" i="26"/>
  <c r="C10" i="26"/>
  <c r="H10" i="26"/>
  <c r="I10" i="26"/>
  <c r="K10" i="26"/>
  <c r="L10" i="26"/>
  <c r="M10" i="26"/>
  <c r="B10" i="26"/>
  <c r="AD3" i="27"/>
  <c r="AE3" i="27"/>
  <c r="AD7" i="27"/>
  <c r="AE7" i="27"/>
  <c r="AD17" i="27"/>
  <c r="AE17" i="27"/>
  <c r="AD30" i="27"/>
  <c r="AE30" i="27"/>
  <c r="AD32" i="27"/>
  <c r="AE32" i="27"/>
  <c r="AD33" i="27"/>
  <c r="AE33" i="27"/>
  <c r="AD34" i="27"/>
  <c r="AE34" i="27"/>
  <c r="AD35" i="27"/>
  <c r="AE35" i="27"/>
  <c r="AD36" i="27"/>
  <c r="AE36" i="27"/>
  <c r="AD37" i="27"/>
  <c r="AE37" i="27"/>
  <c r="AD38" i="27"/>
  <c r="AE38" i="27"/>
  <c r="AD39" i="27"/>
  <c r="AE39" i="27"/>
  <c r="AD41" i="27"/>
  <c r="AE41" i="27"/>
  <c r="AD43" i="27"/>
  <c r="AE43" i="27"/>
  <c r="AD44" i="27"/>
  <c r="AE44" i="27"/>
  <c r="AD45" i="27"/>
  <c r="AE45" i="27"/>
  <c r="AD46" i="27"/>
  <c r="AE46" i="27"/>
  <c r="AD47" i="27"/>
  <c r="AE47" i="27"/>
  <c r="AD49" i="27"/>
  <c r="AE49" i="27"/>
  <c r="AD52" i="27"/>
  <c r="AE52" i="27"/>
  <c r="AC7" i="27"/>
  <c r="AC17" i="27"/>
  <c r="AC30" i="27"/>
  <c r="AC32" i="27"/>
  <c r="AC33" i="27"/>
  <c r="AC34" i="27"/>
  <c r="AC35" i="27"/>
  <c r="AC36" i="27"/>
  <c r="AC37" i="27"/>
  <c r="AC38" i="27"/>
  <c r="AC39" i="27"/>
  <c r="AC41" i="27"/>
  <c r="AC43" i="27"/>
  <c r="AC44" i="27"/>
  <c r="AC45" i="27"/>
  <c r="AC46" i="27"/>
  <c r="AC47" i="27"/>
  <c r="AC49" i="27"/>
  <c r="AC52" i="27"/>
  <c r="AA56" i="27"/>
  <c r="AB56" i="27"/>
  <c r="Z56" i="27"/>
  <c r="Z55" i="27" s="1"/>
  <c r="E55" i="27"/>
  <c r="F55" i="27"/>
  <c r="H55" i="27"/>
  <c r="I55" i="27"/>
  <c r="K55" i="27"/>
  <c r="L55" i="27"/>
  <c r="M55" i="27"/>
  <c r="Q55" i="27"/>
  <c r="R55" i="27"/>
  <c r="S55" i="27"/>
  <c r="T55" i="27"/>
  <c r="U55" i="27"/>
  <c r="V55" i="27"/>
  <c r="W55" i="27"/>
  <c r="X55" i="27"/>
  <c r="Y55" i="27"/>
  <c r="AA55" i="27"/>
  <c r="AB55" i="27"/>
  <c r="C55" i="27"/>
  <c r="B55" i="27"/>
  <c r="O56" i="27"/>
  <c r="N56" i="27"/>
  <c r="AC56" i="27" s="1"/>
  <c r="J56" i="27"/>
  <c r="G56" i="27"/>
  <c r="G55" i="27" s="1"/>
  <c r="D56" i="27"/>
  <c r="P56" i="27" l="1"/>
  <c r="D55" i="27"/>
  <c r="G9" i="26"/>
  <c r="AE56" i="27"/>
  <c r="AD56" i="27"/>
  <c r="E102" i="20"/>
  <c r="AA8" i="20"/>
  <c r="Z8" i="20"/>
  <c r="P8" i="20"/>
  <c r="L8" i="20"/>
  <c r="K8" i="20"/>
  <c r="J8" i="20"/>
  <c r="M8" i="20" s="1"/>
  <c r="F102" i="20"/>
  <c r="D102" i="20"/>
  <c r="C102" i="20"/>
  <c r="B102" i="20"/>
  <c r="L13" i="20"/>
  <c r="M13" i="20"/>
  <c r="L14" i="20"/>
  <c r="M14" i="20"/>
  <c r="L15" i="20"/>
  <c r="M15" i="20"/>
  <c r="L16" i="20"/>
  <c r="M16" i="20"/>
  <c r="L17" i="20"/>
  <c r="L18" i="20"/>
  <c r="M18" i="20"/>
  <c r="L19" i="20"/>
  <c r="M19" i="20"/>
  <c r="L20" i="20"/>
  <c r="L21" i="20"/>
  <c r="M21" i="20"/>
  <c r="L22" i="20"/>
  <c r="M22" i="20"/>
  <c r="L23" i="20"/>
  <c r="M23" i="20"/>
  <c r="L24" i="20"/>
  <c r="M24" i="20"/>
  <c r="L25" i="20"/>
  <c r="M25" i="20"/>
  <c r="L26" i="20"/>
  <c r="M26" i="20"/>
  <c r="L27" i="20"/>
  <c r="M27" i="20"/>
  <c r="L28" i="20"/>
  <c r="M28" i="20"/>
  <c r="L29" i="20"/>
  <c r="M29" i="20"/>
  <c r="L30" i="20"/>
  <c r="M30" i="20"/>
  <c r="L31" i="20"/>
  <c r="L32" i="20"/>
  <c r="M32" i="20"/>
  <c r="L33" i="20"/>
  <c r="M33" i="20"/>
  <c r="L34" i="20"/>
  <c r="M34" i="20"/>
  <c r="L35" i="20"/>
  <c r="L36" i="20"/>
  <c r="M36" i="20"/>
  <c r="L37" i="20"/>
  <c r="M37" i="20"/>
  <c r="L38" i="20"/>
  <c r="M38" i="20"/>
  <c r="L40" i="20"/>
  <c r="M40" i="20"/>
  <c r="L41" i="20"/>
  <c r="M41" i="20"/>
  <c r="L43" i="20"/>
  <c r="M43" i="20"/>
  <c r="L44" i="20"/>
  <c r="M44" i="20"/>
  <c r="L46" i="20"/>
  <c r="M46" i="20"/>
  <c r="L47" i="20"/>
  <c r="M47" i="20"/>
  <c r="L48" i="20"/>
  <c r="M48" i="20"/>
  <c r="L49" i="20"/>
  <c r="M49" i="20"/>
  <c r="L50" i="20"/>
  <c r="M50" i="20"/>
  <c r="L51" i="20"/>
  <c r="M51" i="20"/>
  <c r="L52" i="20"/>
  <c r="L54" i="20"/>
  <c r="L55" i="20"/>
  <c r="M55" i="20"/>
  <c r="L56" i="20"/>
  <c r="M56" i="20"/>
  <c r="L57" i="20"/>
  <c r="M57" i="20"/>
  <c r="L58" i="20"/>
  <c r="M58" i="20"/>
  <c r="L59" i="20"/>
  <c r="M59" i="20"/>
  <c r="L60" i="20"/>
  <c r="M60" i="20"/>
  <c r="L61" i="20"/>
  <c r="L62" i="20"/>
  <c r="M62" i="20"/>
  <c r="L63" i="20"/>
  <c r="M63" i="20"/>
  <c r="L64" i="20"/>
  <c r="M64" i="20"/>
  <c r="L65" i="20"/>
  <c r="M65" i="20"/>
  <c r="L66" i="20"/>
  <c r="M66" i="20"/>
  <c r="L67" i="20"/>
  <c r="M67" i="20"/>
  <c r="L68" i="20"/>
  <c r="M68" i="20"/>
  <c r="L69" i="20"/>
  <c r="M69" i="20"/>
  <c r="L70" i="20"/>
  <c r="L73" i="20"/>
  <c r="M73" i="20"/>
  <c r="L74" i="20"/>
  <c r="M74" i="20"/>
  <c r="L75" i="20"/>
  <c r="M75" i="20"/>
  <c r="L76" i="20"/>
  <c r="M76" i="20"/>
  <c r="L77" i="20"/>
  <c r="L78" i="20"/>
  <c r="M78" i="20"/>
  <c r="L79" i="20"/>
  <c r="M79" i="20"/>
  <c r="L80" i="20"/>
  <c r="M80" i="20"/>
  <c r="L82" i="20"/>
  <c r="M82" i="20"/>
  <c r="L87" i="20"/>
  <c r="M87" i="20"/>
  <c r="L88" i="20"/>
  <c r="M88" i="20"/>
  <c r="L89" i="20"/>
  <c r="M89" i="20"/>
  <c r="L90" i="20"/>
  <c r="L91" i="20"/>
  <c r="M91" i="20"/>
  <c r="L92" i="20"/>
  <c r="M92" i="20"/>
  <c r="L93" i="20"/>
  <c r="M93" i="20"/>
  <c r="L94" i="20"/>
  <c r="M94" i="20"/>
  <c r="L100" i="20"/>
  <c r="M100"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40" i="20"/>
  <c r="K41" i="20"/>
  <c r="K43" i="20"/>
  <c r="K44" i="20"/>
  <c r="K46" i="20"/>
  <c r="K47" i="20"/>
  <c r="K48" i="20"/>
  <c r="K49" i="20"/>
  <c r="K50" i="20"/>
  <c r="K51" i="20"/>
  <c r="K52" i="20"/>
  <c r="K54" i="20"/>
  <c r="K55" i="20"/>
  <c r="K56" i="20"/>
  <c r="K57" i="20"/>
  <c r="K58" i="20"/>
  <c r="K59" i="20"/>
  <c r="K60" i="20"/>
  <c r="K61" i="20"/>
  <c r="K62" i="20"/>
  <c r="K63" i="20"/>
  <c r="K64" i="20"/>
  <c r="K65" i="20"/>
  <c r="K66" i="20"/>
  <c r="K67" i="20"/>
  <c r="K68" i="20"/>
  <c r="K69" i="20"/>
  <c r="K70" i="20"/>
  <c r="K73" i="20"/>
  <c r="K74" i="20"/>
  <c r="K75" i="20"/>
  <c r="K76" i="20"/>
  <c r="K77" i="20"/>
  <c r="K78" i="20"/>
  <c r="K79" i="20"/>
  <c r="K80" i="20"/>
  <c r="K82" i="20"/>
  <c r="K87" i="20"/>
  <c r="K88" i="20"/>
  <c r="K89" i="20"/>
  <c r="K90" i="20"/>
  <c r="K91" i="20"/>
  <c r="K92" i="20"/>
  <c r="K93" i="20"/>
  <c r="K94" i="20"/>
  <c r="K100" i="20"/>
  <c r="K13" i="20"/>
  <c r="L3" i="20"/>
  <c r="L4" i="20"/>
  <c r="L5" i="20"/>
  <c r="M5" i="20"/>
  <c r="L6" i="20"/>
  <c r="L7" i="20"/>
  <c r="K4" i="20"/>
  <c r="K5" i="20"/>
  <c r="K6" i="20"/>
  <c r="K7" i="20"/>
  <c r="K3" i="20"/>
  <c r="I8" i="19"/>
  <c r="I9" i="19"/>
  <c r="I10" i="19"/>
  <c r="I13" i="19" s="1"/>
  <c r="I11" i="19"/>
  <c r="I3" i="19"/>
  <c r="I4" i="19"/>
  <c r="I5" i="19"/>
  <c r="C6" i="19"/>
  <c r="E6" i="19"/>
  <c r="F6" i="19"/>
  <c r="I6" i="19"/>
  <c r="K6" i="19"/>
  <c r="L6" i="19"/>
  <c r="N6" i="19"/>
  <c r="O6" i="19"/>
  <c r="B6" i="19"/>
  <c r="H11" i="19"/>
  <c r="H10" i="19"/>
  <c r="H13" i="19" s="1"/>
  <c r="H9" i="19"/>
  <c r="H8" i="19"/>
  <c r="H5" i="19"/>
  <c r="H4" i="19"/>
  <c r="H3" i="19"/>
  <c r="H6" i="19" s="1"/>
  <c r="G11" i="19"/>
  <c r="G10" i="19"/>
  <c r="G9" i="19"/>
  <c r="G8" i="19"/>
  <c r="G5" i="19"/>
  <c r="G4" i="19"/>
  <c r="G3" i="19"/>
  <c r="G6" i="19" s="1"/>
  <c r="K101" i="20" l="1"/>
  <c r="L101" i="20"/>
  <c r="AB8" i="20"/>
  <c r="AE8" i="20" s="1"/>
  <c r="P9" i="20"/>
  <c r="K9" i="20"/>
  <c r="L9" i="20"/>
  <c r="AC8" i="20"/>
  <c r="G102" i="20"/>
  <c r="AD8" i="20"/>
  <c r="S9" i="26"/>
  <c r="G14" i="19"/>
  <c r="Z40" i="27" l="1"/>
  <c r="AA40" i="27"/>
  <c r="AB40" i="27"/>
  <c r="N40" i="27"/>
  <c r="AC40" i="27" s="1"/>
  <c r="O40" i="27"/>
  <c r="AD40" i="27" s="1"/>
  <c r="J40" i="27"/>
  <c r="P40" i="27" s="1"/>
  <c r="AE40" i="27" s="1"/>
  <c r="T59" i="18" l="1"/>
  <c r="U59" i="18"/>
  <c r="G59" i="18"/>
  <c r="V59" i="18" s="1"/>
  <c r="N46" i="27"/>
  <c r="O46" i="27"/>
  <c r="P46" i="27"/>
  <c r="N18" i="27"/>
  <c r="AC18" i="27" s="1"/>
  <c r="N19" i="27"/>
  <c r="AC19" i="27" s="1"/>
  <c r="N20" i="27"/>
  <c r="AC20" i="27" s="1"/>
  <c r="C58" i="27"/>
  <c r="CO8" i="9" s="1"/>
  <c r="D58" i="27"/>
  <c r="CP8" i="9" s="1"/>
  <c r="E58" i="27"/>
  <c r="CN9" i="9" s="1"/>
  <c r="F58" i="27"/>
  <c r="CO9" i="9" s="1"/>
  <c r="G58" i="27"/>
  <c r="CP9" i="9" s="1"/>
  <c r="Q58" i="27"/>
  <c r="R58" i="27"/>
  <c r="S58" i="27"/>
  <c r="B58" i="27"/>
  <c r="CN8" i="9" s="1"/>
  <c r="DT32" i="1" l="1"/>
  <c r="M10" i="27" l="1"/>
  <c r="M20" i="27"/>
  <c r="V54" i="27"/>
  <c r="V51" i="27"/>
  <c r="Z21" i="20"/>
  <c r="AA21" i="20"/>
  <c r="AD21" i="20" s="1"/>
  <c r="AC21" i="20"/>
  <c r="P21" i="20"/>
  <c r="AB21" i="20" s="1"/>
  <c r="AE21" i="20" s="1"/>
  <c r="K29" i="27"/>
  <c r="H13" i="23"/>
  <c r="I13" i="23"/>
  <c r="J13" i="23"/>
  <c r="K13" i="23"/>
  <c r="L13" i="23"/>
  <c r="N13" i="23"/>
  <c r="O13" i="23"/>
  <c r="P13" i="23"/>
  <c r="Q13" i="23"/>
  <c r="R13" i="23"/>
  <c r="S13" i="23"/>
  <c r="C13" i="23"/>
  <c r="B13" i="23"/>
  <c r="B14" i="23" s="1"/>
  <c r="C14" i="23"/>
  <c r="T58" i="18" l="1"/>
  <c r="U58" i="18"/>
  <c r="G58" i="18"/>
  <c r="V58" i="18" s="1"/>
  <c r="Z14" i="20"/>
  <c r="AC14" i="20" s="1"/>
  <c r="AA14" i="20"/>
  <c r="AD14" i="20" s="1"/>
  <c r="Y14" i="20"/>
  <c r="AB14" i="20" l="1"/>
  <c r="AE14" i="20" s="1"/>
  <c r="BP19" i="5"/>
  <c r="T163" i="18"/>
  <c r="U163" i="18"/>
  <c r="T164" i="18"/>
  <c r="U164" i="18"/>
  <c r="T148" i="18"/>
  <c r="U148" i="18"/>
  <c r="T149" i="18"/>
  <c r="U149" i="18"/>
  <c r="T150" i="18"/>
  <c r="U150" i="18"/>
  <c r="T151" i="18"/>
  <c r="U151" i="18"/>
  <c r="T152" i="18"/>
  <c r="U152" i="18"/>
  <c r="T143" i="18"/>
  <c r="U143" i="18"/>
  <c r="T144" i="18"/>
  <c r="U144" i="18"/>
  <c r="T120" i="18"/>
  <c r="U120" i="18"/>
  <c r="T114" i="18"/>
  <c r="U114" i="18"/>
  <c r="T100" i="18"/>
  <c r="U100" i="18"/>
  <c r="T90" i="18"/>
  <c r="U90" i="18"/>
  <c r="T92" i="18"/>
  <c r="U92" i="18"/>
  <c r="T16" i="18"/>
  <c r="U16" i="18"/>
  <c r="T17" i="18"/>
  <c r="U17" i="18"/>
  <c r="G16" i="18"/>
  <c r="V16" i="18" s="1"/>
  <c r="G17" i="18"/>
  <c r="V17" i="18" s="1"/>
  <c r="G164" i="18"/>
  <c r="V164" i="18" s="1"/>
  <c r="J163" i="18"/>
  <c r="V163" i="18" s="1"/>
  <c r="G152" i="18"/>
  <c r="V152" i="18" s="1"/>
  <c r="G149" i="18"/>
  <c r="V149" i="18" s="1"/>
  <c r="G148" i="18"/>
  <c r="V148" i="18" s="1"/>
  <c r="G151" i="18"/>
  <c r="V151" i="18" s="1"/>
  <c r="G150" i="18"/>
  <c r="V150" i="18" s="1"/>
  <c r="J144" i="18"/>
  <c r="V144" i="18" s="1"/>
  <c r="J143" i="18"/>
  <c r="V143" i="18" s="1"/>
  <c r="AB56" i="22" l="1"/>
  <c r="AA56" i="22"/>
  <c r="Z56" i="22"/>
  <c r="AD56" i="22"/>
  <c r="J56" i="22"/>
  <c r="M56" i="22" s="1"/>
  <c r="AC56" i="22" l="1"/>
  <c r="AE56" i="22"/>
  <c r="G120" i="18"/>
  <c r="V120" i="18" s="1"/>
  <c r="J114" i="18"/>
  <c r="V114" i="18" s="1"/>
  <c r="G100" i="18"/>
  <c r="V100" i="18" s="1"/>
  <c r="G92" i="18"/>
  <c r="V92" i="18" s="1"/>
  <c r="G90" i="18"/>
  <c r="V90" i="18" s="1"/>
  <c r="T85" i="18"/>
  <c r="U85" i="18"/>
  <c r="G85" i="18"/>
  <c r="V85" i="18" s="1"/>
  <c r="Z27" i="27" l="1"/>
  <c r="AC27" i="27" s="1"/>
  <c r="AA27" i="27"/>
  <c r="AD27" i="27" s="1"/>
  <c r="Z28" i="27"/>
  <c r="AC28" i="27" s="1"/>
  <c r="AA28" i="27"/>
  <c r="AD28" i="27" s="1"/>
  <c r="Y28" i="27"/>
  <c r="AB28" i="27" s="1"/>
  <c r="AE28" i="27" s="1"/>
  <c r="Y27" i="27"/>
  <c r="AB27" i="27" s="1"/>
  <c r="AE27" i="27" s="1"/>
  <c r="Y16" i="27"/>
  <c r="AB16" i="27" s="1"/>
  <c r="AE16" i="27" s="1"/>
  <c r="Y15" i="27"/>
  <c r="AB15" i="27" s="1"/>
  <c r="AE15" i="27" s="1"/>
  <c r="Z15" i="27"/>
  <c r="AC15" i="27" s="1"/>
  <c r="AA15" i="27"/>
  <c r="AD15" i="27" s="1"/>
  <c r="Z16" i="27"/>
  <c r="AC16" i="27" s="1"/>
  <c r="AA16" i="27"/>
  <c r="AD16" i="27" s="1"/>
  <c r="Z21" i="27"/>
  <c r="AC21" i="27" s="1"/>
  <c r="AA21" i="27"/>
  <c r="AD21" i="27" s="1"/>
  <c r="Z22" i="27"/>
  <c r="AC22" i="27" s="1"/>
  <c r="AA22" i="27"/>
  <c r="AD22" i="27" s="1"/>
  <c r="Z23" i="27"/>
  <c r="AC23" i="27" s="1"/>
  <c r="AA23" i="27"/>
  <c r="AD23" i="27" s="1"/>
  <c r="Z24" i="27"/>
  <c r="AC24" i="27" s="1"/>
  <c r="AA24" i="27"/>
  <c r="AD24" i="27" s="1"/>
  <c r="Z25" i="27"/>
  <c r="AC25" i="27" s="1"/>
  <c r="AA25" i="27"/>
  <c r="AD25" i="27" s="1"/>
  <c r="Z26" i="27"/>
  <c r="AC26" i="27" s="1"/>
  <c r="AA26" i="27"/>
  <c r="AD26" i="27" s="1"/>
  <c r="V26" i="27"/>
  <c r="AB26" i="27" s="1"/>
  <c r="AE26" i="27" s="1"/>
  <c r="V25" i="27"/>
  <c r="AB25" i="27" s="1"/>
  <c r="AE25" i="27" s="1"/>
  <c r="V24" i="27"/>
  <c r="AB24" i="27" s="1"/>
  <c r="AE24" i="27" s="1"/>
  <c r="V23" i="27"/>
  <c r="AB23" i="27" s="1"/>
  <c r="AE23" i="27" s="1"/>
  <c r="V22" i="27"/>
  <c r="AB22" i="27" s="1"/>
  <c r="AE22" i="27" s="1"/>
  <c r="V21" i="27"/>
  <c r="AB21" i="27" s="1"/>
  <c r="AE21" i="27" s="1"/>
  <c r="Z11" i="27"/>
  <c r="AC11" i="27" s="1"/>
  <c r="AA11" i="27"/>
  <c r="AD11" i="27" s="1"/>
  <c r="Z12" i="27"/>
  <c r="AC12" i="27" s="1"/>
  <c r="AA12" i="27"/>
  <c r="AD12" i="27" s="1"/>
  <c r="Z13" i="27"/>
  <c r="AC13" i="27" s="1"/>
  <c r="AA13" i="27"/>
  <c r="AD13" i="27" s="1"/>
  <c r="Z14" i="27"/>
  <c r="AC14" i="27" s="1"/>
  <c r="AA14" i="27"/>
  <c r="AD14" i="27" s="1"/>
  <c r="V12" i="27"/>
  <c r="AB12" i="27" s="1"/>
  <c r="AE12" i="27" s="1"/>
  <c r="V13" i="27"/>
  <c r="AB13" i="27" s="1"/>
  <c r="AE13" i="27" s="1"/>
  <c r="V14" i="27"/>
  <c r="AB14" i="27" s="1"/>
  <c r="AE14" i="27" s="1"/>
  <c r="AB18" i="27"/>
  <c r="V11" i="27"/>
  <c r="AB11" i="27" s="1"/>
  <c r="AE11" i="27" s="1"/>
  <c r="J57" i="27"/>
  <c r="J55" i="27" s="1"/>
  <c r="AA8" i="27"/>
  <c r="AB8" i="27"/>
  <c r="AA9" i="27"/>
  <c r="AB9" i="27"/>
  <c r="AA10" i="27"/>
  <c r="AB10" i="27"/>
  <c r="AA18" i="27"/>
  <c r="AA19" i="27"/>
  <c r="AB19" i="27"/>
  <c r="AA20" i="27"/>
  <c r="Z9" i="27"/>
  <c r="Z10" i="27"/>
  <c r="Z18" i="27"/>
  <c r="Z19" i="27"/>
  <c r="Z20" i="27"/>
  <c r="Z8" i="27"/>
  <c r="O8" i="27"/>
  <c r="AD8" i="27" s="1"/>
  <c r="O9" i="27"/>
  <c r="AD9" i="27" s="1"/>
  <c r="O10" i="27"/>
  <c r="AD10" i="27" s="1"/>
  <c r="P10" i="27"/>
  <c r="AE10" i="27" s="1"/>
  <c r="O18" i="27"/>
  <c r="AD18" i="27" s="1"/>
  <c r="O19" i="27"/>
  <c r="AD19" i="27" s="1"/>
  <c r="O20" i="27"/>
  <c r="AD20" i="27" s="1"/>
  <c r="P20" i="27"/>
  <c r="AE20" i="27" s="1"/>
  <c r="N9" i="27"/>
  <c r="AC9" i="27" s="1"/>
  <c r="N10" i="27"/>
  <c r="AC10" i="27" s="1"/>
  <c r="N8" i="27"/>
  <c r="AC8" i="27" s="1"/>
  <c r="D6" i="27"/>
  <c r="E6" i="27"/>
  <c r="F6" i="27"/>
  <c r="G6" i="27"/>
  <c r="H6" i="27"/>
  <c r="I6" i="27"/>
  <c r="K6" i="27"/>
  <c r="L6" i="27"/>
  <c r="M6" i="27"/>
  <c r="Q6" i="27"/>
  <c r="R6" i="27"/>
  <c r="S6" i="27"/>
  <c r="T6" i="27"/>
  <c r="U6" i="27"/>
  <c r="W6" i="27"/>
  <c r="W58" i="27" s="1"/>
  <c r="X6" i="27"/>
  <c r="X58" i="27" s="1"/>
  <c r="C6" i="27"/>
  <c r="B6" i="27"/>
  <c r="J19" i="27"/>
  <c r="P19" i="27" s="1"/>
  <c r="AE19" i="27" s="1"/>
  <c r="J18" i="27"/>
  <c r="P18" i="27" s="1"/>
  <c r="AE18" i="27" s="1"/>
  <c r="J9" i="27"/>
  <c r="P9" i="27" s="1"/>
  <c r="AE9" i="27" s="1"/>
  <c r="J8" i="27"/>
  <c r="P8" i="27" s="1"/>
  <c r="AE8" i="27" s="1"/>
  <c r="AA5" i="27"/>
  <c r="AB5" i="27"/>
  <c r="Z5" i="27"/>
  <c r="O5" i="27"/>
  <c r="N5" i="27"/>
  <c r="D4" i="27"/>
  <c r="E4" i="27"/>
  <c r="F4" i="27"/>
  <c r="G4" i="27"/>
  <c r="H4" i="27"/>
  <c r="I4" i="27"/>
  <c r="K4" i="27"/>
  <c r="L4" i="27"/>
  <c r="M4" i="27"/>
  <c r="Q4" i="27"/>
  <c r="R4" i="27"/>
  <c r="S4" i="27"/>
  <c r="T4" i="27"/>
  <c r="U4" i="27"/>
  <c r="V4" i="27"/>
  <c r="W4" i="27"/>
  <c r="X4" i="27"/>
  <c r="Y4" i="27"/>
  <c r="Z4" i="27"/>
  <c r="AA4" i="27"/>
  <c r="AB4" i="27"/>
  <c r="C4" i="27"/>
  <c r="B4" i="27"/>
  <c r="J5" i="27"/>
  <c r="P5" i="27" s="1"/>
  <c r="AE5" i="27" s="1"/>
  <c r="AC59" i="25"/>
  <c r="AF59" i="25" s="1"/>
  <c r="AD59" i="25"/>
  <c r="AG59" i="25" s="1"/>
  <c r="AC70" i="25"/>
  <c r="AF70" i="25" s="1"/>
  <c r="AD70" i="25"/>
  <c r="AG70" i="25" s="1"/>
  <c r="AC72" i="25"/>
  <c r="AF72" i="25" s="1"/>
  <c r="AD72" i="25"/>
  <c r="AG72" i="25" s="1"/>
  <c r="AC73" i="25"/>
  <c r="AF73" i="25" s="1"/>
  <c r="AD73" i="25"/>
  <c r="AG73" i="25" s="1"/>
  <c r="V73" i="25"/>
  <c r="AE73" i="25" s="1"/>
  <c r="AH73" i="25" s="1"/>
  <c r="V74" i="25"/>
  <c r="V72" i="25"/>
  <c r="AE72" i="25" s="1"/>
  <c r="AH72" i="25" s="1"/>
  <c r="V70" i="25"/>
  <c r="AE70" i="25" s="1"/>
  <c r="AH70" i="25" s="1"/>
  <c r="O4" i="27" l="1"/>
  <c r="AD4" i="27" s="1"/>
  <c r="AD5" i="27"/>
  <c r="N4" i="27"/>
  <c r="AC4" i="27" s="1"/>
  <c r="AC5" i="27"/>
  <c r="P4" i="27"/>
  <c r="AE4" i="27" s="1"/>
  <c r="AB20" i="27"/>
  <c r="AA6" i="27"/>
  <c r="J4" i="27"/>
  <c r="Y6" i="27"/>
  <c r="Y58" i="27" s="1"/>
  <c r="AB6" i="27"/>
  <c r="V6" i="27"/>
  <c r="O6" i="27"/>
  <c r="Z6" i="27"/>
  <c r="P6" i="27"/>
  <c r="N6" i="27"/>
  <c r="AC6" i="27" s="1"/>
  <c r="J6" i="27"/>
  <c r="V59" i="25"/>
  <c r="AE59" i="25" s="1"/>
  <c r="AH59" i="25" s="1"/>
  <c r="V33" i="25"/>
  <c r="V20" i="25"/>
  <c r="V10" i="25"/>
  <c r="AC68" i="25"/>
  <c r="AF68" i="25" s="1"/>
  <c r="AD68" i="25"/>
  <c r="AG68" i="25" s="1"/>
  <c r="S68" i="25"/>
  <c r="AE68" i="25" s="1"/>
  <c r="AH68" i="25" s="1"/>
  <c r="N29" i="25"/>
  <c r="O29" i="25"/>
  <c r="G41" i="25"/>
  <c r="D41" i="25"/>
  <c r="AC69" i="25"/>
  <c r="AD69" i="25"/>
  <c r="AE69" i="25"/>
  <c r="AF69" i="25"/>
  <c r="AG69" i="25"/>
  <c r="J69" i="25"/>
  <c r="P69" i="25" s="1"/>
  <c r="J48" i="25"/>
  <c r="J41" i="25"/>
  <c r="J29" i="25"/>
  <c r="P29" i="25" s="1"/>
  <c r="AC29" i="25"/>
  <c r="AD29" i="25"/>
  <c r="AG29" i="25" s="1"/>
  <c r="AE29" i="25"/>
  <c r="J25" i="25"/>
  <c r="AD6" i="27" l="1"/>
  <c r="AE6" i="27"/>
  <c r="AF29" i="25"/>
  <c r="AH29" i="25"/>
  <c r="AH69" i="25"/>
  <c r="M12" i="23"/>
  <c r="V12" i="23" s="1"/>
  <c r="Y12" i="23" s="1"/>
  <c r="M11" i="23"/>
  <c r="T11" i="23"/>
  <c r="U11" i="23"/>
  <c r="T12" i="23"/>
  <c r="W12" i="23" s="1"/>
  <c r="U12" i="23"/>
  <c r="X12" i="23" s="1"/>
  <c r="T10" i="23"/>
  <c r="U10" i="23"/>
  <c r="V10" i="23"/>
  <c r="D10" i="23"/>
  <c r="E10" i="23"/>
  <c r="E13" i="23" s="1"/>
  <c r="F10" i="23"/>
  <c r="T13" i="23" l="1"/>
  <c r="X11" i="23"/>
  <c r="U13" i="23"/>
  <c r="V11" i="23"/>
  <c r="M13" i="23"/>
  <c r="W11" i="23"/>
  <c r="X10" i="23"/>
  <c r="X13" i="23" s="1"/>
  <c r="F13" i="23"/>
  <c r="G10" i="23"/>
  <c r="D13" i="23"/>
  <c r="D14" i="23" s="1"/>
  <c r="W10" i="23"/>
  <c r="W13" i="23" s="1"/>
  <c r="G47" i="22"/>
  <c r="M47" i="22" s="1"/>
  <c r="Y11" i="23" l="1"/>
  <c r="V13" i="23"/>
  <c r="Y10" i="23"/>
  <c r="Y13" i="23" s="1"/>
  <c r="G13" i="23"/>
  <c r="Z47" i="22"/>
  <c r="AC47" i="22" s="1"/>
  <c r="AA47" i="22"/>
  <c r="AD47" i="22" s="1"/>
  <c r="Y47" i="22"/>
  <c r="AB47" i="22" s="1"/>
  <c r="AE47" i="22" s="1"/>
  <c r="Z37" i="22"/>
  <c r="AC37" i="22" s="1"/>
  <c r="AA37" i="22"/>
  <c r="AD37" i="22" s="1"/>
  <c r="Y37" i="22"/>
  <c r="AB37" i="22" s="1"/>
  <c r="AE37" i="22" s="1"/>
  <c r="Y36" i="22"/>
  <c r="Z33" i="22"/>
  <c r="AC33" i="22" s="1"/>
  <c r="AA33" i="22"/>
  <c r="AD33" i="22" s="1"/>
  <c r="Z34" i="22"/>
  <c r="AC34" i="22" s="1"/>
  <c r="AA34" i="22"/>
  <c r="AD34" i="22" s="1"/>
  <c r="Z35" i="22"/>
  <c r="AC35" i="22" s="1"/>
  <c r="AA35" i="22"/>
  <c r="AD35" i="22" s="1"/>
  <c r="Z36" i="22"/>
  <c r="AC36" i="22" s="1"/>
  <c r="AA36" i="22"/>
  <c r="AD36" i="22" s="1"/>
  <c r="Z40" i="22"/>
  <c r="AC40" i="22" s="1"/>
  <c r="AA40" i="22"/>
  <c r="AD40" i="22" s="1"/>
  <c r="Z41" i="22"/>
  <c r="AC41" i="22" s="1"/>
  <c r="AA41" i="22"/>
  <c r="AD41" i="22" s="1"/>
  <c r="S41" i="22"/>
  <c r="AB41" i="22" s="1"/>
  <c r="AE41" i="22" s="1"/>
  <c r="S40" i="22"/>
  <c r="AB40" i="22" s="1"/>
  <c r="AE40" i="22" s="1"/>
  <c r="S36" i="22"/>
  <c r="S35" i="22"/>
  <c r="AB35" i="22" s="1"/>
  <c r="AE35" i="22" s="1"/>
  <c r="S34" i="22"/>
  <c r="AB34" i="22" s="1"/>
  <c r="AE34" i="22" s="1"/>
  <c r="S33" i="22"/>
  <c r="AB33" i="22" s="1"/>
  <c r="AE33" i="22" s="1"/>
  <c r="Z67" i="22"/>
  <c r="AA67" i="22"/>
  <c r="AD67" i="22" s="1"/>
  <c r="AB67" i="22"/>
  <c r="AC67" i="22"/>
  <c r="J67" i="22"/>
  <c r="Z46" i="22"/>
  <c r="AA46" i="22"/>
  <c r="AD46" i="22" s="1"/>
  <c r="AB46" i="22"/>
  <c r="J46" i="22"/>
  <c r="Z55" i="22"/>
  <c r="AA55" i="22"/>
  <c r="AD55" i="22" s="1"/>
  <c r="AB55" i="22"/>
  <c r="J55" i="22"/>
  <c r="AC24" i="22"/>
  <c r="AD24" i="22"/>
  <c r="J24" i="22"/>
  <c r="Z7" i="22"/>
  <c r="AC7" i="22" s="1"/>
  <c r="AA7" i="22"/>
  <c r="AB7" i="22"/>
  <c r="J7" i="22"/>
  <c r="M7" i="22" s="1"/>
  <c r="M67" i="22" l="1"/>
  <c r="AE67" i="22" s="1"/>
  <c r="M55" i="22"/>
  <c r="AE55" i="22" s="1"/>
  <c r="M46" i="22"/>
  <c r="AE46" i="22" s="1"/>
  <c r="M24" i="22"/>
  <c r="AE24" i="22" s="1"/>
  <c r="AC55" i="22"/>
  <c r="AC46" i="22"/>
  <c r="AD7" i="22"/>
  <c r="AE7" i="22"/>
  <c r="AB36" i="22"/>
  <c r="AE36" i="22" s="1"/>
  <c r="Z91" i="20" l="1"/>
  <c r="AC91" i="20" s="1"/>
  <c r="AA91" i="20"/>
  <c r="AD91" i="20" s="1"/>
  <c r="Z92" i="20"/>
  <c r="AC92" i="20" s="1"/>
  <c r="AA92" i="20"/>
  <c r="AD92" i="20" s="1"/>
  <c r="Z93" i="20"/>
  <c r="AC93" i="20" s="1"/>
  <c r="AA93" i="20"/>
  <c r="AD93" i="20" s="1"/>
  <c r="Z94" i="20"/>
  <c r="AC94" i="20" s="1"/>
  <c r="AA94" i="20"/>
  <c r="AD94" i="20" s="1"/>
  <c r="P94" i="20"/>
  <c r="AB94" i="20" s="1"/>
  <c r="AE94" i="20" s="1"/>
  <c r="S93" i="20"/>
  <c r="AB93" i="20" s="1"/>
  <c r="AE93" i="20" s="1"/>
  <c r="S92" i="20"/>
  <c r="AB92" i="20" s="1"/>
  <c r="AE92" i="20" s="1"/>
  <c r="S91" i="20"/>
  <c r="AB91" i="20" s="1"/>
  <c r="AE91" i="20" s="1"/>
  <c r="Z90" i="20"/>
  <c r="AC90" i="20" s="1"/>
  <c r="AA90" i="20"/>
  <c r="AD90" i="20" s="1"/>
  <c r="AB90" i="20"/>
  <c r="J90" i="20"/>
  <c r="M90" i="20" s="1"/>
  <c r="Z80" i="20"/>
  <c r="AC80" i="20" s="1"/>
  <c r="AA80" i="20"/>
  <c r="AD80" i="20" s="1"/>
  <c r="Z82" i="20"/>
  <c r="AC82" i="20" s="1"/>
  <c r="AA82" i="20"/>
  <c r="AD82" i="20" s="1"/>
  <c r="P82" i="20"/>
  <c r="AB82" i="20" s="1"/>
  <c r="AE82" i="20" s="1"/>
  <c r="P80" i="20"/>
  <c r="AB80" i="20" s="1"/>
  <c r="AE80" i="20" s="1"/>
  <c r="Z78" i="20"/>
  <c r="AC78" i="20" s="1"/>
  <c r="AA78" i="20"/>
  <c r="AD78" i="20" s="1"/>
  <c r="Z79" i="20"/>
  <c r="AC79" i="20" s="1"/>
  <c r="AA79" i="20"/>
  <c r="AD79" i="20" s="1"/>
  <c r="S79" i="20"/>
  <c r="AB79" i="20" s="1"/>
  <c r="AE79" i="20" s="1"/>
  <c r="S78" i="20"/>
  <c r="AB78" i="20" s="1"/>
  <c r="AE78" i="20" s="1"/>
  <c r="Z74" i="20"/>
  <c r="AC74" i="20" s="1"/>
  <c r="AA74" i="20"/>
  <c r="AD74" i="20" s="1"/>
  <c r="P74" i="20"/>
  <c r="AB74" i="20" s="1"/>
  <c r="AE74" i="20" s="1"/>
  <c r="Z69" i="20"/>
  <c r="AC69" i="20" s="1"/>
  <c r="AA69" i="20"/>
  <c r="AD69" i="20" s="1"/>
  <c r="Z70" i="20"/>
  <c r="AC70" i="20" s="1"/>
  <c r="AA70" i="20"/>
  <c r="AD70" i="20" s="1"/>
  <c r="AB70" i="20"/>
  <c r="J70" i="20"/>
  <c r="S61" i="20"/>
  <c r="J61" i="20"/>
  <c r="M61" i="20" s="1"/>
  <c r="Z63" i="20"/>
  <c r="AC63" i="20" s="1"/>
  <c r="AA63" i="20"/>
  <c r="AD63" i="20" s="1"/>
  <c r="Z64" i="20"/>
  <c r="AC64" i="20" s="1"/>
  <c r="AA64" i="20"/>
  <c r="AD64" i="20" s="1"/>
  <c r="Z65" i="20"/>
  <c r="AC65" i="20" s="1"/>
  <c r="AA65" i="20"/>
  <c r="AD65" i="20" s="1"/>
  <c r="Z66" i="20"/>
  <c r="AC66" i="20" s="1"/>
  <c r="AA66" i="20"/>
  <c r="AD66" i="20" s="1"/>
  <c r="S63" i="20"/>
  <c r="AB63" i="20" s="1"/>
  <c r="AE63" i="20" s="1"/>
  <c r="S64" i="20"/>
  <c r="AB64" i="20" s="1"/>
  <c r="AE64" i="20" s="1"/>
  <c r="S65" i="20"/>
  <c r="AB65" i="20" s="1"/>
  <c r="AE65" i="20" s="1"/>
  <c r="S66" i="20"/>
  <c r="AB66" i="20" s="1"/>
  <c r="AE66" i="20" s="1"/>
  <c r="S69" i="20"/>
  <c r="AB69" i="20" s="1"/>
  <c r="AE69" i="20" s="1"/>
  <c r="Z55" i="20"/>
  <c r="AC55" i="20" s="1"/>
  <c r="AA55" i="20"/>
  <c r="AD55" i="20" s="1"/>
  <c r="Z56" i="20"/>
  <c r="AC56" i="20" s="1"/>
  <c r="AA56" i="20"/>
  <c r="AD56" i="20" s="1"/>
  <c r="Z57" i="20"/>
  <c r="AC57" i="20" s="1"/>
  <c r="AA57" i="20"/>
  <c r="AD57" i="20" s="1"/>
  <c r="Z58" i="20"/>
  <c r="AC58" i="20" s="1"/>
  <c r="AA58" i="20"/>
  <c r="AD58" i="20" s="1"/>
  <c r="Z59" i="20"/>
  <c r="AC59" i="20" s="1"/>
  <c r="AA59" i="20"/>
  <c r="AD59" i="20" s="1"/>
  <c r="Z60" i="20"/>
  <c r="AC60" i="20" s="1"/>
  <c r="AA60" i="20"/>
  <c r="AD60" i="20" s="1"/>
  <c r="Z62" i="20"/>
  <c r="AC62" i="20" s="1"/>
  <c r="AA62" i="20"/>
  <c r="AD62" i="20" s="1"/>
  <c r="Z67" i="20"/>
  <c r="AC67" i="20" s="1"/>
  <c r="AA67" i="20"/>
  <c r="AD67" i="20" s="1"/>
  <c r="Z68" i="20"/>
  <c r="AC68" i="20" s="1"/>
  <c r="AA68" i="20"/>
  <c r="AD68" i="20" s="1"/>
  <c r="S68" i="20"/>
  <c r="AB68" i="20" s="1"/>
  <c r="AE68" i="20" s="1"/>
  <c r="S67" i="20"/>
  <c r="AB67" i="20" s="1"/>
  <c r="AE67" i="20" s="1"/>
  <c r="S62" i="20"/>
  <c r="AB62" i="20" s="1"/>
  <c r="AE62" i="20" s="1"/>
  <c r="S60" i="20"/>
  <c r="AB60" i="20" s="1"/>
  <c r="AE60" i="20" s="1"/>
  <c r="S59" i="20"/>
  <c r="AB59" i="20" s="1"/>
  <c r="AE59" i="20" s="1"/>
  <c r="S58" i="20"/>
  <c r="AB58" i="20" s="1"/>
  <c r="AE58" i="20" s="1"/>
  <c r="S57" i="20"/>
  <c r="AB57" i="20" s="1"/>
  <c r="AE57" i="20" s="1"/>
  <c r="S56" i="20"/>
  <c r="AB56" i="20" s="1"/>
  <c r="AE56" i="20" s="1"/>
  <c r="S55" i="20"/>
  <c r="AB55" i="20" s="1"/>
  <c r="AE55" i="20" s="1"/>
  <c r="Z41" i="20"/>
  <c r="AC41" i="20" s="1"/>
  <c r="AA41" i="20"/>
  <c r="AD41" i="20" s="1"/>
  <c r="S41" i="20"/>
  <c r="AB41" i="20" s="1"/>
  <c r="AE41" i="20" s="1"/>
  <c r="Z33" i="20"/>
  <c r="AA33" i="20"/>
  <c r="Z34" i="20"/>
  <c r="AA34" i="20"/>
  <c r="Z35" i="20"/>
  <c r="AA35" i="20"/>
  <c r="AB35" i="20"/>
  <c r="Z36" i="20"/>
  <c r="AA36" i="20"/>
  <c r="Z28" i="20"/>
  <c r="AA28" i="20"/>
  <c r="Z29" i="20"/>
  <c r="AA29" i="20"/>
  <c r="S36" i="20"/>
  <c r="AB36" i="20" s="1"/>
  <c r="AE36" i="20" s="1"/>
  <c r="S28" i="20"/>
  <c r="AB28" i="20" s="1"/>
  <c r="AE28" i="20" s="1"/>
  <c r="S29" i="20"/>
  <c r="AB29" i="20" s="1"/>
  <c r="AE29" i="20" s="1"/>
  <c r="J35" i="20"/>
  <c r="M35" i="20" s="1"/>
  <c r="S34" i="20"/>
  <c r="AB34" i="20" s="1"/>
  <c r="AE34" i="20" s="1"/>
  <c r="S33" i="20"/>
  <c r="AB33" i="20" s="1"/>
  <c r="AE33" i="20" s="1"/>
  <c r="AE90" i="20" l="1"/>
  <c r="M70" i="20"/>
  <c r="AE70" i="20" s="1"/>
  <c r="AD29" i="20"/>
  <c r="AD28" i="20"/>
  <c r="AD36" i="20"/>
  <c r="AE35" i="20"/>
  <c r="AC35" i="20"/>
  <c r="AC34" i="20"/>
  <c r="AC33" i="20"/>
  <c r="AC29" i="20"/>
  <c r="AC28" i="20"/>
  <c r="AC36" i="20"/>
  <c r="AD35" i="20"/>
  <c r="AD34" i="20"/>
  <c r="AD33" i="20"/>
  <c r="Z22" i="20" l="1"/>
  <c r="AA22" i="20"/>
  <c r="S22" i="20"/>
  <c r="Z20" i="20"/>
  <c r="AA20" i="20"/>
  <c r="AB20" i="20"/>
  <c r="J20" i="20"/>
  <c r="M20" i="20" s="1"/>
  <c r="AA13" i="20"/>
  <c r="Z13" i="20"/>
  <c r="P13" i="20"/>
  <c r="Z4" i="20"/>
  <c r="AC4" i="20" s="1"/>
  <c r="AA4" i="20"/>
  <c r="AB4" i="20"/>
  <c r="J4" i="20"/>
  <c r="M4" i="20" s="1"/>
  <c r="AB13" i="20" l="1"/>
  <c r="AB22" i="20"/>
  <c r="AC13" i="20"/>
  <c r="AD20" i="20"/>
  <c r="AD13" i="20"/>
  <c r="AE22" i="20"/>
  <c r="AD22" i="20"/>
  <c r="AC20" i="20"/>
  <c r="AC22" i="20"/>
  <c r="AE20" i="20"/>
  <c r="AE13" i="20"/>
  <c r="AE4" i="20"/>
  <c r="AD4" i="20"/>
  <c r="Z54" i="20" l="1"/>
  <c r="AA54" i="20"/>
  <c r="AB54" i="20"/>
  <c r="J54" i="20"/>
  <c r="M54" i="20" s="1"/>
  <c r="AD54" i="20" l="1"/>
  <c r="AE54" i="20"/>
  <c r="AC54" i="20"/>
  <c r="Z52" i="20" l="1"/>
  <c r="AA52" i="20"/>
  <c r="AB52" i="20"/>
  <c r="J52" i="20"/>
  <c r="M52" i="20" s="1"/>
  <c r="AC62" i="25"/>
  <c r="AD62" i="25"/>
  <c r="AE62" i="25"/>
  <c r="N62" i="25"/>
  <c r="O62" i="25"/>
  <c r="J62" i="25"/>
  <c r="P62" i="25" s="1"/>
  <c r="AH62" i="25" s="1"/>
  <c r="AG62" i="25" l="1"/>
  <c r="AF62" i="25"/>
  <c r="AD52" i="20"/>
  <c r="AE52" i="20"/>
  <c r="AC52" i="20"/>
  <c r="Z77" i="20" l="1"/>
  <c r="AA77" i="20"/>
  <c r="AB77" i="20"/>
  <c r="J77" i="20"/>
  <c r="M77" i="20" s="1"/>
  <c r="Z23" i="20"/>
  <c r="AA23" i="20"/>
  <c r="P23" i="20"/>
  <c r="AB23" i="20" s="1"/>
  <c r="AE23" i="20" l="1"/>
  <c r="AC23" i="20"/>
  <c r="AE77" i="20"/>
  <c r="AC77" i="20"/>
  <c r="AD77" i="20"/>
  <c r="AD23" i="20"/>
  <c r="S5" i="18" l="1"/>
  <c r="V5" i="18" s="1"/>
  <c r="T5" i="18"/>
  <c r="U5" i="18"/>
  <c r="S57" i="18"/>
  <c r="V57" i="18" s="1"/>
  <c r="T57" i="18"/>
  <c r="U57" i="18"/>
  <c r="AA59" i="10" l="1"/>
  <c r="C48" i="27"/>
  <c r="D48" i="27"/>
  <c r="E48" i="27"/>
  <c r="F48" i="27"/>
  <c r="G48" i="27"/>
  <c r="H48" i="27"/>
  <c r="I48" i="27"/>
  <c r="J48" i="27"/>
  <c r="K48" i="27"/>
  <c r="K58" i="27" s="1"/>
  <c r="L48" i="27"/>
  <c r="L58" i="27" s="1"/>
  <c r="Q48" i="27"/>
  <c r="R48" i="27"/>
  <c r="S48" i="27"/>
  <c r="T48" i="27"/>
  <c r="U48" i="27"/>
  <c r="V48" i="27"/>
  <c r="W48" i="27"/>
  <c r="X48" i="27"/>
  <c r="B48" i="27"/>
  <c r="AA51" i="27"/>
  <c r="AD51" i="27" s="1"/>
  <c r="Z51" i="27"/>
  <c r="AC51" i="27" s="1"/>
  <c r="Y51" i="27"/>
  <c r="AB51" i="27" s="1"/>
  <c r="AE51" i="27" s="1"/>
  <c r="AB50" i="27"/>
  <c r="AA50" i="27"/>
  <c r="Z50" i="27"/>
  <c r="O50" i="27"/>
  <c r="AD50" i="27" s="1"/>
  <c r="N50" i="27"/>
  <c r="AC50" i="27" s="1"/>
  <c r="M50" i="27"/>
  <c r="P50" i="27" s="1"/>
  <c r="AE50" i="27" s="1"/>
  <c r="O53" i="27"/>
  <c r="AD53" i="27" s="1"/>
  <c r="N53" i="27"/>
  <c r="AC53" i="27" s="1"/>
  <c r="Z54" i="27"/>
  <c r="AC54" i="27" s="1"/>
  <c r="AA54" i="27"/>
  <c r="AD54" i="27" s="1"/>
  <c r="AA53" i="27"/>
  <c r="Z53" i="27"/>
  <c r="Y54" i="27"/>
  <c r="AB54" i="27" s="1"/>
  <c r="AE54" i="27" s="1"/>
  <c r="M53" i="27"/>
  <c r="P53" i="27" s="1"/>
  <c r="AE53" i="27" s="1"/>
  <c r="AA48" i="27" l="1"/>
  <c r="N48" i="27"/>
  <c r="Y48" i="27"/>
  <c r="P48" i="27"/>
  <c r="O48" i="27"/>
  <c r="AD48" i="27" s="1"/>
  <c r="M48" i="27"/>
  <c r="M58" i="27" s="1"/>
  <c r="Z48" i="27"/>
  <c r="AB53" i="27"/>
  <c r="AB48" i="27" s="1"/>
  <c r="AC48" i="27" l="1"/>
  <c r="AE48" i="27"/>
  <c r="L72" i="1"/>
  <c r="X72" i="1"/>
  <c r="AG72" i="1"/>
  <c r="BE72" i="1"/>
  <c r="BK72" i="1"/>
  <c r="BV72" i="1"/>
  <c r="BW72" i="1"/>
  <c r="BX72" i="1"/>
  <c r="CB72" i="1"/>
  <c r="CC72" i="1"/>
  <c r="CD72" i="1"/>
  <c r="CQ72" i="1"/>
  <c r="CR72" i="1"/>
  <c r="CS72" i="1"/>
  <c r="CU72" i="1"/>
  <c r="C73" i="1"/>
  <c r="F73" i="1"/>
  <c r="I73" i="1"/>
  <c r="L73" i="1"/>
  <c r="O73" i="1"/>
  <c r="R73" i="1"/>
  <c r="U73" i="1"/>
  <c r="AG73" i="1"/>
  <c r="AG74" i="1" s="1"/>
  <c r="AM73" i="1"/>
  <c r="AP73" i="1"/>
  <c r="AS73" i="1"/>
  <c r="AV73" i="1"/>
  <c r="AY73" i="1"/>
  <c r="BB73" i="1"/>
  <c r="BE73" i="1"/>
  <c r="BE74" i="1" s="1"/>
  <c r="BH73" i="1"/>
  <c r="BK73" i="1"/>
  <c r="BK74" i="1" s="1"/>
  <c r="BV73" i="1"/>
  <c r="BW73" i="1"/>
  <c r="BW74" i="1" s="1"/>
  <c r="BX73" i="1"/>
  <c r="CB73" i="1"/>
  <c r="CC73" i="1"/>
  <c r="CC74" i="1" s="1"/>
  <c r="CD73" i="1"/>
  <c r="CH73" i="1"/>
  <c r="CI73" i="1"/>
  <c r="CJ73" i="1"/>
  <c r="CK73" i="1"/>
  <c r="CL73" i="1"/>
  <c r="CM73" i="1"/>
  <c r="CQ73" i="1"/>
  <c r="CQ74" i="1" s="1"/>
  <c r="CR73" i="1"/>
  <c r="CS73" i="1"/>
  <c r="CS74" i="1" s="1"/>
  <c r="CU73" i="1"/>
  <c r="CU74" i="1" s="1"/>
  <c r="CX73" i="1"/>
  <c r="DA73" i="1"/>
  <c r="DD73" i="1"/>
  <c r="DG73" i="1"/>
  <c r="DM73" i="1"/>
  <c r="L74" i="1"/>
  <c r="BV74" i="1"/>
  <c r="BX74" i="1"/>
  <c r="CB74" i="1"/>
  <c r="CD74" i="1"/>
  <c r="CR74" i="1"/>
  <c r="U72" i="18" l="1"/>
  <c r="U73" i="18"/>
  <c r="U74" i="18"/>
  <c r="U75" i="18"/>
  <c r="U76" i="18"/>
  <c r="U78" i="18"/>
  <c r="U79" i="18"/>
  <c r="U80" i="18"/>
  <c r="U81" i="18"/>
  <c r="U82" i="18"/>
  <c r="U83" i="18"/>
  <c r="U84" i="18"/>
  <c r="U87" i="18"/>
  <c r="U94" i="18"/>
  <c r="U95" i="18"/>
  <c r="U104" i="18"/>
  <c r="U107" i="18"/>
  <c r="U108" i="18"/>
  <c r="U109" i="18"/>
  <c r="U112" i="18"/>
  <c r="U113" i="18"/>
  <c r="U116" i="18"/>
  <c r="U123" i="18"/>
  <c r="U125" i="18"/>
  <c r="U126" i="18"/>
  <c r="U127" i="18"/>
  <c r="U129" i="18"/>
  <c r="U130" i="18"/>
  <c r="U131" i="18"/>
  <c r="U133" i="18"/>
  <c r="U137" i="18"/>
  <c r="U140" i="18"/>
  <c r="U141" i="18"/>
  <c r="U167" i="18"/>
  <c r="U174" i="18"/>
  <c r="U178" i="18"/>
  <c r="U179" i="18"/>
  <c r="U180" i="18"/>
  <c r="U181" i="18"/>
  <c r="U182" i="18"/>
  <c r="U183" i="18"/>
  <c r="U184" i="18"/>
  <c r="U185" i="18"/>
  <c r="U186" i="18"/>
  <c r="U187" i="18"/>
  <c r="U188" i="18"/>
  <c r="U189" i="18"/>
  <c r="U190" i="18"/>
  <c r="U191" i="18"/>
  <c r="U192" i="18"/>
  <c r="U193" i="18"/>
  <c r="U194" i="18"/>
  <c r="U197" i="18"/>
  <c r="U198" i="18"/>
  <c r="U199" i="18"/>
  <c r="U4" i="18"/>
  <c r="U15" i="18"/>
  <c r="U20" i="18"/>
  <c r="U21" i="18"/>
  <c r="U22" i="18"/>
  <c r="U23" i="18"/>
  <c r="U26" i="18"/>
  <c r="U33" i="18"/>
  <c r="U44" i="18"/>
  <c r="V44" i="18"/>
  <c r="U47" i="18"/>
  <c r="V47" i="18"/>
  <c r="U50" i="18"/>
  <c r="V50" i="18"/>
  <c r="U53" i="18"/>
  <c r="U54" i="18"/>
  <c r="U55" i="18"/>
  <c r="U61" i="18"/>
  <c r="U63" i="18"/>
  <c r="U67" i="18"/>
  <c r="S63" i="18"/>
  <c r="V63" i="18" s="1"/>
  <c r="S61" i="18"/>
  <c r="R45" i="18"/>
  <c r="S26" i="18"/>
  <c r="V26" i="18" s="1"/>
  <c r="S4" i="18"/>
  <c r="V4" i="18" s="1"/>
  <c r="O45" i="18"/>
  <c r="M61" i="18"/>
  <c r="I45" i="18"/>
  <c r="J199" i="18"/>
  <c r="V199" i="18" s="1"/>
  <c r="J198" i="18"/>
  <c r="V198" i="18" s="1"/>
  <c r="J197" i="18"/>
  <c r="V197" i="18" s="1"/>
  <c r="J194" i="18"/>
  <c r="V194" i="18" s="1"/>
  <c r="J193" i="18"/>
  <c r="V193" i="18" s="1"/>
  <c r="J191" i="18"/>
  <c r="V191" i="18" s="1"/>
  <c r="J190" i="18"/>
  <c r="V190" i="18" s="1"/>
  <c r="J189" i="18"/>
  <c r="V189" i="18" s="1"/>
  <c r="J188" i="18"/>
  <c r="V188" i="18" s="1"/>
  <c r="J182" i="18"/>
  <c r="V182" i="18" s="1"/>
  <c r="J183" i="18"/>
  <c r="V183" i="18" s="1"/>
  <c r="J184" i="18"/>
  <c r="V184" i="18" s="1"/>
  <c r="J185" i="18"/>
  <c r="V185" i="18" s="1"/>
  <c r="J186" i="18"/>
  <c r="V186" i="18" s="1"/>
  <c r="J181" i="18"/>
  <c r="V181" i="18" s="1"/>
  <c r="J180" i="18"/>
  <c r="V180" i="18" s="1"/>
  <c r="J179" i="18"/>
  <c r="V179" i="18" s="1"/>
  <c r="J178" i="18"/>
  <c r="V178" i="18" s="1"/>
  <c r="J174" i="18"/>
  <c r="V174" i="18" s="1"/>
  <c r="J167" i="18"/>
  <c r="V167" i="18" s="1"/>
  <c r="J140" i="18"/>
  <c r="V140" i="18" s="1"/>
  <c r="J133" i="18"/>
  <c r="V133" i="18" s="1"/>
  <c r="J129" i="18"/>
  <c r="V129" i="18" s="1"/>
  <c r="J112" i="18"/>
  <c r="V112" i="18" s="1"/>
  <c r="J108" i="18"/>
  <c r="V108" i="18" s="1"/>
  <c r="J107" i="18"/>
  <c r="V107" i="18" s="1"/>
  <c r="J76" i="18"/>
  <c r="V76" i="18" s="1"/>
  <c r="J75" i="18"/>
  <c r="V75" i="18" s="1"/>
  <c r="J33" i="18"/>
  <c r="J21" i="18"/>
  <c r="V21" i="18" s="1"/>
  <c r="J20" i="18"/>
  <c r="V20" i="18" s="1"/>
  <c r="G192" i="18"/>
  <c r="V192" i="18" s="1"/>
  <c r="G187" i="18"/>
  <c r="V187" i="18" s="1"/>
  <c r="G141" i="18"/>
  <c r="V141" i="18" s="1"/>
  <c r="G137" i="18"/>
  <c r="V137" i="18" s="1"/>
  <c r="G131" i="18"/>
  <c r="V131" i="18" s="1"/>
  <c r="G130" i="18"/>
  <c r="V130" i="18" s="1"/>
  <c r="G127" i="18"/>
  <c r="V127" i="18" s="1"/>
  <c r="G126" i="18"/>
  <c r="V126" i="18" s="1"/>
  <c r="G125" i="18"/>
  <c r="V125" i="18" s="1"/>
  <c r="G123" i="18"/>
  <c r="V123" i="18" s="1"/>
  <c r="G116" i="18"/>
  <c r="V116" i="18" s="1"/>
  <c r="G113" i="18"/>
  <c r="V113" i="18" s="1"/>
  <c r="G109" i="18"/>
  <c r="V109" i="18" s="1"/>
  <c r="G104" i="18"/>
  <c r="V104" i="18" s="1"/>
  <c r="G95" i="18"/>
  <c r="V95" i="18" s="1"/>
  <c r="G94" i="18"/>
  <c r="V94" i="18" s="1"/>
  <c r="G87" i="18"/>
  <c r="V87" i="18" s="1"/>
  <c r="G84" i="18"/>
  <c r="V84" i="18" s="1"/>
  <c r="G83" i="18"/>
  <c r="V83" i="18" s="1"/>
  <c r="G82" i="18"/>
  <c r="V82" i="18" s="1"/>
  <c r="G81" i="18"/>
  <c r="V81" i="18" s="1"/>
  <c r="G80" i="18"/>
  <c r="V80" i="18" s="1"/>
  <c r="G74" i="18"/>
  <c r="V74" i="18" s="1"/>
  <c r="G73" i="18"/>
  <c r="V73" i="18" s="1"/>
  <c r="G72" i="18"/>
  <c r="V72" i="18" s="1"/>
  <c r="F45" i="18"/>
  <c r="G55" i="18"/>
  <c r="V55" i="18" s="1"/>
  <c r="G54" i="18"/>
  <c r="V54" i="18" s="1"/>
  <c r="G53" i="18"/>
  <c r="V53" i="18" s="1"/>
  <c r="G33" i="18"/>
  <c r="V33" i="18" s="1"/>
  <c r="G23" i="18"/>
  <c r="V23" i="18" s="1"/>
  <c r="G22" i="18"/>
  <c r="V22" i="18" s="1"/>
  <c r="G15" i="18"/>
  <c r="V15" i="18" s="1"/>
  <c r="F200" i="18"/>
  <c r="H200" i="18"/>
  <c r="I200" i="18"/>
  <c r="K200" i="18"/>
  <c r="L200" i="18"/>
  <c r="M200" i="18"/>
  <c r="N200" i="18"/>
  <c r="O200" i="18"/>
  <c r="P200" i="18"/>
  <c r="Q200" i="18"/>
  <c r="R200" i="18"/>
  <c r="S200" i="18"/>
  <c r="K68" i="18"/>
  <c r="CL46" i="9"/>
  <c r="CM46" i="9"/>
  <c r="CL45" i="9"/>
  <c r="CM45" i="9"/>
  <c r="CL34" i="9"/>
  <c r="CM34" i="9"/>
  <c r="CI23" i="9"/>
  <c r="CI24" i="9"/>
  <c r="CI20" i="9"/>
  <c r="CI19" i="9"/>
  <c r="CI10" i="9"/>
  <c r="CJ10" i="9"/>
  <c r="AA31" i="27"/>
  <c r="AD31" i="27" s="1"/>
  <c r="AA32" i="27"/>
  <c r="AA33" i="27"/>
  <c r="AA34" i="27"/>
  <c r="AA35" i="27"/>
  <c r="AB35" i="27"/>
  <c r="AA36" i="27"/>
  <c r="AB36" i="27"/>
  <c r="AA37" i="27"/>
  <c r="AB37" i="27"/>
  <c r="AA38" i="27"/>
  <c r="AB38" i="27"/>
  <c r="AA39" i="27"/>
  <c r="AB39" i="27"/>
  <c r="AA42" i="27"/>
  <c r="AD42" i="27" s="1"/>
  <c r="AA43" i="27"/>
  <c r="AA44" i="27"/>
  <c r="AB44" i="27"/>
  <c r="AA45" i="27"/>
  <c r="AB45" i="27"/>
  <c r="AA46" i="27"/>
  <c r="AB46" i="27"/>
  <c r="AA47" i="27"/>
  <c r="AB47" i="27"/>
  <c r="AA57" i="27"/>
  <c r="Z57" i="27"/>
  <c r="Z47" i="27"/>
  <c r="Z46" i="27"/>
  <c r="Z45" i="27"/>
  <c r="Z44" i="27"/>
  <c r="Z43" i="27"/>
  <c r="Z39" i="27"/>
  <c r="Z38" i="27"/>
  <c r="Z37" i="27"/>
  <c r="Z36" i="27"/>
  <c r="Z35" i="27"/>
  <c r="Z34" i="27"/>
  <c r="Z33" i="27"/>
  <c r="Z32" i="27"/>
  <c r="Z31" i="27"/>
  <c r="AC31" i="27" s="1"/>
  <c r="AA3" i="27"/>
  <c r="Z3" i="27"/>
  <c r="Y3" i="27"/>
  <c r="V3" i="27"/>
  <c r="S3" i="27"/>
  <c r="V34" i="27"/>
  <c r="AB34" i="27" s="1"/>
  <c r="V33" i="27"/>
  <c r="AB33" i="27" s="1"/>
  <c r="V31" i="27"/>
  <c r="AB31" i="27" s="1"/>
  <c r="AE31" i="27" s="1"/>
  <c r="S57" i="27"/>
  <c r="S43" i="27"/>
  <c r="AB43" i="27" s="1"/>
  <c r="S32" i="27"/>
  <c r="S29" i="27" s="1"/>
  <c r="O57" i="27"/>
  <c r="P57" i="27"/>
  <c r="N57" i="27"/>
  <c r="O36" i="27"/>
  <c r="O37" i="27"/>
  <c r="O38" i="27"/>
  <c r="P38" i="27"/>
  <c r="O39" i="27"/>
  <c r="O44" i="27"/>
  <c r="O45" i="27"/>
  <c r="O47" i="27"/>
  <c r="N36" i="27"/>
  <c r="N37" i="27"/>
  <c r="N39" i="27"/>
  <c r="N44" i="27"/>
  <c r="N45" i="27"/>
  <c r="N47" i="27"/>
  <c r="M44" i="27"/>
  <c r="P44" i="27" s="1"/>
  <c r="M36" i="27"/>
  <c r="P36" i="27" s="1"/>
  <c r="J47" i="27"/>
  <c r="P47" i="27" s="1"/>
  <c r="J45" i="27"/>
  <c r="P45" i="27" s="1"/>
  <c r="J39" i="27"/>
  <c r="P39" i="27" s="1"/>
  <c r="J37" i="27"/>
  <c r="P37" i="27" s="1"/>
  <c r="C29" i="27"/>
  <c r="D29" i="27"/>
  <c r="E29" i="27"/>
  <c r="F29" i="27"/>
  <c r="G29" i="27"/>
  <c r="I29" i="27"/>
  <c r="I58" i="27" s="1"/>
  <c r="L29" i="27"/>
  <c r="M29" i="27"/>
  <c r="Q29" i="27"/>
  <c r="R29" i="27"/>
  <c r="U29" i="27"/>
  <c r="U58" i="27" s="1"/>
  <c r="W29" i="27"/>
  <c r="X29" i="27"/>
  <c r="R51" i="18" s="1"/>
  <c r="Y29" i="27"/>
  <c r="CO16" i="9"/>
  <c r="O3" i="27"/>
  <c r="N3" i="27"/>
  <c r="M3" i="27"/>
  <c r="J3" i="27"/>
  <c r="G3" i="27"/>
  <c r="D3" i="27"/>
  <c r="O6" i="26"/>
  <c r="P6" i="26"/>
  <c r="O7" i="26"/>
  <c r="R7" i="26" s="1"/>
  <c r="O8" i="26"/>
  <c r="N8" i="26"/>
  <c r="N10" i="26" s="1"/>
  <c r="N7" i="26"/>
  <c r="N6" i="26"/>
  <c r="M8" i="26"/>
  <c r="M11" i="26" s="1"/>
  <c r="M7" i="26"/>
  <c r="J8" i="26"/>
  <c r="J7" i="26"/>
  <c r="P7" i="26" s="1"/>
  <c r="F6" i="26"/>
  <c r="G6" i="26"/>
  <c r="F7" i="26"/>
  <c r="F8" i="26"/>
  <c r="E8" i="26"/>
  <c r="E7" i="26"/>
  <c r="E6" i="26"/>
  <c r="E10" i="26" s="1"/>
  <c r="E11" i="26" s="1"/>
  <c r="H11" i="26"/>
  <c r="K11" i="26"/>
  <c r="L11" i="26"/>
  <c r="C11" i="26"/>
  <c r="CO34" i="9" s="1"/>
  <c r="I11" i="26"/>
  <c r="CO45" i="9" s="1"/>
  <c r="D8" i="26"/>
  <c r="D7" i="26"/>
  <c r="G7" i="26" s="1"/>
  <c r="R4" i="26"/>
  <c r="S4" i="26"/>
  <c r="O4" i="26"/>
  <c r="P4" i="26"/>
  <c r="N4" i="26"/>
  <c r="M4" i="26"/>
  <c r="J4" i="26"/>
  <c r="D4" i="26"/>
  <c r="F4" i="26"/>
  <c r="G4" i="26"/>
  <c r="E4" i="26"/>
  <c r="AD9" i="25"/>
  <c r="AE9" i="25"/>
  <c r="AD10" i="25"/>
  <c r="AE10" i="25"/>
  <c r="AD11" i="25"/>
  <c r="AD12" i="25"/>
  <c r="AD13" i="25"/>
  <c r="AE13" i="25"/>
  <c r="AD14" i="25"/>
  <c r="AE14" i="25"/>
  <c r="AD15" i="25"/>
  <c r="AE15" i="25"/>
  <c r="AD16" i="25"/>
  <c r="AE16" i="25"/>
  <c r="AD17" i="25"/>
  <c r="AE17" i="25"/>
  <c r="AD18" i="25"/>
  <c r="AE18" i="25"/>
  <c r="AD19" i="25"/>
  <c r="AD20" i="25"/>
  <c r="AE20" i="25"/>
  <c r="AD21" i="25"/>
  <c r="AD22" i="25"/>
  <c r="AE22" i="25"/>
  <c r="AD23" i="25"/>
  <c r="AD24" i="25"/>
  <c r="AD25" i="25"/>
  <c r="AE25" i="25"/>
  <c r="AD26" i="25"/>
  <c r="AD27" i="25"/>
  <c r="AD28" i="25"/>
  <c r="AE28" i="25"/>
  <c r="AD30" i="25"/>
  <c r="AD31" i="25"/>
  <c r="AD32" i="25"/>
  <c r="AE32" i="25"/>
  <c r="AD33" i="25"/>
  <c r="AE33" i="25"/>
  <c r="AD34" i="25"/>
  <c r="AD35" i="25"/>
  <c r="AD36" i="25"/>
  <c r="AD37" i="25"/>
  <c r="AD38" i="25"/>
  <c r="AD39" i="25"/>
  <c r="AD40" i="25"/>
  <c r="AD41" i="25"/>
  <c r="AE41" i="25"/>
  <c r="AD42" i="25"/>
  <c r="AE42" i="25"/>
  <c r="AD43" i="25"/>
  <c r="AE43" i="25"/>
  <c r="AD44" i="25"/>
  <c r="AE44" i="25"/>
  <c r="AD46" i="25"/>
  <c r="AD47" i="25"/>
  <c r="AE47" i="25"/>
  <c r="AD48" i="25"/>
  <c r="AE48" i="25"/>
  <c r="AD49" i="25"/>
  <c r="AE49" i="25"/>
  <c r="AD50" i="25"/>
  <c r="AE50" i="25"/>
  <c r="AD51" i="25"/>
  <c r="AE51" i="25"/>
  <c r="AD52" i="25"/>
  <c r="AE52" i="25"/>
  <c r="AD53" i="25"/>
  <c r="AE53" i="25"/>
  <c r="AD54" i="25"/>
  <c r="AE54" i="25"/>
  <c r="AD55" i="25"/>
  <c r="AD56" i="25"/>
  <c r="AE56" i="25"/>
  <c r="AD57" i="25"/>
  <c r="AE57" i="25"/>
  <c r="AD58" i="25"/>
  <c r="AD60" i="25"/>
  <c r="AD61" i="25"/>
  <c r="AE61" i="25"/>
  <c r="AD63" i="25"/>
  <c r="AE63" i="25"/>
  <c r="AD64" i="25"/>
  <c r="AE64" i="25"/>
  <c r="AD65" i="25"/>
  <c r="AD66" i="25"/>
  <c r="AD67" i="25"/>
  <c r="AD74" i="25"/>
  <c r="AE74" i="25"/>
  <c r="AD4" i="25"/>
  <c r="AD5" i="25"/>
  <c r="AC74" i="25"/>
  <c r="AC67" i="25"/>
  <c r="AC66" i="25"/>
  <c r="AC65" i="25"/>
  <c r="AC64" i="25"/>
  <c r="AC63" i="25"/>
  <c r="AC61" i="25"/>
  <c r="AC60" i="25"/>
  <c r="AC58" i="25"/>
  <c r="AC57" i="25"/>
  <c r="AC56" i="25"/>
  <c r="AC55" i="25"/>
  <c r="AC54" i="25"/>
  <c r="AC53" i="25"/>
  <c r="AC52" i="25"/>
  <c r="AC51" i="25"/>
  <c r="AC50" i="25"/>
  <c r="AC49" i="25"/>
  <c r="AC48" i="25"/>
  <c r="AC47" i="25"/>
  <c r="AC46" i="25"/>
  <c r="AC44" i="25"/>
  <c r="AC43" i="25"/>
  <c r="AC42" i="25"/>
  <c r="AC41" i="25"/>
  <c r="AC40" i="25"/>
  <c r="AC39" i="25"/>
  <c r="AC38" i="25"/>
  <c r="AC37" i="25"/>
  <c r="AC36" i="25"/>
  <c r="AC35" i="25"/>
  <c r="AC34" i="25"/>
  <c r="AC33" i="25"/>
  <c r="AC32" i="25"/>
  <c r="AC31" i="25"/>
  <c r="AC30" i="25"/>
  <c r="AC28" i="25"/>
  <c r="AC27" i="25"/>
  <c r="AC26" i="25"/>
  <c r="AC25" i="25"/>
  <c r="AC24" i="25"/>
  <c r="AC23" i="25"/>
  <c r="AC22" i="25"/>
  <c r="AC21" i="25"/>
  <c r="AC20" i="25"/>
  <c r="AC19" i="25"/>
  <c r="AC18" i="25"/>
  <c r="AC17" i="25"/>
  <c r="AC16" i="25"/>
  <c r="AC15" i="25"/>
  <c r="AC14" i="25"/>
  <c r="AC13" i="25"/>
  <c r="AC12" i="25"/>
  <c r="AC11" i="25"/>
  <c r="AC10" i="25"/>
  <c r="AC9" i="25"/>
  <c r="AC5" i="25"/>
  <c r="AC4" i="25"/>
  <c r="AB5" i="25"/>
  <c r="AB4" i="25"/>
  <c r="Y55" i="25"/>
  <c r="AE55" i="25" s="1"/>
  <c r="Y5" i="25"/>
  <c r="Y4" i="25"/>
  <c r="V67" i="25"/>
  <c r="AE67" i="25" s="1"/>
  <c r="V60" i="25"/>
  <c r="AE60" i="25" s="1"/>
  <c r="V58" i="25"/>
  <c r="AE58" i="25" s="1"/>
  <c r="V34" i="25"/>
  <c r="AE34" i="25" s="1"/>
  <c r="V31" i="25"/>
  <c r="AE31" i="25" s="1"/>
  <c r="V30" i="25"/>
  <c r="AE30" i="25" s="1"/>
  <c r="V23" i="25"/>
  <c r="AE23" i="25" s="1"/>
  <c r="V21" i="25"/>
  <c r="AE21" i="25" s="1"/>
  <c r="V19" i="25"/>
  <c r="AE19" i="25" s="1"/>
  <c r="V12" i="25"/>
  <c r="AE12" i="25" s="1"/>
  <c r="V11" i="25"/>
  <c r="AE11" i="25" s="1"/>
  <c r="V5" i="25"/>
  <c r="V4" i="25"/>
  <c r="S66" i="25"/>
  <c r="AE66" i="25" s="1"/>
  <c r="S65" i="25"/>
  <c r="AE65" i="25" s="1"/>
  <c r="S46" i="25"/>
  <c r="AE46" i="25" s="1"/>
  <c r="S40" i="25"/>
  <c r="AE40" i="25" s="1"/>
  <c r="S39" i="25"/>
  <c r="AE39" i="25" s="1"/>
  <c r="S38" i="25"/>
  <c r="AE38" i="25" s="1"/>
  <c r="S37" i="25"/>
  <c r="AE37" i="25" s="1"/>
  <c r="S36" i="25"/>
  <c r="AE36" i="25" s="1"/>
  <c r="S35" i="25"/>
  <c r="AE35" i="25" s="1"/>
  <c r="S27" i="25"/>
  <c r="AE27" i="25" s="1"/>
  <c r="S26" i="25"/>
  <c r="AE26" i="25" s="1"/>
  <c r="S24" i="25"/>
  <c r="AE24" i="25" s="1"/>
  <c r="S5" i="25"/>
  <c r="AE5" i="25" s="1"/>
  <c r="S4" i="25"/>
  <c r="AE4" i="25" s="1"/>
  <c r="O9" i="25"/>
  <c r="O10" i="25"/>
  <c r="P10" i="25"/>
  <c r="O11" i="25"/>
  <c r="P11" i="25"/>
  <c r="O12" i="25"/>
  <c r="P12" i="25"/>
  <c r="O13" i="25"/>
  <c r="P13" i="25"/>
  <c r="O14" i="25"/>
  <c r="P14" i="25"/>
  <c r="O15" i="25"/>
  <c r="O16" i="25"/>
  <c r="O17" i="25"/>
  <c r="O18" i="25"/>
  <c r="O19" i="25"/>
  <c r="P19" i="25"/>
  <c r="O20" i="25"/>
  <c r="P20" i="25"/>
  <c r="O21" i="25"/>
  <c r="P21" i="25"/>
  <c r="O22" i="25"/>
  <c r="P22" i="25"/>
  <c r="O23" i="25"/>
  <c r="P23" i="25"/>
  <c r="O24" i="25"/>
  <c r="P24" i="25"/>
  <c r="O25" i="25"/>
  <c r="P25" i="25"/>
  <c r="O26" i="25"/>
  <c r="P26" i="25"/>
  <c r="O27" i="25"/>
  <c r="P27" i="25"/>
  <c r="O28" i="25"/>
  <c r="P28" i="25"/>
  <c r="O30" i="25"/>
  <c r="P30" i="25"/>
  <c r="O31" i="25"/>
  <c r="P31" i="25"/>
  <c r="O32" i="25"/>
  <c r="P32" i="25"/>
  <c r="O33" i="25"/>
  <c r="P33" i="25"/>
  <c r="O34" i="25"/>
  <c r="P34" i="25"/>
  <c r="O35" i="25"/>
  <c r="P35" i="25"/>
  <c r="O36" i="25"/>
  <c r="P36" i="25"/>
  <c r="O37" i="25"/>
  <c r="P37" i="25"/>
  <c r="O38" i="25"/>
  <c r="P38" i="25"/>
  <c r="O39" i="25"/>
  <c r="O40" i="25"/>
  <c r="P40" i="25"/>
  <c r="O41" i="25"/>
  <c r="P41" i="25"/>
  <c r="O42" i="25"/>
  <c r="O43" i="25"/>
  <c r="O44" i="25"/>
  <c r="O46" i="25"/>
  <c r="P46" i="25"/>
  <c r="O47" i="25"/>
  <c r="O48" i="25"/>
  <c r="P48" i="25"/>
  <c r="O49" i="25"/>
  <c r="O50" i="25"/>
  <c r="P50" i="25"/>
  <c r="O51" i="25"/>
  <c r="O52" i="25"/>
  <c r="O53" i="25"/>
  <c r="O54" i="25"/>
  <c r="O55" i="25"/>
  <c r="P55" i="25"/>
  <c r="O56" i="25"/>
  <c r="P56" i="25"/>
  <c r="O57" i="25"/>
  <c r="O58" i="25"/>
  <c r="P58" i="25"/>
  <c r="O60" i="25"/>
  <c r="P60" i="25"/>
  <c r="O61" i="25"/>
  <c r="AG61" i="25" s="1"/>
  <c r="O63" i="25"/>
  <c r="O64" i="25"/>
  <c r="O65" i="25"/>
  <c r="P65" i="25"/>
  <c r="O66" i="25"/>
  <c r="P66" i="25"/>
  <c r="O67" i="25"/>
  <c r="P67" i="25"/>
  <c r="O74" i="25"/>
  <c r="O4" i="25"/>
  <c r="P4" i="25"/>
  <c r="O5" i="25"/>
  <c r="P5" i="25"/>
  <c r="N74" i="25"/>
  <c r="N67" i="25"/>
  <c r="N66" i="25"/>
  <c r="N65" i="25"/>
  <c r="N64" i="25"/>
  <c r="N63" i="25"/>
  <c r="N61" i="25"/>
  <c r="N60" i="25"/>
  <c r="N58" i="25"/>
  <c r="N57" i="25"/>
  <c r="N56" i="25"/>
  <c r="N55" i="25"/>
  <c r="N54" i="25"/>
  <c r="N53" i="25"/>
  <c r="N52" i="25"/>
  <c r="N51" i="25"/>
  <c r="N50" i="25"/>
  <c r="N49" i="25"/>
  <c r="N48" i="25"/>
  <c r="N47" i="25"/>
  <c r="N46" i="25"/>
  <c r="N43" i="25"/>
  <c r="N42" i="25"/>
  <c r="N41" i="25"/>
  <c r="N40" i="25"/>
  <c r="N39" i="25"/>
  <c r="N38" i="25"/>
  <c r="N37" i="25"/>
  <c r="N36" i="25"/>
  <c r="N35" i="25"/>
  <c r="N34" i="25"/>
  <c r="N33" i="25"/>
  <c r="N32" i="25"/>
  <c r="N31" i="25"/>
  <c r="N30" i="25"/>
  <c r="N28" i="25"/>
  <c r="N27" i="25"/>
  <c r="N26" i="25"/>
  <c r="N25" i="25"/>
  <c r="N24" i="25"/>
  <c r="N23" i="25"/>
  <c r="N22" i="25"/>
  <c r="N21" i="25"/>
  <c r="N20" i="25"/>
  <c r="N19" i="25"/>
  <c r="N16" i="25"/>
  <c r="N14" i="25"/>
  <c r="N13" i="25"/>
  <c r="N12" i="25"/>
  <c r="N11" i="25"/>
  <c r="N10" i="25"/>
  <c r="N9" i="25"/>
  <c r="N5" i="25"/>
  <c r="N4" i="25"/>
  <c r="J74" i="25"/>
  <c r="P74" i="25" s="1"/>
  <c r="J64" i="25"/>
  <c r="P64" i="25" s="1"/>
  <c r="J63" i="25"/>
  <c r="P63" i="25" s="1"/>
  <c r="J61" i="25"/>
  <c r="P61" i="25" s="1"/>
  <c r="J57" i="25"/>
  <c r="P57" i="25" s="1"/>
  <c r="J54" i="25"/>
  <c r="P54" i="25" s="1"/>
  <c r="J53" i="25"/>
  <c r="P53" i="25" s="1"/>
  <c r="J52" i="25"/>
  <c r="P52" i="25" s="1"/>
  <c r="J51" i="25"/>
  <c r="P51" i="25" s="1"/>
  <c r="J49" i="25"/>
  <c r="P49" i="25" s="1"/>
  <c r="J47" i="25"/>
  <c r="P47" i="25" s="1"/>
  <c r="J39" i="25"/>
  <c r="P39" i="25" s="1"/>
  <c r="J16" i="25"/>
  <c r="P16" i="25" s="1"/>
  <c r="J9" i="25"/>
  <c r="P9" i="25" s="1"/>
  <c r="G42" i="25"/>
  <c r="P42" i="25" s="1"/>
  <c r="D43" i="25"/>
  <c r="P43" i="25" s="1"/>
  <c r="C75" i="25"/>
  <c r="CL8" i="9" s="1"/>
  <c r="D75" i="25"/>
  <c r="E75" i="25"/>
  <c r="F75" i="25"/>
  <c r="CL9" i="9" s="1"/>
  <c r="G75" i="25"/>
  <c r="I75" i="25"/>
  <c r="K75" i="25"/>
  <c r="L75" i="25"/>
  <c r="CL16" i="9" s="1"/>
  <c r="M75" i="25"/>
  <c r="CM16" i="9" s="1"/>
  <c r="Q75" i="25"/>
  <c r="R75" i="25"/>
  <c r="F48" i="18" s="1"/>
  <c r="T75" i="25"/>
  <c r="U75" i="25"/>
  <c r="CL20" i="9" s="1"/>
  <c r="W75" i="25"/>
  <c r="X75" i="25"/>
  <c r="O48" i="18" s="1"/>
  <c r="Y75" i="25"/>
  <c r="P48" i="18" s="1"/>
  <c r="Z75" i="25"/>
  <c r="AA75" i="25"/>
  <c r="AB75" i="25"/>
  <c r="C6" i="25"/>
  <c r="D6" i="25"/>
  <c r="E6" i="25"/>
  <c r="F6" i="25"/>
  <c r="G6" i="25"/>
  <c r="H6" i="25"/>
  <c r="I6" i="25"/>
  <c r="J6" i="25"/>
  <c r="K6" i="25"/>
  <c r="K76" i="25" s="1"/>
  <c r="L6" i="25"/>
  <c r="L76" i="25" s="1"/>
  <c r="M6" i="25"/>
  <c r="M76" i="25" s="1"/>
  <c r="N6" i="25"/>
  <c r="Q6" i="25"/>
  <c r="Q76" i="25" s="1"/>
  <c r="R6" i="25"/>
  <c r="S6" i="25"/>
  <c r="T6" i="25"/>
  <c r="U6" i="25"/>
  <c r="V6" i="25"/>
  <c r="W6" i="25"/>
  <c r="W76" i="25" s="1"/>
  <c r="X6" i="25"/>
  <c r="X76" i="25" s="1"/>
  <c r="Y6" i="25"/>
  <c r="Z6" i="25"/>
  <c r="Z76" i="25" s="1"/>
  <c r="AA6" i="25"/>
  <c r="AA76" i="25" s="1"/>
  <c r="AB6" i="25"/>
  <c r="AB76" i="25" s="1"/>
  <c r="B6" i="25"/>
  <c r="R6" i="24"/>
  <c r="S6" i="24"/>
  <c r="R3" i="24"/>
  <c r="S3" i="24"/>
  <c r="O6" i="24"/>
  <c r="P6" i="24"/>
  <c r="O3" i="24"/>
  <c r="P3" i="24"/>
  <c r="N6" i="24"/>
  <c r="N3" i="24"/>
  <c r="M6" i="24"/>
  <c r="J6" i="24"/>
  <c r="M3" i="24"/>
  <c r="J3" i="24"/>
  <c r="D6" i="24"/>
  <c r="D7" i="24" s="1"/>
  <c r="D8" i="24" s="1"/>
  <c r="C8" i="24"/>
  <c r="E8" i="24"/>
  <c r="F8" i="24"/>
  <c r="H8" i="24"/>
  <c r="I8" i="24"/>
  <c r="K8" i="24"/>
  <c r="L8" i="24"/>
  <c r="C7" i="24"/>
  <c r="E7" i="24"/>
  <c r="F7" i="24"/>
  <c r="H7" i="24"/>
  <c r="I7" i="24"/>
  <c r="J7" i="24"/>
  <c r="K7" i="24"/>
  <c r="L7" i="24"/>
  <c r="M7" i="24"/>
  <c r="O7" i="24"/>
  <c r="P7" i="24"/>
  <c r="R7" i="24"/>
  <c r="S7" i="24"/>
  <c r="F6" i="24"/>
  <c r="G6" i="24"/>
  <c r="G7" i="24" s="1"/>
  <c r="G8" i="24" s="1"/>
  <c r="E6" i="24"/>
  <c r="F3" i="24"/>
  <c r="G3" i="24"/>
  <c r="G4" i="24" s="1"/>
  <c r="E3" i="24"/>
  <c r="D3" i="24"/>
  <c r="C4" i="24"/>
  <c r="D4" i="24"/>
  <c r="E4" i="24"/>
  <c r="F4" i="24"/>
  <c r="H4" i="24"/>
  <c r="I4" i="24"/>
  <c r="J4" i="24"/>
  <c r="J8" i="24" s="1"/>
  <c r="K4" i="24"/>
  <c r="L4" i="24"/>
  <c r="M4" i="24"/>
  <c r="M8" i="24" s="1"/>
  <c r="O4" i="24"/>
  <c r="O8" i="24" s="1"/>
  <c r="P4" i="24"/>
  <c r="P8" i="24" s="1"/>
  <c r="R4" i="24"/>
  <c r="R8" i="24" s="1"/>
  <c r="S4" i="24"/>
  <c r="S8" i="24" s="1"/>
  <c r="X4" i="23"/>
  <c r="Y4" i="23"/>
  <c r="U7" i="23"/>
  <c r="V7" i="23"/>
  <c r="U8" i="23"/>
  <c r="U9" i="23"/>
  <c r="T9" i="23"/>
  <c r="T8" i="23"/>
  <c r="T7" i="23"/>
  <c r="U4" i="23"/>
  <c r="U5" i="23" s="1"/>
  <c r="V4" i="23"/>
  <c r="T4" i="23"/>
  <c r="S4" i="23"/>
  <c r="S9" i="23"/>
  <c r="S45" i="18" s="1"/>
  <c r="S8" i="23"/>
  <c r="S7" i="23"/>
  <c r="P8" i="23"/>
  <c r="P9" i="23"/>
  <c r="P14" i="23" s="1"/>
  <c r="P7" i="23"/>
  <c r="P4" i="23"/>
  <c r="M8" i="23"/>
  <c r="M9" i="23"/>
  <c r="M7" i="23"/>
  <c r="M4" i="23"/>
  <c r="J8" i="23"/>
  <c r="V8" i="23" s="1"/>
  <c r="J9" i="23"/>
  <c r="V9" i="23" s="1"/>
  <c r="J7" i="23"/>
  <c r="J4" i="23"/>
  <c r="F7" i="23"/>
  <c r="G7" i="23"/>
  <c r="F8" i="23"/>
  <c r="G8" i="23"/>
  <c r="F9" i="23"/>
  <c r="G9" i="23"/>
  <c r="E9" i="23"/>
  <c r="E8" i="23"/>
  <c r="E7" i="23"/>
  <c r="F4" i="23"/>
  <c r="G4" i="23"/>
  <c r="E4" i="23"/>
  <c r="D4" i="23"/>
  <c r="I14" i="23"/>
  <c r="K14" i="23"/>
  <c r="J45" i="18"/>
  <c r="O14" i="23"/>
  <c r="Q14" i="23"/>
  <c r="H14" i="23"/>
  <c r="L14" i="23"/>
  <c r="N14" i="23"/>
  <c r="R14" i="23"/>
  <c r="C5" i="23"/>
  <c r="D5" i="23"/>
  <c r="E5" i="23"/>
  <c r="F5" i="23"/>
  <c r="F14" i="23" s="1"/>
  <c r="G5" i="23"/>
  <c r="H5" i="23"/>
  <c r="I5" i="23"/>
  <c r="J5" i="23"/>
  <c r="K5" i="23"/>
  <c r="L5" i="23"/>
  <c r="M5" i="23"/>
  <c r="N5" i="23"/>
  <c r="O5" i="23"/>
  <c r="P5" i="23"/>
  <c r="Q5" i="23"/>
  <c r="R5" i="23"/>
  <c r="S5" i="23"/>
  <c r="V5" i="23"/>
  <c r="X5" i="23"/>
  <c r="Y5" i="23"/>
  <c r="B5" i="23"/>
  <c r="CF45" i="9"/>
  <c r="CG45" i="9"/>
  <c r="CF45" i="5"/>
  <c r="CG45" i="5"/>
  <c r="CF46" i="5"/>
  <c r="CG46" i="5"/>
  <c r="CF36" i="5"/>
  <c r="CG36" i="5"/>
  <c r="AA30" i="22"/>
  <c r="AB30" i="22"/>
  <c r="AA31" i="22"/>
  <c r="AB31" i="22"/>
  <c r="AA42" i="22"/>
  <c r="AB42" i="22"/>
  <c r="AA43" i="22"/>
  <c r="AA44" i="22"/>
  <c r="AA45" i="22"/>
  <c r="AB45" i="22"/>
  <c r="AA48" i="22"/>
  <c r="AA49" i="22"/>
  <c r="AA50" i="22"/>
  <c r="AA51" i="22"/>
  <c r="AA52" i="22"/>
  <c r="AA53" i="22"/>
  <c r="AA54" i="22"/>
  <c r="AA66" i="22"/>
  <c r="AA70" i="22"/>
  <c r="AB70" i="22"/>
  <c r="Z70" i="22"/>
  <c r="Z66" i="22"/>
  <c r="Z54" i="22"/>
  <c r="Z53" i="22"/>
  <c r="Z52" i="22"/>
  <c r="Z51" i="22"/>
  <c r="Z50" i="22"/>
  <c r="Z49" i="22"/>
  <c r="Z48" i="22"/>
  <c r="Z45" i="22"/>
  <c r="Z44" i="22"/>
  <c r="Z42" i="22"/>
  <c r="Z31" i="22"/>
  <c r="Z30" i="22"/>
  <c r="AA3" i="22"/>
  <c r="AB3" i="22"/>
  <c r="AA4" i="22"/>
  <c r="AA5" i="22"/>
  <c r="AA6" i="22"/>
  <c r="AB6" i="22"/>
  <c r="AA8" i="22"/>
  <c r="AB8" i="22"/>
  <c r="AA9" i="22"/>
  <c r="AB9" i="22"/>
  <c r="AA10" i="22"/>
  <c r="AB10" i="22"/>
  <c r="AA11" i="22"/>
  <c r="AB11" i="22"/>
  <c r="AA12" i="22"/>
  <c r="AB12" i="22"/>
  <c r="AA13" i="22"/>
  <c r="AB13" i="22"/>
  <c r="AA14" i="22"/>
  <c r="AB14" i="22"/>
  <c r="AA15" i="22"/>
  <c r="AB15" i="22"/>
  <c r="AA16" i="22"/>
  <c r="AB16" i="22"/>
  <c r="AA17" i="22"/>
  <c r="AB17" i="22"/>
  <c r="AA18" i="22"/>
  <c r="AA19" i="22"/>
  <c r="AA20" i="22"/>
  <c r="AB20" i="22"/>
  <c r="AA21" i="22"/>
  <c r="AB21" i="22"/>
  <c r="AA22" i="22"/>
  <c r="AB22" i="22"/>
  <c r="AA23" i="22"/>
  <c r="AB23" i="22"/>
  <c r="AA27" i="22"/>
  <c r="AB27" i="22"/>
  <c r="Z27" i="22"/>
  <c r="Z5" i="22"/>
  <c r="Z6" i="22"/>
  <c r="Z8" i="22"/>
  <c r="Z9" i="22"/>
  <c r="Z10" i="22"/>
  <c r="Z11" i="22"/>
  <c r="Z12" i="22"/>
  <c r="Z13" i="22"/>
  <c r="Z14" i="22"/>
  <c r="Z15" i="22"/>
  <c r="Z16" i="22"/>
  <c r="Z17" i="22"/>
  <c r="Z19" i="22"/>
  <c r="Z20" i="22"/>
  <c r="Z21" i="22"/>
  <c r="Z22" i="22"/>
  <c r="Z23" i="22"/>
  <c r="Z4" i="22"/>
  <c r="Z3" i="22"/>
  <c r="Y54" i="22"/>
  <c r="AB54" i="22" s="1"/>
  <c r="Y53" i="22"/>
  <c r="S50" i="22"/>
  <c r="AB50" i="22" s="1"/>
  <c r="S51" i="22"/>
  <c r="AB51" i="22" s="1"/>
  <c r="S52" i="22"/>
  <c r="AB52" i="22" s="1"/>
  <c r="S53" i="22"/>
  <c r="S49" i="22"/>
  <c r="AB49" i="22" s="1"/>
  <c r="P66" i="22"/>
  <c r="AB66" i="22" s="1"/>
  <c r="P48" i="22"/>
  <c r="AB48" i="22" s="1"/>
  <c r="P44" i="22"/>
  <c r="AB44" i="22" s="1"/>
  <c r="Y19" i="22"/>
  <c r="AB19" i="22" s="1"/>
  <c r="Y5" i="22"/>
  <c r="AB5" i="22" s="1"/>
  <c r="V4" i="22"/>
  <c r="AB4" i="22" s="1"/>
  <c r="J18" i="22"/>
  <c r="M18" i="22" s="1"/>
  <c r="J19" i="22"/>
  <c r="M19" i="22" s="1"/>
  <c r="J20" i="22"/>
  <c r="J21" i="22"/>
  <c r="M21" i="22" s="1"/>
  <c r="J22" i="22"/>
  <c r="M22" i="22" s="1"/>
  <c r="J23" i="22"/>
  <c r="M23" i="22" s="1"/>
  <c r="J8" i="22"/>
  <c r="M8" i="22" s="1"/>
  <c r="J9" i="22"/>
  <c r="M9" i="22" s="1"/>
  <c r="J10" i="22"/>
  <c r="M10" i="22" s="1"/>
  <c r="J11" i="22"/>
  <c r="M11" i="22" s="1"/>
  <c r="J12" i="22"/>
  <c r="M12" i="22" s="1"/>
  <c r="J14" i="22"/>
  <c r="M14" i="22" s="1"/>
  <c r="J15" i="22"/>
  <c r="M15" i="22" s="1"/>
  <c r="J16" i="22"/>
  <c r="M16" i="22" s="1"/>
  <c r="J17" i="22"/>
  <c r="M17" i="22" s="1"/>
  <c r="J5" i="22"/>
  <c r="M5" i="22" s="1"/>
  <c r="J3" i="22"/>
  <c r="M3" i="22" s="1"/>
  <c r="G20" i="22"/>
  <c r="F71" i="22"/>
  <c r="CF9" i="9" s="1"/>
  <c r="G71" i="22"/>
  <c r="CG9" i="9" s="1"/>
  <c r="I71" i="22"/>
  <c r="CF10" i="9" s="1"/>
  <c r="N71" i="22"/>
  <c r="O71" i="22"/>
  <c r="CF19" i="9" s="1"/>
  <c r="Q71" i="22"/>
  <c r="R71" i="22"/>
  <c r="I42" i="18" s="1"/>
  <c r="T71" i="22"/>
  <c r="U71" i="22"/>
  <c r="O42" i="18" s="1"/>
  <c r="V71" i="22"/>
  <c r="CG23" i="9" s="1"/>
  <c r="X71" i="22"/>
  <c r="R42" i="18" s="1"/>
  <c r="F28" i="22"/>
  <c r="G28" i="22"/>
  <c r="I28" i="22"/>
  <c r="CF10" i="5" s="1"/>
  <c r="N28" i="22"/>
  <c r="O28" i="22"/>
  <c r="F41" i="18" s="1"/>
  <c r="P28" i="22"/>
  <c r="CG19" i="5" s="1"/>
  <c r="Q28" i="22"/>
  <c r="R28" i="22"/>
  <c r="I41" i="18" s="1"/>
  <c r="S28" i="22"/>
  <c r="CG20" i="5" s="1"/>
  <c r="T28" i="22"/>
  <c r="T72" i="22" s="1"/>
  <c r="U28" i="22"/>
  <c r="O41" i="18" s="1"/>
  <c r="V28" i="22"/>
  <c r="V72" i="22" s="1"/>
  <c r="X28" i="22"/>
  <c r="R41" i="18" s="1"/>
  <c r="CM24" i="9" l="1"/>
  <c r="M48" i="18"/>
  <c r="CL24" i="9"/>
  <c r="L48" i="18"/>
  <c r="L68" i="18" s="1"/>
  <c r="M68" i="18"/>
  <c r="M20" i="22"/>
  <c r="AD57" i="27"/>
  <c r="O55" i="27"/>
  <c r="AD55" i="27" s="1"/>
  <c r="AE57" i="27"/>
  <c r="P55" i="27"/>
  <c r="AE55" i="27" s="1"/>
  <c r="AC57" i="27"/>
  <c r="N55" i="27"/>
  <c r="AC55" i="27" s="1"/>
  <c r="O10" i="26"/>
  <c r="O11" i="26" s="1"/>
  <c r="P8" i="26"/>
  <c r="P10" i="26" s="1"/>
  <c r="J10" i="26"/>
  <c r="F10" i="26"/>
  <c r="G8" i="26"/>
  <c r="D10" i="26"/>
  <c r="G10" i="26"/>
  <c r="T76" i="25"/>
  <c r="AC75" i="25"/>
  <c r="E76" i="25"/>
  <c r="AB53" i="22"/>
  <c r="Q72" i="22"/>
  <c r="N72" i="22"/>
  <c r="P71" i="22"/>
  <c r="M201" i="18"/>
  <c r="R6" i="26"/>
  <c r="S6" i="26"/>
  <c r="AA28" i="22"/>
  <c r="S71" i="22"/>
  <c r="J42" i="18" s="1"/>
  <c r="S7" i="26"/>
  <c r="P11" i="26"/>
  <c r="F51" i="18"/>
  <c r="AB57" i="27"/>
  <c r="CO20" i="9"/>
  <c r="U200" i="18"/>
  <c r="CP16" i="9"/>
  <c r="CO10" i="9"/>
  <c r="AB3" i="27"/>
  <c r="G51" i="18"/>
  <c r="S51" i="18"/>
  <c r="O6" i="25"/>
  <c r="S75" i="25"/>
  <c r="G48" i="18" s="1"/>
  <c r="AE6" i="25"/>
  <c r="I76" i="25"/>
  <c r="G76" i="25"/>
  <c r="CL23" i="9"/>
  <c r="D76" i="25"/>
  <c r="CM23" i="9"/>
  <c r="U76" i="25"/>
  <c r="I48" i="18"/>
  <c r="U48" i="18" s="1"/>
  <c r="CL19" i="9"/>
  <c r="R76" i="25"/>
  <c r="AD75" i="25"/>
  <c r="AD76" i="25" s="1"/>
  <c r="P6" i="25"/>
  <c r="F76" i="25"/>
  <c r="CM9" i="9"/>
  <c r="CM8" i="9"/>
  <c r="C76" i="25"/>
  <c r="O75" i="25"/>
  <c r="O76" i="25" s="1"/>
  <c r="V75" i="25"/>
  <c r="CM20" i="9" s="1"/>
  <c r="AH27" i="25"/>
  <c r="AH36" i="25"/>
  <c r="AH38" i="25"/>
  <c r="AH40" i="25"/>
  <c r="AH31" i="25"/>
  <c r="AH58" i="25"/>
  <c r="AH5" i="25"/>
  <c r="AH4" i="25"/>
  <c r="AH74" i="25"/>
  <c r="AH67" i="25"/>
  <c r="AH66" i="25"/>
  <c r="AH65" i="25"/>
  <c r="AH64" i="25"/>
  <c r="AG60" i="25"/>
  <c r="AH57" i="25"/>
  <c r="AH55" i="25"/>
  <c r="AH54" i="25"/>
  <c r="AH52" i="25"/>
  <c r="AH50" i="25"/>
  <c r="AH49" i="25"/>
  <c r="AH48" i="25"/>
  <c r="AH47" i="25"/>
  <c r="AH46" i="25"/>
  <c r="AH43" i="25"/>
  <c r="AH42" i="25"/>
  <c r="AH41" i="25"/>
  <c r="AG40" i="25"/>
  <c r="AG38" i="25"/>
  <c r="AG36" i="25"/>
  <c r="AH34" i="25"/>
  <c r="AH33" i="25"/>
  <c r="AH32" i="25"/>
  <c r="AG31" i="25"/>
  <c r="AH28" i="25"/>
  <c r="AG27" i="25"/>
  <c r="AH24" i="25"/>
  <c r="AH23" i="25"/>
  <c r="AH22" i="25"/>
  <c r="AH21" i="25"/>
  <c r="AH20" i="25"/>
  <c r="AH19" i="25"/>
  <c r="AH14" i="25"/>
  <c r="AH13" i="25"/>
  <c r="AH12" i="25"/>
  <c r="AH11" i="25"/>
  <c r="AH10" i="25"/>
  <c r="AH26" i="25"/>
  <c r="AH35" i="25"/>
  <c r="AH37" i="25"/>
  <c r="AH39" i="25"/>
  <c r="AH30" i="25"/>
  <c r="AH60" i="25"/>
  <c r="AG5" i="25"/>
  <c r="AG74" i="25"/>
  <c r="AG67" i="25"/>
  <c r="AG66" i="25"/>
  <c r="AG65" i="25"/>
  <c r="AG64" i="25"/>
  <c r="AG63" i="25"/>
  <c r="AG58" i="25"/>
  <c r="AG57" i="25"/>
  <c r="AG55" i="25"/>
  <c r="AG54" i="25"/>
  <c r="AG53" i="25"/>
  <c r="AG52" i="25"/>
  <c r="AG51" i="25"/>
  <c r="AG50" i="25"/>
  <c r="AG49" i="25"/>
  <c r="AG48" i="25"/>
  <c r="AG47" i="25"/>
  <c r="AG46" i="25"/>
  <c r="AG44" i="25"/>
  <c r="AG43" i="25"/>
  <c r="AG42" i="25"/>
  <c r="AG41" i="25"/>
  <c r="AG39" i="25"/>
  <c r="AG37" i="25"/>
  <c r="AG35" i="25"/>
  <c r="AG34" i="25"/>
  <c r="AG33" i="25"/>
  <c r="AG32" i="25"/>
  <c r="AG30" i="25"/>
  <c r="AG28" i="25"/>
  <c r="AG26" i="25"/>
  <c r="AG24" i="25"/>
  <c r="AG23" i="25"/>
  <c r="AG22" i="25"/>
  <c r="AG21" i="25"/>
  <c r="AG20" i="25"/>
  <c r="AG19" i="25"/>
  <c r="AG18" i="25"/>
  <c r="AG17" i="25"/>
  <c r="AG15" i="25"/>
  <c r="AG14" i="25"/>
  <c r="AG13" i="25"/>
  <c r="AG12" i="25"/>
  <c r="AG11" i="25"/>
  <c r="AG10" i="25"/>
  <c r="AG9" i="25"/>
  <c r="AH25" i="25"/>
  <c r="AG25" i="25"/>
  <c r="AH16" i="25"/>
  <c r="AG16" i="25"/>
  <c r="G45" i="18"/>
  <c r="Y9" i="23"/>
  <c r="X9" i="23"/>
  <c r="Y7" i="23"/>
  <c r="X8" i="23"/>
  <c r="X7" i="23"/>
  <c r="Y8" i="23"/>
  <c r="Y14" i="23" s="1"/>
  <c r="X14" i="23"/>
  <c r="CJ20" i="9"/>
  <c r="CJ24" i="9"/>
  <c r="CJ23" i="9"/>
  <c r="V14" i="23"/>
  <c r="P45" i="18"/>
  <c r="G72" i="22"/>
  <c r="F72" i="22"/>
  <c r="O72" i="22"/>
  <c r="CF9" i="5"/>
  <c r="CF20" i="5"/>
  <c r="CF19" i="5"/>
  <c r="CF24" i="5"/>
  <c r="CF23" i="5"/>
  <c r="CF23" i="9"/>
  <c r="G41" i="18"/>
  <c r="J41" i="18"/>
  <c r="P41" i="18"/>
  <c r="P42" i="18"/>
  <c r="U72" i="22"/>
  <c r="P72" i="22"/>
  <c r="CG9" i="5"/>
  <c r="CG23" i="5"/>
  <c r="AD42" i="22"/>
  <c r="X72" i="22"/>
  <c r="CF24" i="9"/>
  <c r="R72" i="22"/>
  <c r="CF20" i="9"/>
  <c r="AE23" i="22"/>
  <c r="AE21" i="22"/>
  <c r="L71" i="22"/>
  <c r="AD27" i="22"/>
  <c r="AD18" i="22"/>
  <c r="AD16" i="22"/>
  <c r="AD14" i="22"/>
  <c r="AD12" i="22"/>
  <c r="AD10" i="22"/>
  <c r="AD8" i="22"/>
  <c r="AD3" i="22"/>
  <c r="CG19" i="9"/>
  <c r="F42" i="18"/>
  <c r="U42" i="18" s="1"/>
  <c r="G42" i="18"/>
  <c r="AC49" i="22"/>
  <c r="AC51" i="22"/>
  <c r="AC53" i="22"/>
  <c r="AC66" i="22"/>
  <c r="AE66" i="22"/>
  <c r="AE54" i="22"/>
  <c r="AE49" i="22"/>
  <c r="AE48" i="22"/>
  <c r="AD23" i="22"/>
  <c r="AD19" i="22"/>
  <c r="AD17" i="22"/>
  <c r="AD15" i="22"/>
  <c r="AD13" i="22"/>
  <c r="AD11" i="22"/>
  <c r="AD9" i="22"/>
  <c r="AD6" i="22"/>
  <c r="AE44" i="22"/>
  <c r="AE52" i="22"/>
  <c r="AC44" i="22"/>
  <c r="AC48" i="22"/>
  <c r="AC50" i="22"/>
  <c r="AC52" i="22"/>
  <c r="AC54" i="22"/>
  <c r="AD70" i="22"/>
  <c r="AD66" i="22"/>
  <c r="AD54" i="22"/>
  <c r="AD52" i="22"/>
  <c r="AD50" i="22"/>
  <c r="AD49" i="22"/>
  <c r="AD48" i="22"/>
  <c r="AD44" i="22"/>
  <c r="AD43" i="22"/>
  <c r="AD31" i="22"/>
  <c r="L28" i="22"/>
  <c r="AE53" i="22"/>
  <c r="AE51" i="22"/>
  <c r="AD53" i="22"/>
  <c r="AD51" i="22"/>
  <c r="AE50" i="22"/>
  <c r="AA71" i="22"/>
  <c r="AA72" i="22" s="1"/>
  <c r="CG20" i="9"/>
  <c r="AE3" i="22"/>
  <c r="AE22" i="22"/>
  <c r="AE20" i="22"/>
  <c r="AD45" i="22"/>
  <c r="AD22" i="22"/>
  <c r="AD21" i="22"/>
  <c r="AD20" i="22"/>
  <c r="AD5" i="22"/>
  <c r="AD4" i="22"/>
  <c r="AD30" i="22"/>
  <c r="AE5" i="22"/>
  <c r="AE4" i="22"/>
  <c r="AE19" i="22"/>
  <c r="AE17" i="22"/>
  <c r="AE16" i="22"/>
  <c r="AE15" i="22"/>
  <c r="AE14" i="22"/>
  <c r="AE12" i="22"/>
  <c r="AE11" i="22"/>
  <c r="AE10" i="22"/>
  <c r="AE9" i="22"/>
  <c r="AE8" i="22"/>
  <c r="I72" i="22"/>
  <c r="AH63" i="25"/>
  <c r="AH53" i="25"/>
  <c r="AH51" i="25"/>
  <c r="AE75" i="25"/>
  <c r="AH9" i="25"/>
  <c r="AD6" i="25"/>
  <c r="AG4" i="25"/>
  <c r="CM19" i="9"/>
  <c r="AH61" i="25"/>
  <c r="CL10" i="9"/>
  <c r="K201" i="18"/>
  <c r="U41" i="18"/>
  <c r="U45" i="18"/>
  <c r="O29" i="27"/>
  <c r="AA29" i="27"/>
  <c r="AA58" i="27" s="1"/>
  <c r="P3" i="27"/>
  <c r="J29" i="27"/>
  <c r="P29" i="27"/>
  <c r="AB32" i="27"/>
  <c r="CO19" i="9"/>
  <c r="CP24" i="9"/>
  <c r="I51" i="18"/>
  <c r="CP19" i="9"/>
  <c r="CO24" i="9"/>
  <c r="J11" i="26"/>
  <c r="CP45" i="9" s="1"/>
  <c r="R8" i="26"/>
  <c r="S8" i="26"/>
  <c r="G11" i="26"/>
  <c r="D11" i="26"/>
  <c r="CP34" i="9" s="1"/>
  <c r="F11" i="26"/>
  <c r="V61" i="18"/>
  <c r="L201" i="18"/>
  <c r="J200" i="18"/>
  <c r="Y76" i="25"/>
  <c r="S76" i="25"/>
  <c r="U14" i="23"/>
  <c r="S14" i="23"/>
  <c r="M14" i="23"/>
  <c r="G14" i="23"/>
  <c r="E14" i="23"/>
  <c r="R26" i="21"/>
  <c r="S26" i="21"/>
  <c r="R27" i="21"/>
  <c r="S27" i="21"/>
  <c r="R28" i="21"/>
  <c r="S28" i="21"/>
  <c r="R29" i="21"/>
  <c r="S29" i="21"/>
  <c r="R30" i="21"/>
  <c r="S30" i="21"/>
  <c r="R31" i="21"/>
  <c r="S31" i="21"/>
  <c r="R32" i="21"/>
  <c r="S32" i="21"/>
  <c r="R33" i="21"/>
  <c r="S33" i="21"/>
  <c r="R34" i="21"/>
  <c r="S34" i="21"/>
  <c r="R35" i="21"/>
  <c r="S35" i="21"/>
  <c r="R36" i="21"/>
  <c r="S36" i="21"/>
  <c r="R37" i="21"/>
  <c r="S37" i="21"/>
  <c r="R40" i="21"/>
  <c r="S40" i="21"/>
  <c r="R42" i="21"/>
  <c r="S42" i="21"/>
  <c r="R43" i="21"/>
  <c r="S43"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O39" i="21"/>
  <c r="R39" i="21" s="1"/>
  <c r="O40" i="21"/>
  <c r="P40" i="21"/>
  <c r="O41" i="21"/>
  <c r="O42" i="21"/>
  <c r="P42" i="21"/>
  <c r="O43" i="21"/>
  <c r="P43" i="21"/>
  <c r="N27" i="21"/>
  <c r="N28" i="21"/>
  <c r="N29" i="21"/>
  <c r="N30" i="21"/>
  <c r="N31" i="21"/>
  <c r="N32" i="21"/>
  <c r="N33" i="21"/>
  <c r="N34" i="21"/>
  <c r="N35" i="21"/>
  <c r="N36" i="21"/>
  <c r="N37" i="21"/>
  <c r="N38" i="21"/>
  <c r="N39" i="21"/>
  <c r="N40" i="21"/>
  <c r="N41" i="21"/>
  <c r="N42" i="21"/>
  <c r="N43" i="21"/>
  <c r="N26" i="21"/>
  <c r="M27" i="21"/>
  <c r="M28" i="21"/>
  <c r="M29" i="21"/>
  <c r="M30" i="21"/>
  <c r="M31" i="21"/>
  <c r="M32" i="21"/>
  <c r="M33" i="21"/>
  <c r="M34" i="21"/>
  <c r="M35" i="21"/>
  <c r="M36" i="21"/>
  <c r="M37" i="21"/>
  <c r="M38" i="21"/>
  <c r="P38" i="21" s="1"/>
  <c r="M39" i="21"/>
  <c r="P39" i="21" s="1"/>
  <c r="M40" i="21"/>
  <c r="M41" i="21"/>
  <c r="P41" i="21" s="1"/>
  <c r="M42" i="21"/>
  <c r="M43" i="21"/>
  <c r="M26" i="21"/>
  <c r="J27" i="21"/>
  <c r="J28" i="21"/>
  <c r="J29" i="21"/>
  <c r="J30" i="21"/>
  <c r="J31" i="21"/>
  <c r="J32" i="21"/>
  <c r="J33" i="21"/>
  <c r="J34" i="21"/>
  <c r="J35" i="21"/>
  <c r="J36" i="21"/>
  <c r="J37" i="21"/>
  <c r="J38" i="21"/>
  <c r="J39" i="21"/>
  <c r="J40" i="21"/>
  <c r="J41" i="21"/>
  <c r="J42" i="21"/>
  <c r="J43" i="21"/>
  <c r="J26" i="21"/>
  <c r="F26" i="21"/>
  <c r="G26" i="21"/>
  <c r="F27" i="21"/>
  <c r="G27" i="21"/>
  <c r="F28" i="21"/>
  <c r="G28" i="21"/>
  <c r="F29" i="21"/>
  <c r="G29" i="21"/>
  <c r="F30" i="21"/>
  <c r="G30" i="21"/>
  <c r="F31" i="21"/>
  <c r="G31" i="21"/>
  <c r="F32" i="21"/>
  <c r="G32" i="21"/>
  <c r="F33" i="21"/>
  <c r="G33" i="21"/>
  <c r="F34" i="21"/>
  <c r="G34" i="21"/>
  <c r="F35" i="21"/>
  <c r="G35" i="21"/>
  <c r="F36" i="21"/>
  <c r="G36" i="21"/>
  <c r="F37" i="21"/>
  <c r="G37" i="21"/>
  <c r="F38" i="21"/>
  <c r="R38" i="21" s="1"/>
  <c r="F40" i="21"/>
  <c r="G40" i="21"/>
  <c r="F41" i="21"/>
  <c r="F42" i="21"/>
  <c r="G42" i="21"/>
  <c r="F43" i="21"/>
  <c r="G43" i="21"/>
  <c r="E27" i="21"/>
  <c r="E28" i="21"/>
  <c r="E29" i="21"/>
  <c r="E30" i="21"/>
  <c r="E31" i="21"/>
  <c r="E32" i="21"/>
  <c r="E33" i="21"/>
  <c r="E34" i="21"/>
  <c r="E35" i="21"/>
  <c r="E36" i="21"/>
  <c r="E37" i="21"/>
  <c r="E38" i="21"/>
  <c r="E39" i="21"/>
  <c r="E40" i="21"/>
  <c r="E41" i="21"/>
  <c r="E42" i="21"/>
  <c r="E43" i="21"/>
  <c r="E26" i="21"/>
  <c r="D27" i="21"/>
  <c r="D28" i="21"/>
  <c r="D29" i="21"/>
  <c r="D30" i="21"/>
  <c r="D31" i="21"/>
  <c r="D32" i="21"/>
  <c r="D33" i="21"/>
  <c r="D34" i="21"/>
  <c r="D35" i="21"/>
  <c r="D36" i="21"/>
  <c r="D37" i="21"/>
  <c r="D38" i="21"/>
  <c r="G38" i="21" s="1"/>
  <c r="D39" i="21"/>
  <c r="G39" i="21" s="1"/>
  <c r="D40" i="21"/>
  <c r="D41" i="21"/>
  <c r="G41" i="21" s="1"/>
  <c r="D42" i="21"/>
  <c r="D43" i="21"/>
  <c r="D26" i="21"/>
  <c r="C44" i="21"/>
  <c r="CF36" i="9" s="1"/>
  <c r="D44" i="21"/>
  <c r="E44" i="21"/>
  <c r="F44" i="21"/>
  <c r="F45" i="21" s="1"/>
  <c r="H44" i="21"/>
  <c r="I44" i="21"/>
  <c r="J44" i="21"/>
  <c r="K44" i="21"/>
  <c r="L44" i="21"/>
  <c r="CF46" i="9" s="1"/>
  <c r="M44" i="21"/>
  <c r="CG46" i="9" s="1"/>
  <c r="N44" i="21"/>
  <c r="O44" i="21"/>
  <c r="C45" i="21"/>
  <c r="E45" i="21"/>
  <c r="H45" i="21"/>
  <c r="I45" i="21"/>
  <c r="J45" i="21"/>
  <c r="K45" i="21"/>
  <c r="L45" i="21"/>
  <c r="M45" i="21"/>
  <c r="N45" i="21"/>
  <c r="O45" i="21"/>
  <c r="R3" i="21"/>
  <c r="S3" i="21"/>
  <c r="R4" i="21"/>
  <c r="S4" i="21"/>
  <c r="R5" i="21"/>
  <c r="S5" i="21"/>
  <c r="R6" i="21"/>
  <c r="S6" i="21"/>
  <c r="R7" i="21"/>
  <c r="S7" i="21"/>
  <c r="R8" i="21"/>
  <c r="S8" i="21"/>
  <c r="R9" i="21"/>
  <c r="S9" i="21"/>
  <c r="R10" i="21"/>
  <c r="S10" i="21"/>
  <c r="R11" i="21"/>
  <c r="S11" i="21"/>
  <c r="R12" i="21"/>
  <c r="S12" i="21"/>
  <c r="R13" i="21"/>
  <c r="S13" i="21"/>
  <c r="R14" i="21"/>
  <c r="S14" i="21"/>
  <c r="R15" i="21"/>
  <c r="S15" i="21"/>
  <c r="R16" i="21"/>
  <c r="S16" i="21"/>
  <c r="R17" i="21"/>
  <c r="S17" i="21"/>
  <c r="R18" i="21"/>
  <c r="S18" i="21"/>
  <c r="R19" i="21"/>
  <c r="S19" i="21"/>
  <c r="R20" i="21"/>
  <c r="S20" i="21"/>
  <c r="R21" i="21"/>
  <c r="S21" i="21"/>
  <c r="R22" i="21"/>
  <c r="S22" i="21"/>
  <c r="R23" i="21"/>
  <c r="S23" i="21"/>
  <c r="M4" i="21"/>
  <c r="M5" i="21"/>
  <c r="M6" i="21"/>
  <c r="M7" i="21"/>
  <c r="M8" i="21"/>
  <c r="M9" i="21"/>
  <c r="M10" i="21"/>
  <c r="M11" i="21"/>
  <c r="M12" i="21"/>
  <c r="M13" i="21"/>
  <c r="M14" i="21"/>
  <c r="M15" i="21"/>
  <c r="M16" i="21"/>
  <c r="M17" i="21"/>
  <c r="M18" i="21"/>
  <c r="M19" i="21"/>
  <c r="M20" i="21"/>
  <c r="M21" i="21"/>
  <c r="M22" i="21"/>
  <c r="M23" i="21"/>
  <c r="M3" i="21"/>
  <c r="J4" i="21"/>
  <c r="J5" i="21"/>
  <c r="J6" i="21"/>
  <c r="J7" i="21"/>
  <c r="J8" i="21"/>
  <c r="J9" i="21"/>
  <c r="J10" i="21"/>
  <c r="J11" i="21"/>
  <c r="J12" i="21"/>
  <c r="J13" i="21"/>
  <c r="J14" i="21"/>
  <c r="J15" i="21"/>
  <c r="J16" i="21"/>
  <c r="J17" i="21"/>
  <c r="J18" i="21"/>
  <c r="J19" i="21"/>
  <c r="J20" i="21"/>
  <c r="J21" i="21"/>
  <c r="J22" i="21"/>
  <c r="J23" i="21"/>
  <c r="J3" i="21"/>
  <c r="O3" i="21"/>
  <c r="P3" i="21"/>
  <c r="O4" i="21"/>
  <c r="P4" i="21"/>
  <c r="O5" i="21"/>
  <c r="P5" i="21"/>
  <c r="O6" i="21"/>
  <c r="P6" i="21"/>
  <c r="O7" i="21"/>
  <c r="P7" i="21"/>
  <c r="O8" i="21"/>
  <c r="P8" i="21"/>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N4" i="21"/>
  <c r="N5" i="21"/>
  <c r="N6" i="21"/>
  <c r="N7" i="21"/>
  <c r="N8" i="21"/>
  <c r="N9" i="21"/>
  <c r="N10" i="21"/>
  <c r="N11" i="21"/>
  <c r="N12" i="21"/>
  <c r="N13" i="21"/>
  <c r="N14" i="21"/>
  <c r="N15" i="21"/>
  <c r="N16" i="21"/>
  <c r="N17" i="21"/>
  <c r="N18" i="21"/>
  <c r="N19" i="21"/>
  <c r="N20" i="21"/>
  <c r="N21" i="21"/>
  <c r="N22" i="21"/>
  <c r="N23" i="21"/>
  <c r="N3" i="21"/>
  <c r="D4" i="21"/>
  <c r="D5" i="21"/>
  <c r="D6" i="21"/>
  <c r="D7" i="21"/>
  <c r="D8" i="21"/>
  <c r="D9" i="21"/>
  <c r="D10" i="21"/>
  <c r="D11" i="21"/>
  <c r="D12" i="21"/>
  <c r="D13" i="21"/>
  <c r="D14" i="21"/>
  <c r="D15" i="21"/>
  <c r="D16" i="21"/>
  <c r="D17" i="21"/>
  <c r="D18" i="21"/>
  <c r="D19" i="21"/>
  <c r="D20" i="21"/>
  <c r="D21" i="21"/>
  <c r="D22" i="21"/>
  <c r="D23" i="21"/>
  <c r="D3" i="21"/>
  <c r="F3" i="21"/>
  <c r="G3" i="21"/>
  <c r="F4" i="21"/>
  <c r="G4" i="21"/>
  <c r="F5" i="21"/>
  <c r="G5" i="21"/>
  <c r="F6" i="21"/>
  <c r="G6" i="21"/>
  <c r="F7" i="21"/>
  <c r="G7" i="21"/>
  <c r="F8" i="21"/>
  <c r="G8" i="21"/>
  <c r="F9" i="21"/>
  <c r="G9" i="21"/>
  <c r="F10" i="21"/>
  <c r="G10" i="21"/>
  <c r="F11" i="21"/>
  <c r="G11" i="21"/>
  <c r="F12" i="21"/>
  <c r="G12" i="21"/>
  <c r="F13" i="21"/>
  <c r="G13" i="21"/>
  <c r="F14" i="21"/>
  <c r="G14" i="21"/>
  <c r="F15" i="21"/>
  <c r="G15" i="21"/>
  <c r="F16" i="21"/>
  <c r="G16" i="21"/>
  <c r="F17" i="21"/>
  <c r="G17" i="21"/>
  <c r="F18" i="21"/>
  <c r="G18" i="21"/>
  <c r="F19" i="21"/>
  <c r="G19" i="21"/>
  <c r="F20" i="21"/>
  <c r="G20" i="21"/>
  <c r="F21" i="21"/>
  <c r="G21" i="21"/>
  <c r="F22" i="21"/>
  <c r="G22" i="21"/>
  <c r="F23" i="21"/>
  <c r="G23" i="21"/>
  <c r="C24" i="21"/>
  <c r="D24" i="21"/>
  <c r="E24" i="21"/>
  <c r="F24" i="21"/>
  <c r="H24" i="21"/>
  <c r="I24" i="21"/>
  <c r="J24" i="21"/>
  <c r="K24" i="21"/>
  <c r="L24" i="21"/>
  <c r="M24" i="21"/>
  <c r="N24" i="21"/>
  <c r="O24" i="21"/>
  <c r="R24" i="21"/>
  <c r="S24" i="21"/>
  <c r="E4" i="21"/>
  <c r="E5" i="21"/>
  <c r="E6" i="21"/>
  <c r="E7" i="21"/>
  <c r="E8" i="21"/>
  <c r="E9" i="21"/>
  <c r="E10" i="21"/>
  <c r="E11" i="21"/>
  <c r="E12" i="21"/>
  <c r="E13" i="21"/>
  <c r="E14" i="21"/>
  <c r="E15" i="21"/>
  <c r="E16" i="21"/>
  <c r="E17" i="21"/>
  <c r="E18" i="21"/>
  <c r="E19" i="21"/>
  <c r="E20" i="21"/>
  <c r="E21" i="21"/>
  <c r="E22" i="21"/>
  <c r="E23" i="21"/>
  <c r="E3" i="21"/>
  <c r="S39" i="21" l="1"/>
  <c r="O58" i="27"/>
  <c r="AD58" i="27" s="1"/>
  <c r="AD29" i="27"/>
  <c r="P58" i="27"/>
  <c r="R10" i="26"/>
  <c r="R11" i="26" s="1"/>
  <c r="S10" i="26"/>
  <c r="S11" i="26" s="1"/>
  <c r="S38" i="21"/>
  <c r="G44" i="21"/>
  <c r="G45" i="21" s="1"/>
  <c r="D45" i="21"/>
  <c r="CG36" i="9"/>
  <c r="R41" i="21"/>
  <c r="R44" i="21" s="1"/>
  <c r="R45" i="21" s="1"/>
  <c r="S41" i="21"/>
  <c r="S44" i="21" s="1"/>
  <c r="S45" i="21" s="1"/>
  <c r="P44" i="21"/>
  <c r="P45" i="21" s="1"/>
  <c r="S72" i="22"/>
  <c r="AE76" i="25"/>
  <c r="J58" i="27"/>
  <c r="CP10" i="9" s="1"/>
  <c r="U51" i="18"/>
  <c r="V45" i="18"/>
  <c r="V76" i="25"/>
  <c r="AH6" i="25"/>
  <c r="AG75" i="25"/>
  <c r="J48" i="18"/>
  <c r="V48" i="18" s="1"/>
  <c r="AG6" i="25"/>
  <c r="AG76" i="25" s="1"/>
  <c r="CJ19" i="9"/>
  <c r="J14" i="23"/>
  <c r="L72" i="22"/>
  <c r="AD28" i="22"/>
  <c r="AD71" i="22"/>
  <c r="P24" i="21"/>
  <c r="G24" i="21"/>
  <c r="AA15" i="20"/>
  <c r="AB15" i="20"/>
  <c r="AA16" i="20"/>
  <c r="AA17" i="20"/>
  <c r="AB17" i="20"/>
  <c r="AA18" i="20"/>
  <c r="AA19" i="20"/>
  <c r="AA25" i="20"/>
  <c r="AA26" i="20"/>
  <c r="AA27" i="20"/>
  <c r="AA30" i="20"/>
  <c r="AA31" i="20"/>
  <c r="AB31" i="20"/>
  <c r="AA32" i="20"/>
  <c r="AA37" i="20"/>
  <c r="AB37" i="20"/>
  <c r="AA38" i="20"/>
  <c r="AA40" i="20"/>
  <c r="AB40" i="20"/>
  <c r="AA43" i="20"/>
  <c r="AB43" i="20"/>
  <c r="AA44" i="20"/>
  <c r="AA46" i="20"/>
  <c r="AB46" i="20"/>
  <c r="AA47" i="20"/>
  <c r="AA48" i="20"/>
  <c r="AA49" i="20"/>
  <c r="AA50" i="20"/>
  <c r="AA51" i="20"/>
  <c r="AA73" i="20"/>
  <c r="AB73" i="20"/>
  <c r="AA75" i="20"/>
  <c r="AA76" i="20"/>
  <c r="AA88" i="20"/>
  <c r="AA89" i="20"/>
  <c r="AA100" i="20"/>
  <c r="Z100" i="20"/>
  <c r="Z89" i="20"/>
  <c r="Z88" i="20"/>
  <c r="Z76" i="20"/>
  <c r="Z75" i="20"/>
  <c r="Z73" i="20"/>
  <c r="Z51" i="20"/>
  <c r="Z50" i="20"/>
  <c r="Z49" i="20"/>
  <c r="Z48" i="20"/>
  <c r="Z47" i="20"/>
  <c r="Z46" i="20"/>
  <c r="Z43" i="20"/>
  <c r="Z40" i="20"/>
  <c r="Z38" i="20"/>
  <c r="Z37" i="20"/>
  <c r="Z32" i="20"/>
  <c r="Z31" i="20"/>
  <c r="Z30" i="20"/>
  <c r="Z27" i="20"/>
  <c r="Z26" i="20"/>
  <c r="Z25" i="20"/>
  <c r="Z19" i="20"/>
  <c r="Z18" i="20"/>
  <c r="Z17" i="20"/>
  <c r="Z16" i="20"/>
  <c r="Z15" i="20"/>
  <c r="Y88" i="20"/>
  <c r="Y101" i="20" s="1"/>
  <c r="S76" i="20"/>
  <c r="AB76" i="20" s="1"/>
  <c r="S75" i="20"/>
  <c r="AB75" i="20" s="1"/>
  <c r="S51" i="20"/>
  <c r="AB51" i="20" s="1"/>
  <c r="S50" i="20"/>
  <c r="AB50" i="20" s="1"/>
  <c r="S49" i="20"/>
  <c r="AB49" i="20" s="1"/>
  <c r="S48" i="20"/>
  <c r="AB48" i="20" s="1"/>
  <c r="S38" i="20"/>
  <c r="AB38" i="20" s="1"/>
  <c r="S32" i="20"/>
  <c r="AB32" i="20" s="1"/>
  <c r="S30" i="20"/>
  <c r="AB30" i="20" s="1"/>
  <c r="S27" i="20"/>
  <c r="AB27" i="20" s="1"/>
  <c r="S26" i="20"/>
  <c r="AB26" i="20" s="1"/>
  <c r="S25" i="20"/>
  <c r="P100" i="20"/>
  <c r="AB100" i="20" s="1"/>
  <c r="P89" i="20"/>
  <c r="AB89" i="20" s="1"/>
  <c r="P47" i="20"/>
  <c r="AB47" i="20" s="1"/>
  <c r="P19" i="20"/>
  <c r="AB19" i="20" s="1"/>
  <c r="P18" i="20"/>
  <c r="AB18" i="20" s="1"/>
  <c r="P16" i="20"/>
  <c r="BQ10" i="9"/>
  <c r="O36" i="18"/>
  <c r="P36" i="18"/>
  <c r="J31" i="20"/>
  <c r="M31" i="20" s="1"/>
  <c r="J17" i="20"/>
  <c r="AA3" i="20"/>
  <c r="AB3" i="20"/>
  <c r="AA5" i="20"/>
  <c r="AB5" i="20"/>
  <c r="AA6" i="20"/>
  <c r="AB6" i="20"/>
  <c r="AA7" i="20"/>
  <c r="AB7" i="20"/>
  <c r="Z7" i="20"/>
  <c r="Z6" i="20"/>
  <c r="Z5" i="20"/>
  <c r="Z3" i="20"/>
  <c r="J7" i="20"/>
  <c r="M7" i="20" s="1"/>
  <c r="J6" i="20"/>
  <c r="M6" i="20" s="1"/>
  <c r="J3" i="20"/>
  <c r="T102" i="20"/>
  <c r="W102" i="20"/>
  <c r="U8" i="19"/>
  <c r="U9" i="19"/>
  <c r="U10" i="19"/>
  <c r="U13" i="19" s="1"/>
  <c r="U11" i="19"/>
  <c r="BQ36" i="9"/>
  <c r="D11" i="19"/>
  <c r="J11" i="19" s="1"/>
  <c r="V11" i="19" s="1"/>
  <c r="D10" i="19"/>
  <c r="D9" i="19"/>
  <c r="J9" i="19" s="1"/>
  <c r="V9" i="19" s="1"/>
  <c r="D8" i="19"/>
  <c r="J8" i="19" s="1"/>
  <c r="V8" i="19" s="1"/>
  <c r="P5" i="19"/>
  <c r="P4" i="19"/>
  <c r="P3" i="19"/>
  <c r="M5" i="19"/>
  <c r="M4" i="19"/>
  <c r="M3" i="19"/>
  <c r="M6" i="19" s="1"/>
  <c r="R3" i="19"/>
  <c r="S3" i="19"/>
  <c r="R4" i="19"/>
  <c r="S4" i="19"/>
  <c r="R5" i="19"/>
  <c r="S5" i="19"/>
  <c r="Q5" i="19"/>
  <c r="Q4" i="19"/>
  <c r="Q3" i="19"/>
  <c r="D5" i="19"/>
  <c r="J5" i="19" s="1"/>
  <c r="D4" i="19"/>
  <c r="D3" i="19"/>
  <c r="C14" i="19"/>
  <c r="K14" i="19"/>
  <c r="L14" i="19"/>
  <c r="M14" i="19"/>
  <c r="N14" i="19"/>
  <c r="O14" i="19"/>
  <c r="I4" i="17"/>
  <c r="I5" i="17"/>
  <c r="I6" i="17"/>
  <c r="I7" i="17"/>
  <c r="I8" i="17"/>
  <c r="I9" i="17"/>
  <c r="I10" i="17"/>
  <c r="I11" i="17"/>
  <c r="I12" i="17"/>
  <c r="I13" i="17"/>
  <c r="J13" i="17"/>
  <c r="I14" i="17"/>
  <c r="I15" i="17"/>
  <c r="I16" i="17"/>
  <c r="I18" i="17"/>
  <c r="I24" i="17"/>
  <c r="I25" i="17"/>
  <c r="I26" i="17"/>
  <c r="I27" i="17"/>
  <c r="I28" i="17"/>
  <c r="J28" i="17"/>
  <c r="I29" i="17"/>
  <c r="H29" i="17"/>
  <c r="H26" i="17"/>
  <c r="H27" i="17"/>
  <c r="H28" i="17"/>
  <c r="H25" i="17"/>
  <c r="H24" i="17"/>
  <c r="F30" i="17"/>
  <c r="U25" i="9" s="1"/>
  <c r="G29" i="17"/>
  <c r="J29" i="17" s="1"/>
  <c r="G26" i="17"/>
  <c r="J26" i="17" s="1"/>
  <c r="G27" i="17"/>
  <c r="J27" i="17" s="1"/>
  <c r="G28" i="17"/>
  <c r="G25" i="17"/>
  <c r="J25" i="17" s="1"/>
  <c r="G24" i="17"/>
  <c r="J24" i="17" s="1"/>
  <c r="H16" i="17"/>
  <c r="J10" i="19" l="1"/>
  <c r="D13" i="19"/>
  <c r="BR36" i="9" s="1"/>
  <c r="AD72" i="22"/>
  <c r="M3" i="20"/>
  <c r="M9" i="20" s="1"/>
  <c r="J9" i="20"/>
  <c r="AA9" i="20"/>
  <c r="AB16" i="20"/>
  <c r="AE16" i="20" s="1"/>
  <c r="AB25" i="20"/>
  <c r="AE25" i="20" s="1"/>
  <c r="S101" i="20"/>
  <c r="AA101" i="20"/>
  <c r="Z9" i="20"/>
  <c r="AB9" i="20"/>
  <c r="M17" i="20"/>
  <c r="M101" i="20" s="1"/>
  <c r="J101" i="20"/>
  <c r="BR10" i="9" s="1"/>
  <c r="J3" i="19"/>
  <c r="D6" i="19"/>
  <c r="S6" i="19"/>
  <c r="BR36" i="5"/>
  <c r="J4" i="19"/>
  <c r="Q6" i="19"/>
  <c r="R6" i="19"/>
  <c r="R14" i="19" s="1"/>
  <c r="P6" i="19"/>
  <c r="P14" i="19" s="1"/>
  <c r="U5" i="19"/>
  <c r="U4" i="19"/>
  <c r="U3" i="19"/>
  <c r="H14" i="19"/>
  <c r="BQ36" i="5"/>
  <c r="I14" i="19"/>
  <c r="V5" i="19"/>
  <c r="V4" i="19"/>
  <c r="V3" i="19"/>
  <c r="I30" i="17"/>
  <c r="Q102" i="20"/>
  <c r="R35" i="18"/>
  <c r="BQ24" i="5"/>
  <c r="P35" i="18"/>
  <c r="P68" i="18" s="1"/>
  <c r="P201" i="18" s="1"/>
  <c r="BR23" i="5"/>
  <c r="R102" i="20"/>
  <c r="I35" i="18"/>
  <c r="BQ20" i="5"/>
  <c r="G35" i="18"/>
  <c r="BR19" i="5"/>
  <c r="V102" i="20"/>
  <c r="S35" i="18"/>
  <c r="BR24" i="5"/>
  <c r="U102" i="20"/>
  <c r="O35" i="18"/>
  <c r="O68" i="18" s="1"/>
  <c r="O201" i="18" s="1"/>
  <c r="BQ23" i="5"/>
  <c r="J35" i="18"/>
  <c r="BR20" i="5"/>
  <c r="O102" i="20"/>
  <c r="F35" i="18"/>
  <c r="BQ19" i="5"/>
  <c r="R36" i="18"/>
  <c r="BQ24" i="9"/>
  <c r="X102" i="20"/>
  <c r="I102" i="20"/>
  <c r="BQ10" i="5"/>
  <c r="J30" i="17"/>
  <c r="G30" i="17"/>
  <c r="V25" i="9" s="1"/>
  <c r="AE3" i="20"/>
  <c r="F36" i="18"/>
  <c r="BQ19" i="9"/>
  <c r="AE7" i="20"/>
  <c r="AE5" i="20"/>
  <c r="AE18" i="20"/>
  <c r="AE76" i="20"/>
  <c r="AE100" i="20"/>
  <c r="AE73" i="20"/>
  <c r="AE51" i="20"/>
  <c r="AE47" i="20"/>
  <c r="AE46" i="20"/>
  <c r="AE30" i="20"/>
  <c r="AE19" i="20"/>
  <c r="AD7" i="20"/>
  <c r="AD6" i="20"/>
  <c r="AD5" i="20"/>
  <c r="AD3" i="20"/>
  <c r="AE89" i="20"/>
  <c r="AE27" i="20"/>
  <c r="AE32" i="20"/>
  <c r="AE48" i="20"/>
  <c r="AE50" i="20"/>
  <c r="AE75" i="20"/>
  <c r="AE49" i="20"/>
  <c r="AE43" i="20"/>
  <c r="AE40" i="20"/>
  <c r="AE38" i="20"/>
  <c r="AE37" i="20"/>
  <c r="AE26" i="20"/>
  <c r="I17" i="17"/>
  <c r="I19" i="17" s="1"/>
  <c r="I36" i="18"/>
  <c r="BQ20" i="9"/>
  <c r="AE6" i="20"/>
  <c r="AD89" i="20"/>
  <c r="AD75" i="20"/>
  <c r="AD73" i="20"/>
  <c r="AD51" i="20"/>
  <c r="AD48" i="20"/>
  <c r="AD47" i="20"/>
  <c r="AD46" i="20"/>
  <c r="AD32" i="20"/>
  <c r="AD31" i="20"/>
  <c r="AD30" i="20"/>
  <c r="AD25" i="20"/>
  <c r="AD19" i="20"/>
  <c r="AE17" i="20"/>
  <c r="AB88" i="20"/>
  <c r="AE88" i="20" s="1"/>
  <c r="AD100" i="20"/>
  <c r="AD88" i="20"/>
  <c r="AD76" i="20"/>
  <c r="AD50" i="20"/>
  <c r="AD49" i="20"/>
  <c r="AD44" i="20"/>
  <c r="AD43" i="20"/>
  <c r="AD40" i="20"/>
  <c r="AD38" i="20"/>
  <c r="AD37" i="20"/>
  <c r="AE31" i="20"/>
  <c r="AD27" i="20"/>
  <c r="AD26" i="20"/>
  <c r="AD18" i="20"/>
  <c r="AD17" i="20"/>
  <c r="AD16" i="20"/>
  <c r="AD15" i="20"/>
  <c r="AE15" i="20"/>
  <c r="S14" i="19"/>
  <c r="H18" i="17"/>
  <c r="H6" i="17"/>
  <c r="H7" i="17"/>
  <c r="H8" i="17"/>
  <c r="H9" i="17"/>
  <c r="H10" i="17"/>
  <c r="H11" i="17"/>
  <c r="H12" i="17"/>
  <c r="H13" i="17"/>
  <c r="H14" i="17"/>
  <c r="H15" i="17"/>
  <c r="H5" i="17"/>
  <c r="H4" i="17"/>
  <c r="G18" i="17"/>
  <c r="G16" i="17"/>
  <c r="G15" i="17"/>
  <c r="G14" i="17"/>
  <c r="G13" i="17"/>
  <c r="G12" i="17"/>
  <c r="J12" i="17" s="1"/>
  <c r="G11" i="17"/>
  <c r="J11" i="17" s="1"/>
  <c r="G10" i="17"/>
  <c r="J10" i="17" s="1"/>
  <c r="G9" i="17"/>
  <c r="J9" i="17" s="1"/>
  <c r="G8" i="17"/>
  <c r="G7" i="17"/>
  <c r="J7" i="17" s="1"/>
  <c r="G6" i="17"/>
  <c r="J6" i="17" s="1"/>
  <c r="G5" i="17"/>
  <c r="J5" i="17" s="1"/>
  <c r="G4" i="17"/>
  <c r="J4" i="17" s="1"/>
  <c r="D18" i="17"/>
  <c r="J18" i="17" s="1"/>
  <c r="F17" i="17"/>
  <c r="F19" i="17" s="1"/>
  <c r="R17" i="9" s="1"/>
  <c r="C17" i="17"/>
  <c r="C19" i="17" s="1"/>
  <c r="R17" i="5" s="1"/>
  <c r="D16" i="17"/>
  <c r="J16" i="17" s="1"/>
  <c r="D6" i="17"/>
  <c r="D7" i="17"/>
  <c r="D8" i="17"/>
  <c r="J8" i="17" s="1"/>
  <c r="D9" i="17"/>
  <c r="D10" i="17"/>
  <c r="D11" i="17"/>
  <c r="D12" i="17"/>
  <c r="D13" i="17"/>
  <c r="D14" i="17"/>
  <c r="J14" i="17" s="1"/>
  <c r="D15" i="17"/>
  <c r="J15" i="17" s="1"/>
  <c r="D5" i="17"/>
  <c r="D4" i="17"/>
  <c r="J37" i="28"/>
  <c r="J38" i="28"/>
  <c r="J39" i="28"/>
  <c r="J40" i="28"/>
  <c r="J41" i="28"/>
  <c r="J42" i="28"/>
  <c r="J43" i="28"/>
  <c r="J36" i="28"/>
  <c r="S37" i="28"/>
  <c r="S38" i="28"/>
  <c r="S39" i="28"/>
  <c r="S40" i="28"/>
  <c r="S41" i="28"/>
  <c r="S42" i="28"/>
  <c r="S43" i="28"/>
  <c r="S36" i="28"/>
  <c r="V10" i="19" l="1"/>
  <c r="V13" i="19" s="1"/>
  <c r="J13" i="19"/>
  <c r="AD101" i="20"/>
  <c r="AD9" i="20"/>
  <c r="AE9" i="20"/>
  <c r="V6" i="19"/>
  <c r="D14" i="19"/>
  <c r="J6" i="19"/>
  <c r="J14" i="19" s="1"/>
  <c r="M102" i="20"/>
  <c r="F68" i="18"/>
  <c r="F201" i="18" s="1"/>
  <c r="U6" i="19"/>
  <c r="U14" i="19" s="1"/>
  <c r="K102" i="20"/>
  <c r="L102" i="20"/>
  <c r="AA102" i="20"/>
  <c r="U35" i="18"/>
  <c r="Y102" i="20"/>
  <c r="S36" i="18"/>
  <c r="BR24" i="9"/>
  <c r="V35" i="18"/>
  <c r="R68" i="18"/>
  <c r="R201" i="18" s="1"/>
  <c r="J102" i="20"/>
  <c r="BR10" i="5"/>
  <c r="D17" i="17"/>
  <c r="J17" i="17"/>
  <c r="J19" i="17" s="1"/>
  <c r="G17" i="17"/>
  <c r="G19" i="17" s="1"/>
  <c r="S17" i="9" s="1"/>
  <c r="S102" i="20"/>
  <c r="J36" i="18"/>
  <c r="BR20" i="9"/>
  <c r="I68" i="18"/>
  <c r="I201" i="18" s="1"/>
  <c r="U36" i="18"/>
  <c r="D19" i="17"/>
  <c r="S17" i="5" s="1"/>
  <c r="AC36" i="28"/>
  <c r="AC37" i="28"/>
  <c r="AC38" i="28"/>
  <c r="AC39" i="28"/>
  <c r="AC40" i="28"/>
  <c r="AC41" i="28"/>
  <c r="AC42" i="28"/>
  <c r="AC43" i="28"/>
  <c r="AB43" i="28"/>
  <c r="AB42" i="28"/>
  <c r="AB41" i="28"/>
  <c r="AB40" i="28"/>
  <c r="AB39" i="28"/>
  <c r="AB38" i="28"/>
  <c r="AB37" i="28"/>
  <c r="AB36" i="28"/>
  <c r="AA43" i="28"/>
  <c r="AA42" i="28"/>
  <c r="AA41" i="28"/>
  <c r="AA40" i="28"/>
  <c r="AA39" i="28"/>
  <c r="AA38" i="28"/>
  <c r="AA37" i="28"/>
  <c r="AA36" i="28"/>
  <c r="X43" i="28"/>
  <c r="X42" i="28"/>
  <c r="X41" i="28"/>
  <c r="X40" i="28"/>
  <c r="X39" i="28"/>
  <c r="X38" i="28"/>
  <c r="X37" i="28"/>
  <c r="X36" i="28"/>
  <c r="U40" i="28"/>
  <c r="AD40" i="28" s="1"/>
  <c r="U39" i="28"/>
  <c r="AD39" i="28" s="1"/>
  <c r="U38" i="28"/>
  <c r="AD38" i="28" s="1"/>
  <c r="U37" i="28"/>
  <c r="AD37" i="28" s="1"/>
  <c r="U36" i="28"/>
  <c r="AD36" i="28" s="1"/>
  <c r="R38" i="28"/>
  <c r="R37" i="28"/>
  <c r="R36" i="28"/>
  <c r="R44" i="28" s="1"/>
  <c r="N32" i="28"/>
  <c r="O32" i="28"/>
  <c r="N33" i="28"/>
  <c r="O33" i="28"/>
  <c r="N34" i="28"/>
  <c r="O34" i="28"/>
  <c r="O40" i="28"/>
  <c r="O39" i="28"/>
  <c r="O37" i="28"/>
  <c r="O36" i="28"/>
  <c r="L43" i="28"/>
  <c r="AD43" i="28" s="1"/>
  <c r="L42" i="28"/>
  <c r="AD42" i="28" s="1"/>
  <c r="L41" i="28"/>
  <c r="AD41" i="28" s="1"/>
  <c r="I43" i="28"/>
  <c r="I42" i="28"/>
  <c r="I41" i="28"/>
  <c r="E46" i="28"/>
  <c r="F46" i="28"/>
  <c r="G46" i="28"/>
  <c r="H46" i="28"/>
  <c r="K46" i="28"/>
  <c r="M46" i="28"/>
  <c r="N46" i="28"/>
  <c r="P46" i="28"/>
  <c r="Q46" i="28"/>
  <c r="T46" i="28"/>
  <c r="V46" i="28"/>
  <c r="W46" i="28"/>
  <c r="Y46" i="28"/>
  <c r="Z46" i="28"/>
  <c r="E47" i="28"/>
  <c r="F47" i="28"/>
  <c r="G47" i="28"/>
  <c r="H47" i="28"/>
  <c r="K47" i="28"/>
  <c r="M47" i="28"/>
  <c r="N47" i="28"/>
  <c r="P47" i="28"/>
  <c r="Q47" i="28"/>
  <c r="T47" i="28"/>
  <c r="V47" i="28"/>
  <c r="W47" i="28"/>
  <c r="Y47" i="28"/>
  <c r="Z47" i="28"/>
  <c r="E48" i="28"/>
  <c r="F48" i="28"/>
  <c r="G48" i="28"/>
  <c r="H48" i="28"/>
  <c r="J48" i="28"/>
  <c r="K48" i="28"/>
  <c r="M48" i="28"/>
  <c r="N48" i="28"/>
  <c r="P48" i="28"/>
  <c r="Q48" i="28"/>
  <c r="T48" i="28"/>
  <c r="V48" i="28"/>
  <c r="W48" i="28"/>
  <c r="X48" i="28"/>
  <c r="Y48" i="28"/>
  <c r="Z48" i="28"/>
  <c r="E49" i="28"/>
  <c r="F49" i="28"/>
  <c r="G49" i="28"/>
  <c r="H49" i="28"/>
  <c r="K49" i="28"/>
  <c r="M49" i="28"/>
  <c r="N49" i="28"/>
  <c r="P49" i="28"/>
  <c r="Q49" i="28"/>
  <c r="T49" i="28"/>
  <c r="V49" i="28"/>
  <c r="W49" i="28"/>
  <c r="Y49" i="28"/>
  <c r="Z49" i="28"/>
  <c r="E45" i="28"/>
  <c r="F45" i="28"/>
  <c r="G45" i="28"/>
  <c r="H45" i="28"/>
  <c r="I45" i="28"/>
  <c r="I48" i="28" s="1"/>
  <c r="J45" i="28"/>
  <c r="K45" i="28"/>
  <c r="M45" i="28"/>
  <c r="N45" i="28"/>
  <c r="O45" i="28"/>
  <c r="P45" i="28"/>
  <c r="Q45" i="28"/>
  <c r="R45" i="28"/>
  <c r="R48" i="28" s="1"/>
  <c r="T45" i="28"/>
  <c r="V45" i="28"/>
  <c r="W45" i="28"/>
  <c r="X45" i="28"/>
  <c r="Y45" i="28"/>
  <c r="Z45" i="28"/>
  <c r="AA45" i="28"/>
  <c r="AA48" i="28" s="1"/>
  <c r="AC45" i="28"/>
  <c r="AC48" i="28" s="1"/>
  <c r="E44" i="28"/>
  <c r="F44" i="28"/>
  <c r="G44" i="28"/>
  <c r="H44" i="28"/>
  <c r="I44" i="28"/>
  <c r="I46" i="28" s="1"/>
  <c r="I49" i="28" s="1"/>
  <c r="J44" i="28"/>
  <c r="J47" i="28" s="1"/>
  <c r="K44" i="28"/>
  <c r="M44" i="28"/>
  <c r="N44" i="28"/>
  <c r="O44" i="28"/>
  <c r="O46" i="28" s="1"/>
  <c r="O49" i="28" s="1"/>
  <c r="P44" i="28"/>
  <c r="Q44" i="28"/>
  <c r="T44" i="28"/>
  <c r="U44" i="28"/>
  <c r="U47" i="28" s="1"/>
  <c r="V44" i="28"/>
  <c r="W44" i="28"/>
  <c r="X44" i="28"/>
  <c r="X46" i="28" s="1"/>
  <c r="X49" i="28" s="1"/>
  <c r="Y44" i="28"/>
  <c r="Z44" i="28"/>
  <c r="AA44" i="28"/>
  <c r="AA46" i="28" s="1"/>
  <c r="AA49" i="28" s="1"/>
  <c r="AC44" i="28"/>
  <c r="AC47" i="28" s="1"/>
  <c r="F43" i="28"/>
  <c r="F41" i="28"/>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30" i="28"/>
  <c r="X30" i="28"/>
  <c r="W31" i="28"/>
  <c r="X31" i="28"/>
  <c r="W32" i="28"/>
  <c r="X32" i="28"/>
  <c r="Y32" i="28"/>
  <c r="Z32" i="28"/>
  <c r="AA32" i="28"/>
  <c r="AC32" i="28"/>
  <c r="AD32" i="28"/>
  <c r="W33" i="28"/>
  <c r="X33" i="28"/>
  <c r="Y33" i="28"/>
  <c r="Z33" i="28"/>
  <c r="AA33" i="28"/>
  <c r="AC33" i="28"/>
  <c r="AD33" i="28"/>
  <c r="W34" i="28"/>
  <c r="X34" i="28"/>
  <c r="Y34" i="28"/>
  <c r="Z34" i="28"/>
  <c r="AA34" i="28"/>
  <c r="AC34" i="28"/>
  <c r="AD34"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T33" i="28"/>
  <c r="U33" i="28"/>
  <c r="S32" i="28"/>
  <c r="T32" i="28"/>
  <c r="T34" i="28" s="1"/>
  <c r="U32" i="28"/>
  <c r="U34" i="28" s="1"/>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5" i="28"/>
  <c r="S4" i="28"/>
  <c r="Q33" i="28"/>
  <c r="R33" i="28"/>
  <c r="Q34" i="28"/>
  <c r="R34" i="28"/>
  <c r="Q32" i="28"/>
  <c r="R32" i="28"/>
  <c r="R30" i="28"/>
  <c r="R29" i="28"/>
  <c r="R28" i="28"/>
  <c r="R27" i="28"/>
  <c r="R26" i="28"/>
  <c r="R25" i="28"/>
  <c r="R24" i="28"/>
  <c r="O30" i="28"/>
  <c r="O27" i="28"/>
  <c r="O26" i="28"/>
  <c r="O25" i="28"/>
  <c r="R6" i="28"/>
  <c r="O4" i="28"/>
  <c r="I17" i="28"/>
  <c r="I18" i="28"/>
  <c r="I19" i="28"/>
  <c r="I20" i="28"/>
  <c r="I21" i="28"/>
  <c r="I22" i="28"/>
  <c r="I23" i="28"/>
  <c r="I8" i="28"/>
  <c r="I9" i="28"/>
  <c r="I32" i="28" s="1"/>
  <c r="I10" i="28"/>
  <c r="I11" i="28"/>
  <c r="I12" i="28"/>
  <c r="I13" i="28"/>
  <c r="I14" i="28"/>
  <c r="I15" i="28"/>
  <c r="I16" i="28"/>
  <c r="I7"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K32"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4" i="28"/>
  <c r="K33" i="28"/>
  <c r="K34" i="28" s="1"/>
  <c r="L33" i="28"/>
  <c r="H32" i="28"/>
  <c r="H33" i="28"/>
  <c r="I33" i="28"/>
  <c r="H34" i="28"/>
  <c r="E34" i="28"/>
  <c r="F34" i="28"/>
  <c r="E33" i="28"/>
  <c r="F33" i="28"/>
  <c r="E32" i="28"/>
  <c r="F32" i="28"/>
  <c r="F31" i="28"/>
  <c r="F16" i="28"/>
  <c r="F5" i="28"/>
  <c r="V14" i="19" l="1"/>
  <c r="AD102" i="20"/>
  <c r="U68" i="18"/>
  <c r="U201" i="18" s="1"/>
  <c r="L44" i="28"/>
  <c r="L46" i="28" s="1"/>
  <c r="L49" i="28" s="1"/>
  <c r="L45" i="28"/>
  <c r="L48" i="28" s="1"/>
  <c r="AD45" i="28"/>
  <c r="AD48" i="28" s="1"/>
  <c r="J46" i="28"/>
  <c r="J49" i="28" s="1"/>
  <c r="AD44" i="28"/>
  <c r="AD46" i="28" s="1"/>
  <c r="AD49" i="28" s="1"/>
  <c r="U45" i="28"/>
  <c r="U48" i="28" s="1"/>
  <c r="AD47" i="28"/>
  <c r="AC46" i="28"/>
  <c r="AC49" i="28" s="1"/>
  <c r="AA47" i="28"/>
  <c r="X47" i="28"/>
  <c r="R46" i="28"/>
  <c r="R49" i="28" s="1"/>
  <c r="R47" i="28"/>
  <c r="O48" i="28"/>
  <c r="O47" i="28"/>
  <c r="L47" i="28"/>
  <c r="I47" i="28"/>
  <c r="I34" i="28"/>
  <c r="L32" i="28"/>
  <c r="L34" i="28" s="1"/>
  <c r="M11" i="7"/>
  <c r="M29" i="7"/>
  <c r="N29" i="7"/>
  <c r="M30" i="7"/>
  <c r="N30" i="7"/>
  <c r="M35" i="7"/>
  <c r="N35" i="7"/>
  <c r="M40" i="7"/>
  <c r="N40" i="7"/>
  <c r="M41" i="7"/>
  <c r="N41" i="7"/>
  <c r="M44" i="7"/>
  <c r="M45" i="7"/>
  <c r="M46" i="7"/>
  <c r="M47" i="7"/>
  <c r="M48" i="7"/>
  <c r="M53" i="7"/>
  <c r="N53" i="7"/>
  <c r="M57" i="7"/>
  <c r="M61" i="7"/>
  <c r="M66" i="7"/>
  <c r="N66" i="7"/>
  <c r="J11" i="7"/>
  <c r="K11" i="7"/>
  <c r="J29" i="7"/>
  <c r="K29" i="7"/>
  <c r="J30" i="7"/>
  <c r="K30" i="7"/>
  <c r="J35" i="7"/>
  <c r="K35" i="7"/>
  <c r="J40" i="7"/>
  <c r="K40" i="7"/>
  <c r="J41" i="7"/>
  <c r="K41" i="7"/>
  <c r="J44" i="7"/>
  <c r="J45" i="7"/>
  <c r="J46" i="7"/>
  <c r="J47" i="7"/>
  <c r="J48" i="7"/>
  <c r="K48" i="7"/>
  <c r="J53" i="7"/>
  <c r="K53" i="7"/>
  <c r="J57" i="7"/>
  <c r="J60" i="7"/>
  <c r="J61" i="7"/>
  <c r="J65" i="7"/>
  <c r="J66" i="7"/>
  <c r="K66" i="7"/>
  <c r="G8" i="7"/>
  <c r="G11" i="7"/>
  <c r="G13" i="7"/>
  <c r="G14" i="7"/>
  <c r="G18" i="7"/>
  <c r="G19" i="7"/>
  <c r="H19" i="7"/>
  <c r="G20" i="7"/>
  <c r="G21" i="7"/>
  <c r="G22" i="7"/>
  <c r="G27" i="7"/>
  <c r="G28" i="7"/>
  <c r="H28" i="7"/>
  <c r="G29" i="7"/>
  <c r="H29" i="7"/>
  <c r="G30" i="7"/>
  <c r="H30" i="7"/>
  <c r="G32" i="7"/>
  <c r="G33" i="7"/>
  <c r="G34" i="7"/>
  <c r="G35" i="7"/>
  <c r="H35" i="7"/>
  <c r="G36" i="7"/>
  <c r="G37" i="7"/>
  <c r="G38" i="7"/>
  <c r="G39" i="7"/>
  <c r="G40" i="7"/>
  <c r="H40" i="7"/>
  <c r="G41" i="7"/>
  <c r="H41" i="7"/>
  <c r="G42" i="7"/>
  <c r="G43" i="7"/>
  <c r="G44" i="7"/>
  <c r="G45" i="7"/>
  <c r="H45" i="7"/>
  <c r="G46" i="7"/>
  <c r="G47" i="7"/>
  <c r="H47" i="7"/>
  <c r="G48" i="7"/>
  <c r="G50" i="7"/>
  <c r="G51" i="7"/>
  <c r="G52" i="7"/>
  <c r="H52" i="7"/>
  <c r="G53" i="7"/>
  <c r="H53" i="7"/>
  <c r="G54" i="7"/>
  <c r="G55" i="7"/>
  <c r="G56" i="7"/>
  <c r="G57" i="7"/>
  <c r="G61" i="7"/>
  <c r="H61" i="7"/>
  <c r="G62" i="7"/>
  <c r="H62" i="7"/>
  <c r="D8" i="7"/>
  <c r="E8" i="7"/>
  <c r="D11" i="7"/>
  <c r="E11" i="7"/>
  <c r="D12" i="7"/>
  <c r="E12" i="7"/>
  <c r="D13" i="7"/>
  <c r="E13" i="7"/>
  <c r="D14" i="7"/>
  <c r="E14" i="7"/>
  <c r="D18" i="7"/>
  <c r="E18" i="7"/>
  <c r="D19" i="7"/>
  <c r="E19" i="7"/>
  <c r="D20" i="7"/>
  <c r="E20" i="7"/>
  <c r="D21" i="7"/>
  <c r="E21" i="7"/>
  <c r="D22" i="7"/>
  <c r="E22" i="7"/>
  <c r="D27" i="7"/>
  <c r="E27" i="7"/>
  <c r="D28" i="7"/>
  <c r="E28" i="7"/>
  <c r="D29" i="7"/>
  <c r="E29" i="7"/>
  <c r="D30" i="7"/>
  <c r="E30" i="7"/>
  <c r="D32" i="7"/>
  <c r="E32" i="7"/>
  <c r="D35" i="7"/>
  <c r="E35" i="7"/>
  <c r="D39" i="7"/>
  <c r="E39" i="7"/>
  <c r="D40" i="7"/>
  <c r="E40" i="7"/>
  <c r="D41" i="7"/>
  <c r="E41" i="7"/>
  <c r="D43" i="7"/>
  <c r="E43" i="7"/>
  <c r="D44" i="7"/>
  <c r="E44" i="7"/>
  <c r="D45" i="7"/>
  <c r="E45" i="7"/>
  <c r="D46" i="7"/>
  <c r="E46" i="7"/>
  <c r="D47" i="7"/>
  <c r="E47" i="7"/>
  <c r="D48" i="7"/>
  <c r="E48" i="7"/>
  <c r="D50" i="7"/>
  <c r="E50" i="7"/>
  <c r="D51" i="7"/>
  <c r="E51" i="7"/>
  <c r="D52" i="7"/>
  <c r="E52" i="7"/>
  <c r="D53" i="7"/>
  <c r="E53" i="7"/>
  <c r="D54" i="7"/>
  <c r="E54" i="7"/>
  <c r="D55" i="7"/>
  <c r="E55" i="7"/>
  <c r="D56" i="7"/>
  <c r="E56" i="7"/>
  <c r="D57" i="7"/>
  <c r="E57" i="7"/>
  <c r="D61" i="7"/>
  <c r="E61" i="7"/>
  <c r="D62" i="7"/>
  <c r="E62" i="7"/>
  <c r="AW12" i="8"/>
  <c r="AW30" i="8"/>
  <c r="AX30" i="8"/>
  <c r="AW31" i="8"/>
  <c r="AX31" i="8"/>
  <c r="AW36" i="8"/>
  <c r="AX36" i="8"/>
  <c r="AW41" i="8"/>
  <c r="AX41" i="8"/>
  <c r="AW42" i="8"/>
  <c r="AX42" i="8"/>
  <c r="AW45" i="8"/>
  <c r="AW46" i="8"/>
  <c r="AW47" i="8"/>
  <c r="AW48" i="8"/>
  <c r="AW49" i="8"/>
  <c r="AW54" i="8"/>
  <c r="AX54" i="8"/>
  <c r="AW58" i="8"/>
  <c r="AW62" i="8"/>
  <c r="AW67" i="8"/>
  <c r="AX67" i="8"/>
  <c r="AT8" i="8"/>
  <c r="AT9" i="8"/>
  <c r="AT12" i="8"/>
  <c r="AT13" i="8"/>
  <c r="AT14" i="8"/>
  <c r="AT15" i="8"/>
  <c r="AT16" i="8"/>
  <c r="AT17" i="8"/>
  <c r="AT18" i="8"/>
  <c r="AT19" i="8"/>
  <c r="AT20" i="8"/>
  <c r="AU20" i="8"/>
  <c r="AT21" i="8"/>
  <c r="AT22" i="8"/>
  <c r="AT23" i="8"/>
  <c r="AT28" i="8"/>
  <c r="AT30" i="8"/>
  <c r="AU30" i="8"/>
  <c r="AT31" i="8"/>
  <c r="AU31" i="8"/>
  <c r="AT33" i="8"/>
  <c r="AT34" i="8"/>
  <c r="AT35" i="8"/>
  <c r="AT36" i="8"/>
  <c r="AU36" i="8"/>
  <c r="AT37" i="8"/>
  <c r="AT38" i="8"/>
  <c r="AT39" i="8"/>
  <c r="AT40" i="8"/>
  <c r="AT41" i="8"/>
  <c r="AU41" i="8"/>
  <c r="AT42" i="8"/>
  <c r="AU42" i="8"/>
  <c r="AT43" i="8"/>
  <c r="AT44" i="8"/>
  <c r="AT45" i="8"/>
  <c r="AT46" i="8"/>
  <c r="AT47" i="8"/>
  <c r="AT48" i="8"/>
  <c r="AT49" i="8"/>
  <c r="AT53" i="8"/>
  <c r="AT54" i="8"/>
  <c r="AU54" i="8"/>
  <c r="AT58" i="8"/>
  <c r="AT62" i="8"/>
  <c r="AT63" i="8"/>
  <c r="AU63" i="8"/>
  <c r="AT65" i="8"/>
  <c r="AT66" i="8"/>
  <c r="AT67" i="8"/>
  <c r="AU67" i="8"/>
  <c r="AT68" i="8"/>
  <c r="AQ12" i="8"/>
  <c r="AQ28" i="8"/>
  <c r="AQ30" i="8"/>
  <c r="AR30" i="8"/>
  <c r="AQ31" i="8"/>
  <c r="AR31" i="8"/>
  <c r="AQ33" i="8"/>
  <c r="AQ36" i="8"/>
  <c r="AR36" i="8"/>
  <c r="AQ41" i="8"/>
  <c r="AR41" i="8"/>
  <c r="AQ42" i="8"/>
  <c r="AR42" i="8"/>
  <c r="AQ45" i="8"/>
  <c r="AQ46" i="8"/>
  <c r="AQ47" i="8"/>
  <c r="AQ48" i="8"/>
  <c r="AQ49" i="8"/>
  <c r="AQ53" i="8"/>
  <c r="AQ54" i="8"/>
  <c r="AR54" i="8"/>
  <c r="AQ58" i="8"/>
  <c r="AQ62" i="8"/>
  <c r="AQ67" i="8"/>
  <c r="AR67" i="8"/>
  <c r="AN12" i="8"/>
  <c r="AN30" i="8"/>
  <c r="AO30" i="8"/>
  <c r="AN31" i="8"/>
  <c r="AO31" i="8"/>
  <c r="AN36" i="8"/>
  <c r="AO36" i="8"/>
  <c r="AN40" i="8"/>
  <c r="AN41" i="8"/>
  <c r="AO41" i="8"/>
  <c r="AN42" i="8"/>
  <c r="AO42" i="8"/>
  <c r="AN45" i="8"/>
  <c r="AN46" i="8"/>
  <c r="AN47" i="8"/>
  <c r="AN48" i="8"/>
  <c r="AN49" i="8"/>
  <c r="AN54" i="8"/>
  <c r="AO54" i="8"/>
  <c r="AN58" i="8"/>
  <c r="AN62" i="8"/>
  <c r="AN63" i="8"/>
  <c r="AO63" i="8"/>
  <c r="AN67" i="8"/>
  <c r="AO67" i="8"/>
  <c r="AM67" i="8"/>
  <c r="AK12" i="8"/>
  <c r="AL12" i="8"/>
  <c r="AK30" i="8"/>
  <c r="AL30" i="8"/>
  <c r="AK31" i="8"/>
  <c r="AL31" i="8"/>
  <c r="AK36" i="8"/>
  <c r="AL36" i="8"/>
  <c r="AK41" i="8"/>
  <c r="AL41" i="8"/>
  <c r="AK42" i="8"/>
  <c r="AL42" i="8"/>
  <c r="AK45" i="8"/>
  <c r="AK46" i="8"/>
  <c r="AK47" i="8"/>
  <c r="AK48" i="8"/>
  <c r="AK49" i="8"/>
  <c r="AL49" i="8"/>
  <c r="AK54" i="8"/>
  <c r="AL54" i="8"/>
  <c r="AK58" i="8"/>
  <c r="AK61" i="8"/>
  <c r="AK62" i="8"/>
  <c r="AK66" i="8"/>
  <c r="AK67" i="8"/>
  <c r="AL67" i="8"/>
  <c r="AH6" i="8"/>
  <c r="AH7" i="8"/>
  <c r="AH8" i="8"/>
  <c r="AH9" i="8"/>
  <c r="AH12" i="8"/>
  <c r="AI12" i="8"/>
  <c r="AH13" i="8"/>
  <c r="AH14" i="8"/>
  <c r="AH15" i="8"/>
  <c r="AH16" i="8"/>
  <c r="AH17" i="8"/>
  <c r="AH18" i="8"/>
  <c r="AH19" i="8"/>
  <c r="AH20" i="8"/>
  <c r="AI20" i="8"/>
  <c r="AH21" i="8"/>
  <c r="AH22" i="8"/>
  <c r="AH23" i="8"/>
  <c r="AH28" i="8"/>
  <c r="AH30" i="8"/>
  <c r="AI30" i="8"/>
  <c r="AH31" i="8"/>
  <c r="AI31" i="8"/>
  <c r="AH32" i="8"/>
  <c r="AH33" i="8"/>
  <c r="AH34" i="8"/>
  <c r="AH35" i="8"/>
  <c r="AH36" i="8"/>
  <c r="AI36" i="8"/>
  <c r="AH37" i="8"/>
  <c r="AH38" i="8"/>
  <c r="AH39" i="8"/>
  <c r="AH40" i="8"/>
  <c r="AH41" i="8"/>
  <c r="AI41" i="8"/>
  <c r="AH42" i="8"/>
  <c r="AI42" i="8"/>
  <c r="AH43" i="8"/>
  <c r="AH44" i="8"/>
  <c r="AH45" i="8"/>
  <c r="AH46" i="8"/>
  <c r="AH47" i="8"/>
  <c r="AH48" i="8"/>
  <c r="AH49" i="8"/>
  <c r="AI49" i="8"/>
  <c r="AH53" i="8"/>
  <c r="AH54" i="8"/>
  <c r="AI54" i="8"/>
  <c r="AH58" i="8"/>
  <c r="AH61" i="8"/>
  <c r="AH62" i="8"/>
  <c r="AH63" i="8"/>
  <c r="AI63" i="8"/>
  <c r="AH65" i="8"/>
  <c r="AH66" i="8"/>
  <c r="AH67" i="8"/>
  <c r="AI67" i="8"/>
  <c r="AH68" i="8"/>
  <c r="AE12" i="8"/>
  <c r="AF12" i="8"/>
  <c r="AE28" i="8"/>
  <c r="AE30" i="8"/>
  <c r="AF30" i="8"/>
  <c r="AE31" i="8"/>
  <c r="AF31" i="8"/>
  <c r="AE33" i="8"/>
  <c r="AE36" i="8"/>
  <c r="AF36" i="8"/>
  <c r="AE41" i="8"/>
  <c r="AF41" i="8"/>
  <c r="AE42" i="8"/>
  <c r="AF42" i="8"/>
  <c r="AE45" i="8"/>
  <c r="AE46" i="8"/>
  <c r="AE47" i="8"/>
  <c r="AE48" i="8"/>
  <c r="AE49" i="8"/>
  <c r="AF49" i="8"/>
  <c r="AE53" i="8"/>
  <c r="AE54" i="8"/>
  <c r="AF54" i="8"/>
  <c r="AE58" i="8"/>
  <c r="AE61" i="8"/>
  <c r="AE62" i="8"/>
  <c r="AE66" i="8"/>
  <c r="AE67" i="8"/>
  <c r="AF67" i="8"/>
  <c r="AB12" i="8"/>
  <c r="AC12" i="8"/>
  <c r="AB30" i="8"/>
  <c r="AC30" i="8"/>
  <c r="AB31" i="8"/>
  <c r="AC31" i="8"/>
  <c r="AB36" i="8"/>
  <c r="AC36" i="8"/>
  <c r="AB40" i="8"/>
  <c r="AB41" i="8"/>
  <c r="AC41" i="8"/>
  <c r="AB42" i="8"/>
  <c r="AC42" i="8"/>
  <c r="AB45" i="8"/>
  <c r="AB46" i="8"/>
  <c r="AB47" i="8"/>
  <c r="AB48" i="8"/>
  <c r="AB49" i="8"/>
  <c r="AC49" i="8"/>
  <c r="AB54" i="8"/>
  <c r="AC54" i="8"/>
  <c r="AB58" i="8"/>
  <c r="AB61" i="8"/>
  <c r="AB62" i="8"/>
  <c r="AB63" i="8"/>
  <c r="AC63" i="8"/>
  <c r="AB66" i="8"/>
  <c r="AB67" i="8"/>
  <c r="AC67" i="8"/>
  <c r="AA67" i="8"/>
  <c r="Y9" i="8"/>
  <c r="Y12" i="8"/>
  <c r="Y14" i="8"/>
  <c r="Y15" i="8"/>
  <c r="Y19" i="8"/>
  <c r="Y20" i="8"/>
  <c r="Z20" i="8"/>
  <c r="Y21" i="8"/>
  <c r="Y22" i="8"/>
  <c r="Y23" i="8"/>
  <c r="Y28" i="8"/>
  <c r="Y29" i="8"/>
  <c r="Z29" i="8"/>
  <c r="Y30" i="8"/>
  <c r="Z30" i="8"/>
  <c r="Y31" i="8"/>
  <c r="Z31" i="8"/>
  <c r="Y33" i="8"/>
  <c r="Y34" i="8"/>
  <c r="Y35" i="8"/>
  <c r="Y36" i="8"/>
  <c r="Z36" i="8"/>
  <c r="Y37" i="8"/>
  <c r="Y38" i="8"/>
  <c r="Y39" i="8"/>
  <c r="Y40" i="8"/>
  <c r="Y41" i="8"/>
  <c r="Z41" i="8"/>
  <c r="Y42" i="8"/>
  <c r="Z42" i="8"/>
  <c r="Y43" i="8"/>
  <c r="Y44" i="8"/>
  <c r="Y45" i="8"/>
  <c r="Y46" i="8"/>
  <c r="Z46" i="8"/>
  <c r="Y47" i="8"/>
  <c r="Y48" i="8"/>
  <c r="Z48" i="8"/>
  <c r="Y49" i="8"/>
  <c r="Y51" i="8"/>
  <c r="Y52" i="8"/>
  <c r="Y53" i="8"/>
  <c r="Z53" i="8"/>
  <c r="Y54" i="8"/>
  <c r="Z54" i="8"/>
  <c r="Y55" i="8"/>
  <c r="Y56" i="8"/>
  <c r="Y57" i="8"/>
  <c r="Y58" i="8"/>
  <c r="Y62" i="8"/>
  <c r="Z62" i="8"/>
  <c r="Y63" i="8"/>
  <c r="Z63" i="8"/>
  <c r="Y67" i="8"/>
  <c r="Z67" i="8"/>
  <c r="V67" i="8"/>
  <c r="W67" i="8"/>
  <c r="V8" i="8"/>
  <c r="V9" i="8"/>
  <c r="V12" i="8"/>
  <c r="V13" i="8"/>
  <c r="V14" i="8"/>
  <c r="V15" i="8"/>
  <c r="V16" i="8"/>
  <c r="V17" i="8"/>
  <c r="V18" i="8"/>
  <c r="V19" i="8"/>
  <c r="V20" i="8"/>
  <c r="W20" i="8"/>
  <c r="V21" i="8"/>
  <c r="V22" i="8"/>
  <c r="V23" i="8"/>
  <c r="V28" i="8"/>
  <c r="V29" i="8"/>
  <c r="W29" i="8"/>
  <c r="V30" i="8"/>
  <c r="W30" i="8"/>
  <c r="V31" i="8"/>
  <c r="W31" i="8"/>
  <c r="V33" i="8"/>
  <c r="V34" i="8"/>
  <c r="V35" i="8"/>
  <c r="V36" i="8"/>
  <c r="W36" i="8"/>
  <c r="V37" i="8"/>
  <c r="V38" i="8"/>
  <c r="V39" i="8"/>
  <c r="V40" i="8"/>
  <c r="V41" i="8"/>
  <c r="W41" i="8"/>
  <c r="V42" i="8"/>
  <c r="W42" i="8"/>
  <c r="V43" i="8"/>
  <c r="V44" i="8"/>
  <c r="V45" i="8"/>
  <c r="V46" i="8"/>
  <c r="W46" i="8"/>
  <c r="V47" i="8"/>
  <c r="V48" i="8"/>
  <c r="W48" i="8"/>
  <c r="V49" i="8"/>
  <c r="V51" i="8"/>
  <c r="V52" i="8"/>
  <c r="V53" i="8"/>
  <c r="W53" i="8"/>
  <c r="V54" i="8"/>
  <c r="W54" i="8"/>
  <c r="V55" i="8"/>
  <c r="V56" i="8"/>
  <c r="V57" i="8"/>
  <c r="V58" i="8"/>
  <c r="V62" i="8"/>
  <c r="W62" i="8"/>
  <c r="V63" i="8"/>
  <c r="W63" i="8"/>
  <c r="V65" i="8"/>
  <c r="V66" i="8"/>
  <c r="V68" i="8"/>
  <c r="S9" i="8"/>
  <c r="S12" i="8"/>
  <c r="S13" i="8"/>
  <c r="S14" i="8"/>
  <c r="S15" i="8"/>
  <c r="S16" i="8"/>
  <c r="S17" i="8"/>
  <c r="S18" i="8"/>
  <c r="S19" i="8"/>
  <c r="S20" i="8"/>
  <c r="T20" i="8"/>
  <c r="S21" i="8"/>
  <c r="S22" i="8"/>
  <c r="S23" i="8"/>
  <c r="S28" i="8"/>
  <c r="S29" i="8"/>
  <c r="T29" i="8"/>
  <c r="S30" i="8"/>
  <c r="T30" i="8"/>
  <c r="S31" i="8"/>
  <c r="T31" i="8"/>
  <c r="S33" i="8"/>
  <c r="S34" i="8"/>
  <c r="S35" i="8"/>
  <c r="S36" i="8"/>
  <c r="T36" i="8"/>
  <c r="S37" i="8"/>
  <c r="S38" i="8"/>
  <c r="S39" i="8"/>
  <c r="S40" i="8"/>
  <c r="S41" i="8"/>
  <c r="T41" i="8"/>
  <c r="S42" i="8"/>
  <c r="T42" i="8"/>
  <c r="S43" i="8"/>
  <c r="S44" i="8"/>
  <c r="S45" i="8"/>
  <c r="S46" i="8"/>
  <c r="T46" i="8"/>
  <c r="S47" i="8"/>
  <c r="S48" i="8"/>
  <c r="T48" i="8"/>
  <c r="S49" i="8"/>
  <c r="S51" i="8"/>
  <c r="S52" i="8"/>
  <c r="S53" i="8"/>
  <c r="T53" i="8"/>
  <c r="S54" i="8"/>
  <c r="T54" i="8"/>
  <c r="S55" i="8"/>
  <c r="S56" i="8"/>
  <c r="S57" i="8"/>
  <c r="S58" i="8"/>
  <c r="S62" i="8"/>
  <c r="T62" i="8"/>
  <c r="S63" i="8"/>
  <c r="T63" i="8"/>
  <c r="S64" i="8"/>
  <c r="S65" i="8"/>
  <c r="S66" i="8"/>
  <c r="S67" i="8"/>
  <c r="T67" i="8"/>
  <c r="S68" i="8"/>
  <c r="P9" i="8"/>
  <c r="P12" i="8"/>
  <c r="P14" i="8"/>
  <c r="P15" i="8"/>
  <c r="P19" i="8"/>
  <c r="P20" i="8"/>
  <c r="Q20" i="8"/>
  <c r="P21" i="8"/>
  <c r="P22" i="8"/>
  <c r="P23" i="8"/>
  <c r="P28" i="8"/>
  <c r="P29" i="8"/>
  <c r="Q29" i="8"/>
  <c r="P30" i="8"/>
  <c r="Q30" i="8"/>
  <c r="P31" i="8"/>
  <c r="Q31" i="8"/>
  <c r="P33" i="8"/>
  <c r="P34" i="8"/>
  <c r="P35" i="8"/>
  <c r="P36" i="8"/>
  <c r="Q36" i="8"/>
  <c r="P37" i="8"/>
  <c r="P38" i="8"/>
  <c r="P39" i="8"/>
  <c r="P40" i="8"/>
  <c r="P41" i="8"/>
  <c r="Q41" i="8"/>
  <c r="P42" i="8"/>
  <c r="Q42" i="8"/>
  <c r="P43" i="8"/>
  <c r="P44" i="8"/>
  <c r="P45" i="8"/>
  <c r="P46" i="8"/>
  <c r="Q46" i="8"/>
  <c r="P47" i="8"/>
  <c r="P48" i="8"/>
  <c r="Q48" i="8"/>
  <c r="P49" i="8"/>
  <c r="P51" i="8"/>
  <c r="P52" i="8"/>
  <c r="P53" i="8"/>
  <c r="Q53" i="8"/>
  <c r="P54" i="8"/>
  <c r="Q54" i="8"/>
  <c r="P55" i="8"/>
  <c r="P56" i="8"/>
  <c r="P57" i="8"/>
  <c r="P58" i="8"/>
  <c r="P62" i="8"/>
  <c r="Q62" i="8"/>
  <c r="P63" i="8"/>
  <c r="Q63" i="8"/>
  <c r="P67" i="8"/>
  <c r="Q67" i="8"/>
  <c r="O67" i="8"/>
  <c r="M9" i="8"/>
  <c r="N9" i="8"/>
  <c r="M12" i="8"/>
  <c r="N12" i="8"/>
  <c r="M13" i="8"/>
  <c r="N13" i="8"/>
  <c r="M14" i="8"/>
  <c r="N14" i="8"/>
  <c r="M15" i="8"/>
  <c r="N15" i="8"/>
  <c r="M19" i="8"/>
  <c r="N19" i="8"/>
  <c r="M20" i="8"/>
  <c r="N20" i="8"/>
  <c r="M21" i="8"/>
  <c r="N21" i="8"/>
  <c r="M22" i="8"/>
  <c r="N22" i="8"/>
  <c r="M23" i="8"/>
  <c r="N23" i="8"/>
  <c r="M28" i="8"/>
  <c r="N28" i="8"/>
  <c r="M29" i="8"/>
  <c r="N29" i="8"/>
  <c r="M30" i="8"/>
  <c r="N30" i="8"/>
  <c r="M31" i="8"/>
  <c r="N31" i="8"/>
  <c r="M33" i="8"/>
  <c r="N33" i="8"/>
  <c r="M36" i="8"/>
  <c r="N36" i="8"/>
  <c r="M40" i="8"/>
  <c r="N40" i="8"/>
  <c r="M41" i="8"/>
  <c r="N41" i="8"/>
  <c r="M42" i="8"/>
  <c r="N42" i="8"/>
  <c r="M44" i="8"/>
  <c r="N44" i="8"/>
  <c r="M45" i="8"/>
  <c r="N45" i="8"/>
  <c r="M46" i="8"/>
  <c r="N46" i="8"/>
  <c r="M47" i="8"/>
  <c r="N47" i="8"/>
  <c r="M48" i="8"/>
  <c r="N48" i="8"/>
  <c r="M49" i="8"/>
  <c r="N49" i="8"/>
  <c r="M51" i="8"/>
  <c r="N51" i="8"/>
  <c r="M52" i="8"/>
  <c r="N52" i="8"/>
  <c r="M53" i="8"/>
  <c r="N53" i="8"/>
  <c r="M54" i="8"/>
  <c r="N54" i="8"/>
  <c r="M55" i="8"/>
  <c r="N55" i="8"/>
  <c r="M56" i="8"/>
  <c r="N56" i="8"/>
  <c r="M57" i="8"/>
  <c r="N57" i="8"/>
  <c r="M58" i="8"/>
  <c r="N58" i="8"/>
  <c r="M62" i="8"/>
  <c r="N62" i="8"/>
  <c r="M63" i="8"/>
  <c r="N63" i="8"/>
  <c r="M67" i="8"/>
  <c r="N67" i="8"/>
  <c r="L67" i="8"/>
  <c r="J4" i="8"/>
  <c r="K4" i="8"/>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I67" i="8"/>
  <c r="G9" i="8"/>
  <c r="H9" i="8"/>
  <c r="G12" i="8"/>
  <c r="H12" i="8"/>
  <c r="G13" i="8"/>
  <c r="H13" i="8"/>
  <c r="G14" i="8"/>
  <c r="H14" i="8"/>
  <c r="G15" i="8"/>
  <c r="H15" i="8"/>
  <c r="G19" i="8"/>
  <c r="H19" i="8"/>
  <c r="G20" i="8"/>
  <c r="H20" i="8"/>
  <c r="G21" i="8"/>
  <c r="H21" i="8"/>
  <c r="G22" i="8"/>
  <c r="H22" i="8"/>
  <c r="G23" i="8"/>
  <c r="H23" i="8"/>
  <c r="G28" i="8"/>
  <c r="H28" i="8"/>
  <c r="G29" i="8"/>
  <c r="H29" i="8"/>
  <c r="G30" i="8"/>
  <c r="H30" i="8"/>
  <c r="G31" i="8"/>
  <c r="H31" i="8"/>
  <c r="G33" i="8"/>
  <c r="H33" i="8"/>
  <c r="G36" i="8"/>
  <c r="H36" i="8"/>
  <c r="G40" i="8"/>
  <c r="H40" i="8"/>
  <c r="G41" i="8"/>
  <c r="H41" i="8"/>
  <c r="G42" i="8"/>
  <c r="H42" i="8"/>
  <c r="G44" i="8"/>
  <c r="H44" i="8"/>
  <c r="G45" i="8"/>
  <c r="H45" i="8"/>
  <c r="G46" i="8"/>
  <c r="H46" i="8"/>
  <c r="G47" i="8"/>
  <c r="H47" i="8"/>
  <c r="G48" i="8"/>
  <c r="H48" i="8"/>
  <c r="G49" i="8"/>
  <c r="H49" i="8"/>
  <c r="G51" i="8"/>
  <c r="H51" i="8"/>
  <c r="G52" i="8"/>
  <c r="H52" i="8"/>
  <c r="G53" i="8"/>
  <c r="H53" i="8"/>
  <c r="G54" i="8"/>
  <c r="H54" i="8"/>
  <c r="G55" i="8"/>
  <c r="H55" i="8"/>
  <c r="G56" i="8"/>
  <c r="H56" i="8"/>
  <c r="G57" i="8"/>
  <c r="H57" i="8"/>
  <c r="G58" i="8"/>
  <c r="H58" i="8"/>
  <c r="G62" i="8"/>
  <c r="H62" i="8"/>
  <c r="G63" i="8"/>
  <c r="H63" i="8"/>
  <c r="G67" i="8"/>
  <c r="H67" i="8"/>
  <c r="F67" i="8"/>
  <c r="F9" i="8"/>
  <c r="F12" i="8"/>
  <c r="F13" i="8"/>
  <c r="F14" i="8"/>
  <c r="F15" i="8"/>
  <c r="F19" i="8"/>
  <c r="F20" i="8"/>
  <c r="F21" i="8"/>
  <c r="F22" i="8"/>
  <c r="F23" i="8"/>
  <c r="F28" i="8"/>
  <c r="F29" i="8"/>
  <c r="F30" i="8"/>
  <c r="F31" i="8"/>
  <c r="F33" i="8"/>
  <c r="F34" i="8"/>
  <c r="F35" i="8"/>
  <c r="F36" i="8"/>
  <c r="F37" i="8"/>
  <c r="F38" i="8"/>
  <c r="F39" i="8"/>
  <c r="F40" i="8"/>
  <c r="F41" i="8"/>
  <c r="F42" i="8"/>
  <c r="F43" i="8"/>
  <c r="F44" i="8"/>
  <c r="F45" i="8"/>
  <c r="F46" i="8"/>
  <c r="F47" i="8"/>
  <c r="F48" i="8"/>
  <c r="F49" i="8"/>
  <c r="F51" i="8"/>
  <c r="F52" i="8"/>
  <c r="F53" i="8"/>
  <c r="F54" i="8"/>
  <c r="F55" i="8"/>
  <c r="F56" i="8"/>
  <c r="F57" i="8"/>
  <c r="F58" i="8"/>
  <c r="F62" i="8"/>
  <c r="F63" i="8"/>
  <c r="D9" i="8"/>
  <c r="E9" i="8"/>
  <c r="D12" i="8"/>
  <c r="E12" i="8"/>
  <c r="D13" i="8"/>
  <c r="E13" i="8"/>
  <c r="D14" i="8"/>
  <c r="E14" i="8"/>
  <c r="D15" i="8"/>
  <c r="E15" i="8"/>
  <c r="D19" i="8"/>
  <c r="E19" i="8"/>
  <c r="D20" i="8"/>
  <c r="E20" i="8"/>
  <c r="D21" i="8"/>
  <c r="E21" i="8"/>
  <c r="D22" i="8"/>
  <c r="E22" i="8"/>
  <c r="D23" i="8"/>
  <c r="E23" i="8"/>
  <c r="D28" i="8"/>
  <c r="E28" i="8"/>
  <c r="D29" i="8"/>
  <c r="E29" i="8"/>
  <c r="D30" i="8"/>
  <c r="E30" i="8"/>
  <c r="D31" i="8"/>
  <c r="E31" i="8"/>
  <c r="D33" i="8"/>
  <c r="E33" i="8"/>
  <c r="D35" i="8"/>
  <c r="E35" i="8"/>
  <c r="D36" i="8"/>
  <c r="E36" i="8"/>
  <c r="D37" i="8"/>
  <c r="E37" i="8"/>
  <c r="D38" i="8"/>
  <c r="E38" i="8"/>
  <c r="D39" i="8"/>
  <c r="E39" i="8"/>
  <c r="D40" i="8"/>
  <c r="E40" i="8"/>
  <c r="D41" i="8"/>
  <c r="E41" i="8"/>
  <c r="D42" i="8"/>
  <c r="E42" i="8"/>
  <c r="D43" i="8"/>
  <c r="E43" i="8"/>
  <c r="D44" i="8"/>
  <c r="E44" i="8"/>
  <c r="D45" i="8"/>
  <c r="E45" i="8"/>
  <c r="D46" i="8"/>
  <c r="E46" i="8"/>
  <c r="D47" i="8"/>
  <c r="E47" i="8"/>
  <c r="D48" i="8"/>
  <c r="E48" i="8"/>
  <c r="D49" i="8"/>
  <c r="E49" i="8"/>
  <c r="D51" i="8"/>
  <c r="E51" i="8"/>
  <c r="D52" i="8"/>
  <c r="E52" i="8"/>
  <c r="D53" i="8"/>
  <c r="E53" i="8"/>
  <c r="D54" i="8"/>
  <c r="E54" i="8"/>
  <c r="D55" i="8"/>
  <c r="E55" i="8"/>
  <c r="D56" i="8"/>
  <c r="E56" i="8"/>
  <c r="D57" i="8"/>
  <c r="E57" i="8"/>
  <c r="D58" i="8"/>
  <c r="E58" i="8"/>
  <c r="D62" i="8"/>
  <c r="E62" i="8"/>
  <c r="D63" i="8"/>
  <c r="E63" i="8"/>
  <c r="D67" i="8"/>
  <c r="E67" i="8"/>
  <c r="C67" i="8"/>
  <c r="U46" i="28" l="1"/>
  <c r="U49" i="28" s="1"/>
  <c r="HB14" i="1"/>
  <c r="HB32" i="1"/>
  <c r="HC32" i="1"/>
  <c r="HB33" i="1"/>
  <c r="HC33" i="1"/>
  <c r="HB38" i="1"/>
  <c r="HC38" i="1"/>
  <c r="HB43" i="1"/>
  <c r="HC43" i="1"/>
  <c r="HB44" i="1"/>
  <c r="HC44" i="1"/>
  <c r="HB47" i="1"/>
  <c r="HB48" i="1"/>
  <c r="HB50" i="1"/>
  <c r="HB49" i="1" s="1"/>
  <c r="HB51" i="1"/>
  <c r="HB56" i="1"/>
  <c r="HC56" i="1"/>
  <c r="HB60" i="1"/>
  <c r="HB64" i="1"/>
  <c r="HB69" i="1"/>
  <c r="HC69" i="1"/>
  <c r="GY11" i="1" l="1"/>
  <c r="GZ11" i="1"/>
  <c r="GY14" i="1"/>
  <c r="GZ14" i="1"/>
  <c r="GY15" i="1"/>
  <c r="GZ15" i="1"/>
  <c r="GY16" i="1"/>
  <c r="GZ16" i="1"/>
  <c r="GY17" i="1"/>
  <c r="GZ17" i="1"/>
  <c r="GY22" i="1"/>
  <c r="GY21" i="1" s="1"/>
  <c r="GZ22" i="1"/>
  <c r="GZ21" i="1" s="1"/>
  <c r="GY23" i="1"/>
  <c r="GZ23" i="1"/>
  <c r="GY24" i="1"/>
  <c r="GZ24" i="1"/>
  <c r="GY25" i="1"/>
  <c r="GZ25" i="1"/>
  <c r="GY30" i="1"/>
  <c r="GZ30" i="1"/>
  <c r="GY31" i="1"/>
  <c r="GZ31" i="1"/>
  <c r="GY32" i="1"/>
  <c r="GZ32" i="1"/>
  <c r="GY33" i="1"/>
  <c r="GZ33" i="1"/>
  <c r="GY35" i="1"/>
  <c r="GZ35" i="1"/>
  <c r="GY38" i="1"/>
  <c r="GZ38" i="1"/>
  <c r="GY42" i="1"/>
  <c r="GZ42" i="1"/>
  <c r="GY43" i="1"/>
  <c r="GZ43" i="1"/>
  <c r="GY44" i="1"/>
  <c r="GZ44" i="1"/>
  <c r="GY46" i="1"/>
  <c r="GZ46" i="1"/>
  <c r="GY47" i="1"/>
  <c r="GZ47" i="1"/>
  <c r="GY48" i="1"/>
  <c r="GZ48" i="1"/>
  <c r="GY50" i="1"/>
  <c r="GY49" i="1" s="1"/>
  <c r="GZ50" i="1"/>
  <c r="GZ49" i="1" s="1"/>
  <c r="GY51" i="1"/>
  <c r="GZ51" i="1"/>
  <c r="GY55" i="1"/>
  <c r="GY54" i="1" s="1"/>
  <c r="GZ55" i="1"/>
  <c r="GZ54" i="1" s="1"/>
  <c r="GY56" i="1"/>
  <c r="GZ56" i="1"/>
  <c r="GY57" i="1"/>
  <c r="GZ57" i="1"/>
  <c r="GY59" i="1"/>
  <c r="GY58" i="1" s="1"/>
  <c r="GZ59" i="1"/>
  <c r="GZ58" i="1" s="1"/>
  <c r="GY60" i="1"/>
  <c r="GZ60" i="1"/>
  <c r="GY64" i="1"/>
  <c r="GZ64" i="1"/>
  <c r="GY65" i="1"/>
  <c r="GZ65" i="1"/>
  <c r="GY69" i="1"/>
  <c r="GZ69" i="1"/>
  <c r="GX69" i="1"/>
  <c r="GX58" i="1"/>
  <c r="GX54" i="1"/>
  <c r="GX53" i="1" s="1"/>
  <c r="GX49" i="1"/>
  <c r="GX41" i="1"/>
  <c r="GX40" i="1" s="1"/>
  <c r="GX37" i="1"/>
  <c r="GX21" i="1"/>
  <c r="GV8" i="1"/>
  <c r="GV9" i="1"/>
  <c r="GV10" i="1"/>
  <c r="GV11" i="1"/>
  <c r="GW11" i="1"/>
  <c r="GV13" i="1"/>
  <c r="GV12" i="1" s="1"/>
  <c r="GV14" i="1"/>
  <c r="GW14" i="1"/>
  <c r="GV15" i="1"/>
  <c r="GW15" i="1"/>
  <c r="GV16" i="1"/>
  <c r="GW16" i="1"/>
  <c r="GV17" i="1"/>
  <c r="GW17" i="1"/>
  <c r="GV19" i="1"/>
  <c r="GV20" i="1"/>
  <c r="GV22" i="1"/>
  <c r="GV21" i="1" s="1"/>
  <c r="GW22" i="1"/>
  <c r="GW21" i="1" s="1"/>
  <c r="GV23" i="1"/>
  <c r="GW23" i="1"/>
  <c r="GV24" i="1"/>
  <c r="GW24" i="1"/>
  <c r="GV25" i="1"/>
  <c r="GW25" i="1"/>
  <c r="GV30" i="1"/>
  <c r="GW30" i="1"/>
  <c r="GV31" i="1"/>
  <c r="GW31" i="1"/>
  <c r="GV32" i="1"/>
  <c r="GW32" i="1"/>
  <c r="GV33" i="1"/>
  <c r="GW33" i="1"/>
  <c r="GV34" i="1"/>
  <c r="GV35" i="1"/>
  <c r="GW35" i="1"/>
  <c r="GV36" i="1"/>
  <c r="GV38" i="1"/>
  <c r="GW38" i="1"/>
  <c r="GV39" i="1"/>
  <c r="GY39" i="1" s="1"/>
  <c r="D36" i="7" s="1"/>
  <c r="GV42" i="1"/>
  <c r="GV41" i="1" s="1"/>
  <c r="GW42" i="1"/>
  <c r="GW41" i="1" s="1"/>
  <c r="GV43" i="1"/>
  <c r="GW43" i="1"/>
  <c r="GV44" i="1"/>
  <c r="GW44" i="1"/>
  <c r="GV45" i="1"/>
  <c r="GW45" i="1"/>
  <c r="GV46" i="1"/>
  <c r="GW46" i="1"/>
  <c r="GV47" i="1"/>
  <c r="GW47" i="1"/>
  <c r="GV48" i="1"/>
  <c r="GW48" i="1"/>
  <c r="GV50" i="1"/>
  <c r="GV49" i="1" s="1"/>
  <c r="GW50" i="1"/>
  <c r="GW49" i="1" s="1"/>
  <c r="GV51" i="1"/>
  <c r="GW51" i="1"/>
  <c r="GV55" i="1"/>
  <c r="GV54" i="1" s="1"/>
  <c r="GW55" i="1"/>
  <c r="GW54" i="1" s="1"/>
  <c r="GV56" i="1"/>
  <c r="GW56" i="1"/>
  <c r="GV57" i="1"/>
  <c r="GW57" i="1"/>
  <c r="GV59" i="1"/>
  <c r="GV58" i="1" s="1"/>
  <c r="GW59" i="1"/>
  <c r="GW58" i="1" s="1"/>
  <c r="GV60" i="1"/>
  <c r="GW60" i="1"/>
  <c r="GV63" i="1"/>
  <c r="GV64" i="1"/>
  <c r="GW64" i="1"/>
  <c r="GV65" i="1"/>
  <c r="GW65" i="1"/>
  <c r="GV66" i="1"/>
  <c r="GV68" i="1"/>
  <c r="GV69" i="1"/>
  <c r="GW69" i="1"/>
  <c r="GV70" i="1"/>
  <c r="GU58" i="1"/>
  <c r="GU54" i="1"/>
  <c r="GU53" i="1" s="1"/>
  <c r="GU49" i="1"/>
  <c r="GU41" i="1"/>
  <c r="GU40" i="1" s="1"/>
  <c r="GU37" i="1"/>
  <c r="GU21" i="1"/>
  <c r="GS8" i="1"/>
  <c r="GS9" i="1"/>
  <c r="GS10" i="1"/>
  <c r="GS11" i="1"/>
  <c r="GT11" i="1"/>
  <c r="GS13" i="1"/>
  <c r="GS12" i="1" s="1"/>
  <c r="GS14" i="1"/>
  <c r="GT14" i="1"/>
  <c r="GS15" i="1"/>
  <c r="GT15" i="1"/>
  <c r="GS16" i="1"/>
  <c r="GT16" i="1"/>
  <c r="GS17" i="1"/>
  <c r="GT17" i="1"/>
  <c r="GS19" i="1"/>
  <c r="GS20" i="1"/>
  <c r="GS22" i="1"/>
  <c r="GS21" i="1" s="1"/>
  <c r="GT22" i="1"/>
  <c r="GT21" i="1" s="1"/>
  <c r="GS23" i="1"/>
  <c r="GT23" i="1"/>
  <c r="GS24" i="1"/>
  <c r="GT24" i="1"/>
  <c r="GS25" i="1"/>
  <c r="GT25" i="1"/>
  <c r="GS30" i="1"/>
  <c r="GT30" i="1"/>
  <c r="GS31" i="1"/>
  <c r="GT31" i="1"/>
  <c r="GS32" i="1"/>
  <c r="GT32" i="1"/>
  <c r="GS33" i="1"/>
  <c r="GT33" i="1"/>
  <c r="GS34" i="1"/>
  <c r="GS35" i="1"/>
  <c r="GT35" i="1"/>
  <c r="GS36" i="1"/>
  <c r="GT36" i="1"/>
  <c r="GS38" i="1"/>
  <c r="GS37" i="1" s="1"/>
  <c r="GT38" i="1"/>
  <c r="GT37" i="1" s="1"/>
  <c r="GS39" i="1"/>
  <c r="GT39" i="1"/>
  <c r="GS42" i="1"/>
  <c r="GS41" i="1" s="1"/>
  <c r="GT42" i="1"/>
  <c r="GT41" i="1" s="1"/>
  <c r="GS43" i="1"/>
  <c r="GT43" i="1"/>
  <c r="GS44" i="1"/>
  <c r="GT44" i="1"/>
  <c r="GS45" i="1"/>
  <c r="GT45" i="1"/>
  <c r="GS46" i="1"/>
  <c r="GT46" i="1"/>
  <c r="GS47" i="1"/>
  <c r="GT47" i="1"/>
  <c r="GS48" i="1"/>
  <c r="GT48" i="1"/>
  <c r="GS50" i="1"/>
  <c r="GS49" i="1" s="1"/>
  <c r="GT50" i="1"/>
  <c r="GT49" i="1" s="1"/>
  <c r="GS51" i="1"/>
  <c r="GT51" i="1"/>
  <c r="GS55" i="1"/>
  <c r="GS54" i="1" s="1"/>
  <c r="GT55" i="1"/>
  <c r="GT54" i="1" s="1"/>
  <c r="GS56" i="1"/>
  <c r="GT56" i="1"/>
  <c r="GS57" i="1"/>
  <c r="GT57" i="1"/>
  <c r="GS59" i="1"/>
  <c r="GS58" i="1" s="1"/>
  <c r="GT59" i="1"/>
  <c r="GT58" i="1" s="1"/>
  <c r="GS60" i="1"/>
  <c r="GT60" i="1"/>
  <c r="GS63" i="1"/>
  <c r="GS64" i="1"/>
  <c r="GT64" i="1"/>
  <c r="GS65" i="1"/>
  <c r="GT65" i="1"/>
  <c r="GS66" i="1"/>
  <c r="GS68" i="1"/>
  <c r="GT68" i="1"/>
  <c r="GS69" i="1"/>
  <c r="GT69" i="1"/>
  <c r="GS70" i="1"/>
  <c r="GU69" i="1"/>
  <c r="GR58" i="1"/>
  <c r="GR54" i="1"/>
  <c r="GR53" i="1" s="1"/>
  <c r="GR49" i="1"/>
  <c r="GR41" i="1"/>
  <c r="GR37" i="1"/>
  <c r="GR69" i="1"/>
  <c r="GV37" i="1" l="1"/>
  <c r="GY37" i="1"/>
  <c r="D34" i="7" s="1"/>
  <c r="GV67" i="1"/>
  <c r="GV62" i="1"/>
  <c r="GV29" i="1"/>
  <c r="GS67" i="1"/>
  <c r="GS62" i="1"/>
  <c r="GS29" i="1"/>
  <c r="GS28" i="1" s="1"/>
  <c r="GS52" i="1" s="1"/>
  <c r="GY53" i="1"/>
  <c r="GZ53" i="1"/>
  <c r="GW53" i="1"/>
  <c r="GW40" i="1"/>
  <c r="GV53" i="1"/>
  <c r="GV40" i="1"/>
  <c r="GV28" i="1"/>
  <c r="GV52" i="1" s="1"/>
  <c r="GV18" i="1"/>
  <c r="GV7" i="1"/>
  <c r="GT53" i="1"/>
  <c r="GT40" i="1"/>
  <c r="GS53" i="1"/>
  <c r="GS40" i="1"/>
  <c r="GS18" i="1"/>
  <c r="GS7" i="1"/>
  <c r="GR40" i="1"/>
  <c r="GP8" i="1"/>
  <c r="GP9" i="1"/>
  <c r="GP10" i="1"/>
  <c r="GP11" i="1"/>
  <c r="GQ11" i="1"/>
  <c r="GP13" i="1"/>
  <c r="GP12" i="1" s="1"/>
  <c r="GP14" i="1"/>
  <c r="GQ14" i="1"/>
  <c r="GP15" i="1"/>
  <c r="GQ15" i="1"/>
  <c r="GP16" i="1"/>
  <c r="GQ16" i="1"/>
  <c r="GP17" i="1"/>
  <c r="GQ17" i="1"/>
  <c r="GP19" i="1"/>
  <c r="GP20" i="1"/>
  <c r="GP22" i="1"/>
  <c r="GP21" i="1" s="1"/>
  <c r="GQ22" i="1"/>
  <c r="GQ21" i="1" s="1"/>
  <c r="GP23" i="1"/>
  <c r="GQ23" i="1"/>
  <c r="GP24" i="1"/>
  <c r="GQ24" i="1"/>
  <c r="GP25" i="1"/>
  <c r="GQ25" i="1"/>
  <c r="GP30" i="1"/>
  <c r="GQ30" i="1"/>
  <c r="GP31" i="1"/>
  <c r="GQ31" i="1"/>
  <c r="GP32" i="1"/>
  <c r="GQ32" i="1"/>
  <c r="GP33" i="1"/>
  <c r="GQ33" i="1"/>
  <c r="GP34" i="1"/>
  <c r="GP35" i="1"/>
  <c r="GQ35" i="1"/>
  <c r="GP36" i="1"/>
  <c r="GP38" i="1"/>
  <c r="GP37" i="1" s="1"/>
  <c r="GQ38" i="1"/>
  <c r="GQ37" i="1" s="1"/>
  <c r="GP39" i="1"/>
  <c r="GQ39" i="1"/>
  <c r="GP42" i="1"/>
  <c r="GQ42" i="1"/>
  <c r="GP43" i="1"/>
  <c r="GQ43" i="1"/>
  <c r="GP44" i="1"/>
  <c r="GQ44" i="1"/>
  <c r="GP45" i="1"/>
  <c r="GY45" i="1" s="1"/>
  <c r="D42" i="7" s="1"/>
  <c r="GP46" i="1"/>
  <c r="GQ46" i="1"/>
  <c r="GP47" i="1"/>
  <c r="GQ47" i="1"/>
  <c r="GP48" i="1"/>
  <c r="GQ48" i="1"/>
  <c r="GP50" i="1"/>
  <c r="GP49" i="1" s="1"/>
  <c r="GQ50" i="1"/>
  <c r="GQ49" i="1" s="1"/>
  <c r="GP51" i="1"/>
  <c r="GQ51" i="1"/>
  <c r="GP55" i="1"/>
  <c r="GP54" i="1" s="1"/>
  <c r="GQ55" i="1"/>
  <c r="GQ54" i="1" s="1"/>
  <c r="GP56" i="1"/>
  <c r="GQ56" i="1"/>
  <c r="GP57" i="1"/>
  <c r="GQ57" i="1"/>
  <c r="GP59" i="1"/>
  <c r="GP58" i="1" s="1"/>
  <c r="GQ59" i="1"/>
  <c r="GQ58" i="1" s="1"/>
  <c r="GP60" i="1"/>
  <c r="GQ60" i="1"/>
  <c r="GP63" i="1"/>
  <c r="GP64" i="1"/>
  <c r="GQ64" i="1"/>
  <c r="GP65" i="1"/>
  <c r="GQ65" i="1"/>
  <c r="GP66" i="1"/>
  <c r="GP68" i="1"/>
  <c r="GP69" i="1"/>
  <c r="GQ69" i="1"/>
  <c r="GP70" i="1"/>
  <c r="GO69" i="1"/>
  <c r="GO58" i="1"/>
  <c r="GO54" i="1"/>
  <c r="GO53" i="1" s="1"/>
  <c r="GO49" i="1"/>
  <c r="GO41" i="1"/>
  <c r="GO40" i="1"/>
  <c r="GO37" i="1"/>
  <c r="GO21" i="1"/>
  <c r="GJ70" i="1"/>
  <c r="GI70" i="1"/>
  <c r="GK69" i="1"/>
  <c r="GJ69" i="1"/>
  <c r="GI69" i="1"/>
  <c r="GK68" i="1"/>
  <c r="GJ68" i="1"/>
  <c r="GI68" i="1"/>
  <c r="GJ66" i="1"/>
  <c r="GI66" i="1"/>
  <c r="GK65" i="1"/>
  <c r="GJ65" i="1"/>
  <c r="GI65" i="1"/>
  <c r="GK64" i="1"/>
  <c r="GJ64" i="1"/>
  <c r="GI64" i="1"/>
  <c r="GJ63" i="1"/>
  <c r="GI63" i="1"/>
  <c r="GK60" i="1"/>
  <c r="GJ60" i="1"/>
  <c r="GI60" i="1"/>
  <c r="GK59" i="1"/>
  <c r="GJ59" i="1"/>
  <c r="GI59" i="1"/>
  <c r="GK57" i="1"/>
  <c r="GJ57" i="1"/>
  <c r="GI57" i="1"/>
  <c r="GK56" i="1"/>
  <c r="GJ56" i="1"/>
  <c r="GI56" i="1"/>
  <c r="GK55" i="1"/>
  <c r="GJ55" i="1"/>
  <c r="GI55" i="1"/>
  <c r="GK51" i="1"/>
  <c r="GJ51" i="1"/>
  <c r="GI51" i="1"/>
  <c r="GK50" i="1"/>
  <c r="GJ50" i="1"/>
  <c r="GI50" i="1"/>
  <c r="GK48" i="1"/>
  <c r="GJ48" i="1"/>
  <c r="GI48" i="1"/>
  <c r="GK47" i="1"/>
  <c r="GJ47" i="1"/>
  <c r="GI47" i="1"/>
  <c r="GK46" i="1"/>
  <c r="GJ46" i="1"/>
  <c r="GI46" i="1"/>
  <c r="GK45" i="1"/>
  <c r="GJ45" i="1"/>
  <c r="GI45" i="1"/>
  <c r="GK44" i="1"/>
  <c r="GJ44" i="1"/>
  <c r="GI44" i="1"/>
  <c r="GK43" i="1"/>
  <c r="GJ43" i="1"/>
  <c r="GI43" i="1"/>
  <c r="GK42" i="1"/>
  <c r="GJ42" i="1"/>
  <c r="GI42" i="1"/>
  <c r="GK39" i="1"/>
  <c r="GJ39" i="1"/>
  <c r="GI39" i="1"/>
  <c r="GK38" i="1"/>
  <c r="GJ38" i="1"/>
  <c r="GI38" i="1"/>
  <c r="GI37" i="1" s="1"/>
  <c r="GK36" i="1"/>
  <c r="GJ36" i="1"/>
  <c r="GI36" i="1"/>
  <c r="GK35" i="1"/>
  <c r="GJ35" i="1"/>
  <c r="GI35" i="1"/>
  <c r="GK34" i="1"/>
  <c r="GJ34" i="1"/>
  <c r="GI34" i="1"/>
  <c r="GK33" i="1"/>
  <c r="GJ33" i="1"/>
  <c r="GI33" i="1"/>
  <c r="GK32" i="1"/>
  <c r="GJ32" i="1"/>
  <c r="GI32" i="1"/>
  <c r="GK31" i="1"/>
  <c r="GJ31" i="1"/>
  <c r="GI31" i="1"/>
  <c r="GK30" i="1"/>
  <c r="GJ30" i="1"/>
  <c r="GI30" i="1"/>
  <c r="GK25" i="1"/>
  <c r="GJ25" i="1"/>
  <c r="GI25" i="1"/>
  <c r="GK24" i="1"/>
  <c r="GJ24" i="1"/>
  <c r="GI24" i="1"/>
  <c r="GK23" i="1"/>
  <c r="GJ23" i="1"/>
  <c r="GI23" i="1"/>
  <c r="GK22" i="1"/>
  <c r="GJ22" i="1"/>
  <c r="GI22" i="1"/>
  <c r="GK20" i="1"/>
  <c r="GJ20" i="1"/>
  <c r="GI20" i="1"/>
  <c r="GJ19" i="1"/>
  <c r="GI19" i="1"/>
  <c r="GK17" i="1"/>
  <c r="GJ17" i="1"/>
  <c r="GI17" i="1"/>
  <c r="GK16" i="1"/>
  <c r="GJ16" i="1"/>
  <c r="GI16" i="1"/>
  <c r="GK15" i="1"/>
  <c r="GJ15" i="1"/>
  <c r="GI15" i="1"/>
  <c r="GK14" i="1"/>
  <c r="GJ14" i="1"/>
  <c r="GI14" i="1"/>
  <c r="GJ13" i="1"/>
  <c r="GI13" i="1"/>
  <c r="GK11" i="1"/>
  <c r="GJ11" i="1"/>
  <c r="GI11" i="1"/>
  <c r="GJ10" i="1"/>
  <c r="GI10" i="1"/>
  <c r="GJ9" i="1"/>
  <c r="GI9" i="1"/>
  <c r="GJ8" i="1"/>
  <c r="GI8" i="1"/>
  <c r="GG70" i="1"/>
  <c r="GF70" i="1"/>
  <c r="GH69" i="1"/>
  <c r="GG69" i="1"/>
  <c r="GF69" i="1"/>
  <c r="GG68" i="1"/>
  <c r="GF68" i="1"/>
  <c r="GG66" i="1"/>
  <c r="GF66" i="1"/>
  <c r="GH65" i="1"/>
  <c r="GG65" i="1"/>
  <c r="GF65" i="1"/>
  <c r="GH64" i="1"/>
  <c r="GG64" i="1"/>
  <c r="GF64" i="1"/>
  <c r="GG63" i="1"/>
  <c r="GF63" i="1"/>
  <c r="GH60" i="1"/>
  <c r="GG60" i="1"/>
  <c r="GF60" i="1"/>
  <c r="GH59" i="1"/>
  <c r="GG59" i="1"/>
  <c r="GF59" i="1"/>
  <c r="GH57" i="1"/>
  <c r="GG57" i="1"/>
  <c r="GF57" i="1"/>
  <c r="GH56" i="1"/>
  <c r="GG56" i="1"/>
  <c r="GF56" i="1"/>
  <c r="GH55" i="1"/>
  <c r="GG55" i="1"/>
  <c r="GF55" i="1"/>
  <c r="GH51" i="1"/>
  <c r="GG51" i="1"/>
  <c r="GF51" i="1"/>
  <c r="GH50" i="1"/>
  <c r="GG50" i="1"/>
  <c r="GF50" i="1"/>
  <c r="GH48" i="1"/>
  <c r="GG48" i="1"/>
  <c r="GF48" i="1"/>
  <c r="GH47" i="1"/>
  <c r="GG47" i="1"/>
  <c r="GF47" i="1"/>
  <c r="GH46" i="1"/>
  <c r="GG46" i="1"/>
  <c r="GF46" i="1"/>
  <c r="GH45" i="1"/>
  <c r="GG45" i="1"/>
  <c r="GF45" i="1"/>
  <c r="GH44" i="1"/>
  <c r="GG44" i="1"/>
  <c r="GF44" i="1"/>
  <c r="GH43" i="1"/>
  <c r="GG43" i="1"/>
  <c r="GF43" i="1"/>
  <c r="GH42" i="1"/>
  <c r="GG42" i="1"/>
  <c r="GF42" i="1"/>
  <c r="GH39" i="1"/>
  <c r="GG39" i="1"/>
  <c r="GF39" i="1"/>
  <c r="GH38" i="1"/>
  <c r="GG38" i="1"/>
  <c r="GF38" i="1"/>
  <c r="GH36" i="1"/>
  <c r="GG36" i="1"/>
  <c r="GF36" i="1"/>
  <c r="GH35" i="1"/>
  <c r="GG35" i="1"/>
  <c r="GF35" i="1"/>
  <c r="GH34" i="1"/>
  <c r="GG34" i="1"/>
  <c r="GF34" i="1"/>
  <c r="GH33" i="1"/>
  <c r="GG33" i="1"/>
  <c r="GF33" i="1"/>
  <c r="GH32" i="1"/>
  <c r="GG32" i="1"/>
  <c r="GF32" i="1"/>
  <c r="GH31" i="1"/>
  <c r="GG31" i="1"/>
  <c r="GF31" i="1"/>
  <c r="GH30" i="1"/>
  <c r="GG30" i="1"/>
  <c r="GF30" i="1"/>
  <c r="GH25" i="1"/>
  <c r="GG25" i="1"/>
  <c r="GF25" i="1"/>
  <c r="GH24" i="1"/>
  <c r="GG24" i="1"/>
  <c r="GF24" i="1"/>
  <c r="GH23" i="1"/>
  <c r="GG23" i="1"/>
  <c r="GF23" i="1"/>
  <c r="GH22" i="1"/>
  <c r="GG22" i="1"/>
  <c r="GF22" i="1"/>
  <c r="GH20" i="1"/>
  <c r="GG20" i="1"/>
  <c r="GF20" i="1"/>
  <c r="GG19" i="1"/>
  <c r="GF19" i="1"/>
  <c r="GH17" i="1"/>
  <c r="GG17" i="1"/>
  <c r="GF17" i="1"/>
  <c r="GH16" i="1"/>
  <c r="GG16" i="1"/>
  <c r="GF16" i="1"/>
  <c r="GH15" i="1"/>
  <c r="GG15" i="1"/>
  <c r="GF15" i="1"/>
  <c r="GH14" i="1"/>
  <c r="GG14" i="1"/>
  <c r="GF14" i="1"/>
  <c r="GG13" i="1"/>
  <c r="GF13" i="1"/>
  <c r="GH11" i="1"/>
  <c r="GG11" i="1"/>
  <c r="GF11" i="1"/>
  <c r="GG10" i="1"/>
  <c r="GF10" i="1"/>
  <c r="GG9" i="1"/>
  <c r="GF9" i="1"/>
  <c r="GG8" i="1"/>
  <c r="GF8" i="1"/>
  <c r="GD70" i="1"/>
  <c r="GC70" i="1"/>
  <c r="GE69" i="1"/>
  <c r="GD69" i="1"/>
  <c r="GC69" i="1"/>
  <c r="GD68" i="1"/>
  <c r="GC68" i="1"/>
  <c r="GD66" i="1"/>
  <c r="GC66" i="1"/>
  <c r="GE65" i="1"/>
  <c r="GD65" i="1"/>
  <c r="GC65" i="1"/>
  <c r="GE64" i="1"/>
  <c r="GD64" i="1"/>
  <c r="GC64" i="1"/>
  <c r="GD63" i="1"/>
  <c r="GC63" i="1"/>
  <c r="GE60" i="1"/>
  <c r="GD60" i="1"/>
  <c r="GC60" i="1"/>
  <c r="GE59" i="1"/>
  <c r="GD59" i="1"/>
  <c r="GC59" i="1"/>
  <c r="GE57" i="1"/>
  <c r="GD57" i="1"/>
  <c r="GC57" i="1"/>
  <c r="GE56" i="1"/>
  <c r="GD56" i="1"/>
  <c r="GC56" i="1"/>
  <c r="GE55" i="1"/>
  <c r="GD55" i="1"/>
  <c r="GC55" i="1"/>
  <c r="GE51" i="1"/>
  <c r="GD51" i="1"/>
  <c r="GC51" i="1"/>
  <c r="GE50" i="1"/>
  <c r="GD50" i="1"/>
  <c r="GC50" i="1"/>
  <c r="GE48" i="1"/>
  <c r="GD48" i="1"/>
  <c r="GC48" i="1"/>
  <c r="GE47" i="1"/>
  <c r="GD47" i="1"/>
  <c r="GC47" i="1"/>
  <c r="GE46" i="1"/>
  <c r="GD46" i="1"/>
  <c r="GC46" i="1"/>
  <c r="GE45" i="1"/>
  <c r="GD45" i="1"/>
  <c r="GC45" i="1"/>
  <c r="GE44" i="1"/>
  <c r="GD44" i="1"/>
  <c r="GC44" i="1"/>
  <c r="GE43" i="1"/>
  <c r="GD43" i="1"/>
  <c r="GC43" i="1"/>
  <c r="GE42" i="1"/>
  <c r="GD42" i="1"/>
  <c r="GC42" i="1"/>
  <c r="GE39" i="1"/>
  <c r="GD39" i="1"/>
  <c r="GC39" i="1"/>
  <c r="GE38" i="1"/>
  <c r="GD38" i="1"/>
  <c r="GC38" i="1"/>
  <c r="GE36" i="1"/>
  <c r="GD36" i="1"/>
  <c r="GC36" i="1"/>
  <c r="GE35" i="1"/>
  <c r="GD35" i="1"/>
  <c r="GC35" i="1"/>
  <c r="GE34" i="1"/>
  <c r="GD34" i="1"/>
  <c r="GC34" i="1"/>
  <c r="GE33" i="1"/>
  <c r="GD33" i="1"/>
  <c r="GC33" i="1"/>
  <c r="GE32" i="1"/>
  <c r="GD32" i="1"/>
  <c r="GC32" i="1"/>
  <c r="GE31" i="1"/>
  <c r="GD31" i="1"/>
  <c r="GC31" i="1"/>
  <c r="GE30" i="1"/>
  <c r="GD30" i="1"/>
  <c r="GC30" i="1"/>
  <c r="GE25" i="1"/>
  <c r="GD25" i="1"/>
  <c r="GC25" i="1"/>
  <c r="GE24" i="1"/>
  <c r="GD24" i="1"/>
  <c r="GC24" i="1"/>
  <c r="GE23" i="1"/>
  <c r="GD23" i="1"/>
  <c r="GC23" i="1"/>
  <c r="GE22" i="1"/>
  <c r="GD22" i="1"/>
  <c r="GC22" i="1"/>
  <c r="GD20" i="1"/>
  <c r="GC20" i="1"/>
  <c r="GD19" i="1"/>
  <c r="GC19" i="1"/>
  <c r="GE17" i="1"/>
  <c r="GD17" i="1"/>
  <c r="GC17" i="1"/>
  <c r="GE16" i="1"/>
  <c r="GD16" i="1"/>
  <c r="GC16" i="1"/>
  <c r="GE15" i="1"/>
  <c r="GD15" i="1"/>
  <c r="GC15" i="1"/>
  <c r="GE14" i="1"/>
  <c r="GD14" i="1"/>
  <c r="GC14" i="1"/>
  <c r="GD13" i="1"/>
  <c r="GC13" i="1"/>
  <c r="GE11" i="1"/>
  <c r="GD11" i="1"/>
  <c r="GC11" i="1"/>
  <c r="GE10" i="1"/>
  <c r="GD10" i="1"/>
  <c r="GC10" i="1"/>
  <c r="GD9" i="1"/>
  <c r="GC9" i="1"/>
  <c r="GD8" i="1"/>
  <c r="GC8" i="1"/>
  <c r="GA70" i="1"/>
  <c r="FZ70" i="1"/>
  <c r="GB69" i="1"/>
  <c r="GA69" i="1"/>
  <c r="FZ69" i="1"/>
  <c r="GB68" i="1"/>
  <c r="GA68" i="1"/>
  <c r="FZ68" i="1"/>
  <c r="GA66" i="1"/>
  <c r="FZ66" i="1"/>
  <c r="GB65" i="1"/>
  <c r="GA65" i="1"/>
  <c r="FZ65" i="1"/>
  <c r="GB64" i="1"/>
  <c r="GA64" i="1"/>
  <c r="FZ64" i="1"/>
  <c r="GA63" i="1"/>
  <c r="FZ63" i="1"/>
  <c r="GB60" i="1"/>
  <c r="GA60" i="1"/>
  <c r="FZ60" i="1"/>
  <c r="GB59" i="1"/>
  <c r="GA59" i="1"/>
  <c r="FZ59" i="1"/>
  <c r="GB57" i="1"/>
  <c r="GA57" i="1"/>
  <c r="FZ57" i="1"/>
  <c r="GB56" i="1"/>
  <c r="GA56" i="1"/>
  <c r="FZ56" i="1"/>
  <c r="GB55" i="1"/>
  <c r="GA55" i="1"/>
  <c r="FZ55" i="1"/>
  <c r="GB51" i="1"/>
  <c r="GA51" i="1"/>
  <c r="FZ51" i="1"/>
  <c r="GB50" i="1"/>
  <c r="GA50" i="1"/>
  <c r="FZ50" i="1"/>
  <c r="GB48" i="1"/>
  <c r="GA48" i="1"/>
  <c r="FZ48" i="1"/>
  <c r="GB47" i="1"/>
  <c r="GA47" i="1"/>
  <c r="FZ47" i="1"/>
  <c r="GB46" i="1"/>
  <c r="GA46" i="1"/>
  <c r="FZ46" i="1"/>
  <c r="GB45" i="1"/>
  <c r="GA45" i="1"/>
  <c r="FZ45" i="1"/>
  <c r="GB44" i="1"/>
  <c r="GA44" i="1"/>
  <c r="FZ44" i="1"/>
  <c r="GB43" i="1"/>
  <c r="GA43" i="1"/>
  <c r="FZ43" i="1"/>
  <c r="GB42" i="1"/>
  <c r="GA42" i="1"/>
  <c r="FZ42" i="1"/>
  <c r="GB39" i="1"/>
  <c r="GA39" i="1"/>
  <c r="FZ39" i="1"/>
  <c r="GB38" i="1"/>
  <c r="GA38" i="1"/>
  <c r="FZ38" i="1"/>
  <c r="GB36" i="1"/>
  <c r="GA36" i="1"/>
  <c r="FZ36" i="1"/>
  <c r="GB35" i="1"/>
  <c r="GA35" i="1"/>
  <c r="FZ35" i="1"/>
  <c r="GB34" i="1"/>
  <c r="GA34" i="1"/>
  <c r="FZ34" i="1"/>
  <c r="GB33" i="1"/>
  <c r="GA33" i="1"/>
  <c r="FZ33" i="1"/>
  <c r="GB32" i="1"/>
  <c r="GA32" i="1"/>
  <c r="FZ32" i="1"/>
  <c r="GB31" i="1"/>
  <c r="GA31" i="1"/>
  <c r="FZ31" i="1"/>
  <c r="GB30" i="1"/>
  <c r="GA30" i="1"/>
  <c r="FZ30" i="1"/>
  <c r="GB25" i="1"/>
  <c r="GA25" i="1"/>
  <c r="FZ25" i="1"/>
  <c r="GB24" i="1"/>
  <c r="GA24" i="1"/>
  <c r="FZ24" i="1"/>
  <c r="GB23" i="1"/>
  <c r="GA23" i="1"/>
  <c r="FZ23" i="1"/>
  <c r="GB22" i="1"/>
  <c r="GA22" i="1"/>
  <c r="FZ22" i="1"/>
  <c r="GB20" i="1"/>
  <c r="GA20" i="1"/>
  <c r="FZ20" i="1"/>
  <c r="GB19" i="1"/>
  <c r="GA19" i="1"/>
  <c r="FZ19" i="1"/>
  <c r="GB17" i="1"/>
  <c r="GA17" i="1"/>
  <c r="FZ17" i="1"/>
  <c r="GB16" i="1"/>
  <c r="GA16" i="1"/>
  <c r="FZ16" i="1"/>
  <c r="GB15" i="1"/>
  <c r="GA15" i="1"/>
  <c r="FZ15" i="1"/>
  <c r="GB14" i="1"/>
  <c r="GA14" i="1"/>
  <c r="FZ14" i="1"/>
  <c r="GA13" i="1"/>
  <c r="FZ13" i="1"/>
  <c r="GB11" i="1"/>
  <c r="GA11" i="1"/>
  <c r="FZ11" i="1"/>
  <c r="GB10" i="1"/>
  <c r="GA10" i="1"/>
  <c r="FZ10" i="1"/>
  <c r="GA9" i="1"/>
  <c r="FZ9" i="1"/>
  <c r="GA8" i="1"/>
  <c r="FZ8" i="1"/>
  <c r="FX70" i="1"/>
  <c r="FW70" i="1"/>
  <c r="FY69" i="1"/>
  <c r="FX69" i="1"/>
  <c r="FW69" i="1"/>
  <c r="FY68" i="1"/>
  <c r="FX68" i="1"/>
  <c r="FW68" i="1"/>
  <c r="FX66" i="1"/>
  <c r="FW66" i="1"/>
  <c r="FY65" i="1"/>
  <c r="FX65" i="1"/>
  <c r="FW65" i="1"/>
  <c r="FY64" i="1"/>
  <c r="FX64" i="1"/>
  <c r="FW64" i="1"/>
  <c r="FX63" i="1"/>
  <c r="FW63" i="1"/>
  <c r="FY60" i="1"/>
  <c r="FX60" i="1"/>
  <c r="FW60" i="1"/>
  <c r="FY59" i="1"/>
  <c r="FX59" i="1"/>
  <c r="FW59" i="1"/>
  <c r="FY57" i="1"/>
  <c r="FX57" i="1"/>
  <c r="FW57" i="1"/>
  <c r="FY56" i="1"/>
  <c r="FX56" i="1"/>
  <c r="FW56" i="1"/>
  <c r="FY55" i="1"/>
  <c r="FX55" i="1"/>
  <c r="FW55" i="1"/>
  <c r="FY51" i="1"/>
  <c r="FX51" i="1"/>
  <c r="FW51" i="1"/>
  <c r="FY50" i="1"/>
  <c r="FX50" i="1"/>
  <c r="FW50" i="1"/>
  <c r="FY48" i="1"/>
  <c r="FX48" i="1"/>
  <c r="FW48" i="1"/>
  <c r="FY47" i="1"/>
  <c r="FX47" i="1"/>
  <c r="FW47" i="1"/>
  <c r="FY46" i="1"/>
  <c r="FX46" i="1"/>
  <c r="FW46" i="1"/>
  <c r="FY45" i="1"/>
  <c r="FX45" i="1"/>
  <c r="FW45" i="1"/>
  <c r="FY44" i="1"/>
  <c r="FX44" i="1"/>
  <c r="FW44" i="1"/>
  <c r="FY43" i="1"/>
  <c r="FX43" i="1"/>
  <c r="FW43" i="1"/>
  <c r="FY42" i="1"/>
  <c r="FX42" i="1"/>
  <c r="FW42" i="1"/>
  <c r="FW41" i="1" s="1"/>
  <c r="FY39" i="1"/>
  <c r="FX39" i="1"/>
  <c r="FW39" i="1"/>
  <c r="FY38" i="1"/>
  <c r="FY37" i="1" s="1"/>
  <c r="FX38" i="1"/>
  <c r="FW38" i="1"/>
  <c r="FW37" i="1" s="1"/>
  <c r="FY36" i="1"/>
  <c r="FX36" i="1"/>
  <c r="FW36" i="1"/>
  <c r="FY35" i="1"/>
  <c r="FX35" i="1"/>
  <c r="FW35" i="1"/>
  <c r="FY34" i="1"/>
  <c r="FX34" i="1"/>
  <c r="FW34" i="1"/>
  <c r="FY33" i="1"/>
  <c r="FX33" i="1"/>
  <c r="FW33" i="1"/>
  <c r="FY32" i="1"/>
  <c r="FX32" i="1"/>
  <c r="FW32" i="1"/>
  <c r="FY31" i="1"/>
  <c r="FX31" i="1"/>
  <c r="FW31" i="1"/>
  <c r="FY30" i="1"/>
  <c r="FX30" i="1"/>
  <c r="FW30" i="1"/>
  <c r="FY25" i="1"/>
  <c r="FX25" i="1"/>
  <c r="FW25" i="1"/>
  <c r="FY24" i="1"/>
  <c r="FX24" i="1"/>
  <c r="FW24" i="1"/>
  <c r="FY23" i="1"/>
  <c r="FX23" i="1"/>
  <c r="FW23" i="1"/>
  <c r="FY22" i="1"/>
  <c r="FX22" i="1"/>
  <c r="FX21" i="1" s="1"/>
  <c r="FW22" i="1"/>
  <c r="FY21" i="1"/>
  <c r="FX20" i="1"/>
  <c r="FW20" i="1"/>
  <c r="FY19" i="1"/>
  <c r="FX19" i="1"/>
  <c r="FW19" i="1"/>
  <c r="FY17" i="1"/>
  <c r="FX17" i="1"/>
  <c r="FW17" i="1"/>
  <c r="FY16" i="1"/>
  <c r="FX16" i="1"/>
  <c r="FW16" i="1"/>
  <c r="FY15" i="1"/>
  <c r="FX15" i="1"/>
  <c r="FW15" i="1"/>
  <c r="FY14" i="1"/>
  <c r="FX14" i="1"/>
  <c r="FW14" i="1"/>
  <c r="FX13" i="1"/>
  <c r="FW13" i="1"/>
  <c r="FY11" i="1"/>
  <c r="FX11" i="1"/>
  <c r="FW11" i="1"/>
  <c r="FX10" i="1"/>
  <c r="FW10" i="1"/>
  <c r="FX9" i="1"/>
  <c r="FW9" i="1"/>
  <c r="FX8" i="1"/>
  <c r="FW8" i="1"/>
  <c r="FU70" i="1"/>
  <c r="FT70" i="1"/>
  <c r="FV69" i="1"/>
  <c r="FU69" i="1"/>
  <c r="FT69" i="1"/>
  <c r="FU68" i="1"/>
  <c r="FT68" i="1"/>
  <c r="FU66" i="1"/>
  <c r="FT66" i="1"/>
  <c r="FV65" i="1"/>
  <c r="FU65" i="1"/>
  <c r="FT65" i="1"/>
  <c r="FV64" i="1"/>
  <c r="FU64" i="1"/>
  <c r="FT64" i="1"/>
  <c r="FU63" i="1"/>
  <c r="FT63" i="1"/>
  <c r="FV60" i="1"/>
  <c r="FU60" i="1"/>
  <c r="FU58" i="1" s="1"/>
  <c r="FT60" i="1"/>
  <c r="FV59" i="1"/>
  <c r="FU59" i="1"/>
  <c r="FT59" i="1"/>
  <c r="FV57" i="1"/>
  <c r="FU57" i="1"/>
  <c r="FT57" i="1"/>
  <c r="FV56" i="1"/>
  <c r="FU56" i="1"/>
  <c r="FT56" i="1"/>
  <c r="FV55" i="1"/>
  <c r="FU55" i="1"/>
  <c r="FT55" i="1"/>
  <c r="FV51" i="1"/>
  <c r="FU51" i="1"/>
  <c r="FT51" i="1"/>
  <c r="FV50" i="1"/>
  <c r="FU50" i="1"/>
  <c r="FT50" i="1"/>
  <c r="FV48" i="1"/>
  <c r="FU48" i="1"/>
  <c r="FT48" i="1"/>
  <c r="FV47" i="1"/>
  <c r="FU47" i="1"/>
  <c r="FT47" i="1"/>
  <c r="FV46" i="1"/>
  <c r="FU46" i="1"/>
  <c r="FT46" i="1"/>
  <c r="FV45" i="1"/>
  <c r="FU45" i="1"/>
  <c r="FT45" i="1"/>
  <c r="FV44" i="1"/>
  <c r="FU44" i="1"/>
  <c r="FT44" i="1"/>
  <c r="FV43" i="1"/>
  <c r="FU43" i="1"/>
  <c r="FT43" i="1"/>
  <c r="FV42" i="1"/>
  <c r="FV41" i="1" s="1"/>
  <c r="FU42" i="1"/>
  <c r="FT42" i="1"/>
  <c r="FT41" i="1" s="1"/>
  <c r="FV39" i="1"/>
  <c r="FU39" i="1"/>
  <c r="FT39" i="1"/>
  <c r="FV38" i="1"/>
  <c r="FU38" i="1"/>
  <c r="FT38" i="1"/>
  <c r="FV36" i="1"/>
  <c r="FU36" i="1"/>
  <c r="FT36" i="1"/>
  <c r="FV35" i="1"/>
  <c r="FU35" i="1"/>
  <c r="FT35" i="1"/>
  <c r="FV34" i="1"/>
  <c r="FU34" i="1"/>
  <c r="FT34" i="1"/>
  <c r="FV33" i="1"/>
  <c r="FU33" i="1"/>
  <c r="FT33" i="1"/>
  <c r="FV32" i="1"/>
  <c r="FU32" i="1"/>
  <c r="FT32" i="1"/>
  <c r="FV31" i="1"/>
  <c r="FU31" i="1"/>
  <c r="FT31" i="1"/>
  <c r="FV30" i="1"/>
  <c r="FU30" i="1"/>
  <c r="FT30" i="1"/>
  <c r="FV25" i="1"/>
  <c r="FU25" i="1"/>
  <c r="FT25" i="1"/>
  <c r="FV24" i="1"/>
  <c r="FU24" i="1"/>
  <c r="FT24" i="1"/>
  <c r="FV23" i="1"/>
  <c r="FU23" i="1"/>
  <c r="FT23" i="1"/>
  <c r="FV22" i="1"/>
  <c r="FU22" i="1"/>
  <c r="FT22" i="1"/>
  <c r="FU20" i="1"/>
  <c r="FT20" i="1"/>
  <c r="FU19" i="1"/>
  <c r="FT19" i="1"/>
  <c r="FV17" i="1"/>
  <c r="FU17" i="1"/>
  <c r="FT17" i="1"/>
  <c r="FV16" i="1"/>
  <c r="FU16" i="1"/>
  <c r="FT16" i="1"/>
  <c r="FV15" i="1"/>
  <c r="FU15" i="1"/>
  <c r="FT15" i="1"/>
  <c r="FV14" i="1"/>
  <c r="FU14" i="1"/>
  <c r="FT14" i="1"/>
  <c r="FU13" i="1"/>
  <c r="FT13" i="1"/>
  <c r="FT12" i="1" s="1"/>
  <c r="FV11" i="1"/>
  <c r="FU11" i="1"/>
  <c r="FT11" i="1"/>
  <c r="FU10" i="1"/>
  <c r="FT10" i="1"/>
  <c r="FU9" i="1"/>
  <c r="FT9" i="1"/>
  <c r="FU8" i="1"/>
  <c r="FT8" i="1"/>
  <c r="FR70" i="1"/>
  <c r="FQ70" i="1"/>
  <c r="FS69" i="1"/>
  <c r="FR69" i="1"/>
  <c r="FQ69" i="1"/>
  <c r="FR68" i="1"/>
  <c r="FQ68" i="1"/>
  <c r="FR66" i="1"/>
  <c r="FQ66" i="1"/>
  <c r="FS65" i="1"/>
  <c r="FR65" i="1"/>
  <c r="FQ65" i="1"/>
  <c r="FS64" i="1"/>
  <c r="FR64" i="1"/>
  <c r="FQ64" i="1"/>
  <c r="FR63" i="1"/>
  <c r="FR62" i="1" s="1"/>
  <c r="FQ63" i="1"/>
  <c r="FS60" i="1"/>
  <c r="FR60" i="1"/>
  <c r="FQ60" i="1"/>
  <c r="FS59" i="1"/>
  <c r="FS58" i="1" s="1"/>
  <c r="FR59" i="1"/>
  <c r="FQ59" i="1"/>
  <c r="FS57" i="1"/>
  <c r="FR57" i="1"/>
  <c r="FQ57" i="1"/>
  <c r="FS56" i="1"/>
  <c r="FR56" i="1"/>
  <c r="FQ56" i="1"/>
  <c r="FS55" i="1"/>
  <c r="FR55" i="1"/>
  <c r="FQ55" i="1"/>
  <c r="FS51" i="1"/>
  <c r="FR51" i="1"/>
  <c r="FQ51" i="1"/>
  <c r="FS50" i="1"/>
  <c r="FR50" i="1"/>
  <c r="FQ50" i="1"/>
  <c r="FS48" i="1"/>
  <c r="FR48" i="1"/>
  <c r="FQ48" i="1"/>
  <c r="FS47" i="1"/>
  <c r="FR47" i="1"/>
  <c r="FQ47" i="1"/>
  <c r="FS46" i="1"/>
  <c r="FR46" i="1"/>
  <c r="FQ46" i="1"/>
  <c r="FS45" i="1"/>
  <c r="FR45" i="1"/>
  <c r="FQ45" i="1"/>
  <c r="FS44" i="1"/>
  <c r="FR44" i="1"/>
  <c r="FQ44" i="1"/>
  <c r="FS43" i="1"/>
  <c r="FR43" i="1"/>
  <c r="FQ43" i="1"/>
  <c r="FS42" i="1"/>
  <c r="FR42" i="1"/>
  <c r="FQ42" i="1"/>
  <c r="FS39" i="1"/>
  <c r="FR39" i="1"/>
  <c r="FQ39" i="1"/>
  <c r="FS38" i="1"/>
  <c r="FR38" i="1"/>
  <c r="FQ38" i="1"/>
  <c r="FS36" i="1"/>
  <c r="FR36" i="1"/>
  <c r="FQ36" i="1"/>
  <c r="FS35" i="1"/>
  <c r="FR35" i="1"/>
  <c r="FQ35" i="1"/>
  <c r="FS34" i="1"/>
  <c r="FR34" i="1"/>
  <c r="FQ34" i="1"/>
  <c r="FS33" i="1"/>
  <c r="FR33" i="1"/>
  <c r="FQ33" i="1"/>
  <c r="FS32" i="1"/>
  <c r="FR32" i="1"/>
  <c r="FQ32" i="1"/>
  <c r="FS31" i="1"/>
  <c r="FR31" i="1"/>
  <c r="FQ31" i="1"/>
  <c r="FS30" i="1"/>
  <c r="FR30" i="1"/>
  <c r="FQ30" i="1"/>
  <c r="FS25" i="1"/>
  <c r="FR25" i="1"/>
  <c r="FQ25" i="1"/>
  <c r="FS24" i="1"/>
  <c r="FR24" i="1"/>
  <c r="FQ24" i="1"/>
  <c r="FS23" i="1"/>
  <c r="FR23" i="1"/>
  <c r="FQ23" i="1"/>
  <c r="FS22" i="1"/>
  <c r="FR22" i="1"/>
  <c r="FQ22" i="1"/>
  <c r="FR20" i="1"/>
  <c r="FQ20" i="1"/>
  <c r="FR19" i="1"/>
  <c r="FQ19" i="1"/>
  <c r="FS17" i="1"/>
  <c r="FR17" i="1"/>
  <c r="FQ17" i="1"/>
  <c r="FS16" i="1"/>
  <c r="FR16" i="1"/>
  <c r="FQ16" i="1"/>
  <c r="FS15" i="1"/>
  <c r="FR15" i="1"/>
  <c r="FQ15" i="1"/>
  <c r="FS14" i="1"/>
  <c r="FR14" i="1"/>
  <c r="FQ14" i="1"/>
  <c r="FR13" i="1"/>
  <c r="FQ13" i="1"/>
  <c r="FS11" i="1"/>
  <c r="FR11" i="1"/>
  <c r="FQ11" i="1"/>
  <c r="FR10" i="1"/>
  <c r="FQ10" i="1"/>
  <c r="FR9" i="1"/>
  <c r="FQ9" i="1"/>
  <c r="FR8" i="1"/>
  <c r="FQ8" i="1"/>
  <c r="FO70" i="1"/>
  <c r="FN70" i="1"/>
  <c r="FP69" i="1"/>
  <c r="FO69" i="1"/>
  <c r="FN69" i="1"/>
  <c r="FO68" i="1"/>
  <c r="FN68" i="1"/>
  <c r="FO66" i="1"/>
  <c r="FN66" i="1"/>
  <c r="FP65" i="1"/>
  <c r="FO65" i="1"/>
  <c r="FN65" i="1"/>
  <c r="FP64" i="1"/>
  <c r="FO64" i="1"/>
  <c r="FN64" i="1"/>
  <c r="FO63" i="1"/>
  <c r="FN63" i="1"/>
  <c r="FP60" i="1"/>
  <c r="FO60" i="1"/>
  <c r="FN60" i="1"/>
  <c r="FP59" i="1"/>
  <c r="FO59" i="1"/>
  <c r="FN59" i="1"/>
  <c r="FP57" i="1"/>
  <c r="FO57" i="1"/>
  <c r="FN57" i="1"/>
  <c r="FP56" i="1"/>
  <c r="FO56" i="1"/>
  <c r="FN56" i="1"/>
  <c r="FP55" i="1"/>
  <c r="FO55" i="1"/>
  <c r="FN55" i="1"/>
  <c r="FP51" i="1"/>
  <c r="FO51" i="1"/>
  <c r="FN51" i="1"/>
  <c r="FP50" i="1"/>
  <c r="FO50" i="1"/>
  <c r="FN50" i="1"/>
  <c r="FP48" i="1"/>
  <c r="FO48" i="1"/>
  <c r="FN48" i="1"/>
  <c r="FP47" i="1"/>
  <c r="FO47" i="1"/>
  <c r="FN47" i="1"/>
  <c r="FP46" i="1"/>
  <c r="FO46" i="1"/>
  <c r="FN46" i="1"/>
  <c r="FP45" i="1"/>
  <c r="FO45" i="1"/>
  <c r="FN45" i="1"/>
  <c r="FP44" i="1"/>
  <c r="FO44" i="1"/>
  <c r="FN44" i="1"/>
  <c r="FP43" i="1"/>
  <c r="FO43" i="1"/>
  <c r="FN43" i="1"/>
  <c r="FP42" i="1"/>
  <c r="FO42" i="1"/>
  <c r="FN42" i="1"/>
  <c r="FP39" i="1"/>
  <c r="FO39" i="1"/>
  <c r="FN39" i="1"/>
  <c r="FP38" i="1"/>
  <c r="FO38" i="1"/>
  <c r="FN38" i="1"/>
  <c r="FP36" i="1"/>
  <c r="FO36" i="1"/>
  <c r="FN36" i="1"/>
  <c r="FP35" i="1"/>
  <c r="FO35" i="1"/>
  <c r="FN35" i="1"/>
  <c r="FP34" i="1"/>
  <c r="FO34" i="1"/>
  <c r="FN34" i="1"/>
  <c r="FP33" i="1"/>
  <c r="FO33" i="1"/>
  <c r="FN33" i="1"/>
  <c r="FP32" i="1"/>
  <c r="FO32" i="1"/>
  <c r="FN32" i="1"/>
  <c r="FP31" i="1"/>
  <c r="FO31" i="1"/>
  <c r="FN31" i="1"/>
  <c r="FP30" i="1"/>
  <c r="FO30" i="1"/>
  <c r="FN30" i="1"/>
  <c r="FP25" i="1"/>
  <c r="FO25" i="1"/>
  <c r="FN25" i="1"/>
  <c r="FP24" i="1"/>
  <c r="FO24" i="1"/>
  <c r="FN24" i="1"/>
  <c r="FP23" i="1"/>
  <c r="FO23" i="1"/>
  <c r="FN23" i="1"/>
  <c r="FP22" i="1"/>
  <c r="FO22" i="1"/>
  <c r="FN22" i="1"/>
  <c r="FP20" i="1"/>
  <c r="FO20" i="1"/>
  <c r="FN20" i="1"/>
  <c r="FO19" i="1"/>
  <c r="FN19" i="1"/>
  <c r="FP17" i="1"/>
  <c r="FO17" i="1"/>
  <c r="FN17" i="1"/>
  <c r="FP16" i="1"/>
  <c r="FO16" i="1"/>
  <c r="FN16" i="1"/>
  <c r="FP15" i="1"/>
  <c r="FO15" i="1"/>
  <c r="FN15" i="1"/>
  <c r="FP14" i="1"/>
  <c r="FO14" i="1"/>
  <c r="FN14" i="1"/>
  <c r="FO13" i="1"/>
  <c r="FN13" i="1"/>
  <c r="FP11" i="1"/>
  <c r="FO11" i="1"/>
  <c r="FN11" i="1"/>
  <c r="FO10" i="1"/>
  <c r="FN10" i="1"/>
  <c r="FO9" i="1"/>
  <c r="FN9" i="1"/>
  <c r="FO8" i="1"/>
  <c r="FN8" i="1"/>
  <c r="FL70" i="1"/>
  <c r="FK70" i="1"/>
  <c r="FM69" i="1"/>
  <c r="FL69" i="1"/>
  <c r="FK69" i="1"/>
  <c r="FM68" i="1"/>
  <c r="FL68" i="1"/>
  <c r="FK68" i="1"/>
  <c r="FL66" i="1"/>
  <c r="FK66" i="1"/>
  <c r="FM65" i="1"/>
  <c r="FL65" i="1"/>
  <c r="FK65" i="1"/>
  <c r="FM64" i="1"/>
  <c r="FL64" i="1"/>
  <c r="FK64" i="1"/>
  <c r="FL63" i="1"/>
  <c r="FK63" i="1"/>
  <c r="FM60" i="1"/>
  <c r="FL60" i="1"/>
  <c r="FK60" i="1"/>
  <c r="FM59" i="1"/>
  <c r="FL59" i="1"/>
  <c r="FK59" i="1"/>
  <c r="FM57" i="1"/>
  <c r="FL57" i="1"/>
  <c r="FK57" i="1"/>
  <c r="FM56" i="1"/>
  <c r="FL56" i="1"/>
  <c r="FK56" i="1"/>
  <c r="FM55" i="1"/>
  <c r="FL55" i="1"/>
  <c r="FK55" i="1"/>
  <c r="FM51" i="1"/>
  <c r="FL51" i="1"/>
  <c r="FK51" i="1"/>
  <c r="FM50" i="1"/>
  <c r="FL50" i="1"/>
  <c r="FK50" i="1"/>
  <c r="FM48" i="1"/>
  <c r="FL48" i="1"/>
  <c r="FK48" i="1"/>
  <c r="FM47" i="1"/>
  <c r="FL47" i="1"/>
  <c r="FK47" i="1"/>
  <c r="FM46" i="1"/>
  <c r="FL46" i="1"/>
  <c r="FK46" i="1"/>
  <c r="FM45" i="1"/>
  <c r="FL45" i="1"/>
  <c r="FK45" i="1"/>
  <c r="FM44" i="1"/>
  <c r="FL44" i="1"/>
  <c r="FK44" i="1"/>
  <c r="FM43" i="1"/>
  <c r="FL43" i="1"/>
  <c r="FK43" i="1"/>
  <c r="FM42" i="1"/>
  <c r="FL42" i="1"/>
  <c r="FK42" i="1"/>
  <c r="FM39" i="1"/>
  <c r="FL39" i="1"/>
  <c r="FK39" i="1"/>
  <c r="FM38" i="1"/>
  <c r="FL38" i="1"/>
  <c r="FK38" i="1"/>
  <c r="FM36" i="1"/>
  <c r="FL36" i="1"/>
  <c r="FK36" i="1"/>
  <c r="FM35" i="1"/>
  <c r="FL35" i="1"/>
  <c r="FK35" i="1"/>
  <c r="FM34" i="1"/>
  <c r="FL34" i="1"/>
  <c r="FK34" i="1"/>
  <c r="FM33" i="1"/>
  <c r="FL33" i="1"/>
  <c r="FK33" i="1"/>
  <c r="FM32" i="1"/>
  <c r="FL32" i="1"/>
  <c r="FK32" i="1"/>
  <c r="FM31" i="1"/>
  <c r="FL31" i="1"/>
  <c r="FK31" i="1"/>
  <c r="FM30" i="1"/>
  <c r="FL30" i="1"/>
  <c r="FK30" i="1"/>
  <c r="FM25" i="1"/>
  <c r="FL25" i="1"/>
  <c r="FK25" i="1"/>
  <c r="FM24" i="1"/>
  <c r="FL24" i="1"/>
  <c r="FK24" i="1"/>
  <c r="FM23" i="1"/>
  <c r="FL23" i="1"/>
  <c r="FK23" i="1"/>
  <c r="FM22" i="1"/>
  <c r="FL22" i="1"/>
  <c r="FK22" i="1"/>
  <c r="FM20" i="1"/>
  <c r="FL20" i="1"/>
  <c r="FK20" i="1"/>
  <c r="FL19" i="1"/>
  <c r="FK19" i="1"/>
  <c r="FM17" i="1"/>
  <c r="FL17" i="1"/>
  <c r="FK17" i="1"/>
  <c r="FM16" i="1"/>
  <c r="FL16" i="1"/>
  <c r="FK16" i="1"/>
  <c r="FM15" i="1"/>
  <c r="FL15" i="1"/>
  <c r="FK15" i="1"/>
  <c r="FM14" i="1"/>
  <c r="FL14" i="1"/>
  <c r="FK14" i="1"/>
  <c r="FL13" i="1"/>
  <c r="FK13" i="1"/>
  <c r="FM11" i="1"/>
  <c r="FL11" i="1"/>
  <c r="FK11" i="1"/>
  <c r="FL10" i="1"/>
  <c r="FK10" i="1"/>
  <c r="FL9" i="1"/>
  <c r="FK9" i="1"/>
  <c r="FL8" i="1"/>
  <c r="FK8" i="1"/>
  <c r="FI70" i="1"/>
  <c r="FH70" i="1"/>
  <c r="FJ69" i="1"/>
  <c r="FI69" i="1"/>
  <c r="FH69" i="1"/>
  <c r="FI68" i="1"/>
  <c r="FH68" i="1"/>
  <c r="FI66" i="1"/>
  <c r="FH66" i="1"/>
  <c r="FJ65" i="1"/>
  <c r="FI65" i="1"/>
  <c r="FH65" i="1"/>
  <c r="FJ64" i="1"/>
  <c r="FI64" i="1"/>
  <c r="FH64" i="1"/>
  <c r="FI63" i="1"/>
  <c r="FH63" i="1"/>
  <c r="FJ60" i="1"/>
  <c r="FI60" i="1"/>
  <c r="FH60" i="1"/>
  <c r="FJ59" i="1"/>
  <c r="FI59" i="1"/>
  <c r="FH59" i="1"/>
  <c r="FJ57" i="1"/>
  <c r="FI57" i="1"/>
  <c r="FH57" i="1"/>
  <c r="FJ56" i="1"/>
  <c r="FI56" i="1"/>
  <c r="FH56" i="1"/>
  <c r="FJ55" i="1"/>
  <c r="FI55" i="1"/>
  <c r="FH55" i="1"/>
  <c r="FJ51" i="1"/>
  <c r="FI51" i="1"/>
  <c r="FH51" i="1"/>
  <c r="FJ50" i="1"/>
  <c r="FI50" i="1"/>
  <c r="FH50" i="1"/>
  <c r="FJ48" i="1"/>
  <c r="FI48" i="1"/>
  <c r="FH48" i="1"/>
  <c r="FJ47" i="1"/>
  <c r="FI47" i="1"/>
  <c r="FH47" i="1"/>
  <c r="FJ46" i="1"/>
  <c r="FI46" i="1"/>
  <c r="FH46" i="1"/>
  <c r="FJ45" i="1"/>
  <c r="FI45" i="1"/>
  <c r="FH45" i="1"/>
  <c r="FJ44" i="1"/>
  <c r="FI44" i="1"/>
  <c r="FH44" i="1"/>
  <c r="FJ43" i="1"/>
  <c r="FI43" i="1"/>
  <c r="FH43" i="1"/>
  <c r="FJ42" i="1"/>
  <c r="FI42" i="1"/>
  <c r="FH42" i="1"/>
  <c r="FJ39" i="1"/>
  <c r="FI39" i="1"/>
  <c r="FH39" i="1"/>
  <c r="FJ38" i="1"/>
  <c r="FI38" i="1"/>
  <c r="FH38" i="1"/>
  <c r="FI36" i="1"/>
  <c r="FH36" i="1"/>
  <c r="FJ35" i="1"/>
  <c r="FI35" i="1"/>
  <c r="FH35" i="1"/>
  <c r="FJ34" i="1"/>
  <c r="FI34" i="1"/>
  <c r="FH34" i="1"/>
  <c r="FJ33" i="1"/>
  <c r="FI33" i="1"/>
  <c r="FH33" i="1"/>
  <c r="FJ32" i="1"/>
  <c r="FI32" i="1"/>
  <c r="FH32" i="1"/>
  <c r="FJ31" i="1"/>
  <c r="FI31" i="1"/>
  <c r="FH31" i="1"/>
  <c r="FJ30" i="1"/>
  <c r="FI30" i="1"/>
  <c r="FH30" i="1"/>
  <c r="FJ25" i="1"/>
  <c r="FI25" i="1"/>
  <c r="FH25" i="1"/>
  <c r="FJ24" i="1"/>
  <c r="FI24" i="1"/>
  <c r="FH24" i="1"/>
  <c r="FJ23" i="1"/>
  <c r="FI23" i="1"/>
  <c r="FH23" i="1"/>
  <c r="FJ22" i="1"/>
  <c r="FI22" i="1"/>
  <c r="FH22" i="1"/>
  <c r="FI20" i="1"/>
  <c r="FH20" i="1"/>
  <c r="FI19" i="1"/>
  <c r="FH19" i="1"/>
  <c r="FJ17" i="1"/>
  <c r="FI17" i="1"/>
  <c r="FH17" i="1"/>
  <c r="FJ16" i="1"/>
  <c r="FI16" i="1"/>
  <c r="FH16" i="1"/>
  <c r="FJ15" i="1"/>
  <c r="FI15" i="1"/>
  <c r="FH15" i="1"/>
  <c r="FJ14" i="1"/>
  <c r="FI14" i="1"/>
  <c r="FH14" i="1"/>
  <c r="FI13" i="1"/>
  <c r="FH13" i="1"/>
  <c r="FJ11" i="1"/>
  <c r="FI11" i="1"/>
  <c r="FH11" i="1"/>
  <c r="FI10" i="1"/>
  <c r="FH10" i="1"/>
  <c r="FI9" i="1"/>
  <c r="FH9" i="1"/>
  <c r="FI8" i="1"/>
  <c r="FH8" i="1"/>
  <c r="FF70" i="1"/>
  <c r="FE70" i="1"/>
  <c r="FG69" i="1"/>
  <c r="FF69" i="1"/>
  <c r="FE69" i="1"/>
  <c r="FG68" i="1"/>
  <c r="FF68" i="1"/>
  <c r="FE68" i="1"/>
  <c r="FF66" i="1"/>
  <c r="FE66" i="1"/>
  <c r="FG65" i="1"/>
  <c r="FF65" i="1"/>
  <c r="FE65" i="1"/>
  <c r="FG64" i="1"/>
  <c r="FF64" i="1"/>
  <c r="FE64" i="1"/>
  <c r="FF63" i="1"/>
  <c r="FE63" i="1"/>
  <c r="FG60" i="1"/>
  <c r="FF60" i="1"/>
  <c r="FE60" i="1"/>
  <c r="FG59" i="1"/>
  <c r="FG58" i="1" s="1"/>
  <c r="FF59" i="1"/>
  <c r="FE59" i="1"/>
  <c r="FG57" i="1"/>
  <c r="FF57" i="1"/>
  <c r="FE57" i="1"/>
  <c r="FG56" i="1"/>
  <c r="FF56" i="1"/>
  <c r="FE56" i="1"/>
  <c r="FG55" i="1"/>
  <c r="FF55" i="1"/>
  <c r="FE55" i="1"/>
  <c r="FG51" i="1"/>
  <c r="FF51" i="1"/>
  <c r="FE51" i="1"/>
  <c r="FG50" i="1"/>
  <c r="FF50" i="1"/>
  <c r="FE50" i="1"/>
  <c r="FG48" i="1"/>
  <c r="FF48" i="1"/>
  <c r="FE48" i="1"/>
  <c r="FG47" i="1"/>
  <c r="FF47" i="1"/>
  <c r="FE47" i="1"/>
  <c r="FG46" i="1"/>
  <c r="FF46" i="1"/>
  <c r="FE46" i="1"/>
  <c r="FG45" i="1"/>
  <c r="FF45" i="1"/>
  <c r="FE45" i="1"/>
  <c r="FG44" i="1"/>
  <c r="FF44" i="1"/>
  <c r="FE44" i="1"/>
  <c r="FG43" i="1"/>
  <c r="FF43" i="1"/>
  <c r="FE43" i="1"/>
  <c r="FG42" i="1"/>
  <c r="FG41" i="1" s="1"/>
  <c r="FF42" i="1"/>
  <c r="FE42" i="1"/>
  <c r="FG39" i="1"/>
  <c r="FF39" i="1"/>
  <c r="FE39" i="1"/>
  <c r="FG38" i="1"/>
  <c r="FF38" i="1"/>
  <c r="FE38" i="1"/>
  <c r="FG36" i="1"/>
  <c r="FF36" i="1"/>
  <c r="FE36" i="1"/>
  <c r="FG35" i="1"/>
  <c r="FF35" i="1"/>
  <c r="FE35" i="1"/>
  <c r="FG34" i="1"/>
  <c r="FF34" i="1"/>
  <c r="FE34" i="1"/>
  <c r="FG33" i="1"/>
  <c r="FF33" i="1"/>
  <c r="FE33" i="1"/>
  <c r="FG32" i="1"/>
  <c r="FF32" i="1"/>
  <c r="FE32" i="1"/>
  <c r="FG31" i="1"/>
  <c r="FF31" i="1"/>
  <c r="FE31" i="1"/>
  <c r="FG30" i="1"/>
  <c r="FF30" i="1"/>
  <c r="FE30" i="1"/>
  <c r="FG25" i="1"/>
  <c r="FF25" i="1"/>
  <c r="FE25" i="1"/>
  <c r="FG24" i="1"/>
  <c r="FF24" i="1"/>
  <c r="FE24" i="1"/>
  <c r="FG23" i="1"/>
  <c r="FF23" i="1"/>
  <c r="FE23" i="1"/>
  <c r="FG22" i="1"/>
  <c r="FF22" i="1"/>
  <c r="FE22" i="1"/>
  <c r="FG20" i="1"/>
  <c r="FF20" i="1"/>
  <c r="FE20" i="1"/>
  <c r="FF19" i="1"/>
  <c r="FE19" i="1"/>
  <c r="FG17" i="1"/>
  <c r="FF17" i="1"/>
  <c r="FE17" i="1"/>
  <c r="FG16" i="1"/>
  <c r="FF16" i="1"/>
  <c r="FE16" i="1"/>
  <c r="FG15" i="1"/>
  <c r="FF15" i="1"/>
  <c r="FE15" i="1"/>
  <c r="FG14" i="1"/>
  <c r="FF14" i="1"/>
  <c r="FE14" i="1"/>
  <c r="FF13" i="1"/>
  <c r="FE13" i="1"/>
  <c r="FG11" i="1"/>
  <c r="FF11" i="1"/>
  <c r="FE11" i="1"/>
  <c r="FF10" i="1"/>
  <c r="FE10" i="1"/>
  <c r="FF9" i="1"/>
  <c r="FE9" i="1"/>
  <c r="FF8" i="1"/>
  <c r="FE8" i="1"/>
  <c r="FC70" i="1"/>
  <c r="FB70" i="1"/>
  <c r="FD69" i="1"/>
  <c r="FC69" i="1"/>
  <c r="FB69" i="1"/>
  <c r="FD68" i="1"/>
  <c r="FC68" i="1"/>
  <c r="FB68" i="1"/>
  <c r="FC66" i="1"/>
  <c r="FB66" i="1"/>
  <c r="FD65" i="1"/>
  <c r="FC65" i="1"/>
  <c r="FB65" i="1"/>
  <c r="FD64" i="1"/>
  <c r="FC64" i="1"/>
  <c r="FB64" i="1"/>
  <c r="FC63" i="1"/>
  <c r="FB63" i="1"/>
  <c r="FD60" i="1"/>
  <c r="FC60" i="1"/>
  <c r="FB60" i="1"/>
  <c r="FD59" i="1"/>
  <c r="FC59" i="1"/>
  <c r="FB59" i="1"/>
  <c r="FD57" i="1"/>
  <c r="FC57" i="1"/>
  <c r="FB57" i="1"/>
  <c r="FD56" i="1"/>
  <c r="FC56" i="1"/>
  <c r="FB56" i="1"/>
  <c r="FD55" i="1"/>
  <c r="FC55" i="1"/>
  <c r="FB55" i="1"/>
  <c r="FD51" i="1"/>
  <c r="FC51" i="1"/>
  <c r="FB51" i="1"/>
  <c r="FD50" i="1"/>
  <c r="FC50" i="1"/>
  <c r="FB50" i="1"/>
  <c r="FB49" i="1" s="1"/>
  <c r="FD48" i="1"/>
  <c r="FC48" i="1"/>
  <c r="FB48" i="1"/>
  <c r="FD47" i="1"/>
  <c r="FC47" i="1"/>
  <c r="FB47" i="1"/>
  <c r="FD46" i="1"/>
  <c r="FC46" i="1"/>
  <c r="FB46" i="1"/>
  <c r="FD45" i="1"/>
  <c r="FC45" i="1"/>
  <c r="FB45" i="1"/>
  <c r="FD44" i="1"/>
  <c r="FC44" i="1"/>
  <c r="FB44" i="1"/>
  <c r="FD43" i="1"/>
  <c r="FC43" i="1"/>
  <c r="FB43" i="1"/>
  <c r="FD42" i="1"/>
  <c r="FC42" i="1"/>
  <c r="FB42" i="1"/>
  <c r="FD39" i="1"/>
  <c r="FC39" i="1"/>
  <c r="FB39" i="1"/>
  <c r="FD38" i="1"/>
  <c r="FC38" i="1"/>
  <c r="FB38" i="1"/>
  <c r="FC36" i="1"/>
  <c r="FB36" i="1"/>
  <c r="FD35" i="1"/>
  <c r="FC35" i="1"/>
  <c r="FB35" i="1"/>
  <c r="FC34" i="1"/>
  <c r="FB34" i="1"/>
  <c r="FD33" i="1"/>
  <c r="FC33" i="1"/>
  <c r="FB33" i="1"/>
  <c r="FD32" i="1"/>
  <c r="FC32" i="1"/>
  <c r="FB32" i="1"/>
  <c r="FD31" i="1"/>
  <c r="FC31" i="1"/>
  <c r="FB31" i="1"/>
  <c r="FD30" i="1"/>
  <c r="FC30" i="1"/>
  <c r="FB30" i="1"/>
  <c r="FD25" i="1"/>
  <c r="FC25" i="1"/>
  <c r="FB25" i="1"/>
  <c r="FD24" i="1"/>
  <c r="FC24" i="1"/>
  <c r="FB24" i="1"/>
  <c r="FD23" i="1"/>
  <c r="FC23" i="1"/>
  <c r="FB23" i="1"/>
  <c r="FD22" i="1"/>
  <c r="FC22" i="1"/>
  <c r="FB22" i="1"/>
  <c r="FD20" i="1"/>
  <c r="FC20" i="1"/>
  <c r="FB20" i="1"/>
  <c r="FC19" i="1"/>
  <c r="FB19" i="1"/>
  <c r="FD17" i="1"/>
  <c r="FC17" i="1"/>
  <c r="FB17" i="1"/>
  <c r="FD16" i="1"/>
  <c r="FC16" i="1"/>
  <c r="FB16" i="1"/>
  <c r="FD15" i="1"/>
  <c r="FC15" i="1"/>
  <c r="FB15" i="1"/>
  <c r="FD14" i="1"/>
  <c r="FC14" i="1"/>
  <c r="FB14" i="1"/>
  <c r="FC13" i="1"/>
  <c r="FB13" i="1"/>
  <c r="FD11" i="1"/>
  <c r="FC11" i="1"/>
  <c r="FB11" i="1"/>
  <c r="FC10" i="1"/>
  <c r="FB10" i="1"/>
  <c r="FC9" i="1"/>
  <c r="FB9" i="1"/>
  <c r="FC8" i="1"/>
  <c r="FB8" i="1"/>
  <c r="EZ8" i="1"/>
  <c r="EZ9" i="1"/>
  <c r="EZ10" i="1"/>
  <c r="EZ11" i="1"/>
  <c r="FA11" i="1"/>
  <c r="EZ13" i="1"/>
  <c r="EZ14" i="1"/>
  <c r="FA14" i="1"/>
  <c r="EZ15" i="1"/>
  <c r="FA15" i="1"/>
  <c r="EZ16" i="1"/>
  <c r="FA16" i="1"/>
  <c r="EZ17" i="1"/>
  <c r="FA17" i="1"/>
  <c r="EZ19" i="1"/>
  <c r="FA19" i="1"/>
  <c r="EZ20" i="1"/>
  <c r="FA20" i="1"/>
  <c r="EZ22" i="1"/>
  <c r="FA22" i="1"/>
  <c r="EZ23" i="1"/>
  <c r="FA23" i="1"/>
  <c r="EZ24" i="1"/>
  <c r="FA24" i="1"/>
  <c r="EZ25" i="1"/>
  <c r="FA25" i="1"/>
  <c r="EZ30" i="1"/>
  <c r="FA30" i="1"/>
  <c r="EZ31" i="1"/>
  <c r="FA31" i="1"/>
  <c r="EZ32" i="1"/>
  <c r="FA32" i="1"/>
  <c r="EZ33" i="1"/>
  <c r="FA33" i="1"/>
  <c r="EZ34" i="1"/>
  <c r="FA34" i="1"/>
  <c r="EZ35" i="1"/>
  <c r="FA35" i="1"/>
  <c r="EZ36" i="1"/>
  <c r="FA36" i="1"/>
  <c r="EZ38" i="1"/>
  <c r="FA38" i="1"/>
  <c r="EZ39" i="1"/>
  <c r="FA39" i="1"/>
  <c r="EZ42" i="1"/>
  <c r="FA42" i="1"/>
  <c r="EZ43" i="1"/>
  <c r="FA43" i="1"/>
  <c r="EZ44" i="1"/>
  <c r="FA44" i="1"/>
  <c r="EZ45" i="1"/>
  <c r="FA45" i="1"/>
  <c r="EZ46" i="1"/>
  <c r="FA46" i="1"/>
  <c r="EZ47" i="1"/>
  <c r="FA47" i="1"/>
  <c r="EZ48" i="1"/>
  <c r="FA48" i="1"/>
  <c r="EZ50" i="1"/>
  <c r="FA50" i="1"/>
  <c r="EZ51" i="1"/>
  <c r="FA51" i="1"/>
  <c r="EZ55" i="1"/>
  <c r="FA55" i="1"/>
  <c r="EZ56" i="1"/>
  <c r="FA56" i="1"/>
  <c r="EZ57" i="1"/>
  <c r="FA57" i="1"/>
  <c r="EZ59" i="1"/>
  <c r="FA59" i="1"/>
  <c r="EZ60" i="1"/>
  <c r="FA60" i="1"/>
  <c r="EZ63" i="1"/>
  <c r="EZ64" i="1"/>
  <c r="FA64" i="1"/>
  <c r="EZ65" i="1"/>
  <c r="FA65" i="1"/>
  <c r="EZ66" i="1"/>
  <c r="EZ68" i="1"/>
  <c r="FA68" i="1"/>
  <c r="EZ69" i="1"/>
  <c r="FA69" i="1"/>
  <c r="EZ70" i="1"/>
  <c r="EY69" i="1"/>
  <c r="GY41" i="1" l="1"/>
  <c r="GP41" i="1"/>
  <c r="GS61" i="1"/>
  <c r="FT67" i="1"/>
  <c r="FT62" i="1"/>
  <c r="GV26" i="1"/>
  <c r="GV6" i="1" s="1"/>
  <c r="GV72" i="1" s="1"/>
  <c r="GV61" i="1"/>
  <c r="GV27" i="1" s="1"/>
  <c r="GV73" i="1" s="1"/>
  <c r="GS27" i="1"/>
  <c r="GS73" i="1" s="1"/>
  <c r="GS26" i="1"/>
  <c r="GS6" i="1" s="1"/>
  <c r="GS72" i="1" s="1"/>
  <c r="GP67" i="1"/>
  <c r="GP62" i="1"/>
  <c r="GP29" i="1"/>
  <c r="GP28" i="1" s="1"/>
  <c r="GD67" i="1"/>
  <c r="GJ62" i="1"/>
  <c r="GQ53" i="1"/>
  <c r="GP53" i="1"/>
  <c r="GP40" i="1"/>
  <c r="GP18" i="1"/>
  <c r="GP7" i="1"/>
  <c r="GF62" i="1"/>
  <c r="GK49" i="1"/>
  <c r="FD41" i="1"/>
  <c r="FB67" i="1"/>
  <c r="FE49" i="1"/>
  <c r="FY49" i="1"/>
  <c r="FX58" i="1"/>
  <c r="FZ41" i="1"/>
  <c r="GB41" i="1"/>
  <c r="GB58" i="1"/>
  <c r="GA62" i="1"/>
  <c r="GC62" i="1"/>
  <c r="GF12" i="1"/>
  <c r="GF7" i="1" s="1"/>
  <c r="GG37" i="1"/>
  <c r="GF41" i="1"/>
  <c r="GH41" i="1"/>
  <c r="GF58" i="1"/>
  <c r="GH58" i="1"/>
  <c r="GJ49" i="1"/>
  <c r="GI58" i="1"/>
  <c r="GK58" i="1"/>
  <c r="GM51" i="1"/>
  <c r="FD21" i="1"/>
  <c r="FC29" i="1"/>
  <c r="FB29" i="1"/>
  <c r="FD37" i="1"/>
  <c r="FC41" i="1"/>
  <c r="FB41" i="1"/>
  <c r="FB40" i="1" s="1"/>
  <c r="FD58" i="1"/>
  <c r="FB62" i="1"/>
  <c r="FE12" i="1"/>
  <c r="FE7" i="1" s="1"/>
  <c r="FG37" i="1"/>
  <c r="FF41" i="1"/>
  <c r="FF49" i="1"/>
  <c r="FF58" i="1"/>
  <c r="FE58" i="1"/>
  <c r="FY29" i="1"/>
  <c r="FY28" i="1" s="1"/>
  <c r="FX49" i="1"/>
  <c r="FX54" i="1"/>
  <c r="FX53" i="1" s="1"/>
  <c r="FY58" i="1"/>
  <c r="FW67" i="1"/>
  <c r="GE49" i="1"/>
  <c r="GC54" i="1"/>
  <c r="GI21" i="1"/>
  <c r="GI18" i="1" s="1"/>
  <c r="GK21" i="1"/>
  <c r="GI29" i="1"/>
  <c r="GI28" i="1" s="1"/>
  <c r="GK37" i="1"/>
  <c r="GI41" i="1"/>
  <c r="GK41" i="1"/>
  <c r="GK40" i="1" s="1"/>
  <c r="GI54" i="1"/>
  <c r="GK54" i="1"/>
  <c r="GI67" i="1"/>
  <c r="FE41" i="1"/>
  <c r="FE40" i="1" s="1"/>
  <c r="FI41" i="1"/>
  <c r="FI62" i="1"/>
  <c r="FU29" i="1"/>
  <c r="FU54" i="1"/>
  <c r="FU53" i="1" s="1"/>
  <c r="FX67" i="1"/>
  <c r="GA21" i="1"/>
  <c r="GA29" i="1"/>
  <c r="GA54" i="1"/>
  <c r="GD21" i="1"/>
  <c r="GD29" i="1"/>
  <c r="GD54" i="1"/>
  <c r="GG29" i="1"/>
  <c r="GG28" i="1" s="1"/>
  <c r="GG54" i="1"/>
  <c r="GG67" i="1"/>
  <c r="GJ54" i="1"/>
  <c r="FQ62" i="1"/>
  <c r="FU37" i="1"/>
  <c r="FU41" i="1"/>
  <c r="FU62" i="1"/>
  <c r="FW21" i="1"/>
  <c r="FW18" i="1" s="1"/>
  <c r="FW49" i="1"/>
  <c r="FZ62" i="1"/>
  <c r="GD41" i="1"/>
  <c r="GG12" i="1"/>
  <c r="GG7" i="1" s="1"/>
  <c r="GG41" i="1"/>
  <c r="GJ12" i="1"/>
  <c r="GI49" i="1"/>
  <c r="GJ58" i="1"/>
  <c r="GJ53" i="1" s="1"/>
  <c r="GJ67" i="1"/>
  <c r="FI29" i="1"/>
  <c r="FI49" i="1"/>
  <c r="FI40" i="1" s="1"/>
  <c r="FM58" i="1"/>
  <c r="FL62" i="1"/>
  <c r="FN12" i="1"/>
  <c r="FO37" i="1"/>
  <c r="FN41" i="1"/>
  <c r="FP41" i="1"/>
  <c r="FO41" i="1"/>
  <c r="FO58" i="1"/>
  <c r="FN62" i="1"/>
  <c r="FO62" i="1"/>
  <c r="FN67" i="1"/>
  <c r="FT21" i="1"/>
  <c r="FT18" i="1" s="1"/>
  <c r="FV21" i="1"/>
  <c r="FU21" i="1"/>
  <c r="FU18" i="1" s="1"/>
  <c r="FT49" i="1"/>
  <c r="FT40" i="1" s="1"/>
  <c r="FU49" i="1"/>
  <c r="FU40" i="1" s="1"/>
  <c r="FW12" i="1"/>
  <c r="FX12" i="1"/>
  <c r="FX29" i="1"/>
  <c r="FW29" i="1"/>
  <c r="FW28" i="1" s="1"/>
  <c r="FY41" i="1"/>
  <c r="FY40" i="1" s="1"/>
  <c r="FX62" i="1"/>
  <c r="FW62" i="1"/>
  <c r="FW61" i="1" s="1"/>
  <c r="GA12" i="1"/>
  <c r="FZ12" i="1"/>
  <c r="FZ7" i="1" s="1"/>
  <c r="GB37" i="1"/>
  <c r="FZ49" i="1"/>
  <c r="GB49" i="1"/>
  <c r="GA58" i="1"/>
  <c r="GA53" i="1" s="1"/>
  <c r="GA67" i="1"/>
  <c r="GE37" i="1"/>
  <c r="GD49" i="1"/>
  <c r="GE58" i="1"/>
  <c r="GF21" i="1"/>
  <c r="GH21" i="1"/>
  <c r="GG21" i="1"/>
  <c r="GG18" i="1" s="1"/>
  <c r="GF49" i="1"/>
  <c r="GF40" i="1" s="1"/>
  <c r="GH49" i="1"/>
  <c r="GK29" i="1"/>
  <c r="GJ37" i="1"/>
  <c r="GJ41" i="1"/>
  <c r="GJ40" i="1" s="1"/>
  <c r="GI62" i="1"/>
  <c r="GN48" i="1"/>
  <c r="GN46" i="1"/>
  <c r="GN44" i="1"/>
  <c r="GN16" i="1"/>
  <c r="GN14" i="1"/>
  <c r="FB12" i="1"/>
  <c r="FB7" i="1" s="1"/>
  <c r="FC12" i="1"/>
  <c r="FC7" i="1" s="1"/>
  <c r="FE29" i="1"/>
  <c r="FG29" i="1"/>
  <c r="FF67" i="1"/>
  <c r="FH21" i="1"/>
  <c r="FJ21" i="1"/>
  <c r="FI21" i="1"/>
  <c r="FI18" i="1" s="1"/>
  <c r="FJ37" i="1"/>
  <c r="FI58" i="1"/>
  <c r="FK12" i="1"/>
  <c r="FK7" i="1" s="1"/>
  <c r="FQ37" i="1"/>
  <c r="FS37" i="1"/>
  <c r="FR58" i="1"/>
  <c r="FQ67" i="1"/>
  <c r="FR67" i="1"/>
  <c r="FR61" i="1" s="1"/>
  <c r="FT29" i="1"/>
  <c r="FV29" i="1"/>
  <c r="FT54" i="1"/>
  <c r="FV54" i="1"/>
  <c r="FT58" i="1"/>
  <c r="FU67" i="1"/>
  <c r="FX37" i="1"/>
  <c r="FX41" i="1"/>
  <c r="FW54" i="1"/>
  <c r="FY54" i="1"/>
  <c r="GA18" i="1"/>
  <c r="FZ21" i="1"/>
  <c r="GB21" i="1"/>
  <c r="GB18" i="1" s="1"/>
  <c r="GA37" i="1"/>
  <c r="GA41" i="1"/>
  <c r="GA49" i="1"/>
  <c r="GD37" i="1"/>
  <c r="GD28" i="1" s="1"/>
  <c r="GC41" i="1"/>
  <c r="GE41" i="1"/>
  <c r="GE40" i="1" s="1"/>
  <c r="GD58" i="1"/>
  <c r="GD62" i="1"/>
  <c r="GD61" i="1" s="1"/>
  <c r="GC67" i="1"/>
  <c r="FO29" i="1"/>
  <c r="FO54" i="1"/>
  <c r="FO53" i="1" s="1"/>
  <c r="FX7" i="1"/>
  <c r="FW40" i="1"/>
  <c r="FW52" i="1" s="1"/>
  <c r="GF29" i="1"/>
  <c r="GH29" i="1"/>
  <c r="GG49" i="1"/>
  <c r="GF54" i="1"/>
  <c r="GF53" i="1" s="1"/>
  <c r="GH54" i="1"/>
  <c r="GG58" i="1"/>
  <c r="GG53" i="1" s="1"/>
  <c r="GG62" i="1"/>
  <c r="GF67" i="1"/>
  <c r="GF61" i="1" s="1"/>
  <c r="GJ7" i="1"/>
  <c r="GI12" i="1"/>
  <c r="GJ21" i="1"/>
  <c r="GJ29" i="1"/>
  <c r="GJ28" i="1" s="1"/>
  <c r="FO28" i="1"/>
  <c r="FG28" i="1"/>
  <c r="GM70" i="1"/>
  <c r="GY70" i="1" s="1"/>
  <c r="D67" i="7" s="1"/>
  <c r="GM69" i="1"/>
  <c r="GM66" i="1"/>
  <c r="GY66" i="1" s="1"/>
  <c r="D63" i="7" s="1"/>
  <c r="GM65" i="1"/>
  <c r="GM64" i="1"/>
  <c r="GM60" i="1"/>
  <c r="GM57" i="1"/>
  <c r="GM56" i="1"/>
  <c r="GM48" i="1"/>
  <c r="GM47" i="1"/>
  <c r="GM46" i="1"/>
  <c r="GM45" i="1"/>
  <c r="GM43" i="1"/>
  <c r="GM39" i="1"/>
  <c r="GM35" i="1"/>
  <c r="GM33" i="1"/>
  <c r="GM31" i="1"/>
  <c r="GM25" i="1"/>
  <c r="GM23" i="1"/>
  <c r="GM19" i="1"/>
  <c r="GY19" i="1" s="1"/>
  <c r="GM17" i="1"/>
  <c r="GM15" i="1"/>
  <c r="GM11" i="1"/>
  <c r="GM9" i="1"/>
  <c r="GY9" i="1" s="1"/>
  <c r="D6" i="7" s="1"/>
  <c r="FC21" i="1"/>
  <c r="FB21" i="1"/>
  <c r="FB18" i="1" s="1"/>
  <c r="FG21" i="1"/>
  <c r="FF37" i="1"/>
  <c r="FE37" i="1"/>
  <c r="FE54" i="1"/>
  <c r="FG54" i="1"/>
  <c r="FG53" i="1" s="1"/>
  <c r="FF62" i="1"/>
  <c r="FF61" i="1" s="1"/>
  <c r="FE62" i="1"/>
  <c r="FH12" i="1"/>
  <c r="FH7" i="1" s="1"/>
  <c r="FI37" i="1"/>
  <c r="FI28" i="1" s="1"/>
  <c r="FH54" i="1"/>
  <c r="FJ54" i="1"/>
  <c r="FI54" i="1"/>
  <c r="FI67" i="1"/>
  <c r="FH67" i="1"/>
  <c r="FK21" i="1"/>
  <c r="FK18" i="1" s="1"/>
  <c r="FM21" i="1"/>
  <c r="FK49" i="1"/>
  <c r="FM49" i="1"/>
  <c r="FK54" i="1"/>
  <c r="FM54" i="1"/>
  <c r="FN21" i="1"/>
  <c r="FN18" i="1" s="1"/>
  <c r="FP21" i="1"/>
  <c r="FO21" i="1"/>
  <c r="FO18" i="1" s="1"/>
  <c r="FN49" i="1"/>
  <c r="FO49" i="1"/>
  <c r="FO40" i="1" s="1"/>
  <c r="FO52" i="1" s="1"/>
  <c r="FR21" i="1"/>
  <c r="FR18" i="1" s="1"/>
  <c r="FQ29" i="1"/>
  <c r="FS29" i="1"/>
  <c r="FS28" i="1" s="1"/>
  <c r="FQ49" i="1"/>
  <c r="FS49" i="1"/>
  <c r="FQ54" i="1"/>
  <c r="FS54" i="1"/>
  <c r="FS53" i="1" s="1"/>
  <c r="FW58" i="1"/>
  <c r="FZ37" i="1"/>
  <c r="GC12" i="1"/>
  <c r="FE53" i="1"/>
  <c r="GN69" i="1"/>
  <c r="GN65" i="1"/>
  <c r="GN64" i="1"/>
  <c r="GN60" i="1"/>
  <c r="GN57" i="1"/>
  <c r="GN56" i="1"/>
  <c r="GN51" i="1"/>
  <c r="GN47" i="1"/>
  <c r="GN45" i="1"/>
  <c r="GN43" i="1"/>
  <c r="GN39" i="1"/>
  <c r="GN35" i="1"/>
  <c r="GN33" i="1"/>
  <c r="GN32" i="1"/>
  <c r="GN31" i="1"/>
  <c r="GN25" i="1"/>
  <c r="GN24" i="1"/>
  <c r="GN23" i="1"/>
  <c r="GN17" i="1"/>
  <c r="GN15" i="1"/>
  <c r="GN11" i="1"/>
  <c r="FC37" i="1"/>
  <c r="FB54" i="1"/>
  <c r="FD54" i="1"/>
  <c r="FD53" i="1" s="1"/>
  <c r="FF21" i="1"/>
  <c r="FF18" i="1" s="1"/>
  <c r="FE21" i="1"/>
  <c r="FF29" i="1"/>
  <c r="FG49" i="1"/>
  <c r="FG40" i="1" s="1"/>
  <c r="FI12" i="1"/>
  <c r="FI7" i="1" s="1"/>
  <c r="FI26" i="1" s="1"/>
  <c r="FH29" i="1"/>
  <c r="FJ29" i="1"/>
  <c r="FH37" i="1"/>
  <c r="FM53" i="1"/>
  <c r="FW53" i="1"/>
  <c r="FH41" i="1"/>
  <c r="FJ41" i="1"/>
  <c r="FH49" i="1"/>
  <c r="FJ49" i="1"/>
  <c r="FH62" i="1"/>
  <c r="FL37" i="1"/>
  <c r="FK41" i="1"/>
  <c r="FM41" i="1"/>
  <c r="FM40" i="1" s="1"/>
  <c r="FL58" i="1"/>
  <c r="FN29" i="1"/>
  <c r="FP29" i="1"/>
  <c r="FN54" i="1"/>
  <c r="FP54" i="1"/>
  <c r="FO67" i="1"/>
  <c r="FR12" i="1"/>
  <c r="FR7" i="1" s="1"/>
  <c r="FQ41" i="1"/>
  <c r="FQ40" i="1" s="1"/>
  <c r="FS41" i="1"/>
  <c r="FV49" i="1"/>
  <c r="FV40" i="1" s="1"/>
  <c r="FZ54" i="1"/>
  <c r="GB54" i="1"/>
  <c r="GC7" i="1"/>
  <c r="GC29" i="1"/>
  <c r="GE29" i="1"/>
  <c r="GC49" i="1"/>
  <c r="GC40" i="1" s="1"/>
  <c r="GE54" i="1"/>
  <c r="GG40" i="1"/>
  <c r="FB37" i="1"/>
  <c r="FD49" i="1"/>
  <c r="FC58" i="1"/>
  <c r="FB58" i="1"/>
  <c r="FF54" i="1"/>
  <c r="FL41" i="1"/>
  <c r="FP49" i="1"/>
  <c r="FP40" i="1" s="1"/>
  <c r="FT61" i="1"/>
  <c r="FC62" i="1"/>
  <c r="FF12" i="1"/>
  <c r="FF7" i="1" s="1"/>
  <c r="FH58" i="1"/>
  <c r="FH53" i="1" s="1"/>
  <c r="FL29" i="1"/>
  <c r="FN7" i="1"/>
  <c r="FN37" i="1"/>
  <c r="FN58" i="1"/>
  <c r="FN53" i="1" s="1"/>
  <c r="FU12" i="1"/>
  <c r="FU7" i="1" s="1"/>
  <c r="FT37" i="1"/>
  <c r="FH18" i="1"/>
  <c r="FK62" i="1"/>
  <c r="FR29" i="1"/>
  <c r="FR49" i="1"/>
  <c r="FQ58" i="1"/>
  <c r="FQ53" i="1" s="1"/>
  <c r="FV37" i="1"/>
  <c r="FV58" i="1"/>
  <c r="GA7" i="1"/>
  <c r="FZ67" i="1"/>
  <c r="GD12" i="1"/>
  <c r="GD7" i="1" s="1"/>
  <c r="GD18" i="1"/>
  <c r="GC21" i="1"/>
  <c r="GC18" i="1" s="1"/>
  <c r="GE21" i="1"/>
  <c r="GC37" i="1"/>
  <c r="GF18" i="1"/>
  <c r="FC18" i="1"/>
  <c r="FC49" i="1"/>
  <c r="FC40" i="1" s="1"/>
  <c r="FC54" i="1"/>
  <c r="FC53" i="1" s="1"/>
  <c r="FC67" i="1"/>
  <c r="FE18" i="1"/>
  <c r="FE67" i="1"/>
  <c r="FE61" i="1" s="1"/>
  <c r="FJ58" i="1"/>
  <c r="FL21" i="1"/>
  <c r="FL18" i="1" s="1"/>
  <c r="FL49" i="1"/>
  <c r="FK58" i="1"/>
  <c r="FK67" i="1"/>
  <c r="FL67" i="1"/>
  <c r="FO12" i="1"/>
  <c r="FO7" i="1" s="1"/>
  <c r="FP37" i="1"/>
  <c r="FP28" i="1" s="1"/>
  <c r="FP58" i="1"/>
  <c r="FQ12" i="1"/>
  <c r="FQ7" i="1" s="1"/>
  <c r="FR37" i="1"/>
  <c r="FR41" i="1"/>
  <c r="FT7" i="1"/>
  <c r="FW7" i="1"/>
  <c r="FX18" i="1"/>
  <c r="FZ18" i="1"/>
  <c r="GD40" i="1"/>
  <c r="GF37" i="1"/>
  <c r="GF28" i="1" s="1"/>
  <c r="GH37" i="1"/>
  <c r="GH28" i="1" s="1"/>
  <c r="FA58" i="1"/>
  <c r="GN59" i="1"/>
  <c r="FA54" i="1"/>
  <c r="FA53" i="1" s="1"/>
  <c r="GN55" i="1"/>
  <c r="FA49" i="1"/>
  <c r="GN50" i="1"/>
  <c r="FA41" i="1"/>
  <c r="FA40" i="1" s="1"/>
  <c r="GN42" i="1"/>
  <c r="FA37" i="1"/>
  <c r="GN38" i="1"/>
  <c r="FA29" i="1"/>
  <c r="FA28" i="1" s="1"/>
  <c r="GN30" i="1"/>
  <c r="FA21" i="1"/>
  <c r="FA18" i="1" s="1"/>
  <c r="GN22" i="1"/>
  <c r="FL61" i="1"/>
  <c r="FQ21" i="1"/>
  <c r="FQ18" i="1" s="1"/>
  <c r="FS21" i="1"/>
  <c r="EZ67" i="1"/>
  <c r="GM68" i="1"/>
  <c r="GY68" i="1" s="1"/>
  <c r="D65" i="7" s="1"/>
  <c r="EZ62" i="1"/>
  <c r="EZ61" i="1" s="1"/>
  <c r="GM63" i="1"/>
  <c r="GY63" i="1" s="1"/>
  <c r="D60" i="7" s="1"/>
  <c r="EZ58" i="1"/>
  <c r="GM59" i="1"/>
  <c r="EZ54" i="1"/>
  <c r="EZ53" i="1" s="1"/>
  <c r="GM55" i="1"/>
  <c r="EZ49" i="1"/>
  <c r="GM50" i="1"/>
  <c r="GM44" i="1"/>
  <c r="EZ41" i="1"/>
  <c r="GM42" i="1"/>
  <c r="EZ37" i="1"/>
  <c r="GM38" i="1"/>
  <c r="GM36" i="1"/>
  <c r="GY36" i="1" s="1"/>
  <c r="D33" i="7" s="1"/>
  <c r="GM34" i="1"/>
  <c r="GY34" i="1" s="1"/>
  <c r="GM32" i="1"/>
  <c r="EZ29" i="1"/>
  <c r="GM30" i="1"/>
  <c r="GM24" i="1"/>
  <c r="EZ21" i="1"/>
  <c r="EZ18" i="1" s="1"/>
  <c r="GM22" i="1"/>
  <c r="GM20" i="1"/>
  <c r="GY20" i="1" s="1"/>
  <c r="D17" i="7" s="1"/>
  <c r="GM16" i="1"/>
  <c r="GM14" i="1"/>
  <c r="EZ12" i="1"/>
  <c r="EZ7" i="1" s="1"/>
  <c r="GM13" i="1"/>
  <c r="GY13" i="1" s="1"/>
  <c r="GM10" i="1"/>
  <c r="GY10" i="1" s="1"/>
  <c r="D7" i="7" s="1"/>
  <c r="GM8" i="1"/>
  <c r="GY8" i="1" s="1"/>
  <c r="FL12" i="1"/>
  <c r="FL7" i="1" s="1"/>
  <c r="FK29" i="1"/>
  <c r="FM29" i="1"/>
  <c r="FK37" i="1"/>
  <c r="FM37" i="1"/>
  <c r="FL54" i="1"/>
  <c r="FL53" i="1" s="1"/>
  <c r="FR54" i="1"/>
  <c r="FR53" i="1" s="1"/>
  <c r="FZ29" i="1"/>
  <c r="GB29" i="1"/>
  <c r="GB28" i="1" s="1"/>
  <c r="FZ58" i="1"/>
  <c r="GC58" i="1"/>
  <c r="GI7" i="1"/>
  <c r="GJ18" i="1"/>
  <c r="ET70" i="1"/>
  <c r="EU69" i="1"/>
  <c r="ET69" i="1"/>
  <c r="ES69" i="1"/>
  <c r="ET68" i="1"/>
  <c r="ET66" i="1"/>
  <c r="EU65" i="1"/>
  <c r="ET65" i="1"/>
  <c r="ES65" i="1"/>
  <c r="EU64" i="1"/>
  <c r="ET64" i="1"/>
  <c r="ES64" i="1"/>
  <c r="ET63" i="1"/>
  <c r="ET60" i="1"/>
  <c r="ET59" i="1"/>
  <c r="ET57" i="1"/>
  <c r="EU56" i="1"/>
  <c r="ET56" i="1"/>
  <c r="ES56" i="1"/>
  <c r="EU55" i="1"/>
  <c r="ET55" i="1"/>
  <c r="ES55" i="1"/>
  <c r="ET51" i="1"/>
  <c r="EU50" i="1"/>
  <c r="ET50" i="1"/>
  <c r="ES50" i="1"/>
  <c r="EU48" i="1"/>
  <c r="ET48" i="1"/>
  <c r="ES48" i="1"/>
  <c r="ET47" i="1"/>
  <c r="ET46" i="1"/>
  <c r="ET45" i="1"/>
  <c r="EU44" i="1"/>
  <c r="ET44" i="1"/>
  <c r="ES44" i="1"/>
  <c r="EU43" i="1"/>
  <c r="ET43" i="1"/>
  <c r="ES43" i="1"/>
  <c r="ET42" i="1"/>
  <c r="ET39" i="1"/>
  <c r="EU38" i="1"/>
  <c r="ET38" i="1"/>
  <c r="ES38" i="1"/>
  <c r="ET36" i="1"/>
  <c r="ET35" i="1"/>
  <c r="ET34" i="1"/>
  <c r="EU33" i="1"/>
  <c r="ET33" i="1"/>
  <c r="ES33" i="1"/>
  <c r="EU32" i="1"/>
  <c r="ET32" i="1"/>
  <c r="ES32" i="1"/>
  <c r="EU31" i="1"/>
  <c r="ET31" i="1"/>
  <c r="ES31" i="1"/>
  <c r="ET30" i="1"/>
  <c r="ET25" i="1"/>
  <c r="ET24" i="1"/>
  <c r="ET23" i="1"/>
  <c r="EU22" i="1"/>
  <c r="ET22" i="1"/>
  <c r="ES22" i="1"/>
  <c r="ET20" i="1"/>
  <c r="ET19" i="1"/>
  <c r="ET17" i="1"/>
  <c r="ET16" i="1"/>
  <c r="ET15" i="1"/>
  <c r="ET14" i="1"/>
  <c r="ET13" i="1"/>
  <c r="ET11" i="1"/>
  <c r="ET10" i="1"/>
  <c r="ET9" i="1"/>
  <c r="ET8" i="1"/>
  <c r="EQ70" i="1"/>
  <c r="ER69" i="1"/>
  <c r="EQ69" i="1"/>
  <c r="EP69" i="1"/>
  <c r="EQ68" i="1"/>
  <c r="EQ66" i="1"/>
  <c r="ER65" i="1"/>
  <c r="EQ65" i="1"/>
  <c r="EP65" i="1"/>
  <c r="ER64" i="1"/>
  <c r="EQ64" i="1"/>
  <c r="EP64" i="1"/>
  <c r="EQ63" i="1"/>
  <c r="EQ60" i="1"/>
  <c r="EQ59" i="1"/>
  <c r="EQ57" i="1"/>
  <c r="ER56" i="1"/>
  <c r="EQ56" i="1"/>
  <c r="EP56" i="1"/>
  <c r="ER55" i="1"/>
  <c r="EQ55" i="1"/>
  <c r="EP55" i="1"/>
  <c r="EQ51" i="1"/>
  <c r="ER50" i="1"/>
  <c r="EQ50" i="1"/>
  <c r="EP50" i="1"/>
  <c r="ER48" i="1"/>
  <c r="EQ48" i="1"/>
  <c r="EP48" i="1"/>
  <c r="EQ47" i="1"/>
  <c r="EQ46" i="1"/>
  <c r="EQ45" i="1"/>
  <c r="ER44" i="1"/>
  <c r="EQ44" i="1"/>
  <c r="EP44" i="1"/>
  <c r="ER43" i="1"/>
  <c r="EQ43" i="1"/>
  <c r="EP43" i="1"/>
  <c r="EQ42" i="1"/>
  <c r="EQ39" i="1"/>
  <c r="ER38" i="1"/>
  <c r="EQ38" i="1"/>
  <c r="EP38" i="1"/>
  <c r="EQ36" i="1"/>
  <c r="EQ35" i="1"/>
  <c r="EQ34" i="1"/>
  <c r="ER33" i="1"/>
  <c r="EQ33" i="1"/>
  <c r="EP33" i="1"/>
  <c r="ER32" i="1"/>
  <c r="EQ32" i="1"/>
  <c r="EP32" i="1"/>
  <c r="ER31" i="1"/>
  <c r="EQ31" i="1"/>
  <c r="EP31" i="1"/>
  <c r="EQ30" i="1"/>
  <c r="EQ25" i="1"/>
  <c r="EQ24" i="1"/>
  <c r="EQ23" i="1"/>
  <c r="ER22" i="1"/>
  <c r="EQ22" i="1"/>
  <c r="EP22" i="1"/>
  <c r="EQ20" i="1"/>
  <c r="EQ19" i="1"/>
  <c r="EQ17" i="1"/>
  <c r="EQ16" i="1"/>
  <c r="EQ15" i="1"/>
  <c r="EQ14" i="1"/>
  <c r="EQ13" i="1"/>
  <c r="EQ11" i="1"/>
  <c r="EQ10" i="1"/>
  <c r="EQ9" i="1"/>
  <c r="EQ8" i="1"/>
  <c r="EN70" i="1"/>
  <c r="EO69" i="1"/>
  <c r="EN69" i="1"/>
  <c r="EM69" i="1"/>
  <c r="EO68" i="1"/>
  <c r="EN68" i="1"/>
  <c r="EM68" i="1"/>
  <c r="EN66" i="1"/>
  <c r="EO65" i="1"/>
  <c r="EN65" i="1"/>
  <c r="EM65" i="1"/>
  <c r="EO64" i="1"/>
  <c r="EN64" i="1"/>
  <c r="EM64" i="1"/>
  <c r="EN63" i="1"/>
  <c r="EN60" i="1"/>
  <c r="EN59" i="1"/>
  <c r="EN57" i="1"/>
  <c r="EO56" i="1"/>
  <c r="EN56" i="1"/>
  <c r="EM56" i="1"/>
  <c r="EO55" i="1"/>
  <c r="EN55" i="1"/>
  <c r="EM55" i="1"/>
  <c r="EN51" i="1"/>
  <c r="EO50" i="1"/>
  <c r="EN50" i="1"/>
  <c r="EM50" i="1"/>
  <c r="EO48" i="1"/>
  <c r="EN48" i="1"/>
  <c r="EM48" i="1"/>
  <c r="EN47" i="1"/>
  <c r="EN46" i="1"/>
  <c r="EN45" i="1"/>
  <c r="EO44" i="1"/>
  <c r="EN44" i="1"/>
  <c r="EM44" i="1"/>
  <c r="EO43" i="1"/>
  <c r="EN43" i="1"/>
  <c r="EM43" i="1"/>
  <c r="EN42" i="1"/>
  <c r="EN39" i="1"/>
  <c r="EO38" i="1"/>
  <c r="EN38" i="1"/>
  <c r="EM38" i="1"/>
  <c r="EN36" i="1"/>
  <c r="EN35" i="1"/>
  <c r="EN34" i="1"/>
  <c r="EO33" i="1"/>
  <c r="EN33" i="1"/>
  <c r="EM33" i="1"/>
  <c r="EO32" i="1"/>
  <c r="EN32" i="1"/>
  <c r="EM32" i="1"/>
  <c r="EO31" i="1"/>
  <c r="EN31" i="1"/>
  <c r="EM31" i="1"/>
  <c r="EN30" i="1"/>
  <c r="EN25" i="1"/>
  <c r="EN24" i="1"/>
  <c r="EN23" i="1"/>
  <c r="EO22" i="1"/>
  <c r="EN22" i="1"/>
  <c r="EM22" i="1"/>
  <c r="EN20" i="1"/>
  <c r="EN19" i="1"/>
  <c r="EN17" i="1"/>
  <c r="EN16" i="1"/>
  <c r="EN15" i="1"/>
  <c r="EN14" i="1"/>
  <c r="EN13" i="1"/>
  <c r="EN11" i="1"/>
  <c r="EN10" i="1"/>
  <c r="EN9" i="1"/>
  <c r="EN8" i="1"/>
  <c r="EK70" i="1"/>
  <c r="EL69" i="1"/>
  <c r="EK69" i="1"/>
  <c r="EJ69" i="1"/>
  <c r="EK68" i="1"/>
  <c r="EK66" i="1"/>
  <c r="EL65" i="1"/>
  <c r="EK65" i="1"/>
  <c r="EJ65" i="1"/>
  <c r="EL64" i="1"/>
  <c r="EK64" i="1"/>
  <c r="EJ64" i="1"/>
  <c r="EK63" i="1"/>
  <c r="EK60" i="1"/>
  <c r="EK59" i="1"/>
  <c r="EK57" i="1"/>
  <c r="EL56" i="1"/>
  <c r="EK56" i="1"/>
  <c r="EJ56" i="1"/>
  <c r="EL55" i="1"/>
  <c r="EK55" i="1"/>
  <c r="EJ55" i="1"/>
  <c r="EK51" i="1"/>
  <c r="EL50" i="1"/>
  <c r="EK50" i="1"/>
  <c r="EJ50" i="1"/>
  <c r="EL48" i="1"/>
  <c r="EK48" i="1"/>
  <c r="EJ48" i="1"/>
  <c r="EK47" i="1"/>
  <c r="EK46" i="1"/>
  <c r="EK45" i="1"/>
  <c r="EL44" i="1"/>
  <c r="EK44" i="1"/>
  <c r="EJ44" i="1"/>
  <c r="EL43" i="1"/>
  <c r="EK43" i="1"/>
  <c r="EJ43" i="1"/>
  <c r="EK42" i="1"/>
  <c r="EK39" i="1"/>
  <c r="EL38" i="1"/>
  <c r="EK38" i="1"/>
  <c r="EJ38" i="1"/>
  <c r="EK36" i="1"/>
  <c r="EK35" i="1"/>
  <c r="EK34" i="1"/>
  <c r="EL33" i="1"/>
  <c r="EK33" i="1"/>
  <c r="EJ33" i="1"/>
  <c r="EL32" i="1"/>
  <c r="EK32" i="1"/>
  <c r="EJ32" i="1"/>
  <c r="EL31" i="1"/>
  <c r="EK31" i="1"/>
  <c r="EJ31" i="1"/>
  <c r="EK30" i="1"/>
  <c r="EK25" i="1"/>
  <c r="EK24" i="1"/>
  <c r="EK23" i="1"/>
  <c r="EL22" i="1"/>
  <c r="EK22" i="1"/>
  <c r="EJ22" i="1"/>
  <c r="EK20" i="1"/>
  <c r="EK19" i="1"/>
  <c r="EK17" i="1"/>
  <c r="EK16" i="1"/>
  <c r="EK15" i="1"/>
  <c r="EK14" i="1"/>
  <c r="EK13" i="1"/>
  <c r="EK11" i="1"/>
  <c r="EK10" i="1"/>
  <c r="EK9" i="1"/>
  <c r="EK8" i="1"/>
  <c r="EH70" i="1"/>
  <c r="EI69" i="1"/>
  <c r="EH69" i="1"/>
  <c r="EG69" i="1"/>
  <c r="EH68" i="1"/>
  <c r="EH66" i="1"/>
  <c r="EI65" i="1"/>
  <c r="EH65" i="1"/>
  <c r="EG65" i="1"/>
  <c r="EI64" i="1"/>
  <c r="EH64" i="1"/>
  <c r="EG64" i="1"/>
  <c r="EH63" i="1"/>
  <c r="EH60" i="1"/>
  <c r="EH59" i="1"/>
  <c r="EH57" i="1"/>
  <c r="EI56" i="1"/>
  <c r="EH56" i="1"/>
  <c r="EG56" i="1"/>
  <c r="EI55" i="1"/>
  <c r="EH55" i="1"/>
  <c r="EG55" i="1"/>
  <c r="EH51" i="1"/>
  <c r="EI50" i="1"/>
  <c r="EH50" i="1"/>
  <c r="EG50" i="1"/>
  <c r="EI48" i="1"/>
  <c r="EH48" i="1"/>
  <c r="EG48" i="1"/>
  <c r="EH47" i="1"/>
  <c r="EH46" i="1"/>
  <c r="EH45" i="1"/>
  <c r="EI44" i="1"/>
  <c r="EH44" i="1"/>
  <c r="EG44" i="1"/>
  <c r="EI43" i="1"/>
  <c r="EH43" i="1"/>
  <c r="EG43" i="1"/>
  <c r="EH42" i="1"/>
  <c r="EH39" i="1"/>
  <c r="EI38" i="1"/>
  <c r="EH38" i="1"/>
  <c r="EG38" i="1"/>
  <c r="EH36" i="1"/>
  <c r="EH35" i="1"/>
  <c r="EH34" i="1"/>
  <c r="EI33" i="1"/>
  <c r="EH33" i="1"/>
  <c r="EG33" i="1"/>
  <c r="EI32" i="1"/>
  <c r="EH32" i="1"/>
  <c r="EG32" i="1"/>
  <c r="EI31" i="1"/>
  <c r="EH31" i="1"/>
  <c r="EG31" i="1"/>
  <c r="EH30" i="1"/>
  <c r="EH25" i="1"/>
  <c r="EH24" i="1"/>
  <c r="EH23" i="1"/>
  <c r="EI22" i="1"/>
  <c r="EH22" i="1"/>
  <c r="EG22" i="1"/>
  <c r="EH20" i="1"/>
  <c r="EH19" i="1"/>
  <c r="EH17" i="1"/>
  <c r="EH16" i="1"/>
  <c r="EH15" i="1"/>
  <c r="EH14" i="1"/>
  <c r="EH13" i="1"/>
  <c r="EH11" i="1"/>
  <c r="EH10" i="1"/>
  <c r="EH9" i="1"/>
  <c r="EH8" i="1"/>
  <c r="EE70" i="1"/>
  <c r="EF69" i="1"/>
  <c r="EE69" i="1"/>
  <c r="ED69" i="1"/>
  <c r="EE68" i="1"/>
  <c r="EE66" i="1"/>
  <c r="EF65" i="1"/>
  <c r="EE65" i="1"/>
  <c r="ED65" i="1"/>
  <c r="EF64" i="1"/>
  <c r="EE64" i="1"/>
  <c r="ED64" i="1"/>
  <c r="EE63" i="1"/>
  <c r="EE60" i="1"/>
  <c r="EE59" i="1"/>
  <c r="EE57" i="1"/>
  <c r="EF56" i="1"/>
  <c r="EE56" i="1"/>
  <c r="ED56" i="1"/>
  <c r="EF55" i="1"/>
  <c r="EE55" i="1"/>
  <c r="ED55" i="1"/>
  <c r="EE51" i="1"/>
  <c r="EF50" i="1"/>
  <c r="EE50" i="1"/>
  <c r="ED50" i="1"/>
  <c r="EF48" i="1"/>
  <c r="EE48" i="1"/>
  <c r="ED48" i="1"/>
  <c r="EE47" i="1"/>
  <c r="EE46" i="1"/>
  <c r="EE45" i="1"/>
  <c r="EF44" i="1"/>
  <c r="EE44" i="1"/>
  <c r="ED44" i="1"/>
  <c r="EF43" i="1"/>
  <c r="EE43" i="1"/>
  <c r="ED43" i="1"/>
  <c r="EE42" i="1"/>
  <c r="EE39" i="1"/>
  <c r="EF38" i="1"/>
  <c r="EE38" i="1"/>
  <c r="ED38" i="1"/>
  <c r="EE36" i="1"/>
  <c r="EE35" i="1"/>
  <c r="EE34" i="1"/>
  <c r="EF33" i="1"/>
  <c r="EE33" i="1"/>
  <c r="ED33" i="1"/>
  <c r="EF32" i="1"/>
  <c r="EE32" i="1"/>
  <c r="ED32" i="1"/>
  <c r="EF31" i="1"/>
  <c r="EE31" i="1"/>
  <c r="ED31" i="1"/>
  <c r="EE30" i="1"/>
  <c r="EE25" i="1"/>
  <c r="EE24" i="1"/>
  <c r="EE23" i="1"/>
  <c r="EF22" i="1"/>
  <c r="EE22" i="1"/>
  <c r="ED22" i="1"/>
  <c r="EE20" i="1"/>
  <c r="EE19" i="1"/>
  <c r="EE17" i="1"/>
  <c r="EE16" i="1"/>
  <c r="EE15" i="1"/>
  <c r="EE14" i="1"/>
  <c r="EE13" i="1"/>
  <c r="EE11" i="1"/>
  <c r="EE10" i="1"/>
  <c r="EE9" i="1"/>
  <c r="EE8" i="1"/>
  <c r="EB70" i="1"/>
  <c r="EC69" i="1"/>
  <c r="EB69" i="1"/>
  <c r="EA69" i="1"/>
  <c r="EB68" i="1"/>
  <c r="EB66" i="1"/>
  <c r="EC65" i="1"/>
  <c r="EB65" i="1"/>
  <c r="EA65" i="1"/>
  <c r="EC64" i="1"/>
  <c r="EB64" i="1"/>
  <c r="EA64" i="1"/>
  <c r="EB63" i="1"/>
  <c r="EB60" i="1"/>
  <c r="EB59" i="1"/>
  <c r="EB57" i="1"/>
  <c r="EC56" i="1"/>
  <c r="EB56" i="1"/>
  <c r="EA56" i="1"/>
  <c r="EC55" i="1"/>
  <c r="EB55" i="1"/>
  <c r="EA55" i="1"/>
  <c r="EB51" i="1"/>
  <c r="EC50" i="1"/>
  <c r="EB50" i="1"/>
  <c r="EA50" i="1"/>
  <c r="EC48" i="1"/>
  <c r="EB48" i="1"/>
  <c r="EA48" i="1"/>
  <c r="EB47" i="1"/>
  <c r="EB46" i="1"/>
  <c r="EB45" i="1"/>
  <c r="EC44" i="1"/>
  <c r="EB44" i="1"/>
  <c r="EA44" i="1"/>
  <c r="EC43" i="1"/>
  <c r="EB43" i="1"/>
  <c r="EA43" i="1"/>
  <c r="EB42" i="1"/>
  <c r="EB39" i="1"/>
  <c r="EC38" i="1"/>
  <c r="EB38" i="1"/>
  <c r="EA38" i="1"/>
  <c r="EB36" i="1"/>
  <c r="EB35" i="1"/>
  <c r="EB34" i="1"/>
  <c r="EC33" i="1"/>
  <c r="EB33" i="1"/>
  <c r="EA33" i="1"/>
  <c r="EC32" i="1"/>
  <c r="EB32" i="1"/>
  <c r="EA32" i="1"/>
  <c r="EC31" i="1"/>
  <c r="EB31" i="1"/>
  <c r="EA31" i="1"/>
  <c r="EB30" i="1"/>
  <c r="EB25" i="1"/>
  <c r="EB24" i="1"/>
  <c r="EB23" i="1"/>
  <c r="EC22" i="1"/>
  <c r="EB22" i="1"/>
  <c r="EA22" i="1"/>
  <c r="EB20" i="1"/>
  <c r="EB19" i="1"/>
  <c r="EB17" i="1"/>
  <c r="EB16" i="1"/>
  <c r="EB15" i="1"/>
  <c r="EB14" i="1"/>
  <c r="EB13" i="1"/>
  <c r="EB11" i="1"/>
  <c r="EB10" i="1"/>
  <c r="EB9" i="1"/>
  <c r="EB8" i="1"/>
  <c r="DY70" i="1"/>
  <c r="DZ69" i="1"/>
  <c r="DY69" i="1"/>
  <c r="DX69" i="1"/>
  <c r="DY68" i="1"/>
  <c r="DY66" i="1"/>
  <c r="DZ65" i="1"/>
  <c r="DY65" i="1"/>
  <c r="DX65" i="1"/>
  <c r="DZ64" i="1"/>
  <c r="DY64" i="1"/>
  <c r="DX64" i="1"/>
  <c r="DY63" i="1"/>
  <c r="DY60" i="1"/>
  <c r="DY59" i="1"/>
  <c r="DY57" i="1"/>
  <c r="DZ56" i="1"/>
  <c r="DY56" i="1"/>
  <c r="DX56" i="1"/>
  <c r="DZ55" i="1"/>
  <c r="DY55" i="1"/>
  <c r="DX55" i="1"/>
  <c r="DY51" i="1"/>
  <c r="DZ50" i="1"/>
  <c r="DY50" i="1"/>
  <c r="DX50" i="1"/>
  <c r="DZ48" i="1"/>
  <c r="DY48" i="1"/>
  <c r="DX48" i="1"/>
  <c r="DY47" i="1"/>
  <c r="DY46" i="1"/>
  <c r="DY45" i="1"/>
  <c r="DZ44" i="1"/>
  <c r="DY44" i="1"/>
  <c r="DX44" i="1"/>
  <c r="DZ43" i="1"/>
  <c r="DY43" i="1"/>
  <c r="DX43" i="1"/>
  <c r="DY42" i="1"/>
  <c r="DY39" i="1"/>
  <c r="DZ38" i="1"/>
  <c r="DY38" i="1"/>
  <c r="DX38" i="1"/>
  <c r="DY36" i="1"/>
  <c r="DY35" i="1"/>
  <c r="DY34" i="1"/>
  <c r="DZ33" i="1"/>
  <c r="DY33" i="1"/>
  <c r="DX33" i="1"/>
  <c r="DZ32" i="1"/>
  <c r="DY32" i="1"/>
  <c r="DX32" i="1"/>
  <c r="DZ31" i="1"/>
  <c r="DY31" i="1"/>
  <c r="DX31" i="1"/>
  <c r="DY30" i="1"/>
  <c r="DY25" i="1"/>
  <c r="DY24" i="1"/>
  <c r="DY23" i="1"/>
  <c r="DZ22" i="1"/>
  <c r="DY22" i="1"/>
  <c r="DX22" i="1"/>
  <c r="DY20" i="1"/>
  <c r="DY19" i="1"/>
  <c r="DY17" i="1"/>
  <c r="DY16" i="1"/>
  <c r="DY15" i="1"/>
  <c r="DY14" i="1"/>
  <c r="DY13" i="1"/>
  <c r="DY11" i="1"/>
  <c r="DY10" i="1"/>
  <c r="DY9" i="1"/>
  <c r="DY8" i="1"/>
  <c r="DV68" i="1"/>
  <c r="DV69" i="1"/>
  <c r="DW69" i="1"/>
  <c r="DV70" i="1"/>
  <c r="DU69" i="1"/>
  <c r="DV63" i="1"/>
  <c r="DV64" i="1"/>
  <c r="DW64" i="1"/>
  <c r="DV65" i="1"/>
  <c r="DW65" i="1"/>
  <c r="DV66" i="1"/>
  <c r="DV59" i="1"/>
  <c r="DV60" i="1"/>
  <c r="DV55" i="1"/>
  <c r="DW55" i="1"/>
  <c r="DV56" i="1"/>
  <c r="DW56" i="1"/>
  <c r="DV57" i="1"/>
  <c r="DV50" i="1"/>
  <c r="DW50" i="1"/>
  <c r="DV51" i="1"/>
  <c r="DV42" i="1"/>
  <c r="DV43" i="1"/>
  <c r="DW43" i="1"/>
  <c r="DV44" i="1"/>
  <c r="DW44" i="1"/>
  <c r="DV45" i="1"/>
  <c r="DV46" i="1"/>
  <c r="DV47" i="1"/>
  <c r="DV48" i="1"/>
  <c r="DW48" i="1"/>
  <c r="DV38" i="1"/>
  <c r="DW38" i="1"/>
  <c r="DV39" i="1"/>
  <c r="DV30" i="1"/>
  <c r="DV31" i="1"/>
  <c r="DW31" i="1"/>
  <c r="DV32" i="1"/>
  <c r="DW32" i="1"/>
  <c r="DV33" i="1"/>
  <c r="DW33" i="1"/>
  <c r="DV34" i="1"/>
  <c r="DV35" i="1"/>
  <c r="DV36" i="1"/>
  <c r="DV22" i="1"/>
  <c r="DW22" i="1"/>
  <c r="DV23" i="1"/>
  <c r="DV24" i="1"/>
  <c r="DV25" i="1"/>
  <c r="DV19" i="1"/>
  <c r="DV20" i="1"/>
  <c r="DV13" i="1"/>
  <c r="DV14" i="1"/>
  <c r="DV15" i="1"/>
  <c r="DV16" i="1"/>
  <c r="DV17" i="1"/>
  <c r="DV8" i="1"/>
  <c r="DV9" i="1"/>
  <c r="DV10" i="1"/>
  <c r="DV11" i="1"/>
  <c r="DV67" i="1"/>
  <c r="DV62" i="1"/>
  <c r="DV58" i="1"/>
  <c r="AC69" i="1"/>
  <c r="DR69" i="1" s="1"/>
  <c r="GJ61" i="1" l="1"/>
  <c r="D38" i="7"/>
  <c r="GY40" i="1"/>
  <c r="D37" i="7" s="1"/>
  <c r="GP61" i="1"/>
  <c r="GG26" i="1"/>
  <c r="FX26" i="1"/>
  <c r="GV74" i="1"/>
  <c r="GS74" i="1"/>
  <c r="D16" i="7"/>
  <c r="GY18" i="1"/>
  <c r="D15" i="7" s="1"/>
  <c r="D71" i="7" s="1"/>
  <c r="GY67" i="1"/>
  <c r="D64" i="7" s="1"/>
  <c r="D31" i="7"/>
  <c r="GY29" i="1"/>
  <c r="GY12" i="1"/>
  <c r="D9" i="7" s="1"/>
  <c r="D10" i="7"/>
  <c r="FI61" i="1"/>
  <c r="GY62" i="1"/>
  <c r="GY61" i="1" s="1"/>
  <c r="D58" i="7" s="1"/>
  <c r="D5" i="7"/>
  <c r="GP26" i="1"/>
  <c r="GP6" i="1" s="1"/>
  <c r="GP72" i="1" s="1"/>
  <c r="GP52" i="1"/>
  <c r="GP27" i="1" s="1"/>
  <c r="GP73" i="1" s="1"/>
  <c r="FN61" i="1"/>
  <c r="GH40" i="1"/>
  <c r="FZ40" i="1"/>
  <c r="FC26" i="1"/>
  <c r="FK53" i="1"/>
  <c r="GJ26" i="1"/>
  <c r="GJ6" i="1" s="1"/>
  <c r="GJ72" i="1" s="1"/>
  <c r="GC53" i="1"/>
  <c r="FL26" i="1"/>
  <c r="FL6" i="1" s="1"/>
  <c r="FL72" i="1" s="1"/>
  <c r="FJ53" i="1"/>
  <c r="GC26" i="1"/>
  <c r="GC6" i="1" s="1"/>
  <c r="GC72" i="1" s="1"/>
  <c r="FZ61" i="1"/>
  <c r="FV53" i="1"/>
  <c r="FD40" i="1"/>
  <c r="GC28" i="1"/>
  <c r="GB53" i="1"/>
  <c r="FS40" i="1"/>
  <c r="FS52" i="1" s="1"/>
  <c r="GH53" i="1"/>
  <c r="GC61" i="1"/>
  <c r="GK28" i="1"/>
  <c r="GK52" i="1" s="1"/>
  <c r="GA28" i="1"/>
  <c r="FX61" i="1"/>
  <c r="GI53" i="1"/>
  <c r="GI40" i="1"/>
  <c r="GA61" i="1"/>
  <c r="GB40" i="1"/>
  <c r="GI52" i="1"/>
  <c r="GI26" i="1"/>
  <c r="GI6" i="1" s="1"/>
  <c r="GI72" i="1" s="1"/>
  <c r="GM21" i="1"/>
  <c r="GM37" i="1"/>
  <c r="GM41" i="1"/>
  <c r="EZ40" i="1"/>
  <c r="FW26" i="1"/>
  <c r="FW6" i="1" s="1"/>
  <c r="FW72" i="1" s="1"/>
  <c r="FT28" i="1"/>
  <c r="FF53" i="1"/>
  <c r="FB28" i="1"/>
  <c r="FB52" i="1" s="1"/>
  <c r="FG52" i="1"/>
  <c r="GD53" i="1"/>
  <c r="FY53" i="1"/>
  <c r="FX40" i="1"/>
  <c r="FU61" i="1"/>
  <c r="GI61" i="1"/>
  <c r="FQ61" i="1"/>
  <c r="GK53" i="1"/>
  <c r="FY52" i="1"/>
  <c r="FF40" i="1"/>
  <c r="FB61" i="1"/>
  <c r="FB26" i="1"/>
  <c r="FK61" i="1"/>
  <c r="GJ52" i="1"/>
  <c r="FX28" i="1"/>
  <c r="FX52" i="1" s="1"/>
  <c r="GG6" i="1"/>
  <c r="GG72" i="1" s="1"/>
  <c r="FU26" i="1"/>
  <c r="FU6" i="1" s="1"/>
  <c r="FU72" i="1" s="1"/>
  <c r="GG52" i="1"/>
  <c r="FZ28" i="1"/>
  <c r="FZ52" i="1" s="1"/>
  <c r="GM49" i="1"/>
  <c r="GM58" i="1"/>
  <c r="GN58" i="1"/>
  <c r="FZ26" i="1"/>
  <c r="FP53" i="1"/>
  <c r="FC61" i="1"/>
  <c r="GA26" i="1"/>
  <c r="GA6" i="1" s="1"/>
  <c r="GA72" i="1" s="1"/>
  <c r="GE53" i="1"/>
  <c r="GE28" i="1"/>
  <c r="GE52" i="1" s="1"/>
  <c r="FO61" i="1"/>
  <c r="FF28" i="1"/>
  <c r="FF52" i="1" s="1"/>
  <c r="FF27" i="1" s="1"/>
  <c r="FF73" i="1" s="1"/>
  <c r="FC28" i="1"/>
  <c r="FQ28" i="1"/>
  <c r="FQ52" i="1" s="1"/>
  <c r="FN40" i="1"/>
  <c r="FI53" i="1"/>
  <c r="FE28" i="1"/>
  <c r="FE52" i="1" s="1"/>
  <c r="GG61" i="1"/>
  <c r="FU28" i="1"/>
  <c r="FU52" i="1" s="1"/>
  <c r="FU27" i="1" s="1"/>
  <c r="FU73" i="1" s="1"/>
  <c r="GM18" i="1"/>
  <c r="EZ28" i="1"/>
  <c r="GM40" i="1"/>
  <c r="FT52" i="1"/>
  <c r="FI52" i="1"/>
  <c r="FO26" i="1"/>
  <c r="FO6" i="1" s="1"/>
  <c r="FO72" i="1" s="1"/>
  <c r="FN26" i="1"/>
  <c r="GF26" i="1"/>
  <c r="GF6" i="1" s="1"/>
  <c r="GF72" i="1" s="1"/>
  <c r="GJ27" i="1"/>
  <c r="GJ73" i="1" s="1"/>
  <c r="FW27" i="1"/>
  <c r="FW73" i="1" s="1"/>
  <c r="GF52" i="1"/>
  <c r="GF27" i="1" s="1"/>
  <c r="GF73" i="1" s="1"/>
  <c r="FL28" i="1"/>
  <c r="FR26" i="1"/>
  <c r="FR6" i="1" s="1"/>
  <c r="FR72" i="1" s="1"/>
  <c r="FK26" i="1"/>
  <c r="FK6" i="1" s="1"/>
  <c r="FK72" i="1" s="1"/>
  <c r="FI6" i="1"/>
  <c r="FI72" i="1" s="1"/>
  <c r="GB52" i="1"/>
  <c r="GM54" i="1"/>
  <c r="GM53" i="1" s="1"/>
  <c r="GM62" i="1"/>
  <c r="GM67" i="1"/>
  <c r="GH52" i="1"/>
  <c r="FL40" i="1"/>
  <c r="FV28" i="1"/>
  <c r="FN28" i="1"/>
  <c r="FN52" i="1" s="1"/>
  <c r="FN27" i="1" s="1"/>
  <c r="FN73" i="1" s="1"/>
  <c r="FB53" i="1"/>
  <c r="FB6" i="1" s="1"/>
  <c r="FB72" i="1" s="1"/>
  <c r="FK40" i="1"/>
  <c r="FH61" i="1"/>
  <c r="GA40" i="1"/>
  <c r="GA52" i="1" s="1"/>
  <c r="GA27" i="1" s="1"/>
  <c r="GA73" i="1" s="1"/>
  <c r="FT53" i="1"/>
  <c r="GC52" i="1"/>
  <c r="GC27" i="1" s="1"/>
  <c r="GC73" i="1" s="1"/>
  <c r="FJ40" i="1"/>
  <c r="FH28" i="1"/>
  <c r="FZ53" i="1"/>
  <c r="FZ6" i="1" s="1"/>
  <c r="FZ72" i="1" s="1"/>
  <c r="FZ27" i="1"/>
  <c r="FZ73" i="1" s="1"/>
  <c r="GN21" i="1"/>
  <c r="GN37" i="1"/>
  <c r="GN41" i="1"/>
  <c r="GN49" i="1"/>
  <c r="GN54" i="1"/>
  <c r="GN53" i="1" s="1"/>
  <c r="FR40" i="1"/>
  <c r="FP52" i="1"/>
  <c r="FL52" i="1"/>
  <c r="FV52" i="1"/>
  <c r="FN6" i="1"/>
  <c r="FN72" i="1" s="1"/>
  <c r="FH26" i="1"/>
  <c r="FH6" i="1" s="1"/>
  <c r="FH72" i="1" s="1"/>
  <c r="FT27" i="1"/>
  <c r="FT73" i="1" s="1"/>
  <c r="FH40" i="1"/>
  <c r="FO27" i="1"/>
  <c r="FO73" i="1" s="1"/>
  <c r="EZ26" i="1"/>
  <c r="EZ6" i="1" s="1"/>
  <c r="EZ72" i="1" s="1"/>
  <c r="EZ52" i="1"/>
  <c r="EZ27" i="1" s="1"/>
  <c r="EZ73" i="1" s="1"/>
  <c r="FA52" i="1"/>
  <c r="FE27" i="1"/>
  <c r="FE73" i="1" s="1"/>
  <c r="FC52" i="1"/>
  <c r="FC27" i="1" s="1"/>
  <c r="FC73" i="1" s="1"/>
  <c r="GD52" i="1"/>
  <c r="GD27" i="1" s="1"/>
  <c r="GD73" i="1" s="1"/>
  <c r="GD26" i="1"/>
  <c r="GD6" i="1" s="1"/>
  <c r="GD72" i="1" s="1"/>
  <c r="FR28" i="1"/>
  <c r="FR52" i="1" s="1"/>
  <c r="FR27" i="1" s="1"/>
  <c r="FR73" i="1" s="1"/>
  <c r="FE26" i="1"/>
  <c r="FE6" i="1" s="1"/>
  <c r="FE72" i="1" s="1"/>
  <c r="FX6" i="1"/>
  <c r="FX72" i="1" s="1"/>
  <c r="FC6" i="1"/>
  <c r="FC72" i="1" s="1"/>
  <c r="FC74" i="1" s="1"/>
  <c r="FT26" i="1"/>
  <c r="FF26" i="1"/>
  <c r="FF6" i="1" s="1"/>
  <c r="FF72" i="1" s="1"/>
  <c r="FK28" i="1"/>
  <c r="FK52" i="1" s="1"/>
  <c r="GM12" i="1"/>
  <c r="GM7" i="1" s="1"/>
  <c r="GM29" i="1"/>
  <c r="GM28" i="1" s="1"/>
  <c r="GM52" i="1" s="1"/>
  <c r="FQ26" i="1"/>
  <c r="FQ6" i="1" s="1"/>
  <c r="FQ72" i="1" s="1"/>
  <c r="FM28" i="1"/>
  <c r="FM52" i="1" s="1"/>
  <c r="FL27" i="1"/>
  <c r="FL73" i="1" s="1"/>
  <c r="FK27" i="1"/>
  <c r="FK73" i="1" s="1"/>
  <c r="EK21" i="1"/>
  <c r="DV41" i="1"/>
  <c r="EW11" i="1"/>
  <c r="EW10" i="1"/>
  <c r="G7" i="7" s="1"/>
  <c r="EW9" i="1"/>
  <c r="G6" i="7" s="1"/>
  <c r="EW8" i="1"/>
  <c r="G5" i="7" s="1"/>
  <c r="EW17" i="1"/>
  <c r="EW16" i="1"/>
  <c r="EW15" i="1"/>
  <c r="G12" i="7" s="1"/>
  <c r="EW14" i="1"/>
  <c r="EW13" i="1"/>
  <c r="G10" i="7" s="1"/>
  <c r="EW20" i="1"/>
  <c r="G17" i="7" s="1"/>
  <c r="EW19" i="1"/>
  <c r="G16" i="7" s="1"/>
  <c r="EW25" i="1"/>
  <c r="EW24" i="1"/>
  <c r="EW23" i="1"/>
  <c r="EW22" i="1"/>
  <c r="EW36" i="1"/>
  <c r="EW35" i="1"/>
  <c r="EW34" i="1"/>
  <c r="G31" i="7" s="1"/>
  <c r="EW33" i="1"/>
  <c r="EW32" i="1"/>
  <c r="EW31" i="1"/>
  <c r="EW30" i="1"/>
  <c r="EW39" i="1"/>
  <c r="EW38" i="1"/>
  <c r="EW48" i="1"/>
  <c r="EW47" i="1"/>
  <c r="EW46" i="1"/>
  <c r="EW45" i="1"/>
  <c r="EW44" i="1"/>
  <c r="EW43" i="1"/>
  <c r="EW42" i="1"/>
  <c r="EW50" i="1"/>
  <c r="EW57" i="1"/>
  <c r="EW56" i="1"/>
  <c r="EW55" i="1"/>
  <c r="EW60" i="1"/>
  <c r="EW59" i="1"/>
  <c r="EW66" i="1"/>
  <c r="EW65" i="1"/>
  <c r="EW64" i="1"/>
  <c r="EW63" i="1"/>
  <c r="EV69" i="1"/>
  <c r="EW70" i="1"/>
  <c r="EW69" i="1"/>
  <c r="EW68" i="1"/>
  <c r="EE29" i="1"/>
  <c r="EH21" i="1"/>
  <c r="EH18" i="1" s="1"/>
  <c r="EH62" i="1"/>
  <c r="EK12" i="1"/>
  <c r="EK7" i="1" s="1"/>
  <c r="ET21" i="1"/>
  <c r="ET18" i="1" s="1"/>
  <c r="EE62" i="1"/>
  <c r="ET37" i="1"/>
  <c r="ET49" i="1"/>
  <c r="ET58" i="1"/>
  <c r="DV29" i="1"/>
  <c r="EX38" i="1"/>
  <c r="DY37" i="1"/>
  <c r="EE21" i="1"/>
  <c r="EE18" i="1" s="1"/>
  <c r="EE67" i="1"/>
  <c r="EH29" i="1"/>
  <c r="EH58" i="1"/>
  <c r="EK29" i="1"/>
  <c r="EK37" i="1"/>
  <c r="EK41" i="1"/>
  <c r="EK58" i="1"/>
  <c r="EQ62" i="1"/>
  <c r="EQ67" i="1"/>
  <c r="ET29" i="1"/>
  <c r="ET41" i="1"/>
  <c r="ET54" i="1"/>
  <c r="ET62" i="1"/>
  <c r="DY58" i="1"/>
  <c r="EQ49" i="1"/>
  <c r="EQ54" i="1"/>
  <c r="EB21" i="1"/>
  <c r="EB18" i="1" s="1"/>
  <c r="EB54" i="1"/>
  <c r="EE12" i="1"/>
  <c r="EE7" i="1" s="1"/>
  <c r="EE54" i="1"/>
  <c r="EN54" i="1"/>
  <c r="EQ41" i="1"/>
  <c r="EQ58" i="1"/>
  <c r="ET12" i="1"/>
  <c r="ET7" i="1" s="1"/>
  <c r="DV12" i="1"/>
  <c r="DV7" i="1" s="1"/>
  <c r="DY12" i="1"/>
  <c r="DY7" i="1" s="1"/>
  <c r="DY54" i="1"/>
  <c r="EE58" i="1"/>
  <c r="EH67" i="1"/>
  <c r="EK49" i="1"/>
  <c r="EK54" i="1"/>
  <c r="EN12" i="1"/>
  <c r="EN7" i="1" s="1"/>
  <c r="ET67" i="1"/>
  <c r="EW51" i="1"/>
  <c r="DV21" i="1"/>
  <c r="DV18" i="1" s="1"/>
  <c r="DV37" i="1"/>
  <c r="DV49" i="1"/>
  <c r="DV54" i="1"/>
  <c r="DV53" i="1" s="1"/>
  <c r="EX22" i="1"/>
  <c r="EX33" i="1"/>
  <c r="EX32" i="1"/>
  <c r="EX31" i="1"/>
  <c r="EX48" i="1"/>
  <c r="EX44" i="1"/>
  <c r="EX43" i="1"/>
  <c r="EX50" i="1"/>
  <c r="EX56" i="1"/>
  <c r="EX55" i="1"/>
  <c r="EX65" i="1"/>
  <c r="EX64" i="1"/>
  <c r="EX69" i="1"/>
  <c r="DY41" i="1"/>
  <c r="EB12" i="1"/>
  <c r="EB7" i="1" s="1"/>
  <c r="EB37" i="1"/>
  <c r="EB58" i="1"/>
  <c r="EE41" i="1"/>
  <c r="EH37" i="1"/>
  <c r="EH41" i="1"/>
  <c r="EH49" i="1"/>
  <c r="EH54" i="1"/>
  <c r="EK18" i="1"/>
  <c r="EN21" i="1"/>
  <c r="EN18" i="1" s="1"/>
  <c r="EN58" i="1"/>
  <c r="EN62" i="1"/>
  <c r="EQ12" i="1"/>
  <c r="EQ7" i="1" s="1"/>
  <c r="EQ37" i="1"/>
  <c r="EB29" i="1"/>
  <c r="EB49" i="1"/>
  <c r="EK62" i="1"/>
  <c r="EN49" i="1"/>
  <c r="EQ21" i="1"/>
  <c r="EQ18" i="1" s="1"/>
  <c r="EB41" i="1"/>
  <c r="EB62" i="1"/>
  <c r="EE37" i="1"/>
  <c r="EN29" i="1"/>
  <c r="DY62" i="1"/>
  <c r="EB67" i="1"/>
  <c r="EB61" i="1" s="1"/>
  <c r="EH12" i="1"/>
  <c r="EH7" i="1" s="1"/>
  <c r="EK67" i="1"/>
  <c r="EN37" i="1"/>
  <c r="EN41" i="1"/>
  <c r="EN67" i="1"/>
  <c r="EE49" i="1"/>
  <c r="EQ29" i="1"/>
  <c r="DY21" i="1"/>
  <c r="DY18" i="1" s="1"/>
  <c r="DY29" i="1"/>
  <c r="DY49" i="1"/>
  <c r="DY67" i="1"/>
  <c r="DV61" i="1"/>
  <c r="DP70" i="1"/>
  <c r="DQ69" i="1"/>
  <c r="DP69" i="1"/>
  <c r="DP68" i="1"/>
  <c r="DP66" i="1"/>
  <c r="DQ65" i="1"/>
  <c r="DP65" i="1"/>
  <c r="DO65" i="1"/>
  <c r="DP64" i="1"/>
  <c r="DP63" i="1"/>
  <c r="DP60" i="1"/>
  <c r="DP59" i="1"/>
  <c r="DP57" i="1"/>
  <c r="DQ56" i="1"/>
  <c r="DP56" i="1"/>
  <c r="DO56" i="1"/>
  <c r="DP55" i="1"/>
  <c r="DQ51" i="1"/>
  <c r="DP51" i="1"/>
  <c r="DO51" i="1"/>
  <c r="DP50" i="1"/>
  <c r="DP48" i="1"/>
  <c r="DP47" i="1"/>
  <c r="DP46" i="1"/>
  <c r="DP45" i="1"/>
  <c r="DQ44" i="1"/>
  <c r="DP44" i="1"/>
  <c r="DO44" i="1"/>
  <c r="DQ43" i="1"/>
  <c r="DP43" i="1"/>
  <c r="DO43" i="1"/>
  <c r="DP42" i="1"/>
  <c r="DP39" i="1"/>
  <c r="DQ38" i="1"/>
  <c r="DP38" i="1"/>
  <c r="DO38" i="1"/>
  <c r="DP36" i="1"/>
  <c r="DP35" i="1"/>
  <c r="DP34" i="1"/>
  <c r="DQ33" i="1"/>
  <c r="DP33" i="1"/>
  <c r="DO33" i="1"/>
  <c r="DQ32" i="1"/>
  <c r="DP32" i="1"/>
  <c r="DO32" i="1"/>
  <c r="DP31" i="1"/>
  <c r="DP30" i="1"/>
  <c r="DP25" i="1"/>
  <c r="DP24" i="1"/>
  <c r="DP23" i="1"/>
  <c r="DQ22" i="1"/>
  <c r="DP22" i="1"/>
  <c r="DO22" i="1"/>
  <c r="DP20" i="1"/>
  <c r="DP19" i="1"/>
  <c r="DP17" i="1"/>
  <c r="DP16" i="1"/>
  <c r="DP15" i="1"/>
  <c r="DQ14" i="1"/>
  <c r="DP14" i="1"/>
  <c r="DO14" i="1"/>
  <c r="DQ13" i="1"/>
  <c r="DP13" i="1"/>
  <c r="DO13" i="1"/>
  <c r="DP11" i="1"/>
  <c r="DP10" i="1"/>
  <c r="DP9" i="1"/>
  <c r="DP8" i="1"/>
  <c r="DM70" i="1"/>
  <c r="DN69" i="1"/>
  <c r="DM69" i="1"/>
  <c r="DM68" i="1"/>
  <c r="DM66" i="1"/>
  <c r="DN65" i="1"/>
  <c r="DM65" i="1"/>
  <c r="DL65" i="1"/>
  <c r="DM64" i="1"/>
  <c r="DM63" i="1"/>
  <c r="DM60" i="1"/>
  <c r="DM59" i="1"/>
  <c r="DM57" i="1"/>
  <c r="DN56" i="1"/>
  <c r="DM56" i="1"/>
  <c r="DL56" i="1"/>
  <c r="DM55" i="1"/>
  <c r="DN51" i="1"/>
  <c r="DM51" i="1"/>
  <c r="DL51" i="1"/>
  <c r="DM50" i="1"/>
  <c r="DM48" i="1"/>
  <c r="DM47" i="1"/>
  <c r="DM46" i="1"/>
  <c r="DM45" i="1"/>
  <c r="DN44" i="1"/>
  <c r="DM44" i="1"/>
  <c r="DL44" i="1"/>
  <c r="DN43" i="1"/>
  <c r="DM43" i="1"/>
  <c r="DL43" i="1"/>
  <c r="DM42" i="1"/>
  <c r="DM39" i="1"/>
  <c r="DN38" i="1"/>
  <c r="DM38" i="1"/>
  <c r="DL38" i="1"/>
  <c r="DM36" i="1"/>
  <c r="DM35" i="1"/>
  <c r="DM34" i="1"/>
  <c r="DN33" i="1"/>
  <c r="DM33" i="1"/>
  <c r="DL33" i="1"/>
  <c r="DN32" i="1"/>
  <c r="DM32" i="1"/>
  <c r="DL32" i="1"/>
  <c r="DM31" i="1"/>
  <c r="DM30" i="1"/>
  <c r="DM25" i="1"/>
  <c r="DM24" i="1"/>
  <c r="DM23" i="1"/>
  <c r="DN22" i="1"/>
  <c r="DM22" i="1"/>
  <c r="DL22" i="1"/>
  <c r="DM20" i="1"/>
  <c r="DM19" i="1"/>
  <c r="DM17" i="1"/>
  <c r="DM16" i="1"/>
  <c r="DM15" i="1"/>
  <c r="DN14" i="1"/>
  <c r="DM14" i="1"/>
  <c r="DL14" i="1"/>
  <c r="DN13" i="1"/>
  <c r="DM13" i="1"/>
  <c r="DL13" i="1"/>
  <c r="DM11" i="1"/>
  <c r="DM10" i="1"/>
  <c r="DM9" i="1"/>
  <c r="DM8" i="1"/>
  <c r="DJ70" i="1"/>
  <c r="DK69" i="1"/>
  <c r="DJ69" i="1"/>
  <c r="DJ68" i="1"/>
  <c r="DJ66" i="1"/>
  <c r="DK65" i="1"/>
  <c r="DJ65" i="1"/>
  <c r="DI65" i="1"/>
  <c r="DJ64" i="1"/>
  <c r="DJ63" i="1"/>
  <c r="DJ60" i="1"/>
  <c r="DJ59" i="1"/>
  <c r="DJ57" i="1"/>
  <c r="DK56" i="1"/>
  <c r="DJ56" i="1"/>
  <c r="DI56" i="1"/>
  <c r="DJ55" i="1"/>
  <c r="DK51" i="1"/>
  <c r="DJ51" i="1"/>
  <c r="DI51" i="1"/>
  <c r="DJ50" i="1"/>
  <c r="DJ48" i="1"/>
  <c r="DJ47" i="1"/>
  <c r="DJ46" i="1"/>
  <c r="DJ45" i="1"/>
  <c r="DK44" i="1"/>
  <c r="DJ44" i="1"/>
  <c r="DI44" i="1"/>
  <c r="DK43" i="1"/>
  <c r="DJ43" i="1"/>
  <c r="DI43" i="1"/>
  <c r="DJ42" i="1"/>
  <c r="DJ39" i="1"/>
  <c r="DK38" i="1"/>
  <c r="DJ38" i="1"/>
  <c r="DI38" i="1"/>
  <c r="DJ36" i="1"/>
  <c r="DJ35" i="1"/>
  <c r="DJ34" i="1"/>
  <c r="DK33" i="1"/>
  <c r="DJ33" i="1"/>
  <c r="DI33" i="1"/>
  <c r="DK32" i="1"/>
  <c r="DJ32" i="1"/>
  <c r="DI32" i="1"/>
  <c r="DJ31" i="1"/>
  <c r="DJ30" i="1"/>
  <c r="DJ25" i="1"/>
  <c r="DJ24" i="1"/>
  <c r="DJ23" i="1"/>
  <c r="DK22" i="1"/>
  <c r="DJ22" i="1"/>
  <c r="DI22" i="1"/>
  <c r="DJ20" i="1"/>
  <c r="DJ19" i="1"/>
  <c r="DJ17" i="1"/>
  <c r="DJ16" i="1"/>
  <c r="DJ15" i="1"/>
  <c r="DK14" i="1"/>
  <c r="DJ14" i="1"/>
  <c r="DI14" i="1"/>
  <c r="DK13" i="1"/>
  <c r="DJ13" i="1"/>
  <c r="DI13" i="1"/>
  <c r="DJ11" i="1"/>
  <c r="DJ10" i="1"/>
  <c r="DJ9" i="1"/>
  <c r="DJ8" i="1"/>
  <c r="DG70" i="1"/>
  <c r="DH69" i="1"/>
  <c r="DG69" i="1"/>
  <c r="DG68" i="1"/>
  <c r="DG66" i="1"/>
  <c r="DH65" i="1"/>
  <c r="DG65" i="1"/>
  <c r="DF65" i="1"/>
  <c r="DG64" i="1"/>
  <c r="DG63" i="1"/>
  <c r="DG60" i="1"/>
  <c r="DG59" i="1"/>
  <c r="DG57" i="1"/>
  <c r="DH56" i="1"/>
  <c r="DG56" i="1"/>
  <c r="DF56" i="1"/>
  <c r="DG55" i="1"/>
  <c r="DH51" i="1"/>
  <c r="DG51" i="1"/>
  <c r="DF51" i="1"/>
  <c r="DG50" i="1"/>
  <c r="DG48" i="1"/>
  <c r="DG47" i="1"/>
  <c r="DG46" i="1"/>
  <c r="DG45" i="1"/>
  <c r="DH44" i="1"/>
  <c r="DG44" i="1"/>
  <c r="DF44" i="1"/>
  <c r="DH43" i="1"/>
  <c r="DG43" i="1"/>
  <c r="DF43" i="1"/>
  <c r="DG42" i="1"/>
  <c r="DG39" i="1"/>
  <c r="DH38" i="1"/>
  <c r="DG38" i="1"/>
  <c r="DF38" i="1"/>
  <c r="DG36" i="1"/>
  <c r="DG35" i="1"/>
  <c r="DG34" i="1"/>
  <c r="DH33" i="1"/>
  <c r="DG33" i="1"/>
  <c r="DF33" i="1"/>
  <c r="DH32" i="1"/>
  <c r="DG32" i="1"/>
  <c r="DF32" i="1"/>
  <c r="DG31" i="1"/>
  <c r="DG30" i="1"/>
  <c r="DG25" i="1"/>
  <c r="DG24" i="1"/>
  <c r="DG23" i="1"/>
  <c r="DH22" i="1"/>
  <c r="DG22" i="1"/>
  <c r="DF22" i="1"/>
  <c r="DG20" i="1"/>
  <c r="DG19" i="1"/>
  <c r="DG17" i="1"/>
  <c r="DG16" i="1"/>
  <c r="DG15" i="1"/>
  <c r="DH14" i="1"/>
  <c r="DG14" i="1"/>
  <c r="DF14" i="1"/>
  <c r="DH13" i="1"/>
  <c r="DG13" i="1"/>
  <c r="DF13" i="1"/>
  <c r="DG11" i="1"/>
  <c r="DG10" i="1"/>
  <c r="DG9" i="1"/>
  <c r="DG8" i="1"/>
  <c r="DD70" i="1"/>
  <c r="DE69" i="1"/>
  <c r="DD69" i="1"/>
  <c r="DD68" i="1"/>
  <c r="DD66" i="1"/>
  <c r="DE65" i="1"/>
  <c r="DD65" i="1"/>
  <c r="DC65" i="1"/>
  <c r="DD64" i="1"/>
  <c r="DD63" i="1"/>
  <c r="DD60" i="1"/>
  <c r="DD59" i="1"/>
  <c r="DD57" i="1"/>
  <c r="DE56" i="1"/>
  <c r="DD56" i="1"/>
  <c r="DC56" i="1"/>
  <c r="DD55" i="1"/>
  <c r="DE51" i="1"/>
  <c r="DD51" i="1"/>
  <c r="DC51" i="1"/>
  <c r="DD50" i="1"/>
  <c r="DD48" i="1"/>
  <c r="DD47" i="1"/>
  <c r="DD46" i="1"/>
  <c r="DD45" i="1"/>
  <c r="DE44" i="1"/>
  <c r="DD44" i="1"/>
  <c r="DC44" i="1"/>
  <c r="DE43" i="1"/>
  <c r="DD43" i="1"/>
  <c r="DC43" i="1"/>
  <c r="DD42" i="1"/>
  <c r="DD39" i="1"/>
  <c r="DE38" i="1"/>
  <c r="DD38" i="1"/>
  <c r="DC38" i="1"/>
  <c r="DD36" i="1"/>
  <c r="DD35" i="1"/>
  <c r="DD34" i="1"/>
  <c r="DE33" i="1"/>
  <c r="DD33" i="1"/>
  <c r="DC33" i="1"/>
  <c r="DE32" i="1"/>
  <c r="DD32" i="1"/>
  <c r="DC32" i="1"/>
  <c r="DD31" i="1"/>
  <c r="DD30" i="1"/>
  <c r="DD25" i="1"/>
  <c r="DD24" i="1"/>
  <c r="DD23" i="1"/>
  <c r="DD22" i="1"/>
  <c r="DD20" i="1"/>
  <c r="DD19" i="1"/>
  <c r="DD17" i="1"/>
  <c r="DD16" i="1"/>
  <c r="DD15" i="1"/>
  <c r="DE14" i="1"/>
  <c r="DD14" i="1"/>
  <c r="DC14" i="1"/>
  <c r="DE13" i="1"/>
  <c r="DD13" i="1"/>
  <c r="DC13" i="1"/>
  <c r="DD11" i="1"/>
  <c r="DD10" i="1"/>
  <c r="DD9" i="1"/>
  <c r="DA70" i="1"/>
  <c r="DB69" i="1"/>
  <c r="DA69" i="1"/>
  <c r="DA68" i="1"/>
  <c r="DA66" i="1"/>
  <c r="DB65" i="1"/>
  <c r="DA65" i="1"/>
  <c r="CZ65" i="1"/>
  <c r="DA64" i="1"/>
  <c r="DA63" i="1"/>
  <c r="DA60" i="1"/>
  <c r="DA59" i="1"/>
  <c r="DA57" i="1"/>
  <c r="DB56" i="1"/>
  <c r="DA56" i="1"/>
  <c r="CZ56" i="1"/>
  <c r="DA55" i="1"/>
  <c r="DB51" i="1"/>
  <c r="DA51" i="1"/>
  <c r="CZ51" i="1"/>
  <c r="DA50" i="1"/>
  <c r="DA48" i="1"/>
  <c r="DA47" i="1"/>
  <c r="DA46" i="1"/>
  <c r="DA45" i="1"/>
  <c r="DB44" i="1"/>
  <c r="DA44" i="1"/>
  <c r="CZ44" i="1"/>
  <c r="DB43" i="1"/>
  <c r="DA43" i="1"/>
  <c r="CZ43" i="1"/>
  <c r="DA42" i="1"/>
  <c r="DA39" i="1"/>
  <c r="DB38" i="1"/>
  <c r="DA38" i="1"/>
  <c r="CZ38" i="1"/>
  <c r="DA36" i="1"/>
  <c r="DA35" i="1"/>
  <c r="DA34" i="1"/>
  <c r="DB33" i="1"/>
  <c r="DA33" i="1"/>
  <c r="CZ33" i="1"/>
  <c r="DB32" i="1"/>
  <c r="DA32" i="1"/>
  <c r="CZ32" i="1"/>
  <c r="DA31" i="1"/>
  <c r="DA30" i="1"/>
  <c r="DA25" i="1"/>
  <c r="DA24" i="1"/>
  <c r="DA23" i="1"/>
  <c r="DB22" i="1"/>
  <c r="DA22" i="1"/>
  <c r="CZ22" i="1"/>
  <c r="DA20" i="1"/>
  <c r="DA19" i="1"/>
  <c r="DA17" i="1"/>
  <c r="DA16" i="1"/>
  <c r="DA15" i="1"/>
  <c r="DB14" i="1"/>
  <c r="DA14" i="1"/>
  <c r="CZ14" i="1"/>
  <c r="DB13" i="1"/>
  <c r="DA13" i="1"/>
  <c r="CZ13" i="1"/>
  <c r="DA11" i="1"/>
  <c r="DA10" i="1"/>
  <c r="DA9" i="1"/>
  <c r="DA8" i="1"/>
  <c r="CX70" i="1"/>
  <c r="CY69" i="1"/>
  <c r="CX69" i="1"/>
  <c r="CX68" i="1"/>
  <c r="CX66" i="1"/>
  <c r="CY65" i="1"/>
  <c r="CX65" i="1"/>
  <c r="CW65" i="1"/>
  <c r="CX64" i="1"/>
  <c r="CX63" i="1"/>
  <c r="CX60" i="1"/>
  <c r="CX59" i="1"/>
  <c r="CX57" i="1"/>
  <c r="CY56" i="1"/>
  <c r="CX56" i="1"/>
  <c r="CW56" i="1"/>
  <c r="CX55" i="1"/>
  <c r="CY51" i="1"/>
  <c r="CX51" i="1"/>
  <c r="CW51" i="1"/>
  <c r="CX50" i="1"/>
  <c r="CX48" i="1"/>
  <c r="CX47" i="1"/>
  <c r="CX46" i="1"/>
  <c r="CX45" i="1"/>
  <c r="CY44" i="1"/>
  <c r="CX44" i="1"/>
  <c r="CW44" i="1"/>
  <c r="CY43" i="1"/>
  <c r="CX43" i="1"/>
  <c r="CW43" i="1"/>
  <c r="CX42" i="1"/>
  <c r="CX39" i="1"/>
  <c r="CY38" i="1"/>
  <c r="CX38" i="1"/>
  <c r="CW38" i="1"/>
  <c r="CX36" i="1"/>
  <c r="CX35" i="1"/>
  <c r="CX34" i="1"/>
  <c r="CY33" i="1"/>
  <c r="CX33" i="1"/>
  <c r="CW33" i="1"/>
  <c r="CY32" i="1"/>
  <c r="CX32" i="1"/>
  <c r="CW32" i="1"/>
  <c r="CX31" i="1"/>
  <c r="CX30" i="1"/>
  <c r="CX25" i="1"/>
  <c r="CX24" i="1"/>
  <c r="CX23" i="1"/>
  <c r="CY22" i="1"/>
  <c r="CX22" i="1"/>
  <c r="CW22" i="1"/>
  <c r="CX20" i="1"/>
  <c r="CX19" i="1"/>
  <c r="CX17" i="1"/>
  <c r="CX16" i="1"/>
  <c r="CX15" i="1"/>
  <c r="CY14" i="1"/>
  <c r="CX14" i="1"/>
  <c r="CW14" i="1"/>
  <c r="CY13" i="1"/>
  <c r="CX13" i="1"/>
  <c r="CW13" i="1"/>
  <c r="CX11" i="1"/>
  <c r="CX10" i="1"/>
  <c r="CX9" i="1"/>
  <c r="CX8" i="1"/>
  <c r="CU70" i="1"/>
  <c r="CV69" i="1"/>
  <c r="CU69" i="1"/>
  <c r="CU68" i="1"/>
  <c r="CU66" i="1"/>
  <c r="CV65" i="1"/>
  <c r="CU65" i="1"/>
  <c r="CT65" i="1"/>
  <c r="CU64" i="1"/>
  <c r="CU63" i="1"/>
  <c r="CU60" i="1"/>
  <c r="CU59" i="1"/>
  <c r="CU57" i="1"/>
  <c r="CV56" i="1"/>
  <c r="CU56" i="1"/>
  <c r="CT56" i="1"/>
  <c r="CU55" i="1"/>
  <c r="CV51" i="1"/>
  <c r="CU51" i="1"/>
  <c r="CT51" i="1"/>
  <c r="CU50" i="1"/>
  <c r="CU48" i="1"/>
  <c r="CU47" i="1"/>
  <c r="CU46" i="1"/>
  <c r="CU45" i="1"/>
  <c r="CV44" i="1"/>
  <c r="CU44" i="1"/>
  <c r="CT44" i="1"/>
  <c r="CV43" i="1"/>
  <c r="CU43" i="1"/>
  <c r="CT43" i="1"/>
  <c r="CU42" i="1"/>
  <c r="CU39" i="1"/>
  <c r="CV38" i="1"/>
  <c r="CU38" i="1"/>
  <c r="CT38" i="1"/>
  <c r="CU36" i="1"/>
  <c r="CU35" i="1"/>
  <c r="CU34" i="1"/>
  <c r="CV33" i="1"/>
  <c r="CU33" i="1"/>
  <c r="CT33" i="1"/>
  <c r="CV32" i="1"/>
  <c r="CU32" i="1"/>
  <c r="CT32" i="1"/>
  <c r="CU31" i="1"/>
  <c r="CU30" i="1"/>
  <c r="CU25" i="1"/>
  <c r="CU24" i="1"/>
  <c r="CU23" i="1"/>
  <c r="CV22" i="1"/>
  <c r="CU22" i="1"/>
  <c r="CT22" i="1"/>
  <c r="CU20" i="1"/>
  <c r="CU19" i="1"/>
  <c r="CU17" i="1"/>
  <c r="CU16" i="1"/>
  <c r="CU15" i="1"/>
  <c r="CV14" i="1"/>
  <c r="CU14" i="1"/>
  <c r="CT14" i="1"/>
  <c r="CV13" i="1"/>
  <c r="CU13" i="1"/>
  <c r="CT13" i="1"/>
  <c r="CU11" i="1"/>
  <c r="CU10" i="1"/>
  <c r="CU9" i="1"/>
  <c r="CU8" i="1"/>
  <c r="CS70" i="1"/>
  <c r="CR70" i="1"/>
  <c r="CQ70" i="1"/>
  <c r="CS69" i="1"/>
  <c r="CR69" i="1"/>
  <c r="CS68" i="1"/>
  <c r="CR68" i="1"/>
  <c r="CQ68" i="1"/>
  <c r="CS66" i="1"/>
  <c r="CR66" i="1"/>
  <c r="CQ66" i="1"/>
  <c r="CS65" i="1"/>
  <c r="CR65" i="1"/>
  <c r="CQ65" i="1"/>
  <c r="CS64" i="1"/>
  <c r="CR64" i="1"/>
  <c r="CQ64" i="1"/>
  <c r="CS63" i="1"/>
  <c r="CR63" i="1"/>
  <c r="CQ63" i="1"/>
  <c r="CS60" i="1"/>
  <c r="CR60" i="1"/>
  <c r="CQ60" i="1"/>
  <c r="CS59" i="1"/>
  <c r="CR59" i="1"/>
  <c r="CQ59" i="1"/>
  <c r="CS57" i="1"/>
  <c r="CR57" i="1"/>
  <c r="CQ57" i="1"/>
  <c r="CS56" i="1"/>
  <c r="CR56" i="1"/>
  <c r="CQ56" i="1"/>
  <c r="CS55" i="1"/>
  <c r="CR55" i="1"/>
  <c r="CQ55" i="1"/>
  <c r="CS51" i="1"/>
  <c r="CR51" i="1"/>
  <c r="CQ51" i="1"/>
  <c r="CS50" i="1"/>
  <c r="CR50" i="1"/>
  <c r="CQ50" i="1"/>
  <c r="CS48" i="1"/>
  <c r="CR48" i="1"/>
  <c r="CQ48" i="1"/>
  <c r="CS47" i="1"/>
  <c r="CR47" i="1"/>
  <c r="CQ47" i="1"/>
  <c r="CS46" i="1"/>
  <c r="CR46" i="1"/>
  <c r="CQ46" i="1"/>
  <c r="CS45" i="1"/>
  <c r="CR45" i="1"/>
  <c r="CQ45" i="1"/>
  <c r="CS44" i="1"/>
  <c r="CR44" i="1"/>
  <c r="CQ44" i="1"/>
  <c r="CS43" i="1"/>
  <c r="CR43" i="1"/>
  <c r="CQ43" i="1"/>
  <c r="CS42" i="1"/>
  <c r="CR42" i="1"/>
  <c r="CQ42" i="1"/>
  <c r="CS39" i="1"/>
  <c r="CR39" i="1"/>
  <c r="CQ39" i="1"/>
  <c r="CS38" i="1"/>
  <c r="CR38" i="1"/>
  <c r="CQ38" i="1"/>
  <c r="CS36" i="1"/>
  <c r="CR36" i="1"/>
  <c r="CQ36" i="1"/>
  <c r="CS35" i="1"/>
  <c r="CR35" i="1"/>
  <c r="CQ35" i="1"/>
  <c r="CS34" i="1"/>
  <c r="CR34" i="1"/>
  <c r="CQ34" i="1"/>
  <c r="CS33" i="1"/>
  <c r="CR33" i="1"/>
  <c r="CQ33" i="1"/>
  <c r="CS32" i="1"/>
  <c r="CR32" i="1"/>
  <c r="CQ32" i="1"/>
  <c r="CS31" i="1"/>
  <c r="CR31" i="1"/>
  <c r="CQ31" i="1"/>
  <c r="CS30" i="1"/>
  <c r="CR30" i="1"/>
  <c r="CQ30" i="1"/>
  <c r="CS25" i="1"/>
  <c r="CR25" i="1"/>
  <c r="CQ25" i="1"/>
  <c r="CS24" i="1"/>
  <c r="CR24" i="1"/>
  <c r="CQ24" i="1"/>
  <c r="CS23" i="1"/>
  <c r="CR23" i="1"/>
  <c r="CQ23" i="1"/>
  <c r="CS22" i="1"/>
  <c r="CR22" i="1"/>
  <c r="CQ22" i="1"/>
  <c r="CS20" i="1"/>
  <c r="CR20" i="1"/>
  <c r="CQ20" i="1"/>
  <c r="CS19" i="1"/>
  <c r="CR19" i="1"/>
  <c r="CQ19" i="1"/>
  <c r="CS17" i="1"/>
  <c r="CR17" i="1"/>
  <c r="CQ17" i="1"/>
  <c r="CS16" i="1"/>
  <c r="CR16" i="1"/>
  <c r="CQ16" i="1"/>
  <c r="CS15" i="1"/>
  <c r="CR15" i="1"/>
  <c r="CQ15" i="1"/>
  <c r="CS14" i="1"/>
  <c r="CR14" i="1"/>
  <c r="CQ14" i="1"/>
  <c r="CS13" i="1"/>
  <c r="CR13" i="1"/>
  <c r="CQ13" i="1"/>
  <c r="CS11" i="1"/>
  <c r="CR11" i="1"/>
  <c r="CQ11" i="1"/>
  <c r="CS10" i="1"/>
  <c r="CR10" i="1"/>
  <c r="CQ10" i="1"/>
  <c r="CS9" i="1"/>
  <c r="CR9" i="1"/>
  <c r="CQ9" i="1"/>
  <c r="CS8" i="1"/>
  <c r="CR8" i="1"/>
  <c r="CQ8" i="1"/>
  <c r="CO70" i="1"/>
  <c r="CN70" i="1"/>
  <c r="CP69" i="1"/>
  <c r="CO69" i="1"/>
  <c r="CO68" i="1"/>
  <c r="CN68" i="1"/>
  <c r="CO66" i="1"/>
  <c r="CN66" i="1"/>
  <c r="CP65" i="1"/>
  <c r="CO65" i="1"/>
  <c r="CN65" i="1"/>
  <c r="CO64" i="1"/>
  <c r="CN64" i="1"/>
  <c r="CO63" i="1"/>
  <c r="CN63" i="1"/>
  <c r="CO60" i="1"/>
  <c r="CN60" i="1"/>
  <c r="CO59" i="1"/>
  <c r="CN59" i="1"/>
  <c r="CO57" i="1"/>
  <c r="CN57" i="1"/>
  <c r="CP56" i="1"/>
  <c r="CO56" i="1"/>
  <c r="CN56" i="1"/>
  <c r="CO55" i="1"/>
  <c r="CN55" i="1"/>
  <c r="CP51" i="1"/>
  <c r="CO51" i="1"/>
  <c r="CN51" i="1"/>
  <c r="CO50" i="1"/>
  <c r="CN50" i="1"/>
  <c r="CO48" i="1"/>
  <c r="CN48" i="1"/>
  <c r="CO47" i="1"/>
  <c r="CN47" i="1"/>
  <c r="CO46" i="1"/>
  <c r="CN46" i="1"/>
  <c r="CO45" i="1"/>
  <c r="CP44" i="1"/>
  <c r="CO44" i="1"/>
  <c r="CN44" i="1"/>
  <c r="CP43" i="1"/>
  <c r="CO43" i="1"/>
  <c r="CN43" i="1"/>
  <c r="CO42" i="1"/>
  <c r="CN42" i="1"/>
  <c r="CO39" i="1"/>
  <c r="CN39" i="1"/>
  <c r="CP38" i="1"/>
  <c r="CO38" i="1"/>
  <c r="CN38" i="1"/>
  <c r="CO36" i="1"/>
  <c r="CN36" i="1"/>
  <c r="CO35" i="1"/>
  <c r="CN35" i="1"/>
  <c r="CO34" i="1"/>
  <c r="CP33" i="1"/>
  <c r="CO33" i="1"/>
  <c r="CN33" i="1"/>
  <c r="CP32" i="1"/>
  <c r="CO32" i="1"/>
  <c r="CN32" i="1"/>
  <c r="CO31" i="1"/>
  <c r="CN31" i="1"/>
  <c r="CO30" i="1"/>
  <c r="CN30" i="1"/>
  <c r="CO25" i="1"/>
  <c r="CN25" i="1"/>
  <c r="CO24" i="1"/>
  <c r="CO23" i="1"/>
  <c r="CN23" i="1"/>
  <c r="CP22" i="1"/>
  <c r="CO22" i="1"/>
  <c r="CN22" i="1"/>
  <c r="CO20" i="1"/>
  <c r="CO19" i="1"/>
  <c r="CO17" i="1"/>
  <c r="CO16" i="1"/>
  <c r="CO15" i="1"/>
  <c r="CN15" i="1"/>
  <c r="CP14" i="1"/>
  <c r="CO14" i="1"/>
  <c r="CN14" i="1"/>
  <c r="CP13" i="1"/>
  <c r="CO13" i="1"/>
  <c r="CN13" i="1"/>
  <c r="CO11" i="1"/>
  <c r="CO10" i="1"/>
  <c r="CO9" i="1"/>
  <c r="CN9" i="1"/>
  <c r="CO8" i="1"/>
  <c r="CN8" i="1"/>
  <c r="CM70" i="1"/>
  <c r="CL70" i="1"/>
  <c r="CK70" i="1"/>
  <c r="CM69" i="1"/>
  <c r="CL69" i="1"/>
  <c r="CM68" i="1"/>
  <c r="CL68" i="1"/>
  <c r="CK68" i="1"/>
  <c r="CM66" i="1"/>
  <c r="CL66" i="1"/>
  <c r="CK66" i="1"/>
  <c r="CM65" i="1"/>
  <c r="CL65" i="1"/>
  <c r="CK65" i="1"/>
  <c r="CM64" i="1"/>
  <c r="CL64" i="1"/>
  <c r="CK64" i="1"/>
  <c r="CM63" i="1"/>
  <c r="CL63" i="1"/>
  <c r="CK63" i="1"/>
  <c r="CM60" i="1"/>
  <c r="CL60" i="1"/>
  <c r="CK60" i="1"/>
  <c r="CM59" i="1"/>
  <c r="CL59" i="1"/>
  <c r="CK59" i="1"/>
  <c r="CM57" i="1"/>
  <c r="CL57" i="1"/>
  <c r="CK57" i="1"/>
  <c r="CM56" i="1"/>
  <c r="CL56" i="1"/>
  <c r="CK56" i="1"/>
  <c r="CM55" i="1"/>
  <c r="CL55" i="1"/>
  <c r="CK55" i="1"/>
  <c r="CM51" i="1"/>
  <c r="CL51" i="1"/>
  <c r="CK51" i="1"/>
  <c r="CM50" i="1"/>
  <c r="CL50" i="1"/>
  <c r="CK50" i="1"/>
  <c r="CM48" i="1"/>
  <c r="CL48" i="1"/>
  <c r="CK48" i="1"/>
  <c r="CM47" i="1"/>
  <c r="CL47" i="1"/>
  <c r="CK47" i="1"/>
  <c r="CL46" i="1"/>
  <c r="CL45" i="1"/>
  <c r="CM44" i="1"/>
  <c r="CL44" i="1"/>
  <c r="CK44" i="1"/>
  <c r="CM43" i="1"/>
  <c r="CL43" i="1"/>
  <c r="CK43" i="1"/>
  <c r="CM42" i="1"/>
  <c r="CL42" i="1"/>
  <c r="CK42" i="1"/>
  <c r="CM39" i="1"/>
  <c r="CL39" i="1"/>
  <c r="CK39" i="1"/>
  <c r="CM38" i="1"/>
  <c r="CL38" i="1"/>
  <c r="CK38" i="1"/>
  <c r="CM36" i="1"/>
  <c r="CL36" i="1"/>
  <c r="CK36" i="1"/>
  <c r="CM35" i="1"/>
  <c r="CL35" i="1"/>
  <c r="CK35" i="1"/>
  <c r="CL34" i="1"/>
  <c r="CM33" i="1"/>
  <c r="CL33" i="1"/>
  <c r="CK33" i="1"/>
  <c r="CM32" i="1"/>
  <c r="CL32" i="1"/>
  <c r="CK32" i="1"/>
  <c r="CM31" i="1"/>
  <c r="CL31" i="1"/>
  <c r="CK31" i="1"/>
  <c r="CM30" i="1"/>
  <c r="CL30" i="1"/>
  <c r="CK30" i="1"/>
  <c r="CM25" i="1"/>
  <c r="CL25" i="1"/>
  <c r="CK25" i="1"/>
  <c r="CL24" i="1"/>
  <c r="CL23" i="1"/>
  <c r="CM22" i="1"/>
  <c r="CL22" i="1"/>
  <c r="CK22" i="1"/>
  <c r="CL20" i="1"/>
  <c r="CL19" i="1"/>
  <c r="CM17" i="1"/>
  <c r="CL17" i="1"/>
  <c r="CK17" i="1"/>
  <c r="CL16" i="1"/>
  <c r="CM15" i="1"/>
  <c r="CL15" i="1"/>
  <c r="CK15" i="1"/>
  <c r="CM14" i="1"/>
  <c r="CL14" i="1"/>
  <c r="CK14" i="1"/>
  <c r="CM13" i="1"/>
  <c r="CL13" i="1"/>
  <c r="CK13" i="1"/>
  <c r="CM11" i="1"/>
  <c r="CL11" i="1"/>
  <c r="CK11" i="1"/>
  <c r="CL10" i="1"/>
  <c r="CL9" i="1"/>
  <c r="CL8" i="1"/>
  <c r="CJ70" i="1"/>
  <c r="CI70" i="1"/>
  <c r="CH70" i="1"/>
  <c r="CJ69" i="1"/>
  <c r="CI69" i="1"/>
  <c r="CJ68" i="1"/>
  <c r="CI68" i="1"/>
  <c r="CH68" i="1"/>
  <c r="CJ66" i="1"/>
  <c r="CI66" i="1"/>
  <c r="CH66" i="1"/>
  <c r="CJ65" i="1"/>
  <c r="CI65" i="1"/>
  <c r="CH65" i="1"/>
  <c r="CJ64" i="1"/>
  <c r="CI64" i="1"/>
  <c r="CH64" i="1"/>
  <c r="CJ63" i="1"/>
  <c r="CI63" i="1"/>
  <c r="CH63" i="1"/>
  <c r="CJ60" i="1"/>
  <c r="CI60" i="1"/>
  <c r="CH60" i="1"/>
  <c r="CJ59" i="1"/>
  <c r="CI59" i="1"/>
  <c r="CH59" i="1"/>
  <c r="CJ57" i="1"/>
  <c r="CI57" i="1"/>
  <c r="CH57" i="1"/>
  <c r="CJ56" i="1"/>
  <c r="CI56" i="1"/>
  <c r="CH56" i="1"/>
  <c r="CJ55" i="1"/>
  <c r="CI55" i="1"/>
  <c r="CH55" i="1"/>
  <c r="CJ51" i="1"/>
  <c r="CI51" i="1"/>
  <c r="CH51" i="1"/>
  <c r="CJ50" i="1"/>
  <c r="CI50" i="1"/>
  <c r="CH50" i="1"/>
  <c r="CJ48" i="1"/>
  <c r="CI48" i="1"/>
  <c r="CH48" i="1"/>
  <c r="CJ47" i="1"/>
  <c r="CI47" i="1"/>
  <c r="CH47" i="1"/>
  <c r="CJ46" i="1"/>
  <c r="CI46" i="1"/>
  <c r="CH46" i="1"/>
  <c r="CJ45" i="1"/>
  <c r="CI45" i="1"/>
  <c r="CH45" i="1"/>
  <c r="CJ44" i="1"/>
  <c r="CI44" i="1"/>
  <c r="CH44" i="1"/>
  <c r="CJ43" i="1"/>
  <c r="CI43" i="1"/>
  <c r="CH43" i="1"/>
  <c r="CJ42" i="1"/>
  <c r="CI42" i="1"/>
  <c r="CH42" i="1"/>
  <c r="CJ39" i="1"/>
  <c r="CI39" i="1"/>
  <c r="CH39" i="1"/>
  <c r="CJ38" i="1"/>
  <c r="CI38" i="1"/>
  <c r="CH38" i="1"/>
  <c r="CJ36" i="1"/>
  <c r="CI36" i="1"/>
  <c r="CH36" i="1"/>
  <c r="CJ35" i="1"/>
  <c r="CI35" i="1"/>
  <c r="CH35" i="1"/>
  <c r="CJ34" i="1"/>
  <c r="CI34" i="1"/>
  <c r="CH34" i="1"/>
  <c r="CJ33" i="1"/>
  <c r="CI33" i="1"/>
  <c r="CH33" i="1"/>
  <c r="CJ32" i="1"/>
  <c r="CI32" i="1"/>
  <c r="CH32" i="1"/>
  <c r="CJ31" i="1"/>
  <c r="CI31" i="1"/>
  <c r="CH31" i="1"/>
  <c r="CJ30" i="1"/>
  <c r="CI30" i="1"/>
  <c r="CH30" i="1"/>
  <c r="CJ25" i="1"/>
  <c r="CI25" i="1"/>
  <c r="CH25" i="1"/>
  <c r="CI24" i="1"/>
  <c r="CI23" i="1"/>
  <c r="CJ22" i="1"/>
  <c r="CI22" i="1"/>
  <c r="CH22" i="1"/>
  <c r="CI20" i="1"/>
  <c r="CI19" i="1"/>
  <c r="CJ17" i="1"/>
  <c r="CI17" i="1"/>
  <c r="CH17" i="1"/>
  <c r="CJ16" i="1"/>
  <c r="CI16" i="1"/>
  <c r="CH16" i="1"/>
  <c r="CJ15" i="1"/>
  <c r="CI15" i="1"/>
  <c r="CH15" i="1"/>
  <c r="CJ14" i="1"/>
  <c r="CI14" i="1"/>
  <c r="CH14" i="1"/>
  <c r="CJ13" i="1"/>
  <c r="CI13" i="1"/>
  <c r="CH13" i="1"/>
  <c r="CJ11" i="1"/>
  <c r="CI11" i="1"/>
  <c r="CH11" i="1"/>
  <c r="CI10" i="1"/>
  <c r="CJ9" i="1"/>
  <c r="CI9" i="1"/>
  <c r="CH9" i="1"/>
  <c r="CJ8" i="1"/>
  <c r="CI8" i="1"/>
  <c r="CH8" i="1"/>
  <c r="CG70" i="1"/>
  <c r="CF70" i="1"/>
  <c r="CE70" i="1"/>
  <c r="CG69" i="1"/>
  <c r="CF69" i="1"/>
  <c r="CG68" i="1"/>
  <c r="CF68" i="1"/>
  <c r="CE68" i="1"/>
  <c r="CG66" i="1"/>
  <c r="CF66" i="1"/>
  <c r="CE66" i="1"/>
  <c r="CG65" i="1"/>
  <c r="CF65" i="1"/>
  <c r="CE65" i="1"/>
  <c r="CG64" i="1"/>
  <c r="CF64" i="1"/>
  <c r="CE64" i="1"/>
  <c r="CG63" i="1"/>
  <c r="CF63" i="1"/>
  <c r="CE63" i="1"/>
  <c r="CG60" i="1"/>
  <c r="CF60" i="1"/>
  <c r="CE60" i="1"/>
  <c r="CG59" i="1"/>
  <c r="CF59" i="1"/>
  <c r="CE59" i="1"/>
  <c r="CG57" i="1"/>
  <c r="CF57" i="1"/>
  <c r="CE57" i="1"/>
  <c r="CG56" i="1"/>
  <c r="CF56" i="1"/>
  <c r="CE56" i="1"/>
  <c r="CG55" i="1"/>
  <c r="CF55" i="1"/>
  <c r="CE55" i="1"/>
  <c r="CG51" i="1"/>
  <c r="CF51" i="1"/>
  <c r="CE51" i="1"/>
  <c r="CG50" i="1"/>
  <c r="CF50" i="1"/>
  <c r="CE50" i="1"/>
  <c r="CG48" i="1"/>
  <c r="CF48" i="1"/>
  <c r="CE48" i="1"/>
  <c r="CG47" i="1"/>
  <c r="CF47" i="1"/>
  <c r="CE47" i="1"/>
  <c r="CF46" i="1"/>
  <c r="CF45" i="1"/>
  <c r="CG44" i="1"/>
  <c r="CF44" i="1"/>
  <c r="CE44" i="1"/>
  <c r="CG43" i="1"/>
  <c r="CF43" i="1"/>
  <c r="CE43" i="1"/>
  <c r="CG42" i="1"/>
  <c r="CF42" i="1"/>
  <c r="CE42" i="1"/>
  <c r="CG39" i="1"/>
  <c r="CF39" i="1"/>
  <c r="CE39" i="1"/>
  <c r="CG38" i="1"/>
  <c r="CF38" i="1"/>
  <c r="CE38" i="1"/>
  <c r="CF36" i="1"/>
  <c r="CG35" i="1"/>
  <c r="CF35" i="1"/>
  <c r="CE35" i="1"/>
  <c r="CF34" i="1"/>
  <c r="CE34" i="1"/>
  <c r="CG33" i="1"/>
  <c r="CF33" i="1"/>
  <c r="CE33" i="1"/>
  <c r="CG32" i="1"/>
  <c r="CF32" i="1"/>
  <c r="CE32" i="1"/>
  <c r="CG31" i="1"/>
  <c r="CF31" i="1"/>
  <c r="CE31" i="1"/>
  <c r="CG30" i="1"/>
  <c r="CF30" i="1"/>
  <c r="CE30" i="1"/>
  <c r="CG25" i="1"/>
  <c r="CF25" i="1"/>
  <c r="CE25" i="1"/>
  <c r="CF24" i="1"/>
  <c r="CF23" i="1"/>
  <c r="CG22" i="1"/>
  <c r="CF22" i="1"/>
  <c r="CE22" i="1"/>
  <c r="CF20" i="1"/>
  <c r="CF19" i="1"/>
  <c r="CG17" i="1"/>
  <c r="CF17" i="1"/>
  <c r="CE17" i="1"/>
  <c r="CG16" i="1"/>
  <c r="CF16" i="1"/>
  <c r="CE16" i="1"/>
  <c r="CG15" i="1"/>
  <c r="CF15" i="1"/>
  <c r="CE15" i="1"/>
  <c r="CG14" i="1"/>
  <c r="CF14" i="1"/>
  <c r="CE14" i="1"/>
  <c r="CG13" i="1"/>
  <c r="CF13" i="1"/>
  <c r="CE13" i="1"/>
  <c r="CG11" i="1"/>
  <c r="CF11" i="1"/>
  <c r="CE11" i="1"/>
  <c r="CF10" i="1"/>
  <c r="CF9" i="1"/>
  <c r="CF8" i="1"/>
  <c r="CE8" i="1"/>
  <c r="CD70" i="1"/>
  <c r="CC70" i="1"/>
  <c r="CB70" i="1"/>
  <c r="CD69" i="1"/>
  <c r="CC69" i="1"/>
  <c r="CD68" i="1"/>
  <c r="CC68" i="1"/>
  <c r="CB68" i="1"/>
  <c r="CD66" i="1"/>
  <c r="CC66" i="1"/>
  <c r="CB66" i="1"/>
  <c r="CD65" i="1"/>
  <c r="CC65" i="1"/>
  <c r="CB65" i="1"/>
  <c r="CD64" i="1"/>
  <c r="CC64" i="1"/>
  <c r="CB64" i="1"/>
  <c r="CD63" i="1"/>
  <c r="CC63" i="1"/>
  <c r="CB63" i="1"/>
  <c r="CD60" i="1"/>
  <c r="CC60" i="1"/>
  <c r="CB60" i="1"/>
  <c r="CD59" i="1"/>
  <c r="CC59" i="1"/>
  <c r="CB59" i="1"/>
  <c r="CD57" i="1"/>
  <c r="CC57" i="1"/>
  <c r="CB57" i="1"/>
  <c r="CD56" i="1"/>
  <c r="CC56" i="1"/>
  <c r="CB56" i="1"/>
  <c r="CD55" i="1"/>
  <c r="CC55" i="1"/>
  <c r="CB55" i="1"/>
  <c r="CD51" i="1"/>
  <c r="CC51" i="1"/>
  <c r="CB51" i="1"/>
  <c r="CD50" i="1"/>
  <c r="CC50" i="1"/>
  <c r="CB50" i="1"/>
  <c r="CD48" i="1"/>
  <c r="CC48" i="1"/>
  <c r="CB48" i="1"/>
  <c r="CD47" i="1"/>
  <c r="CC47" i="1"/>
  <c r="CB47" i="1"/>
  <c r="CD46" i="1"/>
  <c r="CC46" i="1"/>
  <c r="CB46" i="1"/>
  <c r="CD45" i="1"/>
  <c r="CC45" i="1"/>
  <c r="CB45" i="1"/>
  <c r="CD44" i="1"/>
  <c r="CC44" i="1"/>
  <c r="CB44" i="1"/>
  <c r="CD43" i="1"/>
  <c r="CC43" i="1"/>
  <c r="CB43" i="1"/>
  <c r="CD42" i="1"/>
  <c r="CC42" i="1"/>
  <c r="CB42" i="1"/>
  <c r="CD39" i="1"/>
  <c r="CC39" i="1"/>
  <c r="CB39" i="1"/>
  <c r="CD38" i="1"/>
  <c r="CC38" i="1"/>
  <c r="CB38" i="1"/>
  <c r="CD36" i="1"/>
  <c r="CC36" i="1"/>
  <c r="CB36" i="1"/>
  <c r="CD35" i="1"/>
  <c r="CC35" i="1"/>
  <c r="CB35" i="1"/>
  <c r="CD34" i="1"/>
  <c r="CC34" i="1"/>
  <c r="CB34" i="1"/>
  <c r="CD33" i="1"/>
  <c r="CC33" i="1"/>
  <c r="CB33" i="1"/>
  <c r="CD32" i="1"/>
  <c r="CC32" i="1"/>
  <c r="CB32" i="1"/>
  <c r="CD31" i="1"/>
  <c r="CC31" i="1"/>
  <c r="CB31" i="1"/>
  <c r="CD30" i="1"/>
  <c r="CC30" i="1"/>
  <c r="CB30" i="1"/>
  <c r="CD25" i="1"/>
  <c r="CC25" i="1"/>
  <c r="CB25" i="1"/>
  <c r="CD24" i="1"/>
  <c r="CC24" i="1"/>
  <c r="CB24" i="1"/>
  <c r="CD23" i="1"/>
  <c r="CC23" i="1"/>
  <c r="CB23" i="1"/>
  <c r="CD22" i="1"/>
  <c r="CC22" i="1"/>
  <c r="CB22" i="1"/>
  <c r="CD20" i="1"/>
  <c r="CC20" i="1"/>
  <c r="CB20" i="1"/>
  <c r="CD19" i="1"/>
  <c r="CC19" i="1"/>
  <c r="CB19" i="1"/>
  <c r="CD17" i="1"/>
  <c r="CC17" i="1"/>
  <c r="CB17" i="1"/>
  <c r="CD16" i="1"/>
  <c r="CC16" i="1"/>
  <c r="CB16" i="1"/>
  <c r="CD15" i="1"/>
  <c r="CC15" i="1"/>
  <c r="CB15" i="1"/>
  <c r="CD14" i="1"/>
  <c r="CC14" i="1"/>
  <c r="CB14" i="1"/>
  <c r="CD13" i="1"/>
  <c r="CC13" i="1"/>
  <c r="CB13" i="1"/>
  <c r="CD11" i="1"/>
  <c r="CC11" i="1"/>
  <c r="CB11" i="1"/>
  <c r="CD10" i="1"/>
  <c r="CC10" i="1"/>
  <c r="CB10" i="1"/>
  <c r="CD9" i="1"/>
  <c r="CC9" i="1"/>
  <c r="CB9" i="1"/>
  <c r="CD8" i="1"/>
  <c r="CC8" i="1"/>
  <c r="CB8" i="1"/>
  <c r="BZ70" i="1"/>
  <c r="CA69" i="1"/>
  <c r="BZ69" i="1"/>
  <c r="BZ68" i="1"/>
  <c r="BZ66" i="1"/>
  <c r="CA65" i="1"/>
  <c r="BZ65" i="1"/>
  <c r="BY65" i="1"/>
  <c r="BZ64" i="1"/>
  <c r="BZ63" i="1"/>
  <c r="BZ60" i="1"/>
  <c r="BZ59" i="1"/>
  <c r="BZ57" i="1"/>
  <c r="CA56" i="1"/>
  <c r="BZ56" i="1"/>
  <c r="BY56" i="1"/>
  <c r="BZ55" i="1"/>
  <c r="CA51" i="1"/>
  <c r="BZ51" i="1"/>
  <c r="BY51" i="1"/>
  <c r="BZ50" i="1"/>
  <c r="BZ48" i="1"/>
  <c r="BZ47" i="1"/>
  <c r="BZ46" i="1"/>
  <c r="BZ45" i="1"/>
  <c r="CA44" i="1"/>
  <c r="BZ44" i="1"/>
  <c r="BY44" i="1"/>
  <c r="CA43" i="1"/>
  <c r="BZ43" i="1"/>
  <c r="BY43" i="1"/>
  <c r="BZ42" i="1"/>
  <c r="BZ39" i="1"/>
  <c r="CA38" i="1"/>
  <c r="BZ38" i="1"/>
  <c r="BY38" i="1"/>
  <c r="BZ36" i="1"/>
  <c r="BZ35" i="1"/>
  <c r="BZ34" i="1"/>
  <c r="CA33" i="1"/>
  <c r="BZ33" i="1"/>
  <c r="BY33" i="1"/>
  <c r="CA32" i="1"/>
  <c r="BZ32" i="1"/>
  <c r="BY32" i="1"/>
  <c r="BZ31" i="1"/>
  <c r="BZ30" i="1"/>
  <c r="BZ25" i="1"/>
  <c r="BZ24" i="1"/>
  <c r="BZ23" i="1"/>
  <c r="CA22" i="1"/>
  <c r="BZ22" i="1"/>
  <c r="BY22" i="1"/>
  <c r="BZ20" i="1"/>
  <c r="BZ19" i="1"/>
  <c r="BZ17" i="1"/>
  <c r="BZ16" i="1"/>
  <c r="BZ15" i="1"/>
  <c r="CA14" i="1"/>
  <c r="BZ14" i="1"/>
  <c r="BY14" i="1"/>
  <c r="CA13" i="1"/>
  <c r="BZ13" i="1"/>
  <c r="BY13" i="1"/>
  <c r="BZ11" i="1"/>
  <c r="BZ10" i="1"/>
  <c r="BZ9" i="1"/>
  <c r="BZ8" i="1"/>
  <c r="BX70" i="1"/>
  <c r="BW70" i="1"/>
  <c r="BV70" i="1"/>
  <c r="BX69" i="1"/>
  <c r="BW69" i="1"/>
  <c r="BX68" i="1"/>
  <c r="BW68" i="1"/>
  <c r="BV68" i="1"/>
  <c r="BX66" i="1"/>
  <c r="BW66" i="1"/>
  <c r="BV66" i="1"/>
  <c r="BX65" i="1"/>
  <c r="BW65" i="1"/>
  <c r="BV65" i="1"/>
  <c r="BX64" i="1"/>
  <c r="BW64" i="1"/>
  <c r="BV64" i="1"/>
  <c r="BX63" i="1"/>
  <c r="BW63" i="1"/>
  <c r="BV63" i="1"/>
  <c r="BX60" i="1"/>
  <c r="BW60" i="1"/>
  <c r="BV60" i="1"/>
  <c r="BX59" i="1"/>
  <c r="BW59" i="1"/>
  <c r="BV59" i="1"/>
  <c r="BX57" i="1"/>
  <c r="BW57" i="1"/>
  <c r="BV57" i="1"/>
  <c r="BX56" i="1"/>
  <c r="BW56" i="1"/>
  <c r="BV56" i="1"/>
  <c r="BX55" i="1"/>
  <c r="BW55" i="1"/>
  <c r="BV55" i="1"/>
  <c r="BX51" i="1"/>
  <c r="BW51" i="1"/>
  <c r="BV51" i="1"/>
  <c r="BX50" i="1"/>
  <c r="BW50" i="1"/>
  <c r="BV50" i="1"/>
  <c r="BX48" i="1"/>
  <c r="BW48" i="1"/>
  <c r="BV48" i="1"/>
  <c r="BX47" i="1"/>
  <c r="BW47" i="1"/>
  <c r="BV47" i="1"/>
  <c r="BX46" i="1"/>
  <c r="BW46" i="1"/>
  <c r="BV46" i="1"/>
  <c r="BX45" i="1"/>
  <c r="BW45" i="1"/>
  <c r="BV45" i="1"/>
  <c r="BX44" i="1"/>
  <c r="BW44" i="1"/>
  <c r="BV44" i="1"/>
  <c r="BX43" i="1"/>
  <c r="BW43" i="1"/>
  <c r="BV43" i="1"/>
  <c r="BX42" i="1"/>
  <c r="BW42" i="1"/>
  <c r="BV42" i="1"/>
  <c r="BX39" i="1"/>
  <c r="BW39" i="1"/>
  <c r="BV39" i="1"/>
  <c r="BX38" i="1"/>
  <c r="BW38" i="1"/>
  <c r="BV38" i="1"/>
  <c r="BX36" i="1"/>
  <c r="BW36" i="1"/>
  <c r="BV36" i="1"/>
  <c r="BX35" i="1"/>
  <c r="BW35" i="1"/>
  <c r="BV35" i="1"/>
  <c r="BX34" i="1"/>
  <c r="BW34" i="1"/>
  <c r="BV34" i="1"/>
  <c r="BX33" i="1"/>
  <c r="BW33" i="1"/>
  <c r="BV33" i="1"/>
  <c r="BX32" i="1"/>
  <c r="BW32" i="1"/>
  <c r="BV32" i="1"/>
  <c r="BX31" i="1"/>
  <c r="BW31" i="1"/>
  <c r="BV31" i="1"/>
  <c r="BX30" i="1"/>
  <c r="BW30" i="1"/>
  <c r="BV30" i="1"/>
  <c r="BX25" i="1"/>
  <c r="BW25" i="1"/>
  <c r="BV25" i="1"/>
  <c r="BX24" i="1"/>
  <c r="BW24" i="1"/>
  <c r="BV24" i="1"/>
  <c r="BX23" i="1"/>
  <c r="BW23" i="1"/>
  <c r="BV23" i="1"/>
  <c r="BX22" i="1"/>
  <c r="BW22" i="1"/>
  <c r="BV22" i="1"/>
  <c r="BX20" i="1"/>
  <c r="BW20" i="1"/>
  <c r="BV20" i="1"/>
  <c r="BX19" i="1"/>
  <c r="BW19" i="1"/>
  <c r="BV19" i="1"/>
  <c r="BX17" i="1"/>
  <c r="BW17" i="1"/>
  <c r="BV17" i="1"/>
  <c r="BX16" i="1"/>
  <c r="BW16" i="1"/>
  <c r="BV16" i="1"/>
  <c r="BX15" i="1"/>
  <c r="BW15" i="1"/>
  <c r="BV15" i="1"/>
  <c r="BX14" i="1"/>
  <c r="BW14" i="1"/>
  <c r="BV14" i="1"/>
  <c r="BX13" i="1"/>
  <c r="BW13" i="1"/>
  <c r="BV13" i="1"/>
  <c r="BX11" i="1"/>
  <c r="BW11" i="1"/>
  <c r="BV11" i="1"/>
  <c r="BX10" i="1"/>
  <c r="BW10" i="1"/>
  <c r="BV10" i="1"/>
  <c r="BX9" i="1"/>
  <c r="BW9" i="1"/>
  <c r="BV9" i="1"/>
  <c r="BX8" i="1"/>
  <c r="BW8" i="1"/>
  <c r="BV8" i="1"/>
  <c r="BT70" i="1"/>
  <c r="BU69" i="1"/>
  <c r="BT69" i="1"/>
  <c r="BT68" i="1"/>
  <c r="BT66" i="1"/>
  <c r="BU65" i="1"/>
  <c r="BT65" i="1"/>
  <c r="BS65" i="1"/>
  <c r="BT64" i="1"/>
  <c r="BT63" i="1"/>
  <c r="BT60" i="1"/>
  <c r="BT59" i="1"/>
  <c r="BT57" i="1"/>
  <c r="BU56" i="1"/>
  <c r="BT56" i="1"/>
  <c r="BS56" i="1"/>
  <c r="BT55" i="1"/>
  <c r="BU51" i="1"/>
  <c r="BT51" i="1"/>
  <c r="BS51" i="1"/>
  <c r="BT50" i="1"/>
  <c r="BT48" i="1"/>
  <c r="BT47" i="1"/>
  <c r="BT46" i="1"/>
  <c r="BT45" i="1"/>
  <c r="BU44" i="1"/>
  <c r="BT44" i="1"/>
  <c r="BS44" i="1"/>
  <c r="BU43" i="1"/>
  <c r="BT43" i="1"/>
  <c r="BS43" i="1"/>
  <c r="BT42" i="1"/>
  <c r="BT39" i="1"/>
  <c r="BU38" i="1"/>
  <c r="BT38" i="1"/>
  <c r="BS38" i="1"/>
  <c r="BT36" i="1"/>
  <c r="BT35" i="1"/>
  <c r="BT34" i="1"/>
  <c r="BU33" i="1"/>
  <c r="BT33" i="1"/>
  <c r="BS33" i="1"/>
  <c r="BU32" i="1"/>
  <c r="BT32" i="1"/>
  <c r="BS32" i="1"/>
  <c r="BT31" i="1"/>
  <c r="BT30" i="1"/>
  <c r="BT25" i="1"/>
  <c r="BT24" i="1"/>
  <c r="BT23" i="1"/>
  <c r="BU22" i="1"/>
  <c r="BT22" i="1"/>
  <c r="BS22" i="1"/>
  <c r="BT20" i="1"/>
  <c r="BT19" i="1"/>
  <c r="BT17" i="1"/>
  <c r="BT16" i="1"/>
  <c r="BT15" i="1"/>
  <c r="BU14" i="1"/>
  <c r="BT14" i="1"/>
  <c r="BS14" i="1"/>
  <c r="BU13" i="1"/>
  <c r="BT13" i="1"/>
  <c r="BS13" i="1"/>
  <c r="BT11" i="1"/>
  <c r="BT10" i="1"/>
  <c r="BT9" i="1"/>
  <c r="BT8" i="1"/>
  <c r="BQ70" i="1"/>
  <c r="BR69" i="1"/>
  <c r="BQ69" i="1"/>
  <c r="BQ68" i="1"/>
  <c r="BQ66" i="1"/>
  <c r="BR65" i="1"/>
  <c r="BQ65" i="1"/>
  <c r="BP65" i="1"/>
  <c r="BQ64" i="1"/>
  <c r="BQ63" i="1"/>
  <c r="BQ60" i="1"/>
  <c r="BQ59" i="1"/>
  <c r="BQ57" i="1"/>
  <c r="BR56" i="1"/>
  <c r="BQ56" i="1"/>
  <c r="BP56" i="1"/>
  <c r="BQ55" i="1"/>
  <c r="BR51" i="1"/>
  <c r="BQ51" i="1"/>
  <c r="BP51" i="1"/>
  <c r="BQ50" i="1"/>
  <c r="BQ48" i="1"/>
  <c r="BQ47" i="1"/>
  <c r="BQ46" i="1"/>
  <c r="BQ45" i="1"/>
  <c r="BR44" i="1"/>
  <c r="BQ44" i="1"/>
  <c r="BP44" i="1"/>
  <c r="BR43" i="1"/>
  <c r="BQ43" i="1"/>
  <c r="BP43" i="1"/>
  <c r="BQ42" i="1"/>
  <c r="BQ39" i="1"/>
  <c r="BR38" i="1"/>
  <c r="BQ38" i="1"/>
  <c r="BP38" i="1"/>
  <c r="BQ36" i="1"/>
  <c r="BQ35" i="1"/>
  <c r="BQ34" i="1"/>
  <c r="BR33" i="1"/>
  <c r="BQ33" i="1"/>
  <c r="BP33" i="1"/>
  <c r="BR32" i="1"/>
  <c r="BQ32" i="1"/>
  <c r="BP32" i="1"/>
  <c r="BQ31" i="1"/>
  <c r="BQ30" i="1"/>
  <c r="BQ25" i="1"/>
  <c r="BQ24" i="1"/>
  <c r="BQ23" i="1"/>
  <c r="BR22" i="1"/>
  <c r="BQ22" i="1"/>
  <c r="BP22" i="1"/>
  <c r="BQ20" i="1"/>
  <c r="BQ19" i="1"/>
  <c r="BQ17" i="1"/>
  <c r="BQ16" i="1"/>
  <c r="BQ15" i="1"/>
  <c r="BR14" i="1"/>
  <c r="BQ14" i="1"/>
  <c r="BP14" i="1"/>
  <c r="BR13" i="1"/>
  <c r="BQ13" i="1"/>
  <c r="BP13" i="1"/>
  <c r="BQ11" i="1"/>
  <c r="BQ10" i="1"/>
  <c r="BQ9" i="1"/>
  <c r="BQ8" i="1"/>
  <c r="BN70" i="1"/>
  <c r="BO69" i="1"/>
  <c r="BN69" i="1"/>
  <c r="BN68" i="1"/>
  <c r="BN66" i="1"/>
  <c r="BO65" i="1"/>
  <c r="BN65" i="1"/>
  <c r="BM65" i="1"/>
  <c r="BN64" i="1"/>
  <c r="BN63" i="1"/>
  <c r="BN60" i="1"/>
  <c r="BN59" i="1"/>
  <c r="BN57" i="1"/>
  <c r="BO56" i="1"/>
  <c r="BN56" i="1"/>
  <c r="BM56" i="1"/>
  <c r="BN55" i="1"/>
  <c r="BO51" i="1"/>
  <c r="BN51" i="1"/>
  <c r="BM51" i="1"/>
  <c r="BN50" i="1"/>
  <c r="BO48" i="1"/>
  <c r="BN48" i="1"/>
  <c r="BM48" i="1"/>
  <c r="BN47" i="1"/>
  <c r="BN46" i="1"/>
  <c r="BN45" i="1"/>
  <c r="BO44" i="1"/>
  <c r="BN44" i="1"/>
  <c r="BM44" i="1"/>
  <c r="BO43" i="1"/>
  <c r="BN43" i="1"/>
  <c r="BM43" i="1"/>
  <c r="BN42" i="1"/>
  <c r="BN39" i="1"/>
  <c r="BO38" i="1"/>
  <c r="BN38" i="1"/>
  <c r="BM38" i="1"/>
  <c r="BN36" i="1"/>
  <c r="BN35" i="1"/>
  <c r="BN34" i="1"/>
  <c r="BO33" i="1"/>
  <c r="BN33" i="1"/>
  <c r="BM33" i="1"/>
  <c r="BO32" i="1"/>
  <c r="BN32" i="1"/>
  <c r="BM32" i="1"/>
  <c r="BN31" i="1"/>
  <c r="BN30" i="1"/>
  <c r="BN25" i="1"/>
  <c r="BN24" i="1"/>
  <c r="BN23" i="1"/>
  <c r="BO22" i="1"/>
  <c r="BN22" i="1"/>
  <c r="BM22" i="1"/>
  <c r="BN20" i="1"/>
  <c r="BN19" i="1"/>
  <c r="BN17" i="1"/>
  <c r="BN16" i="1"/>
  <c r="BN15" i="1"/>
  <c r="BO14" i="1"/>
  <c r="BN14" i="1"/>
  <c r="BM14" i="1"/>
  <c r="BO13" i="1"/>
  <c r="BN13" i="1"/>
  <c r="BM13" i="1"/>
  <c r="BN11" i="1"/>
  <c r="BN10" i="1"/>
  <c r="BN9" i="1"/>
  <c r="BN8" i="1"/>
  <c r="BK70" i="1"/>
  <c r="BL69" i="1"/>
  <c r="BK69" i="1"/>
  <c r="BK68" i="1"/>
  <c r="BK66" i="1"/>
  <c r="BL65" i="1"/>
  <c r="BK65" i="1"/>
  <c r="BJ65" i="1"/>
  <c r="BK64" i="1"/>
  <c r="BK63" i="1"/>
  <c r="BK60" i="1"/>
  <c r="BK59" i="1"/>
  <c r="BK57" i="1"/>
  <c r="BL56" i="1"/>
  <c r="BK56" i="1"/>
  <c r="BJ56" i="1"/>
  <c r="BK55" i="1"/>
  <c r="BL51" i="1"/>
  <c r="BK51" i="1"/>
  <c r="BJ51" i="1"/>
  <c r="BK50" i="1"/>
  <c r="BK48" i="1"/>
  <c r="BK47" i="1"/>
  <c r="BK46" i="1"/>
  <c r="BK45" i="1"/>
  <c r="BL44" i="1"/>
  <c r="BK44" i="1"/>
  <c r="BJ44" i="1"/>
  <c r="BL43" i="1"/>
  <c r="BK43" i="1"/>
  <c r="BJ43" i="1"/>
  <c r="BK42" i="1"/>
  <c r="BK39" i="1"/>
  <c r="BL38" i="1"/>
  <c r="BK38" i="1"/>
  <c r="BJ38" i="1"/>
  <c r="BK36" i="1"/>
  <c r="BK35" i="1"/>
  <c r="BK34" i="1"/>
  <c r="BL33" i="1"/>
  <c r="BK33" i="1"/>
  <c r="BJ33" i="1"/>
  <c r="BL32" i="1"/>
  <c r="BK32" i="1"/>
  <c r="BJ32" i="1"/>
  <c r="BK31" i="1"/>
  <c r="BK30" i="1"/>
  <c r="BK25" i="1"/>
  <c r="BK24" i="1"/>
  <c r="BK23" i="1"/>
  <c r="BL22" i="1"/>
  <c r="BK22" i="1"/>
  <c r="BJ22" i="1"/>
  <c r="BK20" i="1"/>
  <c r="BK19" i="1"/>
  <c r="BK17" i="1"/>
  <c r="BK16" i="1"/>
  <c r="BK15" i="1"/>
  <c r="BL14" i="1"/>
  <c r="BK14" i="1"/>
  <c r="BJ14" i="1"/>
  <c r="BL13" i="1"/>
  <c r="BK13" i="1"/>
  <c r="BJ13" i="1"/>
  <c r="BK11" i="1"/>
  <c r="BK10" i="1"/>
  <c r="BK9" i="1"/>
  <c r="BK8" i="1"/>
  <c r="BH70" i="1"/>
  <c r="BI69" i="1"/>
  <c r="BH69" i="1"/>
  <c r="BH68" i="1"/>
  <c r="BH66" i="1"/>
  <c r="BI65" i="1"/>
  <c r="BH65" i="1"/>
  <c r="BG65" i="1"/>
  <c r="BH64" i="1"/>
  <c r="BH63" i="1"/>
  <c r="BH60" i="1"/>
  <c r="BH59" i="1"/>
  <c r="BH57" i="1"/>
  <c r="BI56" i="1"/>
  <c r="BH56" i="1"/>
  <c r="BG56" i="1"/>
  <c r="BH55" i="1"/>
  <c r="BI51" i="1"/>
  <c r="BH51" i="1"/>
  <c r="BG51" i="1"/>
  <c r="BH50" i="1"/>
  <c r="BH48" i="1"/>
  <c r="BH47" i="1"/>
  <c r="BH46" i="1"/>
  <c r="BH45" i="1"/>
  <c r="BI44" i="1"/>
  <c r="BH44" i="1"/>
  <c r="BG44" i="1"/>
  <c r="BI43" i="1"/>
  <c r="BH43" i="1"/>
  <c r="BG43" i="1"/>
  <c r="BH42" i="1"/>
  <c r="BH39" i="1"/>
  <c r="BI38" i="1"/>
  <c r="BH38" i="1"/>
  <c r="BG38" i="1"/>
  <c r="BH36" i="1"/>
  <c r="BH35" i="1"/>
  <c r="BH34" i="1"/>
  <c r="BI33" i="1"/>
  <c r="BH33" i="1"/>
  <c r="BG33" i="1"/>
  <c r="BI32" i="1"/>
  <c r="BH32" i="1"/>
  <c r="BG32" i="1"/>
  <c r="BH31" i="1"/>
  <c r="BH30" i="1"/>
  <c r="BH25" i="1"/>
  <c r="BH24" i="1"/>
  <c r="BH23" i="1"/>
  <c r="BI22" i="1"/>
  <c r="BH22" i="1"/>
  <c r="BG22" i="1"/>
  <c r="BH20" i="1"/>
  <c r="BH19" i="1"/>
  <c r="BH17" i="1"/>
  <c r="BH16" i="1"/>
  <c r="BH15" i="1"/>
  <c r="BI14" i="1"/>
  <c r="BH14" i="1"/>
  <c r="BG14" i="1"/>
  <c r="BI13" i="1"/>
  <c r="BH13" i="1"/>
  <c r="BG13" i="1"/>
  <c r="BH11" i="1"/>
  <c r="BH10" i="1"/>
  <c r="BH9" i="1"/>
  <c r="BH8" i="1"/>
  <c r="BE70" i="1"/>
  <c r="BF69" i="1"/>
  <c r="BE69" i="1"/>
  <c r="BE68" i="1"/>
  <c r="BE66" i="1"/>
  <c r="BF65" i="1"/>
  <c r="BE65" i="1"/>
  <c r="BD65" i="1"/>
  <c r="BE64" i="1"/>
  <c r="BE63" i="1"/>
  <c r="BE60" i="1"/>
  <c r="BE59" i="1"/>
  <c r="BE57" i="1"/>
  <c r="BF56" i="1"/>
  <c r="BE56" i="1"/>
  <c r="BD56" i="1"/>
  <c r="BE55" i="1"/>
  <c r="BF51" i="1"/>
  <c r="BE51" i="1"/>
  <c r="BD51" i="1"/>
  <c r="BE50" i="1"/>
  <c r="BE48" i="1"/>
  <c r="BE47" i="1"/>
  <c r="BE46" i="1"/>
  <c r="BE45" i="1"/>
  <c r="BF44" i="1"/>
  <c r="BE44" i="1"/>
  <c r="BD44" i="1"/>
  <c r="BF43" i="1"/>
  <c r="BE43" i="1"/>
  <c r="BD43" i="1"/>
  <c r="BE42" i="1"/>
  <c r="BE39" i="1"/>
  <c r="BF38" i="1"/>
  <c r="BE38" i="1"/>
  <c r="BD38" i="1"/>
  <c r="BE36" i="1"/>
  <c r="BE35" i="1"/>
  <c r="BE34" i="1"/>
  <c r="BF33" i="1"/>
  <c r="BE33" i="1"/>
  <c r="BD33" i="1"/>
  <c r="BF32" i="1"/>
  <c r="BE32" i="1"/>
  <c r="BD32" i="1"/>
  <c r="BE31" i="1"/>
  <c r="BE30" i="1"/>
  <c r="BE25" i="1"/>
  <c r="BE24" i="1"/>
  <c r="BE23" i="1"/>
  <c r="BF22" i="1"/>
  <c r="BE22" i="1"/>
  <c r="BD22" i="1"/>
  <c r="BE20" i="1"/>
  <c r="BE19" i="1"/>
  <c r="BE17" i="1"/>
  <c r="BE16" i="1"/>
  <c r="BE15" i="1"/>
  <c r="BF14" i="1"/>
  <c r="BE14" i="1"/>
  <c r="BD14" i="1"/>
  <c r="BF13" i="1"/>
  <c r="BE13" i="1"/>
  <c r="BD13" i="1"/>
  <c r="BE11" i="1"/>
  <c r="BE10" i="1"/>
  <c r="BE9" i="1"/>
  <c r="BE8" i="1"/>
  <c r="BB70" i="1"/>
  <c r="BC69" i="1"/>
  <c r="BB69" i="1"/>
  <c r="BB68" i="1"/>
  <c r="BB66" i="1"/>
  <c r="BC65" i="1"/>
  <c r="BB65" i="1"/>
  <c r="BA65" i="1"/>
  <c r="BB64" i="1"/>
  <c r="BB63" i="1"/>
  <c r="BB60" i="1"/>
  <c r="BB59" i="1"/>
  <c r="BB57" i="1"/>
  <c r="BC56" i="1"/>
  <c r="BB56" i="1"/>
  <c r="BA56" i="1"/>
  <c r="BB55" i="1"/>
  <c r="BC51" i="1"/>
  <c r="BB51" i="1"/>
  <c r="BA51" i="1"/>
  <c r="BB50" i="1"/>
  <c r="BB48" i="1"/>
  <c r="BB47" i="1"/>
  <c r="BB46" i="1"/>
  <c r="BB45" i="1"/>
  <c r="BC44" i="1"/>
  <c r="BB44" i="1"/>
  <c r="BA44" i="1"/>
  <c r="BC43" i="1"/>
  <c r="BB43" i="1"/>
  <c r="BA43" i="1"/>
  <c r="BB42" i="1"/>
  <c r="BB39" i="1"/>
  <c r="BC38" i="1"/>
  <c r="BB38" i="1"/>
  <c r="BA38" i="1"/>
  <c r="BB36" i="1"/>
  <c r="BB35" i="1"/>
  <c r="BB34" i="1"/>
  <c r="BC33" i="1"/>
  <c r="BB33" i="1"/>
  <c r="BA33" i="1"/>
  <c r="BC32" i="1"/>
  <c r="BB32" i="1"/>
  <c r="BA32" i="1"/>
  <c r="BB31" i="1"/>
  <c r="BB30" i="1"/>
  <c r="BB25" i="1"/>
  <c r="BB24" i="1"/>
  <c r="BB23" i="1"/>
  <c r="BC22" i="1"/>
  <c r="BB22" i="1"/>
  <c r="BA22" i="1"/>
  <c r="BB20" i="1"/>
  <c r="BB19" i="1"/>
  <c r="BB17" i="1"/>
  <c r="BB16" i="1"/>
  <c r="BB15" i="1"/>
  <c r="BC14" i="1"/>
  <c r="BB14" i="1"/>
  <c r="BA14" i="1"/>
  <c r="BC13" i="1"/>
  <c r="BB13" i="1"/>
  <c r="BA13" i="1"/>
  <c r="BB11" i="1"/>
  <c r="BB10" i="1"/>
  <c r="BB9" i="1"/>
  <c r="BB8" i="1"/>
  <c r="AY70" i="1"/>
  <c r="AZ69" i="1"/>
  <c r="AY69" i="1"/>
  <c r="AY68" i="1"/>
  <c r="AY66" i="1"/>
  <c r="AZ65" i="1"/>
  <c r="AY65" i="1"/>
  <c r="AX65" i="1"/>
  <c r="AY64" i="1"/>
  <c r="AY63" i="1"/>
  <c r="AY60" i="1"/>
  <c r="AY59" i="1"/>
  <c r="AY57" i="1"/>
  <c r="AZ56" i="1"/>
  <c r="AY56" i="1"/>
  <c r="AX56" i="1"/>
  <c r="AY55" i="1"/>
  <c r="AZ51" i="1"/>
  <c r="AY51" i="1"/>
  <c r="AX51" i="1"/>
  <c r="AY50" i="1"/>
  <c r="AY48" i="1"/>
  <c r="AY47" i="1"/>
  <c r="AY46" i="1"/>
  <c r="AY45" i="1"/>
  <c r="AZ44" i="1"/>
  <c r="AY44" i="1"/>
  <c r="AX44" i="1"/>
  <c r="AZ43" i="1"/>
  <c r="AY43" i="1"/>
  <c r="AX43" i="1"/>
  <c r="AY42" i="1"/>
  <c r="AY39" i="1"/>
  <c r="AZ38" i="1"/>
  <c r="AY38" i="1"/>
  <c r="AX38" i="1"/>
  <c r="AY36" i="1"/>
  <c r="AY35" i="1"/>
  <c r="AY34" i="1"/>
  <c r="AZ33" i="1"/>
  <c r="AY33" i="1"/>
  <c r="AX33" i="1"/>
  <c r="AZ32" i="1"/>
  <c r="AY32" i="1"/>
  <c r="AX32" i="1"/>
  <c r="AY31" i="1"/>
  <c r="AY30" i="1"/>
  <c r="AY25" i="1"/>
  <c r="AY24" i="1"/>
  <c r="AY23" i="1"/>
  <c r="AZ22" i="1"/>
  <c r="AY22" i="1"/>
  <c r="AX22" i="1"/>
  <c r="AY20" i="1"/>
  <c r="AY19" i="1"/>
  <c r="AY17" i="1"/>
  <c r="AY16" i="1"/>
  <c r="AY15" i="1"/>
  <c r="AZ14" i="1"/>
  <c r="AY14" i="1"/>
  <c r="AX14" i="1"/>
  <c r="AZ13" i="1"/>
  <c r="AY13" i="1"/>
  <c r="AX13" i="1"/>
  <c r="AY11" i="1"/>
  <c r="AY10" i="1"/>
  <c r="AY9" i="1"/>
  <c r="AY8" i="1"/>
  <c r="AV70" i="1"/>
  <c r="AW69" i="1"/>
  <c r="AV69" i="1"/>
  <c r="AV68" i="1"/>
  <c r="AV66" i="1"/>
  <c r="AW65" i="1"/>
  <c r="AV65" i="1"/>
  <c r="AU65" i="1"/>
  <c r="AV64" i="1"/>
  <c r="AV63" i="1"/>
  <c r="AV60" i="1"/>
  <c r="AV59" i="1"/>
  <c r="AV57" i="1"/>
  <c r="AW56" i="1"/>
  <c r="AV56" i="1"/>
  <c r="AU56" i="1"/>
  <c r="AV55" i="1"/>
  <c r="AW51" i="1"/>
  <c r="AV51" i="1"/>
  <c r="AU51" i="1"/>
  <c r="AV50" i="1"/>
  <c r="AV48" i="1"/>
  <c r="AV47" i="1"/>
  <c r="AV46" i="1"/>
  <c r="AV45" i="1"/>
  <c r="AW44" i="1"/>
  <c r="AV44" i="1"/>
  <c r="AU44" i="1"/>
  <c r="AW43" i="1"/>
  <c r="AV43" i="1"/>
  <c r="AU43" i="1"/>
  <c r="AV42" i="1"/>
  <c r="AV39" i="1"/>
  <c r="AW38" i="1"/>
  <c r="AV38" i="1"/>
  <c r="AU38" i="1"/>
  <c r="AV36" i="1"/>
  <c r="AV35" i="1"/>
  <c r="AV34" i="1"/>
  <c r="AW33" i="1"/>
  <c r="AV33" i="1"/>
  <c r="AU33" i="1"/>
  <c r="AW32" i="1"/>
  <c r="AV32" i="1"/>
  <c r="AU32" i="1"/>
  <c r="AV31" i="1"/>
  <c r="AV30" i="1"/>
  <c r="AV25" i="1"/>
  <c r="AV24" i="1"/>
  <c r="AV23" i="1"/>
  <c r="AW22" i="1"/>
  <c r="AV22" i="1"/>
  <c r="AU22" i="1"/>
  <c r="AV20" i="1"/>
  <c r="AV19" i="1"/>
  <c r="AV17" i="1"/>
  <c r="AV16" i="1"/>
  <c r="AV15" i="1"/>
  <c r="AW14" i="1"/>
  <c r="AV14" i="1"/>
  <c r="AU14" i="1"/>
  <c r="AW13" i="1"/>
  <c r="AV13" i="1"/>
  <c r="AU13" i="1"/>
  <c r="AV11" i="1"/>
  <c r="AV10" i="1"/>
  <c r="AV9" i="1"/>
  <c r="AV8" i="1"/>
  <c r="AS70" i="1"/>
  <c r="AT69" i="1"/>
  <c r="AS69" i="1"/>
  <c r="AS68" i="1"/>
  <c r="AS66" i="1"/>
  <c r="AT65" i="1"/>
  <c r="AS65" i="1"/>
  <c r="AR65" i="1"/>
  <c r="AS64" i="1"/>
  <c r="AS63" i="1"/>
  <c r="AS60" i="1"/>
  <c r="AS59" i="1"/>
  <c r="AS57" i="1"/>
  <c r="AT56" i="1"/>
  <c r="AS56" i="1"/>
  <c r="AR56" i="1"/>
  <c r="AS55" i="1"/>
  <c r="AT51" i="1"/>
  <c r="AS51" i="1"/>
  <c r="AR51" i="1"/>
  <c r="AS50" i="1"/>
  <c r="AS48" i="1"/>
  <c r="AS47" i="1"/>
  <c r="AS46" i="1"/>
  <c r="AS45" i="1"/>
  <c r="AT44" i="1"/>
  <c r="AS44" i="1"/>
  <c r="AR44" i="1"/>
  <c r="AT43" i="1"/>
  <c r="AS43" i="1"/>
  <c r="AR43" i="1"/>
  <c r="AS42" i="1"/>
  <c r="AS39" i="1"/>
  <c r="AT38" i="1"/>
  <c r="AS38" i="1"/>
  <c r="AR38" i="1"/>
  <c r="AS36" i="1"/>
  <c r="AS35" i="1"/>
  <c r="AS34" i="1"/>
  <c r="AT33" i="1"/>
  <c r="AS33" i="1"/>
  <c r="AR33" i="1"/>
  <c r="AT32" i="1"/>
  <c r="AS32" i="1"/>
  <c r="AR32" i="1"/>
  <c r="AS31" i="1"/>
  <c r="AS30" i="1"/>
  <c r="AS25" i="1"/>
  <c r="AS24" i="1"/>
  <c r="AS23" i="1"/>
  <c r="AT22" i="1"/>
  <c r="AS22" i="1"/>
  <c r="AR22" i="1"/>
  <c r="AS20" i="1"/>
  <c r="AS19" i="1"/>
  <c r="AS17" i="1"/>
  <c r="AS16" i="1"/>
  <c r="AS15" i="1"/>
  <c r="AT14" i="1"/>
  <c r="AS14" i="1"/>
  <c r="AR14" i="1"/>
  <c r="AT13" i="1"/>
  <c r="AS13" i="1"/>
  <c r="AR13" i="1"/>
  <c r="AS11" i="1"/>
  <c r="AS10" i="1"/>
  <c r="AS9" i="1"/>
  <c r="AS8" i="1"/>
  <c r="AP70" i="1"/>
  <c r="AQ69" i="1"/>
  <c r="AP69" i="1"/>
  <c r="AP68" i="1"/>
  <c r="AP66" i="1"/>
  <c r="AQ65" i="1"/>
  <c r="AP65" i="1"/>
  <c r="AO65" i="1"/>
  <c r="AP64" i="1"/>
  <c r="AP63" i="1"/>
  <c r="AP60" i="1"/>
  <c r="AP59" i="1"/>
  <c r="AP57" i="1"/>
  <c r="AQ56" i="1"/>
  <c r="AP56" i="1"/>
  <c r="AO56" i="1"/>
  <c r="AP55" i="1"/>
  <c r="AQ51" i="1"/>
  <c r="AP51" i="1"/>
  <c r="AO51" i="1"/>
  <c r="AP50" i="1"/>
  <c r="AP48" i="1"/>
  <c r="AP47" i="1"/>
  <c r="AP46" i="1"/>
  <c r="AP45" i="1"/>
  <c r="AQ44" i="1"/>
  <c r="AP44" i="1"/>
  <c r="AO44" i="1"/>
  <c r="AQ43" i="1"/>
  <c r="AP43" i="1"/>
  <c r="AO43" i="1"/>
  <c r="AP42" i="1"/>
  <c r="AP39" i="1"/>
  <c r="AQ38" i="1"/>
  <c r="AP38" i="1"/>
  <c r="AO38" i="1"/>
  <c r="AP36" i="1"/>
  <c r="AP35" i="1"/>
  <c r="AP34" i="1"/>
  <c r="AQ33" i="1"/>
  <c r="AP33" i="1"/>
  <c r="AO33" i="1"/>
  <c r="AQ32" i="1"/>
  <c r="AP32" i="1"/>
  <c r="AO32" i="1"/>
  <c r="AP31" i="1"/>
  <c r="AP30" i="1"/>
  <c r="AP25" i="1"/>
  <c r="AP24" i="1"/>
  <c r="AP23" i="1"/>
  <c r="AQ22" i="1"/>
  <c r="AP22" i="1"/>
  <c r="AO22" i="1"/>
  <c r="AP20" i="1"/>
  <c r="AP19" i="1"/>
  <c r="AP17" i="1"/>
  <c r="AP16" i="1"/>
  <c r="AP15" i="1"/>
  <c r="AQ14" i="1"/>
  <c r="AP14" i="1"/>
  <c r="AO14" i="1"/>
  <c r="AQ13" i="1"/>
  <c r="AP13" i="1"/>
  <c r="AO13" i="1"/>
  <c r="AP11" i="1"/>
  <c r="AP10" i="1"/>
  <c r="AP9" i="1"/>
  <c r="AP8" i="1"/>
  <c r="AM70" i="1"/>
  <c r="AN69" i="1"/>
  <c r="AM69" i="1"/>
  <c r="AM68" i="1"/>
  <c r="AM66" i="1"/>
  <c r="AN65" i="1"/>
  <c r="AM65" i="1"/>
  <c r="AL65" i="1"/>
  <c r="AM64" i="1"/>
  <c r="AM63" i="1"/>
  <c r="AM60" i="1"/>
  <c r="AM59" i="1"/>
  <c r="AM57" i="1"/>
  <c r="AN56" i="1"/>
  <c r="AM56" i="1"/>
  <c r="AL56" i="1"/>
  <c r="AM55" i="1"/>
  <c r="AN51" i="1"/>
  <c r="AM51" i="1"/>
  <c r="AL51" i="1"/>
  <c r="AM50" i="1"/>
  <c r="AM48" i="1"/>
  <c r="AM47" i="1"/>
  <c r="AM46" i="1"/>
  <c r="AM45" i="1"/>
  <c r="AN44" i="1"/>
  <c r="AM44" i="1"/>
  <c r="AL44" i="1"/>
  <c r="AN43" i="1"/>
  <c r="AM43" i="1"/>
  <c r="AL43" i="1"/>
  <c r="AM42" i="1"/>
  <c r="AM39" i="1"/>
  <c r="AN38" i="1"/>
  <c r="AM38" i="1"/>
  <c r="AL38" i="1"/>
  <c r="AM36" i="1"/>
  <c r="AM35" i="1"/>
  <c r="AM34" i="1"/>
  <c r="AN33" i="1"/>
  <c r="AM33" i="1"/>
  <c r="AL33" i="1"/>
  <c r="AN32" i="1"/>
  <c r="AM32" i="1"/>
  <c r="AL32" i="1"/>
  <c r="AM31" i="1"/>
  <c r="AM30" i="1"/>
  <c r="AM25" i="1"/>
  <c r="AM24" i="1"/>
  <c r="AM23" i="1"/>
  <c r="AN22" i="1"/>
  <c r="AM22" i="1"/>
  <c r="AL22" i="1"/>
  <c r="AM20" i="1"/>
  <c r="AM19" i="1"/>
  <c r="AM17" i="1"/>
  <c r="AM16" i="1"/>
  <c r="AM15" i="1"/>
  <c r="AN14" i="1"/>
  <c r="AM14" i="1"/>
  <c r="AL14" i="1"/>
  <c r="AN13" i="1"/>
  <c r="AM13" i="1"/>
  <c r="AL13" i="1"/>
  <c r="AM11" i="1"/>
  <c r="AM10" i="1"/>
  <c r="AM9" i="1"/>
  <c r="AM8" i="1"/>
  <c r="AJ70" i="1"/>
  <c r="AK69" i="1"/>
  <c r="AJ69" i="1"/>
  <c r="AJ68" i="1"/>
  <c r="AJ66" i="1"/>
  <c r="AK65" i="1"/>
  <c r="AJ65" i="1"/>
  <c r="AI65" i="1"/>
  <c r="AJ64" i="1"/>
  <c r="AJ63" i="1"/>
  <c r="AJ60" i="1"/>
  <c r="AJ59" i="1"/>
  <c r="AJ57" i="1"/>
  <c r="AK56" i="1"/>
  <c r="AJ56" i="1"/>
  <c r="AI56" i="1"/>
  <c r="AJ55" i="1"/>
  <c r="AK51" i="1"/>
  <c r="AJ51" i="1"/>
  <c r="AI51" i="1"/>
  <c r="AJ50" i="1"/>
  <c r="AJ48" i="1"/>
  <c r="AJ47" i="1"/>
  <c r="AJ46" i="1"/>
  <c r="AJ45" i="1"/>
  <c r="AK44" i="1"/>
  <c r="AJ44" i="1"/>
  <c r="AI44" i="1"/>
  <c r="AK43" i="1"/>
  <c r="AJ43" i="1"/>
  <c r="AI43" i="1"/>
  <c r="AJ42" i="1"/>
  <c r="AJ39" i="1"/>
  <c r="AK38" i="1"/>
  <c r="AJ38" i="1"/>
  <c r="AI38" i="1"/>
  <c r="AJ36" i="1"/>
  <c r="AJ35" i="1"/>
  <c r="AJ34" i="1"/>
  <c r="AK33" i="1"/>
  <c r="AJ33" i="1"/>
  <c r="AI33" i="1"/>
  <c r="AK32" i="1"/>
  <c r="AJ32" i="1"/>
  <c r="AI32" i="1"/>
  <c r="AJ31" i="1"/>
  <c r="AJ30" i="1"/>
  <c r="AJ25" i="1"/>
  <c r="AJ24" i="1"/>
  <c r="AJ23" i="1"/>
  <c r="AK22" i="1"/>
  <c r="AJ22" i="1"/>
  <c r="AI22" i="1"/>
  <c r="AJ20" i="1"/>
  <c r="AJ19" i="1"/>
  <c r="AJ17" i="1"/>
  <c r="AJ16" i="1"/>
  <c r="AJ15" i="1"/>
  <c r="AK14" i="1"/>
  <c r="AJ14" i="1"/>
  <c r="AI14" i="1"/>
  <c r="AK13" i="1"/>
  <c r="AJ13" i="1"/>
  <c r="AI13" i="1"/>
  <c r="AJ11" i="1"/>
  <c r="AJ10" i="1"/>
  <c r="AJ9" i="1"/>
  <c r="AJ8" i="1"/>
  <c r="AG70" i="1"/>
  <c r="AH69" i="1"/>
  <c r="AG69" i="1"/>
  <c r="AG68" i="1"/>
  <c r="AG66" i="1"/>
  <c r="AH65" i="1"/>
  <c r="AG65" i="1"/>
  <c r="AF65" i="1"/>
  <c r="AG64" i="1"/>
  <c r="AG63" i="1"/>
  <c r="AG60" i="1"/>
  <c r="AG59" i="1"/>
  <c r="AG57" i="1"/>
  <c r="AH56" i="1"/>
  <c r="AG56" i="1"/>
  <c r="AF56" i="1"/>
  <c r="AG55" i="1"/>
  <c r="AH51" i="1"/>
  <c r="AG51" i="1"/>
  <c r="AF51" i="1"/>
  <c r="AG50" i="1"/>
  <c r="AG48" i="1"/>
  <c r="AG47" i="1"/>
  <c r="AG46" i="1"/>
  <c r="AG45" i="1"/>
  <c r="AH44" i="1"/>
  <c r="AG44" i="1"/>
  <c r="AF44" i="1"/>
  <c r="AH43" i="1"/>
  <c r="AG43" i="1"/>
  <c r="AF43" i="1"/>
  <c r="AG42" i="1"/>
  <c r="AG39" i="1"/>
  <c r="AH38" i="1"/>
  <c r="AG38" i="1"/>
  <c r="AF38" i="1"/>
  <c r="AG36" i="1"/>
  <c r="AG35" i="1"/>
  <c r="AG34" i="1"/>
  <c r="AH33" i="1"/>
  <c r="AG33" i="1"/>
  <c r="AF33" i="1"/>
  <c r="AH32" i="1"/>
  <c r="AG32" i="1"/>
  <c r="AF32" i="1"/>
  <c r="AG31" i="1"/>
  <c r="AG30" i="1"/>
  <c r="AG25" i="1"/>
  <c r="AG24" i="1"/>
  <c r="AG23" i="1"/>
  <c r="AH22" i="1"/>
  <c r="AG22" i="1"/>
  <c r="AF22" i="1"/>
  <c r="AG20" i="1"/>
  <c r="AG19" i="1"/>
  <c r="AG17" i="1"/>
  <c r="AG16" i="1"/>
  <c r="AG15" i="1"/>
  <c r="AH14" i="1"/>
  <c r="AG14" i="1"/>
  <c r="AF14" i="1"/>
  <c r="AH13" i="1"/>
  <c r="AG13" i="1"/>
  <c r="AF13" i="1"/>
  <c r="AG11" i="1"/>
  <c r="AG10" i="1"/>
  <c r="AG9" i="1"/>
  <c r="AG8" i="1"/>
  <c r="AD70" i="1"/>
  <c r="AE69" i="1"/>
  <c r="AD69" i="1"/>
  <c r="AD68" i="1"/>
  <c r="AD66" i="1"/>
  <c r="AE65" i="1"/>
  <c r="AD65" i="1"/>
  <c r="AC65" i="1"/>
  <c r="AD64" i="1"/>
  <c r="AD63" i="1"/>
  <c r="AD60" i="1"/>
  <c r="AD59" i="1"/>
  <c r="AD57" i="1"/>
  <c r="AE56" i="1"/>
  <c r="AD56" i="1"/>
  <c r="AC56" i="1"/>
  <c r="AD55" i="1"/>
  <c r="AE51" i="1"/>
  <c r="AD51" i="1"/>
  <c r="AC51" i="1"/>
  <c r="AD50" i="1"/>
  <c r="AD48" i="1"/>
  <c r="AD47" i="1"/>
  <c r="AD46" i="1"/>
  <c r="AD45" i="1"/>
  <c r="AE44" i="1"/>
  <c r="AD44" i="1"/>
  <c r="AC44" i="1"/>
  <c r="AE43" i="1"/>
  <c r="AD43" i="1"/>
  <c r="AC43" i="1"/>
  <c r="AD42" i="1"/>
  <c r="AD39" i="1"/>
  <c r="AE38" i="1"/>
  <c r="AD38" i="1"/>
  <c r="AC38" i="1"/>
  <c r="AD36" i="1"/>
  <c r="AD35" i="1"/>
  <c r="AD34" i="1"/>
  <c r="AE33" i="1"/>
  <c r="AD33" i="1"/>
  <c r="AC33" i="1"/>
  <c r="AE32" i="1"/>
  <c r="AD32" i="1"/>
  <c r="AC32" i="1"/>
  <c r="AD31" i="1"/>
  <c r="AD30" i="1"/>
  <c r="AD25" i="1"/>
  <c r="AD24" i="1"/>
  <c r="AD23" i="1"/>
  <c r="AE22" i="1"/>
  <c r="AD22" i="1"/>
  <c r="AC22" i="1"/>
  <c r="AD20" i="1"/>
  <c r="AD19" i="1"/>
  <c r="AD17" i="1"/>
  <c r="AD16" i="1"/>
  <c r="AD15" i="1"/>
  <c r="AE14" i="1"/>
  <c r="AD14" i="1"/>
  <c r="AC14" i="1"/>
  <c r="AD13" i="1"/>
  <c r="AC13" i="1"/>
  <c r="AD11" i="1"/>
  <c r="AD10" i="1"/>
  <c r="AD9" i="1"/>
  <c r="AD8" i="1"/>
  <c r="AA70" i="1"/>
  <c r="AB69" i="1"/>
  <c r="AA69" i="1"/>
  <c r="AA68" i="1"/>
  <c r="AA66" i="1"/>
  <c r="AA65" i="1"/>
  <c r="Z65" i="1"/>
  <c r="AA64" i="1"/>
  <c r="AA63" i="1"/>
  <c r="AA60" i="1"/>
  <c r="AB56" i="1"/>
  <c r="AA56" i="1"/>
  <c r="Z56" i="1"/>
  <c r="AA55" i="1"/>
  <c r="AB51" i="1"/>
  <c r="AA51" i="1"/>
  <c r="Z51" i="1"/>
  <c r="AA50" i="1"/>
  <c r="AA48" i="1"/>
  <c r="AA47" i="1"/>
  <c r="AA46" i="1"/>
  <c r="AA45" i="1"/>
  <c r="AB44" i="1"/>
  <c r="AA44" i="1"/>
  <c r="Z44" i="1"/>
  <c r="AB43" i="1"/>
  <c r="AA43" i="1"/>
  <c r="Z43" i="1"/>
  <c r="AA42" i="1"/>
  <c r="AA39" i="1"/>
  <c r="AB38" i="1"/>
  <c r="AA38" i="1"/>
  <c r="Z38" i="1"/>
  <c r="AA36" i="1"/>
  <c r="AA35" i="1"/>
  <c r="AA34" i="1"/>
  <c r="AB33" i="1"/>
  <c r="AA33" i="1"/>
  <c r="Z33" i="1"/>
  <c r="AB32" i="1"/>
  <c r="AA32" i="1"/>
  <c r="Z32" i="1"/>
  <c r="AA31" i="1"/>
  <c r="AA30" i="1"/>
  <c r="AA25" i="1"/>
  <c r="AA24" i="1"/>
  <c r="AA23" i="1"/>
  <c r="AB22" i="1"/>
  <c r="AA22" i="1"/>
  <c r="Z22" i="1"/>
  <c r="AA20" i="1"/>
  <c r="AA19" i="1"/>
  <c r="AA17" i="1"/>
  <c r="AA16" i="1"/>
  <c r="AA15" i="1"/>
  <c r="AB14" i="1"/>
  <c r="AA14" i="1"/>
  <c r="Z14" i="1"/>
  <c r="AA13" i="1"/>
  <c r="AA11" i="1"/>
  <c r="AA10" i="1"/>
  <c r="AA9" i="1"/>
  <c r="AA8" i="1"/>
  <c r="X70" i="1"/>
  <c r="Y69" i="1"/>
  <c r="X69" i="1"/>
  <c r="X68" i="1"/>
  <c r="X66" i="1"/>
  <c r="Y65" i="1"/>
  <c r="X65" i="1"/>
  <c r="W65" i="1"/>
  <c r="X64" i="1"/>
  <c r="X63" i="1"/>
  <c r="X60" i="1"/>
  <c r="X59" i="1"/>
  <c r="X57" i="1"/>
  <c r="Y56" i="1"/>
  <c r="X56" i="1"/>
  <c r="W56" i="1"/>
  <c r="X55" i="1"/>
  <c r="Y51" i="1"/>
  <c r="X51" i="1"/>
  <c r="W51" i="1"/>
  <c r="X50" i="1"/>
  <c r="X48" i="1"/>
  <c r="X47" i="1"/>
  <c r="X46" i="1"/>
  <c r="X45" i="1"/>
  <c r="Y44" i="1"/>
  <c r="X44" i="1"/>
  <c r="W44" i="1"/>
  <c r="Y43" i="1"/>
  <c r="X43" i="1"/>
  <c r="W43" i="1"/>
  <c r="X42" i="1"/>
  <c r="X39" i="1"/>
  <c r="Y38" i="1"/>
  <c r="X38" i="1"/>
  <c r="W38" i="1"/>
  <c r="X36" i="1"/>
  <c r="X35" i="1"/>
  <c r="W35" i="1"/>
  <c r="X34" i="1"/>
  <c r="Y33" i="1"/>
  <c r="X33" i="1"/>
  <c r="W33" i="1"/>
  <c r="Y32" i="1"/>
  <c r="X32" i="1"/>
  <c r="W32" i="1"/>
  <c r="X31" i="1"/>
  <c r="Y30" i="1"/>
  <c r="X30" i="1"/>
  <c r="W30" i="1"/>
  <c r="X25" i="1"/>
  <c r="X24" i="1"/>
  <c r="X23" i="1"/>
  <c r="Y22" i="1"/>
  <c r="X22" i="1"/>
  <c r="W22" i="1"/>
  <c r="X20" i="1"/>
  <c r="X19" i="1"/>
  <c r="X17" i="1"/>
  <c r="X16" i="1"/>
  <c r="X15" i="1"/>
  <c r="Y14" i="1"/>
  <c r="X14" i="1"/>
  <c r="W14" i="1"/>
  <c r="Y13" i="1"/>
  <c r="X13" i="1"/>
  <c r="W13" i="1"/>
  <c r="X11" i="1"/>
  <c r="X10" i="1"/>
  <c r="X9" i="1"/>
  <c r="X8" i="1"/>
  <c r="U70" i="1"/>
  <c r="V69" i="1"/>
  <c r="U69" i="1"/>
  <c r="U68" i="1"/>
  <c r="U66" i="1"/>
  <c r="V65" i="1"/>
  <c r="U65" i="1"/>
  <c r="T65" i="1"/>
  <c r="U64" i="1"/>
  <c r="U63" i="1"/>
  <c r="U60" i="1"/>
  <c r="U59" i="1"/>
  <c r="U57" i="1"/>
  <c r="V56" i="1"/>
  <c r="U56" i="1"/>
  <c r="T56" i="1"/>
  <c r="U55" i="1"/>
  <c r="V51" i="1"/>
  <c r="U51" i="1"/>
  <c r="T51" i="1"/>
  <c r="U50" i="1"/>
  <c r="U48" i="1"/>
  <c r="U47" i="1"/>
  <c r="U46" i="1"/>
  <c r="U45" i="1"/>
  <c r="V44" i="1"/>
  <c r="U44" i="1"/>
  <c r="T44" i="1"/>
  <c r="V43" i="1"/>
  <c r="U43" i="1"/>
  <c r="T43" i="1"/>
  <c r="U42" i="1"/>
  <c r="U39" i="1"/>
  <c r="V38" i="1"/>
  <c r="U38" i="1"/>
  <c r="T38" i="1"/>
  <c r="U36" i="1"/>
  <c r="U35" i="1"/>
  <c r="U34" i="1"/>
  <c r="V33" i="1"/>
  <c r="U33" i="1"/>
  <c r="T33" i="1"/>
  <c r="V32" i="1"/>
  <c r="U32" i="1"/>
  <c r="T32" i="1"/>
  <c r="U31" i="1"/>
  <c r="U30" i="1"/>
  <c r="U25" i="1"/>
  <c r="U24" i="1"/>
  <c r="U23" i="1"/>
  <c r="V22" i="1"/>
  <c r="U22" i="1"/>
  <c r="T22" i="1"/>
  <c r="U20" i="1"/>
  <c r="U19" i="1"/>
  <c r="U17" i="1"/>
  <c r="U16" i="1"/>
  <c r="U15" i="1"/>
  <c r="V14" i="1"/>
  <c r="U14" i="1"/>
  <c r="T14" i="1"/>
  <c r="V13" i="1"/>
  <c r="U13" i="1"/>
  <c r="T13" i="1"/>
  <c r="U11" i="1"/>
  <c r="U10" i="1"/>
  <c r="U9" i="1"/>
  <c r="U8" i="1"/>
  <c r="R70" i="1"/>
  <c r="S69" i="1"/>
  <c r="R69" i="1"/>
  <c r="R68" i="1"/>
  <c r="R66" i="1"/>
  <c r="S65" i="1"/>
  <c r="R65" i="1"/>
  <c r="Q65" i="1"/>
  <c r="R64" i="1"/>
  <c r="R63" i="1"/>
  <c r="R60" i="1"/>
  <c r="R59" i="1"/>
  <c r="R57" i="1"/>
  <c r="S56" i="1"/>
  <c r="R56" i="1"/>
  <c r="Q56" i="1"/>
  <c r="R55" i="1"/>
  <c r="S51" i="1"/>
  <c r="R51" i="1"/>
  <c r="Q51" i="1"/>
  <c r="R50" i="1"/>
  <c r="R48" i="1"/>
  <c r="R47" i="1"/>
  <c r="R46" i="1"/>
  <c r="R45" i="1"/>
  <c r="S44" i="1"/>
  <c r="R44" i="1"/>
  <c r="Q44" i="1"/>
  <c r="S43" i="1"/>
  <c r="R43" i="1"/>
  <c r="Q43" i="1"/>
  <c r="R42" i="1"/>
  <c r="R39" i="1"/>
  <c r="S38" i="1"/>
  <c r="R38" i="1"/>
  <c r="Q38" i="1"/>
  <c r="R36" i="1"/>
  <c r="R35" i="1"/>
  <c r="R34" i="1"/>
  <c r="S33" i="1"/>
  <c r="R33" i="1"/>
  <c r="Q33" i="1"/>
  <c r="S32" i="1"/>
  <c r="R32" i="1"/>
  <c r="Q32" i="1"/>
  <c r="R31" i="1"/>
  <c r="R30" i="1"/>
  <c r="R25" i="1"/>
  <c r="R24" i="1"/>
  <c r="R23" i="1"/>
  <c r="S22" i="1"/>
  <c r="R22" i="1"/>
  <c r="Q22" i="1"/>
  <c r="R20" i="1"/>
  <c r="R19" i="1"/>
  <c r="R17" i="1"/>
  <c r="R16" i="1"/>
  <c r="R15" i="1"/>
  <c r="S14" i="1"/>
  <c r="R14" i="1"/>
  <c r="Q14" i="1"/>
  <c r="S13" i="1"/>
  <c r="R13" i="1"/>
  <c r="Q13" i="1"/>
  <c r="R11" i="1"/>
  <c r="R10" i="1"/>
  <c r="R9" i="1"/>
  <c r="R8" i="1"/>
  <c r="O70" i="1"/>
  <c r="P69" i="1"/>
  <c r="O69" i="1"/>
  <c r="O68" i="1"/>
  <c r="O66" i="1"/>
  <c r="P65" i="1"/>
  <c r="O65" i="1"/>
  <c r="N65" i="1"/>
  <c r="O64" i="1"/>
  <c r="O63" i="1"/>
  <c r="O60" i="1"/>
  <c r="O59" i="1"/>
  <c r="O57" i="1"/>
  <c r="P56" i="1"/>
  <c r="O56" i="1"/>
  <c r="N56" i="1"/>
  <c r="O55" i="1"/>
  <c r="P51" i="1"/>
  <c r="O51" i="1"/>
  <c r="N51" i="1"/>
  <c r="O50" i="1"/>
  <c r="O48" i="1"/>
  <c r="O47" i="1"/>
  <c r="O46" i="1"/>
  <c r="O45" i="1"/>
  <c r="P44" i="1"/>
  <c r="O44" i="1"/>
  <c r="N44" i="1"/>
  <c r="P43" i="1"/>
  <c r="O43" i="1"/>
  <c r="N43" i="1"/>
  <c r="O42" i="1"/>
  <c r="O39" i="1"/>
  <c r="P38" i="1"/>
  <c r="O38" i="1"/>
  <c r="N38" i="1"/>
  <c r="O36" i="1"/>
  <c r="O35" i="1"/>
  <c r="O34" i="1"/>
  <c r="P33" i="1"/>
  <c r="O33" i="1"/>
  <c r="N33" i="1"/>
  <c r="P32" i="1"/>
  <c r="O32" i="1"/>
  <c r="N32" i="1"/>
  <c r="O31" i="1"/>
  <c r="O30" i="1"/>
  <c r="O25" i="1"/>
  <c r="O24" i="1"/>
  <c r="O23" i="1"/>
  <c r="P22" i="1"/>
  <c r="O22" i="1"/>
  <c r="N22" i="1"/>
  <c r="O20" i="1"/>
  <c r="O19" i="1"/>
  <c r="O17" i="1"/>
  <c r="O16" i="1"/>
  <c r="O15" i="1"/>
  <c r="P14" i="1"/>
  <c r="O14" i="1"/>
  <c r="N14" i="1"/>
  <c r="P13" i="1"/>
  <c r="O13" i="1"/>
  <c r="N13" i="1"/>
  <c r="O11" i="1"/>
  <c r="O10" i="1"/>
  <c r="O9" i="1"/>
  <c r="O8" i="1"/>
  <c r="L70" i="1"/>
  <c r="M69" i="1"/>
  <c r="L69" i="1"/>
  <c r="L68" i="1"/>
  <c r="L66" i="1"/>
  <c r="M65" i="1"/>
  <c r="L65" i="1"/>
  <c r="K65" i="1"/>
  <c r="L64" i="1"/>
  <c r="L63" i="1"/>
  <c r="L60" i="1"/>
  <c r="L59" i="1"/>
  <c r="L57" i="1"/>
  <c r="M56" i="1"/>
  <c r="L56" i="1"/>
  <c r="K56" i="1"/>
  <c r="L55" i="1"/>
  <c r="M51" i="1"/>
  <c r="L51" i="1"/>
  <c r="K51" i="1"/>
  <c r="L50" i="1"/>
  <c r="L48" i="1"/>
  <c r="L47" i="1"/>
  <c r="L46" i="1"/>
  <c r="L45" i="1"/>
  <c r="M44" i="1"/>
  <c r="L44" i="1"/>
  <c r="K44" i="1"/>
  <c r="M43" i="1"/>
  <c r="L43" i="1"/>
  <c r="K43" i="1"/>
  <c r="L42" i="1"/>
  <c r="L39" i="1"/>
  <c r="M38" i="1"/>
  <c r="L38" i="1"/>
  <c r="K38" i="1"/>
  <c r="L36" i="1"/>
  <c r="L35" i="1"/>
  <c r="L34" i="1"/>
  <c r="M33" i="1"/>
  <c r="L33" i="1"/>
  <c r="K33" i="1"/>
  <c r="M32" i="1"/>
  <c r="L32" i="1"/>
  <c r="K32" i="1"/>
  <c r="L31" i="1"/>
  <c r="L30" i="1"/>
  <c r="L25" i="1"/>
  <c r="L24" i="1"/>
  <c r="L23" i="1"/>
  <c r="M22" i="1"/>
  <c r="L22" i="1"/>
  <c r="K22" i="1"/>
  <c r="L20" i="1"/>
  <c r="L19" i="1"/>
  <c r="L17" i="1"/>
  <c r="L16" i="1"/>
  <c r="L15" i="1"/>
  <c r="M14" i="1"/>
  <c r="L14" i="1"/>
  <c r="K14" i="1"/>
  <c r="M13" i="1"/>
  <c r="L13" i="1"/>
  <c r="K13" i="1"/>
  <c r="L11" i="1"/>
  <c r="L10" i="1"/>
  <c r="L9" i="1"/>
  <c r="L8" i="1"/>
  <c r="I70" i="1"/>
  <c r="J69" i="1"/>
  <c r="I69" i="1"/>
  <c r="I68" i="1"/>
  <c r="I66" i="1"/>
  <c r="J65" i="1"/>
  <c r="I65" i="1"/>
  <c r="H65" i="1"/>
  <c r="I64" i="1"/>
  <c r="I63" i="1"/>
  <c r="I60" i="1"/>
  <c r="I59" i="1"/>
  <c r="I57" i="1"/>
  <c r="J56" i="1"/>
  <c r="I56" i="1"/>
  <c r="H56" i="1"/>
  <c r="I55" i="1"/>
  <c r="J51" i="1"/>
  <c r="I51" i="1"/>
  <c r="H51" i="1"/>
  <c r="I50" i="1"/>
  <c r="I48" i="1"/>
  <c r="I47" i="1"/>
  <c r="I46" i="1"/>
  <c r="I45" i="1"/>
  <c r="J44" i="1"/>
  <c r="I44" i="1"/>
  <c r="H44" i="1"/>
  <c r="J43" i="1"/>
  <c r="I43" i="1"/>
  <c r="H43" i="1"/>
  <c r="I42" i="1"/>
  <c r="I39" i="1"/>
  <c r="J38" i="1"/>
  <c r="I38" i="1"/>
  <c r="H38" i="1"/>
  <c r="I36" i="1"/>
  <c r="I35" i="1"/>
  <c r="I34" i="1"/>
  <c r="J33" i="1"/>
  <c r="I33" i="1"/>
  <c r="H33" i="1"/>
  <c r="J32" i="1"/>
  <c r="I32" i="1"/>
  <c r="H32" i="1"/>
  <c r="I31" i="1"/>
  <c r="I30" i="1"/>
  <c r="I25" i="1"/>
  <c r="I24" i="1"/>
  <c r="I23" i="1"/>
  <c r="J22" i="1"/>
  <c r="I22" i="1"/>
  <c r="H22" i="1"/>
  <c r="I20" i="1"/>
  <c r="I19" i="1"/>
  <c r="I17" i="1"/>
  <c r="I16" i="1"/>
  <c r="I15" i="1"/>
  <c r="J14" i="1"/>
  <c r="I14" i="1"/>
  <c r="H14" i="1"/>
  <c r="J13" i="1"/>
  <c r="I13" i="1"/>
  <c r="H13" i="1"/>
  <c r="I11" i="1"/>
  <c r="I10" i="1"/>
  <c r="I9" i="1"/>
  <c r="I8" i="1"/>
  <c r="F70" i="1"/>
  <c r="G69" i="1"/>
  <c r="F69" i="1"/>
  <c r="F68" i="1"/>
  <c r="F66" i="1"/>
  <c r="G65" i="1"/>
  <c r="F65" i="1"/>
  <c r="E65" i="1"/>
  <c r="F64" i="1"/>
  <c r="F63" i="1"/>
  <c r="F60" i="1"/>
  <c r="F59" i="1"/>
  <c r="F57" i="1"/>
  <c r="G56" i="1"/>
  <c r="F56" i="1"/>
  <c r="E56" i="1"/>
  <c r="F55" i="1"/>
  <c r="G51" i="1"/>
  <c r="F51" i="1"/>
  <c r="E51" i="1"/>
  <c r="F50" i="1"/>
  <c r="F48" i="1"/>
  <c r="F47" i="1"/>
  <c r="F46" i="1"/>
  <c r="F45" i="1"/>
  <c r="G44" i="1"/>
  <c r="F44" i="1"/>
  <c r="E44" i="1"/>
  <c r="G43" i="1"/>
  <c r="F43" i="1"/>
  <c r="E43" i="1"/>
  <c r="F42" i="1"/>
  <c r="F39" i="1"/>
  <c r="G38" i="1"/>
  <c r="F38" i="1"/>
  <c r="E38" i="1"/>
  <c r="F36" i="1"/>
  <c r="F35" i="1"/>
  <c r="F34" i="1"/>
  <c r="G33" i="1"/>
  <c r="F33" i="1"/>
  <c r="E33" i="1"/>
  <c r="G32" i="1"/>
  <c r="F32" i="1"/>
  <c r="E32" i="1"/>
  <c r="F31" i="1"/>
  <c r="F30" i="1"/>
  <c r="F25" i="1"/>
  <c r="F24" i="1"/>
  <c r="F23" i="1"/>
  <c r="G22" i="1"/>
  <c r="F22" i="1"/>
  <c r="E22" i="1"/>
  <c r="F20" i="1"/>
  <c r="F19" i="1"/>
  <c r="F17" i="1"/>
  <c r="F16" i="1"/>
  <c r="F15" i="1"/>
  <c r="G14" i="1"/>
  <c r="F14" i="1"/>
  <c r="E14" i="1"/>
  <c r="G13" i="1"/>
  <c r="F13" i="1"/>
  <c r="E13" i="1"/>
  <c r="F11" i="1"/>
  <c r="F10" i="1"/>
  <c r="F9" i="1"/>
  <c r="F8" i="1"/>
  <c r="C69" i="1"/>
  <c r="D69" i="1"/>
  <c r="C8" i="1"/>
  <c r="C9" i="1"/>
  <c r="C10" i="1"/>
  <c r="C11" i="1"/>
  <c r="C13" i="1"/>
  <c r="D13" i="1"/>
  <c r="C14" i="1"/>
  <c r="D14" i="1"/>
  <c r="C15" i="1"/>
  <c r="C16" i="1"/>
  <c r="C17" i="1"/>
  <c r="C19" i="1"/>
  <c r="C20" i="1"/>
  <c r="C22" i="1"/>
  <c r="D22" i="1"/>
  <c r="C23" i="1"/>
  <c r="C24" i="1"/>
  <c r="C25" i="1"/>
  <c r="C30" i="1"/>
  <c r="C31" i="1"/>
  <c r="C32" i="1"/>
  <c r="D32" i="1"/>
  <c r="C33" i="1"/>
  <c r="D33" i="1"/>
  <c r="C34" i="1"/>
  <c r="C35" i="1"/>
  <c r="C36" i="1"/>
  <c r="C38" i="1"/>
  <c r="D38" i="1"/>
  <c r="C39" i="1"/>
  <c r="C42" i="1"/>
  <c r="C43" i="1"/>
  <c r="D43" i="1"/>
  <c r="C44" i="1"/>
  <c r="D44" i="1"/>
  <c r="C45" i="1"/>
  <c r="C46" i="1"/>
  <c r="DS46" i="1" s="1"/>
  <c r="C47" i="1"/>
  <c r="C48" i="1"/>
  <c r="DS48" i="1" s="1"/>
  <c r="C50" i="1"/>
  <c r="C51" i="1"/>
  <c r="DS51" i="1" s="1"/>
  <c r="D51" i="1"/>
  <c r="C55" i="1"/>
  <c r="C56" i="1"/>
  <c r="DS56" i="1" s="1"/>
  <c r="D56" i="1"/>
  <c r="C57" i="1"/>
  <c r="C59" i="1"/>
  <c r="C60" i="1"/>
  <c r="C63" i="1"/>
  <c r="C64" i="1"/>
  <c r="C65" i="1"/>
  <c r="DS65" i="1" s="1"/>
  <c r="D65" i="1"/>
  <c r="C66" i="1"/>
  <c r="C68" i="1"/>
  <c r="C70" i="1"/>
  <c r="FI27" i="1" l="1"/>
  <c r="FI73" i="1" s="1"/>
  <c r="FI74" i="1" s="1"/>
  <c r="FZ74" i="1"/>
  <c r="GF74" i="1"/>
  <c r="GC74" i="1"/>
  <c r="FW74" i="1"/>
  <c r="FQ27" i="1"/>
  <c r="FQ73" i="1" s="1"/>
  <c r="FQ74" i="1" s="1"/>
  <c r="FN74" i="1"/>
  <c r="FK74" i="1"/>
  <c r="FE74" i="1"/>
  <c r="J62" i="7"/>
  <c r="M62" i="7" s="1"/>
  <c r="HB65" i="1"/>
  <c r="GM26" i="1"/>
  <c r="GM6" i="1" s="1"/>
  <c r="GM72" i="1" s="1"/>
  <c r="EW67" i="1"/>
  <c r="G64" i="7" s="1"/>
  <c r="G65" i="7"/>
  <c r="M65" i="7" s="1"/>
  <c r="HB68" i="1"/>
  <c r="FF74" i="1"/>
  <c r="GA74" i="1"/>
  <c r="D74" i="7"/>
  <c r="GD74" i="1"/>
  <c r="D59" i="7"/>
  <c r="D26" i="7"/>
  <c r="GY28" i="1"/>
  <c r="GY7" i="1"/>
  <c r="GY26" i="1" s="1"/>
  <c r="G67" i="7"/>
  <c r="G63" i="7"/>
  <c r="GJ74" i="1"/>
  <c r="FX27" i="1"/>
  <c r="FX73" i="1" s="1"/>
  <c r="FX74" i="1" s="1"/>
  <c r="FO74" i="1"/>
  <c r="FL74" i="1"/>
  <c r="EZ74" i="1"/>
  <c r="GP74" i="1"/>
  <c r="FU74" i="1"/>
  <c r="FR74" i="1"/>
  <c r="G60" i="7"/>
  <c r="M60" i="7" s="1"/>
  <c r="M68" i="7" s="1"/>
  <c r="HB63" i="1"/>
  <c r="J43" i="7"/>
  <c r="M43" i="7" s="1"/>
  <c r="HB46" i="1"/>
  <c r="FB27" i="1"/>
  <c r="FB73" i="1" s="1"/>
  <c r="FB74" i="1" s="1"/>
  <c r="GI27" i="1"/>
  <c r="GI73" i="1" s="1"/>
  <c r="GI74" i="1" s="1"/>
  <c r="GG27" i="1"/>
  <c r="GG73" i="1" s="1"/>
  <c r="GG74" i="1" s="1"/>
  <c r="GM61" i="1"/>
  <c r="GM27" i="1" s="1"/>
  <c r="GM73" i="1" s="1"/>
  <c r="FT6" i="1"/>
  <c r="FT72" i="1" s="1"/>
  <c r="FT74" i="1" s="1"/>
  <c r="EN40" i="1"/>
  <c r="EN28" i="1"/>
  <c r="EE28" i="1"/>
  <c r="GN40" i="1"/>
  <c r="FH52" i="1"/>
  <c r="FH27" i="1" s="1"/>
  <c r="FH73" i="1" s="1"/>
  <c r="FH74" i="1" s="1"/>
  <c r="DV40" i="1"/>
  <c r="EW21" i="1"/>
  <c r="EW18" i="1" s="1"/>
  <c r="G15" i="7" s="1"/>
  <c r="G71" i="7" s="1"/>
  <c r="G74" i="7" s="1"/>
  <c r="EK53" i="1"/>
  <c r="ET40" i="1"/>
  <c r="EW49" i="1"/>
  <c r="EW37" i="1"/>
  <c r="ET53" i="1"/>
  <c r="ET28" i="1"/>
  <c r="EW58" i="1"/>
  <c r="EH61" i="1"/>
  <c r="DY53" i="1"/>
  <c r="EQ53" i="1"/>
  <c r="EW62" i="1"/>
  <c r="EW54" i="1"/>
  <c r="EW53" i="1" s="1"/>
  <c r="EW41" i="1"/>
  <c r="EW40" i="1" s="1"/>
  <c r="EW29" i="1"/>
  <c r="EW12" i="1"/>
  <c r="EN53" i="1"/>
  <c r="EH53" i="1"/>
  <c r="ET61" i="1"/>
  <c r="EQ40" i="1"/>
  <c r="EK28" i="1"/>
  <c r="EH28" i="1"/>
  <c r="DY40" i="1"/>
  <c r="EQ28" i="1"/>
  <c r="EQ52" i="1" s="1"/>
  <c r="EE61" i="1"/>
  <c r="EB40" i="1"/>
  <c r="EE40" i="1"/>
  <c r="EE52" i="1" s="1"/>
  <c r="EE27" i="1" s="1"/>
  <c r="EE73" i="1" s="1"/>
  <c r="EN61" i="1"/>
  <c r="ET26" i="1"/>
  <c r="DY61" i="1"/>
  <c r="EB28" i="1"/>
  <c r="EE26" i="1"/>
  <c r="DY28" i="1"/>
  <c r="EK26" i="1"/>
  <c r="EK6" i="1" s="1"/>
  <c r="EK72" i="1" s="1"/>
  <c r="EK61" i="1"/>
  <c r="EB53" i="1"/>
  <c r="DV28" i="1"/>
  <c r="EK40" i="1"/>
  <c r="EQ61" i="1"/>
  <c r="EN26" i="1"/>
  <c r="DV26" i="1"/>
  <c r="DV6" i="1" s="1"/>
  <c r="DV72" i="1" s="1"/>
  <c r="EE53" i="1"/>
  <c r="EH40" i="1"/>
  <c r="EQ26" i="1"/>
  <c r="EB26" i="1"/>
  <c r="EH26" i="1"/>
  <c r="DY26" i="1"/>
  <c r="AP29" i="1"/>
  <c r="DA49" i="1"/>
  <c r="DD29" i="1"/>
  <c r="BX62" i="1"/>
  <c r="AA67" i="1"/>
  <c r="AM12" i="1"/>
  <c r="AM7" i="1" s="1"/>
  <c r="BH37" i="1"/>
  <c r="BH67" i="1"/>
  <c r="BK54" i="1"/>
  <c r="DD37" i="1"/>
  <c r="DD58" i="1"/>
  <c r="AA12" i="1"/>
  <c r="AA7" i="1" s="1"/>
  <c r="AM62" i="1"/>
  <c r="AP37" i="1"/>
  <c r="AS29" i="1"/>
  <c r="AS49" i="1"/>
  <c r="AS62" i="1"/>
  <c r="AV29" i="1"/>
  <c r="AY21" i="1"/>
  <c r="AY18" i="1" s="1"/>
  <c r="BN41" i="1"/>
  <c r="BQ67" i="1"/>
  <c r="BT41" i="1"/>
  <c r="BT67" i="1"/>
  <c r="BV12" i="1"/>
  <c r="BV7" i="1" s="1"/>
  <c r="BX12" i="1"/>
  <c r="BX7" i="1" s="1"/>
  <c r="BW37" i="1"/>
  <c r="BV41" i="1"/>
  <c r="BX41" i="1"/>
  <c r="BX58" i="1"/>
  <c r="BW62" i="1"/>
  <c r="BB62" i="1"/>
  <c r="BE67" i="1"/>
  <c r="BH21" i="1"/>
  <c r="BH18" i="1" s="1"/>
  <c r="BH29" i="1"/>
  <c r="BK37" i="1"/>
  <c r="BK58" i="1"/>
  <c r="CR12" i="1"/>
  <c r="CR7" i="1" s="1"/>
  <c r="CS41" i="1"/>
  <c r="CS62" i="1"/>
  <c r="DA37" i="1"/>
  <c r="DA41" i="1"/>
  <c r="DA58" i="1"/>
  <c r="DA62" i="1"/>
  <c r="DD21" i="1"/>
  <c r="DD18" i="1" s="1"/>
  <c r="DD54" i="1"/>
  <c r="DD53" i="1" s="1"/>
  <c r="AY67" i="1"/>
  <c r="BK67" i="1"/>
  <c r="DP12" i="1"/>
  <c r="DP7" i="1" s="1"/>
  <c r="DS70" i="1"/>
  <c r="J67" i="7" s="1"/>
  <c r="DS66" i="1"/>
  <c r="J63" i="7" s="1"/>
  <c r="DS64" i="1"/>
  <c r="DS60" i="1"/>
  <c r="DS47" i="1"/>
  <c r="BK12" i="1"/>
  <c r="BK7" i="1" s="1"/>
  <c r="F12" i="1"/>
  <c r="F7" i="1" s="1"/>
  <c r="F67" i="1"/>
  <c r="I21" i="1"/>
  <c r="I18" i="1" s="1"/>
  <c r="AJ58" i="1"/>
  <c r="BE12" i="1"/>
  <c r="BE7" i="1" s="1"/>
  <c r="BH62" i="1"/>
  <c r="CG62" i="1"/>
  <c r="CI37" i="1"/>
  <c r="CI62" i="1"/>
  <c r="CJ67" i="1"/>
  <c r="CL12" i="1"/>
  <c r="CL7" i="1" s="1"/>
  <c r="CL21" i="1"/>
  <c r="CL18" i="1" s="1"/>
  <c r="CM49" i="1"/>
  <c r="CK54" i="1"/>
  <c r="CM54" i="1"/>
  <c r="BE62" i="1"/>
  <c r="BH49" i="1"/>
  <c r="DJ49" i="1"/>
  <c r="CF12" i="1"/>
  <c r="CF7" i="1" s="1"/>
  <c r="AD37" i="1"/>
  <c r="AD49" i="1"/>
  <c r="AD54" i="1"/>
  <c r="AY37" i="1"/>
  <c r="BB21" i="1"/>
  <c r="BB18" i="1" s="1"/>
  <c r="BB41" i="1"/>
  <c r="BB58" i="1"/>
  <c r="BH54" i="1"/>
  <c r="BN12" i="1"/>
  <c r="BN7" i="1" s="1"/>
  <c r="CC29" i="1"/>
  <c r="CC54" i="1"/>
  <c r="CE49" i="1"/>
  <c r="CI29" i="1"/>
  <c r="CI28" i="1" s="1"/>
  <c r="CI49" i="1"/>
  <c r="DP62" i="1"/>
  <c r="AA41" i="1"/>
  <c r="AV67" i="1"/>
  <c r="AY29" i="1"/>
  <c r="AY54" i="1"/>
  <c r="BB29" i="1"/>
  <c r="BH58" i="1"/>
  <c r="BK41" i="1"/>
  <c r="BK62" i="1"/>
  <c r="BN29" i="1"/>
  <c r="CO54" i="1"/>
  <c r="CQ21" i="1"/>
  <c r="CQ18" i="1" s="1"/>
  <c r="CQ49" i="1"/>
  <c r="DJ62" i="1"/>
  <c r="DS45" i="1"/>
  <c r="DS44" i="1"/>
  <c r="DS43" i="1"/>
  <c r="DS39" i="1"/>
  <c r="DS36" i="1"/>
  <c r="DS35" i="1"/>
  <c r="DS34" i="1"/>
  <c r="DS33" i="1"/>
  <c r="DS32" i="1"/>
  <c r="DS31" i="1"/>
  <c r="DS25" i="1"/>
  <c r="DS24" i="1"/>
  <c r="DS23" i="1"/>
  <c r="DS20" i="1"/>
  <c r="DS19" i="1"/>
  <c r="DS17" i="1"/>
  <c r="DS16" i="1"/>
  <c r="DS15" i="1"/>
  <c r="DS14" i="1"/>
  <c r="DS11" i="1"/>
  <c r="DS10" i="1"/>
  <c r="DS69" i="1"/>
  <c r="L58" i="1"/>
  <c r="O37" i="1"/>
  <c r="O58" i="1"/>
  <c r="R37" i="1"/>
  <c r="R58" i="1"/>
  <c r="R62" i="1"/>
  <c r="U29" i="1"/>
  <c r="U37" i="1"/>
  <c r="U49" i="1"/>
  <c r="AA49" i="1"/>
  <c r="AD67" i="1"/>
  <c r="AM41" i="1"/>
  <c r="AY12" i="1"/>
  <c r="AY7" i="1" s="1"/>
  <c r="AY58" i="1"/>
  <c r="BB37" i="1"/>
  <c r="BB54" i="1"/>
  <c r="BB67" i="1"/>
  <c r="BE37" i="1"/>
  <c r="BE49" i="1"/>
  <c r="BH12" i="1"/>
  <c r="BH7" i="1" s="1"/>
  <c r="BK21" i="1"/>
  <c r="BK18" i="1" s="1"/>
  <c r="BK29" i="1"/>
  <c r="BK49" i="1"/>
  <c r="BN21" i="1"/>
  <c r="BN49" i="1"/>
  <c r="BN54" i="1"/>
  <c r="BQ29" i="1"/>
  <c r="BT54" i="1"/>
  <c r="CC12" i="1"/>
  <c r="CC7" i="1" s="1"/>
  <c r="CD37" i="1"/>
  <c r="CD41" i="1"/>
  <c r="CD58" i="1"/>
  <c r="CD62" i="1"/>
  <c r="CB67" i="1"/>
  <c r="CD67" i="1"/>
  <c r="CG37" i="1"/>
  <c r="CF41" i="1"/>
  <c r="CG58" i="1"/>
  <c r="CF62" i="1"/>
  <c r="CE62" i="1"/>
  <c r="CH58" i="1"/>
  <c r="CJ58" i="1"/>
  <c r="CI58" i="1"/>
  <c r="CM62" i="1"/>
  <c r="CK67" i="1"/>
  <c r="CM67" i="1"/>
  <c r="CO12" i="1"/>
  <c r="CO7" i="1" s="1"/>
  <c r="CN67" i="1"/>
  <c r="CO67" i="1"/>
  <c r="CS37" i="1"/>
  <c r="CR41" i="1"/>
  <c r="CQ41" i="1"/>
  <c r="CS58" i="1"/>
  <c r="CR62" i="1"/>
  <c r="CQ62" i="1"/>
  <c r="CU58" i="1"/>
  <c r="CU62" i="1"/>
  <c r="CX29" i="1"/>
  <c r="CX49" i="1"/>
  <c r="DG41" i="1"/>
  <c r="DG67" i="1"/>
  <c r="DJ37" i="1"/>
  <c r="DJ41" i="1"/>
  <c r="DJ58" i="1"/>
  <c r="DM21" i="1"/>
  <c r="DM18" i="1" s="1"/>
  <c r="DM54" i="1"/>
  <c r="L62" i="1"/>
  <c r="O29" i="1"/>
  <c r="O54" i="1"/>
  <c r="R41" i="1"/>
  <c r="X29" i="1"/>
  <c r="AD12" i="1"/>
  <c r="AD7" i="1" s="1"/>
  <c r="AD62" i="1"/>
  <c r="AG21" i="1"/>
  <c r="AG18" i="1" s="1"/>
  <c r="AG29" i="1"/>
  <c r="AG49" i="1"/>
  <c r="AG58" i="1"/>
  <c r="AJ54" i="1"/>
  <c r="AP12" i="1"/>
  <c r="AP7" i="1" s="1"/>
  <c r="AP67" i="1"/>
  <c r="AS12" i="1"/>
  <c r="AS7" i="1" s="1"/>
  <c r="BE58" i="1"/>
  <c r="BN18" i="1"/>
  <c r="BN37" i="1"/>
  <c r="BN67" i="1"/>
  <c r="BQ12" i="1"/>
  <c r="BQ7" i="1" s="1"/>
  <c r="BQ49" i="1"/>
  <c r="BT21" i="1"/>
  <c r="BT18" i="1" s="1"/>
  <c r="F29" i="1"/>
  <c r="I29" i="1"/>
  <c r="L54" i="1"/>
  <c r="O41" i="1"/>
  <c r="O62" i="1"/>
  <c r="R29" i="1"/>
  <c r="R54" i="1"/>
  <c r="AG41" i="1"/>
  <c r="AG67" i="1"/>
  <c r="AJ12" i="1"/>
  <c r="AJ7" i="1" s="1"/>
  <c r="AP58" i="1"/>
  <c r="AY49" i="1"/>
  <c r="BB12" i="1"/>
  <c r="BB7" i="1" s="1"/>
  <c r="BE21" i="1"/>
  <c r="BE18" i="1" s="1"/>
  <c r="DD49" i="1"/>
  <c r="DG21" i="1"/>
  <c r="DG18" i="1" s="1"/>
  <c r="DG49" i="1"/>
  <c r="DJ29" i="1"/>
  <c r="DM12" i="1"/>
  <c r="DM7" i="1" s="1"/>
  <c r="DM37" i="1"/>
  <c r="DM58" i="1"/>
  <c r="DP54" i="1"/>
  <c r="DP67" i="1"/>
  <c r="BT49" i="1"/>
  <c r="BV54" i="1"/>
  <c r="BX54" i="1"/>
  <c r="BZ37" i="1"/>
  <c r="BZ62" i="1"/>
  <c r="CB21" i="1"/>
  <c r="CD21" i="1"/>
  <c r="CD18" i="1" s="1"/>
  <c r="CC37" i="1"/>
  <c r="CB49" i="1"/>
  <c r="CD49" i="1"/>
  <c r="CC58" i="1"/>
  <c r="CF29" i="1"/>
  <c r="CF54" i="1"/>
  <c r="CE67" i="1"/>
  <c r="CG67" i="1"/>
  <c r="CH12" i="1"/>
  <c r="CJ12" i="1"/>
  <c r="CJ41" i="1"/>
  <c r="CH54" i="1"/>
  <c r="CJ54" i="1"/>
  <c r="CI67" i="1"/>
  <c r="CK37" i="1"/>
  <c r="CM37" i="1"/>
  <c r="CL37" i="1"/>
  <c r="CL41" i="1"/>
  <c r="CL49" i="1"/>
  <c r="CM58" i="1"/>
  <c r="CL62" i="1"/>
  <c r="CO37" i="1"/>
  <c r="CN37" i="1"/>
  <c r="CO58" i="1"/>
  <c r="CQ29" i="1"/>
  <c r="CS29" i="1"/>
  <c r="CR54" i="1"/>
  <c r="CU12" i="1"/>
  <c r="CU7" i="1" s="1"/>
  <c r="CU54" i="1"/>
  <c r="CX37" i="1"/>
  <c r="CX41" i="1"/>
  <c r="CX58" i="1"/>
  <c r="CX62" i="1"/>
  <c r="DA29" i="1"/>
  <c r="DM67" i="1"/>
  <c r="DP41" i="1"/>
  <c r="DP58" i="1"/>
  <c r="F41" i="1"/>
  <c r="F49" i="1"/>
  <c r="I41" i="1"/>
  <c r="I49" i="1"/>
  <c r="I67" i="1"/>
  <c r="L21" i="1"/>
  <c r="L18" i="1" s="1"/>
  <c r="L37" i="1"/>
  <c r="L49" i="1"/>
  <c r="O21" i="1"/>
  <c r="O18" i="1" s="1"/>
  <c r="O49" i="1"/>
  <c r="R21" i="1"/>
  <c r="R18" i="1" s="1"/>
  <c r="R49" i="1"/>
  <c r="R67" i="1"/>
  <c r="U62" i="1"/>
  <c r="X21" i="1"/>
  <c r="X18" i="1" s="1"/>
  <c r="X41" i="1"/>
  <c r="X58" i="1"/>
  <c r="X62" i="1"/>
  <c r="AA21" i="1"/>
  <c r="AA18" i="1" s="1"/>
  <c r="AA29" i="1"/>
  <c r="AA37" i="1"/>
  <c r="AA62" i="1"/>
  <c r="BB49" i="1"/>
  <c r="BE29" i="1"/>
  <c r="BQ54" i="1"/>
  <c r="BW41" i="1"/>
  <c r="BV62" i="1"/>
  <c r="BZ29" i="1"/>
  <c r="BZ67" i="1"/>
  <c r="CB18" i="1"/>
  <c r="CC41" i="1"/>
  <c r="CB41" i="1"/>
  <c r="CC62" i="1"/>
  <c r="CB62" i="1"/>
  <c r="CB61" i="1" s="1"/>
  <c r="CF37" i="1"/>
  <c r="CF28" i="1" s="1"/>
  <c r="CG49" i="1"/>
  <c r="CF58" i="1"/>
  <c r="CF67" i="1"/>
  <c r="CI41" i="1"/>
  <c r="CH41" i="1"/>
  <c r="CL67" i="1"/>
  <c r="CL61" i="1" s="1"/>
  <c r="CO41" i="1"/>
  <c r="CO62" i="1"/>
  <c r="CN62" i="1"/>
  <c r="CS21" i="1"/>
  <c r="CS18" i="1" s="1"/>
  <c r="CR37" i="1"/>
  <c r="CQ37" i="1"/>
  <c r="CS49" i="1"/>
  <c r="CR58" i="1"/>
  <c r="CQ67" i="1"/>
  <c r="CS67" i="1"/>
  <c r="CR67" i="1"/>
  <c r="AD41" i="1"/>
  <c r="AD58" i="1"/>
  <c r="AG12" i="1"/>
  <c r="AG7" i="1" s="1"/>
  <c r="AG37" i="1"/>
  <c r="AJ37" i="1"/>
  <c r="AM37" i="1"/>
  <c r="AM58" i="1"/>
  <c r="AM67" i="1"/>
  <c r="AP41" i="1"/>
  <c r="AP62" i="1"/>
  <c r="AS21" i="1"/>
  <c r="AS18" i="1" s="1"/>
  <c r="AS54" i="1"/>
  <c r="AV37" i="1"/>
  <c r="AV41" i="1"/>
  <c r="AV62" i="1"/>
  <c r="AY41" i="1"/>
  <c r="AY40" i="1" s="1"/>
  <c r="AY62" i="1"/>
  <c r="BH41" i="1"/>
  <c r="BQ21" i="1"/>
  <c r="BQ18" i="1" s="1"/>
  <c r="BT12" i="1"/>
  <c r="BT7" i="1" s="1"/>
  <c r="BT29" i="1"/>
  <c r="BW29" i="1"/>
  <c r="BZ41" i="1"/>
  <c r="CC67" i="1"/>
  <c r="CI21" i="1"/>
  <c r="CI18" i="1" s="1"/>
  <c r="CI54" i="1"/>
  <c r="CH67" i="1"/>
  <c r="CL29" i="1"/>
  <c r="CL54" i="1"/>
  <c r="CK62" i="1"/>
  <c r="CU37" i="1"/>
  <c r="CU41" i="1"/>
  <c r="CU49" i="1"/>
  <c r="CX21" i="1"/>
  <c r="CX18" i="1" s="1"/>
  <c r="CX54" i="1"/>
  <c r="DA21" i="1"/>
  <c r="DA18" i="1" s="1"/>
  <c r="DA54" i="1"/>
  <c r="DD41" i="1"/>
  <c r="DD40" i="1" s="1"/>
  <c r="DD62" i="1"/>
  <c r="DG12" i="1"/>
  <c r="DG7" i="1" s="1"/>
  <c r="DG37" i="1"/>
  <c r="DJ21" i="1"/>
  <c r="DJ18" i="1" s="1"/>
  <c r="DJ54" i="1"/>
  <c r="DJ67" i="1"/>
  <c r="DM29" i="1"/>
  <c r="DM41" i="1"/>
  <c r="DM62" i="1"/>
  <c r="DP37" i="1"/>
  <c r="AD21" i="1"/>
  <c r="AD18" i="1" s="1"/>
  <c r="AD29" i="1"/>
  <c r="AG54" i="1"/>
  <c r="AG62" i="1"/>
  <c r="AJ41" i="1"/>
  <c r="AJ62" i="1"/>
  <c r="AM21" i="1"/>
  <c r="AM18" i="1" s="1"/>
  <c r="AM29" i="1"/>
  <c r="AM49" i="1"/>
  <c r="AM54" i="1"/>
  <c r="AP21" i="1"/>
  <c r="AP18" i="1" s="1"/>
  <c r="AP49" i="1"/>
  <c r="AP54" i="1"/>
  <c r="AS37" i="1"/>
  <c r="AS41" i="1"/>
  <c r="AS58" i="1"/>
  <c r="AS67" i="1"/>
  <c r="AV21" i="1"/>
  <c r="AV18" i="1" s="1"/>
  <c r="AV49" i="1"/>
  <c r="AV58" i="1"/>
  <c r="DS9" i="1"/>
  <c r="F21" i="1"/>
  <c r="F18" i="1" s="1"/>
  <c r="F37" i="1"/>
  <c r="F54" i="1"/>
  <c r="I12" i="1"/>
  <c r="I7" i="1" s="1"/>
  <c r="I37" i="1"/>
  <c r="I54" i="1"/>
  <c r="L12" i="1"/>
  <c r="L7" i="1" s="1"/>
  <c r="L29" i="1"/>
  <c r="L41" i="1"/>
  <c r="L67" i="1"/>
  <c r="O12" i="1"/>
  <c r="O7" i="1" s="1"/>
  <c r="O67" i="1"/>
  <c r="R12" i="1"/>
  <c r="R7" i="1" s="1"/>
  <c r="U21" i="1"/>
  <c r="U18" i="1" s="1"/>
  <c r="U41" i="1"/>
  <c r="U58" i="1"/>
  <c r="U67" i="1"/>
  <c r="X37" i="1"/>
  <c r="X49" i="1"/>
  <c r="X67" i="1"/>
  <c r="BE41" i="1"/>
  <c r="BE54" i="1"/>
  <c r="BN58" i="1"/>
  <c r="BN62" i="1"/>
  <c r="BQ37" i="1"/>
  <c r="BQ41" i="1"/>
  <c r="BQ58" i="1"/>
  <c r="BQ62" i="1"/>
  <c r="BT37" i="1"/>
  <c r="BT58" i="1"/>
  <c r="BT62" i="1"/>
  <c r="BV21" i="1"/>
  <c r="BV18" i="1" s="1"/>
  <c r="BX21" i="1"/>
  <c r="BX18" i="1" s="1"/>
  <c r="BW21" i="1"/>
  <c r="BW18" i="1" s="1"/>
  <c r="BV49" i="1"/>
  <c r="BX49" i="1"/>
  <c r="BW49" i="1"/>
  <c r="BW58" i="1"/>
  <c r="BV58" i="1"/>
  <c r="BV67" i="1"/>
  <c r="BX67" i="1"/>
  <c r="BW67" i="1"/>
  <c r="BZ21" i="1"/>
  <c r="BZ18" i="1" s="1"/>
  <c r="BZ49" i="1"/>
  <c r="BZ58" i="1"/>
  <c r="CB12" i="1"/>
  <c r="CB7" i="1" s="1"/>
  <c r="CD12" i="1"/>
  <c r="CD7" i="1" s="1"/>
  <c r="CC21" i="1"/>
  <c r="CC18" i="1" s="1"/>
  <c r="CB29" i="1"/>
  <c r="CD29" i="1"/>
  <c r="CC49" i="1"/>
  <c r="CB54" i="1"/>
  <c r="CD54" i="1"/>
  <c r="CE12" i="1"/>
  <c r="CG12" i="1"/>
  <c r="CF21" i="1"/>
  <c r="CF18" i="1" s="1"/>
  <c r="CE29" i="1"/>
  <c r="CF49" i="1"/>
  <c r="CE54" i="1"/>
  <c r="CG54" i="1"/>
  <c r="CI12" i="1"/>
  <c r="CI7" i="1" s="1"/>
  <c r="CH29" i="1"/>
  <c r="CJ29" i="1"/>
  <c r="CH37" i="1"/>
  <c r="CJ37" i="1"/>
  <c r="CH49" i="1"/>
  <c r="CJ49" i="1"/>
  <c r="CH62" i="1"/>
  <c r="CJ62" i="1"/>
  <c r="CL58" i="1"/>
  <c r="CO21" i="1"/>
  <c r="CO18" i="1" s="1"/>
  <c r="CO29" i="1"/>
  <c r="CO49" i="1"/>
  <c r="CN54" i="1"/>
  <c r="CQ12" i="1"/>
  <c r="CQ7" i="1" s="1"/>
  <c r="CS12" i="1"/>
  <c r="CS7" i="1" s="1"/>
  <c r="CR21" i="1"/>
  <c r="CR18" i="1" s="1"/>
  <c r="CR29" i="1"/>
  <c r="CR49" i="1"/>
  <c r="CQ54" i="1"/>
  <c r="CS54" i="1"/>
  <c r="CU21" i="1"/>
  <c r="CU18" i="1" s="1"/>
  <c r="CU29" i="1"/>
  <c r="CU28" i="1" s="1"/>
  <c r="CU67" i="1"/>
  <c r="CX12" i="1"/>
  <c r="CX7" i="1" s="1"/>
  <c r="CX67" i="1"/>
  <c r="DA12" i="1"/>
  <c r="DA7" i="1" s="1"/>
  <c r="DA67" i="1"/>
  <c r="DD12" i="1"/>
  <c r="DD67" i="1"/>
  <c r="DG29" i="1"/>
  <c r="DG28" i="1" s="1"/>
  <c r="DG54" i="1"/>
  <c r="DJ12" i="1"/>
  <c r="DJ7" i="1" s="1"/>
  <c r="DM49" i="1"/>
  <c r="DP21" i="1"/>
  <c r="DP18" i="1" s="1"/>
  <c r="DP29" i="1"/>
  <c r="DP49" i="1"/>
  <c r="C67" i="1"/>
  <c r="DS68" i="1"/>
  <c r="C58" i="1"/>
  <c r="C54" i="1"/>
  <c r="C53" i="1" s="1"/>
  <c r="DS55" i="1"/>
  <c r="C41" i="1"/>
  <c r="DS42" i="1"/>
  <c r="AJ21" i="1"/>
  <c r="AJ18" i="1" s="1"/>
  <c r="AJ29" i="1"/>
  <c r="AJ49" i="1"/>
  <c r="AJ67" i="1"/>
  <c r="C62" i="1"/>
  <c r="DS63" i="1"/>
  <c r="C49" i="1"/>
  <c r="DS50" i="1"/>
  <c r="DS49" i="1" s="1"/>
  <c r="C37" i="1"/>
  <c r="DS38" i="1"/>
  <c r="C29" i="1"/>
  <c r="C28" i="1" s="1"/>
  <c r="DS30" i="1"/>
  <c r="C21" i="1"/>
  <c r="C18" i="1" s="1"/>
  <c r="DS22" i="1"/>
  <c r="C12" i="1"/>
  <c r="C7" i="1" s="1"/>
  <c r="DS13" i="1"/>
  <c r="DT56" i="1"/>
  <c r="DT51" i="1"/>
  <c r="DT44" i="1"/>
  <c r="DT43" i="1"/>
  <c r="DT38" i="1"/>
  <c r="DT33" i="1"/>
  <c r="DT14" i="1"/>
  <c r="DT69" i="1"/>
  <c r="F58" i="1"/>
  <c r="F62" i="1"/>
  <c r="F61" i="1" s="1"/>
  <c r="I58" i="1"/>
  <c r="I62" i="1"/>
  <c r="U12" i="1"/>
  <c r="U7" i="1" s="1"/>
  <c r="U54" i="1"/>
  <c r="X12" i="1"/>
  <c r="X7" i="1" s="1"/>
  <c r="X54" i="1"/>
  <c r="BW12" i="1"/>
  <c r="BW7" i="1" s="1"/>
  <c r="BV29" i="1"/>
  <c r="BX29" i="1"/>
  <c r="BV37" i="1"/>
  <c r="BX37" i="1"/>
  <c r="BW54" i="1"/>
  <c r="BZ12" i="1"/>
  <c r="BZ7" i="1" s="1"/>
  <c r="BZ54" i="1"/>
  <c r="CB37" i="1"/>
  <c r="CB58" i="1"/>
  <c r="CE37" i="1"/>
  <c r="CE58" i="1"/>
  <c r="AV12" i="1"/>
  <c r="AV7" i="1" s="1"/>
  <c r="AV54" i="1"/>
  <c r="CK49" i="1"/>
  <c r="CK58" i="1"/>
  <c r="CN49" i="1"/>
  <c r="CN58" i="1"/>
  <c r="CQ58" i="1"/>
  <c r="DG58" i="1"/>
  <c r="DG62" i="1"/>
  <c r="J39" i="7" l="1"/>
  <c r="M39" i="7" s="1"/>
  <c r="HB42" i="1"/>
  <c r="D4" i="7"/>
  <c r="GM74" i="1"/>
  <c r="J36" i="7"/>
  <c r="M36" i="7" s="1"/>
  <c r="HB39" i="1"/>
  <c r="HB37" i="1" s="1"/>
  <c r="J28" i="7"/>
  <c r="M28" i="7" s="1"/>
  <c r="HB31" i="1"/>
  <c r="J52" i="7"/>
  <c r="M52" i="7" s="1"/>
  <c r="HB55" i="1"/>
  <c r="M67" i="7"/>
  <c r="HB70" i="1"/>
  <c r="HB67" i="1" s="1"/>
  <c r="HB66" i="1"/>
  <c r="HB62" i="1" s="1"/>
  <c r="M63" i="7"/>
  <c r="D25" i="7"/>
  <c r="GY52" i="1"/>
  <c r="D70" i="7"/>
  <c r="D72" i="7" s="1"/>
  <c r="EW28" i="1"/>
  <c r="G25" i="7" s="1"/>
  <c r="G26" i="7"/>
  <c r="EW7" i="1"/>
  <c r="G4" i="7" s="1"/>
  <c r="G70" i="7" s="1"/>
  <c r="G72" i="7" s="1"/>
  <c r="G9" i="7"/>
  <c r="J8" i="7"/>
  <c r="M8" i="7" s="1"/>
  <c r="HB11" i="1"/>
  <c r="GY6" i="1"/>
  <c r="D23" i="7"/>
  <c r="J27" i="7"/>
  <c r="M27" i="7" s="1"/>
  <c r="HB30" i="1"/>
  <c r="J12" i="7"/>
  <c r="M12" i="7" s="1"/>
  <c r="HB15" i="1"/>
  <c r="EW61" i="1"/>
  <c r="G58" i="7" s="1"/>
  <c r="G59" i="7"/>
  <c r="J10" i="7"/>
  <c r="M10" i="7" s="1"/>
  <c r="HB13" i="1"/>
  <c r="J19" i="7"/>
  <c r="M19" i="7" s="1"/>
  <c r="HB22" i="1"/>
  <c r="J32" i="7"/>
  <c r="M32" i="7" s="1"/>
  <c r="HB35" i="1"/>
  <c r="J31" i="7"/>
  <c r="M31" i="7" s="1"/>
  <c r="HB34" i="1"/>
  <c r="J13" i="7"/>
  <c r="M13" i="7" s="1"/>
  <c r="HB16" i="1"/>
  <c r="J42" i="7"/>
  <c r="M42" i="7" s="1"/>
  <c r="HB45" i="1"/>
  <c r="HB41" i="1" s="1"/>
  <c r="HB40" i="1" s="1"/>
  <c r="J6" i="7"/>
  <c r="M6" i="7" s="1"/>
  <c r="HB9" i="1"/>
  <c r="J21" i="7"/>
  <c r="M21" i="7" s="1"/>
  <c r="HB24" i="1"/>
  <c r="J20" i="7"/>
  <c r="M20" i="7" s="1"/>
  <c r="HB23" i="1"/>
  <c r="J17" i="7"/>
  <c r="M17" i="7" s="1"/>
  <c r="HB20" i="1"/>
  <c r="J16" i="7"/>
  <c r="M16" i="7" s="1"/>
  <c r="HB19" i="1"/>
  <c r="J7" i="7"/>
  <c r="M7" i="7" s="1"/>
  <c r="HB10" i="1"/>
  <c r="J33" i="7"/>
  <c r="M33" i="7" s="1"/>
  <c r="HB36" i="1"/>
  <c r="J22" i="7"/>
  <c r="M22" i="7" s="1"/>
  <c r="HB25" i="1"/>
  <c r="HB21" i="1" s="1"/>
  <c r="HB18" i="1" s="1"/>
  <c r="J14" i="7"/>
  <c r="M14" i="7" s="1"/>
  <c r="HB17" i="1"/>
  <c r="HB12" i="1" s="1"/>
  <c r="EN52" i="1"/>
  <c r="EH52" i="1"/>
  <c r="EH27" i="1" s="1"/>
  <c r="EH73" i="1" s="1"/>
  <c r="EN6" i="1"/>
  <c r="EN72" i="1" s="1"/>
  <c r="ET52" i="1"/>
  <c r="DV52" i="1"/>
  <c r="DV27" i="1" s="1"/>
  <c r="DV73" i="1" s="1"/>
  <c r="DV74" i="1" s="1"/>
  <c r="ET27" i="1"/>
  <c r="ET73" i="1" s="1"/>
  <c r="EH6" i="1"/>
  <c r="EH72" i="1" s="1"/>
  <c r="EE6" i="1"/>
  <c r="EE72" i="1" s="1"/>
  <c r="EE74" i="1" s="1"/>
  <c r="EQ27" i="1"/>
  <c r="EQ73" i="1" s="1"/>
  <c r="DY52" i="1"/>
  <c r="DY27" i="1" s="1"/>
  <c r="DY73" i="1" s="1"/>
  <c r="EW52" i="1"/>
  <c r="DY6" i="1"/>
  <c r="DY72" i="1" s="1"/>
  <c r="DY74" i="1" s="1"/>
  <c r="EK52" i="1"/>
  <c r="EK27" i="1" s="1"/>
  <c r="EK73" i="1" s="1"/>
  <c r="EK74" i="1" s="1"/>
  <c r="ET6" i="1"/>
  <c r="ET72" i="1" s="1"/>
  <c r="ET74" i="1" s="1"/>
  <c r="EN27" i="1"/>
  <c r="EN73" i="1" s="1"/>
  <c r="CJ40" i="1"/>
  <c r="EQ6" i="1"/>
  <c r="EQ72" i="1" s="1"/>
  <c r="EQ74" i="1" s="1"/>
  <c r="EB52" i="1"/>
  <c r="EB27" i="1" s="1"/>
  <c r="EB73" i="1" s="1"/>
  <c r="BE53" i="1"/>
  <c r="EB6" i="1"/>
  <c r="EB72" i="1" s="1"/>
  <c r="EB74" i="1" s="1"/>
  <c r="BZ40" i="1"/>
  <c r="DS37" i="1"/>
  <c r="J34" i="7" s="1"/>
  <c r="M34" i="7" s="1"/>
  <c r="DP28" i="1"/>
  <c r="DM40" i="1"/>
  <c r="BE40" i="1"/>
  <c r="CS40" i="1"/>
  <c r="CI40" i="1"/>
  <c r="BX53" i="1"/>
  <c r="AJ40" i="1"/>
  <c r="CM61" i="1"/>
  <c r="CX26" i="1"/>
  <c r="DG61" i="1"/>
  <c r="DP40" i="1"/>
  <c r="CD53" i="1"/>
  <c r="BQ28" i="1"/>
  <c r="U61" i="1"/>
  <c r="O28" i="1"/>
  <c r="BK40" i="1"/>
  <c r="DD28" i="1"/>
  <c r="X28" i="1"/>
  <c r="BN40" i="1"/>
  <c r="CB53" i="1"/>
  <c r="BZ53" i="1"/>
  <c r="BW53" i="1"/>
  <c r="AJ28" i="1"/>
  <c r="AJ52" i="1" s="1"/>
  <c r="DA61" i="1"/>
  <c r="BX61" i="1"/>
  <c r="BV53" i="1"/>
  <c r="AM53" i="1"/>
  <c r="DM28" i="1"/>
  <c r="DM52" i="1" s="1"/>
  <c r="BH40" i="1"/>
  <c r="AV61" i="1"/>
  <c r="AP61" i="1"/>
  <c r="CQ61" i="1"/>
  <c r="CN61" i="1"/>
  <c r="O40" i="1"/>
  <c r="BK28" i="1"/>
  <c r="BK52" i="1" s="1"/>
  <c r="DG40" i="1"/>
  <c r="BW40" i="1"/>
  <c r="DG53" i="1"/>
  <c r="CK53" i="1"/>
  <c r="C40" i="1"/>
  <c r="C52" i="1" s="1"/>
  <c r="CJ61" i="1"/>
  <c r="DM61" i="1"/>
  <c r="DD52" i="1"/>
  <c r="DP61" i="1"/>
  <c r="O53" i="1"/>
  <c r="DJ40" i="1"/>
  <c r="AY26" i="1"/>
  <c r="AJ61" i="1"/>
  <c r="DG52" i="1"/>
  <c r="DG27" i="1" s="1"/>
  <c r="CX61" i="1"/>
  <c r="CL53" i="1"/>
  <c r="CD28" i="1"/>
  <c r="BN53" i="1"/>
  <c r="CI53" i="1"/>
  <c r="AY61" i="1"/>
  <c r="AD53" i="1"/>
  <c r="CS61" i="1"/>
  <c r="CF61" i="1"/>
  <c r="DA28" i="1"/>
  <c r="CX40" i="1"/>
  <c r="CH53" i="1"/>
  <c r="AJ53" i="1"/>
  <c r="CO61" i="1"/>
  <c r="BB53" i="1"/>
  <c r="AY53" i="1"/>
  <c r="AY28" i="1"/>
  <c r="AY52" i="1" s="1"/>
  <c r="AY27" i="1" s="1"/>
  <c r="BE61" i="1"/>
  <c r="DA40" i="1"/>
  <c r="AP28" i="1"/>
  <c r="X26" i="1"/>
  <c r="U26" i="1"/>
  <c r="CQ53" i="1"/>
  <c r="X53" i="1"/>
  <c r="C61" i="1"/>
  <c r="CS53" i="1"/>
  <c r="CR40" i="1"/>
  <c r="CQ26" i="1"/>
  <c r="CI26" i="1"/>
  <c r="BV40" i="1"/>
  <c r="AS40" i="1"/>
  <c r="R53" i="1"/>
  <c r="CH61" i="1"/>
  <c r="BT61" i="1"/>
  <c r="X61" i="1"/>
  <c r="U40" i="1"/>
  <c r="L26" i="1"/>
  <c r="F28" i="1"/>
  <c r="AP53" i="1"/>
  <c r="AG53" i="1"/>
  <c r="CK61" i="1"/>
  <c r="CL28" i="1"/>
  <c r="AV28" i="1"/>
  <c r="AG28" i="1"/>
  <c r="AA61" i="1"/>
  <c r="F40" i="1"/>
  <c r="DA52" i="1"/>
  <c r="DA27" i="1" s="1"/>
  <c r="CU53" i="1"/>
  <c r="CQ28" i="1"/>
  <c r="CC53" i="1"/>
  <c r="BZ61" i="1"/>
  <c r="BT40" i="1"/>
  <c r="DJ28" i="1"/>
  <c r="BB26" i="1"/>
  <c r="L53" i="1"/>
  <c r="BN26" i="1"/>
  <c r="AS26" i="1"/>
  <c r="AD61" i="1"/>
  <c r="DJ53" i="1"/>
  <c r="CS28" i="1"/>
  <c r="U28" i="1"/>
  <c r="BK53" i="1"/>
  <c r="BW61" i="1"/>
  <c r="BH61" i="1"/>
  <c r="CU40" i="1"/>
  <c r="CU52" i="1" s="1"/>
  <c r="CR61" i="1"/>
  <c r="CE53" i="1"/>
  <c r="I53" i="1"/>
  <c r="CO40" i="1"/>
  <c r="AS61" i="1"/>
  <c r="AG61" i="1"/>
  <c r="BK26" i="1"/>
  <c r="DD61" i="1"/>
  <c r="CU61" i="1"/>
  <c r="CR28" i="1"/>
  <c r="CR52" i="1" s="1"/>
  <c r="CO28" i="1"/>
  <c r="CG53" i="1"/>
  <c r="CF40" i="1"/>
  <c r="CF52" i="1" s="1"/>
  <c r="CB26" i="1"/>
  <c r="CB6" i="1" s="1"/>
  <c r="BX40" i="1"/>
  <c r="BT28" i="1"/>
  <c r="BQ61" i="1"/>
  <c r="BQ40" i="1"/>
  <c r="BN61" i="1"/>
  <c r="L28" i="1"/>
  <c r="I28" i="1"/>
  <c r="AS28" i="1"/>
  <c r="DA53" i="1"/>
  <c r="BW28" i="1"/>
  <c r="BW52" i="1" s="1"/>
  <c r="AM61" i="1"/>
  <c r="CR53" i="1"/>
  <c r="BN28" i="1"/>
  <c r="BB61" i="1"/>
  <c r="BB28" i="1"/>
  <c r="AA40" i="1"/>
  <c r="BK61" i="1"/>
  <c r="BH28" i="1"/>
  <c r="BH52" i="1" s="1"/>
  <c r="CH40" i="1"/>
  <c r="CC61" i="1"/>
  <c r="CC40" i="1"/>
  <c r="AA26" i="1"/>
  <c r="I40" i="1"/>
  <c r="CI52" i="1"/>
  <c r="BZ28" i="1"/>
  <c r="CD40" i="1"/>
  <c r="BT53" i="1"/>
  <c r="AM40" i="1"/>
  <c r="CN53" i="1"/>
  <c r="I61" i="1"/>
  <c r="DS12" i="1"/>
  <c r="DS21" i="1"/>
  <c r="DS29" i="1"/>
  <c r="J26" i="7" s="1"/>
  <c r="DS62" i="1"/>
  <c r="J59" i="7" s="1"/>
  <c r="DS41" i="1"/>
  <c r="DS67" i="1"/>
  <c r="J64" i="7" s="1"/>
  <c r="M64" i="7" s="1"/>
  <c r="DA26" i="1"/>
  <c r="L40" i="1"/>
  <c r="AD26" i="1"/>
  <c r="AV40" i="1"/>
  <c r="AD40" i="1"/>
  <c r="BE28" i="1"/>
  <c r="BB40" i="1"/>
  <c r="CM53" i="1"/>
  <c r="CI61" i="1"/>
  <c r="CG61" i="1"/>
  <c r="CD26" i="1"/>
  <c r="BV61" i="1"/>
  <c r="BQ53" i="1"/>
  <c r="X40" i="1"/>
  <c r="O61" i="1"/>
  <c r="L61" i="1"/>
  <c r="AP40" i="1"/>
  <c r="AD28" i="1"/>
  <c r="DJ61" i="1"/>
  <c r="R61" i="1"/>
  <c r="CX28" i="1"/>
  <c r="CO53" i="1"/>
  <c r="CC28" i="1"/>
  <c r="AG40" i="1"/>
  <c r="R28" i="1"/>
  <c r="CQ40" i="1"/>
  <c r="O26" i="1"/>
  <c r="BH53" i="1"/>
  <c r="DP53" i="1"/>
  <c r="CC26" i="1"/>
  <c r="BV26" i="1"/>
  <c r="BH26" i="1"/>
  <c r="BQ26" i="1"/>
  <c r="AS53" i="1"/>
  <c r="AS6" i="1" s="1"/>
  <c r="AS72" i="1" s="1"/>
  <c r="AS74" i="1" s="1"/>
  <c r="AM28" i="1"/>
  <c r="CX53" i="1"/>
  <c r="CF53" i="1"/>
  <c r="CB40" i="1"/>
  <c r="R40" i="1"/>
  <c r="CJ53" i="1"/>
  <c r="CE61" i="1"/>
  <c r="DM53" i="1"/>
  <c r="CD61" i="1"/>
  <c r="AM26" i="1"/>
  <c r="DG26" i="1"/>
  <c r="AA28" i="1"/>
  <c r="CL40" i="1"/>
  <c r="DJ26" i="1"/>
  <c r="CL26" i="1"/>
  <c r="BE26" i="1"/>
  <c r="AG26" i="1"/>
  <c r="BZ26" i="1"/>
  <c r="I26" i="1"/>
  <c r="DM26" i="1"/>
  <c r="R26" i="1"/>
  <c r="F26" i="1"/>
  <c r="CJ28" i="1"/>
  <c r="AV53" i="1"/>
  <c r="CB28" i="1"/>
  <c r="U53" i="1"/>
  <c r="F53" i="1"/>
  <c r="DP26" i="1"/>
  <c r="CU26" i="1"/>
  <c r="CU6" i="1" s="1"/>
  <c r="CS26" i="1"/>
  <c r="CR26" i="1"/>
  <c r="CO26" i="1"/>
  <c r="CH28" i="1"/>
  <c r="CF26" i="1"/>
  <c r="BT26" i="1"/>
  <c r="AP26" i="1"/>
  <c r="AP6" i="1" s="1"/>
  <c r="AP72" i="1" s="1"/>
  <c r="AP74" i="1" s="1"/>
  <c r="BV28" i="1"/>
  <c r="BX26" i="1"/>
  <c r="AV26" i="1"/>
  <c r="BX28" i="1"/>
  <c r="BW26" i="1"/>
  <c r="AJ26" i="1"/>
  <c r="C26" i="1"/>
  <c r="C6" i="1" s="1"/>
  <c r="C72" i="1" s="1"/>
  <c r="C74" i="1" s="1"/>
  <c r="GM8" i="10"/>
  <c r="GM9" i="10"/>
  <c r="GM10" i="10"/>
  <c r="GM11" i="10"/>
  <c r="GM13" i="10"/>
  <c r="GM14" i="10"/>
  <c r="GM15" i="10"/>
  <c r="GM16" i="10"/>
  <c r="GM17" i="10"/>
  <c r="GM19" i="10"/>
  <c r="GM20" i="10"/>
  <c r="GM22" i="10"/>
  <c r="GN22" i="10"/>
  <c r="GM23" i="10"/>
  <c r="GM24" i="10"/>
  <c r="GM25" i="10"/>
  <c r="GM30" i="10"/>
  <c r="GM31" i="10"/>
  <c r="GM32" i="10"/>
  <c r="GM33" i="10"/>
  <c r="GM34" i="10"/>
  <c r="GM35" i="10"/>
  <c r="GM36" i="10"/>
  <c r="GM38" i="10"/>
  <c r="GM37" i="10" s="1"/>
  <c r="GM39" i="10"/>
  <c r="GM42" i="10"/>
  <c r="GM43" i="10"/>
  <c r="GM44" i="10"/>
  <c r="GM45" i="10"/>
  <c r="GM46" i="10"/>
  <c r="GM47" i="10"/>
  <c r="GM48" i="10"/>
  <c r="GM50" i="10"/>
  <c r="GM51" i="10"/>
  <c r="GM55" i="10"/>
  <c r="GM56" i="10"/>
  <c r="GM57" i="10"/>
  <c r="GM59" i="10"/>
  <c r="GM58" i="10" s="1"/>
  <c r="GM60" i="10"/>
  <c r="GM63" i="10"/>
  <c r="GM64" i="10"/>
  <c r="GM65" i="10"/>
  <c r="GM66" i="10"/>
  <c r="GM68" i="10"/>
  <c r="GM69" i="10"/>
  <c r="GM70" i="10"/>
  <c r="GL70" i="10"/>
  <c r="GL69" i="10"/>
  <c r="GL68" i="10"/>
  <c r="GL66" i="10"/>
  <c r="GL65" i="10"/>
  <c r="GL64" i="10"/>
  <c r="GL63" i="10"/>
  <c r="GL60" i="10"/>
  <c r="GL59" i="10"/>
  <c r="GL57" i="10"/>
  <c r="GL56" i="10"/>
  <c r="GL55" i="10"/>
  <c r="GL51" i="10"/>
  <c r="GL50" i="10"/>
  <c r="GL48" i="10"/>
  <c r="GL47" i="10"/>
  <c r="GL46" i="10"/>
  <c r="GL45" i="10"/>
  <c r="GL44" i="10"/>
  <c r="GL43" i="10"/>
  <c r="GL42" i="10"/>
  <c r="GL39" i="10"/>
  <c r="GL38" i="10"/>
  <c r="GL36" i="10"/>
  <c r="GL35" i="10"/>
  <c r="GL34" i="10"/>
  <c r="GL33" i="10"/>
  <c r="GL32" i="10"/>
  <c r="GL31" i="10"/>
  <c r="GL30" i="10"/>
  <c r="GL25" i="10"/>
  <c r="GL24" i="10"/>
  <c r="GL23" i="10"/>
  <c r="GL22" i="10"/>
  <c r="GL20" i="10"/>
  <c r="GL19" i="10"/>
  <c r="GL17" i="10"/>
  <c r="GL16" i="10"/>
  <c r="GL15" i="10"/>
  <c r="GL14" i="10"/>
  <c r="GL13" i="10"/>
  <c r="GL9" i="10"/>
  <c r="GL10" i="10"/>
  <c r="GL11" i="10"/>
  <c r="GL8" i="10"/>
  <c r="EW8" i="10"/>
  <c r="V6" i="8" s="1"/>
  <c r="AT6" i="8" s="1"/>
  <c r="EW9" i="10"/>
  <c r="V7" i="8" s="1"/>
  <c r="AT7" i="8" s="1"/>
  <c r="EW10" i="10"/>
  <c r="EW11" i="10"/>
  <c r="EW13" i="10"/>
  <c r="V11" i="8" s="1"/>
  <c r="EW14" i="10"/>
  <c r="EW15" i="10"/>
  <c r="EW16" i="10"/>
  <c r="EW17" i="10"/>
  <c r="EW19" i="10"/>
  <c r="EW20" i="10"/>
  <c r="EW22" i="10"/>
  <c r="EX22" i="10"/>
  <c r="EW23" i="10"/>
  <c r="EW24" i="10"/>
  <c r="EW25" i="10"/>
  <c r="EW30" i="10"/>
  <c r="EW31" i="10"/>
  <c r="EW32" i="10"/>
  <c r="EW33" i="10"/>
  <c r="EW34" i="10"/>
  <c r="V32" i="8" s="1"/>
  <c r="EW35" i="10"/>
  <c r="EW36" i="10"/>
  <c r="EW38" i="10"/>
  <c r="EW39" i="10"/>
  <c r="EW42" i="10"/>
  <c r="EW43" i="10"/>
  <c r="EW44" i="10"/>
  <c r="EW45" i="10"/>
  <c r="EW46" i="10"/>
  <c r="EW47" i="10"/>
  <c r="EW48" i="10"/>
  <c r="EW50" i="10"/>
  <c r="EW51" i="10"/>
  <c r="EW55" i="10"/>
  <c r="EW56" i="10"/>
  <c r="EW57" i="10"/>
  <c r="EW59" i="10"/>
  <c r="EW60" i="10"/>
  <c r="EW63" i="10"/>
  <c r="EW64" i="10"/>
  <c r="EW65" i="10"/>
  <c r="EW66" i="10"/>
  <c r="V64" i="8" s="1"/>
  <c r="EW68" i="10"/>
  <c r="EW69" i="10"/>
  <c r="EW70" i="10"/>
  <c r="DS8" i="10"/>
  <c r="DS9" i="10"/>
  <c r="DS10" i="10"/>
  <c r="DS11" i="10"/>
  <c r="DS13" i="10"/>
  <c r="AH11" i="8" s="1"/>
  <c r="AT11" i="8" s="1"/>
  <c r="DS14" i="10"/>
  <c r="DS15" i="10"/>
  <c r="DS16" i="10"/>
  <c r="DS17" i="10"/>
  <c r="DS19" i="10"/>
  <c r="DS20" i="10"/>
  <c r="DS22" i="10"/>
  <c r="DT22" i="10"/>
  <c r="DS23" i="10"/>
  <c r="DS24" i="10"/>
  <c r="DS25" i="10"/>
  <c r="DS30" i="10"/>
  <c r="DS31" i="10"/>
  <c r="AH29" i="8" s="1"/>
  <c r="AT29" i="8" s="1"/>
  <c r="DS32" i="10"/>
  <c r="DS33" i="10"/>
  <c r="DS34" i="10"/>
  <c r="DS35" i="10"/>
  <c r="DS36" i="10"/>
  <c r="DS38" i="10"/>
  <c r="DS39" i="10"/>
  <c r="DS42" i="10"/>
  <c r="DS43" i="10"/>
  <c r="DS44" i="10"/>
  <c r="DS45" i="10"/>
  <c r="DS46" i="10"/>
  <c r="DS47" i="10"/>
  <c r="DS48" i="10"/>
  <c r="DS50" i="10"/>
  <c r="DS51" i="10"/>
  <c r="DS55" i="10"/>
  <c r="DS56" i="10"/>
  <c r="DS59" i="10"/>
  <c r="AH57" i="8" s="1"/>
  <c r="AT57" i="8" s="1"/>
  <c r="DS60" i="10"/>
  <c r="DS63" i="10"/>
  <c r="DS64" i="10"/>
  <c r="DS65" i="10"/>
  <c r="DS66" i="10"/>
  <c r="AH64" i="8" s="1"/>
  <c r="DS68" i="10"/>
  <c r="DS69" i="10"/>
  <c r="DS70" i="10"/>
  <c r="EW26" i="1" l="1"/>
  <c r="G23" i="7" s="1"/>
  <c r="BQ52" i="1"/>
  <c r="EW6" i="1"/>
  <c r="G3" i="7" s="1"/>
  <c r="HB29" i="1"/>
  <c r="HB28" i="1" s="1"/>
  <c r="HB52" i="1" s="1"/>
  <c r="HB61" i="1"/>
  <c r="M59" i="7"/>
  <c r="D73" i="7"/>
  <c r="D75" i="7" s="1"/>
  <c r="D49" i="7"/>
  <c r="GY27" i="1"/>
  <c r="M26" i="7"/>
  <c r="EN74" i="1"/>
  <c r="EH74" i="1"/>
  <c r="AT64" i="8"/>
  <c r="AT32" i="8"/>
  <c r="EW27" i="1"/>
  <c r="G24" i="7" s="1"/>
  <c r="G69" i="7" s="1"/>
  <c r="G49" i="7"/>
  <c r="D3" i="7"/>
  <c r="GY72" i="1"/>
  <c r="AA57" i="10"/>
  <c r="DS57" i="10" s="1"/>
  <c r="AH55" i="8" s="1"/>
  <c r="AT55" i="8" s="1"/>
  <c r="V61" i="8"/>
  <c r="AT61" i="8" s="1"/>
  <c r="EW73" i="1"/>
  <c r="G73" i="7"/>
  <c r="G75" i="7" s="1"/>
  <c r="EW72" i="1"/>
  <c r="DS40" i="1"/>
  <c r="J37" i="7" s="1"/>
  <c r="M37" i="7" s="1"/>
  <c r="J38" i="7"/>
  <c r="M38" i="7" s="1"/>
  <c r="DS18" i="1"/>
  <c r="J15" i="7" s="1"/>
  <c r="J18" i="7"/>
  <c r="M18" i="7" s="1"/>
  <c r="J9" i="7"/>
  <c r="M9" i="7" s="1"/>
  <c r="CJ52" i="1"/>
  <c r="CJ27" i="1" s="1"/>
  <c r="O52" i="1"/>
  <c r="O27" i="1" s="1"/>
  <c r="BE6" i="1"/>
  <c r="CX6" i="1"/>
  <c r="CX72" i="1" s="1"/>
  <c r="CX74" i="1" s="1"/>
  <c r="DS28" i="1"/>
  <c r="BW6" i="1"/>
  <c r="BV6" i="1"/>
  <c r="CD6" i="1"/>
  <c r="BZ52" i="1"/>
  <c r="BZ27" i="1" s="1"/>
  <c r="BZ73" i="1" s="1"/>
  <c r="CS52" i="1"/>
  <c r="CS27" i="1" s="1"/>
  <c r="DM6" i="1"/>
  <c r="DM72" i="1" s="1"/>
  <c r="DM74" i="1" s="1"/>
  <c r="I52" i="1"/>
  <c r="I27" i="1" s="1"/>
  <c r="F52" i="1"/>
  <c r="F27" i="1" s="1"/>
  <c r="BX52" i="1"/>
  <c r="BX6" i="1"/>
  <c r="U6" i="1"/>
  <c r="U72" i="1" s="1"/>
  <c r="U74" i="1" s="1"/>
  <c r="CL6" i="1"/>
  <c r="CL72" i="1" s="1"/>
  <c r="CL74" i="1" s="1"/>
  <c r="AM52" i="1"/>
  <c r="AM27" i="1" s="1"/>
  <c r="BE52" i="1"/>
  <c r="BE27" i="1" s="1"/>
  <c r="AD6" i="1"/>
  <c r="AD72" i="1" s="1"/>
  <c r="DA6" i="1"/>
  <c r="DA72" i="1" s="1"/>
  <c r="DA74" i="1" s="1"/>
  <c r="BK27" i="1"/>
  <c r="AJ6" i="1"/>
  <c r="AJ72" i="1" s="1"/>
  <c r="AM6" i="1"/>
  <c r="AM72" i="1" s="1"/>
  <c r="AM74" i="1" s="1"/>
  <c r="DD27" i="1"/>
  <c r="BN6" i="1"/>
  <c r="BN72" i="1" s="1"/>
  <c r="DP52" i="1"/>
  <c r="DP27" i="1" s="1"/>
  <c r="DP73" i="1" s="1"/>
  <c r="BV52" i="1"/>
  <c r="BV27" i="1" s="1"/>
  <c r="I6" i="1"/>
  <c r="I72" i="1" s="1"/>
  <c r="I74" i="1" s="1"/>
  <c r="DJ6" i="1"/>
  <c r="DJ72" i="1" s="1"/>
  <c r="AA52" i="1"/>
  <c r="AA27" i="1" s="1"/>
  <c r="AA73" i="1" s="1"/>
  <c r="R52" i="1"/>
  <c r="R27" i="1" s="1"/>
  <c r="BQ6" i="1"/>
  <c r="BQ72" i="1" s="1"/>
  <c r="CC6" i="1"/>
  <c r="CX52" i="1"/>
  <c r="CX27" i="1" s="1"/>
  <c r="BW27" i="1"/>
  <c r="BT52" i="1"/>
  <c r="BT27" i="1" s="1"/>
  <c r="BT73" i="1" s="1"/>
  <c r="CO52" i="1"/>
  <c r="CO27" i="1" s="1"/>
  <c r="CO73" i="1" s="1"/>
  <c r="DJ52" i="1"/>
  <c r="DJ27" i="1" s="1"/>
  <c r="DJ73" i="1" s="1"/>
  <c r="CI6" i="1"/>
  <c r="CI72" i="1" s="1"/>
  <c r="CI74" i="1" s="1"/>
  <c r="CQ6" i="1"/>
  <c r="X6" i="1"/>
  <c r="AY6" i="1"/>
  <c r="AY72" i="1" s="1"/>
  <c r="AY74" i="1" s="1"/>
  <c r="CF27" i="1"/>
  <c r="CF73" i="1" s="1"/>
  <c r="BZ6" i="1"/>
  <c r="BZ72" i="1" s="1"/>
  <c r="BZ74" i="1" s="1"/>
  <c r="BX27" i="1"/>
  <c r="DM27" i="1"/>
  <c r="DG6" i="1"/>
  <c r="DG72" i="1" s="1"/>
  <c r="DG74" i="1" s="1"/>
  <c r="CC52" i="1"/>
  <c r="CC27" i="1" s="1"/>
  <c r="X52" i="1"/>
  <c r="X27" i="1" s="1"/>
  <c r="X73" i="1" s="1"/>
  <c r="X74" i="1" s="1"/>
  <c r="BN52" i="1"/>
  <c r="BN27" i="1" s="1"/>
  <c r="BN73" i="1" s="1"/>
  <c r="BK6" i="1"/>
  <c r="U52" i="1"/>
  <c r="U27" i="1" s="1"/>
  <c r="AS52" i="1"/>
  <c r="AS27" i="1" s="1"/>
  <c r="L52" i="1"/>
  <c r="L27" i="1" s="1"/>
  <c r="AJ27" i="1"/>
  <c r="AJ73" i="1" s="1"/>
  <c r="BT6" i="1"/>
  <c r="BT72" i="1" s="1"/>
  <c r="BT74" i="1" s="1"/>
  <c r="CO6" i="1"/>
  <c r="CO72" i="1" s="1"/>
  <c r="CS6" i="1"/>
  <c r="O6" i="1"/>
  <c r="O72" i="1" s="1"/>
  <c r="O74" i="1" s="1"/>
  <c r="AG52" i="1"/>
  <c r="AG27" i="1" s="1"/>
  <c r="AD52" i="1"/>
  <c r="AD27" i="1" s="1"/>
  <c r="AD73" i="1" s="1"/>
  <c r="AP52" i="1"/>
  <c r="AP27" i="1" s="1"/>
  <c r="CI27" i="1"/>
  <c r="BB52" i="1"/>
  <c r="BB27" i="1" s="1"/>
  <c r="AV52" i="1"/>
  <c r="AV27" i="1" s="1"/>
  <c r="CD52" i="1"/>
  <c r="CD27" i="1" s="1"/>
  <c r="BH27" i="1"/>
  <c r="BB6" i="1"/>
  <c r="BB72" i="1" s="1"/>
  <c r="BB74" i="1" s="1"/>
  <c r="L6" i="1"/>
  <c r="C27" i="1"/>
  <c r="CF6" i="1"/>
  <c r="CF72" i="1" s="1"/>
  <c r="CF74" i="1" s="1"/>
  <c r="R6" i="1"/>
  <c r="R72" i="1" s="1"/>
  <c r="R74" i="1" s="1"/>
  <c r="AG6" i="1"/>
  <c r="CL52" i="1"/>
  <c r="CL27" i="1" s="1"/>
  <c r="BQ27" i="1"/>
  <c r="BQ73" i="1" s="1"/>
  <c r="CQ52" i="1"/>
  <c r="CQ27" i="1" s="1"/>
  <c r="CU27" i="1"/>
  <c r="CH52" i="1"/>
  <c r="CH27" i="1" s="1"/>
  <c r="CR6" i="1"/>
  <c r="CR27" i="1"/>
  <c r="DS61" i="1"/>
  <c r="J58" i="7" s="1"/>
  <c r="M58" i="7" s="1"/>
  <c r="AV6" i="1"/>
  <c r="AV72" i="1" s="1"/>
  <c r="AV74" i="1" s="1"/>
  <c r="DP6" i="1"/>
  <c r="DP72" i="1" s="1"/>
  <c r="DP74" i="1" s="1"/>
  <c r="CB52" i="1"/>
  <c r="CB27" i="1" s="1"/>
  <c r="BH6" i="1"/>
  <c r="BH72" i="1" s="1"/>
  <c r="BH74" i="1" s="1"/>
  <c r="F6" i="1"/>
  <c r="F72" i="1" s="1"/>
  <c r="F74" i="1" s="1"/>
  <c r="DS67" i="10"/>
  <c r="DS62" i="10"/>
  <c r="AH60" i="8" s="1"/>
  <c r="DS58" i="10"/>
  <c r="AH56" i="8" s="1"/>
  <c r="AT56" i="8" s="1"/>
  <c r="DS29" i="10"/>
  <c r="AH27" i="8" s="1"/>
  <c r="GM54" i="10"/>
  <c r="GM49" i="10"/>
  <c r="GM29" i="10"/>
  <c r="GM12" i="10"/>
  <c r="DS49" i="10"/>
  <c r="DS41" i="10"/>
  <c r="DS37" i="10"/>
  <c r="DS21" i="10"/>
  <c r="DS12" i="10"/>
  <c r="AH10" i="8" s="1"/>
  <c r="GM67" i="10"/>
  <c r="GM62" i="10"/>
  <c r="GM41" i="10"/>
  <c r="GM21" i="10"/>
  <c r="EW67" i="10"/>
  <c r="EW62" i="10"/>
  <c r="V60" i="8" s="1"/>
  <c r="AT60" i="8" s="1"/>
  <c r="EW58" i="10"/>
  <c r="EW54" i="10"/>
  <c r="EW49" i="10"/>
  <c r="EW41" i="10"/>
  <c r="EW37" i="10"/>
  <c r="EW29" i="10"/>
  <c r="V27" i="8" s="1"/>
  <c r="EW21" i="10"/>
  <c r="EW12" i="10"/>
  <c r="V10" i="8" s="1"/>
  <c r="GM61" i="10"/>
  <c r="GM53" i="10"/>
  <c r="GM40" i="10"/>
  <c r="GM28" i="10"/>
  <c r="GM18" i="10"/>
  <c r="GM7" i="10"/>
  <c r="EW53" i="10"/>
  <c r="EW40" i="10"/>
  <c r="EW28" i="10"/>
  <c r="EW18" i="10"/>
  <c r="EW7" i="10"/>
  <c r="DS61" i="10"/>
  <c r="AH59" i="8" s="1"/>
  <c r="DS40" i="10"/>
  <c r="DS28" i="10"/>
  <c r="AH26" i="8" s="1"/>
  <c r="DS18" i="10"/>
  <c r="DS7" i="10"/>
  <c r="AH5" i="8" s="1"/>
  <c r="EV69" i="10"/>
  <c r="U67" i="8" s="1"/>
  <c r="EV65" i="10"/>
  <c r="EV64" i="10"/>
  <c r="EV56" i="10"/>
  <c r="EV55" i="10"/>
  <c r="EV50" i="10"/>
  <c r="EV48" i="10"/>
  <c r="EV44" i="10"/>
  <c r="EV43" i="10"/>
  <c r="EV38" i="10"/>
  <c r="EV33" i="10"/>
  <c r="EV32" i="10"/>
  <c r="EV31" i="10"/>
  <c r="EV22" i="10"/>
  <c r="DJ74" i="1" l="1"/>
  <c r="EW61" i="10"/>
  <c r="V59" i="8" s="1"/>
  <c r="AT59" i="8" s="1"/>
  <c r="DS54" i="10"/>
  <c r="AH52" i="8" s="1"/>
  <c r="AT52" i="8" s="1"/>
  <c r="AJ74" i="1"/>
  <c r="BQ74" i="1"/>
  <c r="HB27" i="1"/>
  <c r="HB73" i="1" s="1"/>
  <c r="AD74" i="1"/>
  <c r="GY73" i="1"/>
  <c r="D24" i="7"/>
  <c r="D69" i="7" s="1"/>
  <c r="GY74" i="1"/>
  <c r="EW52" i="10"/>
  <c r="V26" i="8"/>
  <c r="AT27" i="8"/>
  <c r="AT10" i="8"/>
  <c r="EW74" i="1"/>
  <c r="EW26" i="10"/>
  <c r="V5" i="8"/>
  <c r="AT5" i="8" s="1"/>
  <c r="BN74" i="1"/>
  <c r="DS53" i="10"/>
  <c r="AH51" i="8" s="1"/>
  <c r="AT51" i="8" s="1"/>
  <c r="CO74" i="1"/>
  <c r="DS52" i="1"/>
  <c r="J49" i="7" s="1"/>
  <c r="M49" i="7" s="1"/>
  <c r="J25" i="7"/>
  <c r="M25" i="7" s="1"/>
  <c r="M15" i="7"/>
  <c r="M71" i="7" s="1"/>
  <c r="J71" i="7"/>
  <c r="GM26" i="10"/>
  <c r="GM6" i="10" s="1"/>
  <c r="GM72" i="10" s="1"/>
  <c r="GM52" i="10"/>
  <c r="GM27" i="10" s="1"/>
  <c r="GM73" i="10" s="1"/>
  <c r="DS26" i="10"/>
  <c r="DS52" i="10"/>
  <c r="DR69" i="10"/>
  <c r="AG67" i="8" s="1"/>
  <c r="AS67" i="8" s="1"/>
  <c r="DR65" i="10"/>
  <c r="DR56" i="10"/>
  <c r="DR51" i="10"/>
  <c r="DR44" i="10"/>
  <c r="DR43" i="10"/>
  <c r="DR38" i="10"/>
  <c r="DR33" i="10"/>
  <c r="DR32" i="10"/>
  <c r="DR22" i="10"/>
  <c r="DR14" i="10"/>
  <c r="DR13" i="10"/>
  <c r="GY8" i="10"/>
  <c r="HB8" i="10" s="1"/>
  <c r="GY9" i="10"/>
  <c r="HB9" i="10" s="1"/>
  <c r="GY10" i="10"/>
  <c r="HB10" i="10" s="1"/>
  <c r="GY11" i="10"/>
  <c r="HB11" i="10" s="1"/>
  <c r="GY13" i="10"/>
  <c r="GY14" i="10"/>
  <c r="HB14" i="10" s="1"/>
  <c r="GY15" i="10"/>
  <c r="HB15" i="10" s="1"/>
  <c r="GY16" i="10"/>
  <c r="HB16" i="10" s="1"/>
  <c r="GY17" i="10"/>
  <c r="HB17" i="10" s="1"/>
  <c r="GY19" i="10"/>
  <c r="HB19" i="10" s="1"/>
  <c r="GY20" i="10"/>
  <c r="HB20" i="10" s="1"/>
  <c r="GY22" i="10"/>
  <c r="GZ22" i="10"/>
  <c r="GY23" i="10"/>
  <c r="HB23" i="10" s="1"/>
  <c r="GY24" i="10"/>
  <c r="HB24" i="10" s="1"/>
  <c r="GY25" i="10"/>
  <c r="HB25" i="10" s="1"/>
  <c r="GY30" i="10"/>
  <c r="GY31" i="10"/>
  <c r="HB31" i="10" s="1"/>
  <c r="GY32" i="10"/>
  <c r="HB32" i="10" s="1"/>
  <c r="GY33" i="10"/>
  <c r="HB33" i="10" s="1"/>
  <c r="GY34" i="10"/>
  <c r="HB34" i="10" s="1"/>
  <c r="GY35" i="10"/>
  <c r="HB35" i="10" s="1"/>
  <c r="GY36" i="10"/>
  <c r="HB36" i="10" s="1"/>
  <c r="GY38" i="10"/>
  <c r="GY39" i="10"/>
  <c r="HB39" i="10" s="1"/>
  <c r="GY42" i="10"/>
  <c r="GY43" i="10"/>
  <c r="HB43" i="10" s="1"/>
  <c r="GY44" i="10"/>
  <c r="HB44" i="10" s="1"/>
  <c r="GY45" i="10"/>
  <c r="HB45" i="10" s="1"/>
  <c r="GY46" i="10"/>
  <c r="HB46" i="10" s="1"/>
  <c r="GY47" i="10"/>
  <c r="HB47" i="10" s="1"/>
  <c r="GY48" i="10"/>
  <c r="HB48" i="10" s="1"/>
  <c r="GY50" i="10"/>
  <c r="GY51" i="10"/>
  <c r="HB51" i="10" s="1"/>
  <c r="GY55" i="10"/>
  <c r="GY56" i="10"/>
  <c r="HB56" i="10" s="1"/>
  <c r="GY57" i="10"/>
  <c r="HB57" i="10" s="1"/>
  <c r="GY59" i="10"/>
  <c r="GY60" i="10"/>
  <c r="HB60" i="10" s="1"/>
  <c r="GY63" i="10"/>
  <c r="GY64" i="10"/>
  <c r="HB64" i="10" s="1"/>
  <c r="GY65" i="10"/>
  <c r="HB65" i="10" s="1"/>
  <c r="GY66" i="10"/>
  <c r="HB66" i="10" s="1"/>
  <c r="GY68" i="10"/>
  <c r="GY70" i="10"/>
  <c r="HB70" i="10" s="1"/>
  <c r="GW70" i="10"/>
  <c r="GW69" i="10"/>
  <c r="GW68" i="10"/>
  <c r="GW67" i="10" s="1"/>
  <c r="GW66" i="10"/>
  <c r="GW65" i="10"/>
  <c r="GW64" i="10"/>
  <c r="GW63" i="10"/>
  <c r="GW60" i="10"/>
  <c r="GW59" i="10"/>
  <c r="GW57" i="10"/>
  <c r="GW56" i="10"/>
  <c r="GW55" i="10"/>
  <c r="GW54" i="10" s="1"/>
  <c r="GW51" i="10"/>
  <c r="GW50" i="10"/>
  <c r="GW49" i="10" s="1"/>
  <c r="GW48" i="10"/>
  <c r="GW47" i="10"/>
  <c r="GW46" i="10"/>
  <c r="GW45" i="10"/>
  <c r="GW44" i="10"/>
  <c r="GW43" i="10"/>
  <c r="GW42" i="10"/>
  <c r="GW41" i="10" s="1"/>
  <c r="GW40" i="10" s="1"/>
  <c r="GW39" i="10"/>
  <c r="GW38" i="10"/>
  <c r="GW37" i="10"/>
  <c r="GW36" i="10"/>
  <c r="GW35" i="10"/>
  <c r="GW34" i="10"/>
  <c r="GW33" i="10"/>
  <c r="GW32" i="10"/>
  <c r="GW31" i="10"/>
  <c r="GW30" i="10"/>
  <c r="GW29" i="10"/>
  <c r="GW28" i="10" s="1"/>
  <c r="GW25" i="10"/>
  <c r="GW24" i="10"/>
  <c r="GW23" i="10"/>
  <c r="GW20" i="10"/>
  <c r="GW19" i="10"/>
  <c r="GW17" i="10"/>
  <c r="GW16" i="10"/>
  <c r="GW15" i="10"/>
  <c r="GW14" i="10"/>
  <c r="GW13" i="10"/>
  <c r="GW12" i="10" s="1"/>
  <c r="GW11" i="10"/>
  <c r="GW10" i="10"/>
  <c r="GW9" i="10"/>
  <c r="GW8" i="10"/>
  <c r="GT70" i="10"/>
  <c r="GT69" i="10"/>
  <c r="GT68" i="10"/>
  <c r="GT67" i="10" s="1"/>
  <c r="GT66" i="10"/>
  <c r="GT65" i="10"/>
  <c r="GT64" i="10"/>
  <c r="GT63" i="10"/>
  <c r="GT60" i="10"/>
  <c r="GT59" i="10"/>
  <c r="GT58" i="10"/>
  <c r="GT57" i="10"/>
  <c r="GT56" i="10"/>
  <c r="GT55" i="10"/>
  <c r="GT54" i="10"/>
  <c r="GT53" i="10" s="1"/>
  <c r="GT51" i="10"/>
  <c r="GT50" i="10"/>
  <c r="GT49" i="10" s="1"/>
  <c r="GT48" i="10"/>
  <c r="GT47" i="10"/>
  <c r="GT46" i="10"/>
  <c r="GT45" i="10"/>
  <c r="GT44" i="10"/>
  <c r="GT43" i="10"/>
  <c r="GT42" i="10"/>
  <c r="GT39" i="10"/>
  <c r="GT38" i="10"/>
  <c r="GT36" i="10"/>
  <c r="GT35" i="10"/>
  <c r="GT34" i="10"/>
  <c r="GT33" i="10"/>
  <c r="GT32" i="10"/>
  <c r="GT31" i="10"/>
  <c r="GT30" i="10"/>
  <c r="GT29" i="10" s="1"/>
  <c r="GT25" i="10"/>
  <c r="GT24" i="10"/>
  <c r="GT23" i="10"/>
  <c r="GT21" i="10"/>
  <c r="GT20" i="10"/>
  <c r="GT19" i="10"/>
  <c r="GT18" i="10" s="1"/>
  <c r="GT17" i="10"/>
  <c r="GT16" i="10"/>
  <c r="GT15" i="10"/>
  <c r="GT14" i="10"/>
  <c r="GT13" i="10"/>
  <c r="GT11" i="10"/>
  <c r="GT10" i="10"/>
  <c r="GT9" i="10"/>
  <c r="GT8" i="10"/>
  <c r="GQ70" i="10"/>
  <c r="GQ69" i="10"/>
  <c r="GQ68" i="10"/>
  <c r="GQ67" i="10" s="1"/>
  <c r="GQ66" i="10"/>
  <c r="GQ65" i="10"/>
  <c r="GQ64" i="10"/>
  <c r="GQ63" i="10"/>
  <c r="GQ60" i="10"/>
  <c r="GQ59" i="10"/>
  <c r="GQ57" i="10"/>
  <c r="GQ56" i="10"/>
  <c r="GQ55" i="10"/>
  <c r="GQ54" i="10" s="1"/>
  <c r="GQ51" i="10"/>
  <c r="GQ50" i="10"/>
  <c r="GQ49" i="10" s="1"/>
  <c r="GQ48" i="10"/>
  <c r="GQ47" i="10"/>
  <c r="GQ46" i="10"/>
  <c r="GQ45" i="10"/>
  <c r="GQ44" i="10"/>
  <c r="GQ43" i="10"/>
  <c r="GQ42" i="10"/>
  <c r="GQ41" i="10" s="1"/>
  <c r="GQ39" i="10"/>
  <c r="GQ38" i="10"/>
  <c r="GQ37" i="10"/>
  <c r="GQ36" i="10"/>
  <c r="GQ35" i="10"/>
  <c r="GQ34" i="10"/>
  <c r="GQ33" i="10"/>
  <c r="GQ32" i="10"/>
  <c r="GQ31" i="10"/>
  <c r="GQ30" i="10"/>
  <c r="GQ29" i="10"/>
  <c r="GQ28" i="10" s="1"/>
  <c r="GQ25" i="10"/>
  <c r="GQ24" i="10"/>
  <c r="GQ23" i="10"/>
  <c r="GQ20" i="10"/>
  <c r="GQ19" i="10"/>
  <c r="GQ17" i="10"/>
  <c r="GQ16" i="10"/>
  <c r="GQ15" i="10"/>
  <c r="GQ14" i="10"/>
  <c r="GQ13" i="10"/>
  <c r="GQ12" i="10" s="1"/>
  <c r="GQ11" i="10"/>
  <c r="GQ10" i="10"/>
  <c r="GQ9" i="10"/>
  <c r="GQ8" i="10"/>
  <c r="GK70" i="10"/>
  <c r="GK69" i="10"/>
  <c r="GK68" i="10"/>
  <c r="GK67" i="10" s="1"/>
  <c r="GK66" i="10"/>
  <c r="GK65" i="10"/>
  <c r="GK64" i="10"/>
  <c r="GK63" i="10"/>
  <c r="GK60" i="10"/>
  <c r="GK59" i="10"/>
  <c r="GK57" i="10"/>
  <c r="GK56" i="10"/>
  <c r="GK55" i="10"/>
  <c r="GK54" i="10" s="1"/>
  <c r="GK51" i="10"/>
  <c r="GK50" i="10"/>
  <c r="GK49" i="10" s="1"/>
  <c r="GK48" i="10"/>
  <c r="GK47" i="10"/>
  <c r="GK46" i="10"/>
  <c r="GK45" i="10"/>
  <c r="GK44" i="10"/>
  <c r="GK43" i="10"/>
  <c r="GK42" i="10"/>
  <c r="GK41" i="10" s="1"/>
  <c r="GK39" i="10"/>
  <c r="GK38" i="10"/>
  <c r="GK37" i="10"/>
  <c r="GK36" i="10"/>
  <c r="GK35" i="10"/>
  <c r="GK34" i="10"/>
  <c r="GK33" i="10"/>
  <c r="GK32" i="10"/>
  <c r="GK31" i="10"/>
  <c r="GK30" i="10"/>
  <c r="GK29" i="10"/>
  <c r="GK28" i="10" s="1"/>
  <c r="GK25" i="10"/>
  <c r="GK24" i="10"/>
  <c r="GK23" i="10"/>
  <c r="GK20" i="10"/>
  <c r="GK19" i="10"/>
  <c r="GK17" i="10"/>
  <c r="GK16" i="10"/>
  <c r="GK15" i="10"/>
  <c r="GK14" i="10"/>
  <c r="GK13" i="10"/>
  <c r="GK12" i="10" s="1"/>
  <c r="GK11" i="10"/>
  <c r="GK10" i="10"/>
  <c r="GK9" i="10"/>
  <c r="GK8" i="10"/>
  <c r="GH70" i="10"/>
  <c r="GH69" i="10"/>
  <c r="GH68" i="10"/>
  <c r="GH67" i="10" s="1"/>
  <c r="GH66" i="10"/>
  <c r="GH65" i="10"/>
  <c r="GH64" i="10"/>
  <c r="GH63" i="10"/>
  <c r="GH60" i="10"/>
  <c r="GH59" i="10"/>
  <c r="GH57" i="10"/>
  <c r="GH56" i="10"/>
  <c r="GH55" i="10"/>
  <c r="GH54" i="10" s="1"/>
  <c r="GH51" i="10"/>
  <c r="GH50" i="10"/>
  <c r="GH49" i="10" s="1"/>
  <c r="GH48" i="10"/>
  <c r="GH47" i="10"/>
  <c r="GH46" i="10"/>
  <c r="GH45" i="10"/>
  <c r="GH44" i="10"/>
  <c r="GH43" i="10"/>
  <c r="GH42" i="10"/>
  <c r="GH41" i="10" s="1"/>
  <c r="GH39" i="10"/>
  <c r="GH38" i="10"/>
  <c r="GH37" i="10"/>
  <c r="GH36" i="10"/>
  <c r="GH35" i="10"/>
  <c r="GH34" i="10"/>
  <c r="GH33" i="10"/>
  <c r="GH32" i="10"/>
  <c r="GH31" i="10"/>
  <c r="GH30" i="10"/>
  <c r="GH29" i="10"/>
  <c r="GH28" i="10" s="1"/>
  <c r="GH25" i="10"/>
  <c r="GH24" i="10"/>
  <c r="GH23" i="10"/>
  <c r="GH20" i="10"/>
  <c r="GH19" i="10"/>
  <c r="GH17" i="10"/>
  <c r="GH16" i="10"/>
  <c r="GH15" i="10"/>
  <c r="GH14" i="10"/>
  <c r="GH13" i="10"/>
  <c r="GH12" i="10" s="1"/>
  <c r="GH11" i="10"/>
  <c r="GH10" i="10"/>
  <c r="GH9" i="10"/>
  <c r="GH8" i="10"/>
  <c r="GE70" i="10"/>
  <c r="GE69" i="10"/>
  <c r="GE68" i="10"/>
  <c r="GE67" i="10" s="1"/>
  <c r="GE66" i="10"/>
  <c r="GE65" i="10"/>
  <c r="GE64" i="10"/>
  <c r="GE63" i="10"/>
  <c r="GE60" i="10"/>
  <c r="GE59" i="10"/>
  <c r="GE57" i="10"/>
  <c r="GE56" i="10"/>
  <c r="GE55" i="10"/>
  <c r="GE54" i="10" s="1"/>
  <c r="GE51" i="10"/>
  <c r="GE50" i="10"/>
  <c r="GE49" i="10" s="1"/>
  <c r="GE48" i="10"/>
  <c r="GE47" i="10"/>
  <c r="GE46" i="10"/>
  <c r="GE45" i="10"/>
  <c r="GE44" i="10"/>
  <c r="GE43" i="10"/>
  <c r="GE42" i="10"/>
  <c r="GE41" i="10" s="1"/>
  <c r="GE39" i="10"/>
  <c r="GE38" i="10"/>
  <c r="GE37" i="10"/>
  <c r="GE36" i="10"/>
  <c r="GE35" i="10"/>
  <c r="GE34" i="10"/>
  <c r="GE33" i="10"/>
  <c r="GE32" i="10"/>
  <c r="GE31" i="10"/>
  <c r="GE30" i="10"/>
  <c r="GE29" i="10"/>
  <c r="GE28" i="10" s="1"/>
  <c r="GE25" i="10"/>
  <c r="GE24" i="10"/>
  <c r="GE23" i="10"/>
  <c r="GE20" i="10"/>
  <c r="GE19" i="10"/>
  <c r="GE17" i="10"/>
  <c r="GE16" i="10"/>
  <c r="GE15" i="10"/>
  <c r="GE14" i="10"/>
  <c r="GE13" i="10"/>
  <c r="GE12" i="10" s="1"/>
  <c r="GE11" i="10"/>
  <c r="GE10" i="10"/>
  <c r="GE9" i="10"/>
  <c r="GE8" i="10"/>
  <c r="GB70" i="10"/>
  <c r="GB69" i="10"/>
  <c r="GB68" i="10"/>
  <c r="GB67" i="10" s="1"/>
  <c r="GB66" i="10"/>
  <c r="GB65" i="10"/>
  <c r="GB64" i="10"/>
  <c r="GB63" i="10"/>
  <c r="GB60" i="10"/>
  <c r="GB59" i="10"/>
  <c r="GB57" i="10"/>
  <c r="GB56" i="10"/>
  <c r="GB55" i="10"/>
  <c r="GB54" i="10" s="1"/>
  <c r="GB51" i="10"/>
  <c r="GB50" i="10"/>
  <c r="GB49" i="10" s="1"/>
  <c r="GB48" i="10"/>
  <c r="GB47" i="10"/>
  <c r="GB46" i="10"/>
  <c r="GB45" i="10"/>
  <c r="GB44" i="10"/>
  <c r="GB43" i="10"/>
  <c r="GB42" i="10"/>
  <c r="GB41" i="10" s="1"/>
  <c r="GB39" i="10"/>
  <c r="GB38" i="10"/>
  <c r="GB37" i="10"/>
  <c r="GB36" i="10"/>
  <c r="GB35" i="10"/>
  <c r="GB34" i="10"/>
  <c r="GB33" i="10"/>
  <c r="GB32" i="10"/>
  <c r="GB31" i="10"/>
  <c r="GB30" i="10"/>
  <c r="GB29" i="10"/>
  <c r="GB28" i="10" s="1"/>
  <c r="GB25" i="10"/>
  <c r="GB24" i="10"/>
  <c r="GB23" i="10"/>
  <c r="GB20" i="10"/>
  <c r="GB19" i="10"/>
  <c r="GB17" i="10"/>
  <c r="GB16" i="10"/>
  <c r="GB15" i="10"/>
  <c r="GB14" i="10"/>
  <c r="GB13" i="10"/>
  <c r="GB12" i="10" s="1"/>
  <c r="GB11" i="10"/>
  <c r="GB10" i="10"/>
  <c r="GB9" i="10"/>
  <c r="GB8" i="10"/>
  <c r="FY70" i="10"/>
  <c r="FY69" i="10"/>
  <c r="FY68" i="10"/>
  <c r="FY67" i="10" s="1"/>
  <c r="FY66" i="10"/>
  <c r="FY65" i="10"/>
  <c r="FY64" i="10"/>
  <c r="FY63" i="10"/>
  <c r="FY60" i="10"/>
  <c r="FY59" i="10"/>
  <c r="FY57" i="10"/>
  <c r="FY56" i="10"/>
  <c r="FY55" i="10"/>
  <c r="FY54" i="10" s="1"/>
  <c r="FY51" i="10"/>
  <c r="FY50" i="10"/>
  <c r="FY49" i="10" s="1"/>
  <c r="FY48" i="10"/>
  <c r="FY47" i="10"/>
  <c r="FY46" i="10"/>
  <c r="FY45" i="10"/>
  <c r="FY44" i="10"/>
  <c r="FY43" i="10"/>
  <c r="FY42" i="10"/>
  <c r="FY41" i="10" s="1"/>
  <c r="FY39" i="10"/>
  <c r="FY38" i="10"/>
  <c r="FY37" i="10"/>
  <c r="FY36" i="10"/>
  <c r="FY35" i="10"/>
  <c r="FY34" i="10"/>
  <c r="FY33" i="10"/>
  <c r="FY32" i="10"/>
  <c r="FY31" i="10"/>
  <c r="FY30" i="10"/>
  <c r="FY29" i="10"/>
  <c r="FY28" i="10" s="1"/>
  <c r="FY25" i="10"/>
  <c r="FY24" i="10"/>
  <c r="FY23" i="10"/>
  <c r="FY20" i="10"/>
  <c r="FY19" i="10"/>
  <c r="FY17" i="10"/>
  <c r="FY16" i="10"/>
  <c r="FY15" i="10"/>
  <c r="FY14" i="10"/>
  <c r="FY13" i="10"/>
  <c r="FY12" i="10" s="1"/>
  <c r="FY11" i="10"/>
  <c r="FY10" i="10"/>
  <c r="FY9" i="10"/>
  <c r="FY8" i="10"/>
  <c r="FV70" i="10"/>
  <c r="FV69" i="10"/>
  <c r="FV68" i="10"/>
  <c r="FV67" i="10" s="1"/>
  <c r="FV66" i="10"/>
  <c r="FV65" i="10"/>
  <c r="FV64" i="10"/>
  <c r="FV63" i="10"/>
  <c r="FV60" i="10"/>
  <c r="FV59" i="10"/>
  <c r="FV57" i="10"/>
  <c r="FV56" i="10"/>
  <c r="FV55" i="10"/>
  <c r="FV54" i="10" s="1"/>
  <c r="FV51" i="10"/>
  <c r="FV50" i="10"/>
  <c r="FV49" i="10" s="1"/>
  <c r="FV48" i="10"/>
  <c r="FV47" i="10"/>
  <c r="FV46" i="10"/>
  <c r="FV45" i="10"/>
  <c r="FV44" i="10"/>
  <c r="FV43" i="10"/>
  <c r="FV42" i="10"/>
  <c r="FV41" i="10" s="1"/>
  <c r="FV39" i="10"/>
  <c r="FV38" i="10"/>
  <c r="FV37" i="10"/>
  <c r="FV36" i="10"/>
  <c r="FV35" i="10"/>
  <c r="FV34" i="10"/>
  <c r="FV33" i="10"/>
  <c r="FV32" i="10"/>
  <c r="FV31" i="10"/>
  <c r="FV30" i="10"/>
  <c r="FV29" i="10"/>
  <c r="FV28" i="10" s="1"/>
  <c r="FV25" i="10"/>
  <c r="FV24" i="10"/>
  <c r="FV23" i="10"/>
  <c r="FV20" i="10"/>
  <c r="FV19" i="10"/>
  <c r="FV17" i="10"/>
  <c r="FV16" i="10"/>
  <c r="FV15" i="10"/>
  <c r="FV14" i="10"/>
  <c r="FV13" i="10"/>
  <c r="FV12" i="10" s="1"/>
  <c r="FV11" i="10"/>
  <c r="FV10" i="10"/>
  <c r="FV9" i="10"/>
  <c r="FV8" i="10"/>
  <c r="FS70" i="10"/>
  <c r="FS69" i="10"/>
  <c r="FS68" i="10"/>
  <c r="FS67" i="10" s="1"/>
  <c r="FS66" i="10"/>
  <c r="FS65" i="10"/>
  <c r="FS64" i="10"/>
  <c r="FS63" i="10"/>
  <c r="FS60" i="10"/>
  <c r="FS59" i="10"/>
  <c r="FS57" i="10"/>
  <c r="FS56" i="10"/>
  <c r="FS55" i="10"/>
  <c r="FS54" i="10" s="1"/>
  <c r="FS51" i="10"/>
  <c r="FS50" i="10"/>
  <c r="FS49" i="10" s="1"/>
  <c r="FS48" i="10"/>
  <c r="FS47" i="10"/>
  <c r="FS46" i="10"/>
  <c r="FS45" i="10"/>
  <c r="FS44" i="10"/>
  <c r="FS43" i="10"/>
  <c r="FS42" i="10"/>
  <c r="FS41" i="10" s="1"/>
  <c r="FS39" i="10"/>
  <c r="FS38" i="10"/>
  <c r="FS37" i="10"/>
  <c r="FS36" i="10"/>
  <c r="FS35" i="10"/>
  <c r="FS34" i="10"/>
  <c r="FS33" i="10"/>
  <c r="FS32" i="10"/>
  <c r="FS31" i="10"/>
  <c r="FS30" i="10"/>
  <c r="FS29" i="10"/>
  <c r="FS28" i="10" s="1"/>
  <c r="FS25" i="10"/>
  <c r="FS24" i="10"/>
  <c r="FS23" i="10"/>
  <c r="FS20" i="10"/>
  <c r="FS19" i="10"/>
  <c r="FS17" i="10"/>
  <c r="FS16" i="10"/>
  <c r="FS15" i="10"/>
  <c r="FS14" i="10"/>
  <c r="FS13" i="10"/>
  <c r="FS12" i="10" s="1"/>
  <c r="FS11" i="10"/>
  <c r="FS10" i="10"/>
  <c r="FS9" i="10"/>
  <c r="FS8" i="10"/>
  <c r="FP70" i="10"/>
  <c r="FP69" i="10"/>
  <c r="FP68" i="10"/>
  <c r="FP67" i="10" s="1"/>
  <c r="FP66" i="10"/>
  <c r="FP65" i="10"/>
  <c r="FP64" i="10"/>
  <c r="FP63" i="10"/>
  <c r="FP60" i="10"/>
  <c r="FP59" i="10"/>
  <c r="FP57" i="10"/>
  <c r="FP56" i="10"/>
  <c r="FP55" i="10"/>
  <c r="FP54" i="10" s="1"/>
  <c r="FP51" i="10"/>
  <c r="FP50" i="10"/>
  <c r="FP48" i="10"/>
  <c r="FP47" i="10"/>
  <c r="FP46" i="10"/>
  <c r="FP45" i="10"/>
  <c r="FP44" i="10"/>
  <c r="FP43" i="10"/>
  <c r="FP42" i="10"/>
  <c r="FP41" i="10" s="1"/>
  <c r="FP39" i="10"/>
  <c r="FP38" i="10"/>
  <c r="FP37" i="10" s="1"/>
  <c r="FP36" i="10"/>
  <c r="FP35" i="10"/>
  <c r="FP34" i="10"/>
  <c r="FP33" i="10"/>
  <c r="FP32" i="10"/>
  <c r="FP31" i="10"/>
  <c r="FP30" i="10"/>
  <c r="FP25" i="10"/>
  <c r="FP24" i="10"/>
  <c r="FP23" i="10"/>
  <c r="FP21" i="10" s="1"/>
  <c r="FP20" i="10"/>
  <c r="FP19" i="10"/>
  <c r="FP17" i="10"/>
  <c r="FP16" i="10"/>
  <c r="FP15" i="10"/>
  <c r="FP14" i="10"/>
  <c r="FP13" i="10"/>
  <c r="FP12" i="10" s="1"/>
  <c r="FP11" i="10"/>
  <c r="FP10" i="10"/>
  <c r="FP9" i="10"/>
  <c r="FP8" i="10"/>
  <c r="FM70" i="10"/>
  <c r="FM69" i="10"/>
  <c r="FM68" i="10"/>
  <c r="FM67" i="10"/>
  <c r="FM66" i="10"/>
  <c r="FM65" i="10"/>
  <c r="FM64" i="10"/>
  <c r="FM63" i="10"/>
  <c r="FM62" i="10" s="1"/>
  <c r="FM61" i="10" s="1"/>
  <c r="FM60" i="10"/>
  <c r="FM59" i="10"/>
  <c r="FM58" i="10" s="1"/>
  <c r="FM57" i="10"/>
  <c r="FM56" i="10"/>
  <c r="FM55" i="10"/>
  <c r="FM51" i="10"/>
  <c r="FM50" i="10"/>
  <c r="FM49" i="10"/>
  <c r="FM48" i="10"/>
  <c r="FM47" i="10"/>
  <c r="FM46" i="10"/>
  <c r="FM45" i="10"/>
  <c r="FM44" i="10"/>
  <c r="FM43" i="10"/>
  <c r="FM42" i="10"/>
  <c r="FM41" i="10"/>
  <c r="FM40" i="10" s="1"/>
  <c r="FM39" i="10"/>
  <c r="FM38" i="10"/>
  <c r="FM37" i="10" s="1"/>
  <c r="FM36" i="10"/>
  <c r="FM35" i="10"/>
  <c r="FM34" i="10"/>
  <c r="FM33" i="10"/>
  <c r="FM32" i="10"/>
  <c r="FM31" i="10"/>
  <c r="FM30" i="10"/>
  <c r="FM29" i="10" s="1"/>
  <c r="FM25" i="10"/>
  <c r="FM24" i="10"/>
  <c r="FM23" i="10"/>
  <c r="FM21" i="10" s="1"/>
  <c r="FM20" i="10"/>
  <c r="FM19" i="10"/>
  <c r="FM17" i="10"/>
  <c r="FM16" i="10"/>
  <c r="FM15" i="10"/>
  <c r="FM14" i="10"/>
  <c r="FM13" i="10"/>
  <c r="FM12" i="10" s="1"/>
  <c r="FM11" i="10"/>
  <c r="FM10" i="10"/>
  <c r="FM9" i="10"/>
  <c r="FM8" i="10"/>
  <c r="FJ70" i="10"/>
  <c r="FJ69" i="10"/>
  <c r="FJ68" i="10"/>
  <c r="FJ67" i="10"/>
  <c r="FJ66" i="10"/>
  <c r="FJ65" i="10"/>
  <c r="FJ64" i="10"/>
  <c r="FJ63" i="10"/>
  <c r="FJ62" i="10" s="1"/>
  <c r="FJ61" i="10" s="1"/>
  <c r="FJ60" i="10"/>
  <c r="FJ59" i="10"/>
  <c r="FJ58" i="10" s="1"/>
  <c r="FJ57" i="10"/>
  <c r="FJ56" i="10"/>
  <c r="FJ55" i="10"/>
  <c r="FJ54" i="10" s="1"/>
  <c r="FJ53" i="10" s="1"/>
  <c r="FJ51" i="10"/>
  <c r="FJ50" i="10"/>
  <c r="FJ48" i="10"/>
  <c r="FJ47" i="10"/>
  <c r="FJ46" i="10"/>
  <c r="FJ45" i="10"/>
  <c r="FJ44" i="10"/>
  <c r="FJ43" i="10"/>
  <c r="FJ42" i="10"/>
  <c r="FJ41" i="10" s="1"/>
  <c r="FJ39" i="10"/>
  <c r="FJ38" i="10"/>
  <c r="FJ37" i="10" s="1"/>
  <c r="FJ36" i="10"/>
  <c r="FJ35" i="10"/>
  <c r="FJ34" i="10"/>
  <c r="FJ33" i="10"/>
  <c r="FJ32" i="10"/>
  <c r="FJ31" i="10"/>
  <c r="FJ30" i="10"/>
  <c r="FJ25" i="10"/>
  <c r="FJ24" i="10"/>
  <c r="FJ23" i="10"/>
  <c r="FJ21" i="10" s="1"/>
  <c r="FJ20" i="10"/>
  <c r="FJ19" i="10"/>
  <c r="FJ17" i="10"/>
  <c r="FJ16" i="10"/>
  <c r="FJ15" i="10"/>
  <c r="FJ14" i="10"/>
  <c r="FJ13" i="10"/>
  <c r="FJ12" i="10" s="1"/>
  <c r="FJ11" i="10"/>
  <c r="FJ10" i="10"/>
  <c r="FJ9" i="10"/>
  <c r="FJ8" i="10"/>
  <c r="FG70" i="10"/>
  <c r="FG69" i="10"/>
  <c r="FG68" i="10"/>
  <c r="FG67" i="10"/>
  <c r="FG66" i="10"/>
  <c r="FG65" i="10"/>
  <c r="FG64" i="10"/>
  <c r="FG63" i="10"/>
  <c r="FG62" i="10" s="1"/>
  <c r="FG61" i="10" s="1"/>
  <c r="FG60" i="10"/>
  <c r="FG59" i="10"/>
  <c r="FG58" i="10" s="1"/>
  <c r="FG57" i="10"/>
  <c r="FG56" i="10"/>
  <c r="FG55" i="10"/>
  <c r="FG51" i="10"/>
  <c r="FG50" i="10"/>
  <c r="FG49" i="10"/>
  <c r="FG48" i="10"/>
  <c r="FG47" i="10"/>
  <c r="FG46" i="10"/>
  <c r="FG45" i="10"/>
  <c r="FG44" i="10"/>
  <c r="FG43" i="10"/>
  <c r="FG42" i="10"/>
  <c r="FG41" i="10"/>
  <c r="FG40" i="10" s="1"/>
  <c r="FG39" i="10"/>
  <c r="FG38" i="10"/>
  <c r="FG37" i="10" s="1"/>
  <c r="FG36" i="10"/>
  <c r="FG35" i="10"/>
  <c r="FG34" i="10"/>
  <c r="FG33" i="10"/>
  <c r="FG32" i="10"/>
  <c r="FG31" i="10"/>
  <c r="FG30" i="10"/>
  <c r="FG29" i="10" s="1"/>
  <c r="FG25" i="10"/>
  <c r="FG24" i="10"/>
  <c r="FG23" i="10"/>
  <c r="FG21" i="10" s="1"/>
  <c r="FG20" i="10"/>
  <c r="FG19" i="10"/>
  <c r="FG17" i="10"/>
  <c r="FG16" i="10"/>
  <c r="FG15" i="10"/>
  <c r="FG14" i="10"/>
  <c r="FG13" i="10"/>
  <c r="FG12" i="10"/>
  <c r="FG11" i="10"/>
  <c r="FG10" i="10"/>
  <c r="FG9" i="10"/>
  <c r="FG8" i="10"/>
  <c r="FG7" i="10" s="1"/>
  <c r="FD70" i="10"/>
  <c r="FD69" i="10"/>
  <c r="FD68" i="10"/>
  <c r="FD67" i="10"/>
  <c r="FD66" i="10"/>
  <c r="FD65" i="10"/>
  <c r="FD64" i="10"/>
  <c r="FD63" i="10"/>
  <c r="FD62" i="10" s="1"/>
  <c r="FD61" i="10" s="1"/>
  <c r="FD60" i="10"/>
  <c r="FD59" i="10"/>
  <c r="FD58" i="10" s="1"/>
  <c r="FD57" i="10"/>
  <c r="FD56" i="10"/>
  <c r="FD55" i="10"/>
  <c r="FD51" i="10"/>
  <c r="FD50" i="10"/>
  <c r="FD49" i="10"/>
  <c r="FD48" i="10"/>
  <c r="FD47" i="10"/>
  <c r="FD46" i="10"/>
  <c r="FD45" i="10"/>
  <c r="FD44" i="10"/>
  <c r="FD43" i="10"/>
  <c r="FD42" i="10"/>
  <c r="FD41" i="10"/>
  <c r="FD40" i="10" s="1"/>
  <c r="FD39" i="10"/>
  <c r="FD38" i="10"/>
  <c r="FD37" i="10" s="1"/>
  <c r="FD36" i="10"/>
  <c r="FD35" i="10"/>
  <c r="FD34" i="10"/>
  <c r="FD33" i="10"/>
  <c r="FD32" i="10"/>
  <c r="FD31" i="10"/>
  <c r="FD30" i="10"/>
  <c r="FD29" i="10" s="1"/>
  <c r="FD25" i="10"/>
  <c r="FD24" i="10"/>
  <c r="FD23" i="10"/>
  <c r="FD21" i="10" s="1"/>
  <c r="FD20" i="10"/>
  <c r="FD19" i="10"/>
  <c r="FD17" i="10"/>
  <c r="FD16" i="10"/>
  <c r="FD15" i="10"/>
  <c r="FD14" i="10"/>
  <c r="FD13" i="10"/>
  <c r="FD12" i="10"/>
  <c r="FD11" i="10"/>
  <c r="FD10" i="10"/>
  <c r="FD9" i="10"/>
  <c r="FD8" i="10"/>
  <c r="FD7" i="10" s="1"/>
  <c r="FA70" i="10"/>
  <c r="GN70" i="10" s="1"/>
  <c r="GZ70" i="10" s="1"/>
  <c r="FA69" i="10"/>
  <c r="GN69" i="10" s="1"/>
  <c r="FA68" i="10"/>
  <c r="FA66" i="10"/>
  <c r="GN66" i="10" s="1"/>
  <c r="GZ66" i="10" s="1"/>
  <c r="FA65" i="10"/>
  <c r="FA64" i="10"/>
  <c r="GN64" i="10" s="1"/>
  <c r="GZ64" i="10" s="1"/>
  <c r="FA63" i="10"/>
  <c r="FA62" i="10"/>
  <c r="FA60" i="10"/>
  <c r="GN60" i="10" s="1"/>
  <c r="GZ60" i="10" s="1"/>
  <c r="FA59" i="10"/>
  <c r="FA57" i="10"/>
  <c r="GN57" i="10" s="1"/>
  <c r="GZ57" i="10" s="1"/>
  <c r="FA56" i="10"/>
  <c r="FA55" i="10"/>
  <c r="FA51" i="10"/>
  <c r="GN51" i="10" s="1"/>
  <c r="GZ51" i="10" s="1"/>
  <c r="FA50" i="10"/>
  <c r="FA48" i="10"/>
  <c r="GN48" i="10" s="1"/>
  <c r="GZ48" i="10" s="1"/>
  <c r="FA47" i="10"/>
  <c r="FA46" i="10"/>
  <c r="GN46" i="10" s="1"/>
  <c r="GZ46" i="10" s="1"/>
  <c r="FA45" i="10"/>
  <c r="FA44" i="10"/>
  <c r="GN44" i="10" s="1"/>
  <c r="GZ44" i="10" s="1"/>
  <c r="FA43" i="10"/>
  <c r="FA42" i="10"/>
  <c r="FA39" i="10"/>
  <c r="GN39" i="10" s="1"/>
  <c r="GZ39" i="10" s="1"/>
  <c r="FA38" i="10"/>
  <c r="FA36" i="10"/>
  <c r="GN36" i="10" s="1"/>
  <c r="GZ36" i="10" s="1"/>
  <c r="FA35" i="10"/>
  <c r="GN35" i="10" s="1"/>
  <c r="GZ35" i="10" s="1"/>
  <c r="FA34" i="10"/>
  <c r="GN34" i="10" s="1"/>
  <c r="GZ34" i="10" s="1"/>
  <c r="FA33" i="10"/>
  <c r="GN33" i="10" s="1"/>
  <c r="GZ33" i="10" s="1"/>
  <c r="FA32" i="10"/>
  <c r="GN32" i="10" s="1"/>
  <c r="GZ32" i="10" s="1"/>
  <c r="FA31" i="10"/>
  <c r="GN31" i="10" s="1"/>
  <c r="GZ31" i="10" s="1"/>
  <c r="FA30" i="10"/>
  <c r="FA25" i="10"/>
  <c r="GN25" i="10" s="1"/>
  <c r="GZ25" i="10" s="1"/>
  <c r="FA24" i="10"/>
  <c r="GN24" i="10" s="1"/>
  <c r="GZ24" i="10" s="1"/>
  <c r="FA23" i="10"/>
  <c r="FA20" i="10"/>
  <c r="GN20" i="10" s="1"/>
  <c r="GZ20" i="10" s="1"/>
  <c r="FA19" i="10"/>
  <c r="FA17" i="10"/>
  <c r="GN17" i="10" s="1"/>
  <c r="GZ17" i="10" s="1"/>
  <c r="FA16" i="10"/>
  <c r="FA15" i="10"/>
  <c r="GN15" i="10" s="1"/>
  <c r="GZ15" i="10" s="1"/>
  <c r="FA14" i="10"/>
  <c r="FA13" i="10"/>
  <c r="FA11" i="10"/>
  <c r="GN11" i="10" s="1"/>
  <c r="GZ11" i="10" s="1"/>
  <c r="FA10" i="10"/>
  <c r="FA9" i="10"/>
  <c r="GN9" i="10" s="1"/>
  <c r="GZ9" i="10" s="1"/>
  <c r="FA8" i="10"/>
  <c r="EU70" i="10"/>
  <c r="EU69" i="10"/>
  <c r="EU68" i="10"/>
  <c r="EU66" i="10"/>
  <c r="EU65" i="10"/>
  <c r="EU64" i="10"/>
  <c r="EU63" i="10"/>
  <c r="EU62" i="10"/>
  <c r="EU60" i="10"/>
  <c r="EU59" i="10"/>
  <c r="EU58" i="10" s="1"/>
  <c r="EU57" i="10"/>
  <c r="EU56" i="10"/>
  <c r="EU55" i="10"/>
  <c r="EU54" i="10" s="1"/>
  <c r="EU53" i="10" s="1"/>
  <c r="EU51" i="10"/>
  <c r="EU50" i="10"/>
  <c r="EU48" i="10"/>
  <c r="EU47" i="10"/>
  <c r="EU46" i="10"/>
  <c r="EU45" i="10"/>
  <c r="EU44" i="10"/>
  <c r="EU43" i="10"/>
  <c r="EU42" i="10"/>
  <c r="EU41" i="10" s="1"/>
  <c r="EU39" i="10"/>
  <c r="EU38" i="10"/>
  <c r="EU37" i="10" s="1"/>
  <c r="EU36" i="10"/>
  <c r="EU35" i="10"/>
  <c r="EU34" i="10"/>
  <c r="EU33" i="10"/>
  <c r="EU32" i="10"/>
  <c r="EU31" i="10"/>
  <c r="EU30" i="10"/>
  <c r="EU25" i="10"/>
  <c r="EU24" i="10"/>
  <c r="EU23" i="10"/>
  <c r="EU21" i="10" s="1"/>
  <c r="EU20" i="10"/>
  <c r="EU19" i="10"/>
  <c r="EU17" i="10"/>
  <c r="EU16" i="10"/>
  <c r="EU15" i="10"/>
  <c r="EU14" i="10"/>
  <c r="EU13" i="10"/>
  <c r="EU12" i="10" s="1"/>
  <c r="EU11" i="10"/>
  <c r="EU10" i="10"/>
  <c r="EU9" i="10"/>
  <c r="EU8" i="10"/>
  <c r="ER69" i="10"/>
  <c r="ER65" i="10"/>
  <c r="ER64" i="10"/>
  <c r="ER56" i="10"/>
  <c r="ER55" i="10"/>
  <c r="ER50" i="10"/>
  <c r="ER48" i="10"/>
  <c r="ER44" i="10"/>
  <c r="ER43" i="10"/>
  <c r="ER38" i="10"/>
  <c r="ER33" i="10"/>
  <c r="ER32" i="10"/>
  <c r="ER31" i="10"/>
  <c r="EO70" i="10"/>
  <c r="EO69" i="10"/>
  <c r="EO68" i="10"/>
  <c r="EO67" i="10"/>
  <c r="EO66" i="10"/>
  <c r="EO65" i="10"/>
  <c r="EO64" i="10"/>
  <c r="EO63" i="10"/>
  <c r="EO62" i="10" s="1"/>
  <c r="EO61" i="10" s="1"/>
  <c r="EO60" i="10"/>
  <c r="EO59" i="10"/>
  <c r="EO58" i="10" s="1"/>
  <c r="EO57" i="10"/>
  <c r="EO56" i="10"/>
  <c r="EO55" i="10"/>
  <c r="EO51" i="10"/>
  <c r="EO50" i="10"/>
  <c r="EO49" i="10"/>
  <c r="EO48" i="10"/>
  <c r="EO47" i="10"/>
  <c r="EO46" i="10"/>
  <c r="EO45" i="10"/>
  <c r="EO44" i="10"/>
  <c r="EO43" i="10"/>
  <c r="EO42" i="10"/>
  <c r="EO41" i="10"/>
  <c r="EO40" i="10" s="1"/>
  <c r="EO39" i="10"/>
  <c r="EO38" i="10"/>
  <c r="EO37" i="10" s="1"/>
  <c r="EO36" i="10"/>
  <c r="EO35" i="10"/>
  <c r="EO34" i="10"/>
  <c r="EO33" i="10"/>
  <c r="EO32" i="10"/>
  <c r="EO31" i="10"/>
  <c r="EO30" i="10"/>
  <c r="EO29" i="10" s="1"/>
  <c r="EO28" i="10" s="1"/>
  <c r="EO52" i="10" s="1"/>
  <c r="EO27" i="10" s="1"/>
  <c r="EO73" i="10" s="1"/>
  <c r="EO25" i="10"/>
  <c r="EO24" i="10"/>
  <c r="EO23" i="10"/>
  <c r="EO21" i="10" s="1"/>
  <c r="EO20" i="10"/>
  <c r="EO19" i="10"/>
  <c r="EO17" i="10"/>
  <c r="EO16" i="10"/>
  <c r="EO15" i="10"/>
  <c r="EO14" i="10"/>
  <c r="EO13" i="10"/>
  <c r="EO12" i="10"/>
  <c r="EO11" i="10"/>
  <c r="EO10" i="10"/>
  <c r="EO9" i="10"/>
  <c r="EO8" i="10"/>
  <c r="EO7" i="10" s="1"/>
  <c r="EL70" i="10"/>
  <c r="EL69" i="10"/>
  <c r="EL68" i="10"/>
  <c r="EL67" i="10"/>
  <c r="EL66" i="10"/>
  <c r="EL65" i="10"/>
  <c r="EL64" i="10"/>
  <c r="EL63" i="10"/>
  <c r="EL62" i="10" s="1"/>
  <c r="EL61" i="10" s="1"/>
  <c r="EL60" i="10"/>
  <c r="EL59" i="10"/>
  <c r="EL58" i="10" s="1"/>
  <c r="EL57" i="10"/>
  <c r="EL56" i="10"/>
  <c r="EL55" i="10"/>
  <c r="EL51" i="10"/>
  <c r="EL50" i="10"/>
  <c r="EL49" i="10"/>
  <c r="EL48" i="10"/>
  <c r="EL47" i="10"/>
  <c r="EL46" i="10"/>
  <c r="EL45" i="10"/>
  <c r="EL44" i="10"/>
  <c r="EL43" i="10"/>
  <c r="EL42" i="10"/>
  <c r="EL41" i="10"/>
  <c r="EL40" i="10" s="1"/>
  <c r="EL39" i="10"/>
  <c r="EL38" i="10"/>
  <c r="EL37" i="10" s="1"/>
  <c r="EL36" i="10"/>
  <c r="EL35" i="10"/>
  <c r="EL34" i="10"/>
  <c r="EL33" i="10"/>
  <c r="EL32" i="10"/>
  <c r="EL31" i="10"/>
  <c r="EL30" i="10"/>
  <c r="EL29" i="10" s="1"/>
  <c r="EL28" i="10" s="1"/>
  <c r="EL25" i="10"/>
  <c r="EL24" i="10"/>
  <c r="EL23" i="10"/>
  <c r="EL21" i="10" s="1"/>
  <c r="EL20" i="10"/>
  <c r="EL19" i="10"/>
  <c r="EL17" i="10"/>
  <c r="EL16" i="10"/>
  <c r="EL15" i="10"/>
  <c r="EL14" i="10"/>
  <c r="EL13" i="10"/>
  <c r="EL12" i="10"/>
  <c r="EL11" i="10"/>
  <c r="EL10" i="10"/>
  <c r="EL9" i="10"/>
  <c r="EL8" i="10"/>
  <c r="EL7" i="10" s="1"/>
  <c r="EI69" i="10"/>
  <c r="EI65" i="10"/>
  <c r="EI64" i="10"/>
  <c r="EI56" i="10"/>
  <c r="EI55" i="10"/>
  <c r="EI50" i="10"/>
  <c r="EI48" i="10"/>
  <c r="EI44" i="10"/>
  <c r="EI43" i="10"/>
  <c r="EI38" i="10"/>
  <c r="EI33" i="10"/>
  <c r="EI32" i="10"/>
  <c r="EI31" i="10"/>
  <c r="EF69" i="10"/>
  <c r="EF65" i="10"/>
  <c r="EF64" i="10"/>
  <c r="EF56" i="10"/>
  <c r="EF55" i="10"/>
  <c r="EF50" i="10"/>
  <c r="EF48" i="10"/>
  <c r="EF44" i="10"/>
  <c r="EF43" i="10"/>
  <c r="EF38" i="10"/>
  <c r="EF33" i="10"/>
  <c r="EF32" i="10"/>
  <c r="EF31" i="10"/>
  <c r="EC69" i="10"/>
  <c r="EC65" i="10"/>
  <c r="EC64" i="10"/>
  <c r="EC56" i="10"/>
  <c r="EC55" i="10"/>
  <c r="EC50" i="10"/>
  <c r="EC48" i="10"/>
  <c r="EC44" i="10"/>
  <c r="EC43" i="10"/>
  <c r="EC38" i="10"/>
  <c r="EC33" i="10"/>
  <c r="EC32" i="10"/>
  <c r="EC31" i="10"/>
  <c r="DZ69" i="10"/>
  <c r="DZ65" i="10"/>
  <c r="DZ64" i="10"/>
  <c r="DZ56" i="10"/>
  <c r="DZ55" i="10"/>
  <c r="DZ50" i="10"/>
  <c r="DZ48" i="10"/>
  <c r="DZ44" i="10"/>
  <c r="DZ43" i="10"/>
  <c r="DZ38" i="10"/>
  <c r="DZ33" i="10"/>
  <c r="DZ32" i="10"/>
  <c r="DZ31" i="10"/>
  <c r="DW69" i="10"/>
  <c r="DW65" i="10"/>
  <c r="DW64" i="10"/>
  <c r="DW56" i="10"/>
  <c r="DW55" i="10"/>
  <c r="DW50" i="10"/>
  <c r="EX50" i="10" s="1"/>
  <c r="DW48" i="10"/>
  <c r="DW44" i="10"/>
  <c r="DW43" i="10"/>
  <c r="EX43" i="10" s="1"/>
  <c r="DW38" i="10"/>
  <c r="DW33" i="10"/>
  <c r="DW32" i="10"/>
  <c r="EX32" i="10" s="1"/>
  <c r="DW31" i="10"/>
  <c r="DQ70" i="10"/>
  <c r="DQ69" i="10"/>
  <c r="DQ68" i="10"/>
  <c r="DQ67" i="10"/>
  <c r="DQ66" i="10"/>
  <c r="DQ65" i="10"/>
  <c r="DQ64" i="10"/>
  <c r="DQ63" i="10"/>
  <c r="DQ62" i="10" s="1"/>
  <c r="DQ61" i="10" s="1"/>
  <c r="DQ60" i="10"/>
  <c r="DQ59" i="10"/>
  <c r="DQ58" i="10" s="1"/>
  <c r="DQ57" i="10"/>
  <c r="DQ56" i="10"/>
  <c r="DQ55" i="10"/>
  <c r="DQ51" i="10"/>
  <c r="DQ50" i="10"/>
  <c r="DQ49" i="10"/>
  <c r="DQ48" i="10"/>
  <c r="DQ47" i="10"/>
  <c r="DQ46" i="10"/>
  <c r="DQ45" i="10"/>
  <c r="DQ44" i="10"/>
  <c r="DQ43" i="10"/>
  <c r="DQ42" i="10"/>
  <c r="DQ41" i="10"/>
  <c r="DQ40" i="10" s="1"/>
  <c r="DQ39" i="10"/>
  <c r="DQ38" i="10"/>
  <c r="DQ37" i="10" s="1"/>
  <c r="DQ36" i="10"/>
  <c r="DQ35" i="10"/>
  <c r="DQ34" i="10"/>
  <c r="DQ33" i="10"/>
  <c r="DQ32" i="10"/>
  <c r="DQ31" i="10"/>
  <c r="DQ30" i="10"/>
  <c r="DQ29" i="10" s="1"/>
  <c r="DQ25" i="10"/>
  <c r="DQ24" i="10"/>
  <c r="DQ23" i="10"/>
  <c r="DQ21" i="10" s="1"/>
  <c r="DQ20" i="10"/>
  <c r="DQ19" i="10"/>
  <c r="DQ17" i="10"/>
  <c r="DQ16" i="10"/>
  <c r="DQ15" i="10"/>
  <c r="DQ14" i="10"/>
  <c r="DQ13" i="10"/>
  <c r="DQ12" i="10"/>
  <c r="DQ11" i="10"/>
  <c r="DQ10" i="10"/>
  <c r="DQ9" i="10"/>
  <c r="DQ8" i="10"/>
  <c r="DQ7" i="10" s="1"/>
  <c r="DN70" i="10"/>
  <c r="DN69" i="10"/>
  <c r="DN68" i="10"/>
  <c r="DN67" i="10"/>
  <c r="DN66" i="10"/>
  <c r="DN65" i="10"/>
  <c r="DN64" i="10"/>
  <c r="DN63" i="10"/>
  <c r="DN62" i="10" s="1"/>
  <c r="DN61" i="10" s="1"/>
  <c r="DN60" i="10"/>
  <c r="DN59" i="10"/>
  <c r="DN58" i="10" s="1"/>
  <c r="DN57" i="10"/>
  <c r="DN56" i="10"/>
  <c r="DN55" i="10"/>
  <c r="DN51" i="10"/>
  <c r="DN50" i="10"/>
  <c r="DN49" i="10"/>
  <c r="DN48" i="10"/>
  <c r="DN47" i="10"/>
  <c r="DN46" i="10"/>
  <c r="DN45" i="10"/>
  <c r="DN44" i="10"/>
  <c r="DN43" i="10"/>
  <c r="DN42" i="10"/>
  <c r="DN41" i="10"/>
  <c r="DN40" i="10" s="1"/>
  <c r="DN39" i="10"/>
  <c r="DN38" i="10"/>
  <c r="DN37" i="10" s="1"/>
  <c r="DN36" i="10"/>
  <c r="DN35" i="10"/>
  <c r="DN34" i="10"/>
  <c r="DN33" i="10"/>
  <c r="DN32" i="10"/>
  <c r="DN31" i="10"/>
  <c r="DN30" i="10"/>
  <c r="DN29" i="10" s="1"/>
  <c r="DN25" i="10"/>
  <c r="DN24" i="10"/>
  <c r="DN23" i="10"/>
  <c r="DN21" i="10" s="1"/>
  <c r="DN20" i="10"/>
  <c r="DN19" i="10"/>
  <c r="DN17" i="10"/>
  <c r="DN16" i="10"/>
  <c r="DN15" i="10"/>
  <c r="DN14" i="10"/>
  <c r="DN13" i="10"/>
  <c r="DN12" i="10"/>
  <c r="DN11" i="10"/>
  <c r="DN10" i="10"/>
  <c r="DN9" i="10"/>
  <c r="DN8" i="10"/>
  <c r="DN7" i="10" s="1"/>
  <c r="DK70" i="10"/>
  <c r="DK69" i="10"/>
  <c r="DK68" i="10"/>
  <c r="DK67" i="10"/>
  <c r="DK66" i="10"/>
  <c r="DK65" i="10"/>
  <c r="DK64" i="10"/>
  <c r="DK63" i="10"/>
  <c r="DK62" i="10" s="1"/>
  <c r="DK61" i="10" s="1"/>
  <c r="DK60" i="10"/>
  <c r="DK59" i="10"/>
  <c r="DK58" i="10" s="1"/>
  <c r="DK57" i="10"/>
  <c r="DK56" i="10"/>
  <c r="DK55" i="10"/>
  <c r="DK51" i="10"/>
  <c r="DK50" i="10"/>
  <c r="DK49" i="10"/>
  <c r="DK48" i="10"/>
  <c r="DK47" i="10"/>
  <c r="DK46" i="10"/>
  <c r="DK45" i="10"/>
  <c r="DK44" i="10"/>
  <c r="DK43" i="10"/>
  <c r="DK42" i="10"/>
  <c r="DK41" i="10"/>
  <c r="DK40" i="10" s="1"/>
  <c r="DK39" i="10"/>
  <c r="DK38" i="10"/>
  <c r="DK37" i="10" s="1"/>
  <c r="DK36" i="10"/>
  <c r="DK35" i="10"/>
  <c r="DK34" i="10"/>
  <c r="DK33" i="10"/>
  <c r="DK32" i="10"/>
  <c r="DK31" i="10"/>
  <c r="DK30" i="10"/>
  <c r="DK29" i="10" s="1"/>
  <c r="DK25" i="10"/>
  <c r="DK24" i="10"/>
  <c r="DK23" i="10"/>
  <c r="DK21" i="10" s="1"/>
  <c r="DK20" i="10"/>
  <c r="DK19" i="10"/>
  <c r="DK17" i="10"/>
  <c r="DK16" i="10"/>
  <c r="DK15" i="10"/>
  <c r="DK14" i="10"/>
  <c r="DK13" i="10"/>
  <c r="DK12" i="10"/>
  <c r="DK11" i="10"/>
  <c r="DK10" i="10"/>
  <c r="DK9" i="10"/>
  <c r="DK8" i="10"/>
  <c r="DK7" i="10" s="1"/>
  <c r="DH70" i="10"/>
  <c r="DH69" i="10"/>
  <c r="DH68" i="10"/>
  <c r="DH66" i="10"/>
  <c r="DH65" i="10"/>
  <c r="DH64" i="10"/>
  <c r="DH63" i="10"/>
  <c r="DH62" i="10"/>
  <c r="DH60" i="10"/>
  <c r="DH59" i="10"/>
  <c r="DH58" i="10" s="1"/>
  <c r="DH57" i="10"/>
  <c r="DH56" i="10"/>
  <c r="DH55" i="10"/>
  <c r="DH54" i="10" s="1"/>
  <c r="DH51" i="10"/>
  <c r="DH50" i="10"/>
  <c r="DH48" i="10"/>
  <c r="DH47" i="10"/>
  <c r="DH46" i="10"/>
  <c r="DH45" i="10"/>
  <c r="DH44" i="10"/>
  <c r="DH43" i="10"/>
  <c r="DH42" i="10"/>
  <c r="DH41" i="10" s="1"/>
  <c r="DH39" i="10"/>
  <c r="DH38" i="10"/>
  <c r="DH37" i="10" s="1"/>
  <c r="DH36" i="10"/>
  <c r="DH35" i="10"/>
  <c r="DH34" i="10"/>
  <c r="DH33" i="10"/>
  <c r="DH32" i="10"/>
  <c r="DH31" i="10"/>
  <c r="DH30" i="10"/>
  <c r="DH25" i="10"/>
  <c r="DH24" i="10"/>
  <c r="DH23" i="10"/>
  <c r="DH21" i="10" s="1"/>
  <c r="DH20" i="10"/>
  <c r="DH19" i="10"/>
  <c r="DH17" i="10"/>
  <c r="DH16" i="10"/>
  <c r="DH15" i="10"/>
  <c r="DH14" i="10"/>
  <c r="DH13" i="10"/>
  <c r="DH12" i="10" s="1"/>
  <c r="DH11" i="10"/>
  <c r="DH10" i="10"/>
  <c r="DH9" i="10"/>
  <c r="DH8" i="10"/>
  <c r="DE70" i="10"/>
  <c r="DE69" i="10"/>
  <c r="DE68" i="10"/>
  <c r="DE67" i="10"/>
  <c r="DE66" i="10"/>
  <c r="DE65" i="10"/>
  <c r="DE64" i="10"/>
  <c r="DE63" i="10"/>
  <c r="DE62" i="10" s="1"/>
  <c r="DE61" i="10" s="1"/>
  <c r="DE60" i="10"/>
  <c r="DE59" i="10"/>
  <c r="DE58" i="10" s="1"/>
  <c r="DE57" i="10"/>
  <c r="DE56" i="10"/>
  <c r="DE55" i="10"/>
  <c r="DE51" i="10"/>
  <c r="DE50" i="10"/>
  <c r="DE49" i="10"/>
  <c r="DE48" i="10"/>
  <c r="DE47" i="10"/>
  <c r="DE46" i="10"/>
  <c r="DE45" i="10"/>
  <c r="DE44" i="10"/>
  <c r="DE43" i="10"/>
  <c r="DE42" i="10"/>
  <c r="DE41" i="10"/>
  <c r="DE40" i="10" s="1"/>
  <c r="DE39" i="10"/>
  <c r="DE38" i="10"/>
  <c r="DE37" i="10" s="1"/>
  <c r="DE36" i="10"/>
  <c r="DE35" i="10"/>
  <c r="DE34" i="10"/>
  <c r="DE33" i="10"/>
  <c r="DE32" i="10"/>
  <c r="DE31" i="10"/>
  <c r="DE30" i="10"/>
  <c r="DE29" i="10" s="1"/>
  <c r="DE28" i="10" s="1"/>
  <c r="DE52" i="10" s="1"/>
  <c r="DE27" i="10" s="1"/>
  <c r="DE25" i="10"/>
  <c r="DE24" i="10"/>
  <c r="DE23" i="10"/>
  <c r="DE21" i="10" s="1"/>
  <c r="DE20" i="10"/>
  <c r="DE19" i="10"/>
  <c r="DE17" i="10"/>
  <c r="DE16" i="10"/>
  <c r="DE15" i="10"/>
  <c r="DE14" i="10"/>
  <c r="DE13" i="10"/>
  <c r="DE12" i="10"/>
  <c r="DE11" i="10"/>
  <c r="DE10" i="10"/>
  <c r="DE9" i="10"/>
  <c r="DE8" i="10"/>
  <c r="DE7" i="10" s="1"/>
  <c r="DB70" i="10"/>
  <c r="DB69" i="10"/>
  <c r="DB68" i="10"/>
  <c r="DB67" i="10"/>
  <c r="DB66" i="10"/>
  <c r="DB65" i="10"/>
  <c r="DB64" i="10"/>
  <c r="DB63" i="10"/>
  <c r="DB62" i="10" s="1"/>
  <c r="DB61" i="10" s="1"/>
  <c r="DB60" i="10"/>
  <c r="DB59" i="10"/>
  <c r="DB58" i="10" s="1"/>
  <c r="DB57" i="10"/>
  <c r="DB56" i="10"/>
  <c r="DB55" i="10"/>
  <c r="DB54" i="10"/>
  <c r="DB53" i="10" s="1"/>
  <c r="DB51" i="10"/>
  <c r="DB50" i="10"/>
  <c r="DB49" i="10" s="1"/>
  <c r="DB48" i="10"/>
  <c r="DB47" i="10"/>
  <c r="DB46" i="10"/>
  <c r="DB45" i="10"/>
  <c r="DB44" i="10"/>
  <c r="DB43" i="10"/>
  <c r="DB42" i="10"/>
  <c r="DB39" i="10"/>
  <c r="DB38" i="10"/>
  <c r="DB37" i="10"/>
  <c r="DB36" i="10"/>
  <c r="DB35" i="10"/>
  <c r="DB34" i="10"/>
  <c r="DB33" i="10"/>
  <c r="DB32" i="10"/>
  <c r="DB31" i="10"/>
  <c r="DB30" i="10"/>
  <c r="DB29" i="10"/>
  <c r="DB28" i="10" s="1"/>
  <c r="DB25" i="10"/>
  <c r="DB24" i="10"/>
  <c r="DB23" i="10"/>
  <c r="DB20" i="10"/>
  <c r="DB19" i="10"/>
  <c r="DB17" i="10"/>
  <c r="DB16" i="10"/>
  <c r="DB15" i="10"/>
  <c r="DB14" i="10"/>
  <c r="DB13" i="10"/>
  <c r="DB12" i="10" s="1"/>
  <c r="DB11" i="10"/>
  <c r="DB10" i="10"/>
  <c r="DB9" i="10"/>
  <c r="DB8" i="10"/>
  <c r="CY70" i="10"/>
  <c r="CY69" i="10"/>
  <c r="CY68" i="10"/>
  <c r="CY67" i="10" s="1"/>
  <c r="CY66" i="10"/>
  <c r="CY65" i="10"/>
  <c r="CY64" i="10"/>
  <c r="CY63" i="10"/>
  <c r="CY60" i="10"/>
  <c r="CY59" i="10"/>
  <c r="CY57" i="10"/>
  <c r="CY56" i="10"/>
  <c r="CY55" i="10"/>
  <c r="CY54" i="10" s="1"/>
  <c r="CY51" i="10"/>
  <c r="CY50" i="10"/>
  <c r="CY49" i="10" s="1"/>
  <c r="CY48" i="10"/>
  <c r="CY47" i="10"/>
  <c r="CY46" i="10"/>
  <c r="CY45" i="10"/>
  <c r="CY44" i="10"/>
  <c r="CY43" i="10"/>
  <c r="CY42" i="10"/>
  <c r="CY41" i="10" s="1"/>
  <c r="CY40" i="10" s="1"/>
  <c r="CY39" i="10"/>
  <c r="CY38" i="10"/>
  <c r="CY37" i="10"/>
  <c r="CY36" i="10"/>
  <c r="CY35" i="10"/>
  <c r="CY34" i="10"/>
  <c r="CY33" i="10"/>
  <c r="CY32" i="10"/>
  <c r="CY31" i="10"/>
  <c r="CY30" i="10"/>
  <c r="CY29" i="10"/>
  <c r="CY28" i="10" s="1"/>
  <c r="CY25" i="10"/>
  <c r="CY24" i="10"/>
  <c r="CY23" i="10"/>
  <c r="CY20" i="10"/>
  <c r="CY19" i="10"/>
  <c r="CY17" i="10"/>
  <c r="CY16" i="10"/>
  <c r="CY15" i="10"/>
  <c r="CY14" i="10"/>
  <c r="CY13" i="10"/>
  <c r="CY12" i="10" s="1"/>
  <c r="CY11" i="10"/>
  <c r="CY10" i="10"/>
  <c r="CY9" i="10"/>
  <c r="CY8" i="10"/>
  <c r="CV70" i="10"/>
  <c r="CV69" i="10"/>
  <c r="CV68" i="10"/>
  <c r="CV67" i="10" s="1"/>
  <c r="CV66" i="10"/>
  <c r="CV65" i="10"/>
  <c r="CV64" i="10"/>
  <c r="CV63" i="10"/>
  <c r="CV60" i="10"/>
  <c r="CV59" i="10"/>
  <c r="CV57" i="10"/>
  <c r="CV56" i="10"/>
  <c r="CV55" i="10"/>
  <c r="CV54" i="10" s="1"/>
  <c r="CV51" i="10"/>
  <c r="CV50" i="10"/>
  <c r="CV49" i="10" s="1"/>
  <c r="CV48" i="10"/>
  <c r="CV47" i="10"/>
  <c r="CV46" i="10"/>
  <c r="CV45" i="10"/>
  <c r="CV44" i="10"/>
  <c r="CV43" i="10"/>
  <c r="CV42" i="10"/>
  <c r="CV41" i="10" s="1"/>
  <c r="CV40" i="10" s="1"/>
  <c r="CV39" i="10"/>
  <c r="CV38" i="10"/>
  <c r="CV37" i="10"/>
  <c r="CV36" i="10"/>
  <c r="CV35" i="10"/>
  <c r="CV34" i="10"/>
  <c r="CV33" i="10"/>
  <c r="CV32" i="10"/>
  <c r="CV31" i="10"/>
  <c r="CV30" i="10"/>
  <c r="CV29" i="10"/>
  <c r="CV28" i="10" s="1"/>
  <c r="CV25" i="10"/>
  <c r="CV24" i="10"/>
  <c r="CV23" i="10"/>
  <c r="CV20" i="10"/>
  <c r="CV19" i="10"/>
  <c r="CV17" i="10"/>
  <c r="CV16" i="10"/>
  <c r="CV15" i="10"/>
  <c r="CV14" i="10"/>
  <c r="CV13" i="10"/>
  <c r="CV12" i="10" s="1"/>
  <c r="CV11" i="10"/>
  <c r="CV10" i="10"/>
  <c r="CV9" i="10"/>
  <c r="CV8" i="10"/>
  <c r="CS70" i="10"/>
  <c r="CS69" i="10"/>
  <c r="CS68" i="10"/>
  <c r="CS67" i="10" s="1"/>
  <c r="CS66" i="10"/>
  <c r="CS65" i="10"/>
  <c r="CS64" i="10"/>
  <c r="CS63" i="10"/>
  <c r="CS60" i="10"/>
  <c r="CS59" i="10"/>
  <c r="CS57" i="10"/>
  <c r="CS56" i="10"/>
  <c r="CS55" i="10"/>
  <c r="CS54" i="10" s="1"/>
  <c r="CS51" i="10"/>
  <c r="CS50" i="10"/>
  <c r="CS49" i="10" s="1"/>
  <c r="CS48" i="10"/>
  <c r="CS47" i="10"/>
  <c r="CS46" i="10"/>
  <c r="CS45" i="10"/>
  <c r="CS44" i="10"/>
  <c r="CS43" i="10"/>
  <c r="CS42" i="10"/>
  <c r="CS41" i="10" s="1"/>
  <c r="CS40" i="10" s="1"/>
  <c r="CS39" i="10"/>
  <c r="CS38" i="10"/>
  <c r="CS37" i="10"/>
  <c r="CS36" i="10"/>
  <c r="CS35" i="10"/>
  <c r="CS34" i="10"/>
  <c r="CS33" i="10"/>
  <c r="CS32" i="10"/>
  <c r="CS31" i="10"/>
  <c r="CS30" i="10"/>
  <c r="CS29" i="10"/>
  <c r="CS28" i="10" s="1"/>
  <c r="CS25" i="10"/>
  <c r="CS24" i="10"/>
  <c r="CS23" i="10"/>
  <c r="CS20" i="10"/>
  <c r="CS19" i="10"/>
  <c r="CS17" i="10"/>
  <c r="CS16" i="10"/>
  <c r="CS15" i="10"/>
  <c r="CS14" i="10"/>
  <c r="CS13" i="10"/>
  <c r="CS12" i="10" s="1"/>
  <c r="CS11" i="10"/>
  <c r="CS10" i="10"/>
  <c r="CS9" i="10"/>
  <c r="CS8" i="10"/>
  <c r="CP70" i="10"/>
  <c r="CP69" i="10"/>
  <c r="CP68" i="10"/>
  <c r="CP67" i="10" s="1"/>
  <c r="CP66" i="10"/>
  <c r="CP65" i="10"/>
  <c r="CP64" i="10"/>
  <c r="CP63" i="10"/>
  <c r="CP60" i="10"/>
  <c r="CP59" i="10"/>
  <c r="CP57" i="10"/>
  <c r="CP56" i="10"/>
  <c r="CP55" i="10"/>
  <c r="CP54" i="10" s="1"/>
  <c r="CP51" i="10"/>
  <c r="CP50" i="10"/>
  <c r="CP49" i="10" s="1"/>
  <c r="CP48" i="10"/>
  <c r="CP47" i="10"/>
  <c r="CP46" i="10"/>
  <c r="CP45" i="10"/>
  <c r="CP44" i="10"/>
  <c r="CP43" i="10"/>
  <c r="CP42" i="10"/>
  <c r="CP41" i="10" s="1"/>
  <c r="CP40" i="10" s="1"/>
  <c r="CP39" i="10"/>
  <c r="CP38" i="10"/>
  <c r="CP37" i="10"/>
  <c r="CP36" i="10"/>
  <c r="CP35" i="10"/>
  <c r="CP34" i="10"/>
  <c r="CP33" i="10"/>
  <c r="CP32" i="10"/>
  <c r="CP31" i="10"/>
  <c r="CP30" i="10"/>
  <c r="CP29" i="10"/>
  <c r="CP28" i="10" s="1"/>
  <c r="CP25" i="10"/>
  <c r="CP24" i="10"/>
  <c r="CP23" i="10"/>
  <c r="CP20" i="10"/>
  <c r="CP19" i="10"/>
  <c r="CP17" i="10"/>
  <c r="CP16" i="10"/>
  <c r="CP15" i="10"/>
  <c r="CP14" i="10"/>
  <c r="CP13" i="10"/>
  <c r="CP12" i="10" s="1"/>
  <c r="CP11" i="10"/>
  <c r="CP10" i="10"/>
  <c r="CP9" i="10"/>
  <c r="CP8" i="10"/>
  <c r="CM70" i="10"/>
  <c r="CM69" i="10"/>
  <c r="CM68" i="10"/>
  <c r="CM67" i="10" s="1"/>
  <c r="CM66" i="10"/>
  <c r="CM65" i="10"/>
  <c r="CM64" i="10"/>
  <c r="CM63" i="10"/>
  <c r="CM60" i="10"/>
  <c r="CM59" i="10"/>
  <c r="CM57" i="10"/>
  <c r="CM56" i="10"/>
  <c r="CM55" i="10"/>
  <c r="CM54" i="10" s="1"/>
  <c r="CM51" i="10"/>
  <c r="CM50" i="10"/>
  <c r="CM49" i="10" s="1"/>
  <c r="CM48" i="10"/>
  <c r="CM47" i="10"/>
  <c r="CM46" i="10"/>
  <c r="CM45" i="10"/>
  <c r="CM44" i="10"/>
  <c r="CM43" i="10"/>
  <c r="CM42" i="10"/>
  <c r="CM41" i="10" s="1"/>
  <c r="CM40" i="10" s="1"/>
  <c r="CM39" i="10"/>
  <c r="CM38" i="10"/>
  <c r="CM37" i="10"/>
  <c r="CM36" i="10"/>
  <c r="CM35" i="10"/>
  <c r="CM34" i="10"/>
  <c r="CM33" i="10"/>
  <c r="CM32" i="10"/>
  <c r="CM31" i="10"/>
  <c r="CM30" i="10"/>
  <c r="CM29" i="10"/>
  <c r="CM28" i="10" s="1"/>
  <c r="CM25" i="10"/>
  <c r="CM24" i="10"/>
  <c r="CM23" i="10"/>
  <c r="CM20" i="10"/>
  <c r="CM19" i="10"/>
  <c r="CM17" i="10"/>
  <c r="CM16" i="10"/>
  <c r="CM15" i="10"/>
  <c r="CM14" i="10"/>
  <c r="CM13" i="10"/>
  <c r="CM12" i="10" s="1"/>
  <c r="CM11" i="10"/>
  <c r="CM10" i="10"/>
  <c r="CM9" i="10"/>
  <c r="CM8" i="10"/>
  <c r="CJ70" i="10"/>
  <c r="CJ69" i="10"/>
  <c r="CJ68" i="10"/>
  <c r="CJ67" i="10" s="1"/>
  <c r="CJ66" i="10"/>
  <c r="CJ65" i="10"/>
  <c r="CJ64" i="10"/>
  <c r="CJ63" i="10"/>
  <c r="CJ62" i="10" s="1"/>
  <c r="CJ61" i="10" s="1"/>
  <c r="CJ60" i="10"/>
  <c r="CJ59" i="10"/>
  <c r="CJ58" i="10" s="1"/>
  <c r="CJ57" i="10"/>
  <c r="CJ56" i="10"/>
  <c r="CJ55" i="10"/>
  <c r="CJ51" i="10"/>
  <c r="CJ50" i="10"/>
  <c r="CJ49" i="10"/>
  <c r="CJ48" i="10"/>
  <c r="CJ47" i="10"/>
  <c r="CJ46" i="10"/>
  <c r="CJ45" i="10"/>
  <c r="CJ44" i="10"/>
  <c r="CJ43" i="10"/>
  <c r="CJ42" i="10"/>
  <c r="CJ41" i="10"/>
  <c r="CJ40" i="10" s="1"/>
  <c r="CJ39" i="10"/>
  <c r="CJ38" i="10"/>
  <c r="CJ37" i="10" s="1"/>
  <c r="CJ36" i="10"/>
  <c r="CJ35" i="10"/>
  <c r="CJ34" i="10"/>
  <c r="CJ33" i="10"/>
  <c r="CJ32" i="10"/>
  <c r="CJ31" i="10"/>
  <c r="CJ30" i="10"/>
  <c r="CJ29" i="10" s="1"/>
  <c r="CJ25" i="10"/>
  <c r="CJ24" i="10"/>
  <c r="CJ23" i="10"/>
  <c r="CJ21" i="10" s="1"/>
  <c r="CJ20" i="10"/>
  <c r="CJ19" i="10"/>
  <c r="CJ17" i="10"/>
  <c r="CJ16" i="10"/>
  <c r="CJ15" i="10"/>
  <c r="CJ14" i="10"/>
  <c r="CJ13" i="10"/>
  <c r="CJ12" i="10"/>
  <c r="CJ11" i="10"/>
  <c r="CJ10" i="10"/>
  <c r="CJ9" i="10"/>
  <c r="CJ8" i="10"/>
  <c r="CJ7" i="10" s="1"/>
  <c r="CG70" i="10"/>
  <c r="CG69" i="10"/>
  <c r="CG68" i="10"/>
  <c r="CG67" i="10"/>
  <c r="CG66" i="10"/>
  <c r="CG65" i="10"/>
  <c r="CG64" i="10"/>
  <c r="CG63" i="10"/>
  <c r="CG62" i="10" s="1"/>
  <c r="CG61" i="10" s="1"/>
  <c r="CG60" i="10"/>
  <c r="CG59" i="10"/>
  <c r="CG58" i="10" s="1"/>
  <c r="CG57" i="10"/>
  <c r="CG56" i="10"/>
  <c r="CG55" i="10"/>
  <c r="CG51" i="10"/>
  <c r="CG50" i="10"/>
  <c r="CG49" i="10"/>
  <c r="CG48" i="10"/>
  <c r="CG47" i="10"/>
  <c r="CG46" i="10"/>
  <c r="CG45" i="10"/>
  <c r="CG44" i="10"/>
  <c r="CG43" i="10"/>
  <c r="CG42" i="10"/>
  <c r="CG39" i="10"/>
  <c r="CG38" i="10"/>
  <c r="CG36" i="10"/>
  <c r="CG35" i="10"/>
  <c r="CG34" i="10"/>
  <c r="CG33" i="10"/>
  <c r="CG32" i="10"/>
  <c r="CG31" i="10"/>
  <c r="CG30" i="10"/>
  <c r="CG29" i="10" s="1"/>
  <c r="CG25" i="10"/>
  <c r="CG24" i="10"/>
  <c r="CG23" i="10"/>
  <c r="CG21" i="10"/>
  <c r="CG20" i="10"/>
  <c r="CG19" i="10"/>
  <c r="CG18" i="10" s="1"/>
  <c r="CG17" i="10"/>
  <c r="CG16" i="10"/>
  <c r="CG15" i="10"/>
  <c r="CG14" i="10"/>
  <c r="CG13" i="10"/>
  <c r="CG11" i="10"/>
  <c r="CG10" i="10"/>
  <c r="CG9" i="10"/>
  <c r="CG8" i="10"/>
  <c r="CD70" i="10"/>
  <c r="CD69" i="10"/>
  <c r="CD68" i="10"/>
  <c r="CD67" i="10" s="1"/>
  <c r="CD66" i="10"/>
  <c r="CD65" i="10"/>
  <c r="CD64" i="10"/>
  <c r="CD63" i="10"/>
  <c r="CD60" i="10"/>
  <c r="CD59" i="10"/>
  <c r="CD57" i="10"/>
  <c r="CD56" i="10"/>
  <c r="CD55" i="10"/>
  <c r="CD54" i="10" s="1"/>
  <c r="CD51" i="10"/>
  <c r="CD50" i="10"/>
  <c r="CD49" i="10" s="1"/>
  <c r="CD48" i="10"/>
  <c r="CD47" i="10"/>
  <c r="CD46" i="10"/>
  <c r="CD45" i="10"/>
  <c r="CD44" i="10"/>
  <c r="CD43" i="10"/>
  <c r="CD42" i="10"/>
  <c r="CD41" i="10" s="1"/>
  <c r="CD40" i="10" s="1"/>
  <c r="CD39" i="10"/>
  <c r="CD38" i="10"/>
  <c r="CD37" i="10"/>
  <c r="CD36" i="10"/>
  <c r="CD35" i="10"/>
  <c r="CD34" i="10"/>
  <c r="CD33" i="10"/>
  <c r="CD32" i="10"/>
  <c r="CD31" i="10"/>
  <c r="CD30" i="10"/>
  <c r="CD29" i="10"/>
  <c r="CD28" i="10" s="1"/>
  <c r="CD25" i="10"/>
  <c r="CD24" i="10"/>
  <c r="CD23" i="10"/>
  <c r="CD20" i="10"/>
  <c r="CD19" i="10"/>
  <c r="CD17" i="10"/>
  <c r="CD16" i="10"/>
  <c r="CD15" i="10"/>
  <c r="CD14" i="10"/>
  <c r="CD13" i="10"/>
  <c r="CD12" i="10" s="1"/>
  <c r="CD11" i="10"/>
  <c r="CD10" i="10"/>
  <c r="CD9" i="10"/>
  <c r="CD8" i="10"/>
  <c r="CA70" i="10"/>
  <c r="CA69" i="10"/>
  <c r="CA68" i="10"/>
  <c r="CA67" i="10" s="1"/>
  <c r="CA66" i="10"/>
  <c r="CA65" i="10"/>
  <c r="CA64" i="10"/>
  <c r="CA63" i="10"/>
  <c r="CA60" i="10"/>
  <c r="CA59" i="10"/>
  <c r="CA57" i="10"/>
  <c r="CA56" i="10"/>
  <c r="CA55" i="10"/>
  <c r="CA54" i="10" s="1"/>
  <c r="CA51" i="10"/>
  <c r="CA50" i="10"/>
  <c r="CA49" i="10" s="1"/>
  <c r="CA48" i="10"/>
  <c r="CA47" i="10"/>
  <c r="CA46" i="10"/>
  <c r="CA45" i="10"/>
  <c r="CA44" i="10"/>
  <c r="CA43" i="10"/>
  <c r="CA42" i="10"/>
  <c r="CA41" i="10" s="1"/>
  <c r="CA40" i="10" s="1"/>
  <c r="CA39" i="10"/>
  <c r="CA38" i="10"/>
  <c r="CA37" i="10"/>
  <c r="CA36" i="10"/>
  <c r="CA35" i="10"/>
  <c r="CA34" i="10"/>
  <c r="CA33" i="10"/>
  <c r="CA32" i="10"/>
  <c r="CA31" i="10"/>
  <c r="CA30" i="10"/>
  <c r="CA29" i="10"/>
  <c r="CA28" i="10" s="1"/>
  <c r="CA25" i="10"/>
  <c r="CA24" i="10"/>
  <c r="CA23" i="10"/>
  <c r="CA20" i="10"/>
  <c r="CA19" i="10"/>
  <c r="CA17" i="10"/>
  <c r="CA16" i="10"/>
  <c r="CA15" i="10"/>
  <c r="CA14" i="10"/>
  <c r="CA13" i="10"/>
  <c r="CA12" i="10" s="1"/>
  <c r="CA11" i="10"/>
  <c r="CA10" i="10"/>
  <c r="CA9" i="10"/>
  <c r="CA8" i="10"/>
  <c r="BX70" i="10"/>
  <c r="BX69" i="10"/>
  <c r="BX68" i="10"/>
  <c r="BX67" i="10" s="1"/>
  <c r="BX66" i="10"/>
  <c r="BX65" i="10"/>
  <c r="BX64" i="10"/>
  <c r="BX63" i="10"/>
  <c r="BX60" i="10"/>
  <c r="BX59" i="10"/>
  <c r="BX57" i="10"/>
  <c r="BX56" i="10"/>
  <c r="BX55" i="10"/>
  <c r="BX54" i="10" s="1"/>
  <c r="BX51" i="10"/>
  <c r="BX50" i="10"/>
  <c r="BX49" i="10" s="1"/>
  <c r="BX48" i="10"/>
  <c r="BX47" i="10"/>
  <c r="BX46" i="10"/>
  <c r="BX45" i="10"/>
  <c r="BX44" i="10"/>
  <c r="BX43" i="10"/>
  <c r="BX42" i="10"/>
  <c r="BX41" i="10" s="1"/>
  <c r="BX40" i="10" s="1"/>
  <c r="BX39" i="10"/>
  <c r="BX38" i="10"/>
  <c r="BX37" i="10"/>
  <c r="BX36" i="10"/>
  <c r="BX35" i="10"/>
  <c r="BX34" i="10"/>
  <c r="BX33" i="10"/>
  <c r="BX32" i="10"/>
  <c r="BX31" i="10"/>
  <c r="BX30" i="10"/>
  <c r="BX29" i="10"/>
  <c r="BX28" i="10" s="1"/>
  <c r="BX25" i="10"/>
  <c r="BX24" i="10"/>
  <c r="BX23" i="10"/>
  <c r="BX20" i="10"/>
  <c r="BX19" i="10"/>
  <c r="BX17" i="10"/>
  <c r="BX16" i="10"/>
  <c r="BX15" i="10"/>
  <c r="BX14" i="10"/>
  <c r="BX13" i="10"/>
  <c r="BX12" i="10" s="1"/>
  <c r="BX11" i="10"/>
  <c r="BX10" i="10"/>
  <c r="BX9" i="10"/>
  <c r="BX8" i="10"/>
  <c r="BU70" i="10"/>
  <c r="BU69" i="10"/>
  <c r="BU68" i="10"/>
  <c r="BU67" i="10" s="1"/>
  <c r="BU66" i="10"/>
  <c r="BU65" i="10"/>
  <c r="BU64" i="10"/>
  <c r="BU63" i="10"/>
  <c r="BU60" i="10"/>
  <c r="BU59" i="10"/>
  <c r="BU57" i="10"/>
  <c r="BU56" i="10"/>
  <c r="BU55" i="10"/>
  <c r="BU54" i="10" s="1"/>
  <c r="BU51" i="10"/>
  <c r="BU50" i="10"/>
  <c r="BU49" i="10" s="1"/>
  <c r="BU48" i="10"/>
  <c r="BU47" i="10"/>
  <c r="BU46" i="10"/>
  <c r="BU45" i="10"/>
  <c r="BU44" i="10"/>
  <c r="BU43" i="10"/>
  <c r="BU42" i="10"/>
  <c r="BU41" i="10" s="1"/>
  <c r="BU40" i="10" s="1"/>
  <c r="BU39" i="10"/>
  <c r="BU38" i="10"/>
  <c r="BU37" i="10"/>
  <c r="BU36" i="10"/>
  <c r="BU35" i="10"/>
  <c r="BU34" i="10"/>
  <c r="BU33" i="10"/>
  <c r="BU32" i="10"/>
  <c r="BU31" i="10"/>
  <c r="BU30" i="10"/>
  <c r="BU29" i="10"/>
  <c r="BU28" i="10" s="1"/>
  <c r="BU25" i="10"/>
  <c r="BU24" i="10"/>
  <c r="BU23" i="10"/>
  <c r="BU20" i="10"/>
  <c r="BU19" i="10"/>
  <c r="BU17" i="10"/>
  <c r="BU16" i="10"/>
  <c r="BU15" i="10"/>
  <c r="BU14" i="10"/>
  <c r="BU13" i="10"/>
  <c r="BU12" i="10" s="1"/>
  <c r="BU11" i="10"/>
  <c r="BU10" i="10"/>
  <c r="BU9" i="10"/>
  <c r="BU8" i="10"/>
  <c r="BR70" i="10"/>
  <c r="BR69" i="10"/>
  <c r="BR68" i="10"/>
  <c r="BR67" i="10" s="1"/>
  <c r="BR66" i="10"/>
  <c r="BR65" i="10"/>
  <c r="BR64" i="10"/>
  <c r="BR63" i="10"/>
  <c r="BR60" i="10"/>
  <c r="BR59" i="10"/>
  <c r="BR57" i="10"/>
  <c r="BR56" i="10"/>
  <c r="BR55" i="10"/>
  <c r="BR54" i="10" s="1"/>
  <c r="BR51" i="10"/>
  <c r="BR50" i="10"/>
  <c r="BR49" i="10" s="1"/>
  <c r="BR48" i="10"/>
  <c r="BR47" i="10"/>
  <c r="BR46" i="10"/>
  <c r="BR45" i="10"/>
  <c r="BR44" i="10"/>
  <c r="BR43" i="10"/>
  <c r="BR42" i="10"/>
  <c r="BR41" i="10" s="1"/>
  <c r="BR40" i="10" s="1"/>
  <c r="BR39" i="10"/>
  <c r="BR38" i="10"/>
  <c r="BR37" i="10"/>
  <c r="BR36" i="10"/>
  <c r="BR35" i="10"/>
  <c r="BR34" i="10"/>
  <c r="BR33" i="10"/>
  <c r="BR32" i="10"/>
  <c r="BR31" i="10"/>
  <c r="BR30" i="10"/>
  <c r="BR29" i="10"/>
  <c r="BR28" i="10" s="1"/>
  <c r="BR25" i="10"/>
  <c r="BR24" i="10"/>
  <c r="BR23" i="10"/>
  <c r="BR20" i="10"/>
  <c r="BR19" i="10"/>
  <c r="BR17" i="10"/>
  <c r="BR16" i="10"/>
  <c r="BR15" i="10"/>
  <c r="BR14" i="10"/>
  <c r="BR13" i="10"/>
  <c r="BR12" i="10" s="1"/>
  <c r="BR11" i="10"/>
  <c r="BR10" i="10"/>
  <c r="BR9" i="10"/>
  <c r="BR8" i="10"/>
  <c r="BO70" i="10"/>
  <c r="BO69" i="10"/>
  <c r="BO68" i="10"/>
  <c r="BO67" i="10" s="1"/>
  <c r="BO66" i="10"/>
  <c r="BO65" i="10"/>
  <c r="BO64" i="10"/>
  <c r="BO63" i="10"/>
  <c r="BO60" i="10"/>
  <c r="BO59" i="10"/>
  <c r="BO57" i="10"/>
  <c r="BO56" i="10"/>
  <c r="BO55" i="10"/>
  <c r="BO54" i="10" s="1"/>
  <c r="BO51" i="10"/>
  <c r="BO50" i="10"/>
  <c r="BO49" i="10" s="1"/>
  <c r="BO48" i="10"/>
  <c r="BO47" i="10"/>
  <c r="BO46" i="10"/>
  <c r="BO45" i="10"/>
  <c r="BO44" i="10"/>
  <c r="BO43" i="10"/>
  <c r="BO42" i="10"/>
  <c r="BO41" i="10" s="1"/>
  <c r="BO40" i="10" s="1"/>
  <c r="BO39" i="10"/>
  <c r="BO38" i="10"/>
  <c r="BO37" i="10"/>
  <c r="BO36" i="10"/>
  <c r="BO35" i="10"/>
  <c r="BO34" i="10"/>
  <c r="BO33" i="10"/>
  <c r="BO32" i="10"/>
  <c r="BO31" i="10"/>
  <c r="BO30" i="10"/>
  <c r="BO29" i="10"/>
  <c r="BO28" i="10" s="1"/>
  <c r="BO25" i="10"/>
  <c r="BO24" i="10"/>
  <c r="BO23" i="10"/>
  <c r="BO20" i="10"/>
  <c r="BO19" i="10"/>
  <c r="BO17" i="10"/>
  <c r="BO16" i="10"/>
  <c r="BO15" i="10"/>
  <c r="BO14" i="10"/>
  <c r="BO13" i="10"/>
  <c r="BO12" i="10" s="1"/>
  <c r="BO11" i="10"/>
  <c r="BO10" i="10"/>
  <c r="BO9" i="10"/>
  <c r="BO8" i="10"/>
  <c r="BL70" i="10"/>
  <c r="BL69" i="10"/>
  <c r="BL68" i="10"/>
  <c r="BL67" i="10" s="1"/>
  <c r="BL66" i="10"/>
  <c r="BL65" i="10"/>
  <c r="BL64" i="10"/>
  <c r="BL63" i="10"/>
  <c r="BL60" i="10"/>
  <c r="BL59" i="10"/>
  <c r="BL57" i="10"/>
  <c r="BL56" i="10"/>
  <c r="BL55" i="10"/>
  <c r="BL54" i="10" s="1"/>
  <c r="BL51" i="10"/>
  <c r="BL50" i="10"/>
  <c r="BL49" i="10" s="1"/>
  <c r="BL48" i="10"/>
  <c r="BL47" i="10"/>
  <c r="BL46" i="10"/>
  <c r="BL45" i="10"/>
  <c r="BL44" i="10"/>
  <c r="BL43" i="10"/>
  <c r="BL42" i="10"/>
  <c r="BL41" i="10" s="1"/>
  <c r="BL40" i="10" s="1"/>
  <c r="BL39" i="10"/>
  <c r="BL38" i="10"/>
  <c r="BL37" i="10"/>
  <c r="BL36" i="10"/>
  <c r="BL35" i="10"/>
  <c r="BL34" i="10"/>
  <c r="BL33" i="10"/>
  <c r="BL32" i="10"/>
  <c r="BL31" i="10"/>
  <c r="BL30" i="10"/>
  <c r="BL29" i="10"/>
  <c r="BL28" i="10" s="1"/>
  <c r="BL25" i="10"/>
  <c r="BL24" i="10"/>
  <c r="BL23" i="10"/>
  <c r="BL20" i="10"/>
  <c r="BL19" i="10"/>
  <c r="BL17" i="10"/>
  <c r="BL16" i="10"/>
  <c r="BL15" i="10"/>
  <c r="BL14" i="10"/>
  <c r="BL13" i="10"/>
  <c r="BL12" i="10" s="1"/>
  <c r="BL11" i="10"/>
  <c r="BL10" i="10"/>
  <c r="BL9" i="10"/>
  <c r="BL8" i="10"/>
  <c r="BI70" i="10"/>
  <c r="BI69" i="10"/>
  <c r="BI68" i="10"/>
  <c r="BI67" i="10" s="1"/>
  <c r="BI66" i="10"/>
  <c r="BI65" i="10"/>
  <c r="BI64" i="10"/>
  <c r="BI63" i="10"/>
  <c r="BI60" i="10"/>
  <c r="BI59" i="10"/>
  <c r="BI58" i="10"/>
  <c r="BI57" i="10"/>
  <c r="BI56" i="10"/>
  <c r="BI55" i="10"/>
  <c r="BI54" i="10"/>
  <c r="BI53" i="10" s="1"/>
  <c r="BI51" i="10"/>
  <c r="BI50" i="10"/>
  <c r="BI49" i="10" s="1"/>
  <c r="BI48" i="10"/>
  <c r="BI47" i="10"/>
  <c r="BI46" i="10"/>
  <c r="BI45" i="10"/>
  <c r="BI44" i="10"/>
  <c r="BI43" i="10"/>
  <c r="BI42" i="10"/>
  <c r="BI39" i="10"/>
  <c r="BI38" i="10"/>
  <c r="BI36" i="10"/>
  <c r="BI35" i="10"/>
  <c r="BI34" i="10"/>
  <c r="BI33" i="10"/>
  <c r="BI32" i="10"/>
  <c r="BI31" i="10"/>
  <c r="BI30" i="10"/>
  <c r="BI29" i="10" s="1"/>
  <c r="BI25" i="10"/>
  <c r="BI24" i="10"/>
  <c r="BI23" i="10"/>
  <c r="BI21" i="10"/>
  <c r="BI20" i="10"/>
  <c r="BI19" i="10"/>
  <c r="BI18" i="10" s="1"/>
  <c r="BI17" i="10"/>
  <c r="BI16" i="10"/>
  <c r="BI15" i="10"/>
  <c r="BI14" i="10"/>
  <c r="BI13" i="10"/>
  <c r="BI11" i="10"/>
  <c r="BI10" i="10"/>
  <c r="BI9" i="10"/>
  <c r="BI8" i="10"/>
  <c r="BF70" i="10"/>
  <c r="BF69" i="10"/>
  <c r="BF68" i="10"/>
  <c r="BF67" i="10" s="1"/>
  <c r="BF66" i="10"/>
  <c r="BF65" i="10"/>
  <c r="BF64" i="10"/>
  <c r="BF63" i="10"/>
  <c r="BF60" i="10"/>
  <c r="BF59" i="10"/>
  <c r="BF57" i="10"/>
  <c r="BF56" i="10"/>
  <c r="BF55" i="10"/>
  <c r="BF54" i="10" s="1"/>
  <c r="BF51" i="10"/>
  <c r="BF50" i="10"/>
  <c r="BF49" i="10" s="1"/>
  <c r="BF48" i="10"/>
  <c r="BF47" i="10"/>
  <c r="BF46" i="10"/>
  <c r="BF45" i="10"/>
  <c r="BF44" i="10"/>
  <c r="BF43" i="10"/>
  <c r="BF42" i="10"/>
  <c r="BF41" i="10" s="1"/>
  <c r="BF39" i="10"/>
  <c r="BF38" i="10"/>
  <c r="BF37" i="10"/>
  <c r="BF36" i="10"/>
  <c r="BF35" i="10"/>
  <c r="BF34" i="10"/>
  <c r="BF33" i="10"/>
  <c r="BF32" i="10"/>
  <c r="BF31" i="10"/>
  <c r="BF30" i="10"/>
  <c r="BF29" i="10"/>
  <c r="BF28" i="10" s="1"/>
  <c r="BF25" i="10"/>
  <c r="BF24" i="10"/>
  <c r="BF23" i="10"/>
  <c r="BF20" i="10"/>
  <c r="BF19" i="10"/>
  <c r="BF17" i="10"/>
  <c r="BF16" i="10"/>
  <c r="BF15" i="10"/>
  <c r="BF14" i="10"/>
  <c r="BF13" i="10"/>
  <c r="BF12" i="10" s="1"/>
  <c r="BF11" i="10"/>
  <c r="BF10" i="10"/>
  <c r="BF9" i="10"/>
  <c r="BF8" i="10"/>
  <c r="BC70" i="10"/>
  <c r="BC69" i="10"/>
  <c r="BC68" i="10"/>
  <c r="BC67" i="10" s="1"/>
  <c r="BC66" i="10"/>
  <c r="BC65" i="10"/>
  <c r="BC64" i="10"/>
  <c r="BC63" i="10"/>
  <c r="BC60" i="10"/>
  <c r="BC59" i="10"/>
  <c r="BC58" i="10"/>
  <c r="BC57" i="10"/>
  <c r="BC56" i="10"/>
  <c r="BC55" i="10"/>
  <c r="BC51" i="10"/>
  <c r="BC50" i="10"/>
  <c r="BC49" i="10"/>
  <c r="BC48" i="10"/>
  <c r="BC47" i="10"/>
  <c r="BC46" i="10"/>
  <c r="BC45" i="10"/>
  <c r="BC44" i="10"/>
  <c r="BC43" i="10"/>
  <c r="BC42" i="10"/>
  <c r="BC41" i="10"/>
  <c r="BC40" i="10" s="1"/>
  <c r="BC39" i="10"/>
  <c r="BC38" i="10"/>
  <c r="BC37" i="10" s="1"/>
  <c r="BC36" i="10"/>
  <c r="BC35" i="10"/>
  <c r="BC34" i="10"/>
  <c r="BC33" i="10"/>
  <c r="BC32" i="10"/>
  <c r="BC31" i="10"/>
  <c r="BC30" i="10"/>
  <c r="BC29" i="10" s="1"/>
  <c r="BC25" i="10"/>
  <c r="BC24" i="10"/>
  <c r="BC23" i="10"/>
  <c r="BC21" i="10" s="1"/>
  <c r="BC20" i="10"/>
  <c r="BC19" i="10"/>
  <c r="BC17" i="10"/>
  <c r="BC16" i="10"/>
  <c r="BC15" i="10"/>
  <c r="BC14" i="10"/>
  <c r="BC13" i="10"/>
  <c r="BC12" i="10"/>
  <c r="BC11" i="10"/>
  <c r="BC10" i="10"/>
  <c r="BC9" i="10"/>
  <c r="BC8" i="10"/>
  <c r="BC7" i="10" s="1"/>
  <c r="AZ70" i="10"/>
  <c r="AZ69" i="10"/>
  <c r="AZ68" i="10"/>
  <c r="AZ67" i="10"/>
  <c r="AZ66" i="10"/>
  <c r="AZ65" i="10"/>
  <c r="AZ64" i="10"/>
  <c r="AZ63" i="10"/>
  <c r="AZ62" i="10" s="1"/>
  <c r="AZ61" i="10" s="1"/>
  <c r="AZ60" i="10"/>
  <c r="AZ59" i="10"/>
  <c r="AZ58" i="10" s="1"/>
  <c r="AZ57" i="10"/>
  <c r="AZ56" i="10"/>
  <c r="AZ55" i="10"/>
  <c r="AZ51" i="10"/>
  <c r="AZ50" i="10"/>
  <c r="AZ48" i="10"/>
  <c r="AZ47" i="10"/>
  <c r="AZ46" i="10"/>
  <c r="AZ45" i="10"/>
  <c r="AZ44" i="10"/>
  <c r="AZ43" i="10"/>
  <c r="AZ42" i="10"/>
  <c r="AZ41" i="10" s="1"/>
  <c r="AZ39" i="10"/>
  <c r="AZ38" i="10"/>
  <c r="AZ37" i="10"/>
  <c r="AZ36" i="10"/>
  <c r="AZ35" i="10"/>
  <c r="AZ34" i="10"/>
  <c r="AZ33" i="10"/>
  <c r="AZ32" i="10"/>
  <c r="AZ31" i="10"/>
  <c r="AZ30" i="10"/>
  <c r="AZ29" i="10"/>
  <c r="AZ28" i="10" s="1"/>
  <c r="AZ25" i="10"/>
  <c r="AZ24" i="10"/>
  <c r="AZ23" i="10"/>
  <c r="AZ20" i="10"/>
  <c r="AZ19" i="10"/>
  <c r="AZ17" i="10"/>
  <c r="AZ16" i="10"/>
  <c r="AZ15" i="10"/>
  <c r="AZ14" i="10"/>
  <c r="AZ13" i="10"/>
  <c r="AZ12" i="10" s="1"/>
  <c r="AZ11" i="10"/>
  <c r="AZ10" i="10"/>
  <c r="AZ9" i="10"/>
  <c r="AZ8" i="10"/>
  <c r="AW70" i="10"/>
  <c r="AW69" i="10"/>
  <c r="AW68" i="10"/>
  <c r="AW67" i="10" s="1"/>
  <c r="AW66" i="10"/>
  <c r="AW65" i="10"/>
  <c r="AW64" i="10"/>
  <c r="AW63" i="10"/>
  <c r="AW60" i="10"/>
  <c r="AW59" i="10"/>
  <c r="AW57" i="10"/>
  <c r="AW56" i="10"/>
  <c r="AW55" i="10"/>
  <c r="AW54" i="10" s="1"/>
  <c r="AW51" i="10"/>
  <c r="AW50" i="10"/>
  <c r="AW49" i="10" s="1"/>
  <c r="AW48" i="10"/>
  <c r="AW47" i="10"/>
  <c r="AW46" i="10"/>
  <c r="AW45" i="10"/>
  <c r="AW44" i="10"/>
  <c r="AW43" i="10"/>
  <c r="AW42" i="10"/>
  <c r="AW41" i="10" s="1"/>
  <c r="AW40" i="10" s="1"/>
  <c r="AW39" i="10"/>
  <c r="AW38" i="10"/>
  <c r="AW37" i="10"/>
  <c r="AW36" i="10"/>
  <c r="AW35" i="10"/>
  <c r="AW34" i="10"/>
  <c r="AW33" i="10"/>
  <c r="AW32" i="10"/>
  <c r="AW31" i="10"/>
  <c r="AW30" i="10"/>
  <c r="AW29" i="10"/>
  <c r="AW28" i="10" s="1"/>
  <c r="AW25" i="10"/>
  <c r="AW24" i="10"/>
  <c r="AW23" i="10"/>
  <c r="AW20" i="10"/>
  <c r="AW19" i="10"/>
  <c r="AW17" i="10"/>
  <c r="AW16" i="10"/>
  <c r="AW15" i="10"/>
  <c r="AW14" i="10"/>
  <c r="AW13" i="10"/>
  <c r="AW12" i="10" s="1"/>
  <c r="AW11" i="10"/>
  <c r="AW10" i="10"/>
  <c r="AW9" i="10"/>
  <c r="AW8" i="10"/>
  <c r="AT70" i="10"/>
  <c r="AT69" i="10"/>
  <c r="AT68" i="10"/>
  <c r="AT67" i="10" s="1"/>
  <c r="AT66" i="10"/>
  <c r="AT65" i="10"/>
  <c r="AT64" i="10"/>
  <c r="AT63" i="10"/>
  <c r="AT60" i="10"/>
  <c r="AT59" i="10"/>
  <c r="AT57" i="10"/>
  <c r="AT56" i="10"/>
  <c r="AT55" i="10"/>
  <c r="AT54" i="10" s="1"/>
  <c r="AT51" i="10"/>
  <c r="AT50" i="10"/>
  <c r="AT48" i="10"/>
  <c r="AT47" i="10"/>
  <c r="AT46" i="10"/>
  <c r="AT45" i="10"/>
  <c r="AT44" i="10"/>
  <c r="AT43" i="10"/>
  <c r="AT42" i="10"/>
  <c r="AT41" i="10" s="1"/>
  <c r="AT39" i="10"/>
  <c r="AT38" i="10"/>
  <c r="AT37" i="10" s="1"/>
  <c r="AT36" i="10"/>
  <c r="AT35" i="10"/>
  <c r="AT34" i="10"/>
  <c r="AT33" i="10"/>
  <c r="AT32" i="10"/>
  <c r="AT31" i="10"/>
  <c r="AT30" i="10"/>
  <c r="AT29" i="10"/>
  <c r="AT28" i="10" s="1"/>
  <c r="AT25" i="10"/>
  <c r="AT24" i="10"/>
  <c r="AT23" i="10"/>
  <c r="AT21" i="10"/>
  <c r="AT20" i="10"/>
  <c r="AT19" i="10"/>
  <c r="AT18" i="10" s="1"/>
  <c r="AT17" i="10"/>
  <c r="AT16" i="10"/>
  <c r="AT15" i="10"/>
  <c r="AT14" i="10"/>
  <c r="AT13" i="10"/>
  <c r="AT11" i="10"/>
  <c r="AT10" i="10"/>
  <c r="AT9" i="10"/>
  <c r="AT8" i="10"/>
  <c r="AQ70" i="10"/>
  <c r="AQ69" i="10"/>
  <c r="AQ68" i="10"/>
  <c r="AQ67" i="10" s="1"/>
  <c r="AQ66" i="10"/>
  <c r="AQ65" i="10"/>
  <c r="AQ64" i="10"/>
  <c r="AQ63" i="10"/>
  <c r="AQ60" i="10"/>
  <c r="AQ59" i="10"/>
  <c r="AQ57" i="10"/>
  <c r="AQ56" i="10"/>
  <c r="AQ55" i="10"/>
  <c r="AQ54" i="10" s="1"/>
  <c r="AQ51" i="10"/>
  <c r="AQ50" i="10"/>
  <c r="AQ49" i="10" s="1"/>
  <c r="AQ48" i="10"/>
  <c r="AQ47" i="10"/>
  <c r="AQ46" i="10"/>
  <c r="AQ45" i="10"/>
  <c r="AQ44" i="10"/>
  <c r="AQ43" i="10"/>
  <c r="AQ42" i="10"/>
  <c r="AQ41" i="10" s="1"/>
  <c r="AQ40" i="10" s="1"/>
  <c r="AQ39" i="10"/>
  <c r="AQ38" i="10"/>
  <c r="AQ37" i="10"/>
  <c r="AQ36" i="10"/>
  <c r="AQ35" i="10"/>
  <c r="AQ34" i="10"/>
  <c r="AQ33" i="10"/>
  <c r="AQ32" i="10"/>
  <c r="AQ31" i="10"/>
  <c r="AQ30" i="10"/>
  <c r="AQ29" i="10"/>
  <c r="AQ28" i="10" s="1"/>
  <c r="AQ25" i="10"/>
  <c r="AQ24" i="10"/>
  <c r="AQ23" i="10"/>
  <c r="AQ20" i="10"/>
  <c r="AQ19" i="10"/>
  <c r="AQ17" i="10"/>
  <c r="AQ16" i="10"/>
  <c r="AQ15" i="10"/>
  <c r="AQ14" i="10"/>
  <c r="AQ13" i="10"/>
  <c r="AQ12" i="10" s="1"/>
  <c r="AQ11" i="10"/>
  <c r="AQ10" i="10"/>
  <c r="AQ9" i="10"/>
  <c r="AQ8" i="10"/>
  <c r="AN70" i="10"/>
  <c r="AN69" i="10"/>
  <c r="AN68" i="10"/>
  <c r="AN67" i="10" s="1"/>
  <c r="AN66" i="10"/>
  <c r="AN65" i="10"/>
  <c r="AN64" i="10"/>
  <c r="AN63" i="10"/>
  <c r="AN60" i="10"/>
  <c r="AN59" i="10"/>
  <c r="AN57" i="10"/>
  <c r="AN56" i="10"/>
  <c r="AN55" i="10"/>
  <c r="AN54" i="10" s="1"/>
  <c r="AN51" i="10"/>
  <c r="AN50" i="10"/>
  <c r="AN49" i="10" s="1"/>
  <c r="AN48" i="10"/>
  <c r="AN47" i="10"/>
  <c r="AN46" i="10"/>
  <c r="AN45" i="10"/>
  <c r="AN44" i="10"/>
  <c r="AN43" i="10"/>
  <c r="AN42" i="10"/>
  <c r="AN41" i="10" s="1"/>
  <c r="AN40" i="10" s="1"/>
  <c r="AN39" i="10"/>
  <c r="AN38" i="10"/>
  <c r="AN37" i="10"/>
  <c r="AN36" i="10"/>
  <c r="AN35" i="10"/>
  <c r="AN34" i="10"/>
  <c r="AN33" i="10"/>
  <c r="AN32" i="10"/>
  <c r="AN31" i="10"/>
  <c r="AN30" i="10"/>
  <c r="AN29" i="10"/>
  <c r="AN28" i="10" s="1"/>
  <c r="AN25" i="10"/>
  <c r="AN24" i="10"/>
  <c r="AN23" i="10"/>
  <c r="AN20" i="10"/>
  <c r="AN19" i="10"/>
  <c r="AN17" i="10"/>
  <c r="AN16" i="10"/>
  <c r="AN15" i="10"/>
  <c r="AN14" i="10"/>
  <c r="AN13" i="10"/>
  <c r="AN12" i="10" s="1"/>
  <c r="AN11" i="10"/>
  <c r="AN10" i="10"/>
  <c r="AN9" i="10"/>
  <c r="AN8" i="10"/>
  <c r="AK70" i="10"/>
  <c r="AK69" i="10"/>
  <c r="AK68" i="10"/>
  <c r="AK67" i="10" s="1"/>
  <c r="AK66" i="10"/>
  <c r="AK65" i="10"/>
  <c r="AK64" i="10"/>
  <c r="AK63" i="10"/>
  <c r="AK60" i="10"/>
  <c r="AK59" i="10"/>
  <c r="AK57" i="10"/>
  <c r="AK56" i="10"/>
  <c r="AK55" i="10"/>
  <c r="AK54" i="10" s="1"/>
  <c r="AK51" i="10"/>
  <c r="AK50" i="10"/>
  <c r="AK49" i="10" s="1"/>
  <c r="AK48" i="10"/>
  <c r="AK47" i="10"/>
  <c r="AK46" i="10"/>
  <c r="AK45" i="10"/>
  <c r="AK44" i="10"/>
  <c r="AK43" i="10"/>
  <c r="AK42" i="10"/>
  <c r="AK41" i="10" s="1"/>
  <c r="AK40" i="10" s="1"/>
  <c r="AK39" i="10"/>
  <c r="AK38" i="10"/>
  <c r="AK37" i="10"/>
  <c r="AK36" i="10"/>
  <c r="AK35" i="10"/>
  <c r="AK34" i="10"/>
  <c r="AK33" i="10"/>
  <c r="AK32" i="10"/>
  <c r="AK31" i="10"/>
  <c r="AK30" i="10"/>
  <c r="AK29" i="10"/>
  <c r="AK28" i="10" s="1"/>
  <c r="AK25" i="10"/>
  <c r="AK24" i="10"/>
  <c r="AK23" i="10"/>
  <c r="AK20" i="10"/>
  <c r="AK19" i="10"/>
  <c r="AK17" i="10"/>
  <c r="AK16" i="10"/>
  <c r="AK15" i="10"/>
  <c r="AK14" i="10"/>
  <c r="AK13" i="10"/>
  <c r="AK12" i="10" s="1"/>
  <c r="AK11" i="10"/>
  <c r="AK10" i="10"/>
  <c r="AK9" i="10"/>
  <c r="AK8" i="10"/>
  <c r="AH70" i="10"/>
  <c r="AH69" i="10"/>
  <c r="AH68" i="10"/>
  <c r="AH67" i="10" s="1"/>
  <c r="AH66" i="10"/>
  <c r="AH65" i="10"/>
  <c r="AH64" i="10"/>
  <c r="AH63" i="10"/>
  <c r="AH60" i="10"/>
  <c r="AH59" i="10"/>
  <c r="AH57" i="10"/>
  <c r="AH56" i="10"/>
  <c r="AH55" i="10"/>
  <c r="AH54" i="10" s="1"/>
  <c r="AH51" i="10"/>
  <c r="AH50" i="10"/>
  <c r="AH49" i="10" s="1"/>
  <c r="AH48" i="10"/>
  <c r="AH47" i="10"/>
  <c r="AH46" i="10"/>
  <c r="AH45" i="10"/>
  <c r="AH44" i="10"/>
  <c r="AH43" i="10"/>
  <c r="AH42" i="10"/>
  <c r="AH41" i="10" s="1"/>
  <c r="AH40" i="10" s="1"/>
  <c r="AH39" i="10"/>
  <c r="AH38" i="10"/>
  <c r="AH37" i="10"/>
  <c r="AH36" i="10"/>
  <c r="AH35" i="10"/>
  <c r="AH34" i="10"/>
  <c r="AH33" i="10"/>
  <c r="AH32" i="10"/>
  <c r="AH31" i="10"/>
  <c r="AH30" i="10"/>
  <c r="AH29" i="10"/>
  <c r="AH28" i="10" s="1"/>
  <c r="AH25" i="10"/>
  <c r="AH24" i="10"/>
  <c r="AH23" i="10"/>
  <c r="AH20" i="10"/>
  <c r="AH19" i="10"/>
  <c r="AH17" i="10"/>
  <c r="AH16" i="10"/>
  <c r="AH15" i="10"/>
  <c r="AH14" i="10"/>
  <c r="AH13" i="10"/>
  <c r="AH12" i="10" s="1"/>
  <c r="AH11" i="10"/>
  <c r="AH10" i="10"/>
  <c r="AH9" i="10"/>
  <c r="AH8" i="10"/>
  <c r="AE70" i="10"/>
  <c r="AE69" i="10"/>
  <c r="AE68" i="10"/>
  <c r="AE67" i="10" s="1"/>
  <c r="AE66" i="10"/>
  <c r="AE65" i="10"/>
  <c r="AE64" i="10"/>
  <c r="AE63" i="10"/>
  <c r="AE60" i="10"/>
  <c r="AE59" i="10"/>
  <c r="AE57" i="10"/>
  <c r="AE56" i="10"/>
  <c r="AE55" i="10"/>
  <c r="AE54" i="10" s="1"/>
  <c r="AE51" i="10"/>
  <c r="AE50" i="10"/>
  <c r="AE49" i="10" s="1"/>
  <c r="AE48" i="10"/>
  <c r="AE47" i="10"/>
  <c r="AE46" i="10"/>
  <c r="AE45" i="10"/>
  <c r="AE44" i="10"/>
  <c r="AE43" i="10"/>
  <c r="AE42" i="10"/>
  <c r="AE41" i="10" s="1"/>
  <c r="AE40" i="10" s="1"/>
  <c r="AE39" i="10"/>
  <c r="AE38" i="10"/>
  <c r="AE37" i="10"/>
  <c r="AE36" i="10"/>
  <c r="AE35" i="10"/>
  <c r="AE34" i="10"/>
  <c r="AE33" i="10"/>
  <c r="AE32" i="10"/>
  <c r="AE31" i="10"/>
  <c r="AE30" i="10"/>
  <c r="AE29" i="10"/>
  <c r="AE28" i="10" s="1"/>
  <c r="AE25" i="10"/>
  <c r="AE24" i="10"/>
  <c r="AE23" i="10"/>
  <c r="AE20" i="10"/>
  <c r="AE19" i="10"/>
  <c r="AE17" i="10"/>
  <c r="AE16" i="10"/>
  <c r="AE15" i="10"/>
  <c r="AE14" i="10"/>
  <c r="AE13" i="10"/>
  <c r="AE11" i="10"/>
  <c r="AE10" i="10"/>
  <c r="AE9" i="10"/>
  <c r="AE8" i="10"/>
  <c r="AB69" i="10"/>
  <c r="AB65" i="10"/>
  <c r="AB56" i="10"/>
  <c r="AB51" i="10"/>
  <c r="AB44" i="10"/>
  <c r="AB43" i="10"/>
  <c r="AB38" i="10"/>
  <c r="AB33" i="10"/>
  <c r="AB32" i="10"/>
  <c r="AB14" i="10"/>
  <c r="AB13" i="10"/>
  <c r="C67" i="10"/>
  <c r="D67" i="10"/>
  <c r="E67" i="10"/>
  <c r="F67" i="10"/>
  <c r="G67" i="10"/>
  <c r="H67" i="10"/>
  <c r="I67" i="10"/>
  <c r="J67" i="10"/>
  <c r="K67" i="10"/>
  <c r="L67" i="10"/>
  <c r="M67" i="10"/>
  <c r="N67" i="10"/>
  <c r="O67" i="10"/>
  <c r="P67" i="10"/>
  <c r="Q67" i="10"/>
  <c r="R67" i="10"/>
  <c r="S67" i="10"/>
  <c r="T67" i="10"/>
  <c r="U67" i="10"/>
  <c r="V67" i="10"/>
  <c r="W67" i="10"/>
  <c r="X67" i="10"/>
  <c r="Y67" i="10"/>
  <c r="AA67" i="10"/>
  <c r="AC67" i="10"/>
  <c r="AD67" i="10"/>
  <c r="AF67" i="10"/>
  <c r="AG67" i="10"/>
  <c r="AI67" i="10"/>
  <c r="AJ67" i="10"/>
  <c r="AL67" i="10"/>
  <c r="AM67" i="10"/>
  <c r="AO67" i="10"/>
  <c r="AP67" i="10"/>
  <c r="AR67" i="10"/>
  <c r="AS67" i="10"/>
  <c r="AU67" i="10"/>
  <c r="AV67" i="10"/>
  <c r="AX67" i="10"/>
  <c r="AY67" i="10"/>
  <c r="BA67" i="10"/>
  <c r="BB67" i="10"/>
  <c r="BD67" i="10"/>
  <c r="BE67" i="10"/>
  <c r="BG67" i="10"/>
  <c r="BH67" i="10"/>
  <c r="BJ67" i="10"/>
  <c r="BK67" i="10"/>
  <c r="BM67" i="10"/>
  <c r="BN67" i="10"/>
  <c r="BP67" i="10"/>
  <c r="BQ67" i="10"/>
  <c r="BS67" i="10"/>
  <c r="BT67" i="10"/>
  <c r="BV67" i="10"/>
  <c r="BW67" i="10"/>
  <c r="BY67" i="10"/>
  <c r="BZ67" i="10"/>
  <c r="CB67" i="10"/>
  <c r="CC67" i="10"/>
  <c r="CE67" i="10"/>
  <c r="CF67" i="10"/>
  <c r="CH67" i="10"/>
  <c r="CI67" i="10"/>
  <c r="CK67" i="10"/>
  <c r="CL67" i="10"/>
  <c r="CN67" i="10"/>
  <c r="CO67" i="10"/>
  <c r="CQ67" i="10"/>
  <c r="CR67" i="10"/>
  <c r="CT67" i="10"/>
  <c r="CU67" i="10"/>
  <c r="CW67" i="10"/>
  <c r="CX67" i="10"/>
  <c r="CZ67" i="10"/>
  <c r="DA67" i="10"/>
  <c r="DC67" i="10"/>
  <c r="DD67" i="10"/>
  <c r="DF67" i="10"/>
  <c r="DG67" i="10"/>
  <c r="DI67" i="10"/>
  <c r="DJ67" i="10"/>
  <c r="DL67" i="10"/>
  <c r="DM67" i="10"/>
  <c r="DO67" i="10"/>
  <c r="DP67" i="10"/>
  <c r="DV67" i="10"/>
  <c r="DY67" i="10"/>
  <c r="EB67" i="10"/>
  <c r="EE67" i="10"/>
  <c r="EH67" i="10"/>
  <c r="EJ67" i="10"/>
  <c r="EK67" i="10"/>
  <c r="EM67" i="10"/>
  <c r="EN67" i="10"/>
  <c r="EQ67" i="10"/>
  <c r="ES67" i="10"/>
  <c r="ET67" i="10"/>
  <c r="EY67" i="10"/>
  <c r="EZ67" i="10"/>
  <c r="FB67" i="10"/>
  <c r="FC67" i="10"/>
  <c r="FE67" i="10"/>
  <c r="FF67" i="10"/>
  <c r="FH67" i="10"/>
  <c r="FI67" i="10"/>
  <c r="FK67" i="10"/>
  <c r="FL67" i="10"/>
  <c r="FN67" i="10"/>
  <c r="FO67" i="10"/>
  <c r="FQ67" i="10"/>
  <c r="FR67" i="10"/>
  <c r="FT67" i="10"/>
  <c r="FU67" i="10"/>
  <c r="FW67" i="10"/>
  <c r="FX67" i="10"/>
  <c r="FZ67" i="10"/>
  <c r="GA67" i="10"/>
  <c r="GC67" i="10"/>
  <c r="GD67" i="10"/>
  <c r="GF67" i="10"/>
  <c r="GG67" i="10"/>
  <c r="GI67" i="10"/>
  <c r="GJ67" i="10"/>
  <c r="GO67" i="10"/>
  <c r="GP67" i="10"/>
  <c r="GR67" i="10"/>
  <c r="GS67" i="10"/>
  <c r="GU67" i="10"/>
  <c r="GV67" i="10"/>
  <c r="C62" i="10"/>
  <c r="C61" i="10" s="1"/>
  <c r="D62" i="10"/>
  <c r="D61" i="10" s="1"/>
  <c r="E62" i="10"/>
  <c r="E61" i="10" s="1"/>
  <c r="F62" i="10"/>
  <c r="F61" i="10" s="1"/>
  <c r="G62" i="10"/>
  <c r="G61" i="10" s="1"/>
  <c r="H62" i="10"/>
  <c r="H61" i="10" s="1"/>
  <c r="I62" i="10"/>
  <c r="I61" i="10" s="1"/>
  <c r="J62" i="10"/>
  <c r="J61" i="10" s="1"/>
  <c r="K62" i="10"/>
  <c r="K61" i="10" s="1"/>
  <c r="L62" i="10"/>
  <c r="L61" i="10" s="1"/>
  <c r="M62" i="10"/>
  <c r="M61" i="10" s="1"/>
  <c r="N62" i="10"/>
  <c r="N61" i="10" s="1"/>
  <c r="O62" i="10"/>
  <c r="O61" i="10" s="1"/>
  <c r="P62" i="10"/>
  <c r="P61" i="10" s="1"/>
  <c r="Q62" i="10"/>
  <c r="Q61" i="10" s="1"/>
  <c r="R62" i="10"/>
  <c r="R61" i="10" s="1"/>
  <c r="S62" i="10"/>
  <c r="S61" i="10" s="1"/>
  <c r="T62" i="10"/>
  <c r="T61" i="10" s="1"/>
  <c r="U62" i="10"/>
  <c r="U61" i="10" s="1"/>
  <c r="V62" i="10"/>
  <c r="V61" i="10" s="1"/>
  <c r="W62" i="10"/>
  <c r="W61" i="10" s="1"/>
  <c r="X62" i="10"/>
  <c r="X61" i="10" s="1"/>
  <c r="Y62" i="10"/>
  <c r="Y61" i="10" s="1"/>
  <c r="AA62" i="10"/>
  <c r="AA61" i="10" s="1"/>
  <c r="AC62" i="10"/>
  <c r="AC61" i="10" s="1"/>
  <c r="AD62" i="10"/>
  <c r="AD61" i="10" s="1"/>
  <c r="AF62" i="10"/>
  <c r="AF61" i="10" s="1"/>
  <c r="AG62" i="10"/>
  <c r="AG61" i="10" s="1"/>
  <c r="AI62" i="10"/>
  <c r="AI61" i="10" s="1"/>
  <c r="AJ62" i="10"/>
  <c r="AJ61" i="10" s="1"/>
  <c r="AL62" i="10"/>
  <c r="AL61" i="10" s="1"/>
  <c r="AM62" i="10"/>
  <c r="AM61" i="10" s="1"/>
  <c r="AO62" i="10"/>
  <c r="AO61" i="10" s="1"/>
  <c r="AP62" i="10"/>
  <c r="AP61" i="10" s="1"/>
  <c r="AR62" i="10"/>
  <c r="AR61" i="10" s="1"/>
  <c r="AS62" i="10"/>
  <c r="AS61" i="10" s="1"/>
  <c r="AU62" i="10"/>
  <c r="AU61" i="10" s="1"/>
  <c r="AV62" i="10"/>
  <c r="AV61" i="10" s="1"/>
  <c r="AX62" i="10"/>
  <c r="AX61" i="10" s="1"/>
  <c r="AY62" i="10"/>
  <c r="AY61" i="10" s="1"/>
  <c r="BA62" i="10"/>
  <c r="BA61" i="10" s="1"/>
  <c r="BB62" i="10"/>
  <c r="BB61" i="10" s="1"/>
  <c r="BD62" i="10"/>
  <c r="BD61" i="10" s="1"/>
  <c r="BE62" i="10"/>
  <c r="BE61" i="10" s="1"/>
  <c r="BG62" i="10"/>
  <c r="BG61" i="10" s="1"/>
  <c r="BH62" i="10"/>
  <c r="BH61" i="10" s="1"/>
  <c r="BJ62" i="10"/>
  <c r="BJ61" i="10" s="1"/>
  <c r="BK62" i="10"/>
  <c r="BK61" i="10" s="1"/>
  <c r="BM62" i="10"/>
  <c r="BM61" i="10" s="1"/>
  <c r="BN62" i="10"/>
  <c r="BN61" i="10" s="1"/>
  <c r="BP62" i="10"/>
  <c r="BP61" i="10" s="1"/>
  <c r="BQ62" i="10"/>
  <c r="BQ61" i="10" s="1"/>
  <c r="BS62" i="10"/>
  <c r="BS61" i="10" s="1"/>
  <c r="BT62" i="10"/>
  <c r="BT61" i="10" s="1"/>
  <c r="BV62" i="10"/>
  <c r="BV61" i="10" s="1"/>
  <c r="BW62" i="10"/>
  <c r="BW61" i="10" s="1"/>
  <c r="BY62" i="10"/>
  <c r="BY61" i="10" s="1"/>
  <c r="BZ62" i="10"/>
  <c r="BZ61" i="10" s="1"/>
  <c r="CB62" i="10"/>
  <c r="CB61" i="10" s="1"/>
  <c r="CC62" i="10"/>
  <c r="CC61" i="10" s="1"/>
  <c r="CE62" i="10"/>
  <c r="CE61" i="10" s="1"/>
  <c r="CF62" i="10"/>
  <c r="CF61" i="10" s="1"/>
  <c r="CH62" i="10"/>
  <c r="CH61" i="10" s="1"/>
  <c r="CI62" i="10"/>
  <c r="CI61" i="10" s="1"/>
  <c r="CK62" i="10"/>
  <c r="CK61" i="10" s="1"/>
  <c r="CL62" i="10"/>
  <c r="CL61" i="10" s="1"/>
  <c r="CN62" i="10"/>
  <c r="CN61" i="10" s="1"/>
  <c r="CO62" i="10"/>
  <c r="CO61" i="10" s="1"/>
  <c r="CQ62" i="10"/>
  <c r="CQ61" i="10" s="1"/>
  <c r="CR62" i="10"/>
  <c r="CR61" i="10" s="1"/>
  <c r="CT62" i="10"/>
  <c r="CT61" i="10" s="1"/>
  <c r="CU62" i="10"/>
  <c r="CU61" i="10" s="1"/>
  <c r="CW62" i="10"/>
  <c r="CW61" i="10" s="1"/>
  <c r="CX62" i="10"/>
  <c r="CX61" i="10" s="1"/>
  <c r="CZ62" i="10"/>
  <c r="CZ61" i="10" s="1"/>
  <c r="DA62" i="10"/>
  <c r="DA61" i="10" s="1"/>
  <c r="DC62" i="10"/>
  <c r="DC61" i="10" s="1"/>
  <c r="DD62" i="10"/>
  <c r="DD61" i="10" s="1"/>
  <c r="DF62" i="10"/>
  <c r="DF61" i="10" s="1"/>
  <c r="DG62" i="10"/>
  <c r="DG61" i="10" s="1"/>
  <c r="DI62" i="10"/>
  <c r="DI61" i="10" s="1"/>
  <c r="DJ62" i="10"/>
  <c r="DJ61" i="10" s="1"/>
  <c r="DL62" i="10"/>
  <c r="DL61" i="10" s="1"/>
  <c r="DM62" i="10"/>
  <c r="DM61" i="10" s="1"/>
  <c r="DO62" i="10"/>
  <c r="DO61" i="10" s="1"/>
  <c r="DP62" i="10"/>
  <c r="DP61" i="10" s="1"/>
  <c r="DV62" i="10"/>
  <c r="DV61" i="10" s="1"/>
  <c r="DY62" i="10"/>
  <c r="DY61" i="10" s="1"/>
  <c r="EB62" i="10"/>
  <c r="EB61" i="10" s="1"/>
  <c r="EE62" i="10"/>
  <c r="EE61" i="10" s="1"/>
  <c r="EH62" i="10"/>
  <c r="EH61" i="10" s="1"/>
  <c r="EJ62" i="10"/>
  <c r="EJ61" i="10" s="1"/>
  <c r="EK62" i="10"/>
  <c r="EK61" i="10" s="1"/>
  <c r="EM62" i="10"/>
  <c r="EM61" i="10" s="1"/>
  <c r="EN62" i="10"/>
  <c r="EN61" i="10" s="1"/>
  <c r="EQ62" i="10"/>
  <c r="EQ61" i="10" s="1"/>
  <c r="ES62" i="10"/>
  <c r="ES61" i="10" s="1"/>
  <c r="ET62" i="10"/>
  <c r="ET61" i="10" s="1"/>
  <c r="EY62" i="10"/>
  <c r="EY61" i="10" s="1"/>
  <c r="EZ62" i="10"/>
  <c r="EZ61" i="10" s="1"/>
  <c r="FB62" i="10"/>
  <c r="FB61" i="10" s="1"/>
  <c r="FC62" i="10"/>
  <c r="FC61" i="10" s="1"/>
  <c r="FE62" i="10"/>
  <c r="FE61" i="10" s="1"/>
  <c r="FF62" i="10"/>
  <c r="FF61" i="10" s="1"/>
  <c r="FH62" i="10"/>
  <c r="FH61" i="10" s="1"/>
  <c r="FI62" i="10"/>
  <c r="FI61" i="10" s="1"/>
  <c r="FK62" i="10"/>
  <c r="FK61" i="10" s="1"/>
  <c r="FL62" i="10"/>
  <c r="FL61" i="10" s="1"/>
  <c r="FN62" i="10"/>
  <c r="FN61" i="10" s="1"/>
  <c r="FO62" i="10"/>
  <c r="FO61" i="10" s="1"/>
  <c r="FQ62" i="10"/>
  <c r="FQ61" i="10" s="1"/>
  <c r="FR62" i="10"/>
  <c r="FR61" i="10" s="1"/>
  <c r="FT62" i="10"/>
  <c r="FT61" i="10" s="1"/>
  <c r="FU62" i="10"/>
  <c r="FU61" i="10" s="1"/>
  <c r="FW62" i="10"/>
  <c r="FW61" i="10" s="1"/>
  <c r="FX62" i="10"/>
  <c r="FX61" i="10" s="1"/>
  <c r="FZ62" i="10"/>
  <c r="FZ61" i="10" s="1"/>
  <c r="GA62" i="10"/>
  <c r="GA61" i="10" s="1"/>
  <c r="GC62" i="10"/>
  <c r="GC61" i="10" s="1"/>
  <c r="GD62" i="10"/>
  <c r="GD61" i="10" s="1"/>
  <c r="GF62" i="10"/>
  <c r="GF61" i="10" s="1"/>
  <c r="GG62" i="10"/>
  <c r="GG61" i="10" s="1"/>
  <c r="GI62" i="10"/>
  <c r="GI61" i="10" s="1"/>
  <c r="GJ62" i="10"/>
  <c r="GJ61" i="10" s="1"/>
  <c r="GO62" i="10"/>
  <c r="GO61" i="10" s="1"/>
  <c r="GP62" i="10"/>
  <c r="GP61" i="10" s="1"/>
  <c r="GR62" i="10"/>
  <c r="GR61" i="10" s="1"/>
  <c r="GS62" i="10"/>
  <c r="GS61" i="10" s="1"/>
  <c r="GU62" i="10"/>
  <c r="GU61" i="10" s="1"/>
  <c r="GV62" i="10"/>
  <c r="GV61" i="10" s="1"/>
  <c r="C58" i="10"/>
  <c r="D58" i="10"/>
  <c r="E58" i="10"/>
  <c r="F58" i="10"/>
  <c r="G58" i="10"/>
  <c r="H58" i="10"/>
  <c r="H53" i="10" s="1"/>
  <c r="I58" i="10"/>
  <c r="J58" i="10"/>
  <c r="K58" i="10"/>
  <c r="L58" i="10"/>
  <c r="M58" i="10"/>
  <c r="N58" i="10"/>
  <c r="O58" i="10"/>
  <c r="P58" i="10"/>
  <c r="Q58" i="10"/>
  <c r="R58" i="10"/>
  <c r="S58" i="10"/>
  <c r="T58" i="10"/>
  <c r="U58" i="10"/>
  <c r="V58" i="10"/>
  <c r="W58" i="10"/>
  <c r="X58" i="10"/>
  <c r="X53" i="10" s="1"/>
  <c r="Y58" i="10"/>
  <c r="AA58" i="10"/>
  <c r="AC58" i="10"/>
  <c r="AD58" i="10"/>
  <c r="AF58" i="10"/>
  <c r="AG58" i="10"/>
  <c r="AI58" i="10"/>
  <c r="AJ58" i="10"/>
  <c r="AL58" i="10"/>
  <c r="AM58" i="10"/>
  <c r="AO58" i="10"/>
  <c r="AP58" i="10"/>
  <c r="AR58" i="10"/>
  <c r="AS58" i="10"/>
  <c r="AU58" i="10"/>
  <c r="AV58" i="10"/>
  <c r="AX58" i="10"/>
  <c r="AY58" i="10"/>
  <c r="BA58" i="10"/>
  <c r="BB58" i="10"/>
  <c r="BD58" i="10"/>
  <c r="BE58" i="10"/>
  <c r="BG58" i="10"/>
  <c r="BH58" i="10"/>
  <c r="BJ58" i="10"/>
  <c r="BK58" i="10"/>
  <c r="BM58" i="10"/>
  <c r="BN58" i="10"/>
  <c r="BP58" i="10"/>
  <c r="BQ58" i="10"/>
  <c r="BS58" i="10"/>
  <c r="BT58" i="10"/>
  <c r="BV58" i="10"/>
  <c r="BW58" i="10"/>
  <c r="BY58" i="10"/>
  <c r="BZ58" i="10"/>
  <c r="CB58" i="10"/>
  <c r="CC58" i="10"/>
  <c r="CE58" i="10"/>
  <c r="CF58" i="10"/>
  <c r="CH58" i="10"/>
  <c r="CI58" i="10"/>
  <c r="CK58" i="10"/>
  <c r="CL58" i="10"/>
  <c r="CN58" i="10"/>
  <c r="CO58" i="10"/>
  <c r="CQ58" i="10"/>
  <c r="CR58" i="10"/>
  <c r="CT58" i="10"/>
  <c r="CU58" i="10"/>
  <c r="CW58" i="10"/>
  <c r="CX58" i="10"/>
  <c r="CZ58" i="10"/>
  <c r="DA58" i="10"/>
  <c r="DC58" i="10"/>
  <c r="DD58" i="10"/>
  <c r="DF58" i="10"/>
  <c r="DG58" i="10"/>
  <c r="DI58" i="10"/>
  <c r="DJ58" i="10"/>
  <c r="DL58" i="10"/>
  <c r="DM58" i="10"/>
  <c r="DO58" i="10"/>
  <c r="DP58" i="10"/>
  <c r="DV58" i="10"/>
  <c r="DY58" i="10"/>
  <c r="EB58" i="10"/>
  <c r="EE58" i="10"/>
  <c r="EH58" i="10"/>
  <c r="EJ58" i="10"/>
  <c r="EK58" i="10"/>
  <c r="EM58" i="10"/>
  <c r="EN58" i="10"/>
  <c r="EQ58" i="10"/>
  <c r="ES58" i="10"/>
  <c r="ET58" i="10"/>
  <c r="EY58" i="10"/>
  <c r="EZ58" i="10"/>
  <c r="FB58" i="10"/>
  <c r="FC58" i="10"/>
  <c r="FE58" i="10"/>
  <c r="FF58" i="10"/>
  <c r="FH58" i="10"/>
  <c r="FI58" i="10"/>
  <c r="FK58" i="10"/>
  <c r="FL58" i="10"/>
  <c r="FN58" i="10"/>
  <c r="FO58" i="10"/>
  <c r="FQ58" i="10"/>
  <c r="FR58" i="10"/>
  <c r="FT58" i="10"/>
  <c r="FU58" i="10"/>
  <c r="FW58" i="10"/>
  <c r="FX58" i="10"/>
  <c r="FZ58" i="10"/>
  <c r="GA58" i="10"/>
  <c r="GC58" i="10"/>
  <c r="GD58" i="10"/>
  <c r="GF58" i="10"/>
  <c r="GG58" i="10"/>
  <c r="GI58" i="10"/>
  <c r="GJ58" i="10"/>
  <c r="GO58" i="10"/>
  <c r="GP58" i="10"/>
  <c r="GR58" i="10"/>
  <c r="GS58" i="10"/>
  <c r="GU58" i="10"/>
  <c r="GV58" i="10"/>
  <c r="AG52" i="10"/>
  <c r="AG27" i="10" s="1"/>
  <c r="AM52" i="10"/>
  <c r="AM27" i="10" s="1"/>
  <c r="AS52" i="10"/>
  <c r="AS27" i="10" s="1"/>
  <c r="AY52" i="10"/>
  <c r="AY27" i="10" s="1"/>
  <c r="BE52" i="10"/>
  <c r="BE27" i="10" s="1"/>
  <c r="BK52" i="10"/>
  <c r="BK27" i="10" s="1"/>
  <c r="BQ52" i="10"/>
  <c r="BQ27" i="10" s="1"/>
  <c r="BW52" i="10"/>
  <c r="BW27" i="10" s="1"/>
  <c r="CC52" i="10"/>
  <c r="CC27" i="10" s="1"/>
  <c r="CI52" i="10"/>
  <c r="CI27" i="10" s="1"/>
  <c r="CO52" i="10"/>
  <c r="CO27" i="10" s="1"/>
  <c r="CU52" i="10"/>
  <c r="CU27" i="10" s="1"/>
  <c r="DA52" i="10"/>
  <c r="DA27" i="10" s="1"/>
  <c r="DG52" i="10"/>
  <c r="DG27" i="10" s="1"/>
  <c r="DM52" i="10"/>
  <c r="DM27" i="10" s="1"/>
  <c r="P53" i="10"/>
  <c r="AJ53" i="10"/>
  <c r="AV53" i="10"/>
  <c r="BH53" i="10"/>
  <c r="BT53" i="10"/>
  <c r="CF53" i="10"/>
  <c r="CR53" i="10"/>
  <c r="DD53" i="10"/>
  <c r="DP53" i="10"/>
  <c r="EB53" i="10"/>
  <c r="EN53" i="10"/>
  <c r="FR53" i="10"/>
  <c r="FX53" i="10"/>
  <c r="GD53" i="10"/>
  <c r="GJ53" i="10"/>
  <c r="C54" i="10"/>
  <c r="C53" i="10" s="1"/>
  <c r="D54" i="10"/>
  <c r="E54" i="10"/>
  <c r="E53" i="10" s="1"/>
  <c r="F54" i="10"/>
  <c r="G54" i="10"/>
  <c r="G53" i="10" s="1"/>
  <c r="H54" i="10"/>
  <c r="I54" i="10"/>
  <c r="I53" i="10" s="1"/>
  <c r="J54" i="10"/>
  <c r="K54" i="10"/>
  <c r="K53" i="10" s="1"/>
  <c r="L54" i="10"/>
  <c r="M54" i="10"/>
  <c r="M53" i="10" s="1"/>
  <c r="N54" i="10"/>
  <c r="O54" i="10"/>
  <c r="O53" i="10" s="1"/>
  <c r="P54" i="10"/>
  <c r="Q54" i="10"/>
  <c r="Q53" i="10" s="1"/>
  <c r="R54" i="10"/>
  <c r="S54" i="10"/>
  <c r="S53" i="10" s="1"/>
  <c r="T54" i="10"/>
  <c r="U54" i="10"/>
  <c r="U53" i="10" s="1"/>
  <c r="V54" i="10"/>
  <c r="W54" i="10"/>
  <c r="W53" i="10" s="1"/>
  <c r="X54" i="10"/>
  <c r="Y54" i="10"/>
  <c r="Y53" i="10" s="1"/>
  <c r="AA54" i="10"/>
  <c r="AA53" i="10" s="1"/>
  <c r="AC54" i="10"/>
  <c r="AC53" i="10" s="1"/>
  <c r="AD54" i="10"/>
  <c r="AD53" i="10" s="1"/>
  <c r="AF54" i="10"/>
  <c r="AF53" i="10" s="1"/>
  <c r="AG54" i="10"/>
  <c r="AG53" i="10" s="1"/>
  <c r="AI54" i="10"/>
  <c r="AI53" i="10" s="1"/>
  <c r="AJ54" i="10"/>
  <c r="AL54" i="10"/>
  <c r="AL53" i="10" s="1"/>
  <c r="AM54" i="10"/>
  <c r="AM53" i="10" s="1"/>
  <c r="AO54" i="10"/>
  <c r="AO53" i="10" s="1"/>
  <c r="AP54" i="10"/>
  <c r="AP53" i="10" s="1"/>
  <c r="AR54" i="10"/>
  <c r="AR53" i="10" s="1"/>
  <c r="AS54" i="10"/>
  <c r="AS53" i="10" s="1"/>
  <c r="AU54" i="10"/>
  <c r="AU53" i="10" s="1"/>
  <c r="AV54" i="10"/>
  <c r="AX54" i="10"/>
  <c r="AX53" i="10" s="1"/>
  <c r="AY54" i="10"/>
  <c r="AY53" i="10" s="1"/>
  <c r="BA54" i="10"/>
  <c r="BA53" i="10" s="1"/>
  <c r="BB54" i="10"/>
  <c r="BB53" i="10" s="1"/>
  <c r="BD54" i="10"/>
  <c r="BD53" i="10" s="1"/>
  <c r="BE54" i="10"/>
  <c r="BE53" i="10" s="1"/>
  <c r="BG54" i="10"/>
  <c r="BG53" i="10" s="1"/>
  <c r="BH54" i="10"/>
  <c r="BJ54" i="10"/>
  <c r="BJ53" i="10" s="1"/>
  <c r="BK54" i="10"/>
  <c r="BK53" i="10" s="1"/>
  <c r="BM54" i="10"/>
  <c r="BM53" i="10" s="1"/>
  <c r="BN54" i="10"/>
  <c r="BN53" i="10" s="1"/>
  <c r="BP54" i="10"/>
  <c r="BP53" i="10" s="1"/>
  <c r="BQ54" i="10"/>
  <c r="BQ53" i="10" s="1"/>
  <c r="BS54" i="10"/>
  <c r="BS53" i="10" s="1"/>
  <c r="BT54" i="10"/>
  <c r="BV54" i="10"/>
  <c r="BV53" i="10" s="1"/>
  <c r="BW54" i="10"/>
  <c r="BW53" i="10" s="1"/>
  <c r="BY54" i="10"/>
  <c r="BY53" i="10" s="1"/>
  <c r="BZ54" i="10"/>
  <c r="BZ53" i="10" s="1"/>
  <c r="CB54" i="10"/>
  <c r="CB53" i="10" s="1"/>
  <c r="CC54" i="10"/>
  <c r="CC53" i="10" s="1"/>
  <c r="CE54" i="10"/>
  <c r="CE53" i="10" s="1"/>
  <c r="CF54" i="10"/>
  <c r="CH54" i="10"/>
  <c r="CH53" i="10" s="1"/>
  <c r="CI54" i="10"/>
  <c r="CI53" i="10" s="1"/>
  <c r="CK54" i="10"/>
  <c r="CK53" i="10" s="1"/>
  <c r="CL54" i="10"/>
  <c r="CL53" i="10" s="1"/>
  <c r="CN54" i="10"/>
  <c r="CN53" i="10" s="1"/>
  <c r="CO54" i="10"/>
  <c r="CO53" i="10" s="1"/>
  <c r="CQ54" i="10"/>
  <c r="CQ53" i="10" s="1"/>
  <c r="CR54" i="10"/>
  <c r="CT54" i="10"/>
  <c r="CT53" i="10" s="1"/>
  <c r="CU54" i="10"/>
  <c r="CU53" i="10" s="1"/>
  <c r="CW54" i="10"/>
  <c r="CW53" i="10" s="1"/>
  <c r="CX54" i="10"/>
  <c r="CX53" i="10" s="1"/>
  <c r="CZ54" i="10"/>
  <c r="CZ53" i="10" s="1"/>
  <c r="DA54" i="10"/>
  <c r="DA53" i="10" s="1"/>
  <c r="DC54" i="10"/>
  <c r="DC53" i="10" s="1"/>
  <c r="DD54" i="10"/>
  <c r="DF54" i="10"/>
  <c r="DF53" i="10" s="1"/>
  <c r="DG54" i="10"/>
  <c r="DG53" i="10" s="1"/>
  <c r="DI54" i="10"/>
  <c r="DI53" i="10" s="1"/>
  <c r="DJ54" i="10"/>
  <c r="DJ53" i="10" s="1"/>
  <c r="DL54" i="10"/>
  <c r="DL53" i="10" s="1"/>
  <c r="DM54" i="10"/>
  <c r="DM53" i="10" s="1"/>
  <c r="DO54" i="10"/>
  <c r="DO53" i="10" s="1"/>
  <c r="DP54" i="10"/>
  <c r="DV54" i="10"/>
  <c r="DV53" i="10" s="1"/>
  <c r="DY54" i="10"/>
  <c r="DY53" i="10" s="1"/>
  <c r="EB54" i="10"/>
  <c r="EE54" i="10"/>
  <c r="EE53" i="10" s="1"/>
  <c r="EH54" i="10"/>
  <c r="EH53" i="10" s="1"/>
  <c r="EJ54" i="10"/>
  <c r="EJ53" i="10" s="1"/>
  <c r="EK54" i="10"/>
  <c r="EK53" i="10" s="1"/>
  <c r="EM54" i="10"/>
  <c r="EM53" i="10" s="1"/>
  <c r="EN54" i="10"/>
  <c r="EQ54" i="10"/>
  <c r="EQ53" i="10" s="1"/>
  <c r="ES54" i="10"/>
  <c r="ES53" i="10" s="1"/>
  <c r="ET54" i="10"/>
  <c r="ET53" i="10" s="1"/>
  <c r="EY54" i="10"/>
  <c r="EY53" i="10" s="1"/>
  <c r="EZ54" i="10"/>
  <c r="EZ53" i="10" s="1"/>
  <c r="FB54" i="10"/>
  <c r="FB53" i="10" s="1"/>
  <c r="FC54" i="10"/>
  <c r="FC53" i="10" s="1"/>
  <c r="FE54" i="10"/>
  <c r="FE53" i="10" s="1"/>
  <c r="FF54" i="10"/>
  <c r="FF53" i="10" s="1"/>
  <c r="FH54" i="10"/>
  <c r="FH53" i="10" s="1"/>
  <c r="FI54" i="10"/>
  <c r="FI53" i="10" s="1"/>
  <c r="FK54" i="10"/>
  <c r="FK53" i="10" s="1"/>
  <c r="FL54" i="10"/>
  <c r="FL53" i="10" s="1"/>
  <c r="FN54" i="10"/>
  <c r="FN53" i="10" s="1"/>
  <c r="FO54" i="10"/>
  <c r="FO53" i="10" s="1"/>
  <c r="FQ54" i="10"/>
  <c r="FQ53" i="10" s="1"/>
  <c r="FR54" i="10"/>
  <c r="FT54" i="10"/>
  <c r="FT53" i="10" s="1"/>
  <c r="FU54" i="10"/>
  <c r="FU53" i="10" s="1"/>
  <c r="FW54" i="10"/>
  <c r="FW53" i="10" s="1"/>
  <c r="FX54" i="10"/>
  <c r="FZ54" i="10"/>
  <c r="FZ53" i="10" s="1"/>
  <c r="GA54" i="10"/>
  <c r="GA53" i="10" s="1"/>
  <c r="GC54" i="10"/>
  <c r="GC53" i="10" s="1"/>
  <c r="GD54" i="10"/>
  <c r="GF54" i="10"/>
  <c r="GF53" i="10" s="1"/>
  <c r="GG54" i="10"/>
  <c r="GG53" i="10" s="1"/>
  <c r="GI54" i="10"/>
  <c r="GI53" i="10" s="1"/>
  <c r="GJ54" i="10"/>
  <c r="GO54" i="10"/>
  <c r="GO53" i="10" s="1"/>
  <c r="GP54" i="10"/>
  <c r="GP53" i="10" s="1"/>
  <c r="GR54" i="10"/>
  <c r="GR53" i="10" s="1"/>
  <c r="GS54" i="10"/>
  <c r="GS53" i="10" s="1"/>
  <c r="GU54" i="10"/>
  <c r="GU53" i="10" s="1"/>
  <c r="GV54" i="10"/>
  <c r="GV53" i="10" s="1"/>
  <c r="C49" i="10"/>
  <c r="C40" i="10" s="1"/>
  <c r="D49" i="10"/>
  <c r="E49" i="10"/>
  <c r="E40" i="10" s="1"/>
  <c r="F49" i="10"/>
  <c r="G49" i="10"/>
  <c r="G40" i="10" s="1"/>
  <c r="H49" i="10"/>
  <c r="I49" i="10"/>
  <c r="I40" i="10" s="1"/>
  <c r="J49" i="10"/>
  <c r="K49" i="10"/>
  <c r="K40" i="10" s="1"/>
  <c r="L49" i="10"/>
  <c r="M49" i="10"/>
  <c r="M40" i="10" s="1"/>
  <c r="N49" i="10"/>
  <c r="O49" i="10"/>
  <c r="O40" i="10" s="1"/>
  <c r="P49" i="10"/>
  <c r="Q49" i="10"/>
  <c r="Q40" i="10" s="1"/>
  <c r="R49" i="10"/>
  <c r="S49" i="10"/>
  <c r="S40" i="10" s="1"/>
  <c r="T49" i="10"/>
  <c r="U49" i="10"/>
  <c r="U40" i="10" s="1"/>
  <c r="V49" i="10"/>
  <c r="W49" i="10"/>
  <c r="W40" i="10" s="1"/>
  <c r="X49" i="10"/>
  <c r="Y49" i="10"/>
  <c r="Y40" i="10" s="1"/>
  <c r="AA49" i="10"/>
  <c r="AC49" i="10"/>
  <c r="AD49" i="10"/>
  <c r="AF49" i="10"/>
  <c r="AG49" i="10"/>
  <c r="AI49" i="10"/>
  <c r="AJ49" i="10"/>
  <c r="AL49" i="10"/>
  <c r="AM49" i="10"/>
  <c r="AO49" i="10"/>
  <c r="AP49" i="10"/>
  <c r="AR49" i="10"/>
  <c r="AS49" i="10"/>
  <c r="AU49" i="10"/>
  <c r="AV49" i="10"/>
  <c r="AX49" i="10"/>
  <c r="AY49" i="10"/>
  <c r="BA49" i="10"/>
  <c r="BB49" i="10"/>
  <c r="BD49" i="10"/>
  <c r="BE49" i="10"/>
  <c r="BG49" i="10"/>
  <c r="BH49" i="10"/>
  <c r="BJ49" i="10"/>
  <c r="BK49" i="10"/>
  <c r="BM49" i="10"/>
  <c r="BN49" i="10"/>
  <c r="BP49" i="10"/>
  <c r="BQ49" i="10"/>
  <c r="BS49" i="10"/>
  <c r="BT49" i="10"/>
  <c r="BV49" i="10"/>
  <c r="BW49" i="10"/>
  <c r="BY49" i="10"/>
  <c r="BZ49" i="10"/>
  <c r="CB49" i="10"/>
  <c r="CC49" i="10"/>
  <c r="CE49" i="10"/>
  <c r="CF49" i="10"/>
  <c r="CH49" i="10"/>
  <c r="CI49" i="10"/>
  <c r="CK49" i="10"/>
  <c r="CL49" i="10"/>
  <c r="CN49" i="10"/>
  <c r="CO49" i="10"/>
  <c r="CQ49" i="10"/>
  <c r="CR49" i="10"/>
  <c r="CT49" i="10"/>
  <c r="CU49" i="10"/>
  <c r="CW49" i="10"/>
  <c r="CX49" i="10"/>
  <c r="CZ49" i="10"/>
  <c r="DA49" i="10"/>
  <c r="DC49" i="10"/>
  <c r="DD49" i="10"/>
  <c r="DF49" i="10"/>
  <c r="DG49" i="10"/>
  <c r="DI49" i="10"/>
  <c r="DJ49" i="10"/>
  <c r="DL49" i="10"/>
  <c r="DM49" i="10"/>
  <c r="DO49" i="10"/>
  <c r="DP49" i="10"/>
  <c r="DV49" i="10"/>
  <c r="DY49" i="10"/>
  <c r="EB49" i="10"/>
  <c r="EE49" i="10"/>
  <c r="EH49" i="10"/>
  <c r="EJ49" i="10"/>
  <c r="EK49" i="10"/>
  <c r="EM49" i="10"/>
  <c r="EN49" i="10"/>
  <c r="EQ49" i="10"/>
  <c r="ES49" i="10"/>
  <c r="ET49" i="10"/>
  <c r="EY49" i="10"/>
  <c r="EZ49" i="10"/>
  <c r="FB49" i="10"/>
  <c r="FC49" i="10"/>
  <c r="FE49" i="10"/>
  <c r="FF49" i="10"/>
  <c r="FH49" i="10"/>
  <c r="FI49" i="10"/>
  <c r="FK49" i="10"/>
  <c r="FL49" i="10"/>
  <c r="FN49" i="10"/>
  <c r="FO49" i="10"/>
  <c r="FQ49" i="10"/>
  <c r="FR49" i="10"/>
  <c r="FT49" i="10"/>
  <c r="FU49" i="10"/>
  <c r="FW49" i="10"/>
  <c r="FX49" i="10"/>
  <c r="FZ49" i="10"/>
  <c r="GA49" i="10"/>
  <c r="GC49" i="10"/>
  <c r="GD49" i="10"/>
  <c r="GF49" i="10"/>
  <c r="GG49" i="10"/>
  <c r="GI49" i="10"/>
  <c r="GJ49" i="10"/>
  <c r="GO49" i="10"/>
  <c r="GP49" i="10"/>
  <c r="GR49" i="10"/>
  <c r="GS49" i="10"/>
  <c r="GU49" i="10"/>
  <c r="GV49" i="10"/>
  <c r="C41" i="10"/>
  <c r="D41" i="10"/>
  <c r="E41" i="10"/>
  <c r="F41" i="10"/>
  <c r="G41" i="10"/>
  <c r="H41" i="10"/>
  <c r="I41" i="10"/>
  <c r="J41" i="10"/>
  <c r="K41" i="10"/>
  <c r="L41" i="10"/>
  <c r="M41" i="10"/>
  <c r="N41" i="10"/>
  <c r="O41" i="10"/>
  <c r="P41" i="10"/>
  <c r="Q41" i="10"/>
  <c r="R41" i="10"/>
  <c r="S41" i="10"/>
  <c r="T41" i="10"/>
  <c r="U41" i="10"/>
  <c r="V41" i="10"/>
  <c r="W41" i="10"/>
  <c r="X41" i="10"/>
  <c r="Y41" i="10"/>
  <c r="AA41" i="10"/>
  <c r="AC41" i="10"/>
  <c r="AD41" i="10"/>
  <c r="AF41" i="10"/>
  <c r="AG41" i="10"/>
  <c r="AI41" i="10"/>
  <c r="AJ41" i="10"/>
  <c r="AL41" i="10"/>
  <c r="AM41" i="10"/>
  <c r="AO41" i="10"/>
  <c r="AP41" i="10"/>
  <c r="AR41" i="10"/>
  <c r="AS41" i="10"/>
  <c r="AU41" i="10"/>
  <c r="AV41" i="10"/>
  <c r="AX41" i="10"/>
  <c r="AY41" i="10"/>
  <c r="BA41" i="10"/>
  <c r="BB41" i="10"/>
  <c r="BD41" i="10"/>
  <c r="BE41" i="10"/>
  <c r="BG41" i="10"/>
  <c r="BH41" i="10"/>
  <c r="BJ41" i="10"/>
  <c r="BK41" i="10"/>
  <c r="BM41" i="10"/>
  <c r="BN41" i="10"/>
  <c r="BP41" i="10"/>
  <c r="BQ41" i="10"/>
  <c r="BS41" i="10"/>
  <c r="BT41" i="10"/>
  <c r="BV41" i="10"/>
  <c r="BW41" i="10"/>
  <c r="BY41" i="10"/>
  <c r="BZ41" i="10"/>
  <c r="CB41" i="10"/>
  <c r="CC41" i="10"/>
  <c r="CE41" i="10"/>
  <c r="CF41" i="10"/>
  <c r="CH41" i="10"/>
  <c r="CI41" i="10"/>
  <c r="CK41" i="10"/>
  <c r="CL41" i="10"/>
  <c r="CN41" i="10"/>
  <c r="CO41" i="10"/>
  <c r="CQ41" i="10"/>
  <c r="CR41" i="10"/>
  <c r="CT41" i="10"/>
  <c r="CU41" i="10"/>
  <c r="CW41" i="10"/>
  <c r="CX41" i="10"/>
  <c r="CZ41" i="10"/>
  <c r="DA41" i="10"/>
  <c r="DC41" i="10"/>
  <c r="DD41" i="10"/>
  <c r="DF41" i="10"/>
  <c r="DG41" i="10"/>
  <c r="DI41" i="10"/>
  <c r="DJ41" i="10"/>
  <c r="DL41" i="10"/>
  <c r="DM41" i="10"/>
  <c r="DO41" i="10"/>
  <c r="DP41" i="10"/>
  <c r="DV41" i="10"/>
  <c r="DV40" i="10" s="1"/>
  <c r="DY41" i="10"/>
  <c r="EB41" i="10"/>
  <c r="EB40" i="10" s="1"/>
  <c r="EE41" i="10"/>
  <c r="EE40" i="10" s="1"/>
  <c r="EH41" i="10"/>
  <c r="EH40" i="10" s="1"/>
  <c r="EJ41" i="10"/>
  <c r="EK41" i="10"/>
  <c r="EK40" i="10" s="1"/>
  <c r="EM41" i="10"/>
  <c r="EN41" i="10"/>
  <c r="EN40" i="10" s="1"/>
  <c r="EN52" i="10" s="1"/>
  <c r="EN27" i="10" s="1"/>
  <c r="EN73" i="10" s="1"/>
  <c r="EQ41" i="10"/>
  <c r="EQ40" i="10" s="1"/>
  <c r="ES41" i="10"/>
  <c r="ET41" i="10"/>
  <c r="ET40" i="10" s="1"/>
  <c r="ET52" i="10" s="1"/>
  <c r="ET27" i="10" s="1"/>
  <c r="ET73" i="10" s="1"/>
  <c r="EY41" i="10"/>
  <c r="EZ41" i="10"/>
  <c r="EZ40" i="10" s="1"/>
  <c r="FB41" i="10"/>
  <c r="FC41" i="10"/>
  <c r="FC40" i="10" s="1"/>
  <c r="FC52" i="10" s="1"/>
  <c r="FC27" i="10" s="1"/>
  <c r="FE41" i="10"/>
  <c r="FF41" i="10"/>
  <c r="FF40" i="10" s="1"/>
  <c r="FH41" i="10"/>
  <c r="FI41" i="10"/>
  <c r="FI40" i="10" s="1"/>
  <c r="FI52" i="10" s="1"/>
  <c r="FI27" i="10" s="1"/>
  <c r="FK41" i="10"/>
  <c r="FL41" i="10"/>
  <c r="FL40" i="10" s="1"/>
  <c r="FN41" i="10"/>
  <c r="FO41" i="10"/>
  <c r="FO40" i="10" s="1"/>
  <c r="FO52" i="10" s="1"/>
  <c r="FO27" i="10" s="1"/>
  <c r="FQ41" i="10"/>
  <c r="FR41" i="10"/>
  <c r="FR40" i="10" s="1"/>
  <c r="FT41" i="10"/>
  <c r="FU41" i="10"/>
  <c r="FU40" i="10" s="1"/>
  <c r="FU52" i="10" s="1"/>
  <c r="FW41" i="10"/>
  <c r="FX41" i="10"/>
  <c r="FX40" i="10" s="1"/>
  <c r="FZ41" i="10"/>
  <c r="GA41" i="10"/>
  <c r="GA40" i="10" s="1"/>
  <c r="GA52" i="10" s="1"/>
  <c r="GC41" i="10"/>
  <c r="GD41" i="10"/>
  <c r="GD40" i="10" s="1"/>
  <c r="GF41" i="10"/>
  <c r="GG41" i="10"/>
  <c r="GG40" i="10" s="1"/>
  <c r="GG52" i="10" s="1"/>
  <c r="GI41" i="10"/>
  <c r="GJ41" i="10"/>
  <c r="GJ40" i="10" s="1"/>
  <c r="GO41" i="10"/>
  <c r="GP41" i="10"/>
  <c r="GP40" i="10" s="1"/>
  <c r="GP52" i="10" s="1"/>
  <c r="GR41" i="10"/>
  <c r="GS41" i="10"/>
  <c r="GS40" i="10" s="1"/>
  <c r="GU41" i="10"/>
  <c r="GV41" i="10"/>
  <c r="GV40" i="10" s="1"/>
  <c r="GV52" i="10" s="1"/>
  <c r="D40" i="10"/>
  <c r="F40" i="10"/>
  <c r="H40" i="10"/>
  <c r="J40" i="10"/>
  <c r="L40" i="10"/>
  <c r="N40" i="10"/>
  <c r="P40" i="10"/>
  <c r="R40" i="10"/>
  <c r="T40" i="10"/>
  <c r="V40" i="10"/>
  <c r="X40" i="10"/>
  <c r="AA40" i="10"/>
  <c r="AC40" i="10"/>
  <c r="AD40" i="10"/>
  <c r="AF40" i="10"/>
  <c r="AG40" i="10"/>
  <c r="AI40" i="10"/>
  <c r="AJ40" i="10"/>
  <c r="AL40" i="10"/>
  <c r="AM40" i="10"/>
  <c r="AO40" i="10"/>
  <c r="AP40" i="10"/>
  <c r="AR40" i="10"/>
  <c r="AS40" i="10"/>
  <c r="AU40" i="10"/>
  <c r="AV40" i="10"/>
  <c r="AX40" i="10"/>
  <c r="AY40" i="10"/>
  <c r="BA40" i="10"/>
  <c r="BB40" i="10"/>
  <c r="BD40" i="10"/>
  <c r="BE40" i="10"/>
  <c r="BG40" i="10"/>
  <c r="BH40" i="10"/>
  <c r="BJ40" i="10"/>
  <c r="BK40" i="10"/>
  <c r="BM40" i="10"/>
  <c r="BN40" i="10"/>
  <c r="BP40" i="10"/>
  <c r="BQ40" i="10"/>
  <c r="BS40" i="10"/>
  <c r="BT40" i="10"/>
  <c r="BV40" i="10"/>
  <c r="BW40" i="10"/>
  <c r="BY40" i="10"/>
  <c r="BZ40" i="10"/>
  <c r="CB40" i="10"/>
  <c r="CC40" i="10"/>
  <c r="CE40" i="10"/>
  <c r="CF40" i="10"/>
  <c r="CH40" i="10"/>
  <c r="CI40" i="10"/>
  <c r="CK40" i="10"/>
  <c r="CL40" i="10"/>
  <c r="CN40" i="10"/>
  <c r="CO40" i="10"/>
  <c r="CQ40" i="10"/>
  <c r="CR40" i="10"/>
  <c r="CT40" i="10"/>
  <c r="CU40" i="10"/>
  <c r="CW40" i="10"/>
  <c r="CX40" i="10"/>
  <c r="CZ40" i="10"/>
  <c r="DA40" i="10"/>
  <c r="DC40" i="10"/>
  <c r="DD40" i="10"/>
  <c r="DF40" i="10"/>
  <c r="DG40" i="10"/>
  <c r="DI40" i="10"/>
  <c r="DJ40" i="10"/>
  <c r="DL40" i="10"/>
  <c r="DM40" i="10"/>
  <c r="DO40" i="10"/>
  <c r="DP40" i="10"/>
  <c r="DY40" i="10"/>
  <c r="EJ40" i="10"/>
  <c r="EM40" i="10"/>
  <c r="ES40" i="10"/>
  <c r="EY40" i="10"/>
  <c r="FB40" i="10"/>
  <c r="FE40" i="10"/>
  <c r="FH40" i="10"/>
  <c r="FK40" i="10"/>
  <c r="FN40" i="10"/>
  <c r="FQ40" i="10"/>
  <c r="FT40" i="10"/>
  <c r="FW40" i="10"/>
  <c r="FZ40" i="10"/>
  <c r="GC40" i="10"/>
  <c r="GF40" i="10"/>
  <c r="GI40" i="10"/>
  <c r="GO40" i="10"/>
  <c r="GR40" i="10"/>
  <c r="GU40" i="10"/>
  <c r="C37" i="10"/>
  <c r="D37" i="10"/>
  <c r="E37" i="10"/>
  <c r="F37" i="10"/>
  <c r="G37" i="10"/>
  <c r="H37" i="10"/>
  <c r="I37" i="10"/>
  <c r="J37" i="10"/>
  <c r="K37" i="10"/>
  <c r="L37" i="10"/>
  <c r="M37" i="10"/>
  <c r="N37" i="10"/>
  <c r="O37" i="10"/>
  <c r="P37" i="10"/>
  <c r="Q37" i="10"/>
  <c r="R37" i="10"/>
  <c r="S37" i="10"/>
  <c r="T37" i="10"/>
  <c r="U37" i="10"/>
  <c r="V37" i="10"/>
  <c r="W37" i="10"/>
  <c r="X37" i="10"/>
  <c r="Y37" i="10"/>
  <c r="AA37" i="10"/>
  <c r="AC37" i="10"/>
  <c r="AD37" i="10"/>
  <c r="AF37" i="10"/>
  <c r="AG37" i="10"/>
  <c r="AI37" i="10"/>
  <c r="AJ37" i="10"/>
  <c r="AL37" i="10"/>
  <c r="AM37" i="10"/>
  <c r="AO37" i="10"/>
  <c r="AP37" i="10"/>
  <c r="AR37" i="10"/>
  <c r="AS37" i="10"/>
  <c r="AU37" i="10"/>
  <c r="AV37" i="10"/>
  <c r="AX37" i="10"/>
  <c r="AY37" i="10"/>
  <c r="BA37" i="10"/>
  <c r="BB37" i="10"/>
  <c r="BD37" i="10"/>
  <c r="BE37" i="10"/>
  <c r="BG37" i="10"/>
  <c r="BH37" i="10"/>
  <c r="BJ37" i="10"/>
  <c r="BK37" i="10"/>
  <c r="BM37" i="10"/>
  <c r="BN37" i="10"/>
  <c r="BP37" i="10"/>
  <c r="BQ37" i="10"/>
  <c r="BS37" i="10"/>
  <c r="BT37" i="10"/>
  <c r="BV37" i="10"/>
  <c r="BW37" i="10"/>
  <c r="BY37" i="10"/>
  <c r="BZ37" i="10"/>
  <c r="CB37" i="10"/>
  <c r="CC37" i="10"/>
  <c r="CE37" i="10"/>
  <c r="CF37" i="10"/>
  <c r="CH37" i="10"/>
  <c r="CI37" i="10"/>
  <c r="CK37" i="10"/>
  <c r="CL37" i="10"/>
  <c r="CN37" i="10"/>
  <c r="CO37" i="10"/>
  <c r="CQ37" i="10"/>
  <c r="CR37" i="10"/>
  <c r="CT37" i="10"/>
  <c r="CU37" i="10"/>
  <c r="CW37" i="10"/>
  <c r="CX37" i="10"/>
  <c r="CZ37" i="10"/>
  <c r="DA37" i="10"/>
  <c r="DC37" i="10"/>
  <c r="DD37" i="10"/>
  <c r="DF37" i="10"/>
  <c r="DG37" i="10"/>
  <c r="DI37" i="10"/>
  <c r="DJ37" i="10"/>
  <c r="DL37" i="10"/>
  <c r="DM37" i="10"/>
  <c r="DO37" i="10"/>
  <c r="DP37" i="10"/>
  <c r="DV37" i="10"/>
  <c r="DY37" i="10"/>
  <c r="EB37" i="10"/>
  <c r="EE37" i="10"/>
  <c r="EH37" i="10"/>
  <c r="EJ37" i="10"/>
  <c r="EK37" i="10"/>
  <c r="EM37" i="10"/>
  <c r="EN37" i="10"/>
  <c r="EQ37" i="10"/>
  <c r="ES37" i="10"/>
  <c r="ET37" i="10"/>
  <c r="EY37" i="10"/>
  <c r="EZ37" i="10"/>
  <c r="FB37" i="10"/>
  <c r="FC37" i="10"/>
  <c r="FE37" i="10"/>
  <c r="FF37" i="10"/>
  <c r="FH37" i="10"/>
  <c r="FI37" i="10"/>
  <c r="FK37" i="10"/>
  <c r="FL37" i="10"/>
  <c r="FN37" i="10"/>
  <c r="FO37" i="10"/>
  <c r="FQ37" i="10"/>
  <c r="FR37" i="10"/>
  <c r="FT37" i="10"/>
  <c r="FU37" i="10"/>
  <c r="FW37" i="10"/>
  <c r="FX37" i="10"/>
  <c r="FZ37" i="10"/>
  <c r="GA37" i="10"/>
  <c r="GC37" i="10"/>
  <c r="GD37" i="10"/>
  <c r="GF37" i="10"/>
  <c r="GG37" i="10"/>
  <c r="GI37" i="10"/>
  <c r="GJ37" i="10"/>
  <c r="GO37" i="10"/>
  <c r="GP37" i="10"/>
  <c r="GR37" i="10"/>
  <c r="GS37" i="10"/>
  <c r="GU37" i="10"/>
  <c r="GV37" i="10"/>
  <c r="C29" i="10"/>
  <c r="C28" i="10" s="1"/>
  <c r="C52" i="10" s="1"/>
  <c r="C27" i="10" s="1"/>
  <c r="D29" i="10"/>
  <c r="D28" i="10" s="1"/>
  <c r="E29" i="10"/>
  <c r="E28" i="10" s="1"/>
  <c r="E52" i="10" s="1"/>
  <c r="F29" i="10"/>
  <c r="F28" i="10" s="1"/>
  <c r="G29" i="10"/>
  <c r="G28" i="10" s="1"/>
  <c r="G52" i="10" s="1"/>
  <c r="G27" i="10" s="1"/>
  <c r="H29" i="10"/>
  <c r="H28" i="10" s="1"/>
  <c r="I29" i="10"/>
  <c r="I28" i="10" s="1"/>
  <c r="I52" i="10" s="1"/>
  <c r="I27" i="10" s="1"/>
  <c r="J29" i="10"/>
  <c r="J28" i="10" s="1"/>
  <c r="K29" i="10"/>
  <c r="K28" i="10" s="1"/>
  <c r="K52" i="10" s="1"/>
  <c r="L29" i="10"/>
  <c r="L28" i="10" s="1"/>
  <c r="M29" i="10"/>
  <c r="M28" i="10" s="1"/>
  <c r="M52" i="10" s="1"/>
  <c r="M27" i="10" s="1"/>
  <c r="N29" i="10"/>
  <c r="N28" i="10" s="1"/>
  <c r="O29" i="10"/>
  <c r="O28" i="10" s="1"/>
  <c r="O52" i="10" s="1"/>
  <c r="O27" i="10" s="1"/>
  <c r="P29" i="10"/>
  <c r="P28" i="10" s="1"/>
  <c r="Q29" i="10"/>
  <c r="Q28" i="10" s="1"/>
  <c r="Q52" i="10" s="1"/>
  <c r="R29" i="10"/>
  <c r="R28" i="10" s="1"/>
  <c r="S29" i="10"/>
  <c r="S28" i="10" s="1"/>
  <c r="S52" i="10" s="1"/>
  <c r="S27" i="10" s="1"/>
  <c r="T29" i="10"/>
  <c r="T28" i="10" s="1"/>
  <c r="U29" i="10"/>
  <c r="U28" i="10" s="1"/>
  <c r="U52" i="10" s="1"/>
  <c r="U27" i="10" s="1"/>
  <c r="V29" i="10"/>
  <c r="V28" i="10" s="1"/>
  <c r="W29" i="10"/>
  <c r="W28" i="10" s="1"/>
  <c r="W52" i="10" s="1"/>
  <c r="X29" i="10"/>
  <c r="X28" i="10" s="1"/>
  <c r="Y29" i="10"/>
  <c r="Y28" i="10" s="1"/>
  <c r="Y52" i="10" s="1"/>
  <c r="Y27" i="10" s="1"/>
  <c r="AA29" i="10"/>
  <c r="AA28" i="10" s="1"/>
  <c r="AA52" i="10" s="1"/>
  <c r="AA27" i="10" s="1"/>
  <c r="AC29" i="10"/>
  <c r="AC28" i="10" s="1"/>
  <c r="AC52" i="10" s="1"/>
  <c r="AD29" i="10"/>
  <c r="AD28" i="10" s="1"/>
  <c r="AD52" i="10" s="1"/>
  <c r="AD27" i="10" s="1"/>
  <c r="AF29" i="10"/>
  <c r="AF28" i="10" s="1"/>
  <c r="AF52" i="10" s="1"/>
  <c r="AG29" i="10"/>
  <c r="AG28" i="10" s="1"/>
  <c r="AI29" i="10"/>
  <c r="AI28" i="10" s="1"/>
  <c r="AI52" i="10" s="1"/>
  <c r="AJ29" i="10"/>
  <c r="AJ28" i="10" s="1"/>
  <c r="AJ52" i="10" s="1"/>
  <c r="AJ27" i="10" s="1"/>
  <c r="AL29" i="10"/>
  <c r="AL28" i="10" s="1"/>
  <c r="AL52" i="10" s="1"/>
  <c r="AM29" i="10"/>
  <c r="AM28" i="10" s="1"/>
  <c r="AO29" i="10"/>
  <c r="AO28" i="10" s="1"/>
  <c r="AO52" i="10" s="1"/>
  <c r="AP29" i="10"/>
  <c r="AP28" i="10" s="1"/>
  <c r="AP52" i="10" s="1"/>
  <c r="AP27" i="10" s="1"/>
  <c r="AR29" i="10"/>
  <c r="AR28" i="10" s="1"/>
  <c r="AR52" i="10" s="1"/>
  <c r="AS29" i="10"/>
  <c r="AS28" i="10" s="1"/>
  <c r="AU29" i="10"/>
  <c r="AU28" i="10" s="1"/>
  <c r="AU52" i="10" s="1"/>
  <c r="AV29" i="10"/>
  <c r="AV28" i="10" s="1"/>
  <c r="AV52" i="10" s="1"/>
  <c r="AV27" i="10" s="1"/>
  <c r="AX29" i="10"/>
  <c r="AX28" i="10" s="1"/>
  <c r="AX52" i="10" s="1"/>
  <c r="AY29" i="10"/>
  <c r="AY28" i="10" s="1"/>
  <c r="BA29" i="10"/>
  <c r="BA28" i="10" s="1"/>
  <c r="BA52" i="10" s="1"/>
  <c r="BB29" i="10"/>
  <c r="BB28" i="10" s="1"/>
  <c r="BB52" i="10" s="1"/>
  <c r="BB27" i="10" s="1"/>
  <c r="BD29" i="10"/>
  <c r="BD28" i="10" s="1"/>
  <c r="BD52" i="10" s="1"/>
  <c r="BE29" i="10"/>
  <c r="BE28" i="10" s="1"/>
  <c r="BG29" i="10"/>
  <c r="BG28" i="10" s="1"/>
  <c r="BG52" i="10" s="1"/>
  <c r="BH29" i="10"/>
  <c r="BH28" i="10" s="1"/>
  <c r="BH52" i="10" s="1"/>
  <c r="BH27" i="10" s="1"/>
  <c r="BJ29" i="10"/>
  <c r="BJ28" i="10" s="1"/>
  <c r="BJ52" i="10" s="1"/>
  <c r="BK29" i="10"/>
  <c r="BK28" i="10" s="1"/>
  <c r="BM29" i="10"/>
  <c r="BM28" i="10" s="1"/>
  <c r="BM52" i="10" s="1"/>
  <c r="BN29" i="10"/>
  <c r="BN28" i="10" s="1"/>
  <c r="BN52" i="10" s="1"/>
  <c r="BN27" i="10" s="1"/>
  <c r="BP29" i="10"/>
  <c r="BP28" i="10" s="1"/>
  <c r="BP52" i="10" s="1"/>
  <c r="BQ29" i="10"/>
  <c r="BQ28" i="10" s="1"/>
  <c r="BS29" i="10"/>
  <c r="BS28" i="10" s="1"/>
  <c r="BS52" i="10" s="1"/>
  <c r="BT29" i="10"/>
  <c r="BT28" i="10" s="1"/>
  <c r="BT52" i="10" s="1"/>
  <c r="BT27" i="10" s="1"/>
  <c r="BV29" i="10"/>
  <c r="BV28" i="10" s="1"/>
  <c r="BV52" i="10" s="1"/>
  <c r="BW29" i="10"/>
  <c r="BW28" i="10" s="1"/>
  <c r="BY29" i="10"/>
  <c r="BY28" i="10" s="1"/>
  <c r="BY52" i="10" s="1"/>
  <c r="BZ29" i="10"/>
  <c r="BZ28" i="10" s="1"/>
  <c r="BZ52" i="10" s="1"/>
  <c r="BZ27" i="10" s="1"/>
  <c r="CB29" i="10"/>
  <c r="CB28" i="10" s="1"/>
  <c r="CB52" i="10" s="1"/>
  <c r="CC29" i="10"/>
  <c r="CC28" i="10" s="1"/>
  <c r="CE29" i="10"/>
  <c r="CE28" i="10" s="1"/>
  <c r="CE52" i="10" s="1"/>
  <c r="CF29" i="10"/>
  <c r="CF28" i="10" s="1"/>
  <c r="CF52" i="10" s="1"/>
  <c r="CF27" i="10" s="1"/>
  <c r="CH29" i="10"/>
  <c r="CH28" i="10" s="1"/>
  <c r="CH52" i="10" s="1"/>
  <c r="CI29" i="10"/>
  <c r="CI28" i="10" s="1"/>
  <c r="CK29" i="10"/>
  <c r="CK28" i="10" s="1"/>
  <c r="CK52" i="10" s="1"/>
  <c r="CL29" i="10"/>
  <c r="CL28" i="10" s="1"/>
  <c r="CL52" i="10" s="1"/>
  <c r="CL27" i="10" s="1"/>
  <c r="CN29" i="10"/>
  <c r="CN28" i="10" s="1"/>
  <c r="CN52" i="10" s="1"/>
  <c r="CO29" i="10"/>
  <c r="CO28" i="10" s="1"/>
  <c r="CQ29" i="10"/>
  <c r="CQ28" i="10" s="1"/>
  <c r="CQ52" i="10" s="1"/>
  <c r="CR29" i="10"/>
  <c r="CR28" i="10" s="1"/>
  <c r="CR52" i="10" s="1"/>
  <c r="CR27" i="10" s="1"/>
  <c r="CT29" i="10"/>
  <c r="CT28" i="10" s="1"/>
  <c r="CT52" i="10" s="1"/>
  <c r="CU29" i="10"/>
  <c r="CU28" i="10" s="1"/>
  <c r="CW29" i="10"/>
  <c r="CW28" i="10" s="1"/>
  <c r="CW52" i="10" s="1"/>
  <c r="CX29" i="10"/>
  <c r="CX28" i="10" s="1"/>
  <c r="CX52" i="10" s="1"/>
  <c r="CX27" i="10" s="1"/>
  <c r="CZ29" i="10"/>
  <c r="CZ28" i="10" s="1"/>
  <c r="CZ52" i="10" s="1"/>
  <c r="DA29" i="10"/>
  <c r="DA28" i="10" s="1"/>
  <c r="DC29" i="10"/>
  <c r="DC28" i="10" s="1"/>
  <c r="DC52" i="10" s="1"/>
  <c r="DD29" i="10"/>
  <c r="DD28" i="10" s="1"/>
  <c r="DD52" i="10" s="1"/>
  <c r="DD27" i="10" s="1"/>
  <c r="DF29" i="10"/>
  <c r="DF28" i="10" s="1"/>
  <c r="DF52" i="10" s="1"/>
  <c r="DG29" i="10"/>
  <c r="DG28" i="10" s="1"/>
  <c r="DI29" i="10"/>
  <c r="DI28" i="10" s="1"/>
  <c r="DI52" i="10" s="1"/>
  <c r="DJ29" i="10"/>
  <c r="DJ28" i="10" s="1"/>
  <c r="DJ52" i="10" s="1"/>
  <c r="DJ27" i="10" s="1"/>
  <c r="DL29" i="10"/>
  <c r="DL28" i="10" s="1"/>
  <c r="DL52" i="10" s="1"/>
  <c r="DM29" i="10"/>
  <c r="DM28" i="10" s="1"/>
  <c r="DO29" i="10"/>
  <c r="DO28" i="10" s="1"/>
  <c r="DO52" i="10" s="1"/>
  <c r="DP29" i="10"/>
  <c r="DP28" i="10" s="1"/>
  <c r="DP52" i="10" s="1"/>
  <c r="DP27" i="10" s="1"/>
  <c r="DV29" i="10"/>
  <c r="DV28" i="10" s="1"/>
  <c r="DY29" i="10"/>
  <c r="DY28" i="10" s="1"/>
  <c r="DY52" i="10" s="1"/>
  <c r="DY27" i="10" s="1"/>
  <c r="DY73" i="10" s="1"/>
  <c r="EB29" i="10"/>
  <c r="EB28" i="10" s="1"/>
  <c r="EE29" i="10"/>
  <c r="EE28" i="10" s="1"/>
  <c r="EE52" i="10" s="1"/>
  <c r="EE27" i="10" s="1"/>
  <c r="EE73" i="10" s="1"/>
  <c r="EH29" i="10"/>
  <c r="EH28" i="10" s="1"/>
  <c r="EJ29" i="10"/>
  <c r="EJ28" i="10" s="1"/>
  <c r="EJ52" i="10" s="1"/>
  <c r="EK29" i="10"/>
  <c r="EK28" i="10" s="1"/>
  <c r="EK52" i="10" s="1"/>
  <c r="EK27" i="10" s="1"/>
  <c r="EK73" i="10" s="1"/>
  <c r="EM29" i="10"/>
  <c r="EM28" i="10" s="1"/>
  <c r="EM52" i="10" s="1"/>
  <c r="EN29" i="10"/>
  <c r="EN28" i="10" s="1"/>
  <c r="EQ29" i="10"/>
  <c r="EQ28" i="10" s="1"/>
  <c r="EQ52" i="10" s="1"/>
  <c r="EQ27" i="10" s="1"/>
  <c r="EQ73" i="10" s="1"/>
  <c r="ES29" i="10"/>
  <c r="ES28" i="10" s="1"/>
  <c r="ES52" i="10" s="1"/>
  <c r="ET29" i="10"/>
  <c r="ET28" i="10" s="1"/>
  <c r="EY29" i="10"/>
  <c r="EY28" i="10" s="1"/>
  <c r="EY52" i="10" s="1"/>
  <c r="EZ29" i="10"/>
  <c r="EZ28" i="10" s="1"/>
  <c r="EZ52" i="10" s="1"/>
  <c r="EZ27" i="10" s="1"/>
  <c r="FB29" i="10"/>
  <c r="FB28" i="10" s="1"/>
  <c r="FB52" i="10" s="1"/>
  <c r="FC29" i="10"/>
  <c r="FC28" i="10" s="1"/>
  <c r="FE29" i="10"/>
  <c r="FE28" i="10" s="1"/>
  <c r="FE52" i="10" s="1"/>
  <c r="FF29" i="10"/>
  <c r="FF28" i="10" s="1"/>
  <c r="FF52" i="10" s="1"/>
  <c r="FF27" i="10" s="1"/>
  <c r="FH29" i="10"/>
  <c r="FH28" i="10" s="1"/>
  <c r="FH52" i="10" s="1"/>
  <c r="FI29" i="10"/>
  <c r="FI28" i="10" s="1"/>
  <c r="FK29" i="10"/>
  <c r="FK28" i="10" s="1"/>
  <c r="FK52" i="10" s="1"/>
  <c r="FL29" i="10"/>
  <c r="FL28" i="10" s="1"/>
  <c r="FL52" i="10" s="1"/>
  <c r="FL27" i="10" s="1"/>
  <c r="FN29" i="10"/>
  <c r="FN28" i="10" s="1"/>
  <c r="FN52" i="10" s="1"/>
  <c r="FO29" i="10"/>
  <c r="FO28" i="10" s="1"/>
  <c r="FQ29" i="10"/>
  <c r="FQ28" i="10" s="1"/>
  <c r="FQ52" i="10" s="1"/>
  <c r="FR29" i="10"/>
  <c r="FR28" i="10" s="1"/>
  <c r="FR52" i="10" s="1"/>
  <c r="FT29" i="10"/>
  <c r="FT28" i="10" s="1"/>
  <c r="FU29" i="10"/>
  <c r="FU28" i="10" s="1"/>
  <c r="FW29" i="10"/>
  <c r="FW28" i="10" s="1"/>
  <c r="FW52" i="10" s="1"/>
  <c r="FX29" i="10"/>
  <c r="FX28" i="10" s="1"/>
  <c r="FX52" i="10" s="1"/>
  <c r="FZ29" i="10"/>
  <c r="FZ28" i="10" s="1"/>
  <c r="FZ52" i="10" s="1"/>
  <c r="GA29" i="10"/>
  <c r="GA28" i="10" s="1"/>
  <c r="GC29" i="10"/>
  <c r="GC28" i="10" s="1"/>
  <c r="GC52" i="10" s="1"/>
  <c r="GD29" i="10"/>
  <c r="GD28" i="10" s="1"/>
  <c r="GD52" i="10" s="1"/>
  <c r="GF29" i="10"/>
  <c r="GF28" i="10" s="1"/>
  <c r="GF52" i="10" s="1"/>
  <c r="GG29" i="10"/>
  <c r="GG28" i="10" s="1"/>
  <c r="GI29" i="10"/>
  <c r="GI28" i="10" s="1"/>
  <c r="GI52" i="10" s="1"/>
  <c r="GJ29" i="10"/>
  <c r="GJ28" i="10" s="1"/>
  <c r="GJ52" i="10" s="1"/>
  <c r="GO29" i="10"/>
  <c r="GO28" i="10" s="1"/>
  <c r="GO52" i="10" s="1"/>
  <c r="GP29" i="10"/>
  <c r="GP28" i="10" s="1"/>
  <c r="GR29" i="10"/>
  <c r="GR28" i="10" s="1"/>
  <c r="GR52" i="10" s="1"/>
  <c r="GS29" i="10"/>
  <c r="GS28" i="10" s="1"/>
  <c r="GS52" i="10" s="1"/>
  <c r="GU29" i="10"/>
  <c r="GU28" i="10" s="1"/>
  <c r="GU52" i="10" s="1"/>
  <c r="GV29" i="10"/>
  <c r="GV28" i="10" s="1"/>
  <c r="C21" i="10"/>
  <c r="D21" i="10"/>
  <c r="E21" i="10"/>
  <c r="F21" i="10"/>
  <c r="G21" i="10"/>
  <c r="H21" i="10"/>
  <c r="I21" i="10"/>
  <c r="J21" i="10"/>
  <c r="K21" i="10"/>
  <c r="L21" i="10"/>
  <c r="M21" i="10"/>
  <c r="N21" i="10"/>
  <c r="O21" i="10"/>
  <c r="P21" i="10"/>
  <c r="Q21" i="10"/>
  <c r="R21" i="10"/>
  <c r="S21" i="10"/>
  <c r="T21" i="10"/>
  <c r="U21" i="10"/>
  <c r="V21" i="10"/>
  <c r="W21" i="10"/>
  <c r="X21" i="10"/>
  <c r="Y21" i="10"/>
  <c r="AA21" i="10"/>
  <c r="AC21" i="10"/>
  <c r="AD21" i="10"/>
  <c r="AF21" i="10"/>
  <c r="AG21" i="10"/>
  <c r="AI21" i="10"/>
  <c r="AJ21" i="10"/>
  <c r="AL21" i="10"/>
  <c r="AM21" i="10"/>
  <c r="AO21" i="10"/>
  <c r="AP21" i="10"/>
  <c r="AR21" i="10"/>
  <c r="AS21" i="10"/>
  <c r="AU21" i="10"/>
  <c r="AV21" i="10"/>
  <c r="AX21" i="10"/>
  <c r="AY21" i="10"/>
  <c r="BA21" i="10"/>
  <c r="BB21" i="10"/>
  <c r="BD21" i="10"/>
  <c r="BE21" i="10"/>
  <c r="BG21" i="10"/>
  <c r="BH21" i="10"/>
  <c r="BJ21" i="10"/>
  <c r="BK21" i="10"/>
  <c r="BM21" i="10"/>
  <c r="BN21" i="10"/>
  <c r="BP21" i="10"/>
  <c r="BQ21" i="10"/>
  <c r="BS21" i="10"/>
  <c r="BT21" i="10"/>
  <c r="BV21" i="10"/>
  <c r="BW21" i="10"/>
  <c r="BY21" i="10"/>
  <c r="BZ21" i="10"/>
  <c r="CB21" i="10"/>
  <c r="CC21" i="10"/>
  <c r="CE21" i="10"/>
  <c r="CF21" i="10"/>
  <c r="CH21" i="10"/>
  <c r="CI21" i="10"/>
  <c r="CK21" i="10"/>
  <c r="CL21" i="10"/>
  <c r="CN21" i="10"/>
  <c r="CO21" i="10"/>
  <c r="CQ21" i="10"/>
  <c r="CR21" i="10"/>
  <c r="CT21" i="10"/>
  <c r="CU21" i="10"/>
  <c r="CW21" i="10"/>
  <c r="CX21" i="10"/>
  <c r="CZ21" i="10"/>
  <c r="DA21" i="10"/>
  <c r="DC21" i="10"/>
  <c r="DD21" i="10"/>
  <c r="DF21" i="10"/>
  <c r="DG21" i="10"/>
  <c r="DI21" i="10"/>
  <c r="DJ21" i="10"/>
  <c r="DL21" i="10"/>
  <c r="DM21" i="10"/>
  <c r="DO21" i="10"/>
  <c r="DP21" i="10"/>
  <c r="DV21" i="10"/>
  <c r="DY21" i="10"/>
  <c r="EB21" i="10"/>
  <c r="EE21" i="10"/>
  <c r="EH21" i="10"/>
  <c r="EJ21" i="10"/>
  <c r="EK21" i="10"/>
  <c r="EM21" i="10"/>
  <c r="EN21" i="10"/>
  <c r="EQ21" i="10"/>
  <c r="ES21" i="10"/>
  <c r="ET21" i="10"/>
  <c r="EY21" i="10"/>
  <c r="EZ21" i="10"/>
  <c r="FB21" i="10"/>
  <c r="FC21" i="10"/>
  <c r="FE21" i="10"/>
  <c r="FF21" i="10"/>
  <c r="FH21" i="10"/>
  <c r="FI21" i="10"/>
  <c r="FK21" i="10"/>
  <c r="FL21" i="10"/>
  <c r="FN21" i="10"/>
  <c r="FO21" i="10"/>
  <c r="FQ21" i="10"/>
  <c r="FR21" i="10"/>
  <c r="FT21" i="10"/>
  <c r="FU21" i="10"/>
  <c r="FW21" i="10"/>
  <c r="FX21" i="10"/>
  <c r="FZ21" i="10"/>
  <c r="GA21" i="10"/>
  <c r="GC21" i="10"/>
  <c r="GD21" i="10"/>
  <c r="GF21" i="10"/>
  <c r="GG21" i="10"/>
  <c r="GI21" i="10"/>
  <c r="GJ21" i="10"/>
  <c r="GO21" i="10"/>
  <c r="GP21" i="10"/>
  <c r="GR21" i="10"/>
  <c r="GS21" i="10"/>
  <c r="GU21" i="10"/>
  <c r="GV21" i="10"/>
  <c r="C18" i="10"/>
  <c r="D18" i="10"/>
  <c r="E18" i="10"/>
  <c r="F18" i="10"/>
  <c r="G18" i="10"/>
  <c r="H18" i="10"/>
  <c r="I18" i="10"/>
  <c r="J18" i="10"/>
  <c r="K18" i="10"/>
  <c r="L18" i="10"/>
  <c r="M18" i="10"/>
  <c r="N18" i="10"/>
  <c r="O18" i="10"/>
  <c r="P18" i="10"/>
  <c r="Q18" i="10"/>
  <c r="R18" i="10"/>
  <c r="S18" i="10"/>
  <c r="T18" i="10"/>
  <c r="U18" i="10"/>
  <c r="V18" i="10"/>
  <c r="W18" i="10"/>
  <c r="X18" i="10"/>
  <c r="Y18" i="10"/>
  <c r="AA18" i="10"/>
  <c r="AC18" i="10"/>
  <c r="AD18" i="10"/>
  <c r="AF18" i="10"/>
  <c r="AG18" i="10"/>
  <c r="AI18" i="10"/>
  <c r="AJ18" i="10"/>
  <c r="AL18" i="10"/>
  <c r="AM18" i="10"/>
  <c r="AO18" i="10"/>
  <c r="AP18" i="10"/>
  <c r="AR18" i="10"/>
  <c r="AS18" i="10"/>
  <c r="AU18" i="10"/>
  <c r="AV18" i="10"/>
  <c r="AX18" i="10"/>
  <c r="AY18" i="10"/>
  <c r="BA18" i="10"/>
  <c r="BB18" i="10"/>
  <c r="BD18" i="10"/>
  <c r="BE18" i="10"/>
  <c r="BG18" i="10"/>
  <c r="BH18" i="10"/>
  <c r="BJ18" i="10"/>
  <c r="BK18" i="10"/>
  <c r="BM18" i="10"/>
  <c r="BN18" i="10"/>
  <c r="BP18" i="10"/>
  <c r="BQ18" i="10"/>
  <c r="BS18" i="10"/>
  <c r="BT18" i="10"/>
  <c r="BV18" i="10"/>
  <c r="BW18" i="10"/>
  <c r="BY18" i="10"/>
  <c r="BZ18" i="10"/>
  <c r="CB18" i="10"/>
  <c r="CC18" i="10"/>
  <c r="CE18" i="10"/>
  <c r="CF18" i="10"/>
  <c r="CH18" i="10"/>
  <c r="CI18" i="10"/>
  <c r="CK18" i="10"/>
  <c r="CL18" i="10"/>
  <c r="CN18" i="10"/>
  <c r="CO18" i="10"/>
  <c r="CQ18" i="10"/>
  <c r="CR18" i="10"/>
  <c r="CT18" i="10"/>
  <c r="CU18" i="10"/>
  <c r="CW18" i="10"/>
  <c r="CX18" i="10"/>
  <c r="CZ18" i="10"/>
  <c r="DA18" i="10"/>
  <c r="DC18" i="10"/>
  <c r="DD18" i="10"/>
  <c r="DF18" i="10"/>
  <c r="DG18" i="10"/>
  <c r="DI18" i="10"/>
  <c r="DJ18" i="10"/>
  <c r="DL18" i="10"/>
  <c r="DM18" i="10"/>
  <c r="DO18" i="10"/>
  <c r="DP18" i="10"/>
  <c r="DV18" i="10"/>
  <c r="DY18" i="10"/>
  <c r="EB18" i="10"/>
  <c r="EE18" i="10"/>
  <c r="EH18" i="10"/>
  <c r="EJ18" i="10"/>
  <c r="EK18" i="10"/>
  <c r="EM18" i="10"/>
  <c r="EN18" i="10"/>
  <c r="EQ18" i="10"/>
  <c r="ES18" i="10"/>
  <c r="ET18" i="10"/>
  <c r="EY18" i="10"/>
  <c r="EZ18" i="10"/>
  <c r="FB18" i="10"/>
  <c r="FC18" i="10"/>
  <c r="FE18" i="10"/>
  <c r="FF18" i="10"/>
  <c r="FH18" i="10"/>
  <c r="FI18" i="10"/>
  <c r="FK18" i="10"/>
  <c r="FL18" i="10"/>
  <c r="FN18" i="10"/>
  <c r="FO18" i="10"/>
  <c r="FQ18" i="10"/>
  <c r="FR18" i="10"/>
  <c r="FT18" i="10"/>
  <c r="FU18" i="10"/>
  <c r="FW18" i="10"/>
  <c r="FX18" i="10"/>
  <c r="FZ18" i="10"/>
  <c r="GA18" i="10"/>
  <c r="GC18" i="10"/>
  <c r="GD18" i="10"/>
  <c r="GF18" i="10"/>
  <c r="GG18" i="10"/>
  <c r="GI18" i="10"/>
  <c r="GJ18" i="10"/>
  <c r="GO18" i="10"/>
  <c r="GP18" i="10"/>
  <c r="GR18" i="10"/>
  <c r="GS18" i="10"/>
  <c r="GU18" i="10"/>
  <c r="GV18" i="10"/>
  <c r="C12" i="10"/>
  <c r="D12" i="10"/>
  <c r="E12" i="10"/>
  <c r="F12" i="10"/>
  <c r="G12" i="10"/>
  <c r="H12" i="10"/>
  <c r="I12" i="10"/>
  <c r="J12" i="10"/>
  <c r="K12" i="10"/>
  <c r="L12" i="10"/>
  <c r="M12" i="10"/>
  <c r="N12" i="10"/>
  <c r="O12" i="10"/>
  <c r="P12" i="10"/>
  <c r="Q12" i="10"/>
  <c r="R12" i="10"/>
  <c r="S12" i="10"/>
  <c r="T12" i="10"/>
  <c r="U12" i="10"/>
  <c r="V12" i="10"/>
  <c r="W12" i="10"/>
  <c r="X12" i="10"/>
  <c r="Y12" i="10"/>
  <c r="AA12" i="10"/>
  <c r="AC12" i="10"/>
  <c r="AD12" i="10"/>
  <c r="AF12" i="10"/>
  <c r="AG12" i="10"/>
  <c r="AI12" i="10"/>
  <c r="AJ12" i="10"/>
  <c r="AL12" i="10"/>
  <c r="AM12" i="10"/>
  <c r="AO12" i="10"/>
  <c r="AP12" i="10"/>
  <c r="AR12" i="10"/>
  <c r="AS12" i="10"/>
  <c r="AU12" i="10"/>
  <c r="AV12" i="10"/>
  <c r="AX12" i="10"/>
  <c r="AY12" i="10"/>
  <c r="BA12" i="10"/>
  <c r="BB12" i="10"/>
  <c r="BD12" i="10"/>
  <c r="BE12" i="10"/>
  <c r="BG12" i="10"/>
  <c r="BH12" i="10"/>
  <c r="BJ12" i="10"/>
  <c r="BK12" i="10"/>
  <c r="BM12" i="10"/>
  <c r="BN12" i="10"/>
  <c r="BP12" i="10"/>
  <c r="BQ12" i="10"/>
  <c r="BS12" i="10"/>
  <c r="BT12" i="10"/>
  <c r="BV12" i="10"/>
  <c r="BW12" i="10"/>
  <c r="BY12" i="10"/>
  <c r="BZ12" i="10"/>
  <c r="CB12" i="10"/>
  <c r="CC12" i="10"/>
  <c r="CE12" i="10"/>
  <c r="CF12" i="10"/>
  <c r="CH12" i="10"/>
  <c r="CI12" i="10"/>
  <c r="CK12" i="10"/>
  <c r="CL12" i="10"/>
  <c r="CN12" i="10"/>
  <c r="CO12" i="10"/>
  <c r="CQ12" i="10"/>
  <c r="CR12" i="10"/>
  <c r="CT12" i="10"/>
  <c r="CU12" i="10"/>
  <c r="CW12" i="10"/>
  <c r="CX12" i="10"/>
  <c r="CZ12" i="10"/>
  <c r="DA12" i="10"/>
  <c r="DC12" i="10"/>
  <c r="DD12" i="10"/>
  <c r="DF12" i="10"/>
  <c r="DG12" i="10"/>
  <c r="DI12" i="10"/>
  <c r="DJ12" i="10"/>
  <c r="DL12" i="10"/>
  <c r="DM12" i="10"/>
  <c r="DO12" i="10"/>
  <c r="DP12" i="10"/>
  <c r="DV12" i="10"/>
  <c r="DY12" i="10"/>
  <c r="EB12" i="10"/>
  <c r="EE12" i="10"/>
  <c r="EH12" i="10"/>
  <c r="EJ12" i="10"/>
  <c r="EK12" i="10"/>
  <c r="EM12" i="10"/>
  <c r="EN12" i="10"/>
  <c r="EQ12" i="10"/>
  <c r="ES12" i="10"/>
  <c r="ET12" i="10"/>
  <c r="EY12" i="10"/>
  <c r="EZ12" i="10"/>
  <c r="FB12" i="10"/>
  <c r="FC12" i="10"/>
  <c r="FE12" i="10"/>
  <c r="FF12" i="10"/>
  <c r="FH12" i="10"/>
  <c r="FI12" i="10"/>
  <c r="FK12" i="10"/>
  <c r="FL12" i="10"/>
  <c r="FN12" i="10"/>
  <c r="FO12" i="10"/>
  <c r="FQ12" i="10"/>
  <c r="FR12" i="10"/>
  <c r="FT12" i="10"/>
  <c r="FU12" i="10"/>
  <c r="FW12" i="10"/>
  <c r="FX12" i="10"/>
  <c r="FZ12" i="10"/>
  <c r="GA12" i="10"/>
  <c r="GC12" i="10"/>
  <c r="GD12" i="10"/>
  <c r="GF12" i="10"/>
  <c r="GG12" i="10"/>
  <c r="GI12" i="10"/>
  <c r="GJ12" i="10"/>
  <c r="GO12" i="10"/>
  <c r="GP12" i="10"/>
  <c r="GR12" i="10"/>
  <c r="GS12" i="10"/>
  <c r="GU12" i="10"/>
  <c r="GV12" i="10"/>
  <c r="C7" i="10"/>
  <c r="C26" i="10" s="1"/>
  <c r="C6" i="10" s="1"/>
  <c r="D7" i="10"/>
  <c r="D26" i="10" s="1"/>
  <c r="E7" i="10"/>
  <c r="E26" i="10" s="1"/>
  <c r="F7" i="10"/>
  <c r="F26" i="10" s="1"/>
  <c r="G7" i="10"/>
  <c r="G26" i="10" s="1"/>
  <c r="G6" i="10" s="1"/>
  <c r="H7" i="10"/>
  <c r="H26" i="10" s="1"/>
  <c r="I7" i="10"/>
  <c r="I26" i="10" s="1"/>
  <c r="I6" i="10" s="1"/>
  <c r="J7" i="10"/>
  <c r="J26" i="10" s="1"/>
  <c r="K7" i="10"/>
  <c r="K26" i="10" s="1"/>
  <c r="L7" i="10"/>
  <c r="L26" i="10" s="1"/>
  <c r="M7" i="10"/>
  <c r="M26" i="10" s="1"/>
  <c r="M6" i="10" s="1"/>
  <c r="N7" i="10"/>
  <c r="N26" i="10" s="1"/>
  <c r="O7" i="10"/>
  <c r="O26" i="10" s="1"/>
  <c r="O6" i="10" s="1"/>
  <c r="P7" i="10"/>
  <c r="P26" i="10" s="1"/>
  <c r="P6" i="10" s="1"/>
  <c r="Q7" i="10"/>
  <c r="Q26" i="10" s="1"/>
  <c r="R7" i="10"/>
  <c r="R26" i="10" s="1"/>
  <c r="S7" i="10"/>
  <c r="S26" i="10" s="1"/>
  <c r="S6" i="10" s="1"/>
  <c r="T7" i="10"/>
  <c r="T26" i="10" s="1"/>
  <c r="U7" i="10"/>
  <c r="U26" i="10" s="1"/>
  <c r="U6" i="10" s="1"/>
  <c r="V7" i="10"/>
  <c r="V26" i="10" s="1"/>
  <c r="W7" i="10"/>
  <c r="W26" i="10" s="1"/>
  <c r="X7" i="10"/>
  <c r="X26" i="10" s="1"/>
  <c r="X6" i="10" s="1"/>
  <c r="Y7" i="10"/>
  <c r="Y26" i="10" s="1"/>
  <c r="Y6" i="10" s="1"/>
  <c r="AA7" i="10"/>
  <c r="AA26" i="10" s="1"/>
  <c r="AA6" i="10" s="1"/>
  <c r="AC7" i="10"/>
  <c r="AC26" i="10" s="1"/>
  <c r="AD7" i="10"/>
  <c r="AD26" i="10" s="1"/>
  <c r="AD6" i="10" s="1"/>
  <c r="AF7" i="10"/>
  <c r="AF26" i="10" s="1"/>
  <c r="AG7" i="10"/>
  <c r="AG26" i="10" s="1"/>
  <c r="AG6" i="10" s="1"/>
  <c r="AI7" i="10"/>
  <c r="AI26" i="10" s="1"/>
  <c r="AJ7" i="10"/>
  <c r="AJ26" i="10" s="1"/>
  <c r="AJ6" i="10" s="1"/>
  <c r="AL7" i="10"/>
  <c r="AL26" i="10" s="1"/>
  <c r="AM7" i="10"/>
  <c r="AM26" i="10" s="1"/>
  <c r="AM6" i="10" s="1"/>
  <c r="AO7" i="10"/>
  <c r="AO26" i="10" s="1"/>
  <c r="AP7" i="10"/>
  <c r="AP26" i="10" s="1"/>
  <c r="AP6" i="10" s="1"/>
  <c r="AR7" i="10"/>
  <c r="AR26" i="10" s="1"/>
  <c r="AS7" i="10"/>
  <c r="AS26" i="10" s="1"/>
  <c r="AS6" i="10" s="1"/>
  <c r="AU7" i="10"/>
  <c r="AU26" i="10" s="1"/>
  <c r="AV7" i="10"/>
  <c r="AV26" i="10" s="1"/>
  <c r="AV6" i="10" s="1"/>
  <c r="AX7" i="10"/>
  <c r="AX26" i="10" s="1"/>
  <c r="AY7" i="10"/>
  <c r="AY26" i="10" s="1"/>
  <c r="AY6" i="10" s="1"/>
  <c r="BA7" i="10"/>
  <c r="BA26" i="10" s="1"/>
  <c r="BB7" i="10"/>
  <c r="BB26" i="10" s="1"/>
  <c r="BB6" i="10" s="1"/>
  <c r="BD7" i="10"/>
  <c r="BD26" i="10" s="1"/>
  <c r="BE7" i="10"/>
  <c r="BE26" i="10" s="1"/>
  <c r="BE6" i="10" s="1"/>
  <c r="BG7" i="10"/>
  <c r="BG26" i="10" s="1"/>
  <c r="BH7" i="10"/>
  <c r="BH26" i="10" s="1"/>
  <c r="BH6" i="10" s="1"/>
  <c r="BJ7" i="10"/>
  <c r="BJ26" i="10" s="1"/>
  <c r="BK7" i="10"/>
  <c r="BK26" i="10" s="1"/>
  <c r="BK6" i="10" s="1"/>
  <c r="BM7" i="10"/>
  <c r="BM26" i="10" s="1"/>
  <c r="BN7" i="10"/>
  <c r="BN26" i="10" s="1"/>
  <c r="BN6" i="10" s="1"/>
  <c r="BP7" i="10"/>
  <c r="BP26" i="10" s="1"/>
  <c r="BQ7" i="10"/>
  <c r="BQ26" i="10" s="1"/>
  <c r="BQ6" i="10" s="1"/>
  <c r="BS7" i="10"/>
  <c r="BS26" i="10" s="1"/>
  <c r="BT7" i="10"/>
  <c r="BT26" i="10" s="1"/>
  <c r="BT6" i="10" s="1"/>
  <c r="BV7" i="10"/>
  <c r="BV26" i="10" s="1"/>
  <c r="BW7" i="10"/>
  <c r="BW26" i="10" s="1"/>
  <c r="BW6" i="10" s="1"/>
  <c r="BY7" i="10"/>
  <c r="BY26" i="10" s="1"/>
  <c r="BZ7" i="10"/>
  <c r="BZ26" i="10" s="1"/>
  <c r="BZ6" i="10" s="1"/>
  <c r="CB7" i="10"/>
  <c r="CB26" i="10" s="1"/>
  <c r="CC7" i="10"/>
  <c r="CC26" i="10" s="1"/>
  <c r="CC6" i="10" s="1"/>
  <c r="CE7" i="10"/>
  <c r="CE26" i="10" s="1"/>
  <c r="CF7" i="10"/>
  <c r="CF26" i="10" s="1"/>
  <c r="CF6" i="10" s="1"/>
  <c r="CH7" i="10"/>
  <c r="CH26" i="10" s="1"/>
  <c r="CI7" i="10"/>
  <c r="CI26" i="10" s="1"/>
  <c r="CI6" i="10" s="1"/>
  <c r="CK7" i="10"/>
  <c r="CK26" i="10" s="1"/>
  <c r="CL7" i="10"/>
  <c r="CL26" i="10" s="1"/>
  <c r="CL6" i="10" s="1"/>
  <c r="CN7" i="10"/>
  <c r="CN26" i="10" s="1"/>
  <c r="CO7" i="10"/>
  <c r="CO26" i="10" s="1"/>
  <c r="CO6" i="10" s="1"/>
  <c r="CQ7" i="10"/>
  <c r="CQ26" i="10" s="1"/>
  <c r="CR7" i="10"/>
  <c r="CR26" i="10" s="1"/>
  <c r="CR6" i="10" s="1"/>
  <c r="CT7" i="10"/>
  <c r="CT26" i="10" s="1"/>
  <c r="CU7" i="10"/>
  <c r="CU26" i="10" s="1"/>
  <c r="CU6" i="10" s="1"/>
  <c r="CW7" i="10"/>
  <c r="CW26" i="10" s="1"/>
  <c r="CX7" i="10"/>
  <c r="CX26" i="10" s="1"/>
  <c r="CX6" i="10" s="1"/>
  <c r="CZ7" i="10"/>
  <c r="CZ26" i="10" s="1"/>
  <c r="DA7" i="10"/>
  <c r="DA26" i="10" s="1"/>
  <c r="DA6" i="10" s="1"/>
  <c r="DC7" i="10"/>
  <c r="DC26" i="10" s="1"/>
  <c r="DD7" i="10"/>
  <c r="DD26" i="10" s="1"/>
  <c r="DD6" i="10" s="1"/>
  <c r="DF7" i="10"/>
  <c r="DF26" i="10" s="1"/>
  <c r="DG7" i="10"/>
  <c r="DG26" i="10" s="1"/>
  <c r="DG6" i="10" s="1"/>
  <c r="DI7" i="10"/>
  <c r="DI26" i="10" s="1"/>
  <c r="DJ7" i="10"/>
  <c r="DJ26" i="10" s="1"/>
  <c r="DJ6" i="10" s="1"/>
  <c r="DL7" i="10"/>
  <c r="DL26" i="10" s="1"/>
  <c r="DM7" i="10"/>
  <c r="DM26" i="10" s="1"/>
  <c r="DM6" i="10" s="1"/>
  <c r="DO7" i="10"/>
  <c r="DO26" i="10" s="1"/>
  <c r="DP7" i="10"/>
  <c r="DP26" i="10" s="1"/>
  <c r="DP6" i="10" s="1"/>
  <c r="DV7" i="10"/>
  <c r="DV26" i="10" s="1"/>
  <c r="DV6" i="10" s="1"/>
  <c r="DV72" i="10" s="1"/>
  <c r="DY7" i="10"/>
  <c r="DY26" i="10" s="1"/>
  <c r="DY6" i="10" s="1"/>
  <c r="DY72" i="10" s="1"/>
  <c r="DY74" i="10" s="1"/>
  <c r="EB7" i="10"/>
  <c r="EB26" i="10" s="1"/>
  <c r="EB6" i="10" s="1"/>
  <c r="EB72" i="10" s="1"/>
  <c r="EE7" i="10"/>
  <c r="EE26" i="10" s="1"/>
  <c r="EE6" i="10" s="1"/>
  <c r="EE72" i="10" s="1"/>
  <c r="EE74" i="10" s="1"/>
  <c r="EH7" i="10"/>
  <c r="EH26" i="10" s="1"/>
  <c r="EH6" i="10" s="1"/>
  <c r="EH72" i="10" s="1"/>
  <c r="EJ7" i="10"/>
  <c r="EJ26" i="10" s="1"/>
  <c r="EK7" i="10"/>
  <c r="EK26" i="10" s="1"/>
  <c r="EK6" i="10" s="1"/>
  <c r="EK72" i="10" s="1"/>
  <c r="EK74" i="10" s="1"/>
  <c r="EM7" i="10"/>
  <c r="EM26" i="10" s="1"/>
  <c r="EN7" i="10"/>
  <c r="EN26" i="10" s="1"/>
  <c r="EN6" i="10" s="1"/>
  <c r="EN72" i="10" s="1"/>
  <c r="EN74" i="10" s="1"/>
  <c r="EQ7" i="10"/>
  <c r="EQ26" i="10" s="1"/>
  <c r="EQ6" i="10" s="1"/>
  <c r="EQ72" i="10" s="1"/>
  <c r="EQ74" i="10" s="1"/>
  <c r="ES7" i="10"/>
  <c r="ES26" i="10" s="1"/>
  <c r="ET7" i="10"/>
  <c r="ET26" i="10" s="1"/>
  <c r="ET6" i="10" s="1"/>
  <c r="ET72" i="10" s="1"/>
  <c r="ET74" i="10" s="1"/>
  <c r="EY7" i="10"/>
  <c r="EY26" i="10" s="1"/>
  <c r="EZ7" i="10"/>
  <c r="EZ26" i="10" s="1"/>
  <c r="EZ6" i="10" s="1"/>
  <c r="FB7" i="10"/>
  <c r="FB26" i="10" s="1"/>
  <c r="FC7" i="10"/>
  <c r="FC26" i="10" s="1"/>
  <c r="FC6" i="10" s="1"/>
  <c r="FE7" i="10"/>
  <c r="FE26" i="10" s="1"/>
  <c r="FF7" i="10"/>
  <c r="FF26" i="10" s="1"/>
  <c r="FF6" i="10" s="1"/>
  <c r="FH7" i="10"/>
  <c r="FH26" i="10" s="1"/>
  <c r="FI7" i="10"/>
  <c r="FI26" i="10" s="1"/>
  <c r="FI6" i="10" s="1"/>
  <c r="FK7" i="10"/>
  <c r="FK26" i="10" s="1"/>
  <c r="FL7" i="10"/>
  <c r="FL26" i="10" s="1"/>
  <c r="FL6" i="10" s="1"/>
  <c r="FN7" i="10"/>
  <c r="FN26" i="10" s="1"/>
  <c r="FO7" i="10"/>
  <c r="FO26" i="10" s="1"/>
  <c r="FO6" i="10" s="1"/>
  <c r="FQ7" i="10"/>
  <c r="FQ26" i="10" s="1"/>
  <c r="FR7" i="10"/>
  <c r="FR26" i="10" s="1"/>
  <c r="FR6" i="10" s="1"/>
  <c r="FT7" i="10"/>
  <c r="FT26" i="10" s="1"/>
  <c r="FU7" i="10"/>
  <c r="FU26" i="10" s="1"/>
  <c r="FU6" i="10" s="1"/>
  <c r="FW7" i="10"/>
  <c r="FW26" i="10" s="1"/>
  <c r="FX7" i="10"/>
  <c r="FX26" i="10" s="1"/>
  <c r="FX6" i="10" s="1"/>
  <c r="FZ7" i="10"/>
  <c r="FZ26" i="10" s="1"/>
  <c r="GA7" i="10"/>
  <c r="GA26" i="10" s="1"/>
  <c r="GA6" i="10" s="1"/>
  <c r="GC7" i="10"/>
  <c r="GC26" i="10" s="1"/>
  <c r="GD7" i="10"/>
  <c r="GD26" i="10" s="1"/>
  <c r="GD6" i="10" s="1"/>
  <c r="GF7" i="10"/>
  <c r="GF26" i="10" s="1"/>
  <c r="GG7" i="10"/>
  <c r="GG26" i="10" s="1"/>
  <c r="GG6" i="10" s="1"/>
  <c r="GI7" i="10"/>
  <c r="GI26" i="10" s="1"/>
  <c r="GJ7" i="10"/>
  <c r="GJ26" i="10" s="1"/>
  <c r="GJ6" i="10" s="1"/>
  <c r="GO7" i="10"/>
  <c r="GO26" i="10" s="1"/>
  <c r="GP7" i="10"/>
  <c r="GP26" i="10" s="1"/>
  <c r="GP6" i="10" s="1"/>
  <c r="GR7" i="10"/>
  <c r="GR26" i="10" s="1"/>
  <c r="GS7" i="10"/>
  <c r="GS26" i="10" s="1"/>
  <c r="GS6" i="10" s="1"/>
  <c r="GU7" i="10"/>
  <c r="GU26" i="10" s="1"/>
  <c r="GV7" i="10"/>
  <c r="GV26" i="10" s="1"/>
  <c r="GV6" i="10" s="1"/>
  <c r="GL69" i="1"/>
  <c r="DR69" i="5"/>
  <c r="DS69" i="5"/>
  <c r="DT69" i="5"/>
  <c r="EV69" i="5"/>
  <c r="EW69" i="5"/>
  <c r="EX69" i="5"/>
  <c r="GL69" i="5"/>
  <c r="GX69" i="5" s="1"/>
  <c r="HA69" i="5" s="1"/>
  <c r="GM69" i="5"/>
  <c r="GY69" i="5" s="1"/>
  <c r="GN69" i="5"/>
  <c r="GZ69" i="5" s="1"/>
  <c r="HC69" i="5" s="1"/>
  <c r="B67" i="10"/>
  <c r="C67" i="9"/>
  <c r="F67" i="9"/>
  <c r="I67" i="9"/>
  <c r="L67" i="9"/>
  <c r="O67" i="9"/>
  <c r="R67" i="9"/>
  <c r="U67" i="9"/>
  <c r="X67" i="9"/>
  <c r="AA67" i="9"/>
  <c r="AD67" i="9"/>
  <c r="AG67" i="9"/>
  <c r="AJ67" i="9"/>
  <c r="AM67" i="9"/>
  <c r="AP67" i="9"/>
  <c r="AS67" i="9"/>
  <c r="AV67" i="9"/>
  <c r="AY67" i="9"/>
  <c r="BB67" i="9"/>
  <c r="BD67" i="9"/>
  <c r="BE67" i="9"/>
  <c r="BH67" i="9"/>
  <c r="BK67" i="9"/>
  <c r="BM67" i="9"/>
  <c r="BN67" i="9"/>
  <c r="BQ67" i="9"/>
  <c r="BT67" i="9"/>
  <c r="BV67" i="9"/>
  <c r="BW67" i="9"/>
  <c r="BZ67" i="9"/>
  <c r="CB67" i="9"/>
  <c r="CC67" i="9"/>
  <c r="CE67" i="9"/>
  <c r="CF67" i="9"/>
  <c r="CH67" i="9"/>
  <c r="CI67" i="9"/>
  <c r="CK67" i="9"/>
  <c r="CL67" i="9"/>
  <c r="CO67" i="9"/>
  <c r="CQ67" i="9"/>
  <c r="CR67" i="9"/>
  <c r="CU67" i="9"/>
  <c r="CX67" i="9"/>
  <c r="DA67" i="9"/>
  <c r="DD67" i="9"/>
  <c r="DG67" i="9"/>
  <c r="DJ67" i="9"/>
  <c r="DM67" i="9"/>
  <c r="DP67" i="9"/>
  <c r="DU67" i="9"/>
  <c r="DV67" i="9"/>
  <c r="DX67" i="9"/>
  <c r="DY67" i="9"/>
  <c r="EA67" i="9"/>
  <c r="EB67" i="9"/>
  <c r="EE67" i="9"/>
  <c r="EG67" i="9"/>
  <c r="EH67" i="9"/>
  <c r="EI67" i="9"/>
  <c r="EK67" i="9"/>
  <c r="EM67" i="9"/>
  <c r="EN67" i="9"/>
  <c r="EQ67" i="9"/>
  <c r="ET67" i="9"/>
  <c r="EY67" i="9"/>
  <c r="EZ67" i="9"/>
  <c r="FB67" i="9"/>
  <c r="FC67" i="9"/>
  <c r="FE67" i="9"/>
  <c r="FF67" i="9"/>
  <c r="FH67" i="9"/>
  <c r="FI67" i="9"/>
  <c r="FK67" i="9"/>
  <c r="FL67" i="9"/>
  <c r="FN67" i="9"/>
  <c r="FO67" i="9"/>
  <c r="FQ67" i="9"/>
  <c r="FR67" i="9"/>
  <c r="FT67" i="9"/>
  <c r="FU67" i="9"/>
  <c r="FW67" i="9"/>
  <c r="FX67" i="9"/>
  <c r="FZ67" i="9"/>
  <c r="GA67" i="9"/>
  <c r="GC67" i="9"/>
  <c r="GD67" i="9"/>
  <c r="GF67" i="9"/>
  <c r="GG67" i="9"/>
  <c r="GI67" i="9"/>
  <c r="GJ67" i="9"/>
  <c r="GO67" i="9"/>
  <c r="GP67" i="9"/>
  <c r="GR67" i="9"/>
  <c r="GS67" i="9"/>
  <c r="GU67" i="9"/>
  <c r="GV67" i="9"/>
  <c r="C67" i="5"/>
  <c r="E67" i="5"/>
  <c r="F67" i="5"/>
  <c r="H67" i="5"/>
  <c r="I67" i="5"/>
  <c r="K67" i="5"/>
  <c r="L67" i="5"/>
  <c r="N67" i="5"/>
  <c r="O67" i="5"/>
  <c r="Q67" i="5"/>
  <c r="R67" i="5"/>
  <c r="U67" i="5"/>
  <c r="X67" i="5"/>
  <c r="AA67" i="5"/>
  <c r="AD67" i="5"/>
  <c r="AG67" i="5"/>
  <c r="AJ67" i="5"/>
  <c r="AM67" i="5"/>
  <c r="AP67" i="5"/>
  <c r="AR67" i="5"/>
  <c r="AS67" i="5"/>
  <c r="AV67" i="5"/>
  <c r="AY67" i="5"/>
  <c r="BA67" i="5"/>
  <c r="BB67" i="5"/>
  <c r="BE67" i="5"/>
  <c r="BH67" i="5"/>
  <c r="BJ67" i="5"/>
  <c r="BK67" i="5"/>
  <c r="BN67" i="5"/>
  <c r="BP67" i="5"/>
  <c r="BQ67" i="5"/>
  <c r="BT67" i="5"/>
  <c r="BV67" i="5"/>
  <c r="BW67" i="5"/>
  <c r="BZ67" i="5"/>
  <c r="CB67" i="5"/>
  <c r="CC67" i="5"/>
  <c r="CE67" i="5"/>
  <c r="CF67" i="5"/>
  <c r="CH67" i="5"/>
  <c r="CI67" i="5"/>
  <c r="CK67" i="5"/>
  <c r="CL67" i="5"/>
  <c r="CN67" i="5"/>
  <c r="CO67" i="5"/>
  <c r="CQ67" i="5"/>
  <c r="CR67" i="5"/>
  <c r="CT67" i="5"/>
  <c r="CU67" i="5"/>
  <c r="CX67" i="5"/>
  <c r="DA67" i="5"/>
  <c r="DC67" i="5"/>
  <c r="DD67" i="5"/>
  <c r="DG67" i="5"/>
  <c r="DJ67" i="5"/>
  <c r="DL67" i="5"/>
  <c r="DM67" i="5"/>
  <c r="DO67" i="5"/>
  <c r="DP67" i="5"/>
  <c r="DU67" i="5"/>
  <c r="DV67" i="5"/>
  <c r="DW67" i="5"/>
  <c r="DX67" i="5"/>
  <c r="DY67" i="5"/>
  <c r="DZ67" i="5"/>
  <c r="EA67" i="5"/>
  <c r="EB67" i="5"/>
  <c r="EC67" i="5"/>
  <c r="EE67" i="5"/>
  <c r="EH67" i="5"/>
  <c r="EK67" i="5"/>
  <c r="EN67" i="5"/>
  <c r="EQ67" i="5"/>
  <c r="ET67" i="5"/>
  <c r="EY67" i="5"/>
  <c r="EZ67" i="5"/>
  <c r="FA67" i="5"/>
  <c r="FB67" i="5"/>
  <c r="FC67" i="5"/>
  <c r="FE67" i="5"/>
  <c r="FF67" i="5"/>
  <c r="FH67" i="5"/>
  <c r="FI67" i="5"/>
  <c r="FK67" i="5"/>
  <c r="FL67" i="5"/>
  <c r="FN67" i="5"/>
  <c r="FO67" i="5"/>
  <c r="FQ67" i="5"/>
  <c r="FR67" i="5"/>
  <c r="FT67" i="5"/>
  <c r="FU67" i="5"/>
  <c r="FW67" i="5"/>
  <c r="FX67" i="5"/>
  <c r="FZ67" i="5"/>
  <c r="GA67" i="5"/>
  <c r="GC67" i="5"/>
  <c r="GD67" i="5"/>
  <c r="GF67" i="5"/>
  <c r="GG67" i="5"/>
  <c r="GI67" i="5"/>
  <c r="GJ67" i="5"/>
  <c r="GO67" i="5"/>
  <c r="GP67" i="5"/>
  <c r="GR67" i="5"/>
  <c r="GS67" i="5"/>
  <c r="GV67" i="5"/>
  <c r="DS27" i="10" l="1"/>
  <c r="AH25" i="8" s="1"/>
  <c r="AH50" i="8"/>
  <c r="EH52" i="10"/>
  <c r="EH27" i="10" s="1"/>
  <c r="EH73" i="10" s="1"/>
  <c r="EH74" i="10" s="1"/>
  <c r="EB52" i="10"/>
  <c r="EB27" i="10" s="1"/>
  <c r="EB73" i="10" s="1"/>
  <c r="EB74" i="10" s="1"/>
  <c r="DV52" i="10"/>
  <c r="DV27" i="10" s="1"/>
  <c r="DV73" i="10" s="1"/>
  <c r="AT26" i="8"/>
  <c r="EW27" i="10"/>
  <c r="V50" i="8"/>
  <c r="AE12" i="10"/>
  <c r="DS6" i="10"/>
  <c r="AH4" i="8" s="1"/>
  <c r="AH24" i="8"/>
  <c r="EW6" i="10"/>
  <c r="V24" i="8"/>
  <c r="AT24" i="8" s="1"/>
  <c r="DS27" i="1"/>
  <c r="D6" i="10"/>
  <c r="FT52" i="10"/>
  <c r="GV27" i="10"/>
  <c r="GS27" i="10"/>
  <c r="GP27" i="10"/>
  <c r="GJ27" i="10"/>
  <c r="GG27" i="10"/>
  <c r="GD27" i="10"/>
  <c r="GA27" i="10"/>
  <c r="FX27" i="10"/>
  <c r="FU27" i="10"/>
  <c r="FR27" i="10"/>
  <c r="DT13" i="10"/>
  <c r="AI11" i="8" s="1"/>
  <c r="BC18" i="10"/>
  <c r="BC26" i="10" s="1"/>
  <c r="BC6" i="10" s="1"/>
  <c r="CJ26" i="10"/>
  <c r="CJ18" i="10"/>
  <c r="DK18" i="10"/>
  <c r="DK26" i="10" s="1"/>
  <c r="DN18" i="10"/>
  <c r="DN26" i="10" s="1"/>
  <c r="DQ18" i="10"/>
  <c r="DQ26" i="10" s="1"/>
  <c r="EU7" i="10"/>
  <c r="GN23" i="10"/>
  <c r="FA21" i="10"/>
  <c r="FA37" i="10"/>
  <c r="GN38" i="10"/>
  <c r="FA41" i="10"/>
  <c r="GN42" i="10"/>
  <c r="HC44" i="10"/>
  <c r="GN59" i="10"/>
  <c r="FA58" i="10"/>
  <c r="FD18" i="10"/>
  <c r="FD26" i="10" s="1"/>
  <c r="FD6" i="10" s="1"/>
  <c r="FG18" i="10"/>
  <c r="FG26" i="10" s="1"/>
  <c r="X52" i="10"/>
  <c r="X27" i="10" s="1"/>
  <c r="V52" i="10"/>
  <c r="V27" i="10" s="1"/>
  <c r="T52" i="10"/>
  <c r="R52" i="10"/>
  <c r="R27" i="10" s="1"/>
  <c r="P52" i="10"/>
  <c r="P27" i="10" s="1"/>
  <c r="N52" i="10"/>
  <c r="L52" i="10"/>
  <c r="L27" i="10" s="1"/>
  <c r="J52" i="10"/>
  <c r="J27" i="10" s="1"/>
  <c r="H52" i="10"/>
  <c r="F52" i="10"/>
  <c r="F27" i="10" s="1"/>
  <c r="D52" i="10"/>
  <c r="D27" i="10" s="1"/>
  <c r="T53" i="10"/>
  <c r="L53" i="10"/>
  <c r="L6" i="10" s="1"/>
  <c r="D53" i="10"/>
  <c r="DT32" i="10"/>
  <c r="HC32" i="10" s="1"/>
  <c r="DT43" i="10"/>
  <c r="DT65" i="10"/>
  <c r="AE52" i="10"/>
  <c r="AH52" i="10"/>
  <c r="AH27" i="10" s="1"/>
  <c r="AN52" i="10"/>
  <c r="AN27" i="10" s="1"/>
  <c r="AW52" i="10"/>
  <c r="BC28" i="10"/>
  <c r="BF40" i="10"/>
  <c r="BL52" i="10"/>
  <c r="BU52" i="10"/>
  <c r="BX52" i="10"/>
  <c r="CA52" i="10"/>
  <c r="CJ28" i="10"/>
  <c r="CJ52" i="10" s="1"/>
  <c r="CJ27" i="10" s="1"/>
  <c r="EX38" i="10"/>
  <c r="V53" i="10"/>
  <c r="V6" i="10" s="1"/>
  <c r="R53" i="10"/>
  <c r="R6" i="10" s="1"/>
  <c r="N53" i="10"/>
  <c r="J53" i="10"/>
  <c r="J6" i="10" s="1"/>
  <c r="F53" i="10"/>
  <c r="F6" i="10" s="1"/>
  <c r="DT14" i="10"/>
  <c r="DT33" i="10"/>
  <c r="DT38" i="10"/>
  <c r="DT44" i="10"/>
  <c r="DT51" i="10"/>
  <c r="DT56" i="10"/>
  <c r="DT69" i="10"/>
  <c r="AE7" i="10"/>
  <c r="AE26" i="10" s="1"/>
  <c r="AE21" i="10"/>
  <c r="AE18" i="10" s="1"/>
  <c r="AE58" i="10"/>
  <c r="AE62" i="10"/>
  <c r="AE61" i="10" s="1"/>
  <c r="AH7" i="10"/>
  <c r="AH26" i="10" s="1"/>
  <c r="AH21" i="10"/>
  <c r="AH18" i="10" s="1"/>
  <c r="AH58" i="10"/>
  <c r="AH53" i="10" s="1"/>
  <c r="AH62" i="10"/>
  <c r="AH61" i="10" s="1"/>
  <c r="AK7" i="10"/>
  <c r="AK26" i="10" s="1"/>
  <c r="AK21" i="10"/>
  <c r="AK18" i="10" s="1"/>
  <c r="AK58" i="10"/>
  <c r="AK62" i="10"/>
  <c r="AK61" i="10" s="1"/>
  <c r="AN7" i="10"/>
  <c r="AN26" i="10" s="1"/>
  <c r="AN21" i="10"/>
  <c r="AN18" i="10" s="1"/>
  <c r="AN58" i="10"/>
  <c r="AN53" i="10" s="1"/>
  <c r="AN6" i="10" s="1"/>
  <c r="AN62" i="10"/>
  <c r="AN61" i="10" s="1"/>
  <c r="AQ7" i="10"/>
  <c r="AQ26" i="10" s="1"/>
  <c r="AQ21" i="10"/>
  <c r="AQ18" i="10" s="1"/>
  <c r="AQ58" i="10"/>
  <c r="AQ53" i="10" s="1"/>
  <c r="AQ6" i="10" s="1"/>
  <c r="AQ62" i="10"/>
  <c r="AQ61" i="10" s="1"/>
  <c r="AT12" i="10"/>
  <c r="AT7" i="10" s="1"/>
  <c r="AT26" i="10" s="1"/>
  <c r="AT49" i="10"/>
  <c r="AT58" i="10"/>
  <c r="AT53" i="10" s="1"/>
  <c r="AT62" i="10"/>
  <c r="AT61" i="10" s="1"/>
  <c r="AW7" i="10"/>
  <c r="AW26" i="10" s="1"/>
  <c r="AW21" i="10"/>
  <c r="AW18" i="10" s="1"/>
  <c r="AW58" i="10"/>
  <c r="AW62" i="10"/>
  <c r="AW61" i="10" s="1"/>
  <c r="AZ7" i="10"/>
  <c r="AZ26" i="10" s="1"/>
  <c r="AZ21" i="10"/>
  <c r="AZ18" i="10" s="1"/>
  <c r="AZ49" i="10"/>
  <c r="AZ40" i="10" s="1"/>
  <c r="AZ52" i="10" s="1"/>
  <c r="AZ27" i="10" s="1"/>
  <c r="AZ54" i="10"/>
  <c r="BC54" i="10"/>
  <c r="BC53" i="10" s="1"/>
  <c r="BC62" i="10"/>
  <c r="BC61" i="10" s="1"/>
  <c r="BF7" i="10"/>
  <c r="BF26" i="10" s="1"/>
  <c r="BF21" i="10"/>
  <c r="BF18" i="10" s="1"/>
  <c r="BF58" i="10"/>
  <c r="BF53" i="10" s="1"/>
  <c r="BF6" i="10" s="1"/>
  <c r="BF62" i="10"/>
  <c r="BF61" i="10" s="1"/>
  <c r="BI12" i="10"/>
  <c r="BI7" i="10" s="1"/>
  <c r="BI26" i="10" s="1"/>
  <c r="BI6" i="10" s="1"/>
  <c r="BI37" i="10"/>
  <c r="BI41" i="10"/>
  <c r="BI40" i="10" s="1"/>
  <c r="BI62" i="10"/>
  <c r="BI61" i="10" s="1"/>
  <c r="BL7" i="10"/>
  <c r="BL26" i="10" s="1"/>
  <c r="BL21" i="10"/>
  <c r="BL18" i="10" s="1"/>
  <c r="BL58" i="10"/>
  <c r="BL53" i="10" s="1"/>
  <c r="BL6" i="10" s="1"/>
  <c r="BL62" i="10"/>
  <c r="BL61" i="10" s="1"/>
  <c r="BO7" i="10"/>
  <c r="BO26" i="10" s="1"/>
  <c r="BO21" i="10"/>
  <c r="BO18" i="10" s="1"/>
  <c r="BO58" i="10"/>
  <c r="BO53" i="10" s="1"/>
  <c r="BO6" i="10" s="1"/>
  <c r="BO62" i="10"/>
  <c r="BO61" i="10" s="1"/>
  <c r="BR7" i="10"/>
  <c r="BR26" i="10" s="1"/>
  <c r="BR21" i="10"/>
  <c r="BR18" i="10" s="1"/>
  <c r="BR58" i="10"/>
  <c r="BR53" i="10" s="1"/>
  <c r="BR6" i="10" s="1"/>
  <c r="BR62" i="10"/>
  <c r="BR61" i="10" s="1"/>
  <c r="BU7" i="10"/>
  <c r="BU26" i="10" s="1"/>
  <c r="BU21" i="10"/>
  <c r="BU18" i="10" s="1"/>
  <c r="BU58" i="10"/>
  <c r="BU53" i="10" s="1"/>
  <c r="BU62" i="10"/>
  <c r="BU61" i="10" s="1"/>
  <c r="BX7" i="10"/>
  <c r="BX26" i="10" s="1"/>
  <c r="BX21" i="10"/>
  <c r="BX18" i="10" s="1"/>
  <c r="BX58" i="10"/>
  <c r="BX53" i="10" s="1"/>
  <c r="BX6" i="10" s="1"/>
  <c r="BX62" i="10"/>
  <c r="BX61" i="10" s="1"/>
  <c r="CA7" i="10"/>
  <c r="CA26" i="10" s="1"/>
  <c r="CA21" i="10"/>
  <c r="CA18" i="10" s="1"/>
  <c r="CA58" i="10"/>
  <c r="CA53" i="10" s="1"/>
  <c r="CA6" i="10" s="1"/>
  <c r="CA62" i="10"/>
  <c r="CA61" i="10" s="1"/>
  <c r="CD7" i="10"/>
  <c r="CD26" i="10" s="1"/>
  <c r="CD21" i="10"/>
  <c r="CD18" i="10" s="1"/>
  <c r="CD58" i="10"/>
  <c r="CD62" i="10"/>
  <c r="CD61" i="10" s="1"/>
  <c r="CG12" i="10"/>
  <c r="CG7" i="10" s="1"/>
  <c r="CG26" i="10" s="1"/>
  <c r="CG6" i="10" s="1"/>
  <c r="CG37" i="10"/>
  <c r="CG28" i="10" s="1"/>
  <c r="CG52" i="10" s="1"/>
  <c r="CG27" i="10" s="1"/>
  <c r="CG41" i="10"/>
  <c r="CG40" i="10" s="1"/>
  <c r="CG54" i="10"/>
  <c r="CJ54" i="10"/>
  <c r="CM52" i="10"/>
  <c r="CP52" i="10"/>
  <c r="CS52" i="10"/>
  <c r="CS27" i="10" s="1"/>
  <c r="CY52" i="10"/>
  <c r="CY27" i="10" s="1"/>
  <c r="DE26" i="10"/>
  <c r="DE18" i="10"/>
  <c r="DH7" i="10"/>
  <c r="DH53" i="10"/>
  <c r="DK28" i="10"/>
  <c r="DN28" i="10"/>
  <c r="DQ28" i="10"/>
  <c r="EX56" i="10"/>
  <c r="EX65" i="10"/>
  <c r="EX69" i="10"/>
  <c r="CM7" i="10"/>
  <c r="CM26" i="10" s="1"/>
  <c r="CM21" i="10"/>
  <c r="CM18" i="10" s="1"/>
  <c r="CM58" i="10"/>
  <c r="CM53" i="10" s="1"/>
  <c r="CM62" i="10"/>
  <c r="CM61" i="10" s="1"/>
  <c r="CP7" i="10"/>
  <c r="CP26" i="10" s="1"/>
  <c r="CP6" i="10" s="1"/>
  <c r="CP21" i="10"/>
  <c r="CP18" i="10" s="1"/>
  <c r="CP58" i="10"/>
  <c r="CP62" i="10"/>
  <c r="CP61" i="10" s="1"/>
  <c r="CS7" i="10"/>
  <c r="CS26" i="10" s="1"/>
  <c r="CS21" i="10"/>
  <c r="CS18" i="10" s="1"/>
  <c r="CS58" i="10"/>
  <c r="CS53" i="10" s="1"/>
  <c r="CS6" i="10" s="1"/>
  <c r="CS62" i="10"/>
  <c r="CS61" i="10" s="1"/>
  <c r="CV7" i="10"/>
  <c r="CV26" i="10" s="1"/>
  <c r="CV21" i="10"/>
  <c r="CV18" i="10" s="1"/>
  <c r="CV58" i="10"/>
  <c r="CV53" i="10" s="1"/>
  <c r="CV6" i="10" s="1"/>
  <c r="CV62" i="10"/>
  <c r="CV61" i="10" s="1"/>
  <c r="CY7" i="10"/>
  <c r="CY26" i="10" s="1"/>
  <c r="CY21" i="10"/>
  <c r="CY18" i="10" s="1"/>
  <c r="CY58" i="10"/>
  <c r="CY53" i="10" s="1"/>
  <c r="CY62" i="10"/>
  <c r="CY61" i="10" s="1"/>
  <c r="DB7" i="10"/>
  <c r="DB26" i="10" s="1"/>
  <c r="DB6" i="10" s="1"/>
  <c r="DB21" i="10"/>
  <c r="DB18" i="10" s="1"/>
  <c r="DB41" i="10"/>
  <c r="DE54" i="10"/>
  <c r="DE53" i="10" s="1"/>
  <c r="DH18" i="10"/>
  <c r="DH29" i="10"/>
  <c r="DH28" i="10" s="1"/>
  <c r="DH49" i="10"/>
  <c r="DH40" i="10" s="1"/>
  <c r="DH67" i="10"/>
  <c r="DK54" i="10"/>
  <c r="DK53" i="10" s="1"/>
  <c r="DN54" i="10"/>
  <c r="DQ54" i="10"/>
  <c r="DQ53" i="10" s="1"/>
  <c r="EX31" i="10"/>
  <c r="EX33" i="10"/>
  <c r="HC33" i="10" s="1"/>
  <c r="EX44" i="10"/>
  <c r="EX48" i="10"/>
  <c r="EX55" i="10"/>
  <c r="EX64" i="10"/>
  <c r="EL26" i="10"/>
  <c r="EL18" i="10"/>
  <c r="EO26" i="10"/>
  <c r="EO18" i="10"/>
  <c r="GN8" i="10"/>
  <c r="GN10" i="10"/>
  <c r="GZ10" i="10" s="1"/>
  <c r="FA12" i="10"/>
  <c r="FA7" i="10" s="1"/>
  <c r="FA26" i="10" s="1"/>
  <c r="FA6" i="10" s="1"/>
  <c r="GN13" i="10"/>
  <c r="EL54" i="10"/>
  <c r="EO54" i="10"/>
  <c r="EO53" i="10" s="1"/>
  <c r="EU18" i="10"/>
  <c r="EU29" i="10"/>
  <c r="EU28" i="10" s="1"/>
  <c r="EU49" i="10"/>
  <c r="EU40" i="10" s="1"/>
  <c r="EU52" i="10" s="1"/>
  <c r="EU27" i="10" s="1"/>
  <c r="EU73" i="10" s="1"/>
  <c r="EU67" i="10"/>
  <c r="GN14" i="10"/>
  <c r="GZ14" i="10" s="1"/>
  <c r="GN16" i="10"/>
  <c r="GZ16" i="10" s="1"/>
  <c r="FA18" i="10"/>
  <c r="GN19" i="10"/>
  <c r="FA29" i="10"/>
  <c r="GN30" i="10"/>
  <c r="GN43" i="10"/>
  <c r="GZ43" i="10" s="1"/>
  <c r="HC43" i="10" s="1"/>
  <c r="GN45" i="10"/>
  <c r="GZ45" i="10" s="1"/>
  <c r="GN55" i="10"/>
  <c r="FA54" i="10"/>
  <c r="FA53" i="10" s="1"/>
  <c r="FD28" i="10"/>
  <c r="FD52" i="10" s="1"/>
  <c r="FD27" i="10" s="1"/>
  <c r="FG28" i="10"/>
  <c r="FM28" i="10"/>
  <c r="FM52" i="10" s="1"/>
  <c r="FM27" i="10" s="1"/>
  <c r="FS40" i="10"/>
  <c r="FV40" i="10"/>
  <c r="FY40" i="10"/>
  <c r="GB40" i="10"/>
  <c r="GE40" i="10"/>
  <c r="GH40" i="10"/>
  <c r="GH52" i="10" s="1"/>
  <c r="GH27" i="10" s="1"/>
  <c r="GK40" i="10"/>
  <c r="GQ40" i="10"/>
  <c r="GQ52" i="10" s="1"/>
  <c r="GQ27" i="10" s="1"/>
  <c r="GN47" i="10"/>
  <c r="GZ47" i="10" s="1"/>
  <c r="FA49" i="10"/>
  <c r="GN50" i="10"/>
  <c r="GN56" i="10"/>
  <c r="GZ56" i="10" s="1"/>
  <c r="GN63" i="10"/>
  <c r="GN65" i="10"/>
  <c r="GZ65" i="10" s="1"/>
  <c r="FA67" i="10"/>
  <c r="GN68" i="10"/>
  <c r="FD54" i="10"/>
  <c r="FD53" i="10" s="1"/>
  <c r="FG54" i="10"/>
  <c r="FG53" i="10" s="1"/>
  <c r="FG6" i="10" s="1"/>
  <c r="FJ18" i="10"/>
  <c r="FJ29" i="10"/>
  <c r="FJ28" i="10" s="1"/>
  <c r="FJ52" i="10" s="1"/>
  <c r="FJ27" i="10" s="1"/>
  <c r="FJ49" i="10"/>
  <c r="FM18" i="10"/>
  <c r="FM54" i="10"/>
  <c r="FP18" i="10"/>
  <c r="FP29" i="10"/>
  <c r="FP49" i="10"/>
  <c r="FP40" i="10" s="1"/>
  <c r="FP58" i="10"/>
  <c r="FP53" i="10" s="1"/>
  <c r="FP62" i="10"/>
  <c r="FP61" i="10" s="1"/>
  <c r="FS7" i="10"/>
  <c r="FS21" i="10"/>
  <c r="FS18" i="10" s="1"/>
  <c r="FS58" i="10"/>
  <c r="FS62" i="10"/>
  <c r="FS61" i="10" s="1"/>
  <c r="FV7" i="10"/>
  <c r="FV21" i="10"/>
  <c r="FV18" i="10" s="1"/>
  <c r="FV58" i="10"/>
  <c r="FV62" i="10"/>
  <c r="FV61" i="10" s="1"/>
  <c r="FY7" i="10"/>
  <c r="FY21" i="10"/>
  <c r="FY18" i="10" s="1"/>
  <c r="FY58" i="10"/>
  <c r="FY62" i="10"/>
  <c r="FY61" i="10" s="1"/>
  <c r="GB7" i="10"/>
  <c r="GB21" i="10"/>
  <c r="GB18" i="10" s="1"/>
  <c r="GB58" i="10"/>
  <c r="GB62" i="10"/>
  <c r="GB61" i="10" s="1"/>
  <c r="GE7" i="10"/>
  <c r="GE21" i="10"/>
  <c r="GE18" i="10" s="1"/>
  <c r="GE58" i="10"/>
  <c r="GE62" i="10"/>
  <c r="GE61" i="10" s="1"/>
  <c r="GH7" i="10"/>
  <c r="GH21" i="10"/>
  <c r="GH18" i="10" s="1"/>
  <c r="GH58" i="10"/>
  <c r="GH62" i="10"/>
  <c r="GH61" i="10" s="1"/>
  <c r="GK7" i="10"/>
  <c r="GK21" i="10"/>
  <c r="GK18" i="10" s="1"/>
  <c r="GK58" i="10"/>
  <c r="GK62" i="10"/>
  <c r="GK61" i="10" s="1"/>
  <c r="GQ7" i="10"/>
  <c r="GQ21" i="10"/>
  <c r="GQ18" i="10" s="1"/>
  <c r="GQ58" i="10"/>
  <c r="GQ62" i="10"/>
  <c r="GQ61" i="10" s="1"/>
  <c r="GT12" i="10"/>
  <c r="GT7" i="10" s="1"/>
  <c r="GT26" i="10" s="1"/>
  <c r="GT6" i="10" s="1"/>
  <c r="GT37" i="10"/>
  <c r="GT41" i="10"/>
  <c r="GT40" i="10" s="1"/>
  <c r="GT62" i="10"/>
  <c r="GT61" i="10" s="1"/>
  <c r="GW7" i="10"/>
  <c r="GW21" i="10"/>
  <c r="GW18" i="10" s="1"/>
  <c r="GW58" i="10"/>
  <c r="GW62" i="10"/>
  <c r="GW61" i="10" s="1"/>
  <c r="FJ7" i="10"/>
  <c r="FJ26" i="10" s="1"/>
  <c r="FJ6" i="10" s="1"/>
  <c r="FJ40" i="10"/>
  <c r="FM7" i="10"/>
  <c r="FP7" i="10"/>
  <c r="FP26" i="10" s="1"/>
  <c r="GE52" i="10"/>
  <c r="GE27" i="10" s="1"/>
  <c r="GW52" i="10"/>
  <c r="GM74" i="10"/>
  <c r="HB69" i="5"/>
  <c r="HC22" i="10"/>
  <c r="GY67" i="10"/>
  <c r="GY62" i="10"/>
  <c r="GY61" i="10" s="1"/>
  <c r="GY58" i="10"/>
  <c r="GY54" i="10"/>
  <c r="GY49" i="10"/>
  <c r="GY41" i="10"/>
  <c r="GY37" i="10"/>
  <c r="GY29" i="10"/>
  <c r="GY21" i="10"/>
  <c r="GY12" i="10"/>
  <c r="HB68" i="10"/>
  <c r="HB63" i="10"/>
  <c r="HB62" i="10" s="1"/>
  <c r="HB61" i="10" s="1"/>
  <c r="HB59" i="10"/>
  <c r="HB58" i="10" s="1"/>
  <c r="HB55" i="10"/>
  <c r="HB54" i="10" s="1"/>
  <c r="HB50" i="10"/>
  <c r="HB42" i="10"/>
  <c r="HB41" i="10" s="1"/>
  <c r="HB40" i="10" s="1"/>
  <c r="HB38" i="10"/>
  <c r="HB30" i="10"/>
  <c r="HB29" i="10" s="1"/>
  <c r="HB22" i="10"/>
  <c r="HB13" i="10"/>
  <c r="HB12" i="10" s="1"/>
  <c r="HB7" i="10" s="1"/>
  <c r="HB67" i="10"/>
  <c r="HB49" i="10"/>
  <c r="HB37" i="10"/>
  <c r="HB21" i="10"/>
  <c r="HB18" i="10"/>
  <c r="GY40" i="10"/>
  <c r="GY18" i="10"/>
  <c r="GY7" i="10"/>
  <c r="GW53" i="10"/>
  <c r="GT28" i="10"/>
  <c r="GT52" i="10" s="1"/>
  <c r="GT27" i="10" s="1"/>
  <c r="GQ53" i="10"/>
  <c r="GK52" i="10"/>
  <c r="GK53" i="10"/>
  <c r="GH53" i="10"/>
  <c r="GE53" i="10"/>
  <c r="GB52" i="10"/>
  <c r="GB27" i="10" s="1"/>
  <c r="GB53" i="10"/>
  <c r="FY52" i="10"/>
  <c r="FY27" i="10" s="1"/>
  <c r="FY53" i="10"/>
  <c r="FV52" i="10"/>
  <c r="FV27" i="10" s="1"/>
  <c r="FV53" i="10"/>
  <c r="FS52" i="10"/>
  <c r="FS27" i="10" s="1"/>
  <c r="FS53" i="10"/>
  <c r="FP28" i="10"/>
  <c r="FM53" i="10"/>
  <c r="FG52" i="10"/>
  <c r="FG27" i="10" s="1"/>
  <c r="FA40" i="10"/>
  <c r="FA61" i="10"/>
  <c r="EU26" i="10"/>
  <c r="EU6" i="10" s="1"/>
  <c r="EU72" i="10" s="1"/>
  <c r="EU61" i="10"/>
  <c r="EO6" i="10"/>
  <c r="EO72" i="10" s="1"/>
  <c r="EO74" i="10" s="1"/>
  <c r="EL52" i="10"/>
  <c r="EL27" i="10" s="1"/>
  <c r="EL73" i="10" s="1"/>
  <c r="EL53" i="10"/>
  <c r="EL6" i="10" s="1"/>
  <c r="EL72" i="10" s="1"/>
  <c r="EL74" i="10" s="1"/>
  <c r="DQ52" i="10"/>
  <c r="DQ27" i="10" s="1"/>
  <c r="DN52" i="10"/>
  <c r="DN27" i="10" s="1"/>
  <c r="DN53" i="10"/>
  <c r="DK52" i="10"/>
  <c r="DK27" i="10" s="1"/>
  <c r="DH26" i="10"/>
  <c r="DH6" i="10" s="1"/>
  <c r="DH61" i="10"/>
  <c r="DE6" i="10"/>
  <c r="DB40" i="10"/>
  <c r="DB52" i="10" s="1"/>
  <c r="DB27" i="10" s="1"/>
  <c r="CV52" i="10"/>
  <c r="CV27" i="10" s="1"/>
  <c r="CP53" i="10"/>
  <c r="CJ53" i="10"/>
  <c r="CJ6" i="10" s="1"/>
  <c r="CG53" i="10"/>
  <c r="CD52" i="10"/>
  <c r="CD27" i="10" s="1"/>
  <c r="CD53" i="10"/>
  <c r="CD6" i="10" s="1"/>
  <c r="BR52" i="10"/>
  <c r="BR27" i="10" s="1"/>
  <c r="BO52" i="10"/>
  <c r="BO27" i="10" s="1"/>
  <c r="BI28" i="10"/>
  <c r="BF52" i="10"/>
  <c r="BF27" i="10" s="1"/>
  <c r="BC52" i="10"/>
  <c r="BC27" i="10" s="1"/>
  <c r="AZ53" i="10"/>
  <c r="AW53" i="10"/>
  <c r="AW6" i="10" s="1"/>
  <c r="AT40" i="10"/>
  <c r="AT52" i="10" s="1"/>
  <c r="AT27" i="10" s="1"/>
  <c r="AQ52" i="10"/>
  <c r="AQ27" i="10" s="1"/>
  <c r="AK52" i="10"/>
  <c r="AK27" i="10" s="1"/>
  <c r="AK53" i="10"/>
  <c r="AK6" i="10" s="1"/>
  <c r="AE53" i="10"/>
  <c r="AE6" i="10" s="1"/>
  <c r="GM8" i="9"/>
  <c r="GM9" i="9"/>
  <c r="GM10" i="9"/>
  <c r="GM11" i="9"/>
  <c r="GM13" i="9"/>
  <c r="GM14" i="9"/>
  <c r="GM15" i="9"/>
  <c r="GM16" i="9"/>
  <c r="GM17" i="9"/>
  <c r="GM19" i="9"/>
  <c r="GM20" i="9"/>
  <c r="GM22" i="9"/>
  <c r="GM23" i="9"/>
  <c r="GM24" i="9"/>
  <c r="GM25" i="9"/>
  <c r="GM30" i="9"/>
  <c r="GM31" i="9"/>
  <c r="GM32" i="9"/>
  <c r="GM33" i="9"/>
  <c r="GM34" i="9"/>
  <c r="GM35" i="9"/>
  <c r="GM36" i="9"/>
  <c r="GM38" i="9"/>
  <c r="GM39" i="9"/>
  <c r="GM42" i="9"/>
  <c r="GM43" i="9"/>
  <c r="GM44" i="9"/>
  <c r="GM45" i="9"/>
  <c r="GM46" i="9"/>
  <c r="GM47" i="9"/>
  <c r="GM48" i="9"/>
  <c r="GM50" i="9"/>
  <c r="GM51" i="9"/>
  <c r="GM55" i="9"/>
  <c r="GM56" i="9"/>
  <c r="GM57" i="9"/>
  <c r="GM59" i="9"/>
  <c r="GM60" i="9"/>
  <c r="GM63" i="9"/>
  <c r="GM64" i="9"/>
  <c r="GM65" i="9"/>
  <c r="GM66" i="9"/>
  <c r="GM68" i="9"/>
  <c r="GM69" i="9"/>
  <c r="GY69" i="9" s="1"/>
  <c r="GM70" i="9"/>
  <c r="GL70" i="9"/>
  <c r="GL69" i="9"/>
  <c r="GX69" i="9" s="1"/>
  <c r="GL68" i="9"/>
  <c r="GL67" i="9" s="1"/>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9" i="9"/>
  <c r="GL17" i="9"/>
  <c r="GL16" i="9"/>
  <c r="GL15" i="9"/>
  <c r="GL14" i="9"/>
  <c r="GL13" i="9"/>
  <c r="GL10" i="9"/>
  <c r="GL11" i="9"/>
  <c r="EW8" i="9"/>
  <c r="S6" i="8" s="1"/>
  <c r="EW9" i="9"/>
  <c r="S7" i="8" s="1"/>
  <c r="EW10" i="9"/>
  <c r="S8" i="8" s="1"/>
  <c r="EW11" i="9"/>
  <c r="EW13" i="9"/>
  <c r="S11" i="8" s="1"/>
  <c r="EW14" i="9"/>
  <c r="EW15" i="9"/>
  <c r="EW16" i="9"/>
  <c r="EW17" i="9"/>
  <c r="EW19" i="9"/>
  <c r="EW20" i="9"/>
  <c r="EW22" i="9"/>
  <c r="EW23" i="9"/>
  <c r="EW24" i="9"/>
  <c r="EW25" i="9"/>
  <c r="EW30" i="9"/>
  <c r="EW31" i="9"/>
  <c r="EW32" i="9"/>
  <c r="EW33" i="9"/>
  <c r="EW34" i="9"/>
  <c r="S32" i="8" s="1"/>
  <c r="EW35" i="9"/>
  <c r="EW36" i="9"/>
  <c r="EW38" i="9"/>
  <c r="EW39" i="9"/>
  <c r="EW42" i="9"/>
  <c r="EW43" i="9"/>
  <c r="EW44" i="9"/>
  <c r="EW45" i="9"/>
  <c r="EW46" i="9"/>
  <c r="EW47" i="9"/>
  <c r="EW48" i="9"/>
  <c r="EW50" i="9"/>
  <c r="EW51" i="9"/>
  <c r="EW55" i="9"/>
  <c r="EW56" i="9"/>
  <c r="EW57" i="9"/>
  <c r="EW59" i="9"/>
  <c r="EW60" i="9"/>
  <c r="EW63" i="9"/>
  <c r="EW64" i="9"/>
  <c r="EW65" i="9"/>
  <c r="EW66" i="9"/>
  <c r="EW68" i="9"/>
  <c r="EW69" i="9"/>
  <c r="EW70" i="9"/>
  <c r="EV69" i="9"/>
  <c r="R67" i="8" s="1"/>
  <c r="EV65" i="9"/>
  <c r="EV64" i="9"/>
  <c r="EV56" i="9"/>
  <c r="EV55" i="9"/>
  <c r="EV50" i="9"/>
  <c r="EV48" i="9"/>
  <c r="EV44" i="9"/>
  <c r="EV43" i="9"/>
  <c r="EV38" i="9"/>
  <c r="EV33" i="9"/>
  <c r="EV32" i="9"/>
  <c r="EV31" i="9"/>
  <c r="EV22" i="9"/>
  <c r="V25" i="8" l="1"/>
  <c r="AT25" i="8" s="1"/>
  <c r="EW73" i="10"/>
  <c r="AT50" i="8"/>
  <c r="EW72" i="10"/>
  <c r="EW74" i="10" s="1"/>
  <c r="V4" i="8"/>
  <c r="AT4" i="8" s="1"/>
  <c r="S61" i="8"/>
  <c r="X67" i="8"/>
  <c r="J24" i="7"/>
  <c r="M24" i="7" s="1"/>
  <c r="M69" i="7" s="1"/>
  <c r="DS73" i="1"/>
  <c r="J69" i="7"/>
  <c r="BU6" i="10"/>
  <c r="AH6" i="10"/>
  <c r="DQ6" i="10"/>
  <c r="DK6" i="10"/>
  <c r="CY6" i="10"/>
  <c r="CM6" i="10"/>
  <c r="EU74" i="10"/>
  <c r="FP52" i="10"/>
  <c r="FP27" i="10" s="1"/>
  <c r="HB28" i="10"/>
  <c r="HB52" i="10" s="1"/>
  <c r="HB27" i="10" s="1"/>
  <c r="HB73" i="10" s="1"/>
  <c r="HB53" i="10"/>
  <c r="FP6" i="10"/>
  <c r="GN67" i="10"/>
  <c r="GZ68" i="10"/>
  <c r="GZ67" i="10" s="1"/>
  <c r="GN29" i="10"/>
  <c r="GZ30" i="10"/>
  <c r="GZ29" i="10" s="1"/>
  <c r="GN7" i="10"/>
  <c r="GZ8" i="10"/>
  <c r="AT6" i="10"/>
  <c r="HC56" i="10"/>
  <c r="HC65" i="10"/>
  <c r="GN21" i="10"/>
  <c r="GZ23" i="10"/>
  <c r="AZ6" i="10"/>
  <c r="BI52" i="10"/>
  <c r="BI27" i="10" s="1"/>
  <c r="DH27" i="10"/>
  <c r="DN6" i="10"/>
  <c r="FS6" i="10"/>
  <c r="FY6" i="10"/>
  <c r="GE6" i="10"/>
  <c r="GK27" i="10"/>
  <c r="GW6" i="10"/>
  <c r="GY28" i="10"/>
  <c r="GY52" i="10" s="1"/>
  <c r="GY27" i="10" s="1"/>
  <c r="GY73" i="10" s="1"/>
  <c r="GY53" i="10"/>
  <c r="GW27" i="10"/>
  <c r="FM26" i="10"/>
  <c r="FM6" i="10" s="1"/>
  <c r="GW26" i="10"/>
  <c r="GQ26" i="10"/>
  <c r="GQ6" i="10" s="1"/>
  <c r="GK26" i="10"/>
  <c r="GK6" i="10" s="1"/>
  <c r="GH26" i="10"/>
  <c r="GH6" i="10" s="1"/>
  <c r="GE26" i="10"/>
  <c r="GB26" i="10"/>
  <c r="GB6" i="10" s="1"/>
  <c r="FY26" i="10"/>
  <c r="FV26" i="10"/>
  <c r="FV6" i="10" s="1"/>
  <c r="FS26" i="10"/>
  <c r="GN62" i="10"/>
  <c r="GN61" i="10" s="1"/>
  <c r="GZ63" i="10"/>
  <c r="GZ62" i="10" s="1"/>
  <c r="GZ61" i="10" s="1"/>
  <c r="GN49" i="10"/>
  <c r="GZ50" i="10"/>
  <c r="GZ49" i="10" s="1"/>
  <c r="GN54" i="10"/>
  <c r="GZ55" i="10"/>
  <c r="GZ54" i="10" s="1"/>
  <c r="GZ53" i="10" s="1"/>
  <c r="FA28" i="10"/>
  <c r="FA52" i="10" s="1"/>
  <c r="FA27" i="10" s="1"/>
  <c r="GN18" i="10"/>
  <c r="GZ19" i="10"/>
  <c r="GN12" i="10"/>
  <c r="GZ13" i="10"/>
  <c r="GZ12" i="10" s="1"/>
  <c r="GZ7" i="10" s="1"/>
  <c r="DH52" i="10"/>
  <c r="CP27" i="10"/>
  <c r="CM27" i="10"/>
  <c r="CA27" i="10"/>
  <c r="BX27" i="10"/>
  <c r="BU27" i="10"/>
  <c r="BL27" i="10"/>
  <c r="AW27" i="10"/>
  <c r="AE27" i="10"/>
  <c r="GN58" i="10"/>
  <c r="GZ59" i="10"/>
  <c r="GZ58" i="10" s="1"/>
  <c r="GN41" i="10"/>
  <c r="GN40" i="10" s="1"/>
  <c r="GZ42" i="10"/>
  <c r="GZ41" i="10" s="1"/>
  <c r="GZ40" i="10" s="1"/>
  <c r="GN37" i="10"/>
  <c r="GZ38" i="10"/>
  <c r="GM67" i="9"/>
  <c r="GM62" i="9"/>
  <c r="GM58" i="9"/>
  <c r="GM54" i="9"/>
  <c r="GM49" i="9"/>
  <c r="GM41" i="9"/>
  <c r="GM37" i="9"/>
  <c r="GM29" i="9"/>
  <c r="GM21" i="9"/>
  <c r="GM12" i="9"/>
  <c r="EW67" i="9"/>
  <c r="EW62" i="9"/>
  <c r="S60" i="8" s="1"/>
  <c r="EW58" i="9"/>
  <c r="EW54" i="9"/>
  <c r="EW49" i="9"/>
  <c r="EW41" i="9"/>
  <c r="EW37" i="9"/>
  <c r="EW29" i="9"/>
  <c r="S27" i="8" s="1"/>
  <c r="EW21" i="9"/>
  <c r="EW12" i="9"/>
  <c r="S10" i="8" s="1"/>
  <c r="GY26" i="10"/>
  <c r="HB26" i="10"/>
  <c r="HB6" i="10" s="1"/>
  <c r="HB72" i="10" s="1"/>
  <c r="GM53" i="9"/>
  <c r="GM40" i="9"/>
  <c r="GM28" i="9"/>
  <c r="GM18" i="9"/>
  <c r="EW53" i="9"/>
  <c r="EW40" i="9"/>
  <c r="EW18" i="9"/>
  <c r="EW7" i="9"/>
  <c r="DS9" i="9"/>
  <c r="AE7" i="8" s="1"/>
  <c r="DS10" i="9"/>
  <c r="AE8" i="8" s="1"/>
  <c r="DS11" i="9"/>
  <c r="AE9" i="8" s="1"/>
  <c r="AQ9" i="8" s="1"/>
  <c r="DS13" i="9"/>
  <c r="AE11" i="8" s="1"/>
  <c r="DS14" i="9"/>
  <c r="DS15" i="9"/>
  <c r="AE13" i="8" s="1"/>
  <c r="DS16" i="9"/>
  <c r="AE14" i="8" s="1"/>
  <c r="DS17" i="9"/>
  <c r="AE15" i="8" s="1"/>
  <c r="AQ15" i="8" s="1"/>
  <c r="DS19" i="9"/>
  <c r="AE17" i="8" s="1"/>
  <c r="DS20" i="9"/>
  <c r="AE18" i="8" s="1"/>
  <c r="DS22" i="9"/>
  <c r="AE20" i="8" s="1"/>
  <c r="DS23" i="9"/>
  <c r="AE21" i="8" s="1"/>
  <c r="AQ21" i="8" s="1"/>
  <c r="DS24" i="9"/>
  <c r="AE22" i="8" s="1"/>
  <c r="AQ22" i="8" s="1"/>
  <c r="DS25" i="9"/>
  <c r="AE23" i="8" s="1"/>
  <c r="DS30" i="9"/>
  <c r="DS31" i="9"/>
  <c r="AE29" i="8" s="1"/>
  <c r="AQ29" i="8" s="1"/>
  <c r="DS32" i="9"/>
  <c r="DS33" i="9"/>
  <c r="DS34" i="9"/>
  <c r="AE32" i="8" s="1"/>
  <c r="DS35" i="9"/>
  <c r="DS36" i="9"/>
  <c r="AE34" i="8" s="1"/>
  <c r="DS38" i="9"/>
  <c r="DS39" i="9"/>
  <c r="AE37" i="8" s="1"/>
  <c r="DS42" i="9"/>
  <c r="AE40" i="8" s="1"/>
  <c r="DS43" i="9"/>
  <c r="DS44" i="9"/>
  <c r="DS45" i="9"/>
  <c r="AE43" i="8" s="1"/>
  <c r="DS46" i="9"/>
  <c r="AE44" i="8" s="1"/>
  <c r="DS47" i="9"/>
  <c r="DS48" i="9"/>
  <c r="DS50" i="9"/>
  <c r="DS51" i="9"/>
  <c r="DS55" i="9"/>
  <c r="DS56" i="9"/>
  <c r="DS60" i="9"/>
  <c r="DS63" i="9"/>
  <c r="DS64" i="9"/>
  <c r="DS65" i="9"/>
  <c r="AE63" i="8" s="1"/>
  <c r="DS66" i="9"/>
  <c r="AE64" i="8" s="1"/>
  <c r="DS68" i="9"/>
  <c r="DS69" i="9"/>
  <c r="HB69" i="9" s="1"/>
  <c r="DS70" i="9"/>
  <c r="AE68" i="8" s="1"/>
  <c r="DR69" i="9"/>
  <c r="HA69" i="9" s="1"/>
  <c r="DR65" i="9"/>
  <c r="DR56" i="9"/>
  <c r="DR51" i="9"/>
  <c r="DR44" i="9"/>
  <c r="DR43" i="9"/>
  <c r="DR38" i="9"/>
  <c r="DR33" i="9"/>
  <c r="DR32" i="9"/>
  <c r="DR14" i="9"/>
  <c r="DR13" i="9"/>
  <c r="GY8" i="9"/>
  <c r="G6" i="8" s="1"/>
  <c r="GY9" i="9"/>
  <c r="GY10" i="9"/>
  <c r="GY11" i="9"/>
  <c r="HB11" i="9" s="1"/>
  <c r="GY13" i="9"/>
  <c r="G11" i="8" s="1"/>
  <c r="GY14" i="9"/>
  <c r="HB14" i="9" s="1"/>
  <c r="GY15" i="9"/>
  <c r="HB15" i="9" s="1"/>
  <c r="GY16" i="9"/>
  <c r="GY17" i="9"/>
  <c r="HB17" i="9" s="1"/>
  <c r="GY19" i="9"/>
  <c r="G17" i="8" s="1"/>
  <c r="GY20" i="9"/>
  <c r="G18" i="8" s="1"/>
  <c r="GY22" i="9"/>
  <c r="GY23" i="9"/>
  <c r="GY24" i="9"/>
  <c r="GY25" i="9"/>
  <c r="HB25" i="9" s="1"/>
  <c r="GY30" i="9"/>
  <c r="GY31" i="9"/>
  <c r="HB31" i="9" s="1"/>
  <c r="GY32" i="9"/>
  <c r="HB32" i="9" s="1"/>
  <c r="GY33" i="9"/>
  <c r="GY34" i="9"/>
  <c r="G32" i="8" s="1"/>
  <c r="GY35" i="9"/>
  <c r="GY36" i="9"/>
  <c r="G34" i="8" s="1"/>
  <c r="GY38" i="9"/>
  <c r="GY39" i="9"/>
  <c r="G37" i="8" s="1"/>
  <c r="M37" i="8" s="1"/>
  <c r="GY42" i="9"/>
  <c r="GY43" i="9"/>
  <c r="GY44" i="9"/>
  <c r="GY45" i="9"/>
  <c r="G43" i="8" s="1"/>
  <c r="M43" i="8" s="1"/>
  <c r="GY46" i="9"/>
  <c r="GY47" i="9"/>
  <c r="GY48" i="9"/>
  <c r="GY50" i="9"/>
  <c r="GY51" i="9"/>
  <c r="GY55" i="9"/>
  <c r="GY56" i="9"/>
  <c r="GY57" i="9"/>
  <c r="GY59" i="9"/>
  <c r="GY60" i="9"/>
  <c r="GY63" i="9"/>
  <c r="G61" i="8" s="1"/>
  <c r="GY64" i="9"/>
  <c r="GY65" i="9"/>
  <c r="GY66" i="9"/>
  <c r="G64" i="8" s="1"/>
  <c r="AQ64" i="8" s="1"/>
  <c r="GY68" i="9"/>
  <c r="GY70" i="9"/>
  <c r="G68" i="8" s="1"/>
  <c r="GW70" i="9"/>
  <c r="GW69" i="9"/>
  <c r="GW68" i="9"/>
  <c r="GW66" i="9"/>
  <c r="GW65" i="9"/>
  <c r="GW64" i="9"/>
  <c r="GW63" i="9"/>
  <c r="GW60" i="9"/>
  <c r="GW59" i="9"/>
  <c r="GW57" i="9"/>
  <c r="GW56" i="9"/>
  <c r="GW55" i="9"/>
  <c r="GW54" i="9" s="1"/>
  <c r="GW51" i="9"/>
  <c r="GW50" i="9"/>
  <c r="GW49" i="9" s="1"/>
  <c r="GW48" i="9"/>
  <c r="GW47" i="9"/>
  <c r="GW46" i="9"/>
  <c r="GW45" i="9"/>
  <c r="GW44" i="9"/>
  <c r="GW43" i="9"/>
  <c r="GW42" i="9"/>
  <c r="GW41" i="9" s="1"/>
  <c r="GW39" i="9"/>
  <c r="GW39" i="1" s="1"/>
  <c r="GW38" i="9"/>
  <c r="GW37" i="9"/>
  <c r="GW36" i="9"/>
  <c r="GW35" i="9"/>
  <c r="GW34" i="9"/>
  <c r="GW33" i="9"/>
  <c r="GW32" i="9"/>
  <c r="GW31" i="9"/>
  <c r="GW30" i="9"/>
  <c r="GW29" i="9"/>
  <c r="GW28" i="9" s="1"/>
  <c r="GW25" i="9"/>
  <c r="GW24" i="9"/>
  <c r="GW23" i="9"/>
  <c r="GW22" i="9"/>
  <c r="GW21" i="9" s="1"/>
  <c r="GW20" i="9"/>
  <c r="GW19" i="9"/>
  <c r="GW17" i="9"/>
  <c r="GW16" i="9"/>
  <c r="GW15" i="9"/>
  <c r="GW14" i="9"/>
  <c r="GW13" i="9"/>
  <c r="GW12" i="9" s="1"/>
  <c r="GW11" i="9"/>
  <c r="GW10" i="9"/>
  <c r="GW9" i="9"/>
  <c r="GW8" i="9"/>
  <c r="GT70" i="9"/>
  <c r="GT69" i="9"/>
  <c r="GT68" i="9"/>
  <c r="GT66" i="9"/>
  <c r="GT65" i="9"/>
  <c r="GT64" i="9"/>
  <c r="GT63" i="9"/>
  <c r="GT60" i="9"/>
  <c r="GT59" i="9"/>
  <c r="GT57" i="9"/>
  <c r="GT56" i="9"/>
  <c r="GT55" i="9"/>
  <c r="GT54" i="9" s="1"/>
  <c r="GT51" i="9"/>
  <c r="GT50" i="9"/>
  <c r="GT49" i="9" s="1"/>
  <c r="GT48" i="9"/>
  <c r="GT47" i="9"/>
  <c r="GT46" i="9"/>
  <c r="GT45" i="9"/>
  <c r="GT44" i="9"/>
  <c r="GT43" i="9"/>
  <c r="GT42" i="9"/>
  <c r="GT41" i="9" s="1"/>
  <c r="GT40" i="9" s="1"/>
  <c r="GT39" i="9"/>
  <c r="GT38" i="9"/>
  <c r="GT37" i="9"/>
  <c r="GT36" i="9"/>
  <c r="GT35" i="9"/>
  <c r="GT34" i="9"/>
  <c r="GT33" i="9"/>
  <c r="GT32" i="9"/>
  <c r="GT31" i="9"/>
  <c r="GT30" i="9"/>
  <c r="GT29" i="9"/>
  <c r="GT28" i="9" s="1"/>
  <c r="GT25" i="9"/>
  <c r="GT24" i="9"/>
  <c r="GT23" i="9"/>
  <c r="GT22" i="9"/>
  <c r="GT21" i="9" s="1"/>
  <c r="GT20" i="9"/>
  <c r="GT20" i="1" s="1"/>
  <c r="GT19" i="9"/>
  <c r="GT17" i="9"/>
  <c r="GT16" i="9"/>
  <c r="GT15" i="9"/>
  <c r="GT14" i="9"/>
  <c r="GT13" i="9"/>
  <c r="GT11" i="9"/>
  <c r="GT10" i="9"/>
  <c r="GT9" i="9"/>
  <c r="GT8" i="9"/>
  <c r="GQ70" i="9"/>
  <c r="GQ69" i="9"/>
  <c r="GQ68" i="9"/>
  <c r="GQ66" i="9"/>
  <c r="GQ65" i="9"/>
  <c r="GQ64" i="9"/>
  <c r="GQ63" i="9"/>
  <c r="GQ60" i="9"/>
  <c r="GQ59" i="9"/>
  <c r="GQ58" i="9"/>
  <c r="GQ57" i="9"/>
  <c r="GQ56" i="9"/>
  <c r="GQ55" i="9"/>
  <c r="GQ54" i="9"/>
  <c r="GQ53" i="9" s="1"/>
  <c r="GQ51" i="9"/>
  <c r="GQ50" i="9"/>
  <c r="GQ49" i="9" s="1"/>
  <c r="GQ48" i="9"/>
  <c r="GQ47" i="9"/>
  <c r="GQ46" i="9"/>
  <c r="GQ45" i="9"/>
  <c r="GQ45" i="1" s="1"/>
  <c r="GQ44" i="9"/>
  <c r="GQ43" i="9"/>
  <c r="GQ42" i="9"/>
  <c r="GQ39" i="9"/>
  <c r="GQ38" i="9"/>
  <c r="GQ36" i="9"/>
  <c r="GQ35" i="9"/>
  <c r="GQ34" i="9"/>
  <c r="GQ33" i="9"/>
  <c r="GQ32" i="9"/>
  <c r="GQ31" i="9"/>
  <c r="GQ30" i="9"/>
  <c r="GQ29" i="9" s="1"/>
  <c r="GQ25" i="9"/>
  <c r="GQ24" i="9"/>
  <c r="GQ23" i="9"/>
  <c r="GQ22" i="9"/>
  <c r="GQ21" i="9"/>
  <c r="GQ20" i="9"/>
  <c r="GQ17" i="9"/>
  <c r="GQ16" i="9"/>
  <c r="GQ15" i="9"/>
  <c r="GQ14" i="9"/>
  <c r="GQ13" i="9"/>
  <c r="GQ11" i="9"/>
  <c r="GQ10" i="9"/>
  <c r="GQ9" i="9"/>
  <c r="GQ8" i="9"/>
  <c r="GK70" i="9"/>
  <c r="GK69" i="9"/>
  <c r="GK68" i="9"/>
  <c r="GK67" i="9" s="1"/>
  <c r="GK66" i="9"/>
  <c r="GK65" i="9"/>
  <c r="GK64" i="9"/>
  <c r="GK63" i="9"/>
  <c r="GK60" i="9"/>
  <c r="GK59" i="9"/>
  <c r="GK58" i="9" s="1"/>
  <c r="GK57" i="9"/>
  <c r="GK56" i="9"/>
  <c r="GK55" i="9"/>
  <c r="GK54" i="9"/>
  <c r="GK53" i="9" s="1"/>
  <c r="GK51" i="9"/>
  <c r="GK50" i="9"/>
  <c r="GK49" i="9" s="1"/>
  <c r="GK48" i="9"/>
  <c r="GK47" i="9"/>
  <c r="GK46" i="9"/>
  <c r="GK45" i="9"/>
  <c r="GK44" i="9"/>
  <c r="GK43" i="9"/>
  <c r="GK42" i="9"/>
  <c r="GK39" i="9"/>
  <c r="GK38" i="9"/>
  <c r="GK37" i="9"/>
  <c r="GK36" i="9"/>
  <c r="GK35" i="9"/>
  <c r="GK34" i="9"/>
  <c r="GK33" i="9"/>
  <c r="GK32" i="9"/>
  <c r="GK31" i="9"/>
  <c r="GK30" i="9"/>
  <c r="GK29" i="9"/>
  <c r="GK28" i="9" s="1"/>
  <c r="GK25" i="9"/>
  <c r="GK24" i="9"/>
  <c r="GK23" i="9"/>
  <c r="GK22" i="9"/>
  <c r="GK21" i="9" s="1"/>
  <c r="GK20" i="9"/>
  <c r="GK19" i="9"/>
  <c r="GK17" i="9"/>
  <c r="GK16" i="9"/>
  <c r="GK15" i="9"/>
  <c r="GK14" i="9"/>
  <c r="GK13" i="9"/>
  <c r="GK12" i="9" s="1"/>
  <c r="GK11" i="9"/>
  <c r="GK10" i="9"/>
  <c r="GK9" i="9"/>
  <c r="GK8" i="9"/>
  <c r="GH70" i="9"/>
  <c r="GH69" i="9"/>
  <c r="GH68" i="9"/>
  <c r="GH66" i="9"/>
  <c r="GH65" i="9"/>
  <c r="GH64" i="9"/>
  <c r="GH63" i="9"/>
  <c r="GH60" i="9"/>
  <c r="GH59" i="9"/>
  <c r="GH57" i="9"/>
  <c r="GH56" i="9"/>
  <c r="GH55" i="9"/>
  <c r="GH54" i="9" s="1"/>
  <c r="GH51" i="9"/>
  <c r="GH50" i="9"/>
  <c r="GH49" i="9" s="1"/>
  <c r="GH48" i="9"/>
  <c r="GH47" i="9"/>
  <c r="GH46" i="9"/>
  <c r="GH45" i="9"/>
  <c r="GH44" i="9"/>
  <c r="GH43" i="9"/>
  <c r="GH42" i="9"/>
  <c r="GH41" i="9" s="1"/>
  <c r="GH40" i="9" s="1"/>
  <c r="GH39" i="9"/>
  <c r="GH38" i="9"/>
  <c r="GH37" i="9"/>
  <c r="GH36" i="9"/>
  <c r="GH35" i="9"/>
  <c r="GH34" i="9"/>
  <c r="GH33" i="9"/>
  <c r="GH32" i="9"/>
  <c r="GH31" i="9"/>
  <c r="GH30" i="9"/>
  <c r="GH29" i="9"/>
  <c r="GH28" i="9" s="1"/>
  <c r="GH25" i="9"/>
  <c r="GH24" i="9"/>
  <c r="GH23" i="9"/>
  <c r="GH22" i="9"/>
  <c r="GH21" i="9" s="1"/>
  <c r="GH20" i="9"/>
  <c r="GH19" i="9"/>
  <c r="GH17" i="9"/>
  <c r="GH16" i="9"/>
  <c r="GH15" i="9"/>
  <c r="GH14" i="9"/>
  <c r="GH13" i="9"/>
  <c r="GH12" i="9" s="1"/>
  <c r="GH11" i="9"/>
  <c r="GH10" i="9"/>
  <c r="GH9" i="9"/>
  <c r="GH8" i="9"/>
  <c r="GE70" i="9"/>
  <c r="GE69" i="9"/>
  <c r="GE68" i="9"/>
  <c r="GE66" i="9"/>
  <c r="GE65" i="9"/>
  <c r="GE64" i="9"/>
  <c r="GE63" i="9"/>
  <c r="GE60" i="9"/>
  <c r="GE59" i="9"/>
  <c r="GE57" i="9"/>
  <c r="GE56" i="9"/>
  <c r="GE55" i="9"/>
  <c r="GE54" i="9" s="1"/>
  <c r="GE51" i="9"/>
  <c r="GE50" i="9"/>
  <c r="GE49" i="9" s="1"/>
  <c r="GE48" i="9"/>
  <c r="GE47" i="9"/>
  <c r="GE46" i="9"/>
  <c r="GE45" i="9"/>
  <c r="GE44" i="9"/>
  <c r="GE43" i="9"/>
  <c r="GE42" i="9"/>
  <c r="GE41" i="9" s="1"/>
  <c r="GE40" i="9" s="1"/>
  <c r="GE39" i="9"/>
  <c r="GE38" i="9"/>
  <c r="GE37" i="9"/>
  <c r="GE36" i="9"/>
  <c r="GE35" i="9"/>
  <c r="GE34" i="9"/>
  <c r="GE33" i="9"/>
  <c r="GE32" i="9"/>
  <c r="GE31" i="9"/>
  <c r="GE30" i="9"/>
  <c r="GE29" i="9"/>
  <c r="GE28" i="9" s="1"/>
  <c r="GE25" i="9"/>
  <c r="GE24" i="9"/>
  <c r="GE23" i="9"/>
  <c r="GE22" i="9"/>
  <c r="GE21" i="9" s="1"/>
  <c r="GE20" i="9"/>
  <c r="GE19" i="9"/>
  <c r="GE17" i="9"/>
  <c r="GE16" i="9"/>
  <c r="GE15" i="9"/>
  <c r="GE14" i="9"/>
  <c r="GE13" i="9"/>
  <c r="GE12" i="9" s="1"/>
  <c r="GE11" i="9"/>
  <c r="GE10" i="9"/>
  <c r="GE9" i="9"/>
  <c r="GE8" i="9"/>
  <c r="GB70" i="9"/>
  <c r="GB70" i="1" s="1"/>
  <c r="GB67" i="1" s="1"/>
  <c r="GB69" i="9"/>
  <c r="GB68" i="9"/>
  <c r="GB66" i="9"/>
  <c r="GB66" i="1" s="1"/>
  <c r="GB65" i="9"/>
  <c r="GB64" i="9"/>
  <c r="GB63" i="9"/>
  <c r="GB63" i="1" s="1"/>
  <c r="GB60" i="9"/>
  <c r="GB59" i="9"/>
  <c r="GB57" i="9"/>
  <c r="GB56" i="9"/>
  <c r="GB55" i="9"/>
  <c r="GB54" i="9" s="1"/>
  <c r="GB51" i="9"/>
  <c r="GB50" i="9"/>
  <c r="GB49" i="9" s="1"/>
  <c r="GB48" i="9"/>
  <c r="GB47" i="9"/>
  <c r="GB46" i="9"/>
  <c r="GB45" i="9"/>
  <c r="GB44" i="9"/>
  <c r="GB43" i="9"/>
  <c r="GB42" i="9"/>
  <c r="GB41" i="9" s="1"/>
  <c r="GB39" i="9"/>
  <c r="GB38" i="9"/>
  <c r="GB37" i="9"/>
  <c r="GB36" i="9"/>
  <c r="GB35" i="9"/>
  <c r="GB34" i="9"/>
  <c r="GB33" i="9"/>
  <c r="GB32" i="9"/>
  <c r="GB31" i="9"/>
  <c r="GB30" i="9"/>
  <c r="GB29" i="9"/>
  <c r="GB28" i="9" s="1"/>
  <c r="GB25" i="9"/>
  <c r="GB24" i="9"/>
  <c r="GB23" i="9"/>
  <c r="GB22" i="9"/>
  <c r="GB21" i="9" s="1"/>
  <c r="GB20" i="9"/>
  <c r="GB19" i="9"/>
  <c r="GB17" i="9"/>
  <c r="GB16" i="9"/>
  <c r="GB15" i="9"/>
  <c r="GB14" i="9"/>
  <c r="GB13" i="9"/>
  <c r="GB12" i="9" s="1"/>
  <c r="GB11" i="9"/>
  <c r="GB10" i="9"/>
  <c r="GB9" i="9"/>
  <c r="GB8" i="9"/>
  <c r="FY70" i="9"/>
  <c r="FY69" i="9"/>
  <c r="FY68" i="9"/>
  <c r="FY66" i="9"/>
  <c r="FY65" i="9"/>
  <c r="FY64" i="9"/>
  <c r="FY63" i="9"/>
  <c r="FY60" i="9"/>
  <c r="FY59" i="9"/>
  <c r="FY57" i="9"/>
  <c r="FY56" i="9"/>
  <c r="FY55" i="9"/>
  <c r="FY54" i="9" s="1"/>
  <c r="FY51" i="9"/>
  <c r="FY50" i="9"/>
  <c r="FY49" i="9" s="1"/>
  <c r="FY48" i="9"/>
  <c r="FY47" i="9"/>
  <c r="FY46" i="9"/>
  <c r="FY45" i="9"/>
  <c r="FY44" i="9"/>
  <c r="FY43" i="9"/>
  <c r="FY42" i="9"/>
  <c r="FY41" i="9" s="1"/>
  <c r="FY40" i="9" s="1"/>
  <c r="FY39" i="9"/>
  <c r="FY38" i="9"/>
  <c r="FY37" i="9"/>
  <c r="FY36" i="9"/>
  <c r="FY35" i="9"/>
  <c r="FY34" i="9"/>
  <c r="FY33" i="9"/>
  <c r="FY32" i="9"/>
  <c r="FY31" i="9"/>
  <c r="FY30" i="9"/>
  <c r="FY29" i="9"/>
  <c r="FY28" i="9" s="1"/>
  <c r="FY25" i="9"/>
  <c r="FY24" i="9"/>
  <c r="FY23" i="9"/>
  <c r="FY22" i="9"/>
  <c r="FY21" i="9" s="1"/>
  <c r="FY20" i="9"/>
  <c r="FY19" i="9"/>
  <c r="FY17" i="9"/>
  <c r="FY16" i="9"/>
  <c r="FY15" i="9"/>
  <c r="FY14" i="9"/>
  <c r="FY13" i="9"/>
  <c r="FY12" i="9" s="1"/>
  <c r="FY11" i="9"/>
  <c r="FY10" i="9"/>
  <c r="FY9" i="9"/>
  <c r="FY8" i="9"/>
  <c r="FV70" i="9"/>
  <c r="FV69" i="9"/>
  <c r="FV68" i="9"/>
  <c r="FV66" i="9"/>
  <c r="FV65" i="9"/>
  <c r="FV64" i="9"/>
  <c r="FV63" i="9"/>
  <c r="FV60" i="9"/>
  <c r="FV59" i="9"/>
  <c r="FV57" i="9"/>
  <c r="FV56" i="9"/>
  <c r="FV55" i="9"/>
  <c r="FV54" i="9" s="1"/>
  <c r="FV51" i="9"/>
  <c r="FV50" i="9"/>
  <c r="FV49" i="9" s="1"/>
  <c r="FV48" i="9"/>
  <c r="FV47" i="9"/>
  <c r="FV46" i="9"/>
  <c r="FV45" i="9"/>
  <c r="FV44" i="9"/>
  <c r="FV43" i="9"/>
  <c r="FV42" i="9"/>
  <c r="FV41" i="9" s="1"/>
  <c r="FV39" i="9"/>
  <c r="FV38" i="9"/>
  <c r="FV37" i="9"/>
  <c r="FV36" i="9"/>
  <c r="FV35" i="9"/>
  <c r="FV34" i="9"/>
  <c r="FV33" i="9"/>
  <c r="FV32" i="9"/>
  <c r="FV31" i="9"/>
  <c r="FV30" i="9"/>
  <c r="FV29" i="9"/>
  <c r="FV28" i="9" s="1"/>
  <c r="FV25" i="9"/>
  <c r="FV24" i="9"/>
  <c r="FV23" i="9"/>
  <c r="FV22" i="9"/>
  <c r="FV21" i="9" s="1"/>
  <c r="FV20" i="9"/>
  <c r="FV19" i="9"/>
  <c r="FV17" i="9"/>
  <c r="FV16" i="9"/>
  <c r="FV15" i="9"/>
  <c r="FV14" i="9"/>
  <c r="FV13" i="9"/>
  <c r="FV12" i="9" s="1"/>
  <c r="FV11" i="9"/>
  <c r="FV10" i="9"/>
  <c r="FV9" i="9"/>
  <c r="FV8" i="9"/>
  <c r="FS70" i="9"/>
  <c r="FS69" i="9"/>
  <c r="FS68" i="9"/>
  <c r="FS66" i="9"/>
  <c r="FS65" i="9"/>
  <c r="FS64" i="9"/>
  <c r="FS63" i="9"/>
  <c r="FS60" i="9"/>
  <c r="FS59" i="9"/>
  <c r="FS57" i="9"/>
  <c r="FS56" i="9"/>
  <c r="FS55" i="9"/>
  <c r="FS54" i="9" s="1"/>
  <c r="FS51" i="9"/>
  <c r="FS50" i="9"/>
  <c r="FS49" i="9" s="1"/>
  <c r="FS48" i="9"/>
  <c r="FS47" i="9"/>
  <c r="FS46" i="9"/>
  <c r="FS45" i="9"/>
  <c r="FS44" i="9"/>
  <c r="FS43" i="9"/>
  <c r="FS42" i="9"/>
  <c r="FS41" i="9" s="1"/>
  <c r="FS40" i="9" s="1"/>
  <c r="FS39" i="9"/>
  <c r="FS38" i="9"/>
  <c r="FS37" i="9"/>
  <c r="FS36" i="9"/>
  <c r="FS35" i="9"/>
  <c r="FS34" i="9"/>
  <c r="FS33" i="9"/>
  <c r="FS32" i="9"/>
  <c r="FS31" i="9"/>
  <c r="FS30" i="9"/>
  <c r="FS29" i="9"/>
  <c r="FS28" i="9" s="1"/>
  <c r="FS25" i="9"/>
  <c r="FS24" i="9"/>
  <c r="FS23" i="9"/>
  <c r="FS22" i="9"/>
  <c r="FS21" i="9" s="1"/>
  <c r="FS20" i="9"/>
  <c r="FS19" i="9"/>
  <c r="FS17" i="9"/>
  <c r="FS16" i="9"/>
  <c r="FS15" i="9"/>
  <c r="FS14" i="9"/>
  <c r="FS13" i="9"/>
  <c r="FS12" i="9" s="1"/>
  <c r="FS11" i="9"/>
  <c r="FS10" i="9"/>
  <c r="FS9" i="9"/>
  <c r="FS8" i="9"/>
  <c r="FP70" i="9"/>
  <c r="FP69" i="9"/>
  <c r="FP68" i="9"/>
  <c r="FP66" i="9"/>
  <c r="FP65" i="9"/>
  <c r="FP64" i="9"/>
  <c r="FP63" i="9"/>
  <c r="FP60" i="9"/>
  <c r="FP59" i="9"/>
  <c r="FP57" i="9"/>
  <c r="FP56" i="9"/>
  <c r="FP55" i="9"/>
  <c r="FP54" i="9" s="1"/>
  <c r="FP51" i="9"/>
  <c r="FP50" i="9"/>
  <c r="FP49" i="9" s="1"/>
  <c r="FP48" i="9"/>
  <c r="FP47" i="9"/>
  <c r="FP46" i="9"/>
  <c r="FP45" i="9"/>
  <c r="FP44" i="9"/>
  <c r="FP43" i="9"/>
  <c r="FP42" i="9"/>
  <c r="FP39" i="9"/>
  <c r="FP38" i="9"/>
  <c r="FP36" i="9"/>
  <c r="FP35" i="9"/>
  <c r="FP34" i="9"/>
  <c r="FP33" i="9"/>
  <c r="FP32" i="9"/>
  <c r="FP31" i="9"/>
  <c r="FP30" i="9"/>
  <c r="FP29" i="9" s="1"/>
  <c r="FP25" i="9"/>
  <c r="FP24" i="9"/>
  <c r="FP23" i="9"/>
  <c r="FP22" i="9"/>
  <c r="FP21" i="9" s="1"/>
  <c r="FP20" i="9"/>
  <c r="FP19" i="9"/>
  <c r="FP17" i="9"/>
  <c r="FP16" i="9"/>
  <c r="FP15" i="9"/>
  <c r="FP14" i="9"/>
  <c r="FP13" i="9"/>
  <c r="FP12" i="9" s="1"/>
  <c r="FP11" i="9"/>
  <c r="FP10" i="9"/>
  <c r="FP9" i="9"/>
  <c r="FP8" i="9"/>
  <c r="FM70" i="9"/>
  <c r="FM69" i="9"/>
  <c r="FM68" i="9"/>
  <c r="FM66" i="9"/>
  <c r="FM65" i="9"/>
  <c r="FM64" i="9"/>
  <c r="FM63" i="9"/>
  <c r="FM62" i="9" s="1"/>
  <c r="FM60" i="9"/>
  <c r="FM59" i="9"/>
  <c r="FM58" i="9" s="1"/>
  <c r="FM57" i="9"/>
  <c r="FM56" i="9"/>
  <c r="FM55" i="9"/>
  <c r="FM54" i="9" s="1"/>
  <c r="FM51" i="9"/>
  <c r="FM50" i="9"/>
  <c r="FM48" i="9"/>
  <c r="FM47" i="9"/>
  <c r="FM46" i="9"/>
  <c r="FM45" i="9"/>
  <c r="FM44" i="9"/>
  <c r="FM43" i="9"/>
  <c r="FM42" i="9"/>
  <c r="FM41" i="9" s="1"/>
  <c r="FM39" i="9"/>
  <c r="FM38" i="9"/>
  <c r="FM37" i="9" s="1"/>
  <c r="FM36" i="9"/>
  <c r="FM35" i="9"/>
  <c r="FM34" i="9"/>
  <c r="FM33" i="9"/>
  <c r="FM32" i="9"/>
  <c r="FM31" i="9"/>
  <c r="FM30" i="9"/>
  <c r="FM25" i="9"/>
  <c r="FM24" i="9"/>
  <c r="FM23" i="9"/>
  <c r="FM22" i="9"/>
  <c r="FM20" i="9"/>
  <c r="FM19" i="9"/>
  <c r="FM17" i="9"/>
  <c r="FM16" i="9"/>
  <c r="FM15" i="9"/>
  <c r="FM14" i="9"/>
  <c r="FM13" i="9"/>
  <c r="FM12" i="9" s="1"/>
  <c r="FM11" i="9"/>
  <c r="FM10" i="9"/>
  <c r="FM9" i="9"/>
  <c r="FM8" i="9"/>
  <c r="FJ70" i="9"/>
  <c r="FJ69" i="9"/>
  <c r="FJ68" i="9"/>
  <c r="FJ66" i="9"/>
  <c r="FJ65" i="9"/>
  <c r="FJ64" i="9"/>
  <c r="FJ60" i="9"/>
  <c r="FJ59" i="9"/>
  <c r="FJ58" i="9" s="1"/>
  <c r="FJ57" i="9"/>
  <c r="FJ56" i="9"/>
  <c r="FJ55" i="9"/>
  <c r="FJ51" i="9"/>
  <c r="FJ50" i="9"/>
  <c r="FJ49" i="9"/>
  <c r="FJ48" i="9"/>
  <c r="FJ47" i="9"/>
  <c r="FJ46" i="9"/>
  <c r="FJ45" i="9"/>
  <c r="FJ44" i="9"/>
  <c r="FJ43" i="9"/>
  <c r="FJ42" i="9"/>
  <c r="FJ41" i="9"/>
  <c r="FJ40" i="9" s="1"/>
  <c r="FJ39" i="9"/>
  <c r="FJ38" i="9"/>
  <c r="FJ37" i="9" s="1"/>
  <c r="FJ36" i="9"/>
  <c r="FJ36" i="1" s="1"/>
  <c r="FJ28" i="1" s="1"/>
  <c r="FJ52" i="1" s="1"/>
  <c r="FJ35" i="9"/>
  <c r="FJ34" i="9"/>
  <c r="FJ33" i="9"/>
  <c r="FJ32" i="9"/>
  <c r="FJ31" i="9"/>
  <c r="FJ30" i="9"/>
  <c r="FJ29" i="9" s="1"/>
  <c r="FJ25" i="9"/>
  <c r="FJ24" i="9"/>
  <c r="FJ23" i="9"/>
  <c r="FJ22" i="9"/>
  <c r="FJ21" i="9"/>
  <c r="FJ20" i="9"/>
  <c r="FJ19" i="9"/>
  <c r="FJ17" i="9"/>
  <c r="FJ16" i="9"/>
  <c r="FJ15" i="9"/>
  <c r="FJ14" i="9"/>
  <c r="FJ13" i="9"/>
  <c r="FJ11" i="9"/>
  <c r="FJ10" i="9"/>
  <c r="FG70" i="9"/>
  <c r="FG69" i="9"/>
  <c r="FG68" i="9"/>
  <c r="FG67" i="9" s="1"/>
  <c r="FG66" i="9"/>
  <c r="FG65" i="9"/>
  <c r="FG64" i="9"/>
  <c r="FG63" i="9"/>
  <c r="FG60" i="9"/>
  <c r="FG59" i="9"/>
  <c r="FG58" i="9" s="1"/>
  <c r="FG57" i="9"/>
  <c r="FG56" i="9"/>
  <c r="FG55" i="9"/>
  <c r="FG51" i="9"/>
  <c r="FG50" i="9"/>
  <c r="FG49" i="9"/>
  <c r="FG48" i="9"/>
  <c r="FG47" i="9"/>
  <c r="FG46" i="9"/>
  <c r="FG45" i="9"/>
  <c r="FG44" i="9"/>
  <c r="FG43" i="9"/>
  <c r="FG42" i="9"/>
  <c r="FG41" i="9"/>
  <c r="FG40" i="9" s="1"/>
  <c r="FG39" i="9"/>
  <c r="FG38" i="9"/>
  <c r="FG37" i="9" s="1"/>
  <c r="FG36" i="9"/>
  <c r="FG35" i="9"/>
  <c r="FG34" i="9"/>
  <c r="FG33" i="9"/>
  <c r="FG32" i="9"/>
  <c r="FG31" i="9"/>
  <c r="FG30" i="9"/>
  <c r="FG29" i="9" s="1"/>
  <c r="FG25" i="9"/>
  <c r="FG24" i="9"/>
  <c r="FG23" i="9"/>
  <c r="FG22" i="9"/>
  <c r="FG21" i="9"/>
  <c r="FG20" i="9"/>
  <c r="FG19" i="9"/>
  <c r="FG18" i="9" s="1"/>
  <c r="FG17" i="9"/>
  <c r="FG16" i="9"/>
  <c r="FG15" i="9"/>
  <c r="FG14" i="9"/>
  <c r="FG13" i="9"/>
  <c r="FG11" i="9"/>
  <c r="FG10" i="9"/>
  <c r="FG9" i="9"/>
  <c r="FG8" i="9"/>
  <c r="FD70" i="9"/>
  <c r="FD69" i="9"/>
  <c r="FD68" i="9"/>
  <c r="FD67" i="9" s="1"/>
  <c r="FD66" i="9"/>
  <c r="FD65" i="9"/>
  <c r="FD64" i="9"/>
  <c r="FD63" i="9"/>
  <c r="FD60" i="9"/>
  <c r="FD59" i="9"/>
  <c r="FD58" i="9" s="1"/>
  <c r="FD57" i="9"/>
  <c r="FD56" i="9"/>
  <c r="FD55" i="9"/>
  <c r="FD54" i="9" s="1"/>
  <c r="FD51" i="9"/>
  <c r="FD50" i="9"/>
  <c r="FD48" i="9"/>
  <c r="FD47" i="9"/>
  <c r="FD46" i="9"/>
  <c r="FD45" i="9"/>
  <c r="FD44" i="9"/>
  <c r="FD43" i="9"/>
  <c r="FD42" i="9"/>
  <c r="FD41" i="9" s="1"/>
  <c r="FD39" i="9"/>
  <c r="FD38" i="9"/>
  <c r="FD37" i="9" s="1"/>
  <c r="FD36" i="9"/>
  <c r="FD35" i="9"/>
  <c r="FD34" i="9"/>
  <c r="FD33" i="9"/>
  <c r="FD32" i="9"/>
  <c r="FD31" i="9"/>
  <c r="FD30" i="9"/>
  <c r="FD25" i="9"/>
  <c r="FD24" i="9"/>
  <c r="FD23" i="9"/>
  <c r="FD22" i="9"/>
  <c r="FD20" i="9"/>
  <c r="FD19" i="9"/>
  <c r="FD17" i="9"/>
  <c r="FD16" i="9"/>
  <c r="FD15" i="9"/>
  <c r="FD14" i="9"/>
  <c r="FD13" i="9"/>
  <c r="FD12" i="9" s="1"/>
  <c r="FD11" i="9"/>
  <c r="FD10" i="9"/>
  <c r="FD9" i="9"/>
  <c r="FD8" i="9"/>
  <c r="FA70" i="9"/>
  <c r="FA69" i="9"/>
  <c r="GN69" i="9" s="1"/>
  <c r="GZ69" i="9" s="1"/>
  <c r="FA68" i="9"/>
  <c r="FA66" i="9"/>
  <c r="FA65" i="9"/>
  <c r="GN65" i="9" s="1"/>
  <c r="GZ65" i="9" s="1"/>
  <c r="FA64" i="9"/>
  <c r="GN64" i="9" s="1"/>
  <c r="GZ64" i="9" s="1"/>
  <c r="FA63" i="9"/>
  <c r="FA63" i="1" s="1"/>
  <c r="FA60" i="9"/>
  <c r="GN60" i="9" s="1"/>
  <c r="GZ60" i="9" s="1"/>
  <c r="FA59" i="9"/>
  <c r="GN59" i="9" s="1"/>
  <c r="FA58" i="9"/>
  <c r="FA57" i="9"/>
  <c r="GN57" i="9" s="1"/>
  <c r="GZ57" i="9" s="1"/>
  <c r="FA56" i="9"/>
  <c r="GN56" i="9" s="1"/>
  <c r="GZ56" i="9" s="1"/>
  <c r="FA55" i="9"/>
  <c r="GN55" i="9" s="1"/>
  <c r="FA54" i="9"/>
  <c r="FA53" i="9" s="1"/>
  <c r="FA51" i="9"/>
  <c r="GN51" i="9" s="1"/>
  <c r="GZ51" i="9" s="1"/>
  <c r="FA50" i="9"/>
  <c r="FA48" i="9"/>
  <c r="GN48" i="9" s="1"/>
  <c r="GZ48" i="9" s="1"/>
  <c r="FA47" i="9"/>
  <c r="GN47" i="9" s="1"/>
  <c r="GZ47" i="9" s="1"/>
  <c r="FA46" i="9"/>
  <c r="GN46" i="9" s="1"/>
  <c r="GZ46" i="9" s="1"/>
  <c r="FA45" i="9"/>
  <c r="GN45" i="9" s="1"/>
  <c r="GZ45" i="9" s="1"/>
  <c r="H43" i="8" s="1"/>
  <c r="N43" i="8" s="1"/>
  <c r="FA44" i="9"/>
  <c r="GN44" i="9" s="1"/>
  <c r="GZ44" i="9" s="1"/>
  <c r="FA43" i="9"/>
  <c r="GN43" i="9" s="1"/>
  <c r="GZ43" i="9" s="1"/>
  <c r="FA42" i="9"/>
  <c r="FA39" i="9"/>
  <c r="GN39" i="9" s="1"/>
  <c r="GZ39" i="9" s="1"/>
  <c r="H37" i="8" s="1"/>
  <c r="N37" i="8" s="1"/>
  <c r="FA38" i="9"/>
  <c r="FA36" i="9"/>
  <c r="GN36" i="9" s="1"/>
  <c r="GZ36" i="9" s="1"/>
  <c r="H34" i="8" s="1"/>
  <c r="FA35" i="9"/>
  <c r="GN35" i="9" s="1"/>
  <c r="GZ35" i="9" s="1"/>
  <c r="FA34" i="9"/>
  <c r="GN34" i="9" s="1"/>
  <c r="GZ34" i="9" s="1"/>
  <c r="H32" i="8" s="1"/>
  <c r="FA33" i="9"/>
  <c r="GN33" i="9" s="1"/>
  <c r="GZ33" i="9" s="1"/>
  <c r="FA32" i="9"/>
  <c r="GN32" i="9" s="1"/>
  <c r="GZ32" i="9" s="1"/>
  <c r="FA31" i="9"/>
  <c r="GN31" i="9" s="1"/>
  <c r="GZ31" i="9" s="1"/>
  <c r="FA30" i="9"/>
  <c r="FA25" i="9"/>
  <c r="GN25" i="9" s="1"/>
  <c r="GZ25" i="9" s="1"/>
  <c r="FA24" i="9"/>
  <c r="GN24" i="9" s="1"/>
  <c r="GZ24" i="9" s="1"/>
  <c r="FA23" i="9"/>
  <c r="GN23" i="9" s="1"/>
  <c r="GZ23" i="9" s="1"/>
  <c r="FA22" i="9"/>
  <c r="FA20" i="9"/>
  <c r="GN20" i="9" s="1"/>
  <c r="FA19" i="9"/>
  <c r="GN19" i="9" s="1"/>
  <c r="FA17" i="9"/>
  <c r="GN17" i="9" s="1"/>
  <c r="GZ17" i="9" s="1"/>
  <c r="FA16" i="9"/>
  <c r="GN16" i="9" s="1"/>
  <c r="GZ16" i="9" s="1"/>
  <c r="FA15" i="9"/>
  <c r="GN15" i="9" s="1"/>
  <c r="GZ15" i="9" s="1"/>
  <c r="FA14" i="9"/>
  <c r="GN14" i="9" s="1"/>
  <c r="GZ14" i="9" s="1"/>
  <c r="FA13" i="9"/>
  <c r="FA12" i="9"/>
  <c r="FA11" i="9"/>
  <c r="GN11" i="9" s="1"/>
  <c r="GZ11" i="9" s="1"/>
  <c r="FA10" i="9"/>
  <c r="FA9" i="9"/>
  <c r="FA9" i="1" s="1"/>
  <c r="FA8" i="9"/>
  <c r="FA8" i="1" s="1"/>
  <c r="EU69" i="9"/>
  <c r="EU65" i="9"/>
  <c r="EU64" i="9"/>
  <c r="EU56" i="9"/>
  <c r="EU55" i="9"/>
  <c r="EU50" i="9"/>
  <c r="EU48" i="9"/>
  <c r="EU44" i="9"/>
  <c r="EU43" i="9"/>
  <c r="EU38" i="9"/>
  <c r="EU33" i="9"/>
  <c r="EU32" i="9"/>
  <c r="EU31" i="9"/>
  <c r="EU22" i="9"/>
  <c r="ER69" i="9"/>
  <c r="ER65" i="9"/>
  <c r="ER64" i="9"/>
  <c r="ER56" i="9"/>
  <c r="ER55" i="9"/>
  <c r="ER50" i="9"/>
  <c r="ER48" i="9"/>
  <c r="ER44" i="9"/>
  <c r="ER43" i="9"/>
  <c r="ER38" i="9"/>
  <c r="ER33" i="9"/>
  <c r="ER32" i="9"/>
  <c r="ER31" i="9"/>
  <c r="ER22" i="9"/>
  <c r="EO70" i="9"/>
  <c r="EO69" i="9"/>
  <c r="EO68" i="9"/>
  <c r="EO67" i="9" s="1"/>
  <c r="EO66" i="9"/>
  <c r="EO65" i="9"/>
  <c r="EO64" i="9"/>
  <c r="EO63" i="9"/>
  <c r="EO62" i="9" s="1"/>
  <c r="EO61" i="9" s="1"/>
  <c r="EO60" i="9"/>
  <c r="EO59" i="9"/>
  <c r="EO58" i="9" s="1"/>
  <c r="EO57" i="9"/>
  <c r="EO56" i="9"/>
  <c r="EO55" i="9"/>
  <c r="EO51" i="9"/>
  <c r="EO50" i="9"/>
  <c r="EO49" i="9"/>
  <c r="EO48" i="9"/>
  <c r="EO47" i="9"/>
  <c r="EO46" i="9"/>
  <c r="EO45" i="9"/>
  <c r="EO44" i="9"/>
  <c r="EO43" i="9"/>
  <c r="EO42" i="9"/>
  <c r="EO41" i="9"/>
  <c r="EO40" i="9" s="1"/>
  <c r="EO39" i="9"/>
  <c r="EO38" i="9"/>
  <c r="EO37" i="9" s="1"/>
  <c r="EO36" i="9"/>
  <c r="EO35" i="9"/>
  <c r="EO34" i="9"/>
  <c r="EO33" i="9"/>
  <c r="EO32" i="9"/>
  <c r="EO31" i="9"/>
  <c r="EO30" i="9"/>
  <c r="EO29" i="9" s="1"/>
  <c r="EO28" i="9" s="1"/>
  <c r="EO52" i="9" s="1"/>
  <c r="EO27" i="9" s="1"/>
  <c r="EO73" i="9" s="1"/>
  <c r="EO25" i="9"/>
  <c r="EO24" i="9"/>
  <c r="EO23" i="9"/>
  <c r="EO22" i="9"/>
  <c r="EO21" i="9"/>
  <c r="EO20" i="9"/>
  <c r="EO19" i="9"/>
  <c r="EO18" i="9" s="1"/>
  <c r="EO17" i="9"/>
  <c r="EO16" i="9"/>
  <c r="EO15" i="9"/>
  <c r="EO14" i="9"/>
  <c r="EO13" i="9"/>
  <c r="EO11" i="9"/>
  <c r="EO10" i="9"/>
  <c r="EO9" i="9"/>
  <c r="EO8" i="9"/>
  <c r="EL69" i="9"/>
  <c r="EL65" i="9"/>
  <c r="EL64" i="9"/>
  <c r="EL56" i="9"/>
  <c r="EL55" i="9"/>
  <c r="EL50" i="9"/>
  <c r="EL48" i="9"/>
  <c r="EL44" i="9"/>
  <c r="EL43" i="9"/>
  <c r="EL38" i="9"/>
  <c r="EL33" i="9"/>
  <c r="EL32" i="9"/>
  <c r="EL31" i="9"/>
  <c r="EL22" i="9"/>
  <c r="EF69" i="9"/>
  <c r="EF65" i="9"/>
  <c r="EF64" i="9"/>
  <c r="EF56" i="9"/>
  <c r="EF55" i="9"/>
  <c r="EF50" i="9"/>
  <c r="EF48" i="9"/>
  <c r="EF44" i="9"/>
  <c r="EF43" i="9"/>
  <c r="EF38" i="9"/>
  <c r="EF33" i="9"/>
  <c r="EF32" i="9"/>
  <c r="EF31" i="9"/>
  <c r="EF22" i="9"/>
  <c r="EC70" i="9"/>
  <c r="EC69" i="9"/>
  <c r="EC68" i="9"/>
  <c r="EC66" i="9"/>
  <c r="EC65" i="9"/>
  <c r="EC64" i="9"/>
  <c r="EC63" i="9"/>
  <c r="EC62" i="9"/>
  <c r="EC60" i="9"/>
  <c r="EC59" i="9"/>
  <c r="EC58" i="9" s="1"/>
  <c r="EC57" i="9"/>
  <c r="EC56" i="9"/>
  <c r="EC55" i="9"/>
  <c r="EC54" i="9" s="1"/>
  <c r="EC51" i="9"/>
  <c r="EC50" i="9"/>
  <c r="EC48" i="9"/>
  <c r="EC47" i="9"/>
  <c r="EC46" i="9"/>
  <c r="EC45" i="9"/>
  <c r="EC44" i="9"/>
  <c r="EC43" i="9"/>
  <c r="EC42" i="9"/>
  <c r="EC41" i="9" s="1"/>
  <c r="EC39" i="9"/>
  <c r="EC38" i="9"/>
  <c r="EC37" i="9" s="1"/>
  <c r="EC36" i="9"/>
  <c r="EC35" i="9"/>
  <c r="EC34" i="9"/>
  <c r="EC33" i="9"/>
  <c r="EC32" i="9"/>
  <c r="EC31" i="9"/>
  <c r="EC30" i="9"/>
  <c r="EC25" i="9"/>
  <c r="EC24" i="9"/>
  <c r="EC23" i="9"/>
  <c r="EC22" i="9"/>
  <c r="EC20" i="9"/>
  <c r="EC19" i="9"/>
  <c r="EC17" i="9"/>
  <c r="EC16" i="9"/>
  <c r="EC15" i="9"/>
  <c r="EC14" i="9"/>
  <c r="EC13" i="9"/>
  <c r="EC12" i="9" s="1"/>
  <c r="EC11" i="9"/>
  <c r="EC10" i="9"/>
  <c r="EC9" i="9"/>
  <c r="EC8" i="9"/>
  <c r="DZ70" i="9"/>
  <c r="DZ69" i="9"/>
  <c r="DZ68" i="9"/>
  <c r="DZ67" i="9" s="1"/>
  <c r="DZ66" i="9"/>
  <c r="DZ65" i="9"/>
  <c r="DZ64" i="9"/>
  <c r="DZ63" i="9"/>
  <c r="DZ62" i="9" s="1"/>
  <c r="DZ61" i="9" s="1"/>
  <c r="DZ60" i="9"/>
  <c r="DZ59" i="9"/>
  <c r="DZ58" i="9" s="1"/>
  <c r="DZ57" i="9"/>
  <c r="DZ56" i="9"/>
  <c r="DZ55" i="9"/>
  <c r="DZ51" i="9"/>
  <c r="DZ50" i="9"/>
  <c r="DZ49" i="9"/>
  <c r="DZ48" i="9"/>
  <c r="DZ47" i="9"/>
  <c r="DZ46" i="9"/>
  <c r="DZ45" i="9"/>
  <c r="DZ44" i="9"/>
  <c r="DZ43" i="9"/>
  <c r="DZ42" i="9"/>
  <c r="DZ41" i="9"/>
  <c r="DZ40" i="9" s="1"/>
  <c r="DZ39" i="9"/>
  <c r="DZ38" i="9"/>
  <c r="DZ37" i="9" s="1"/>
  <c r="DZ36" i="9"/>
  <c r="DZ35" i="9"/>
  <c r="DZ34" i="9"/>
  <c r="DZ33" i="9"/>
  <c r="DZ32" i="9"/>
  <c r="DZ31" i="9"/>
  <c r="DZ30" i="9"/>
  <c r="DZ29" i="9" s="1"/>
  <c r="DZ28" i="9" s="1"/>
  <c r="DZ52" i="9" s="1"/>
  <c r="DZ27" i="9" s="1"/>
  <c r="DZ73" i="9" s="1"/>
  <c r="DZ25" i="9"/>
  <c r="DZ24" i="9"/>
  <c r="DZ23" i="9"/>
  <c r="DZ22" i="9"/>
  <c r="DZ21" i="9"/>
  <c r="DZ20" i="9"/>
  <c r="DZ19" i="9"/>
  <c r="DZ18" i="9" s="1"/>
  <c r="DZ17" i="9"/>
  <c r="DZ16" i="9"/>
  <c r="DZ15" i="9"/>
  <c r="DZ14" i="9"/>
  <c r="DZ13" i="9"/>
  <c r="DZ11" i="9"/>
  <c r="DZ10" i="9"/>
  <c r="DZ9" i="9"/>
  <c r="DZ8" i="9"/>
  <c r="DW70" i="9"/>
  <c r="DW69" i="9"/>
  <c r="EX69" i="9" s="1"/>
  <c r="DW68" i="9"/>
  <c r="DW66" i="9"/>
  <c r="DW65" i="9"/>
  <c r="EX65" i="9" s="1"/>
  <c r="DW64" i="9"/>
  <c r="EX64" i="9" s="1"/>
  <c r="DW63" i="9"/>
  <c r="DW60" i="9"/>
  <c r="DW59" i="9"/>
  <c r="DW58" i="9" s="1"/>
  <c r="DW57" i="9"/>
  <c r="DW56" i="9"/>
  <c r="EX56" i="9" s="1"/>
  <c r="DW55" i="9"/>
  <c r="EX55" i="9" s="1"/>
  <c r="DW51" i="9"/>
  <c r="DW50" i="9"/>
  <c r="DW48" i="9"/>
  <c r="EX48" i="9" s="1"/>
  <c r="DW47" i="9"/>
  <c r="DW46" i="9"/>
  <c r="DW45" i="9"/>
  <c r="DW44" i="9"/>
  <c r="EX44" i="9" s="1"/>
  <c r="DW43" i="9"/>
  <c r="EX43" i="9" s="1"/>
  <c r="DW42" i="9"/>
  <c r="DW39" i="9"/>
  <c r="DW38" i="9"/>
  <c r="DW36" i="9"/>
  <c r="DW35" i="9"/>
  <c r="DW34" i="9"/>
  <c r="DW33" i="9"/>
  <c r="EX33" i="9" s="1"/>
  <c r="DW32" i="9"/>
  <c r="EX32" i="9" s="1"/>
  <c r="DW31" i="9"/>
  <c r="EX31" i="9" s="1"/>
  <c r="DW30" i="9"/>
  <c r="DW25" i="9"/>
  <c r="DW24" i="9"/>
  <c r="DW23" i="9"/>
  <c r="DW22" i="9"/>
  <c r="DW20" i="9"/>
  <c r="DW19" i="9"/>
  <c r="DW17" i="9"/>
  <c r="DW16" i="9"/>
  <c r="DW15" i="9"/>
  <c r="DW14" i="9"/>
  <c r="DW13" i="9"/>
  <c r="DW12" i="9" s="1"/>
  <c r="DW11" i="9"/>
  <c r="DW10" i="9"/>
  <c r="DW9" i="9"/>
  <c r="DW8" i="9"/>
  <c r="DQ69" i="9"/>
  <c r="DQ65" i="9"/>
  <c r="DQ56" i="9"/>
  <c r="DQ51" i="9"/>
  <c r="DQ44" i="9"/>
  <c r="DQ43" i="9"/>
  <c r="DQ38" i="9"/>
  <c r="DQ33" i="9"/>
  <c r="DQ32" i="9"/>
  <c r="DQ22" i="9"/>
  <c r="DQ14" i="9"/>
  <c r="DQ13" i="9"/>
  <c r="DN69" i="9"/>
  <c r="DN65" i="9"/>
  <c r="DN56" i="9"/>
  <c r="DN51" i="9"/>
  <c r="DN44" i="9"/>
  <c r="DN43" i="9"/>
  <c r="DN38" i="9"/>
  <c r="DN33" i="9"/>
  <c r="DN32" i="9"/>
  <c r="DN22" i="9"/>
  <c r="DN14" i="9"/>
  <c r="DN13" i="9"/>
  <c r="DK69" i="9"/>
  <c r="DK65" i="9"/>
  <c r="DK56" i="9"/>
  <c r="DK51" i="9"/>
  <c r="DK44" i="9"/>
  <c r="DK43" i="9"/>
  <c r="DK38" i="9"/>
  <c r="DK33" i="9"/>
  <c r="DK32" i="9"/>
  <c r="DK22" i="9"/>
  <c r="DK14" i="9"/>
  <c r="DK13" i="9"/>
  <c r="DH69" i="9"/>
  <c r="DH65" i="9"/>
  <c r="DH56" i="9"/>
  <c r="DH51" i="9"/>
  <c r="DH44" i="9"/>
  <c r="DH43" i="9"/>
  <c r="DH38" i="9"/>
  <c r="DH33" i="9"/>
  <c r="DH32" i="9"/>
  <c r="DH22" i="9"/>
  <c r="DH14" i="9"/>
  <c r="DH13" i="9"/>
  <c r="DE69" i="9"/>
  <c r="DE65" i="9"/>
  <c r="DE56" i="9"/>
  <c r="DE51" i="9"/>
  <c r="DE44" i="9"/>
  <c r="DE43" i="9"/>
  <c r="DE38" i="9"/>
  <c r="DE33" i="9"/>
  <c r="DE32" i="9"/>
  <c r="DE14" i="9"/>
  <c r="DE13" i="9"/>
  <c r="DB69" i="9"/>
  <c r="DB65" i="9"/>
  <c r="DB56" i="9"/>
  <c r="DB51" i="9"/>
  <c r="DB44" i="9"/>
  <c r="DB43" i="9"/>
  <c r="DB38" i="9"/>
  <c r="DB33" i="9"/>
  <c r="DB32" i="9"/>
  <c r="DB22" i="9"/>
  <c r="DB14" i="9"/>
  <c r="DB13" i="9"/>
  <c r="CY69" i="9"/>
  <c r="CY65" i="9"/>
  <c r="CY56" i="9"/>
  <c r="CY51" i="9"/>
  <c r="CY44" i="9"/>
  <c r="CY43" i="9"/>
  <c r="CY38" i="9"/>
  <c r="CY33" i="9"/>
  <c r="CY32" i="9"/>
  <c r="CY22" i="9"/>
  <c r="CY14" i="9"/>
  <c r="CY13" i="9"/>
  <c r="CV69" i="9"/>
  <c r="CV65" i="9"/>
  <c r="CV56" i="9"/>
  <c r="CV51" i="9"/>
  <c r="CV44" i="9"/>
  <c r="CV43" i="9"/>
  <c r="CV38" i="9"/>
  <c r="CV33" i="9"/>
  <c r="CV32" i="9"/>
  <c r="CV22" i="9"/>
  <c r="CV14" i="9"/>
  <c r="CV13" i="9"/>
  <c r="CS70" i="9"/>
  <c r="CS69" i="9"/>
  <c r="CS68" i="9"/>
  <c r="CS66" i="9"/>
  <c r="CS65" i="9"/>
  <c r="CS64" i="9"/>
  <c r="CS63" i="9"/>
  <c r="CS62" i="9" s="1"/>
  <c r="CS60" i="9"/>
  <c r="CS59" i="9"/>
  <c r="CS58" i="9" s="1"/>
  <c r="CS57" i="9"/>
  <c r="CS56" i="9"/>
  <c r="CS55" i="9"/>
  <c r="CS54" i="9"/>
  <c r="CS53" i="9" s="1"/>
  <c r="CS51" i="9"/>
  <c r="CS50" i="9"/>
  <c r="CS49" i="9" s="1"/>
  <c r="CS48" i="9"/>
  <c r="CS47" i="9"/>
  <c r="CS46" i="9"/>
  <c r="CS45" i="9"/>
  <c r="CS44" i="9"/>
  <c r="CS43" i="9"/>
  <c r="CS42" i="9"/>
  <c r="CS39" i="9"/>
  <c r="CS38" i="9"/>
  <c r="CS36" i="9"/>
  <c r="CS35" i="9"/>
  <c r="CS34" i="9"/>
  <c r="CS33" i="9"/>
  <c r="CS32" i="9"/>
  <c r="CS31" i="9"/>
  <c r="CS30" i="9"/>
  <c r="CS29" i="9" s="1"/>
  <c r="CS25" i="9"/>
  <c r="CS24" i="9"/>
  <c r="CS23" i="9"/>
  <c r="CS22" i="9"/>
  <c r="CS21" i="9" s="1"/>
  <c r="CS20" i="9"/>
  <c r="CS19" i="9"/>
  <c r="CS17" i="9"/>
  <c r="CS16" i="9"/>
  <c r="CS15" i="9"/>
  <c r="CS14" i="9"/>
  <c r="CS13" i="9"/>
  <c r="CS12" i="9"/>
  <c r="CS11" i="9"/>
  <c r="CS10" i="9"/>
  <c r="CS9" i="9"/>
  <c r="CS8" i="9"/>
  <c r="CS7" i="9" s="1"/>
  <c r="CP69" i="9"/>
  <c r="CP65" i="9"/>
  <c r="CP56" i="9"/>
  <c r="CP51" i="9"/>
  <c r="CP44" i="9"/>
  <c r="CP43" i="9"/>
  <c r="CP38" i="9"/>
  <c r="CP33" i="9"/>
  <c r="CP32" i="9"/>
  <c r="CP22" i="9"/>
  <c r="CP14" i="9"/>
  <c r="CP13" i="9"/>
  <c r="CM70" i="9"/>
  <c r="CM69" i="9"/>
  <c r="CM68" i="9"/>
  <c r="CM66" i="9"/>
  <c r="CM65" i="9"/>
  <c r="CM64" i="9"/>
  <c r="CM63" i="9"/>
  <c r="CM60" i="9"/>
  <c r="CM59" i="9"/>
  <c r="CM57" i="9"/>
  <c r="CM56" i="9"/>
  <c r="CM55" i="9"/>
  <c r="CM54" i="9" s="1"/>
  <c r="CM51" i="9"/>
  <c r="CM50" i="9"/>
  <c r="CM49" i="9" s="1"/>
  <c r="CM48" i="9"/>
  <c r="CM47" i="9"/>
  <c r="CM44" i="9"/>
  <c r="CM43" i="9"/>
  <c r="CM42" i="9"/>
  <c r="CM39" i="9"/>
  <c r="CM38" i="9"/>
  <c r="CM37" i="9"/>
  <c r="CM36" i="9"/>
  <c r="CM35" i="9"/>
  <c r="CM33" i="9"/>
  <c r="CM32" i="9"/>
  <c r="CM31" i="9"/>
  <c r="CM30" i="9"/>
  <c r="CM25" i="9"/>
  <c r="CM22" i="9"/>
  <c r="CM17" i="9"/>
  <c r="CM15" i="9"/>
  <c r="CM14" i="9"/>
  <c r="CM13" i="9"/>
  <c r="CM11" i="9"/>
  <c r="CJ70" i="9"/>
  <c r="CJ69" i="9"/>
  <c r="CJ68" i="9"/>
  <c r="CJ66" i="9"/>
  <c r="CJ65" i="9"/>
  <c r="CJ64" i="9"/>
  <c r="CJ63" i="9"/>
  <c r="CJ60" i="9"/>
  <c r="CJ59" i="9"/>
  <c r="CJ58" i="9" s="1"/>
  <c r="CJ57" i="9"/>
  <c r="CJ56" i="9"/>
  <c r="CJ55" i="9"/>
  <c r="CJ54" i="9" s="1"/>
  <c r="CJ51" i="9"/>
  <c r="CJ50" i="9"/>
  <c r="CJ49" i="9" s="1"/>
  <c r="CJ48" i="9"/>
  <c r="CJ47" i="9"/>
  <c r="CJ46" i="9"/>
  <c r="CJ45" i="9"/>
  <c r="CJ44" i="9"/>
  <c r="CJ43" i="9"/>
  <c r="CJ42" i="9"/>
  <c r="CJ41" i="9"/>
  <c r="CJ39" i="9"/>
  <c r="CJ38" i="9"/>
  <c r="CJ37" i="9" s="1"/>
  <c r="CJ36" i="9"/>
  <c r="CJ35" i="9"/>
  <c r="CJ34" i="9"/>
  <c r="CJ33" i="9"/>
  <c r="CJ32" i="9"/>
  <c r="CJ31" i="9"/>
  <c r="CJ30" i="9"/>
  <c r="CJ29" i="9" s="1"/>
  <c r="CJ28" i="9" s="1"/>
  <c r="CJ25" i="9"/>
  <c r="CJ22" i="9"/>
  <c r="CJ17" i="9"/>
  <c r="CJ16" i="9"/>
  <c r="CJ15" i="9"/>
  <c r="CJ14" i="9"/>
  <c r="CJ13" i="9"/>
  <c r="CJ12" i="9" s="1"/>
  <c r="CJ11" i="9"/>
  <c r="CJ9" i="9"/>
  <c r="CJ8" i="9"/>
  <c r="CG70" i="9"/>
  <c r="CG69" i="9"/>
  <c r="CG68" i="9"/>
  <c r="CG66" i="9"/>
  <c r="CG65" i="9"/>
  <c r="CG64" i="9"/>
  <c r="CG63" i="9"/>
  <c r="CG60" i="9"/>
  <c r="CG59" i="9"/>
  <c r="CG58" i="9" s="1"/>
  <c r="CG57" i="9"/>
  <c r="CG56" i="9"/>
  <c r="CG55" i="9"/>
  <c r="CG54" i="9" s="1"/>
  <c r="CG51" i="9"/>
  <c r="CG50" i="9"/>
  <c r="CG49" i="9" s="1"/>
  <c r="CG48" i="9"/>
  <c r="CG47" i="9"/>
  <c r="CG44" i="9"/>
  <c r="CG43" i="9"/>
  <c r="CG42" i="9"/>
  <c r="CG39" i="9"/>
  <c r="CG38" i="9"/>
  <c r="CG35" i="9"/>
  <c r="CG34" i="9"/>
  <c r="CG33" i="9"/>
  <c r="CG32" i="9"/>
  <c r="CG31" i="9"/>
  <c r="CG30" i="9"/>
  <c r="CG29" i="9" s="1"/>
  <c r="CG25" i="9"/>
  <c r="CG22" i="9"/>
  <c r="CG17" i="9"/>
  <c r="CG16" i="9"/>
  <c r="CG15" i="9"/>
  <c r="CG14" i="9"/>
  <c r="CG13" i="9"/>
  <c r="CG12" i="9"/>
  <c r="CG11" i="9"/>
  <c r="CG8" i="9"/>
  <c r="CD70" i="9"/>
  <c r="CD69" i="9"/>
  <c r="CD68" i="9"/>
  <c r="CD66" i="9"/>
  <c r="CD65" i="9"/>
  <c r="CD64" i="9"/>
  <c r="CD63" i="9"/>
  <c r="CD60" i="9"/>
  <c r="CD59" i="9"/>
  <c r="CD57" i="9"/>
  <c r="CD56" i="9"/>
  <c r="CD55" i="9"/>
  <c r="CD54" i="9" s="1"/>
  <c r="CD51" i="9"/>
  <c r="CD50" i="9"/>
  <c r="CD49" i="9" s="1"/>
  <c r="CD48" i="9"/>
  <c r="CD47" i="9"/>
  <c r="CD46" i="9"/>
  <c r="CD45" i="9"/>
  <c r="CD44" i="9"/>
  <c r="CD43" i="9"/>
  <c r="CD42" i="9"/>
  <c r="CD39" i="9"/>
  <c r="CD38" i="9"/>
  <c r="CD36" i="9"/>
  <c r="CD35" i="9"/>
  <c r="CD34" i="9"/>
  <c r="CD33" i="9"/>
  <c r="CD32" i="9"/>
  <c r="CD31" i="9"/>
  <c r="CD30" i="9"/>
  <c r="CD29" i="9" s="1"/>
  <c r="CD25" i="9"/>
  <c r="CD24" i="9"/>
  <c r="CD23" i="9"/>
  <c r="CD22" i="9"/>
  <c r="CD21" i="9" s="1"/>
  <c r="CD20" i="9"/>
  <c r="CD19" i="9"/>
  <c r="CD17" i="9"/>
  <c r="CD16" i="9"/>
  <c r="CD15" i="9"/>
  <c r="CD14" i="9"/>
  <c r="CD13" i="9"/>
  <c r="CD12" i="9"/>
  <c r="CD11" i="9"/>
  <c r="CD10" i="9"/>
  <c r="CD9" i="9"/>
  <c r="CD8" i="9"/>
  <c r="CD7" i="9" s="1"/>
  <c r="CA69" i="9"/>
  <c r="CA65" i="9"/>
  <c r="CA56" i="9"/>
  <c r="CA51" i="9"/>
  <c r="CA44" i="9"/>
  <c r="CA43" i="9"/>
  <c r="CA38" i="9"/>
  <c r="CA33" i="9"/>
  <c r="CA32" i="9"/>
  <c r="CA22" i="9"/>
  <c r="CA14" i="9"/>
  <c r="CA13" i="9"/>
  <c r="BX70" i="9"/>
  <c r="BX69" i="9"/>
  <c r="BX68" i="9"/>
  <c r="BX67" i="9" s="1"/>
  <c r="BX66" i="9"/>
  <c r="BX65" i="9"/>
  <c r="BX64" i="9"/>
  <c r="BX63" i="9"/>
  <c r="BX62" i="9" s="1"/>
  <c r="BX61" i="9" s="1"/>
  <c r="BX60" i="9"/>
  <c r="BX59" i="9"/>
  <c r="BX58" i="9" s="1"/>
  <c r="BX57" i="9"/>
  <c r="BX56" i="9"/>
  <c r="BX55" i="9"/>
  <c r="BX54" i="9" s="1"/>
  <c r="BX53" i="9" s="1"/>
  <c r="BX51" i="9"/>
  <c r="BX50" i="9"/>
  <c r="BX48" i="9"/>
  <c r="BX47" i="9"/>
  <c r="BX46" i="9"/>
  <c r="BX45" i="9"/>
  <c r="BX44" i="9"/>
  <c r="BX43" i="9"/>
  <c r="BX42" i="9"/>
  <c r="BX41" i="9" s="1"/>
  <c r="BX39" i="9"/>
  <c r="BX38" i="9"/>
  <c r="BX37" i="9" s="1"/>
  <c r="BX36" i="9"/>
  <c r="BX35" i="9"/>
  <c r="BX34" i="9"/>
  <c r="BX33" i="9"/>
  <c r="BX32" i="9"/>
  <c r="BX31" i="9"/>
  <c r="BX30" i="9"/>
  <c r="BX29" i="9"/>
  <c r="BX28" i="9" s="1"/>
  <c r="BX25" i="9"/>
  <c r="BX24" i="9"/>
  <c r="BX23" i="9"/>
  <c r="BX22" i="9"/>
  <c r="BX21" i="9" s="1"/>
  <c r="BX20" i="9"/>
  <c r="BX19" i="9"/>
  <c r="BX17" i="9"/>
  <c r="BX16" i="9"/>
  <c r="BX15" i="9"/>
  <c r="BX14" i="9"/>
  <c r="BX13" i="9"/>
  <c r="BX12" i="9" s="1"/>
  <c r="BX11" i="9"/>
  <c r="BX10" i="9"/>
  <c r="BX9" i="9"/>
  <c r="BX8" i="9"/>
  <c r="BU69" i="9"/>
  <c r="BU65" i="9"/>
  <c r="BU56" i="9"/>
  <c r="BU51" i="9"/>
  <c r="BU44" i="9"/>
  <c r="BU43" i="9"/>
  <c r="BU38" i="9"/>
  <c r="BU33" i="9"/>
  <c r="BU32" i="9"/>
  <c r="BU22" i="9"/>
  <c r="BU14" i="9"/>
  <c r="BU13" i="9"/>
  <c r="BR69" i="9"/>
  <c r="BR65" i="9"/>
  <c r="BR56" i="9"/>
  <c r="BR51" i="9"/>
  <c r="BR44" i="9"/>
  <c r="BR43" i="9"/>
  <c r="BR38" i="9"/>
  <c r="BR33" i="9"/>
  <c r="BR32" i="9"/>
  <c r="BR22" i="9"/>
  <c r="BR14" i="9"/>
  <c r="BR13" i="9"/>
  <c r="BO70" i="9"/>
  <c r="BO69" i="9"/>
  <c r="BO68" i="9"/>
  <c r="BO67" i="9" s="1"/>
  <c r="BO66" i="9"/>
  <c r="BO65" i="9"/>
  <c r="BO64" i="9"/>
  <c r="BO63" i="9"/>
  <c r="BO62" i="9" s="1"/>
  <c r="BO61" i="9" s="1"/>
  <c r="BO60" i="9"/>
  <c r="BO59" i="9"/>
  <c r="BO58" i="9" s="1"/>
  <c r="BO57" i="9"/>
  <c r="BO56" i="9"/>
  <c r="BO55" i="9"/>
  <c r="BO51" i="9"/>
  <c r="BO50" i="9"/>
  <c r="BO49" i="9"/>
  <c r="BO48" i="9"/>
  <c r="BO47" i="9"/>
  <c r="BO46" i="9"/>
  <c r="BO45" i="9"/>
  <c r="BO44" i="9"/>
  <c r="BO43" i="9"/>
  <c r="BO42" i="9"/>
  <c r="BO41" i="9"/>
  <c r="BO40" i="9" s="1"/>
  <c r="BO39" i="9"/>
  <c r="BO38" i="9"/>
  <c r="BO37" i="9" s="1"/>
  <c r="BO36" i="9"/>
  <c r="BO35" i="9"/>
  <c r="BO34" i="9"/>
  <c r="BO33" i="9"/>
  <c r="BO32" i="9"/>
  <c r="BO31" i="9"/>
  <c r="BO30" i="9"/>
  <c r="BO29" i="9" s="1"/>
  <c r="BO28" i="9" s="1"/>
  <c r="BO25" i="9"/>
  <c r="BO24" i="9"/>
  <c r="BO23" i="9"/>
  <c r="BO22" i="9"/>
  <c r="BO21" i="9"/>
  <c r="BO20" i="9"/>
  <c r="BO17" i="9"/>
  <c r="BO16" i="9"/>
  <c r="BO15" i="9"/>
  <c r="BO14" i="9"/>
  <c r="BO13" i="9"/>
  <c r="BO11" i="9"/>
  <c r="BO10" i="9"/>
  <c r="BO9" i="9"/>
  <c r="BO8" i="9"/>
  <c r="BL69" i="9"/>
  <c r="BL65" i="9"/>
  <c r="BL56" i="9"/>
  <c r="BL51" i="9"/>
  <c r="BL44" i="9"/>
  <c r="BL43" i="9"/>
  <c r="BL38" i="9"/>
  <c r="BL33" i="9"/>
  <c r="BL32" i="9"/>
  <c r="BL22" i="9"/>
  <c r="BL14" i="9"/>
  <c r="BL13" i="9"/>
  <c r="BI69" i="9"/>
  <c r="BI65" i="9"/>
  <c r="BI56" i="9"/>
  <c r="BI51" i="9"/>
  <c r="BI44" i="9"/>
  <c r="BI43" i="9"/>
  <c r="BI38" i="9"/>
  <c r="BI33" i="9"/>
  <c r="BI32" i="9"/>
  <c r="BI22" i="9"/>
  <c r="BI14" i="9"/>
  <c r="BI13" i="9"/>
  <c r="BF70" i="9"/>
  <c r="BF69" i="9"/>
  <c r="BF68" i="9"/>
  <c r="BF66" i="9"/>
  <c r="BF65" i="9"/>
  <c r="BF64" i="9"/>
  <c r="BF63" i="9"/>
  <c r="BF62" i="9" s="1"/>
  <c r="BF60" i="9"/>
  <c r="BF59" i="9"/>
  <c r="BF58" i="9" s="1"/>
  <c r="BF57" i="9"/>
  <c r="BF56" i="9"/>
  <c r="BF55" i="9"/>
  <c r="BF54" i="9"/>
  <c r="BF53" i="9" s="1"/>
  <c r="BF51" i="9"/>
  <c r="BF50" i="9"/>
  <c r="BF49" i="9" s="1"/>
  <c r="BF48" i="9"/>
  <c r="BF47" i="9"/>
  <c r="BF46" i="9"/>
  <c r="BF45" i="9"/>
  <c r="BF44" i="9"/>
  <c r="BF43" i="9"/>
  <c r="BF42" i="9"/>
  <c r="BF39" i="9"/>
  <c r="BF38" i="9"/>
  <c r="BF37" i="9"/>
  <c r="BF36" i="9"/>
  <c r="BF35" i="9"/>
  <c r="BF34" i="9"/>
  <c r="BF33" i="9"/>
  <c r="BF32" i="9"/>
  <c r="BF31" i="9"/>
  <c r="BF30" i="9"/>
  <c r="BF29" i="9"/>
  <c r="BF28" i="9" s="1"/>
  <c r="BF25" i="9"/>
  <c r="BF24" i="9"/>
  <c r="BF23" i="9"/>
  <c r="BF22" i="9"/>
  <c r="BF21" i="9" s="1"/>
  <c r="BF20" i="9"/>
  <c r="BF19" i="9"/>
  <c r="BF17" i="9"/>
  <c r="BF16" i="9"/>
  <c r="BF15" i="9"/>
  <c r="BF14" i="9"/>
  <c r="BF13" i="9"/>
  <c r="BF12" i="9"/>
  <c r="BF11" i="9"/>
  <c r="BF10" i="9"/>
  <c r="BF9" i="9"/>
  <c r="BF8" i="9"/>
  <c r="BF7" i="9" s="1"/>
  <c r="BC69" i="9"/>
  <c r="BC65" i="9"/>
  <c r="BC56" i="9"/>
  <c r="BC51" i="9"/>
  <c r="BC44" i="9"/>
  <c r="BC43" i="9"/>
  <c r="BC38" i="9"/>
  <c r="BC33" i="9"/>
  <c r="BC32" i="9"/>
  <c r="BC22" i="9"/>
  <c r="BC14" i="9"/>
  <c r="BC13" i="9"/>
  <c r="AZ69" i="9"/>
  <c r="AZ65" i="9"/>
  <c r="AZ56" i="9"/>
  <c r="AZ51" i="9"/>
  <c r="AZ44" i="9"/>
  <c r="AZ43" i="9"/>
  <c r="AZ38" i="9"/>
  <c r="AZ33" i="9"/>
  <c r="AZ32" i="9"/>
  <c r="AZ22" i="9"/>
  <c r="AZ14" i="9"/>
  <c r="AZ13" i="9"/>
  <c r="AW69" i="9"/>
  <c r="AW65" i="9"/>
  <c r="AW56" i="9"/>
  <c r="AW51" i="9"/>
  <c r="AW44" i="9"/>
  <c r="AW43" i="9"/>
  <c r="AW38" i="9"/>
  <c r="AW33" i="9"/>
  <c r="AW32" i="9"/>
  <c r="AW22" i="9"/>
  <c r="AW14" i="9"/>
  <c r="AW13" i="9"/>
  <c r="AT69" i="9"/>
  <c r="AT65" i="9"/>
  <c r="AT56" i="9"/>
  <c r="AT51" i="9"/>
  <c r="AT44" i="9"/>
  <c r="AT43" i="9"/>
  <c r="AT38" i="9"/>
  <c r="AT33" i="9"/>
  <c r="AT32" i="9"/>
  <c r="AT22" i="9"/>
  <c r="AT14" i="9"/>
  <c r="AT13" i="9"/>
  <c r="AQ69" i="9"/>
  <c r="AQ65" i="9"/>
  <c r="AQ56" i="9"/>
  <c r="AQ51" i="9"/>
  <c r="AQ44" i="9"/>
  <c r="AQ43" i="9"/>
  <c r="AQ38" i="9"/>
  <c r="AQ33" i="9"/>
  <c r="AQ32" i="9"/>
  <c r="AQ22" i="9"/>
  <c r="AQ14" i="9"/>
  <c r="AQ13" i="9"/>
  <c r="AN69" i="9"/>
  <c r="AN65" i="9"/>
  <c r="AN56" i="9"/>
  <c r="AN51" i="9"/>
  <c r="AN44" i="9"/>
  <c r="AN43" i="9"/>
  <c r="AN38" i="9"/>
  <c r="AN33" i="9"/>
  <c r="AN32" i="9"/>
  <c r="AN22" i="9"/>
  <c r="AN14" i="9"/>
  <c r="AN13" i="9"/>
  <c r="AK69" i="9"/>
  <c r="AK65" i="9"/>
  <c r="AK56" i="9"/>
  <c r="AK51" i="9"/>
  <c r="AK44" i="9"/>
  <c r="AK43" i="9"/>
  <c r="AK38" i="9"/>
  <c r="AK33" i="9"/>
  <c r="AK32" i="9"/>
  <c r="AK22" i="9"/>
  <c r="AK14" i="9"/>
  <c r="AK13" i="9"/>
  <c r="AH69" i="9"/>
  <c r="AH65" i="9"/>
  <c r="AH56" i="9"/>
  <c r="AH51" i="9"/>
  <c r="AH44" i="9"/>
  <c r="AH43" i="9"/>
  <c r="AH38" i="9"/>
  <c r="AH33" i="9"/>
  <c r="AH32" i="9"/>
  <c r="AH22" i="9"/>
  <c r="AH14" i="9"/>
  <c r="AH13" i="9"/>
  <c r="AE69" i="9"/>
  <c r="AE65" i="9"/>
  <c r="AE56" i="9"/>
  <c r="AE51" i="9"/>
  <c r="AE44" i="9"/>
  <c r="AE43" i="9"/>
  <c r="AE38" i="9"/>
  <c r="AE33" i="9"/>
  <c r="AE32" i="9"/>
  <c r="AE22" i="9"/>
  <c r="AE14" i="9"/>
  <c r="AE13" i="9"/>
  <c r="AB70" i="9"/>
  <c r="AB69" i="9"/>
  <c r="AB66" i="9"/>
  <c r="AB65" i="9"/>
  <c r="AB65" i="1" s="1"/>
  <c r="DT65" i="1" s="1"/>
  <c r="AB56" i="9"/>
  <c r="AB51" i="9"/>
  <c r="AB44" i="9"/>
  <c r="AB43" i="9"/>
  <c r="AB38" i="9"/>
  <c r="AB33" i="9"/>
  <c r="AB32" i="9"/>
  <c r="AB22" i="9"/>
  <c r="AB14" i="9"/>
  <c r="AB13" i="9"/>
  <c r="Y69" i="9"/>
  <c r="Y66" i="9"/>
  <c r="Y65" i="9"/>
  <c r="Y64" i="9"/>
  <c r="Y63" i="9"/>
  <c r="Y62" i="9" s="1"/>
  <c r="Y60" i="9"/>
  <c r="Y59" i="9"/>
  <c r="Y58" i="9" s="1"/>
  <c r="Y57" i="9"/>
  <c r="Y56" i="9"/>
  <c r="Y55" i="9"/>
  <c r="Y51" i="9"/>
  <c r="Y50" i="9"/>
  <c r="Y49" i="9"/>
  <c r="Y48" i="9"/>
  <c r="Y47" i="9"/>
  <c r="Y46" i="9"/>
  <c r="Y45" i="9"/>
  <c r="Y44" i="9"/>
  <c r="Y43" i="9"/>
  <c r="Y39" i="9"/>
  <c r="Y38" i="9"/>
  <c r="Y37" i="9" s="1"/>
  <c r="Y36" i="9"/>
  <c r="Y35" i="9"/>
  <c r="Y34" i="9"/>
  <c r="Y33" i="9"/>
  <c r="Y32" i="9"/>
  <c r="Y31" i="9"/>
  <c r="Y30" i="9"/>
  <c r="Y29" i="9" s="1"/>
  <c r="Y28" i="9" s="1"/>
  <c r="Y25" i="9"/>
  <c r="Y24" i="9"/>
  <c r="Y23" i="9"/>
  <c r="Y22" i="9"/>
  <c r="Y21" i="9"/>
  <c r="Y20" i="9"/>
  <c r="Y19" i="9"/>
  <c r="Y18" i="9" s="1"/>
  <c r="Y17" i="9"/>
  <c r="Y16" i="9"/>
  <c r="Y15" i="9"/>
  <c r="Y14" i="9"/>
  <c r="Y13" i="9"/>
  <c r="Y11" i="9"/>
  <c r="Y10" i="9"/>
  <c r="Y9" i="9"/>
  <c r="Y8" i="9"/>
  <c r="V69" i="9"/>
  <c r="V65" i="9"/>
  <c r="V56" i="9"/>
  <c r="V51" i="9"/>
  <c r="V44" i="9"/>
  <c r="V43" i="9"/>
  <c r="V38" i="9"/>
  <c r="V33" i="9"/>
  <c r="V32" i="9"/>
  <c r="V22" i="9"/>
  <c r="V14" i="9"/>
  <c r="V13" i="9"/>
  <c r="S69" i="9"/>
  <c r="S65" i="9"/>
  <c r="S56" i="9"/>
  <c r="S51" i="9"/>
  <c r="S44" i="9"/>
  <c r="S43" i="9"/>
  <c r="S38" i="9"/>
  <c r="S33" i="9"/>
  <c r="S32" i="9"/>
  <c r="S22" i="9"/>
  <c r="S14" i="9"/>
  <c r="S13" i="9"/>
  <c r="P69" i="9"/>
  <c r="P65" i="9"/>
  <c r="P56" i="9"/>
  <c r="P51" i="9"/>
  <c r="P44" i="9"/>
  <c r="P43" i="9"/>
  <c r="P38" i="9"/>
  <c r="P33" i="9"/>
  <c r="P32" i="9"/>
  <c r="P22" i="9"/>
  <c r="P14" i="9"/>
  <c r="P13" i="9"/>
  <c r="M69" i="9"/>
  <c r="M65" i="9"/>
  <c r="M56" i="9"/>
  <c r="M51" i="9"/>
  <c r="M44" i="9"/>
  <c r="M43" i="9"/>
  <c r="M38" i="9"/>
  <c r="M33" i="9"/>
  <c r="M32" i="9"/>
  <c r="M22" i="9"/>
  <c r="M14" i="9"/>
  <c r="M13" i="9"/>
  <c r="J69" i="9"/>
  <c r="J65" i="9"/>
  <c r="J56" i="9"/>
  <c r="J51" i="9"/>
  <c r="J44" i="9"/>
  <c r="J43" i="9"/>
  <c r="J38" i="9"/>
  <c r="J33" i="9"/>
  <c r="J32" i="9"/>
  <c r="J22" i="9"/>
  <c r="J14" i="9"/>
  <c r="J13" i="9"/>
  <c r="G69" i="9"/>
  <c r="G65" i="9"/>
  <c r="G56" i="9"/>
  <c r="G51" i="9"/>
  <c r="G44" i="9"/>
  <c r="G43" i="9"/>
  <c r="G38" i="9"/>
  <c r="G33" i="9"/>
  <c r="G32" i="9"/>
  <c r="G22" i="9"/>
  <c r="G14" i="9"/>
  <c r="G13" i="9"/>
  <c r="D69" i="9"/>
  <c r="DT69" i="9" s="1"/>
  <c r="HC69" i="9" s="1"/>
  <c r="D65" i="9"/>
  <c r="DT65" i="9" s="1"/>
  <c r="AF63" i="8" s="1"/>
  <c r="D56" i="9"/>
  <c r="DT56" i="9" s="1"/>
  <c r="D51" i="9"/>
  <c r="D44" i="9"/>
  <c r="DT44" i="9" s="1"/>
  <c r="D43" i="9"/>
  <c r="DT43" i="9" s="1"/>
  <c r="D38" i="9"/>
  <c r="DT38" i="9" s="1"/>
  <c r="D33" i="9"/>
  <c r="DT33" i="9" s="1"/>
  <c r="D32" i="9"/>
  <c r="DT32" i="9" s="1"/>
  <c r="D22" i="9"/>
  <c r="D14" i="9"/>
  <c r="DT14" i="9" s="1"/>
  <c r="D13" i="9"/>
  <c r="C62" i="9"/>
  <c r="C61" i="9" s="1"/>
  <c r="F62" i="9"/>
  <c r="F61" i="9" s="1"/>
  <c r="I62" i="9"/>
  <c r="I61" i="9" s="1"/>
  <c r="L62" i="9"/>
  <c r="L61" i="9" s="1"/>
  <c r="O62" i="9"/>
  <c r="O61" i="9" s="1"/>
  <c r="R62" i="9"/>
  <c r="R61" i="9" s="1"/>
  <c r="U62" i="9"/>
  <c r="U61" i="9" s="1"/>
  <c r="W62" i="9"/>
  <c r="X62" i="9"/>
  <c r="X61" i="9" s="1"/>
  <c r="AA62" i="9"/>
  <c r="AA61" i="9" s="1"/>
  <c r="AD62" i="9"/>
  <c r="AD61" i="9" s="1"/>
  <c r="AG62" i="9"/>
  <c r="AG61" i="9" s="1"/>
  <c r="AJ62" i="9"/>
  <c r="AJ61" i="9" s="1"/>
  <c r="AM62" i="9"/>
  <c r="AM61" i="9" s="1"/>
  <c r="AP62" i="9"/>
  <c r="AP61" i="9" s="1"/>
  <c r="AS62" i="9"/>
  <c r="AS61" i="9" s="1"/>
  <c r="AV62" i="9"/>
  <c r="AV61" i="9" s="1"/>
  <c r="AY62" i="9"/>
  <c r="AY61" i="9" s="1"/>
  <c r="BB62" i="9"/>
  <c r="BB61" i="9" s="1"/>
  <c r="BD62" i="9"/>
  <c r="BD61" i="9" s="1"/>
  <c r="BE62" i="9"/>
  <c r="BE61" i="9" s="1"/>
  <c r="BH62" i="9"/>
  <c r="BH61" i="9" s="1"/>
  <c r="BK62" i="9"/>
  <c r="BK61" i="9" s="1"/>
  <c r="BM62" i="9"/>
  <c r="BM61" i="9" s="1"/>
  <c r="BN62" i="9"/>
  <c r="BN61" i="9" s="1"/>
  <c r="BQ62" i="9"/>
  <c r="BQ61" i="9" s="1"/>
  <c r="BT62" i="9"/>
  <c r="BT61" i="9" s="1"/>
  <c r="BV62" i="9"/>
  <c r="BV61" i="9" s="1"/>
  <c r="BW62" i="9"/>
  <c r="BW61" i="9" s="1"/>
  <c r="BZ62" i="9"/>
  <c r="BZ61" i="9" s="1"/>
  <c r="CB62" i="9"/>
  <c r="CB61" i="9" s="1"/>
  <c r="CC62" i="9"/>
  <c r="CC61" i="9" s="1"/>
  <c r="CE62" i="9"/>
  <c r="CE61" i="9" s="1"/>
  <c r="CF62" i="9"/>
  <c r="CF61" i="9" s="1"/>
  <c r="CH62" i="9"/>
  <c r="CH61" i="9" s="1"/>
  <c r="CI62" i="9"/>
  <c r="CI61" i="9" s="1"/>
  <c r="CK62" i="9"/>
  <c r="CK61" i="9" s="1"/>
  <c r="CL62" i="9"/>
  <c r="CL61" i="9" s="1"/>
  <c r="CO62" i="9"/>
  <c r="CO61" i="9" s="1"/>
  <c r="CQ62" i="9"/>
  <c r="CQ61" i="9" s="1"/>
  <c r="CR62" i="9"/>
  <c r="CR61" i="9" s="1"/>
  <c r="CU62" i="9"/>
  <c r="CU61" i="9" s="1"/>
  <c r="CX62" i="9"/>
  <c r="CX61" i="9" s="1"/>
  <c r="DA62" i="9"/>
  <c r="DA61" i="9" s="1"/>
  <c r="DD62" i="9"/>
  <c r="DD61" i="9" s="1"/>
  <c r="DG62" i="9"/>
  <c r="DG61" i="9" s="1"/>
  <c r="DJ62" i="9"/>
  <c r="DJ61" i="9" s="1"/>
  <c r="DM62" i="9"/>
  <c r="DM61" i="9" s="1"/>
  <c r="DP62" i="9"/>
  <c r="DP61" i="9" s="1"/>
  <c r="DU62" i="9"/>
  <c r="DU61" i="9" s="1"/>
  <c r="DV62" i="9"/>
  <c r="DV61" i="9" s="1"/>
  <c r="DX62" i="9"/>
  <c r="DX61" i="9" s="1"/>
  <c r="DY62" i="9"/>
  <c r="DY61" i="9" s="1"/>
  <c r="EA62" i="9"/>
  <c r="EA61" i="9" s="1"/>
  <c r="EB62" i="9"/>
  <c r="EB61" i="9" s="1"/>
  <c r="EE62" i="9"/>
  <c r="EE61" i="9" s="1"/>
  <c r="EG62" i="9"/>
  <c r="EG61" i="9" s="1"/>
  <c r="EH62" i="9"/>
  <c r="EH61" i="9" s="1"/>
  <c r="EI62" i="9"/>
  <c r="EI61" i="9" s="1"/>
  <c r="EK62" i="9"/>
  <c r="EK61" i="9" s="1"/>
  <c r="EM62" i="9"/>
  <c r="EM61" i="9" s="1"/>
  <c r="EN62" i="9"/>
  <c r="EN61" i="9" s="1"/>
  <c r="EQ62" i="9"/>
  <c r="EQ61" i="9" s="1"/>
  <c r="ET62" i="9"/>
  <c r="ET61" i="9" s="1"/>
  <c r="EY62" i="9"/>
  <c r="EY61" i="9" s="1"/>
  <c r="EZ62" i="9"/>
  <c r="EZ61" i="9" s="1"/>
  <c r="FB62" i="9"/>
  <c r="FB61" i="9" s="1"/>
  <c r="FC62" i="9"/>
  <c r="FC61" i="9" s="1"/>
  <c r="FE62" i="9"/>
  <c r="FE61" i="9" s="1"/>
  <c r="FF62" i="9"/>
  <c r="FF61" i="9" s="1"/>
  <c r="FI62" i="9"/>
  <c r="FI61" i="9" s="1"/>
  <c r="FK62" i="9"/>
  <c r="FK61" i="9" s="1"/>
  <c r="FL62" i="9"/>
  <c r="FL61" i="9" s="1"/>
  <c r="FN62" i="9"/>
  <c r="FN61" i="9" s="1"/>
  <c r="FO62" i="9"/>
  <c r="FO61" i="9" s="1"/>
  <c r="FQ62" i="9"/>
  <c r="FQ61" i="9" s="1"/>
  <c r="FR62" i="9"/>
  <c r="FR61" i="9" s="1"/>
  <c r="FT62" i="9"/>
  <c r="FT61" i="9" s="1"/>
  <c r="FU62" i="9"/>
  <c r="FU61" i="9" s="1"/>
  <c r="FW62" i="9"/>
  <c r="FW61" i="9" s="1"/>
  <c r="FX62" i="9"/>
  <c r="FX61" i="9" s="1"/>
  <c r="FZ62" i="9"/>
  <c r="FZ61" i="9" s="1"/>
  <c r="GA62" i="9"/>
  <c r="GA61" i="9" s="1"/>
  <c r="GC62" i="9"/>
  <c r="GC61" i="9" s="1"/>
  <c r="GD62" i="9"/>
  <c r="GD61" i="9" s="1"/>
  <c r="GF62" i="9"/>
  <c r="GF61" i="9" s="1"/>
  <c r="GG62" i="9"/>
  <c r="GG61" i="9" s="1"/>
  <c r="GI62" i="9"/>
  <c r="GI61" i="9" s="1"/>
  <c r="GJ62" i="9"/>
  <c r="GJ61" i="9" s="1"/>
  <c r="GO62" i="9"/>
  <c r="GO61" i="9" s="1"/>
  <c r="GP62" i="9"/>
  <c r="GP61" i="9" s="1"/>
  <c r="GR62" i="9"/>
  <c r="GR61" i="9" s="1"/>
  <c r="GS62" i="9"/>
  <c r="GS61" i="9" s="1"/>
  <c r="GU62" i="9"/>
  <c r="GU61" i="9" s="1"/>
  <c r="GV62" i="9"/>
  <c r="GV61" i="9" s="1"/>
  <c r="C58" i="9"/>
  <c r="F58" i="9"/>
  <c r="I58" i="9"/>
  <c r="L58" i="9"/>
  <c r="O58" i="9"/>
  <c r="R58" i="9"/>
  <c r="U58" i="9"/>
  <c r="W58" i="9"/>
  <c r="X58" i="9"/>
  <c r="AD58" i="9"/>
  <c r="AG58" i="9"/>
  <c r="AJ58" i="9"/>
  <c r="AM58" i="9"/>
  <c r="AP58" i="9"/>
  <c r="AS58" i="9"/>
  <c r="AV58" i="9"/>
  <c r="AY58" i="9"/>
  <c r="BB58" i="9"/>
  <c r="BD58" i="9"/>
  <c r="BE58" i="9"/>
  <c r="BH58" i="9"/>
  <c r="BK58" i="9"/>
  <c r="BM58" i="9"/>
  <c r="BN58" i="9"/>
  <c r="BQ58" i="9"/>
  <c r="BT58" i="9"/>
  <c r="BV58" i="9"/>
  <c r="BW58" i="9"/>
  <c r="BZ58" i="9"/>
  <c r="CB58" i="9"/>
  <c r="CC58" i="9"/>
  <c r="CE58" i="9"/>
  <c r="CF58" i="9"/>
  <c r="CH58" i="9"/>
  <c r="CI58" i="9"/>
  <c r="CK58" i="9"/>
  <c r="CL58" i="9"/>
  <c r="CO58" i="9"/>
  <c r="CQ58" i="9"/>
  <c r="CR58" i="9"/>
  <c r="CU58" i="9"/>
  <c r="CX58" i="9"/>
  <c r="DA58" i="9"/>
  <c r="DD58" i="9"/>
  <c r="DG58" i="9"/>
  <c r="DJ58" i="9"/>
  <c r="DM58" i="9"/>
  <c r="DP58" i="9"/>
  <c r="DU58" i="9"/>
  <c r="DV58" i="9"/>
  <c r="DX58" i="9"/>
  <c r="DY58" i="9"/>
  <c r="EA58" i="9"/>
  <c r="EB58" i="9"/>
  <c r="EE58" i="9"/>
  <c r="EG58" i="9"/>
  <c r="EH58" i="9"/>
  <c r="EI58" i="9"/>
  <c r="EK58" i="9"/>
  <c r="EM58" i="9"/>
  <c r="EN58" i="9"/>
  <c r="EQ58" i="9"/>
  <c r="ET58" i="9"/>
  <c r="EY58" i="9"/>
  <c r="EZ58" i="9"/>
  <c r="FB58" i="9"/>
  <c r="FC58" i="9"/>
  <c r="FE58" i="9"/>
  <c r="FF58" i="9"/>
  <c r="FH58" i="9"/>
  <c r="FI58" i="9"/>
  <c r="FK58" i="9"/>
  <c r="FL58" i="9"/>
  <c r="FN58" i="9"/>
  <c r="FO58" i="9"/>
  <c r="FQ58" i="9"/>
  <c r="FR58" i="9"/>
  <c r="FT58" i="9"/>
  <c r="FU58" i="9"/>
  <c r="FW58" i="9"/>
  <c r="FX58" i="9"/>
  <c r="FZ58" i="9"/>
  <c r="GA58" i="9"/>
  <c r="GC58" i="9"/>
  <c r="GD58" i="9"/>
  <c r="GF58" i="9"/>
  <c r="GG58" i="9"/>
  <c r="GI58" i="9"/>
  <c r="GJ58" i="9"/>
  <c r="GO58" i="9"/>
  <c r="GP58" i="9"/>
  <c r="GR58" i="9"/>
  <c r="GS58" i="9"/>
  <c r="GU58" i="9"/>
  <c r="GV58" i="9"/>
  <c r="C54" i="9"/>
  <c r="C53" i="9" s="1"/>
  <c r="F54" i="9"/>
  <c r="F53" i="9" s="1"/>
  <c r="I54" i="9"/>
  <c r="I53" i="9" s="1"/>
  <c r="L54" i="9"/>
  <c r="L53" i="9" s="1"/>
  <c r="O54" i="9"/>
  <c r="O53" i="9" s="1"/>
  <c r="R54" i="9"/>
  <c r="R53" i="9" s="1"/>
  <c r="U54" i="9"/>
  <c r="U53" i="9" s="1"/>
  <c r="W54" i="9"/>
  <c r="W53" i="9" s="1"/>
  <c r="X54" i="9"/>
  <c r="X53" i="9" s="1"/>
  <c r="AD54" i="9"/>
  <c r="AD53" i="9" s="1"/>
  <c r="AG54" i="9"/>
  <c r="AG53" i="9" s="1"/>
  <c r="AJ54" i="9"/>
  <c r="AJ53" i="9" s="1"/>
  <c r="AM54" i="9"/>
  <c r="AM53" i="9" s="1"/>
  <c r="AP54" i="9"/>
  <c r="AP53" i="9" s="1"/>
  <c r="AS54" i="9"/>
  <c r="AS53" i="9" s="1"/>
  <c r="AV54" i="9"/>
  <c r="AV53" i="9" s="1"/>
  <c r="AY54" i="9"/>
  <c r="AY53" i="9" s="1"/>
  <c r="BB54" i="9"/>
  <c r="BB53" i="9" s="1"/>
  <c r="BD54" i="9"/>
  <c r="BD53" i="9" s="1"/>
  <c r="BE54" i="9"/>
  <c r="BE53" i="9" s="1"/>
  <c r="BH54" i="9"/>
  <c r="BH53" i="9" s="1"/>
  <c r="BK54" i="9"/>
  <c r="BK53" i="9" s="1"/>
  <c r="BM54" i="9"/>
  <c r="BM53" i="9" s="1"/>
  <c r="BN54" i="9"/>
  <c r="BN53" i="9" s="1"/>
  <c r="BQ54" i="9"/>
  <c r="BQ53" i="9" s="1"/>
  <c r="BT54" i="9"/>
  <c r="BT53" i="9" s="1"/>
  <c r="BV54" i="9"/>
  <c r="BV53" i="9" s="1"/>
  <c r="BW54" i="9"/>
  <c r="BW53" i="9" s="1"/>
  <c r="BZ54" i="9"/>
  <c r="BZ53" i="9" s="1"/>
  <c r="CB54" i="9"/>
  <c r="CB53" i="9" s="1"/>
  <c r="CC54" i="9"/>
  <c r="CC53" i="9" s="1"/>
  <c r="CE54" i="9"/>
  <c r="CE53" i="9" s="1"/>
  <c r="CF54" i="9"/>
  <c r="CF53" i="9" s="1"/>
  <c r="CH54" i="9"/>
  <c r="CH53" i="9" s="1"/>
  <c r="CI54" i="9"/>
  <c r="CI53" i="9" s="1"/>
  <c r="CK54" i="9"/>
  <c r="CK53" i="9" s="1"/>
  <c r="CL54" i="9"/>
  <c r="CL53" i="9" s="1"/>
  <c r="CO54" i="9"/>
  <c r="CO53" i="9" s="1"/>
  <c r="CQ54" i="9"/>
  <c r="CQ53" i="9" s="1"/>
  <c r="CR54" i="9"/>
  <c r="CR53" i="9" s="1"/>
  <c r="CU54" i="9"/>
  <c r="CU53" i="9" s="1"/>
  <c r="CX54" i="9"/>
  <c r="CX53" i="9" s="1"/>
  <c r="DA54" i="9"/>
  <c r="DA53" i="9" s="1"/>
  <c r="DD54" i="9"/>
  <c r="DD53" i="9" s="1"/>
  <c r="DG54" i="9"/>
  <c r="DG53" i="9" s="1"/>
  <c r="DJ54" i="9"/>
  <c r="DJ53" i="9" s="1"/>
  <c r="DM54" i="9"/>
  <c r="DM53" i="9" s="1"/>
  <c r="DP54" i="9"/>
  <c r="DP53" i="9" s="1"/>
  <c r="DU54" i="9"/>
  <c r="DU53" i="9" s="1"/>
  <c r="DV54" i="9"/>
  <c r="DV53" i="9" s="1"/>
  <c r="DX54" i="9"/>
  <c r="DX53" i="9" s="1"/>
  <c r="DY54" i="9"/>
  <c r="DY53" i="9" s="1"/>
  <c r="EA54" i="9"/>
  <c r="EA53" i="9" s="1"/>
  <c r="EB54" i="9"/>
  <c r="EB53" i="9" s="1"/>
  <c r="EE54" i="9"/>
  <c r="EE53" i="9" s="1"/>
  <c r="EG54" i="9"/>
  <c r="EG53" i="9" s="1"/>
  <c r="EH54" i="9"/>
  <c r="EH53" i="9" s="1"/>
  <c r="EI54" i="9"/>
  <c r="EI53" i="9" s="1"/>
  <c r="EK54" i="9"/>
  <c r="EK53" i="9" s="1"/>
  <c r="EM54" i="9"/>
  <c r="EM53" i="9" s="1"/>
  <c r="EN54" i="9"/>
  <c r="EN53" i="9" s="1"/>
  <c r="EQ54" i="9"/>
  <c r="EQ53" i="9" s="1"/>
  <c r="ET54" i="9"/>
  <c r="ET53" i="9" s="1"/>
  <c r="EY54" i="9"/>
  <c r="EY53" i="9" s="1"/>
  <c r="EZ54" i="9"/>
  <c r="EZ53" i="9" s="1"/>
  <c r="FB54" i="9"/>
  <c r="FB53" i="9" s="1"/>
  <c r="FC54" i="9"/>
  <c r="FC53" i="9" s="1"/>
  <c r="FE54" i="9"/>
  <c r="FE53" i="9" s="1"/>
  <c r="FF54" i="9"/>
  <c r="FF53" i="9" s="1"/>
  <c r="FH54" i="9"/>
  <c r="FH53" i="9" s="1"/>
  <c r="FI54" i="9"/>
  <c r="FI53" i="9" s="1"/>
  <c r="FK54" i="9"/>
  <c r="FK53" i="9" s="1"/>
  <c r="FL54" i="9"/>
  <c r="FL53" i="9" s="1"/>
  <c r="FN54" i="9"/>
  <c r="FN53" i="9" s="1"/>
  <c r="FO54" i="9"/>
  <c r="FO53" i="9" s="1"/>
  <c r="FQ54" i="9"/>
  <c r="FQ53" i="9" s="1"/>
  <c r="FR54" i="9"/>
  <c r="FR53" i="9" s="1"/>
  <c r="FT54" i="9"/>
  <c r="FT53" i="9" s="1"/>
  <c r="FU54" i="9"/>
  <c r="FU53" i="9" s="1"/>
  <c r="FW54" i="9"/>
  <c r="FW53" i="9" s="1"/>
  <c r="FX54" i="9"/>
  <c r="FX53" i="9" s="1"/>
  <c r="FZ54" i="9"/>
  <c r="FZ53" i="9" s="1"/>
  <c r="GA54" i="9"/>
  <c r="GA53" i="9" s="1"/>
  <c r="GC54" i="9"/>
  <c r="GC53" i="9" s="1"/>
  <c r="GD54" i="9"/>
  <c r="GD53" i="9" s="1"/>
  <c r="GF54" i="9"/>
  <c r="GF53" i="9" s="1"/>
  <c r="GG54" i="9"/>
  <c r="GG53" i="9" s="1"/>
  <c r="GI54" i="9"/>
  <c r="GI53" i="9" s="1"/>
  <c r="GJ54" i="9"/>
  <c r="GJ53" i="9" s="1"/>
  <c r="GO54" i="9"/>
  <c r="GO53" i="9" s="1"/>
  <c r="GP54" i="9"/>
  <c r="GP53" i="9" s="1"/>
  <c r="GR54" i="9"/>
  <c r="GR53" i="9" s="1"/>
  <c r="GS54" i="9"/>
  <c r="GS53" i="9" s="1"/>
  <c r="GU54" i="9"/>
  <c r="GU53" i="9" s="1"/>
  <c r="GV54" i="9"/>
  <c r="GV53" i="9" s="1"/>
  <c r="C49" i="9"/>
  <c r="F49" i="9"/>
  <c r="I49" i="9"/>
  <c r="L49" i="9"/>
  <c r="O49" i="9"/>
  <c r="R49" i="9"/>
  <c r="U49" i="9"/>
  <c r="W49" i="9"/>
  <c r="X49" i="9"/>
  <c r="AA49" i="9"/>
  <c r="AD49" i="9"/>
  <c r="AG49" i="9"/>
  <c r="AJ49" i="9"/>
  <c r="AM49" i="9"/>
  <c r="AP49" i="9"/>
  <c r="AS49" i="9"/>
  <c r="AV49" i="9"/>
  <c r="AY49" i="9"/>
  <c r="BB49" i="9"/>
  <c r="BD49" i="9"/>
  <c r="BE49" i="9"/>
  <c r="BH49" i="9"/>
  <c r="BK49" i="9"/>
  <c r="BM49" i="9"/>
  <c r="BN49" i="9"/>
  <c r="BQ49" i="9"/>
  <c r="BT49" i="9"/>
  <c r="BV49" i="9"/>
  <c r="BW49" i="9"/>
  <c r="BZ49" i="9"/>
  <c r="CB49" i="9"/>
  <c r="CC49" i="9"/>
  <c r="CE49" i="9"/>
  <c r="CF49" i="9"/>
  <c r="CH49" i="9"/>
  <c r="CI49" i="9"/>
  <c r="CK49" i="9"/>
  <c r="CL49" i="9"/>
  <c r="CO49" i="9"/>
  <c r="CQ49" i="9"/>
  <c r="CR49" i="9"/>
  <c r="CU49" i="9"/>
  <c r="CX49" i="9"/>
  <c r="DA49" i="9"/>
  <c r="DD49" i="9"/>
  <c r="DG49" i="9"/>
  <c r="DJ49" i="9"/>
  <c r="DM49" i="9"/>
  <c r="DP49" i="9"/>
  <c r="DU49" i="9"/>
  <c r="DV49" i="9"/>
  <c r="DX49" i="9"/>
  <c r="DY49" i="9"/>
  <c r="EA49" i="9"/>
  <c r="EB49" i="9"/>
  <c r="EE49" i="9"/>
  <c r="EG49" i="9"/>
  <c r="EH49" i="9"/>
  <c r="EI49" i="9"/>
  <c r="EK49" i="9"/>
  <c r="EM49" i="9"/>
  <c r="EN49" i="9"/>
  <c r="EQ49" i="9"/>
  <c r="ET49" i="9"/>
  <c r="EY49" i="9"/>
  <c r="EZ49" i="9"/>
  <c r="FB49" i="9"/>
  <c r="FC49" i="9"/>
  <c r="FE49" i="9"/>
  <c r="FF49" i="9"/>
  <c r="FH49" i="9"/>
  <c r="FI49" i="9"/>
  <c r="FK49" i="9"/>
  <c r="FL49" i="9"/>
  <c r="FN49" i="9"/>
  <c r="FO49" i="9"/>
  <c r="FQ49" i="9"/>
  <c r="FR49" i="9"/>
  <c r="FT49" i="9"/>
  <c r="FU49" i="9"/>
  <c r="FW49" i="9"/>
  <c r="FX49" i="9"/>
  <c r="FZ49" i="9"/>
  <c r="GA49" i="9"/>
  <c r="GC49" i="9"/>
  <c r="GD49" i="9"/>
  <c r="GF49" i="9"/>
  <c r="GG49" i="9"/>
  <c r="GI49" i="9"/>
  <c r="GJ49" i="9"/>
  <c r="GO49" i="9"/>
  <c r="GP49" i="9"/>
  <c r="GR49" i="9"/>
  <c r="GS49" i="9"/>
  <c r="GU49" i="9"/>
  <c r="GV49" i="9"/>
  <c r="C41" i="9"/>
  <c r="C40" i="9" s="1"/>
  <c r="F41" i="9"/>
  <c r="I41" i="9"/>
  <c r="I40" i="9" s="1"/>
  <c r="L41" i="9"/>
  <c r="O41" i="9"/>
  <c r="O40" i="9" s="1"/>
  <c r="R41" i="9"/>
  <c r="U41" i="9"/>
  <c r="U40" i="9" s="1"/>
  <c r="X41" i="9"/>
  <c r="AA41" i="9"/>
  <c r="AA40" i="9" s="1"/>
  <c r="AD41" i="9"/>
  <c r="AG41" i="9"/>
  <c r="AG40" i="9" s="1"/>
  <c r="AJ41" i="9"/>
  <c r="AM41" i="9"/>
  <c r="AM40" i="9" s="1"/>
  <c r="AP41" i="9"/>
  <c r="AS41" i="9"/>
  <c r="AS40" i="9" s="1"/>
  <c r="AV41" i="9"/>
  <c r="AY41" i="9"/>
  <c r="AY40" i="9" s="1"/>
  <c r="BB41" i="9"/>
  <c r="BD41" i="9"/>
  <c r="BE41" i="9"/>
  <c r="BE40" i="9" s="1"/>
  <c r="BH41" i="9"/>
  <c r="BK41" i="9"/>
  <c r="BK40" i="9" s="1"/>
  <c r="BM41" i="9"/>
  <c r="BM40" i="9" s="1"/>
  <c r="BN41" i="9"/>
  <c r="BQ41" i="9"/>
  <c r="BQ40" i="9" s="1"/>
  <c r="BT41" i="9"/>
  <c r="BV41" i="9"/>
  <c r="BW41" i="9"/>
  <c r="BW40" i="9" s="1"/>
  <c r="BZ41" i="9"/>
  <c r="CB41" i="9"/>
  <c r="CC41" i="9"/>
  <c r="CC40" i="9" s="1"/>
  <c r="CF41" i="9"/>
  <c r="CH41" i="9"/>
  <c r="CI41" i="9"/>
  <c r="CI40" i="9" s="1"/>
  <c r="CL41" i="9"/>
  <c r="CO41" i="9"/>
  <c r="CO40" i="9" s="1"/>
  <c r="CQ41" i="9"/>
  <c r="CQ40" i="9" s="1"/>
  <c r="CR41" i="9"/>
  <c r="CU41" i="9"/>
  <c r="CU40" i="9" s="1"/>
  <c r="CX41" i="9"/>
  <c r="DA41" i="9"/>
  <c r="DA40" i="9" s="1"/>
  <c r="DD41" i="9"/>
  <c r="DG41" i="9"/>
  <c r="DG40" i="9" s="1"/>
  <c r="DJ41" i="9"/>
  <c r="DM41" i="9"/>
  <c r="DM40" i="9" s="1"/>
  <c r="DP41" i="9"/>
  <c r="DU41" i="9"/>
  <c r="DU40" i="9" s="1"/>
  <c r="DV41" i="9"/>
  <c r="DX41" i="9"/>
  <c r="DY41" i="9"/>
  <c r="DY40" i="9" s="1"/>
  <c r="EA41" i="9"/>
  <c r="EA40" i="9" s="1"/>
  <c r="EB41" i="9"/>
  <c r="EE41" i="9"/>
  <c r="EE40" i="9" s="1"/>
  <c r="EG41" i="9"/>
  <c r="EG40" i="9" s="1"/>
  <c r="EH41" i="9"/>
  <c r="EI41" i="9"/>
  <c r="EI40" i="9" s="1"/>
  <c r="EK41" i="9"/>
  <c r="EK40" i="9" s="1"/>
  <c r="EM41" i="9"/>
  <c r="EM40" i="9" s="1"/>
  <c r="EN41" i="9"/>
  <c r="EQ41" i="9"/>
  <c r="EQ40" i="9" s="1"/>
  <c r="ET41" i="9"/>
  <c r="EY41" i="9"/>
  <c r="EY40" i="9" s="1"/>
  <c r="EZ41" i="9"/>
  <c r="FB41" i="9"/>
  <c r="FC41" i="9"/>
  <c r="FC40" i="9" s="1"/>
  <c r="FE41" i="9"/>
  <c r="FE40" i="9" s="1"/>
  <c r="FF41" i="9"/>
  <c r="FH41" i="9"/>
  <c r="FI41" i="9"/>
  <c r="FI40" i="9" s="1"/>
  <c r="FK41" i="9"/>
  <c r="FK40" i="9" s="1"/>
  <c r="FL41" i="9"/>
  <c r="FN41" i="9"/>
  <c r="FO41" i="9"/>
  <c r="FO40" i="9" s="1"/>
  <c r="FQ41" i="9"/>
  <c r="FQ40" i="9" s="1"/>
  <c r="FR41" i="9"/>
  <c r="FT41" i="9"/>
  <c r="FU41" i="9"/>
  <c r="FU40" i="9" s="1"/>
  <c r="FW41" i="9"/>
  <c r="FW40" i="9" s="1"/>
  <c r="FX41" i="9"/>
  <c r="FZ41" i="9"/>
  <c r="GA41" i="9"/>
  <c r="GA40" i="9" s="1"/>
  <c r="GC41" i="9"/>
  <c r="GC40" i="9" s="1"/>
  <c r="GD41" i="9"/>
  <c r="GF41" i="9"/>
  <c r="GG41" i="9"/>
  <c r="GG40" i="9" s="1"/>
  <c r="GI41" i="9"/>
  <c r="GI40" i="9" s="1"/>
  <c r="GJ41" i="9"/>
  <c r="GO41" i="9"/>
  <c r="GO40" i="9" s="1"/>
  <c r="GP41" i="9"/>
  <c r="GR41" i="9"/>
  <c r="GS41" i="9"/>
  <c r="GS40" i="9" s="1"/>
  <c r="GU41" i="9"/>
  <c r="GU40" i="9" s="1"/>
  <c r="GV41" i="9"/>
  <c r="C37" i="9"/>
  <c r="F37" i="9"/>
  <c r="I37" i="9"/>
  <c r="L37" i="9"/>
  <c r="O37" i="9"/>
  <c r="R37" i="9"/>
  <c r="U37" i="9"/>
  <c r="W37" i="9"/>
  <c r="X37" i="9"/>
  <c r="AA37" i="9"/>
  <c r="AD37" i="9"/>
  <c r="AG37" i="9"/>
  <c r="AJ37" i="9"/>
  <c r="AM37" i="9"/>
  <c r="AP37" i="9"/>
  <c r="AS37" i="9"/>
  <c r="AV37" i="9"/>
  <c r="AY37" i="9"/>
  <c r="BB37" i="9"/>
  <c r="BD37" i="9"/>
  <c r="BE37" i="9"/>
  <c r="BH37" i="9"/>
  <c r="BK37" i="9"/>
  <c r="BM37" i="9"/>
  <c r="BN37" i="9"/>
  <c r="BQ37" i="9"/>
  <c r="BT37" i="9"/>
  <c r="BV37" i="9"/>
  <c r="BW37" i="9"/>
  <c r="BZ37" i="9"/>
  <c r="CB37" i="9"/>
  <c r="CC37" i="9"/>
  <c r="CE37" i="9"/>
  <c r="CF37" i="9"/>
  <c r="CH37" i="9"/>
  <c r="CI37" i="9"/>
  <c r="CK37" i="9"/>
  <c r="CL37" i="9"/>
  <c r="CO37" i="9"/>
  <c r="CQ37" i="9"/>
  <c r="CR37" i="9"/>
  <c r="CU37" i="9"/>
  <c r="CX37" i="9"/>
  <c r="DA37" i="9"/>
  <c r="DD37" i="9"/>
  <c r="DG37" i="9"/>
  <c r="DJ37" i="9"/>
  <c r="DM37" i="9"/>
  <c r="DP37" i="9"/>
  <c r="DU37" i="9"/>
  <c r="DV37" i="9"/>
  <c r="DX37" i="9"/>
  <c r="DY37" i="9"/>
  <c r="EA37" i="9"/>
  <c r="EB37" i="9"/>
  <c r="EE37" i="9"/>
  <c r="EG37" i="9"/>
  <c r="EH37" i="9"/>
  <c r="EI37" i="9"/>
  <c r="EK37" i="9"/>
  <c r="EM37" i="9"/>
  <c r="EN37" i="9"/>
  <c r="EQ37" i="9"/>
  <c r="ET37" i="9"/>
  <c r="EY37" i="9"/>
  <c r="EZ37" i="9"/>
  <c r="FB37" i="9"/>
  <c r="FC37" i="9"/>
  <c r="FE37" i="9"/>
  <c r="FF37" i="9"/>
  <c r="FH37" i="9"/>
  <c r="FI37" i="9"/>
  <c r="FK37" i="9"/>
  <c r="FL37" i="9"/>
  <c r="FN37" i="9"/>
  <c r="FO37" i="9"/>
  <c r="FQ37" i="9"/>
  <c r="FR37" i="9"/>
  <c r="FT37" i="9"/>
  <c r="FU37" i="9"/>
  <c r="FW37" i="9"/>
  <c r="FX37" i="9"/>
  <c r="FZ37" i="9"/>
  <c r="GA37" i="9"/>
  <c r="GC37" i="9"/>
  <c r="GD37" i="9"/>
  <c r="GF37" i="9"/>
  <c r="GG37" i="9"/>
  <c r="GI37" i="9"/>
  <c r="GJ37" i="9"/>
  <c r="GO37" i="9"/>
  <c r="GP37" i="9"/>
  <c r="GR37" i="9"/>
  <c r="GS37" i="9"/>
  <c r="GU37" i="9"/>
  <c r="GV37" i="9"/>
  <c r="C29" i="9"/>
  <c r="C28" i="9" s="1"/>
  <c r="C52" i="9" s="1"/>
  <c r="C27" i="9" s="1"/>
  <c r="C73" i="9" s="1"/>
  <c r="F29" i="9"/>
  <c r="F28" i="9" s="1"/>
  <c r="I29" i="9"/>
  <c r="I28" i="9" s="1"/>
  <c r="I52" i="9" s="1"/>
  <c r="I27" i="9" s="1"/>
  <c r="I73" i="9" s="1"/>
  <c r="L29" i="9"/>
  <c r="L28" i="9" s="1"/>
  <c r="O29" i="9"/>
  <c r="O28" i="9" s="1"/>
  <c r="O52" i="9" s="1"/>
  <c r="O27" i="9" s="1"/>
  <c r="O73" i="9" s="1"/>
  <c r="R29" i="9"/>
  <c r="R28" i="9" s="1"/>
  <c r="U29" i="9"/>
  <c r="U28" i="9" s="1"/>
  <c r="U52" i="9" s="1"/>
  <c r="U27" i="9" s="1"/>
  <c r="U73" i="9" s="1"/>
  <c r="W29" i="9"/>
  <c r="W28" i="9" s="1"/>
  <c r="X29" i="9"/>
  <c r="X28" i="9" s="1"/>
  <c r="AA29" i="9"/>
  <c r="AA28" i="9" s="1"/>
  <c r="AA52" i="9" s="1"/>
  <c r="AA27" i="9" s="1"/>
  <c r="AA73" i="9" s="1"/>
  <c r="AD29" i="9"/>
  <c r="AD28" i="9" s="1"/>
  <c r="AG29" i="9"/>
  <c r="AG28" i="9" s="1"/>
  <c r="AG52" i="9" s="1"/>
  <c r="AG27" i="9" s="1"/>
  <c r="AG73" i="9" s="1"/>
  <c r="AJ29" i="9"/>
  <c r="AJ28" i="9" s="1"/>
  <c r="AM29" i="9"/>
  <c r="AM28" i="9" s="1"/>
  <c r="AM52" i="9" s="1"/>
  <c r="AM27" i="9" s="1"/>
  <c r="AM73" i="9" s="1"/>
  <c r="AP29" i="9"/>
  <c r="AP28" i="9" s="1"/>
  <c r="AS29" i="9"/>
  <c r="AS28" i="9" s="1"/>
  <c r="AS52" i="9" s="1"/>
  <c r="AS27" i="9" s="1"/>
  <c r="AS73" i="9" s="1"/>
  <c r="AV29" i="9"/>
  <c r="AV28" i="9" s="1"/>
  <c r="AY29" i="9"/>
  <c r="AY28" i="9" s="1"/>
  <c r="AY52" i="9" s="1"/>
  <c r="AY27" i="9" s="1"/>
  <c r="AY73" i="9" s="1"/>
  <c r="BB29" i="9"/>
  <c r="BB28" i="9" s="1"/>
  <c r="BD29" i="9"/>
  <c r="BD28" i="9" s="1"/>
  <c r="BE29" i="9"/>
  <c r="BE28" i="9" s="1"/>
  <c r="BE52" i="9" s="1"/>
  <c r="BE27" i="9" s="1"/>
  <c r="BE73" i="9" s="1"/>
  <c r="BH29" i="9"/>
  <c r="BH28" i="9" s="1"/>
  <c r="BK29" i="9"/>
  <c r="BK28" i="9" s="1"/>
  <c r="BK52" i="9" s="1"/>
  <c r="BK27" i="9" s="1"/>
  <c r="BK73" i="9" s="1"/>
  <c r="BM29" i="9"/>
  <c r="BM28" i="9" s="1"/>
  <c r="BM52" i="9" s="1"/>
  <c r="BN29" i="9"/>
  <c r="BN28" i="9" s="1"/>
  <c r="BQ29" i="9"/>
  <c r="BQ28" i="9" s="1"/>
  <c r="BQ52" i="9" s="1"/>
  <c r="BQ27" i="9" s="1"/>
  <c r="BQ73" i="9" s="1"/>
  <c r="BT29" i="9"/>
  <c r="BT28" i="9" s="1"/>
  <c r="BV29" i="9"/>
  <c r="BV28" i="9" s="1"/>
  <c r="BW29" i="9"/>
  <c r="BW28" i="9" s="1"/>
  <c r="BW52" i="9" s="1"/>
  <c r="BW27" i="9" s="1"/>
  <c r="BW73" i="9" s="1"/>
  <c r="BZ29" i="9"/>
  <c r="BZ28" i="9" s="1"/>
  <c r="CB29" i="9"/>
  <c r="CB28" i="9" s="1"/>
  <c r="CC29" i="9"/>
  <c r="CC28" i="9" s="1"/>
  <c r="CC52" i="9" s="1"/>
  <c r="CC27" i="9" s="1"/>
  <c r="CC73" i="9" s="1"/>
  <c r="CE29" i="9"/>
  <c r="CF29" i="9"/>
  <c r="CF28" i="9" s="1"/>
  <c r="CH29" i="9"/>
  <c r="CH28" i="9" s="1"/>
  <c r="CI29" i="9"/>
  <c r="CI28" i="9" s="1"/>
  <c r="CI52" i="9" s="1"/>
  <c r="CI27" i="9" s="1"/>
  <c r="CI73" i="9" s="1"/>
  <c r="CL29" i="9"/>
  <c r="CL28" i="9" s="1"/>
  <c r="CO29" i="9"/>
  <c r="CO28" i="9" s="1"/>
  <c r="CO52" i="9" s="1"/>
  <c r="CO27" i="9" s="1"/>
  <c r="CO73" i="9" s="1"/>
  <c r="CQ29" i="9"/>
  <c r="CQ28" i="9" s="1"/>
  <c r="CQ52" i="9" s="1"/>
  <c r="CR29" i="9"/>
  <c r="CR28" i="9" s="1"/>
  <c r="CU29" i="9"/>
  <c r="CU28" i="9" s="1"/>
  <c r="CU52" i="9" s="1"/>
  <c r="CU27" i="9" s="1"/>
  <c r="CU73" i="9" s="1"/>
  <c r="CX29" i="9"/>
  <c r="CX28" i="9" s="1"/>
  <c r="DA29" i="9"/>
  <c r="DA28" i="9" s="1"/>
  <c r="DA52" i="9" s="1"/>
  <c r="DA27" i="9" s="1"/>
  <c r="DA73" i="9" s="1"/>
  <c r="DD29" i="9"/>
  <c r="DD28" i="9" s="1"/>
  <c r="DG29" i="9"/>
  <c r="DG28" i="9" s="1"/>
  <c r="DG52" i="9" s="1"/>
  <c r="DG27" i="9" s="1"/>
  <c r="DG73" i="9" s="1"/>
  <c r="DJ29" i="9"/>
  <c r="DJ28" i="9" s="1"/>
  <c r="DM29" i="9"/>
  <c r="DM28" i="9" s="1"/>
  <c r="DM52" i="9" s="1"/>
  <c r="DM27" i="9" s="1"/>
  <c r="DM73" i="9" s="1"/>
  <c r="DP29" i="9"/>
  <c r="DP28" i="9" s="1"/>
  <c r="DU29" i="9"/>
  <c r="DU28" i="9" s="1"/>
  <c r="DU52" i="9" s="1"/>
  <c r="DV29" i="9"/>
  <c r="DV28" i="9" s="1"/>
  <c r="DX29" i="9"/>
  <c r="DX28" i="9" s="1"/>
  <c r="DY29" i="9"/>
  <c r="DY28" i="9" s="1"/>
  <c r="DY52" i="9" s="1"/>
  <c r="DY27" i="9" s="1"/>
  <c r="DY73" i="9" s="1"/>
  <c r="EA29" i="9"/>
  <c r="EA28" i="9" s="1"/>
  <c r="EA52" i="9" s="1"/>
  <c r="EB29" i="9"/>
  <c r="EB28" i="9" s="1"/>
  <c r="EE29" i="9"/>
  <c r="EE28" i="9" s="1"/>
  <c r="EE52" i="9" s="1"/>
  <c r="EE27" i="9" s="1"/>
  <c r="EE73" i="9" s="1"/>
  <c r="EG29" i="9"/>
  <c r="EG28" i="9" s="1"/>
  <c r="EG52" i="9" s="1"/>
  <c r="EH29" i="9"/>
  <c r="EH28" i="9" s="1"/>
  <c r="EI29" i="9"/>
  <c r="EI28" i="9" s="1"/>
  <c r="EI52" i="9" s="1"/>
  <c r="EI27" i="9" s="1"/>
  <c r="EI73" i="9" s="1"/>
  <c r="EK29" i="9"/>
  <c r="EK28" i="9" s="1"/>
  <c r="EK52" i="9" s="1"/>
  <c r="EK27" i="9" s="1"/>
  <c r="EK73" i="9" s="1"/>
  <c r="EM29" i="9"/>
  <c r="EM28" i="9" s="1"/>
  <c r="EM52" i="9" s="1"/>
  <c r="EN29" i="9"/>
  <c r="EN28" i="9" s="1"/>
  <c r="EQ29" i="9"/>
  <c r="EQ28" i="9" s="1"/>
  <c r="EQ52" i="9" s="1"/>
  <c r="EQ27" i="9" s="1"/>
  <c r="EQ73" i="9" s="1"/>
  <c r="ET29" i="9"/>
  <c r="ET28" i="9" s="1"/>
  <c r="EY29" i="9"/>
  <c r="EY28" i="9" s="1"/>
  <c r="EY52" i="9" s="1"/>
  <c r="EZ29" i="9"/>
  <c r="EZ28" i="9" s="1"/>
  <c r="FB29" i="9"/>
  <c r="FB28" i="9" s="1"/>
  <c r="FC29" i="9"/>
  <c r="FC28" i="9" s="1"/>
  <c r="FC52" i="9" s="1"/>
  <c r="FC27" i="9" s="1"/>
  <c r="FC73" i="9" s="1"/>
  <c r="FE29" i="9"/>
  <c r="FE28" i="9" s="1"/>
  <c r="FE52" i="9" s="1"/>
  <c r="FF29" i="9"/>
  <c r="FF28" i="9" s="1"/>
  <c r="FH29" i="9"/>
  <c r="FH28" i="9" s="1"/>
  <c r="FI29" i="9"/>
  <c r="FI28" i="9" s="1"/>
  <c r="FI52" i="9" s="1"/>
  <c r="FI27" i="9" s="1"/>
  <c r="FI73" i="9" s="1"/>
  <c r="FK29" i="9"/>
  <c r="FK28" i="9" s="1"/>
  <c r="FK52" i="9" s="1"/>
  <c r="FL29" i="9"/>
  <c r="FL28" i="9" s="1"/>
  <c r="FN29" i="9"/>
  <c r="FN28" i="9" s="1"/>
  <c r="FO29" i="9"/>
  <c r="FO28" i="9" s="1"/>
  <c r="FO52" i="9" s="1"/>
  <c r="FO27" i="9" s="1"/>
  <c r="FO73" i="9" s="1"/>
  <c r="FQ29" i="9"/>
  <c r="FQ28" i="9" s="1"/>
  <c r="FQ52" i="9" s="1"/>
  <c r="FR29" i="9"/>
  <c r="FR28" i="9" s="1"/>
  <c r="FT29" i="9"/>
  <c r="FT28" i="9" s="1"/>
  <c r="FU29" i="9"/>
  <c r="FU28" i="9" s="1"/>
  <c r="FU52" i="9" s="1"/>
  <c r="FW29" i="9"/>
  <c r="FW28" i="9" s="1"/>
  <c r="FW52" i="9" s="1"/>
  <c r="FX29" i="9"/>
  <c r="FX28" i="9" s="1"/>
  <c r="FZ29" i="9"/>
  <c r="FZ28" i="9" s="1"/>
  <c r="GA29" i="9"/>
  <c r="GA28" i="9" s="1"/>
  <c r="GA52" i="9" s="1"/>
  <c r="GC29" i="9"/>
  <c r="GC28" i="9" s="1"/>
  <c r="GC52" i="9" s="1"/>
  <c r="GD29" i="9"/>
  <c r="GD28" i="9" s="1"/>
  <c r="GF29" i="9"/>
  <c r="GF28" i="9" s="1"/>
  <c r="GG29" i="9"/>
  <c r="GG28" i="9" s="1"/>
  <c r="GG52" i="9" s="1"/>
  <c r="GI29" i="9"/>
  <c r="GI28" i="9" s="1"/>
  <c r="GI52" i="9" s="1"/>
  <c r="GJ29" i="9"/>
  <c r="GJ28" i="9" s="1"/>
  <c r="GO29" i="9"/>
  <c r="GO28" i="9" s="1"/>
  <c r="GO52" i="9" s="1"/>
  <c r="GP29" i="9"/>
  <c r="GP28" i="9" s="1"/>
  <c r="GR29" i="9"/>
  <c r="GR28" i="9" s="1"/>
  <c r="GS29" i="9"/>
  <c r="GS28" i="9" s="1"/>
  <c r="GS52" i="9" s="1"/>
  <c r="GU29" i="9"/>
  <c r="GU28" i="9" s="1"/>
  <c r="GU52" i="9" s="1"/>
  <c r="GV29" i="9"/>
  <c r="GV28" i="9" s="1"/>
  <c r="C21" i="9"/>
  <c r="C18" i="9" s="1"/>
  <c r="F21" i="9"/>
  <c r="I21" i="9"/>
  <c r="L21" i="9"/>
  <c r="O21" i="9"/>
  <c r="R21" i="9"/>
  <c r="U21" i="9"/>
  <c r="W21" i="9"/>
  <c r="X21" i="9"/>
  <c r="AA21" i="9"/>
  <c r="AD21" i="9"/>
  <c r="AG21" i="9"/>
  <c r="AJ21" i="9"/>
  <c r="AM21" i="9"/>
  <c r="AP21" i="9"/>
  <c r="AS21" i="9"/>
  <c r="AV21" i="9"/>
  <c r="AY21" i="9"/>
  <c r="BB21" i="9"/>
  <c r="BD21" i="9"/>
  <c r="BE21" i="9"/>
  <c r="BH21" i="9"/>
  <c r="BK21" i="9"/>
  <c r="BM21" i="9"/>
  <c r="BN21" i="9"/>
  <c r="BQ21" i="9"/>
  <c r="BQ18" i="9" s="1"/>
  <c r="BT21" i="9"/>
  <c r="BV21" i="9"/>
  <c r="BW21" i="9"/>
  <c r="BZ21" i="9"/>
  <c r="CB21" i="9"/>
  <c r="CC21" i="9"/>
  <c r="CF21" i="9"/>
  <c r="CI21" i="9"/>
  <c r="CL21" i="9"/>
  <c r="CO21" i="9"/>
  <c r="CO18" i="9" s="1"/>
  <c r="CQ21" i="9"/>
  <c r="CR21" i="9"/>
  <c r="CU21" i="9"/>
  <c r="CX21" i="9"/>
  <c r="DA21" i="9"/>
  <c r="DD21" i="9"/>
  <c r="DD18" i="9" s="1"/>
  <c r="DG21" i="9"/>
  <c r="DJ21" i="9"/>
  <c r="DM21" i="9"/>
  <c r="DP21" i="9"/>
  <c r="DU21" i="9"/>
  <c r="DV21" i="9"/>
  <c r="DX21" i="9"/>
  <c r="DY21" i="9"/>
  <c r="EA21" i="9"/>
  <c r="EB21" i="9"/>
  <c r="EE21" i="9"/>
  <c r="EG21" i="9"/>
  <c r="EH21" i="9"/>
  <c r="EI21" i="9"/>
  <c r="EK21" i="9"/>
  <c r="EM21" i="9"/>
  <c r="EN21" i="9"/>
  <c r="EQ21" i="9"/>
  <c r="ET21" i="9"/>
  <c r="EY21" i="9"/>
  <c r="EZ21" i="9"/>
  <c r="FB21" i="9"/>
  <c r="FC21" i="9"/>
  <c r="FE21" i="9"/>
  <c r="FF21" i="9"/>
  <c r="FH21" i="9"/>
  <c r="FI21" i="9"/>
  <c r="FK21" i="9"/>
  <c r="FL21" i="9"/>
  <c r="FN21" i="9"/>
  <c r="FO21" i="9"/>
  <c r="FQ21" i="9"/>
  <c r="FR21" i="9"/>
  <c r="FT21" i="9"/>
  <c r="FU21" i="9"/>
  <c r="FW21" i="9"/>
  <c r="FX21" i="9"/>
  <c r="FZ21" i="9"/>
  <c r="GA21" i="9"/>
  <c r="GC21" i="9"/>
  <c r="GD21" i="9"/>
  <c r="GF21" i="9"/>
  <c r="GG21" i="9"/>
  <c r="GI21" i="9"/>
  <c r="GJ21" i="9"/>
  <c r="GO21" i="9"/>
  <c r="GP21" i="9"/>
  <c r="GR21" i="9"/>
  <c r="GS21" i="9"/>
  <c r="GU21" i="9"/>
  <c r="GV21" i="9"/>
  <c r="F18" i="9"/>
  <c r="I18" i="9"/>
  <c r="L18" i="9"/>
  <c r="O18" i="9"/>
  <c r="R18" i="9"/>
  <c r="U18" i="9"/>
  <c r="W18" i="9"/>
  <c r="X18" i="9"/>
  <c r="AA18" i="9"/>
  <c r="AD18" i="9"/>
  <c r="AG18" i="9"/>
  <c r="AJ18" i="9"/>
  <c r="AM18" i="9"/>
  <c r="AP18" i="9"/>
  <c r="AS18" i="9"/>
  <c r="AV18" i="9"/>
  <c r="AY18" i="9"/>
  <c r="BB18" i="9"/>
  <c r="BD18" i="9"/>
  <c r="BE18" i="9"/>
  <c r="BH18" i="9"/>
  <c r="BK18" i="9"/>
  <c r="BN18" i="9"/>
  <c r="BT18" i="9"/>
  <c r="BV18" i="9"/>
  <c r="BW18" i="9"/>
  <c r="BZ18" i="9"/>
  <c r="CB18" i="9"/>
  <c r="CC18" i="9"/>
  <c r="CF18" i="9"/>
  <c r="CI18" i="9"/>
  <c r="CL18" i="9"/>
  <c r="CQ18" i="9"/>
  <c r="CR18" i="9"/>
  <c r="CU18" i="9"/>
  <c r="CX18" i="9"/>
  <c r="DA18" i="9"/>
  <c r="DG18" i="9"/>
  <c r="DJ18" i="9"/>
  <c r="DM18" i="9"/>
  <c r="DP18" i="9"/>
  <c r="DU18" i="9"/>
  <c r="DV18" i="9"/>
  <c r="DX18" i="9"/>
  <c r="DY18" i="9"/>
  <c r="EA18" i="9"/>
  <c r="EB18" i="9"/>
  <c r="EE18" i="9"/>
  <c r="EG18" i="9"/>
  <c r="EH18" i="9"/>
  <c r="EI18" i="9"/>
  <c r="EK18" i="9"/>
  <c r="EM18" i="9"/>
  <c r="EN18" i="9"/>
  <c r="EQ18" i="9"/>
  <c r="ET18" i="9"/>
  <c r="EY18" i="9"/>
  <c r="EZ18" i="9"/>
  <c r="FB18" i="9"/>
  <c r="FC18" i="9"/>
  <c r="FE18" i="9"/>
  <c r="FF18" i="9"/>
  <c r="FH18" i="9"/>
  <c r="FI18" i="9"/>
  <c r="FK18" i="9"/>
  <c r="FL18" i="9"/>
  <c r="FN18" i="9"/>
  <c r="FO18" i="9"/>
  <c r="FQ18" i="9"/>
  <c r="FR18" i="9"/>
  <c r="FT18" i="9"/>
  <c r="FU18" i="9"/>
  <c r="FW18" i="9"/>
  <c r="FX18" i="9"/>
  <c r="FZ18" i="9"/>
  <c r="GA18" i="9"/>
  <c r="GC18" i="9"/>
  <c r="GD18" i="9"/>
  <c r="GF18" i="9"/>
  <c r="GG18" i="9"/>
  <c r="GI18" i="9"/>
  <c r="GJ18" i="9"/>
  <c r="GP18" i="9"/>
  <c r="GR18" i="9"/>
  <c r="GS18" i="9"/>
  <c r="GU18" i="9"/>
  <c r="GV18" i="9"/>
  <c r="C12" i="9"/>
  <c r="F12" i="9"/>
  <c r="I12" i="9"/>
  <c r="L12" i="9"/>
  <c r="O12" i="9"/>
  <c r="O7" i="9" s="1"/>
  <c r="O26" i="9" s="1"/>
  <c r="R12" i="9"/>
  <c r="R7" i="9" s="1"/>
  <c r="R26" i="9" s="1"/>
  <c r="R6" i="9" s="1"/>
  <c r="R72" i="9" s="1"/>
  <c r="U12" i="9"/>
  <c r="W12" i="9"/>
  <c r="X12" i="9"/>
  <c r="AA12" i="9"/>
  <c r="AD12" i="9"/>
  <c r="AG12" i="9"/>
  <c r="AJ12" i="9"/>
  <c r="AM12" i="9"/>
  <c r="AP12" i="9"/>
  <c r="AS12" i="9"/>
  <c r="AV12" i="9"/>
  <c r="AY12" i="9"/>
  <c r="BB12" i="9"/>
  <c r="BD12" i="9"/>
  <c r="BE12" i="9"/>
  <c r="BH12" i="9"/>
  <c r="BK12" i="9"/>
  <c r="BM12" i="9"/>
  <c r="BN12" i="9"/>
  <c r="BQ12" i="9"/>
  <c r="BT12" i="9"/>
  <c r="BV12" i="9"/>
  <c r="BW12" i="9"/>
  <c r="BZ12" i="9"/>
  <c r="BZ7" i="9" s="1"/>
  <c r="CB12" i="9"/>
  <c r="CC12" i="9"/>
  <c r="CE12" i="9"/>
  <c r="CF12" i="9"/>
  <c r="CH12" i="9"/>
  <c r="CI12" i="9"/>
  <c r="CL12" i="9"/>
  <c r="CL7" i="9" s="1"/>
  <c r="CO12" i="9"/>
  <c r="CO7" i="9" s="1"/>
  <c r="CQ12" i="9"/>
  <c r="CR12" i="9"/>
  <c r="CU12" i="9"/>
  <c r="CX12" i="9"/>
  <c r="DA12" i="9"/>
  <c r="DD12" i="9"/>
  <c r="DG12" i="9"/>
  <c r="DJ12" i="9"/>
  <c r="DM12" i="9"/>
  <c r="DP12" i="9"/>
  <c r="DP7" i="9" s="1"/>
  <c r="DP26" i="9" s="1"/>
  <c r="DP6" i="9" s="1"/>
  <c r="DP72" i="9" s="1"/>
  <c r="DU12" i="9"/>
  <c r="DV12" i="9"/>
  <c r="DX12" i="9"/>
  <c r="DY12" i="9"/>
  <c r="EA12" i="9"/>
  <c r="EB12" i="9"/>
  <c r="EE12" i="9"/>
  <c r="EG12" i="9"/>
  <c r="EH12" i="9"/>
  <c r="EI12" i="9"/>
  <c r="EK12" i="9"/>
  <c r="EM12" i="9"/>
  <c r="EN12" i="9"/>
  <c r="EQ12" i="9"/>
  <c r="ET12" i="9"/>
  <c r="EY12" i="9"/>
  <c r="EZ12" i="9"/>
  <c r="FB12" i="9"/>
  <c r="FB7" i="9" s="1"/>
  <c r="FB26" i="9" s="1"/>
  <c r="FC12" i="9"/>
  <c r="FE12" i="9"/>
  <c r="FF12" i="9"/>
  <c r="FH12" i="9"/>
  <c r="FI12" i="9"/>
  <c r="FI7" i="9" s="1"/>
  <c r="FI26" i="9" s="1"/>
  <c r="FK12" i="9"/>
  <c r="FL12" i="9"/>
  <c r="FN12" i="9"/>
  <c r="FO12" i="9"/>
  <c r="FQ12" i="9"/>
  <c r="FR12" i="9"/>
  <c r="FT12" i="9"/>
  <c r="FU12" i="9"/>
  <c r="FW12" i="9"/>
  <c r="FX12" i="9"/>
  <c r="FZ12" i="9"/>
  <c r="FZ7" i="9" s="1"/>
  <c r="FZ26" i="9" s="1"/>
  <c r="GA12" i="9"/>
  <c r="GC12" i="9"/>
  <c r="GD12" i="9"/>
  <c r="GF12" i="9"/>
  <c r="GF7" i="9" s="1"/>
  <c r="GF26" i="9" s="1"/>
  <c r="GG12" i="9"/>
  <c r="GG7" i="9" s="1"/>
  <c r="GG26" i="9" s="1"/>
  <c r="GI12" i="9"/>
  <c r="GI7" i="9" s="1"/>
  <c r="GI26" i="9" s="1"/>
  <c r="GJ12" i="9"/>
  <c r="GM7" i="9"/>
  <c r="GM26" i="9" s="1"/>
  <c r="GM6" i="9" s="1"/>
  <c r="GM72" i="9" s="1"/>
  <c r="GO12" i="9"/>
  <c r="GO7" i="9" s="1"/>
  <c r="GP12" i="9"/>
  <c r="GP7" i="9" s="1"/>
  <c r="GP26" i="9" s="1"/>
  <c r="GR12" i="9"/>
  <c r="GR7" i="9" s="1"/>
  <c r="GR26" i="9" s="1"/>
  <c r="GS12" i="9"/>
  <c r="GS7" i="9" s="1"/>
  <c r="GS26" i="9" s="1"/>
  <c r="GU12" i="9"/>
  <c r="GU7" i="9" s="1"/>
  <c r="GU26" i="9" s="1"/>
  <c r="GV12" i="9"/>
  <c r="GV7" i="9" s="1"/>
  <c r="GV26" i="9" s="1"/>
  <c r="GV6" i="9" s="1"/>
  <c r="GV72" i="9" s="1"/>
  <c r="GJ7" i="9"/>
  <c r="GJ26" i="9" s="1"/>
  <c r="GJ6" i="9" s="1"/>
  <c r="GJ72" i="9" s="1"/>
  <c r="GD7" i="9"/>
  <c r="GD26" i="9" s="1"/>
  <c r="GD6" i="9" s="1"/>
  <c r="GD72" i="9" s="1"/>
  <c r="GC7" i="9"/>
  <c r="GC26" i="9" s="1"/>
  <c r="GA7" i="9"/>
  <c r="GA26" i="9" s="1"/>
  <c r="FX7" i="9"/>
  <c r="FX26" i="9" s="1"/>
  <c r="FX6" i="9" s="1"/>
  <c r="FX72" i="9" s="1"/>
  <c r="FW7" i="9"/>
  <c r="FW26" i="9" s="1"/>
  <c r="FU7" i="9"/>
  <c r="FU26" i="9" s="1"/>
  <c r="FT7" i="9"/>
  <c r="FT26" i="9" s="1"/>
  <c r="FR7" i="9"/>
  <c r="FR26" i="9" s="1"/>
  <c r="FR6" i="9" s="1"/>
  <c r="FR72" i="9" s="1"/>
  <c r="FQ7" i="9"/>
  <c r="FQ26" i="9" s="1"/>
  <c r="FO7" i="9"/>
  <c r="FO26" i="9" s="1"/>
  <c r="FN7" i="9"/>
  <c r="FN26" i="9" s="1"/>
  <c r="FL7" i="9"/>
  <c r="FL26" i="9" s="1"/>
  <c r="FL6" i="9" s="1"/>
  <c r="FL72" i="9" s="1"/>
  <c r="FK7" i="9"/>
  <c r="FK26" i="9" s="1"/>
  <c r="FF7" i="9"/>
  <c r="FF26" i="9" s="1"/>
  <c r="FF6" i="9" s="1"/>
  <c r="FF72" i="9" s="1"/>
  <c r="FE7" i="9"/>
  <c r="FE26" i="9" s="1"/>
  <c r="FC7" i="9"/>
  <c r="FC26" i="9" s="1"/>
  <c r="EZ7" i="9"/>
  <c r="EZ26" i="9" s="1"/>
  <c r="EZ6" i="9" s="1"/>
  <c r="EZ72" i="9" s="1"/>
  <c r="EY7" i="9"/>
  <c r="EY26" i="9" s="1"/>
  <c r="ET7" i="9"/>
  <c r="ET26" i="9" s="1"/>
  <c r="ET6" i="9" s="1"/>
  <c r="ET72" i="9" s="1"/>
  <c r="EQ7" i="9"/>
  <c r="EQ26" i="9" s="1"/>
  <c r="EN7" i="9"/>
  <c r="EN26" i="9" s="1"/>
  <c r="EN6" i="9" s="1"/>
  <c r="EN72" i="9" s="1"/>
  <c r="EM7" i="9"/>
  <c r="EM26" i="9" s="1"/>
  <c r="EK7" i="9"/>
  <c r="EK26" i="9" s="1"/>
  <c r="EI7" i="9"/>
  <c r="EI26" i="9" s="1"/>
  <c r="EH7" i="9"/>
  <c r="EH26" i="9" s="1"/>
  <c r="EH6" i="9" s="1"/>
  <c r="EH72" i="9" s="1"/>
  <c r="EG7" i="9"/>
  <c r="EG26" i="9" s="1"/>
  <c r="EE7" i="9"/>
  <c r="EE26" i="9" s="1"/>
  <c r="EB7" i="9"/>
  <c r="EB26" i="9" s="1"/>
  <c r="EB6" i="9" s="1"/>
  <c r="EB72" i="9" s="1"/>
  <c r="EA7" i="9"/>
  <c r="EA26" i="9" s="1"/>
  <c r="DY7" i="9"/>
  <c r="DY26" i="9" s="1"/>
  <c r="DX7" i="9"/>
  <c r="DX26" i="9" s="1"/>
  <c r="DV7" i="9"/>
  <c r="DV26" i="9" s="1"/>
  <c r="DV6" i="9" s="1"/>
  <c r="DV72" i="9" s="1"/>
  <c r="DU7" i="9"/>
  <c r="DU26" i="9" s="1"/>
  <c r="DM7" i="9"/>
  <c r="DM26" i="9" s="1"/>
  <c r="DJ7" i="9"/>
  <c r="DJ26" i="9" s="1"/>
  <c r="DJ6" i="9" s="1"/>
  <c r="DJ72" i="9" s="1"/>
  <c r="DG7" i="9"/>
  <c r="DG26" i="9" s="1"/>
  <c r="DA7" i="9"/>
  <c r="DA26" i="9" s="1"/>
  <c r="CX7" i="9"/>
  <c r="CX26" i="9" s="1"/>
  <c r="CX6" i="9" s="1"/>
  <c r="CX72" i="9" s="1"/>
  <c r="CU7" i="9"/>
  <c r="CU26" i="9" s="1"/>
  <c r="CR7" i="9"/>
  <c r="CR26" i="9" s="1"/>
  <c r="CR6" i="9" s="1"/>
  <c r="CR72" i="9" s="1"/>
  <c r="CQ7" i="9"/>
  <c r="CQ26" i="9" s="1"/>
  <c r="CI7" i="9"/>
  <c r="CF7" i="9"/>
  <c r="CC7" i="9"/>
  <c r="CC26" i="9" s="1"/>
  <c r="CB7" i="9"/>
  <c r="CB26" i="9" s="1"/>
  <c r="BW7" i="9"/>
  <c r="BW26" i="9" s="1"/>
  <c r="BV7" i="9"/>
  <c r="BV26" i="9" s="1"/>
  <c r="BT7" i="9"/>
  <c r="BT26" i="9" s="1"/>
  <c r="BT6" i="9" s="1"/>
  <c r="BT72" i="9" s="1"/>
  <c r="BQ7" i="9"/>
  <c r="BN7" i="9"/>
  <c r="BN26" i="9" s="1"/>
  <c r="BN6" i="9" s="1"/>
  <c r="BN72" i="9" s="1"/>
  <c r="BM7" i="9"/>
  <c r="BK7" i="9"/>
  <c r="BK26" i="9" s="1"/>
  <c r="BH7" i="9"/>
  <c r="BH26" i="9" s="1"/>
  <c r="BH6" i="9" s="1"/>
  <c r="BH72" i="9" s="1"/>
  <c r="BE7" i="9"/>
  <c r="BE26" i="9" s="1"/>
  <c r="BD7" i="9"/>
  <c r="BD26" i="9" s="1"/>
  <c r="BB7" i="9"/>
  <c r="BB26" i="9" s="1"/>
  <c r="BB6" i="9" s="1"/>
  <c r="BB72" i="9" s="1"/>
  <c r="AY7" i="9"/>
  <c r="AY26" i="9" s="1"/>
  <c r="AV7" i="9"/>
  <c r="AV26" i="9" s="1"/>
  <c r="AV6" i="9" s="1"/>
  <c r="AV72" i="9" s="1"/>
  <c r="AS7" i="9"/>
  <c r="AS26" i="9" s="1"/>
  <c r="AP7" i="9"/>
  <c r="AP26" i="9" s="1"/>
  <c r="AP6" i="9" s="1"/>
  <c r="AP72" i="9" s="1"/>
  <c r="AM7" i="9"/>
  <c r="AM26" i="9" s="1"/>
  <c r="AJ7" i="9"/>
  <c r="AJ26" i="9" s="1"/>
  <c r="AJ6" i="9" s="1"/>
  <c r="AJ72" i="9" s="1"/>
  <c r="AG7" i="9"/>
  <c r="AG26" i="9" s="1"/>
  <c r="AD7" i="9"/>
  <c r="AD26" i="9" s="1"/>
  <c r="AD6" i="9" s="1"/>
  <c r="AD72" i="9" s="1"/>
  <c r="AA7" i="9"/>
  <c r="AA26" i="9" s="1"/>
  <c r="X7" i="9"/>
  <c r="X26" i="9" s="1"/>
  <c r="X6" i="9" s="1"/>
  <c r="X72" i="9" s="1"/>
  <c r="W7" i="9"/>
  <c r="W26" i="9" s="1"/>
  <c r="U7" i="9"/>
  <c r="L7" i="9"/>
  <c r="L26" i="9" s="1"/>
  <c r="L6" i="9" s="1"/>
  <c r="L72" i="9" s="1"/>
  <c r="I7" i="9"/>
  <c r="I26" i="9" s="1"/>
  <c r="F7" i="9"/>
  <c r="F26" i="9" s="1"/>
  <c r="F6" i="9" s="1"/>
  <c r="F72" i="9" s="1"/>
  <c r="C7" i="9"/>
  <c r="C26" i="9" s="1"/>
  <c r="AQ40" i="8" l="1"/>
  <c r="AK40" i="8"/>
  <c r="AW40" i="8" s="1"/>
  <c r="AQ34" i="8"/>
  <c r="GZ45" i="1"/>
  <c r="GQ41" i="1"/>
  <c r="GQ40" i="1" s="1"/>
  <c r="AQ43" i="8"/>
  <c r="GZ39" i="1"/>
  <c r="GW37" i="1"/>
  <c r="AQ37" i="8"/>
  <c r="EW28" i="9"/>
  <c r="AR63" i="8"/>
  <c r="AL63" i="8"/>
  <c r="AX63" i="8" s="1"/>
  <c r="K62" i="7"/>
  <c r="N62" i="7" s="1"/>
  <c r="HC65" i="1"/>
  <c r="AQ63" i="8"/>
  <c r="AK63" i="8"/>
  <c r="AW63" i="8" s="1"/>
  <c r="FJ67" i="9"/>
  <c r="AA59" i="9"/>
  <c r="G66" i="8"/>
  <c r="AQ66" i="8" s="1"/>
  <c r="BZ26" i="9"/>
  <c r="BZ6" i="9" s="1"/>
  <c r="BZ72" i="9" s="1"/>
  <c r="EW61" i="9"/>
  <c r="S59" i="8" s="1"/>
  <c r="HB74" i="10"/>
  <c r="U26" i="9"/>
  <c r="U6" i="9" s="1"/>
  <c r="U72" i="9" s="1"/>
  <c r="U74" i="9" s="1"/>
  <c r="GZ20" i="9"/>
  <c r="H18" i="8" s="1"/>
  <c r="AQ68" i="8"/>
  <c r="GT12" i="9"/>
  <c r="GT13" i="1"/>
  <c r="GT12" i="1" s="1"/>
  <c r="AQ18" i="8"/>
  <c r="FJ18" i="9"/>
  <c r="FJ19" i="1"/>
  <c r="AQ17" i="8"/>
  <c r="GN10" i="9"/>
  <c r="GZ10" i="9" s="1"/>
  <c r="H8" i="8" s="1"/>
  <c r="FA10" i="1"/>
  <c r="GK62" i="9"/>
  <c r="GK61" i="9" s="1"/>
  <c r="GM61" i="9"/>
  <c r="GB62" i="1"/>
  <c r="GB61" i="1" s="1"/>
  <c r="GB27" i="1" s="1"/>
  <c r="GB73" i="1" s="1"/>
  <c r="FG62" i="9"/>
  <c r="FG61" i="9" s="1"/>
  <c r="FD62" i="9"/>
  <c r="FD61" i="9" s="1"/>
  <c r="GN70" i="9"/>
  <c r="GZ70" i="9" s="1"/>
  <c r="H68" i="8" s="1"/>
  <c r="FA70" i="1"/>
  <c r="FA67" i="1" s="1"/>
  <c r="GN66" i="9"/>
  <c r="GZ66" i="9" s="1"/>
  <c r="H64" i="8" s="1"/>
  <c r="FA66" i="1"/>
  <c r="FA62" i="1"/>
  <c r="FP7" i="9"/>
  <c r="GN13" i="9"/>
  <c r="GN12" i="9" s="1"/>
  <c r="FA13" i="1"/>
  <c r="FA12" i="1" s="1"/>
  <c r="AQ11" i="8"/>
  <c r="EW52" i="9"/>
  <c r="S50" i="8" s="1"/>
  <c r="S26" i="8"/>
  <c r="HB16" i="9"/>
  <c r="CI26" i="9"/>
  <c r="HB23" i="9"/>
  <c r="HB20" i="9"/>
  <c r="HB24" i="9"/>
  <c r="HB19" i="9"/>
  <c r="AA57" i="9"/>
  <c r="HB9" i="9"/>
  <c r="G7" i="8"/>
  <c r="AQ7" i="8" s="1"/>
  <c r="AQ13" i="8"/>
  <c r="CL26" i="9"/>
  <c r="CL6" i="9" s="1"/>
  <c r="CL72" i="9" s="1"/>
  <c r="EW26" i="9"/>
  <c r="S5" i="8"/>
  <c r="AQ61" i="8"/>
  <c r="HB10" i="9"/>
  <c r="G8" i="8"/>
  <c r="CO26" i="9"/>
  <c r="CO6" i="9" s="1"/>
  <c r="CO72" i="9" s="1"/>
  <c r="CO74" i="9" s="1"/>
  <c r="BQ26" i="9"/>
  <c r="BQ6" i="9" s="1"/>
  <c r="BQ72" i="9" s="1"/>
  <c r="BQ74" i="9" s="1"/>
  <c r="AQ20" i="8"/>
  <c r="AQ32" i="8"/>
  <c r="AQ14" i="8"/>
  <c r="CF26" i="9"/>
  <c r="CF6" i="9" s="1"/>
  <c r="CF72" i="9" s="1"/>
  <c r="AQ44" i="8"/>
  <c r="AQ23" i="8"/>
  <c r="GN26" i="10"/>
  <c r="GY6" i="10"/>
  <c r="GY72" i="10" s="1"/>
  <c r="GY74" i="10" s="1"/>
  <c r="GZ37" i="10"/>
  <c r="GZ28" i="10" s="1"/>
  <c r="GZ52" i="10" s="1"/>
  <c r="GZ27" i="10" s="1"/>
  <c r="GZ73" i="10" s="1"/>
  <c r="HC38" i="10"/>
  <c r="GZ18" i="10"/>
  <c r="GZ26" i="10" s="1"/>
  <c r="GZ6" i="10" s="1"/>
  <c r="GZ72" i="10" s="1"/>
  <c r="GZ74" i="10" s="1"/>
  <c r="GN53" i="10"/>
  <c r="GZ21" i="10"/>
  <c r="GN28" i="10"/>
  <c r="GN52" i="10" s="1"/>
  <c r="GN27" i="10" s="1"/>
  <c r="GN73" i="10" s="1"/>
  <c r="EN52" i="9"/>
  <c r="EH52" i="9"/>
  <c r="EH27" i="9" s="1"/>
  <c r="EH73" i="9" s="1"/>
  <c r="EH74" i="9" s="1"/>
  <c r="CH52" i="9"/>
  <c r="BE74" i="9"/>
  <c r="GP6" i="9"/>
  <c r="GP72" i="9" s="1"/>
  <c r="FZ52" i="9"/>
  <c r="FN52" i="9"/>
  <c r="FB52" i="9"/>
  <c r="EI74" i="9"/>
  <c r="CC74" i="9"/>
  <c r="BV52" i="9"/>
  <c r="EE6" i="9"/>
  <c r="EE72" i="9" s="1"/>
  <c r="EE74" i="9" s="1"/>
  <c r="DY6" i="9"/>
  <c r="DY72" i="9" s="1"/>
  <c r="DY74" i="9" s="1"/>
  <c r="DM6" i="9"/>
  <c r="DM72" i="9" s="1"/>
  <c r="DM74" i="9" s="1"/>
  <c r="DG6" i="9"/>
  <c r="DG72" i="9" s="1"/>
  <c r="DG74" i="9" s="1"/>
  <c r="DA6" i="9"/>
  <c r="DA72" i="9" s="1"/>
  <c r="DA74" i="9" s="1"/>
  <c r="CU6" i="9"/>
  <c r="CU72" i="9" s="1"/>
  <c r="CU74" i="9" s="1"/>
  <c r="CI6" i="9"/>
  <c r="CI72" i="9" s="1"/>
  <c r="CI74" i="9" s="1"/>
  <c r="CC6" i="9"/>
  <c r="CC72" i="9" s="1"/>
  <c r="BW6" i="9"/>
  <c r="BW72" i="9" s="1"/>
  <c r="BW74" i="9" s="1"/>
  <c r="BK6" i="9"/>
  <c r="BK72" i="9" s="1"/>
  <c r="BK74" i="9" s="1"/>
  <c r="BE6" i="9"/>
  <c r="BE72" i="9" s="1"/>
  <c r="AY6" i="9"/>
  <c r="AY72" i="9" s="1"/>
  <c r="AY74" i="9" s="1"/>
  <c r="AS6" i="9"/>
  <c r="AS72" i="9" s="1"/>
  <c r="AS74" i="9" s="1"/>
  <c r="AM6" i="9"/>
  <c r="AM72" i="9" s="1"/>
  <c r="AM74" i="9" s="1"/>
  <c r="AG6" i="9"/>
  <c r="AG72" i="9" s="1"/>
  <c r="AG74" i="9" s="1"/>
  <c r="C6" i="9"/>
  <c r="C72" i="9" s="1"/>
  <c r="C74" i="9" s="1"/>
  <c r="GS6" i="9"/>
  <c r="GS72" i="9" s="1"/>
  <c r="GG6" i="9"/>
  <c r="GG72" i="9" s="1"/>
  <c r="GA6" i="9"/>
  <c r="GA72" i="9" s="1"/>
  <c r="FU6" i="9"/>
  <c r="FU72" i="9" s="1"/>
  <c r="FO6" i="9"/>
  <c r="FO72" i="9" s="1"/>
  <c r="FO74" i="9" s="1"/>
  <c r="FI6" i="9"/>
  <c r="FI72" i="9" s="1"/>
  <c r="FI74" i="9" s="1"/>
  <c r="FC6" i="9"/>
  <c r="FC72" i="9" s="1"/>
  <c r="FC74" i="9" s="1"/>
  <c r="EQ6" i="9"/>
  <c r="EQ72" i="9" s="1"/>
  <c r="EQ74" i="9" s="1"/>
  <c r="EK6" i="9"/>
  <c r="EK72" i="9" s="1"/>
  <c r="EK74" i="9" s="1"/>
  <c r="EI6" i="9"/>
  <c r="EI72" i="9" s="1"/>
  <c r="O6" i="9"/>
  <c r="O72" i="9" s="1"/>
  <c r="O74" i="9" s="1"/>
  <c r="I6" i="9"/>
  <c r="I72" i="9" s="1"/>
  <c r="I74" i="9" s="1"/>
  <c r="DT13" i="9"/>
  <c r="AF11" i="8" s="1"/>
  <c r="DT51" i="9"/>
  <c r="GS27" i="9"/>
  <c r="GS73" i="9" s="1"/>
  <c r="GG27" i="9"/>
  <c r="GG73" i="9" s="1"/>
  <c r="GG74" i="9" s="1"/>
  <c r="GA27" i="9"/>
  <c r="GA73" i="9" s="1"/>
  <c r="FU27" i="9"/>
  <c r="FU73" i="9" s="1"/>
  <c r="FU74" i="9" s="1"/>
  <c r="EN27" i="9"/>
  <c r="EN73" i="9" s="1"/>
  <c r="EN74" i="9" s="1"/>
  <c r="Y12" i="9"/>
  <c r="Y7" i="9" s="1"/>
  <c r="Y54" i="9"/>
  <c r="BF26" i="9"/>
  <c r="BF6" i="9" s="1"/>
  <c r="BF72" i="9" s="1"/>
  <c r="BF18" i="9"/>
  <c r="BF61" i="9"/>
  <c r="BF67" i="9"/>
  <c r="BO12" i="9"/>
  <c r="BO7" i="9" s="1"/>
  <c r="BO54" i="9"/>
  <c r="BX7" i="9"/>
  <c r="BX18" i="9"/>
  <c r="BX49" i="9"/>
  <c r="CD37" i="9"/>
  <c r="CD41" i="9"/>
  <c r="CD58" i="9"/>
  <c r="CD62" i="9"/>
  <c r="CD61" i="9" s="1"/>
  <c r="CD67" i="9"/>
  <c r="CG37" i="9"/>
  <c r="CG62" i="9"/>
  <c r="CG61" i="9" s="1"/>
  <c r="CG67" i="9"/>
  <c r="CJ40" i="9"/>
  <c r="CJ52" i="9" s="1"/>
  <c r="CJ62" i="9"/>
  <c r="CJ67" i="9"/>
  <c r="CM58" i="9"/>
  <c r="CM62" i="9"/>
  <c r="CM61" i="9" s="1"/>
  <c r="CM67" i="9"/>
  <c r="CS37" i="9"/>
  <c r="CS41" i="9"/>
  <c r="BF41" i="9"/>
  <c r="BF40" i="9" s="1"/>
  <c r="BF52" i="9" s="1"/>
  <c r="BF27" i="9" s="1"/>
  <c r="BF73" i="9" s="1"/>
  <c r="BF74" i="9" s="1"/>
  <c r="CD26" i="9"/>
  <c r="CD6" i="9" s="1"/>
  <c r="CD72" i="9" s="1"/>
  <c r="CD18" i="9"/>
  <c r="CD28" i="9"/>
  <c r="CD52" i="9" s="1"/>
  <c r="CD27" i="9" s="1"/>
  <c r="CD73" i="9" s="1"/>
  <c r="CD74" i="9" s="1"/>
  <c r="CD53" i="9"/>
  <c r="CM53" i="9"/>
  <c r="CS26" i="9"/>
  <c r="CS6" i="9" s="1"/>
  <c r="CS72" i="9" s="1"/>
  <c r="CS18" i="9"/>
  <c r="CS28" i="9"/>
  <c r="CS67" i="9"/>
  <c r="CS61" i="9" s="1"/>
  <c r="EC53" i="9"/>
  <c r="DW7" i="9"/>
  <c r="DW21" i="9"/>
  <c r="DW18" i="9" s="1"/>
  <c r="EX22" i="9"/>
  <c r="DW29" i="9"/>
  <c r="DW49" i="9"/>
  <c r="EX50" i="9"/>
  <c r="DW54" i="9"/>
  <c r="DW53" i="9" s="1"/>
  <c r="DZ12" i="9"/>
  <c r="DZ7" i="9" s="1"/>
  <c r="DZ26" i="9" s="1"/>
  <c r="DZ54" i="9"/>
  <c r="EC7" i="9"/>
  <c r="EC26" i="9" s="1"/>
  <c r="EC6" i="9" s="1"/>
  <c r="EC72" i="9" s="1"/>
  <c r="EC21" i="9"/>
  <c r="EC18" i="9" s="1"/>
  <c r="EC29" i="9"/>
  <c r="EC28" i="9" s="1"/>
  <c r="EC52" i="9" s="1"/>
  <c r="EC49" i="9"/>
  <c r="EC67" i="9"/>
  <c r="EO12" i="9"/>
  <c r="EO7" i="9" s="1"/>
  <c r="EO26" i="9" s="1"/>
  <c r="EO54" i="9"/>
  <c r="FA7" i="9"/>
  <c r="FA26" i="9" s="1"/>
  <c r="FA6" i="9" s="1"/>
  <c r="FA72" i="9" s="1"/>
  <c r="FA21" i="9"/>
  <c r="FA18" i="9" s="1"/>
  <c r="GN22" i="9"/>
  <c r="FA29" i="9"/>
  <c r="FA28" i="9" s="1"/>
  <c r="GN30" i="9"/>
  <c r="HC32" i="9"/>
  <c r="HC43" i="9"/>
  <c r="FA49" i="9"/>
  <c r="GN50" i="9"/>
  <c r="HC56" i="9"/>
  <c r="DW37" i="9"/>
  <c r="EX38" i="9"/>
  <c r="DW41" i="9"/>
  <c r="DW40" i="9" s="1"/>
  <c r="DW62" i="9"/>
  <c r="DW67" i="9"/>
  <c r="EC40" i="9"/>
  <c r="GZ13" i="9"/>
  <c r="HC33" i="9"/>
  <c r="FA37" i="9"/>
  <c r="GN38" i="9"/>
  <c r="FA41" i="9"/>
  <c r="GN42" i="9"/>
  <c r="HC44" i="9"/>
  <c r="GN54" i="9"/>
  <c r="GZ55" i="9"/>
  <c r="GZ54" i="9" s="1"/>
  <c r="GZ53" i="9" s="1"/>
  <c r="GN58" i="9"/>
  <c r="GZ59" i="9"/>
  <c r="FA62" i="9"/>
  <c r="HC65" i="9"/>
  <c r="FA67" i="9"/>
  <c r="GN68" i="9"/>
  <c r="FD53" i="9"/>
  <c r="FG28" i="9"/>
  <c r="FG52" i="9" s="1"/>
  <c r="FG27" i="9" s="1"/>
  <c r="FG73" i="9" s="1"/>
  <c r="FJ28" i="9"/>
  <c r="FM53" i="9"/>
  <c r="FV40" i="9"/>
  <c r="GB40" i="9"/>
  <c r="FP18" i="9"/>
  <c r="FP26" i="9" s="1"/>
  <c r="FS7" i="9"/>
  <c r="FS52" i="9"/>
  <c r="FV7" i="9"/>
  <c r="FY7" i="9"/>
  <c r="FY26" i="9" s="1"/>
  <c r="GB7" i="9"/>
  <c r="GE7" i="9"/>
  <c r="GH7" i="9"/>
  <c r="GH52" i="9"/>
  <c r="GT7" i="9"/>
  <c r="DS67" i="9"/>
  <c r="AE65" i="8" s="1"/>
  <c r="DS62" i="9"/>
  <c r="FD7" i="9"/>
  <c r="FD21" i="9"/>
  <c r="FD18" i="9" s="1"/>
  <c r="FD29" i="9"/>
  <c r="FD49" i="9"/>
  <c r="FD40" i="9" s="1"/>
  <c r="FG12" i="9"/>
  <c r="FG7" i="9" s="1"/>
  <c r="FG26" i="9" s="1"/>
  <c r="FG54" i="9"/>
  <c r="FJ12" i="9"/>
  <c r="FJ54" i="9"/>
  <c r="FM7" i="9"/>
  <c r="FM21" i="9"/>
  <c r="FM18" i="9" s="1"/>
  <c r="FM29" i="9"/>
  <c r="FM28" i="9" s="1"/>
  <c r="FM49" i="9"/>
  <c r="FM67" i="9"/>
  <c r="FP37" i="9"/>
  <c r="FP41" i="9"/>
  <c r="FP40" i="9" s="1"/>
  <c r="FP58" i="9"/>
  <c r="FP53" i="9" s="1"/>
  <c r="FP62" i="9"/>
  <c r="FP67" i="9"/>
  <c r="FS18" i="9"/>
  <c r="FS58" i="9"/>
  <c r="FS53" i="9" s="1"/>
  <c r="FS62" i="9"/>
  <c r="FS67" i="9"/>
  <c r="FV18" i="9"/>
  <c r="FV58" i="9"/>
  <c r="FV62" i="9"/>
  <c r="FV67" i="9"/>
  <c r="FY18" i="9"/>
  <c r="FY58" i="9"/>
  <c r="FY53" i="9" s="1"/>
  <c r="FY62" i="9"/>
  <c r="FY67" i="9"/>
  <c r="GB18" i="9"/>
  <c r="GB58" i="9"/>
  <c r="GB53" i="9" s="1"/>
  <c r="GB62" i="9"/>
  <c r="GB67" i="9"/>
  <c r="GE18" i="9"/>
  <c r="GE58" i="9"/>
  <c r="GE62" i="9"/>
  <c r="GE67" i="9"/>
  <c r="GH18" i="9"/>
  <c r="GH58" i="9"/>
  <c r="GH53" i="9" s="1"/>
  <c r="GH62" i="9"/>
  <c r="GH67" i="9"/>
  <c r="GT52" i="9"/>
  <c r="GW7" i="9"/>
  <c r="GW40" i="9"/>
  <c r="GW52" i="9" s="1"/>
  <c r="GK7" i="9"/>
  <c r="GK18" i="9"/>
  <c r="GK41" i="9"/>
  <c r="GQ12" i="9"/>
  <c r="GQ7" i="9" s="1"/>
  <c r="GQ37" i="9"/>
  <c r="GQ28" i="9" s="1"/>
  <c r="GQ41" i="9"/>
  <c r="GQ40" i="9" s="1"/>
  <c r="GQ62" i="9"/>
  <c r="GQ67" i="9"/>
  <c r="GT18" i="9"/>
  <c r="GT58" i="9"/>
  <c r="GT53" i="9" s="1"/>
  <c r="GT62" i="9"/>
  <c r="GT67" i="9"/>
  <c r="GW18" i="9"/>
  <c r="GW58" i="9"/>
  <c r="GW62" i="9"/>
  <c r="GW67" i="9"/>
  <c r="HB70" i="9"/>
  <c r="GY67" i="9"/>
  <c r="G65" i="8" s="1"/>
  <c r="AQ65" i="8" s="1"/>
  <c r="HB66" i="9"/>
  <c r="HB65" i="9"/>
  <c r="HB64" i="9"/>
  <c r="HB60" i="9"/>
  <c r="HB56" i="9"/>
  <c r="HB51" i="9"/>
  <c r="HB48" i="9"/>
  <c r="HB47" i="9"/>
  <c r="HB46" i="9"/>
  <c r="HB45" i="9"/>
  <c r="HB44" i="9"/>
  <c r="HB43" i="9"/>
  <c r="HB39" i="9"/>
  <c r="HB37" i="9" s="1"/>
  <c r="HB36" i="9"/>
  <c r="HB35" i="9"/>
  <c r="HB34" i="9"/>
  <c r="HB29" i="9" s="1"/>
  <c r="HB33" i="9"/>
  <c r="DS49" i="9"/>
  <c r="DS41" i="9"/>
  <c r="AE39" i="8" s="1"/>
  <c r="DS37" i="9"/>
  <c r="AE35" i="8" s="1"/>
  <c r="DS29" i="9"/>
  <c r="AE27" i="8" s="1"/>
  <c r="DS21" i="9"/>
  <c r="DS12" i="9"/>
  <c r="AE10" i="8" s="1"/>
  <c r="GZ58" i="9"/>
  <c r="GY62" i="9"/>
  <c r="G60" i="8" s="1"/>
  <c r="GY58" i="9"/>
  <c r="GY53" i="9" s="1"/>
  <c r="GY54" i="9"/>
  <c r="GY49" i="9"/>
  <c r="GY41" i="9"/>
  <c r="G39" i="8" s="1"/>
  <c r="M39" i="8" s="1"/>
  <c r="GY37" i="9"/>
  <c r="G35" i="8" s="1"/>
  <c r="M35" i="8" s="1"/>
  <c r="GY29" i="9"/>
  <c r="G27" i="8" s="1"/>
  <c r="GY21" i="9"/>
  <c r="GY12" i="9"/>
  <c r="G10" i="8" s="1"/>
  <c r="HB68" i="9"/>
  <c r="HB63" i="9"/>
  <c r="HB55" i="9"/>
  <c r="HB50" i="9"/>
  <c r="HB42" i="9"/>
  <c r="HB38" i="9"/>
  <c r="HB30" i="9"/>
  <c r="HB22" i="9"/>
  <c r="HB13" i="9"/>
  <c r="GM52" i="9"/>
  <c r="HB49" i="9"/>
  <c r="HB41" i="9"/>
  <c r="HB40" i="9" s="1"/>
  <c r="GY40" i="9"/>
  <c r="G38" i="8" s="1"/>
  <c r="M38" i="8" s="1"/>
  <c r="GY18" i="9"/>
  <c r="G16" i="8" s="1"/>
  <c r="GW53" i="9"/>
  <c r="GK40" i="9"/>
  <c r="GK52" i="9" s="1"/>
  <c r="GK27" i="9" s="1"/>
  <c r="GK73" i="9" s="1"/>
  <c r="GE26" i="9"/>
  <c r="GE52" i="9"/>
  <c r="GE53" i="9"/>
  <c r="GB26" i="9"/>
  <c r="GB52" i="9"/>
  <c r="FY52" i="9"/>
  <c r="FV26" i="9"/>
  <c r="FV52" i="9"/>
  <c r="FV53" i="9"/>
  <c r="FP28" i="9"/>
  <c r="FP52" i="9" s="1"/>
  <c r="FM40" i="9"/>
  <c r="FM52" i="9" s="1"/>
  <c r="FM61" i="9"/>
  <c r="FJ52" i="9"/>
  <c r="FJ53" i="9"/>
  <c r="FG53" i="9"/>
  <c r="FG6" i="9" s="1"/>
  <c r="FG72" i="9" s="1"/>
  <c r="FD28" i="9"/>
  <c r="FA52" i="9"/>
  <c r="FA40" i="9"/>
  <c r="EO53" i="9"/>
  <c r="EO6" i="9" s="1"/>
  <c r="EO72" i="9" s="1"/>
  <c r="EO74" i="9" s="1"/>
  <c r="EC61" i="9"/>
  <c r="EC27" i="9" s="1"/>
  <c r="EC73" i="9" s="1"/>
  <c r="EC74" i="9" s="1"/>
  <c r="DZ53" i="9"/>
  <c r="DW28" i="9"/>
  <c r="DW52" i="9" s="1"/>
  <c r="CS40" i="9"/>
  <c r="CS52" i="9" s="1"/>
  <c r="CJ53" i="9"/>
  <c r="CG53" i="9"/>
  <c r="CD40" i="9"/>
  <c r="BX40" i="9"/>
  <c r="BX52" i="9" s="1"/>
  <c r="BX27" i="9" s="1"/>
  <c r="BX73" i="9" s="1"/>
  <c r="BO52" i="9"/>
  <c r="BO27" i="9" s="1"/>
  <c r="BO73" i="9" s="1"/>
  <c r="BO53" i="9"/>
  <c r="Y26" i="9"/>
  <c r="Y53" i="9"/>
  <c r="GV40" i="9"/>
  <c r="GV52" i="9" s="1"/>
  <c r="GV27" i="9" s="1"/>
  <c r="GV73" i="9" s="1"/>
  <c r="GV74" i="9" s="1"/>
  <c r="GR40" i="9"/>
  <c r="GR52" i="9" s="1"/>
  <c r="GP40" i="9"/>
  <c r="GP52" i="9" s="1"/>
  <c r="GP27" i="9" s="1"/>
  <c r="GP73" i="9" s="1"/>
  <c r="GJ40" i="9"/>
  <c r="GJ52" i="9" s="1"/>
  <c r="GJ27" i="9" s="1"/>
  <c r="GJ73" i="9" s="1"/>
  <c r="GJ74" i="9" s="1"/>
  <c r="GF40" i="9"/>
  <c r="GF52" i="9" s="1"/>
  <c r="GD40" i="9"/>
  <c r="GD52" i="9" s="1"/>
  <c r="GD27" i="9" s="1"/>
  <c r="GD73" i="9" s="1"/>
  <c r="GD74" i="9" s="1"/>
  <c r="FZ40" i="9"/>
  <c r="FX40" i="9"/>
  <c r="FX52" i="9" s="1"/>
  <c r="FX27" i="9" s="1"/>
  <c r="FX73" i="9" s="1"/>
  <c r="FX74" i="9" s="1"/>
  <c r="FT40" i="9"/>
  <c r="FT52" i="9" s="1"/>
  <c r="FR40" i="9"/>
  <c r="FR52" i="9" s="1"/>
  <c r="FR27" i="9" s="1"/>
  <c r="FR73" i="9" s="1"/>
  <c r="FR74" i="9" s="1"/>
  <c r="FN40" i="9"/>
  <c r="FL40" i="9"/>
  <c r="FL52" i="9" s="1"/>
  <c r="FL27" i="9" s="1"/>
  <c r="FL73" i="9" s="1"/>
  <c r="FL74" i="9" s="1"/>
  <c r="FH40" i="9"/>
  <c r="FH52" i="9" s="1"/>
  <c r="FF40" i="9"/>
  <c r="FF52" i="9" s="1"/>
  <c r="FF27" i="9" s="1"/>
  <c r="FF73" i="9" s="1"/>
  <c r="FF74" i="9" s="1"/>
  <c r="FB40" i="9"/>
  <c r="EZ40" i="9"/>
  <c r="EZ52" i="9" s="1"/>
  <c r="EZ27" i="9" s="1"/>
  <c r="EZ73" i="9" s="1"/>
  <c r="EZ74" i="9" s="1"/>
  <c r="ET40" i="9"/>
  <c r="ET52" i="9" s="1"/>
  <c r="ET27" i="9" s="1"/>
  <c r="ET73" i="9" s="1"/>
  <c r="ET74" i="9" s="1"/>
  <c r="EN40" i="9"/>
  <c r="EH40" i="9"/>
  <c r="EB40" i="9"/>
  <c r="EB52" i="9" s="1"/>
  <c r="EB27" i="9" s="1"/>
  <c r="EB73" i="9" s="1"/>
  <c r="EB74" i="9" s="1"/>
  <c r="DX40" i="9"/>
  <c r="DX52" i="9" s="1"/>
  <c r="DV40" i="9"/>
  <c r="DV52" i="9" s="1"/>
  <c r="DV27" i="9" s="1"/>
  <c r="DV73" i="9" s="1"/>
  <c r="DV74" i="9" s="1"/>
  <c r="DP40" i="9"/>
  <c r="DP52" i="9" s="1"/>
  <c r="DP27" i="9" s="1"/>
  <c r="DP73" i="9" s="1"/>
  <c r="DP74" i="9" s="1"/>
  <c r="DJ40" i="9"/>
  <c r="DJ52" i="9" s="1"/>
  <c r="DJ27" i="9" s="1"/>
  <c r="DJ73" i="9" s="1"/>
  <c r="DJ74" i="9" s="1"/>
  <c r="DD40" i="9"/>
  <c r="DD52" i="9" s="1"/>
  <c r="DD27" i="9" s="1"/>
  <c r="DD73" i="9" s="1"/>
  <c r="CX40" i="9"/>
  <c r="CX52" i="9" s="1"/>
  <c r="CX27" i="9" s="1"/>
  <c r="CX73" i="9" s="1"/>
  <c r="CX74" i="9" s="1"/>
  <c r="CR40" i="9"/>
  <c r="CR52" i="9" s="1"/>
  <c r="CR27" i="9" s="1"/>
  <c r="CR73" i="9" s="1"/>
  <c r="CR74" i="9" s="1"/>
  <c r="CL40" i="9"/>
  <c r="CL52" i="9" s="1"/>
  <c r="CL27" i="9" s="1"/>
  <c r="CL73" i="9" s="1"/>
  <c r="CH40" i="9"/>
  <c r="CF40" i="9"/>
  <c r="CF52" i="9" s="1"/>
  <c r="CF27" i="9" s="1"/>
  <c r="CF73" i="9" s="1"/>
  <c r="CB40" i="9"/>
  <c r="CB52" i="9" s="1"/>
  <c r="BZ40" i="9"/>
  <c r="BZ52" i="9" s="1"/>
  <c r="BZ27" i="9" s="1"/>
  <c r="BZ73" i="9" s="1"/>
  <c r="BV40" i="9"/>
  <c r="BT40" i="9"/>
  <c r="BT52" i="9" s="1"/>
  <c r="BT27" i="9" s="1"/>
  <c r="BT73" i="9" s="1"/>
  <c r="BT74" i="9" s="1"/>
  <c r="BN40" i="9"/>
  <c r="BN52" i="9" s="1"/>
  <c r="BN27" i="9" s="1"/>
  <c r="BN73" i="9" s="1"/>
  <c r="BN74" i="9" s="1"/>
  <c r="BH40" i="9"/>
  <c r="BH52" i="9" s="1"/>
  <c r="BH27" i="9" s="1"/>
  <c r="BH73" i="9" s="1"/>
  <c r="BH74" i="9" s="1"/>
  <c r="BD40" i="9"/>
  <c r="BD52" i="9" s="1"/>
  <c r="BB40" i="9"/>
  <c r="BB52" i="9" s="1"/>
  <c r="BB27" i="9" s="1"/>
  <c r="BB73" i="9" s="1"/>
  <c r="BB74" i="9" s="1"/>
  <c r="AV40" i="9"/>
  <c r="AV52" i="9" s="1"/>
  <c r="AV27" i="9" s="1"/>
  <c r="AV73" i="9" s="1"/>
  <c r="AV74" i="9" s="1"/>
  <c r="AP40" i="9"/>
  <c r="AP52" i="9" s="1"/>
  <c r="AP27" i="9" s="1"/>
  <c r="AP73" i="9" s="1"/>
  <c r="AP74" i="9" s="1"/>
  <c r="AJ40" i="9"/>
  <c r="AJ52" i="9" s="1"/>
  <c r="AJ27" i="9" s="1"/>
  <c r="AJ73" i="9" s="1"/>
  <c r="AJ74" i="9" s="1"/>
  <c r="AD40" i="9"/>
  <c r="AD52" i="9" s="1"/>
  <c r="AD27" i="9" s="1"/>
  <c r="AD73" i="9" s="1"/>
  <c r="AD74" i="9" s="1"/>
  <c r="X40" i="9"/>
  <c r="X52" i="9" s="1"/>
  <c r="X27" i="9" s="1"/>
  <c r="X73" i="9" s="1"/>
  <c r="X74" i="9" s="1"/>
  <c r="R40" i="9"/>
  <c r="R52" i="9" s="1"/>
  <c r="R27" i="9" s="1"/>
  <c r="R73" i="9" s="1"/>
  <c r="R74" i="9" s="1"/>
  <c r="L40" i="9"/>
  <c r="L52" i="9" s="1"/>
  <c r="L27" i="9" s="1"/>
  <c r="L73" i="9" s="1"/>
  <c r="L74" i="9" s="1"/>
  <c r="F40" i="9"/>
  <c r="F52" i="9" s="1"/>
  <c r="F27" i="9" s="1"/>
  <c r="F73" i="9" s="1"/>
  <c r="F74" i="9" s="1"/>
  <c r="GW70" i="5"/>
  <c r="GW70" i="1" s="1"/>
  <c r="GW66" i="5"/>
  <c r="GW66" i="1" s="1"/>
  <c r="GW65" i="5"/>
  <c r="GW64" i="5"/>
  <c r="GW60" i="5"/>
  <c r="GW59" i="5"/>
  <c r="GW58" i="5" s="1"/>
  <c r="GW57" i="5"/>
  <c r="GW56" i="5"/>
  <c r="GW55" i="5"/>
  <c r="GW54" i="5" s="1"/>
  <c r="GW51" i="5"/>
  <c r="GW50" i="5"/>
  <c r="GW48" i="5"/>
  <c r="GW47" i="5"/>
  <c r="GW46" i="5"/>
  <c r="GW45" i="5"/>
  <c r="GW44" i="5"/>
  <c r="GW43" i="5"/>
  <c r="GW42" i="5"/>
  <c r="GW41" i="5" s="1"/>
  <c r="GW39" i="5"/>
  <c r="GW38" i="5"/>
  <c r="GW37" i="5" s="1"/>
  <c r="GW36" i="5"/>
  <c r="GW36" i="1" s="1"/>
  <c r="GW35" i="5"/>
  <c r="GW34" i="5"/>
  <c r="GW34" i="1" s="1"/>
  <c r="GW29" i="1" s="1"/>
  <c r="GW28" i="1" s="1"/>
  <c r="GW52" i="1" s="1"/>
  <c r="GW33" i="5"/>
  <c r="GW32" i="5"/>
  <c r="GW31" i="5"/>
  <c r="GW30" i="5"/>
  <c r="GW25" i="5"/>
  <c r="GW24" i="5"/>
  <c r="GW23" i="5"/>
  <c r="GW22" i="5"/>
  <c r="GW20" i="5"/>
  <c r="GW20" i="1" s="1"/>
  <c r="GW17" i="5"/>
  <c r="GW16" i="5"/>
  <c r="GW15" i="5"/>
  <c r="GW14" i="5"/>
  <c r="GW13" i="5"/>
  <c r="GW11" i="5"/>
  <c r="GW9" i="5"/>
  <c r="GW9" i="1" s="1"/>
  <c r="GW8" i="5"/>
  <c r="GW8" i="1" s="1"/>
  <c r="GT70" i="5"/>
  <c r="GT70" i="1" s="1"/>
  <c r="GT67" i="1" s="1"/>
  <c r="GT68" i="5"/>
  <c r="GT66" i="5"/>
  <c r="GT66" i="1" s="1"/>
  <c r="GT65" i="5"/>
  <c r="GT64" i="5"/>
  <c r="GT60" i="5"/>
  <c r="GT59" i="5"/>
  <c r="GT58" i="5" s="1"/>
  <c r="GT57" i="5"/>
  <c r="GT56" i="5"/>
  <c r="GT55" i="5"/>
  <c r="GT51" i="5"/>
  <c r="GT50" i="5"/>
  <c r="GT49" i="5"/>
  <c r="GT48" i="5"/>
  <c r="GT47" i="5"/>
  <c r="GT46" i="5"/>
  <c r="GT45" i="5"/>
  <c r="GT44" i="5"/>
  <c r="GT43" i="5"/>
  <c r="GT42" i="5"/>
  <c r="GT41" i="5"/>
  <c r="GT40" i="5" s="1"/>
  <c r="GT39" i="5"/>
  <c r="GT38" i="5"/>
  <c r="GT37" i="5" s="1"/>
  <c r="GT35" i="5"/>
  <c r="GT33" i="5"/>
  <c r="GT32" i="5"/>
  <c r="GT31" i="5"/>
  <c r="GT30" i="5"/>
  <c r="GT25" i="5"/>
  <c r="GT24" i="5"/>
  <c r="GT23" i="5"/>
  <c r="GT22" i="5"/>
  <c r="GT21" i="5"/>
  <c r="GT20" i="5"/>
  <c r="GT19" i="5"/>
  <c r="GT17" i="5"/>
  <c r="GT16" i="5"/>
  <c r="GT15" i="5"/>
  <c r="GT14" i="5"/>
  <c r="GT13" i="5"/>
  <c r="GT11" i="5"/>
  <c r="GT9" i="5"/>
  <c r="GT9" i="1" s="1"/>
  <c r="GT8" i="5"/>
  <c r="GT8" i="1" s="1"/>
  <c r="GQ70" i="5"/>
  <c r="GQ70" i="1" s="1"/>
  <c r="GQ68" i="5"/>
  <c r="GQ68" i="1" s="1"/>
  <c r="GQ65" i="5"/>
  <c r="GQ64" i="5"/>
  <c r="GQ60" i="5"/>
  <c r="GQ59" i="5"/>
  <c r="GQ57" i="5"/>
  <c r="GQ56" i="5"/>
  <c r="GQ55" i="5"/>
  <c r="GQ51" i="5"/>
  <c r="GQ50" i="5"/>
  <c r="GQ48" i="5"/>
  <c r="GQ47" i="5"/>
  <c r="GQ46" i="5"/>
  <c r="GQ45" i="5"/>
  <c r="GQ44" i="5"/>
  <c r="GQ43" i="5"/>
  <c r="GQ42" i="5"/>
  <c r="GQ39" i="5"/>
  <c r="GQ38" i="5"/>
  <c r="GQ36" i="5"/>
  <c r="GQ36" i="1" s="1"/>
  <c r="GQ35" i="5"/>
  <c r="GQ34" i="5"/>
  <c r="GQ34" i="1" s="1"/>
  <c r="GQ29" i="1" s="1"/>
  <c r="GQ28" i="1" s="1"/>
  <c r="GQ52" i="1" s="1"/>
  <c r="GQ33" i="5"/>
  <c r="GQ32" i="5"/>
  <c r="GQ31" i="5"/>
  <c r="GQ30" i="5"/>
  <c r="GQ25" i="5"/>
  <c r="GQ24" i="5"/>
  <c r="GQ23" i="5"/>
  <c r="GQ22" i="5"/>
  <c r="GQ20" i="5"/>
  <c r="GQ20" i="1" s="1"/>
  <c r="GQ17" i="5"/>
  <c r="GQ16" i="5"/>
  <c r="GQ15" i="5"/>
  <c r="GQ14" i="5"/>
  <c r="GQ13" i="5"/>
  <c r="GQ13" i="1" s="1"/>
  <c r="GQ12" i="1" s="1"/>
  <c r="GQ9" i="5"/>
  <c r="GQ9" i="1" s="1"/>
  <c r="GQ11" i="5"/>
  <c r="GQ8" i="5"/>
  <c r="GQ8" i="1" s="1"/>
  <c r="GP62" i="5"/>
  <c r="GP61" i="5" s="1"/>
  <c r="GS62" i="5"/>
  <c r="GS61" i="5" s="1"/>
  <c r="GV62" i="5"/>
  <c r="GV61" i="5" s="1"/>
  <c r="GP58" i="5"/>
  <c r="GQ58" i="5"/>
  <c r="GR58" i="5"/>
  <c r="GS58" i="5"/>
  <c r="GU58" i="5"/>
  <c r="GV58" i="5"/>
  <c r="GP54" i="5"/>
  <c r="GP53" i="5" s="1"/>
  <c r="GQ54" i="5"/>
  <c r="GQ53" i="5" s="1"/>
  <c r="GR54" i="5"/>
  <c r="GR53" i="5" s="1"/>
  <c r="GS54" i="5"/>
  <c r="GS53" i="5" s="1"/>
  <c r="GU54" i="5"/>
  <c r="GU53" i="5" s="1"/>
  <c r="GV54" i="5"/>
  <c r="GV53" i="5" s="1"/>
  <c r="GP49" i="5"/>
  <c r="GQ49" i="5"/>
  <c r="GR49" i="5"/>
  <c r="GS49" i="5"/>
  <c r="GU49" i="5"/>
  <c r="GV49" i="5"/>
  <c r="GP41" i="5"/>
  <c r="GP40" i="5" s="1"/>
  <c r="GQ41" i="5"/>
  <c r="GQ40" i="5" s="1"/>
  <c r="GR41" i="5"/>
  <c r="GR40" i="5" s="1"/>
  <c r="GS41" i="5"/>
  <c r="GS40" i="5" s="1"/>
  <c r="GU41" i="5"/>
  <c r="GU40" i="5" s="1"/>
  <c r="GV41" i="5"/>
  <c r="GV40" i="5" s="1"/>
  <c r="GP37" i="5"/>
  <c r="GQ37" i="5"/>
  <c r="GR37" i="5"/>
  <c r="GS37" i="5"/>
  <c r="GU37" i="5"/>
  <c r="GV37" i="5"/>
  <c r="GP29" i="5"/>
  <c r="GP28" i="5" s="1"/>
  <c r="GP52" i="5" s="1"/>
  <c r="GQ29" i="5"/>
  <c r="GS29" i="5"/>
  <c r="GS28" i="5" s="1"/>
  <c r="GS52" i="5" s="1"/>
  <c r="GU29" i="5"/>
  <c r="GU28" i="5" s="1"/>
  <c r="GU52" i="5" s="1"/>
  <c r="GV29" i="5"/>
  <c r="GV28" i="5" s="1"/>
  <c r="GV52" i="5" s="1"/>
  <c r="GP21" i="5"/>
  <c r="GQ21" i="5"/>
  <c r="GR21" i="5"/>
  <c r="GS21" i="5"/>
  <c r="GU21" i="5"/>
  <c r="GV21" i="5"/>
  <c r="GP18" i="5"/>
  <c r="GR18" i="5"/>
  <c r="GS18" i="5"/>
  <c r="GV18" i="5"/>
  <c r="GP12" i="5"/>
  <c r="GP7" i="5" s="1"/>
  <c r="GR12" i="5"/>
  <c r="GS12" i="5"/>
  <c r="GU12" i="5"/>
  <c r="GV12" i="5"/>
  <c r="GV7" i="5" s="1"/>
  <c r="GS7" i="5"/>
  <c r="GP26" i="5" l="1"/>
  <c r="GM27" i="9"/>
  <c r="GM73" i="9" s="1"/>
  <c r="GM74" i="9" s="1"/>
  <c r="AQ39" i="8"/>
  <c r="GQ52" i="9"/>
  <c r="E42" i="7"/>
  <c r="GZ41" i="1"/>
  <c r="AQ35" i="8"/>
  <c r="E36" i="7"/>
  <c r="GZ37" i="1"/>
  <c r="E34" i="7" s="1"/>
  <c r="FY6" i="9"/>
  <c r="FY72" i="9" s="1"/>
  <c r="HB67" i="9"/>
  <c r="FA61" i="9"/>
  <c r="GS26" i="5"/>
  <c r="GQ12" i="5"/>
  <c r="GQ67" i="1"/>
  <c r="DS59" i="9"/>
  <c r="AA58" i="9"/>
  <c r="BZ74" i="9"/>
  <c r="HB12" i="9"/>
  <c r="DS61" i="9"/>
  <c r="AE59" i="8" s="1"/>
  <c r="AE60" i="8"/>
  <c r="GW26" i="9"/>
  <c r="GW6" i="9" s="1"/>
  <c r="GW72" i="9" s="1"/>
  <c r="GW12" i="5"/>
  <c r="GW13" i="1"/>
  <c r="GW12" i="1" s="1"/>
  <c r="GT67" i="5"/>
  <c r="GT26" i="9"/>
  <c r="GT6" i="9" s="1"/>
  <c r="GT72" i="9" s="1"/>
  <c r="GT18" i="5"/>
  <c r="GT19" i="1"/>
  <c r="GT18" i="1" s="1"/>
  <c r="GY28" i="9"/>
  <c r="GY7" i="9"/>
  <c r="G5" i="8" s="1"/>
  <c r="FA7" i="1"/>
  <c r="FA26" i="1" s="1"/>
  <c r="FA6" i="1" s="1"/>
  <c r="FA72" i="1" s="1"/>
  <c r="FA61" i="1"/>
  <c r="FA27" i="1" s="1"/>
  <c r="FA73" i="1" s="1"/>
  <c r="GZ12" i="9"/>
  <c r="H10" i="8" s="1"/>
  <c r="H11" i="8"/>
  <c r="AQ10" i="8"/>
  <c r="EW27" i="9"/>
  <c r="S25" i="8" s="1"/>
  <c r="HB21" i="9"/>
  <c r="HB18" i="9" s="1"/>
  <c r="GP74" i="9"/>
  <c r="GY61" i="9"/>
  <c r="G59" i="8" s="1"/>
  <c r="AA54" i="9"/>
  <c r="AA53" i="9" s="1"/>
  <c r="AA6" i="9" s="1"/>
  <c r="AA72" i="9" s="1"/>
  <c r="AA74" i="9" s="1"/>
  <c r="DS57" i="9"/>
  <c r="CL74" i="9"/>
  <c r="GV26" i="5"/>
  <c r="EW73" i="9"/>
  <c r="EW6" i="9"/>
  <c r="S24" i="8"/>
  <c r="AQ60" i="8"/>
  <c r="AQ8" i="8"/>
  <c r="DS40" i="9"/>
  <c r="AE38" i="8" s="1"/>
  <c r="AQ38" i="8" s="1"/>
  <c r="AQ27" i="8"/>
  <c r="DS28" i="9"/>
  <c r="AE26" i="8" s="1"/>
  <c r="CF74" i="9"/>
  <c r="HB28" i="9"/>
  <c r="HB52" i="9" s="1"/>
  <c r="DS18" i="9"/>
  <c r="AE16" i="8" s="1"/>
  <c r="AE19" i="8"/>
  <c r="GN6" i="10"/>
  <c r="GN72" i="10" s="1"/>
  <c r="GN74" i="10" s="1"/>
  <c r="FP6" i="9"/>
  <c r="FP72" i="9" s="1"/>
  <c r="CJ27" i="9"/>
  <c r="CJ73" i="9" s="1"/>
  <c r="CS27" i="9"/>
  <c r="CS73" i="9" s="1"/>
  <c r="CS74" i="9" s="1"/>
  <c r="FG74" i="9"/>
  <c r="GN41" i="9"/>
  <c r="GZ42" i="9"/>
  <c r="GZ41" i="9" s="1"/>
  <c r="H39" i="8" s="1"/>
  <c r="N39" i="8" s="1"/>
  <c r="GN37" i="9"/>
  <c r="GZ38" i="9"/>
  <c r="GZ37" i="9" s="1"/>
  <c r="H35" i="8" s="1"/>
  <c r="N35" i="8" s="1"/>
  <c r="DW61" i="9"/>
  <c r="DW27" i="9" s="1"/>
  <c r="DW73" i="9" s="1"/>
  <c r="DW74" i="9" s="1"/>
  <c r="GN49" i="9"/>
  <c r="GZ50" i="9"/>
  <c r="GZ49" i="9" s="1"/>
  <c r="GN21" i="9"/>
  <c r="GN18" i="9" s="1"/>
  <c r="GZ22" i="9"/>
  <c r="GZ21" i="9" s="1"/>
  <c r="DZ6" i="9"/>
  <c r="DZ72" i="9" s="1"/>
  <c r="DZ74" i="9" s="1"/>
  <c r="FD52" i="9"/>
  <c r="FD27" i="9" s="1"/>
  <c r="FD73" i="9" s="1"/>
  <c r="HB62" i="9"/>
  <c r="HB61" i="9" s="1"/>
  <c r="HC38" i="9"/>
  <c r="GW61" i="9"/>
  <c r="GW27" i="9" s="1"/>
  <c r="GW73" i="9" s="1"/>
  <c r="GT61" i="9"/>
  <c r="GT27" i="9" s="1"/>
  <c r="GT73" i="9" s="1"/>
  <c r="GQ61" i="9"/>
  <c r="GQ27" i="9" s="1"/>
  <c r="GQ73" i="9" s="1"/>
  <c r="GK26" i="9"/>
  <c r="GK6" i="9" s="1"/>
  <c r="GK72" i="9" s="1"/>
  <c r="GK74" i="9" s="1"/>
  <c r="GH61" i="9"/>
  <c r="GH27" i="9" s="1"/>
  <c r="GH73" i="9" s="1"/>
  <c r="GE61" i="9"/>
  <c r="GE27" i="9" s="1"/>
  <c r="GE73" i="9" s="1"/>
  <c r="GB61" i="9"/>
  <c r="GB27" i="9" s="1"/>
  <c r="GB73" i="9" s="1"/>
  <c r="FY61" i="9"/>
  <c r="FY27" i="9" s="1"/>
  <c r="FY73" i="9" s="1"/>
  <c r="FV61" i="9"/>
  <c r="FV27" i="9" s="1"/>
  <c r="FV73" i="9" s="1"/>
  <c r="FS61" i="9"/>
  <c r="FS27" i="9" s="1"/>
  <c r="FS73" i="9" s="1"/>
  <c r="FP61" i="9"/>
  <c r="FP27" i="9" s="1"/>
  <c r="FP73" i="9" s="1"/>
  <c r="FP74" i="9" s="1"/>
  <c r="FM26" i="9"/>
  <c r="FM6" i="9" s="1"/>
  <c r="FM72" i="9" s="1"/>
  <c r="FD26" i="9"/>
  <c r="FD6" i="9" s="1"/>
  <c r="FD72" i="9" s="1"/>
  <c r="GH26" i="9"/>
  <c r="GH6" i="9" s="1"/>
  <c r="GH72" i="9" s="1"/>
  <c r="FS26" i="9"/>
  <c r="FS6" i="9" s="1"/>
  <c r="FS72" i="9" s="1"/>
  <c r="GN67" i="9"/>
  <c r="GZ68" i="9"/>
  <c r="GN53" i="9"/>
  <c r="GN29" i="9"/>
  <c r="GN28" i="9" s="1"/>
  <c r="GZ30" i="9"/>
  <c r="GZ29" i="9" s="1"/>
  <c r="DW26" i="9"/>
  <c r="DW6" i="9" s="1"/>
  <c r="DW72" i="9" s="1"/>
  <c r="CJ61" i="9"/>
  <c r="BX26" i="9"/>
  <c r="BX6" i="9" s="1"/>
  <c r="BX72" i="9" s="1"/>
  <c r="BX74" i="9" s="1"/>
  <c r="GA74" i="9"/>
  <c r="GS74" i="9"/>
  <c r="GV6" i="5"/>
  <c r="GV72" i="5" s="1"/>
  <c r="GP27" i="5"/>
  <c r="GP73" i="5" s="1"/>
  <c r="GP6" i="5"/>
  <c r="GP72" i="5" s="1"/>
  <c r="GV27" i="5"/>
  <c r="GV73" i="5" s="1"/>
  <c r="GQ67" i="5"/>
  <c r="FM27" i="9"/>
  <c r="FM73" i="9" s="1"/>
  <c r="GW53" i="5"/>
  <c r="GT12" i="5"/>
  <c r="GT54" i="5"/>
  <c r="GT53" i="5" s="1"/>
  <c r="GW21" i="5"/>
  <c r="GW29" i="5"/>
  <c r="GW28" i="5" s="1"/>
  <c r="GW49" i="5"/>
  <c r="GW40" i="5" s="1"/>
  <c r="GE6" i="9"/>
  <c r="GE72" i="9" s="1"/>
  <c r="GB6" i="9"/>
  <c r="GB72" i="9" s="1"/>
  <c r="FV6" i="9"/>
  <c r="FV72" i="9" s="1"/>
  <c r="FA27" i="9"/>
  <c r="FA73" i="9" s="1"/>
  <c r="FA74" i="9" s="1"/>
  <c r="Y6" i="9"/>
  <c r="Y72" i="9" s="1"/>
  <c r="GQ28" i="5"/>
  <c r="GQ52" i="5" s="1"/>
  <c r="GS27" i="5"/>
  <c r="GS73" i="5" s="1"/>
  <c r="GS6" i="5"/>
  <c r="GS72" i="5" s="1"/>
  <c r="GM8" i="5"/>
  <c r="GY8" i="5" s="1"/>
  <c r="D6" i="8" s="1"/>
  <c r="M6" i="8" s="1"/>
  <c r="GM9" i="5"/>
  <c r="GY9" i="5" s="1"/>
  <c r="D7" i="8" s="1"/>
  <c r="M7" i="8" s="1"/>
  <c r="GM10" i="5"/>
  <c r="GY10" i="5" s="1"/>
  <c r="D8" i="8" s="1"/>
  <c r="M8" i="8" s="1"/>
  <c r="GM11" i="5"/>
  <c r="GY11" i="5" s="1"/>
  <c r="GM13" i="5"/>
  <c r="GM14" i="5"/>
  <c r="GY14" i="5" s="1"/>
  <c r="GM15" i="5"/>
  <c r="GY15" i="5" s="1"/>
  <c r="GM16" i="5"/>
  <c r="GY16" i="5" s="1"/>
  <c r="GM17" i="5"/>
  <c r="GY17" i="5" s="1"/>
  <c r="GM19" i="5"/>
  <c r="GY19" i="5" s="1"/>
  <c r="D17" i="8" s="1"/>
  <c r="M17" i="8" s="1"/>
  <c r="GM20" i="5"/>
  <c r="GY20" i="5" s="1"/>
  <c r="D18" i="8" s="1"/>
  <c r="M18" i="8" s="1"/>
  <c r="GM22" i="5"/>
  <c r="GM23" i="5"/>
  <c r="GY23" i="5" s="1"/>
  <c r="GM24" i="5"/>
  <c r="GY24" i="5" s="1"/>
  <c r="GM25" i="5"/>
  <c r="GY25" i="5" s="1"/>
  <c r="GM30" i="5"/>
  <c r="GM31" i="5"/>
  <c r="GY31" i="5" s="1"/>
  <c r="GM32" i="5"/>
  <c r="GY32" i="5" s="1"/>
  <c r="GM33" i="5"/>
  <c r="GY33" i="5" s="1"/>
  <c r="GM34" i="5"/>
  <c r="GY34" i="5" s="1"/>
  <c r="D32" i="8" s="1"/>
  <c r="M32" i="8" s="1"/>
  <c r="GM35" i="5"/>
  <c r="GY35" i="5" s="1"/>
  <c r="GM36" i="5"/>
  <c r="GY36" i="5" s="1"/>
  <c r="D34" i="8" s="1"/>
  <c r="M34" i="8" s="1"/>
  <c r="GM38" i="5"/>
  <c r="GM39" i="5"/>
  <c r="GY39" i="5" s="1"/>
  <c r="GM42" i="5"/>
  <c r="GM43" i="5"/>
  <c r="GY43" i="5" s="1"/>
  <c r="GM44" i="5"/>
  <c r="GY44" i="5" s="1"/>
  <c r="GM45" i="5"/>
  <c r="GY45" i="5" s="1"/>
  <c r="GM46" i="5"/>
  <c r="GY46" i="5" s="1"/>
  <c r="GM47" i="5"/>
  <c r="GY47" i="5" s="1"/>
  <c r="GM48" i="5"/>
  <c r="GY48" i="5" s="1"/>
  <c r="GM50" i="5"/>
  <c r="GM51" i="5"/>
  <c r="GY51" i="5" s="1"/>
  <c r="GM55" i="5"/>
  <c r="GM56" i="5"/>
  <c r="GY56" i="5" s="1"/>
  <c r="GM57" i="5"/>
  <c r="GY57" i="5" s="1"/>
  <c r="GM59" i="5"/>
  <c r="GM60" i="5"/>
  <c r="GY60" i="5" s="1"/>
  <c r="GM63" i="5"/>
  <c r="GM64" i="5"/>
  <c r="GY64" i="5" s="1"/>
  <c r="GM65" i="5"/>
  <c r="GY65" i="5" s="1"/>
  <c r="GM66" i="5"/>
  <c r="GY66" i="5" s="1"/>
  <c r="D64" i="8" s="1"/>
  <c r="M64" i="8" s="1"/>
  <c r="GM68" i="5"/>
  <c r="GM70" i="5"/>
  <c r="GY70" i="5" s="1"/>
  <c r="D68" i="8" s="1"/>
  <c r="M68" i="8" s="1"/>
  <c r="GL70" i="5"/>
  <c r="GL68" i="5"/>
  <c r="GL66" i="5"/>
  <c r="GL65" i="5"/>
  <c r="GL64" i="5"/>
  <c r="GL60" i="5"/>
  <c r="GL59" i="5"/>
  <c r="GL57" i="5"/>
  <c r="GL56" i="5"/>
  <c r="GL55" i="5"/>
  <c r="GL51" i="5"/>
  <c r="GL50" i="5"/>
  <c r="GL48" i="5"/>
  <c r="GL47" i="5"/>
  <c r="GL46" i="5"/>
  <c r="GL45" i="5"/>
  <c r="GL44" i="5"/>
  <c r="GL43" i="5"/>
  <c r="GL42" i="5"/>
  <c r="GL39" i="5"/>
  <c r="GL38" i="5"/>
  <c r="GL36" i="5"/>
  <c r="GL35" i="5"/>
  <c r="GL34" i="5"/>
  <c r="GL33" i="5"/>
  <c r="GL32" i="5"/>
  <c r="GL31" i="5"/>
  <c r="GL30" i="5"/>
  <c r="GL25" i="5"/>
  <c r="GL24" i="5"/>
  <c r="GL23" i="5"/>
  <c r="GL22" i="5"/>
  <c r="GL19" i="5"/>
  <c r="GL17" i="5"/>
  <c r="GL16" i="5"/>
  <c r="GL15" i="5"/>
  <c r="GL14" i="5"/>
  <c r="GL13" i="5"/>
  <c r="GL9" i="5"/>
  <c r="GL11" i="5"/>
  <c r="GL8" i="5"/>
  <c r="GX8" i="5" s="1"/>
  <c r="GK70" i="5"/>
  <c r="GK70" i="1" s="1"/>
  <c r="GK67" i="1" s="1"/>
  <c r="GK68" i="5"/>
  <c r="GK66" i="5"/>
  <c r="GK66" i="1" s="1"/>
  <c r="GK65" i="5"/>
  <c r="GK64" i="5"/>
  <c r="GK63" i="5"/>
  <c r="GK63" i="1" s="1"/>
  <c r="GK60" i="5"/>
  <c r="GK59" i="5"/>
  <c r="GK58" i="5" s="1"/>
  <c r="GK57" i="5"/>
  <c r="GK56" i="5"/>
  <c r="GK55" i="5"/>
  <c r="GK54" i="5" s="1"/>
  <c r="GK51" i="5"/>
  <c r="GK50" i="5"/>
  <c r="GK48" i="5"/>
  <c r="GK47" i="5"/>
  <c r="GK46" i="5"/>
  <c r="GK45" i="5"/>
  <c r="GK44" i="5"/>
  <c r="GK43" i="5"/>
  <c r="GK42" i="5"/>
  <c r="GK41" i="5" s="1"/>
  <c r="GK39" i="5"/>
  <c r="GK38" i="5"/>
  <c r="GK37" i="5" s="1"/>
  <c r="GK36" i="5"/>
  <c r="GK35" i="5"/>
  <c r="GK34" i="5"/>
  <c r="GK33" i="5"/>
  <c r="GK32" i="5"/>
  <c r="GK31" i="5"/>
  <c r="GK30" i="5"/>
  <c r="GK25" i="5"/>
  <c r="GK24" i="5"/>
  <c r="GK23" i="5"/>
  <c r="GK22" i="5"/>
  <c r="GK20" i="5"/>
  <c r="GK19" i="5"/>
  <c r="GK19" i="1" s="1"/>
  <c r="GK18" i="1" s="1"/>
  <c r="GK17" i="5"/>
  <c r="GK16" i="5"/>
  <c r="GK15" i="5"/>
  <c r="GK14" i="5"/>
  <c r="GK13" i="5"/>
  <c r="GK11" i="5"/>
  <c r="GK10" i="5"/>
  <c r="GK10" i="1" s="1"/>
  <c r="GK9" i="5"/>
  <c r="GK9" i="1" s="1"/>
  <c r="GK8" i="5"/>
  <c r="GK8" i="1" s="1"/>
  <c r="GH70" i="5"/>
  <c r="GH70" i="1" s="1"/>
  <c r="GH68" i="5"/>
  <c r="GH68" i="1" s="1"/>
  <c r="GH66" i="5"/>
  <c r="GH66" i="1" s="1"/>
  <c r="GH65" i="5"/>
  <c r="GH64" i="5"/>
  <c r="GH60" i="5"/>
  <c r="GH59" i="5"/>
  <c r="GH58" i="5" s="1"/>
  <c r="GH57" i="5"/>
  <c r="GH56" i="5"/>
  <c r="GH55" i="5"/>
  <c r="GH54" i="5"/>
  <c r="GH53" i="5" s="1"/>
  <c r="GH51" i="5"/>
  <c r="GH50" i="5"/>
  <c r="GH49" i="5" s="1"/>
  <c r="GH48" i="5"/>
  <c r="GH47" i="5"/>
  <c r="GH46" i="5"/>
  <c r="GH45" i="5"/>
  <c r="GH44" i="5"/>
  <c r="GH43" i="5"/>
  <c r="GH42" i="5"/>
  <c r="GH39" i="5"/>
  <c r="GH38" i="5"/>
  <c r="GH36" i="5"/>
  <c r="GH35" i="5"/>
  <c r="GH34" i="5"/>
  <c r="GH33" i="5"/>
  <c r="GH32" i="5"/>
  <c r="GH31" i="5"/>
  <c r="GH30" i="5"/>
  <c r="GH29" i="5" s="1"/>
  <c r="GH25" i="5"/>
  <c r="GH24" i="5"/>
  <c r="GH23" i="5"/>
  <c r="GH22" i="5"/>
  <c r="GH21" i="5" s="1"/>
  <c r="GH20" i="5"/>
  <c r="GH19" i="5"/>
  <c r="GH19" i="1" s="1"/>
  <c r="GH18" i="1" s="1"/>
  <c r="GH17" i="5"/>
  <c r="GH16" i="5"/>
  <c r="GH15" i="5"/>
  <c r="GH14" i="5"/>
  <c r="GH13" i="5"/>
  <c r="GH13" i="1" s="1"/>
  <c r="GH12" i="1" s="1"/>
  <c r="GH11" i="5"/>
  <c r="GH9" i="5"/>
  <c r="GH9" i="1" s="1"/>
  <c r="GH8" i="5"/>
  <c r="GH8" i="1" s="1"/>
  <c r="GE70" i="5"/>
  <c r="GE70" i="1" s="1"/>
  <c r="GE68" i="5"/>
  <c r="GE68" i="1" s="1"/>
  <c r="GE66" i="5"/>
  <c r="GE66" i="1" s="1"/>
  <c r="GE65" i="5"/>
  <c r="GE64" i="5"/>
  <c r="GE63" i="5"/>
  <c r="GE63" i="1" s="1"/>
  <c r="GE60" i="5"/>
  <c r="GE59" i="5"/>
  <c r="GE57" i="5"/>
  <c r="GE56" i="5"/>
  <c r="GE55" i="5"/>
  <c r="GE51" i="5"/>
  <c r="GE50" i="5"/>
  <c r="GE48" i="5"/>
  <c r="GE47" i="5"/>
  <c r="GE46" i="5"/>
  <c r="GE45" i="5"/>
  <c r="GE44" i="5"/>
  <c r="GE43" i="5"/>
  <c r="GE42" i="5"/>
  <c r="GE41" i="5" s="1"/>
  <c r="GE39" i="5"/>
  <c r="GE38" i="5"/>
  <c r="GE37" i="5" s="1"/>
  <c r="GE36" i="5"/>
  <c r="GE35" i="5"/>
  <c r="GE34" i="5"/>
  <c r="GE33" i="5"/>
  <c r="GE32" i="5"/>
  <c r="GE31" i="5"/>
  <c r="GE30" i="5"/>
  <c r="GE29" i="5" s="1"/>
  <c r="GE25" i="5"/>
  <c r="GE24" i="5"/>
  <c r="GE23" i="5"/>
  <c r="GE22" i="5"/>
  <c r="GE20" i="5"/>
  <c r="GE20" i="1" s="1"/>
  <c r="GE19" i="5"/>
  <c r="GE19" i="1" s="1"/>
  <c r="GE17" i="5"/>
  <c r="GE16" i="5"/>
  <c r="GE15" i="5"/>
  <c r="GE14" i="5"/>
  <c r="GE13" i="5"/>
  <c r="GE11" i="5"/>
  <c r="GE10" i="5"/>
  <c r="GE9" i="5"/>
  <c r="GE9" i="1" s="1"/>
  <c r="GE8" i="5"/>
  <c r="GE8" i="1" s="1"/>
  <c r="GB70" i="5"/>
  <c r="GB68" i="5"/>
  <c r="GB67" i="5" s="1"/>
  <c r="GB66" i="5"/>
  <c r="GB65" i="5"/>
  <c r="GB64" i="5"/>
  <c r="GB63" i="5"/>
  <c r="GB60" i="5"/>
  <c r="GB59" i="5"/>
  <c r="GB57" i="5"/>
  <c r="GB56" i="5"/>
  <c r="GB55" i="5"/>
  <c r="GB51" i="5"/>
  <c r="GB50" i="5"/>
  <c r="GB48" i="5"/>
  <c r="GB47" i="5"/>
  <c r="GB46" i="5"/>
  <c r="GB45" i="5"/>
  <c r="GB44" i="5"/>
  <c r="GB43" i="5"/>
  <c r="GB42" i="5"/>
  <c r="GB41" i="5" s="1"/>
  <c r="GB39" i="5"/>
  <c r="GB38" i="5"/>
  <c r="GB37" i="5" s="1"/>
  <c r="GB36" i="5"/>
  <c r="GB35" i="5"/>
  <c r="GB34" i="5"/>
  <c r="GB33" i="5"/>
  <c r="GB32" i="5"/>
  <c r="GB31" i="5"/>
  <c r="GB30" i="5"/>
  <c r="GB29" i="5" s="1"/>
  <c r="GB25" i="5"/>
  <c r="GB24" i="5"/>
  <c r="GB23" i="5"/>
  <c r="GB22" i="5"/>
  <c r="GB20" i="5"/>
  <c r="GB19" i="5"/>
  <c r="GB17" i="5"/>
  <c r="GB16" i="5"/>
  <c r="GB15" i="5"/>
  <c r="GB14" i="5"/>
  <c r="GB13" i="5"/>
  <c r="GB11" i="5"/>
  <c r="GB10" i="5"/>
  <c r="GB9" i="5"/>
  <c r="GB9" i="1" s="1"/>
  <c r="GB8" i="5"/>
  <c r="GB8" i="1" s="1"/>
  <c r="FY70" i="5"/>
  <c r="FY70" i="1" s="1"/>
  <c r="FY67" i="1" s="1"/>
  <c r="FY68" i="5"/>
  <c r="FY66" i="5"/>
  <c r="FY66" i="1" s="1"/>
  <c r="FY65" i="5"/>
  <c r="FY64" i="5"/>
  <c r="FY63" i="5"/>
  <c r="FY63" i="1" s="1"/>
  <c r="FY60" i="5"/>
  <c r="FY59" i="5"/>
  <c r="FY57" i="5"/>
  <c r="FY56" i="5"/>
  <c r="FY55" i="5"/>
  <c r="FY51" i="5"/>
  <c r="FY50" i="5"/>
  <c r="FY48" i="5"/>
  <c r="FY47" i="5"/>
  <c r="FY46" i="5"/>
  <c r="FY45" i="5"/>
  <c r="FY44" i="5"/>
  <c r="FY43" i="5"/>
  <c r="FY42" i="5"/>
  <c r="FY41" i="5" s="1"/>
  <c r="FY39" i="5"/>
  <c r="FY38" i="5"/>
  <c r="FY37" i="5" s="1"/>
  <c r="FY36" i="5"/>
  <c r="FY35" i="5"/>
  <c r="FY34" i="5"/>
  <c r="FY33" i="5"/>
  <c r="FY32" i="5"/>
  <c r="FY31" i="5"/>
  <c r="FY30" i="5"/>
  <c r="FY29" i="5" s="1"/>
  <c r="FY28" i="5" s="1"/>
  <c r="FY25" i="5"/>
  <c r="FY24" i="5"/>
  <c r="FY23" i="5"/>
  <c r="FY22" i="5"/>
  <c r="FY20" i="5"/>
  <c r="FY20" i="1" s="1"/>
  <c r="FY19" i="5"/>
  <c r="FY17" i="5"/>
  <c r="FY16" i="5"/>
  <c r="FY15" i="5"/>
  <c r="FY14" i="5"/>
  <c r="FY13" i="5"/>
  <c r="FY11" i="5"/>
  <c r="FY10" i="5"/>
  <c r="FY10" i="1" s="1"/>
  <c r="FY9" i="5"/>
  <c r="FY9" i="1" s="1"/>
  <c r="FY8" i="5"/>
  <c r="FY8" i="1" s="1"/>
  <c r="FV70" i="5"/>
  <c r="FV70" i="1" s="1"/>
  <c r="FV68" i="5"/>
  <c r="FV68" i="1" s="1"/>
  <c r="FV66" i="5"/>
  <c r="FV66" i="1" s="1"/>
  <c r="FV65" i="5"/>
  <c r="FV64" i="5"/>
  <c r="FV63" i="5"/>
  <c r="FV63" i="1" s="1"/>
  <c r="FV60" i="5"/>
  <c r="FV59" i="5"/>
  <c r="FV58" i="5" s="1"/>
  <c r="FV57" i="5"/>
  <c r="FV56" i="5"/>
  <c r="FV55" i="5"/>
  <c r="FV54" i="5" s="1"/>
  <c r="FV53" i="5" s="1"/>
  <c r="FV51" i="5"/>
  <c r="FV50" i="5"/>
  <c r="FV48" i="5"/>
  <c r="FV47" i="5"/>
  <c r="FV46" i="5"/>
  <c r="FV45" i="5"/>
  <c r="FV44" i="5"/>
  <c r="FV43" i="5"/>
  <c r="FV42" i="5"/>
  <c r="FV39" i="5"/>
  <c r="FV38" i="5"/>
  <c r="FV36" i="5"/>
  <c r="FV35" i="5"/>
  <c r="FV34" i="5"/>
  <c r="FV33" i="5"/>
  <c r="FV32" i="5"/>
  <c r="FV31" i="5"/>
  <c r="FV30" i="5"/>
  <c r="FV25" i="5"/>
  <c r="FV24" i="5"/>
  <c r="FV23" i="5"/>
  <c r="FV22" i="5"/>
  <c r="FV19" i="5"/>
  <c r="FV19" i="1" s="1"/>
  <c r="FV17" i="5"/>
  <c r="FV16" i="5"/>
  <c r="FV15" i="5"/>
  <c r="FV14" i="5"/>
  <c r="FV13" i="5"/>
  <c r="FV11" i="5"/>
  <c r="FV9" i="5"/>
  <c r="FV9" i="1" s="1"/>
  <c r="FV8" i="5"/>
  <c r="FV8" i="1" s="1"/>
  <c r="FS70" i="5"/>
  <c r="FS70" i="1" s="1"/>
  <c r="FS68" i="5"/>
  <c r="FS68" i="1" s="1"/>
  <c r="FS66" i="5"/>
  <c r="FS66" i="1" s="1"/>
  <c r="FS65" i="5"/>
  <c r="FS64" i="5"/>
  <c r="FS63" i="5"/>
  <c r="FS63" i="1" s="1"/>
  <c r="FS60" i="5"/>
  <c r="FS59" i="5"/>
  <c r="FS57" i="5"/>
  <c r="FS56" i="5"/>
  <c r="FS55" i="5"/>
  <c r="FS54" i="5" s="1"/>
  <c r="FS51" i="5"/>
  <c r="FS50" i="5"/>
  <c r="FS49" i="5" s="1"/>
  <c r="FS48" i="5"/>
  <c r="FS47" i="5"/>
  <c r="FS46" i="5"/>
  <c r="FS45" i="5"/>
  <c r="FS44" i="5"/>
  <c r="FS43" i="5"/>
  <c r="FS42" i="5"/>
  <c r="FS39" i="5"/>
  <c r="FS38" i="5"/>
  <c r="FS37" i="5"/>
  <c r="FS36" i="5"/>
  <c r="FS35" i="5"/>
  <c r="FS34" i="5"/>
  <c r="FS33" i="5"/>
  <c r="FS32" i="5"/>
  <c r="FS31" i="5"/>
  <c r="FS30" i="5"/>
  <c r="FS29" i="5"/>
  <c r="FS28" i="5" s="1"/>
  <c r="FS25" i="5"/>
  <c r="FS24" i="5"/>
  <c r="FS23" i="5"/>
  <c r="FS22" i="5"/>
  <c r="FS21" i="5" s="1"/>
  <c r="FS20" i="5"/>
  <c r="FS20" i="1" s="1"/>
  <c r="FS19" i="5"/>
  <c r="FS19" i="1" s="1"/>
  <c r="FS17" i="5"/>
  <c r="FS16" i="5"/>
  <c r="FS15" i="5"/>
  <c r="FS14" i="5"/>
  <c r="FS13" i="5"/>
  <c r="FS13" i="1" s="1"/>
  <c r="FS12" i="1" s="1"/>
  <c r="FS11" i="5"/>
  <c r="FS10" i="5"/>
  <c r="FS10" i="1" s="1"/>
  <c r="FS9" i="5"/>
  <c r="FS9" i="1" s="1"/>
  <c r="FS8" i="5"/>
  <c r="FS8" i="1" s="1"/>
  <c r="FP70" i="5"/>
  <c r="FP70" i="1" s="1"/>
  <c r="FP68" i="5"/>
  <c r="FP68" i="1" s="1"/>
  <c r="FP66" i="5"/>
  <c r="FP66" i="1" s="1"/>
  <c r="FP65" i="5"/>
  <c r="FP64" i="5"/>
  <c r="FP63" i="5"/>
  <c r="FP63" i="1" s="1"/>
  <c r="FP60" i="5"/>
  <c r="FP59" i="5"/>
  <c r="FP57" i="5"/>
  <c r="FP56" i="5"/>
  <c r="FP55" i="5"/>
  <c r="FP54" i="5" s="1"/>
  <c r="FP51" i="5"/>
  <c r="FP50" i="5"/>
  <c r="FP49" i="5" s="1"/>
  <c r="FP48" i="5"/>
  <c r="FP47" i="5"/>
  <c r="FP46" i="5"/>
  <c r="FP45" i="5"/>
  <c r="FP44" i="5"/>
  <c r="FP43" i="5"/>
  <c r="FP42" i="5"/>
  <c r="FP39" i="5"/>
  <c r="FP38" i="5"/>
  <c r="FP37" i="5"/>
  <c r="FP36" i="5"/>
  <c r="FP35" i="5"/>
  <c r="FP34" i="5"/>
  <c r="FP33" i="5"/>
  <c r="FP32" i="5"/>
  <c r="FP31" i="5"/>
  <c r="FP30" i="5"/>
  <c r="FP29" i="5"/>
  <c r="FP28" i="5" s="1"/>
  <c r="FP25" i="5"/>
  <c r="FP24" i="5"/>
  <c r="FP23" i="5"/>
  <c r="FP22" i="5"/>
  <c r="FP21" i="5" s="1"/>
  <c r="FP20" i="5"/>
  <c r="FP19" i="5"/>
  <c r="FP19" i="1" s="1"/>
  <c r="FP18" i="1" s="1"/>
  <c r="FP17" i="5"/>
  <c r="FP16" i="5"/>
  <c r="FP15" i="5"/>
  <c r="FP14" i="5"/>
  <c r="FP13" i="5"/>
  <c r="FP13" i="1" s="1"/>
  <c r="FP12" i="1" s="1"/>
  <c r="FP11" i="5"/>
  <c r="FP10" i="5"/>
  <c r="FP10" i="1" s="1"/>
  <c r="FP9" i="5"/>
  <c r="FP9" i="1" s="1"/>
  <c r="FP8" i="5"/>
  <c r="FP8" i="1" s="1"/>
  <c r="FM70" i="5"/>
  <c r="FM70" i="1" s="1"/>
  <c r="FM67" i="1" s="1"/>
  <c r="FM68" i="5"/>
  <c r="FM66" i="5"/>
  <c r="FM66" i="1" s="1"/>
  <c r="FM65" i="5"/>
  <c r="FM64" i="5"/>
  <c r="FM63" i="5"/>
  <c r="FM63" i="1" s="1"/>
  <c r="FM60" i="5"/>
  <c r="FM59" i="5"/>
  <c r="FM57" i="5"/>
  <c r="FM56" i="5"/>
  <c r="FM55" i="5"/>
  <c r="FM54" i="5" s="1"/>
  <c r="FM51" i="5"/>
  <c r="FM50" i="5"/>
  <c r="FM49" i="5" s="1"/>
  <c r="FM48" i="5"/>
  <c r="FM47" i="5"/>
  <c r="FM46" i="5"/>
  <c r="FM45" i="5"/>
  <c r="FM44" i="5"/>
  <c r="FM43" i="5"/>
  <c r="FM42" i="5"/>
  <c r="FM39" i="5"/>
  <c r="FM38" i="5"/>
  <c r="FM37" i="5"/>
  <c r="FM36" i="5"/>
  <c r="FM35" i="5"/>
  <c r="FM34" i="5"/>
  <c r="FM33" i="5"/>
  <c r="FM32" i="5"/>
  <c r="FM31" i="5"/>
  <c r="FM30" i="5"/>
  <c r="FM29" i="5"/>
  <c r="FM28" i="5" s="1"/>
  <c r="FM25" i="5"/>
  <c r="FM24" i="5"/>
  <c r="FM23" i="5"/>
  <c r="FM22" i="5"/>
  <c r="FM21" i="5" s="1"/>
  <c r="FM20" i="5"/>
  <c r="FM19" i="5"/>
  <c r="FM19" i="1" s="1"/>
  <c r="FM18" i="1" s="1"/>
  <c r="FM17" i="5"/>
  <c r="FM16" i="5"/>
  <c r="FM15" i="5"/>
  <c r="FM14" i="5"/>
  <c r="FM13" i="5"/>
  <c r="FM13" i="1" s="1"/>
  <c r="FM12" i="1" s="1"/>
  <c r="FM11" i="5"/>
  <c r="FM10" i="5"/>
  <c r="FM10" i="1" s="1"/>
  <c r="FM9" i="5"/>
  <c r="FM9" i="1" s="1"/>
  <c r="FM8" i="5"/>
  <c r="FM8" i="1" s="1"/>
  <c r="FJ70" i="5"/>
  <c r="FJ70" i="1" s="1"/>
  <c r="FJ68" i="5"/>
  <c r="FJ68" i="1" s="1"/>
  <c r="GN68" i="1" s="1"/>
  <c r="FJ66" i="5"/>
  <c r="FJ66" i="1" s="1"/>
  <c r="FJ65" i="5"/>
  <c r="FJ64" i="5"/>
  <c r="FJ63" i="5"/>
  <c r="FJ60" i="5"/>
  <c r="FJ59" i="5"/>
  <c r="FJ57" i="5"/>
  <c r="FJ56" i="5"/>
  <c r="FJ55" i="5"/>
  <c r="FJ54" i="5" s="1"/>
  <c r="FJ51" i="5"/>
  <c r="FJ50" i="5"/>
  <c r="FJ48" i="5"/>
  <c r="FJ47" i="5"/>
  <c r="FJ46" i="5"/>
  <c r="FJ45" i="5"/>
  <c r="FJ44" i="5"/>
  <c r="FJ43" i="5"/>
  <c r="FJ42" i="5"/>
  <c r="FJ39" i="5"/>
  <c r="FJ38" i="5"/>
  <c r="FJ36" i="5"/>
  <c r="FJ35" i="5"/>
  <c r="FJ34" i="5"/>
  <c r="FJ33" i="5"/>
  <c r="FJ32" i="5"/>
  <c r="FJ31" i="5"/>
  <c r="FJ30" i="5"/>
  <c r="FJ25" i="5"/>
  <c r="FJ24" i="5"/>
  <c r="FJ23" i="5"/>
  <c r="FJ22" i="5"/>
  <c r="FJ20" i="5"/>
  <c r="FJ20" i="1" s="1"/>
  <c r="FJ18" i="1" s="1"/>
  <c r="FJ19" i="5"/>
  <c r="FJ17" i="5"/>
  <c r="FJ16" i="5"/>
  <c r="FJ15" i="5"/>
  <c r="FJ14" i="5"/>
  <c r="FJ13" i="5"/>
  <c r="FJ11" i="5"/>
  <c r="FJ9" i="5"/>
  <c r="FJ8" i="5"/>
  <c r="FG70" i="5"/>
  <c r="FG70" i="1" s="1"/>
  <c r="FG67" i="1" s="1"/>
  <c r="FG68" i="5"/>
  <c r="FG66" i="5"/>
  <c r="FG66" i="1" s="1"/>
  <c r="FG65" i="5"/>
  <c r="FG64" i="5"/>
  <c r="FG63" i="5"/>
  <c r="FG60" i="5"/>
  <c r="FG59" i="5"/>
  <c r="FG58" i="5" s="1"/>
  <c r="FG57" i="5"/>
  <c r="FG56" i="5"/>
  <c r="FG55" i="5"/>
  <c r="FG51" i="5"/>
  <c r="FG50" i="5"/>
  <c r="FG49" i="5"/>
  <c r="FG48" i="5"/>
  <c r="FG47" i="5"/>
  <c r="FG46" i="5"/>
  <c r="FG45" i="5"/>
  <c r="FG44" i="5"/>
  <c r="FG43" i="5"/>
  <c r="FG42" i="5"/>
  <c r="FG41" i="5"/>
  <c r="FG40" i="5" s="1"/>
  <c r="FG39" i="5"/>
  <c r="FG38" i="5"/>
  <c r="FG37" i="5" s="1"/>
  <c r="FG36" i="5"/>
  <c r="FG35" i="5"/>
  <c r="FG34" i="5"/>
  <c r="FG33" i="5"/>
  <c r="FG32" i="5"/>
  <c r="FG31" i="5"/>
  <c r="FG30" i="5"/>
  <c r="FG25" i="5"/>
  <c r="FG24" i="5"/>
  <c r="FG23" i="5"/>
  <c r="FG22" i="5"/>
  <c r="FG21" i="5"/>
  <c r="FG20" i="5"/>
  <c r="FG19" i="5"/>
  <c r="FG17" i="5"/>
  <c r="FG16" i="5"/>
  <c r="FG15" i="5"/>
  <c r="FG14" i="5"/>
  <c r="FG13" i="5"/>
  <c r="FG13" i="1" s="1"/>
  <c r="FG12" i="1" s="1"/>
  <c r="FG11" i="5"/>
  <c r="FG10" i="5"/>
  <c r="FG10" i="1" s="1"/>
  <c r="FG9" i="5"/>
  <c r="FG9" i="1" s="1"/>
  <c r="FG8" i="5"/>
  <c r="FG8" i="1" s="1"/>
  <c r="FD70" i="5"/>
  <c r="FD68" i="5"/>
  <c r="FD66" i="5"/>
  <c r="FD66" i="1" s="1"/>
  <c r="FD65" i="5"/>
  <c r="GN65" i="5" s="1"/>
  <c r="GZ65" i="5" s="1"/>
  <c r="FD64" i="5"/>
  <c r="FD60" i="5"/>
  <c r="FD59" i="5"/>
  <c r="GN59" i="5" s="1"/>
  <c r="FD57" i="5"/>
  <c r="FD56" i="5"/>
  <c r="FD55" i="5"/>
  <c r="FD51" i="5"/>
  <c r="GN51" i="5" s="1"/>
  <c r="GZ51" i="5" s="1"/>
  <c r="FD50" i="5"/>
  <c r="FD48" i="5"/>
  <c r="GN48" i="5" s="1"/>
  <c r="GZ48" i="5" s="1"/>
  <c r="FD47" i="5"/>
  <c r="GN47" i="5" s="1"/>
  <c r="GZ47" i="5" s="1"/>
  <c r="FD46" i="5"/>
  <c r="GN46" i="5" s="1"/>
  <c r="GZ46" i="5" s="1"/>
  <c r="FD45" i="5"/>
  <c r="GN45" i="5" s="1"/>
  <c r="GZ45" i="5" s="1"/>
  <c r="FD44" i="5"/>
  <c r="GN44" i="5" s="1"/>
  <c r="GZ44" i="5" s="1"/>
  <c r="FD43" i="5"/>
  <c r="GN43" i="5" s="1"/>
  <c r="GZ43" i="5" s="1"/>
  <c r="FD42" i="5"/>
  <c r="GN42" i="5" s="1"/>
  <c r="FD39" i="5"/>
  <c r="FD38" i="5"/>
  <c r="GN38" i="5" s="1"/>
  <c r="FD36" i="5"/>
  <c r="FD36" i="1" s="1"/>
  <c r="GN36" i="1" s="1"/>
  <c r="GZ36" i="1" s="1"/>
  <c r="E33" i="7" s="1"/>
  <c r="FD35" i="5"/>
  <c r="GN35" i="5" s="1"/>
  <c r="GZ35" i="5" s="1"/>
  <c r="FD34" i="5"/>
  <c r="FD34" i="1" s="1"/>
  <c r="FD33" i="5"/>
  <c r="GN33" i="5" s="1"/>
  <c r="GZ33" i="5" s="1"/>
  <c r="FD32" i="5"/>
  <c r="FD31" i="5"/>
  <c r="GN31" i="5" s="1"/>
  <c r="GZ31" i="5" s="1"/>
  <c r="FD30" i="5"/>
  <c r="FD25" i="5"/>
  <c r="GN25" i="5" s="1"/>
  <c r="GZ25" i="5" s="1"/>
  <c r="FD24" i="5"/>
  <c r="GN24" i="5" s="1"/>
  <c r="GZ24" i="5" s="1"/>
  <c r="FD23" i="5"/>
  <c r="GN23" i="5" s="1"/>
  <c r="GZ23" i="5" s="1"/>
  <c r="FD22" i="5"/>
  <c r="FD20" i="5"/>
  <c r="FD19" i="5"/>
  <c r="FD17" i="5"/>
  <c r="GN17" i="5" s="1"/>
  <c r="GZ17" i="5" s="1"/>
  <c r="FD16" i="5"/>
  <c r="GN16" i="5" s="1"/>
  <c r="GZ16" i="5" s="1"/>
  <c r="FD15" i="5"/>
  <c r="GN15" i="5" s="1"/>
  <c r="GZ15" i="5" s="1"/>
  <c r="FD14" i="5"/>
  <c r="FD13" i="5"/>
  <c r="FD9" i="5"/>
  <c r="FD9" i="1" s="1"/>
  <c r="FD11" i="5"/>
  <c r="GN11" i="5" s="1"/>
  <c r="GZ11" i="5" s="1"/>
  <c r="FD8" i="5"/>
  <c r="EZ62" i="5"/>
  <c r="EZ61" i="5" s="1"/>
  <c r="FA62" i="5"/>
  <c r="FA61" i="5" s="1"/>
  <c r="FC62" i="5"/>
  <c r="FC61" i="5" s="1"/>
  <c r="FE62" i="5"/>
  <c r="FE61" i="5" s="1"/>
  <c r="FF62" i="5"/>
  <c r="FF61" i="5" s="1"/>
  <c r="FH62" i="5"/>
  <c r="FH61" i="5" s="1"/>
  <c r="FI62" i="5"/>
  <c r="FI61" i="5" s="1"/>
  <c r="FK62" i="5"/>
  <c r="FK61" i="5" s="1"/>
  <c r="FL62" i="5"/>
  <c r="FL61" i="5" s="1"/>
  <c r="FN62" i="5"/>
  <c r="FN61" i="5" s="1"/>
  <c r="FO62" i="5"/>
  <c r="FO61" i="5" s="1"/>
  <c r="FQ62" i="5"/>
  <c r="FQ61" i="5" s="1"/>
  <c r="FR62" i="5"/>
  <c r="FR61" i="5" s="1"/>
  <c r="FT62" i="5"/>
  <c r="FT61" i="5" s="1"/>
  <c r="FU62" i="5"/>
  <c r="FU61" i="5" s="1"/>
  <c r="FW62" i="5"/>
  <c r="FW61" i="5" s="1"/>
  <c r="FX62" i="5"/>
  <c r="FX61" i="5" s="1"/>
  <c r="FZ62" i="5"/>
  <c r="FZ61" i="5" s="1"/>
  <c r="GA62" i="5"/>
  <c r="GA61" i="5" s="1"/>
  <c r="GC62" i="5"/>
  <c r="GC61" i="5" s="1"/>
  <c r="GD62" i="5"/>
  <c r="GD61" i="5" s="1"/>
  <c r="GG62" i="5"/>
  <c r="GG61" i="5" s="1"/>
  <c r="GI62" i="5"/>
  <c r="GI61" i="5" s="1"/>
  <c r="GJ62" i="5"/>
  <c r="GJ61" i="5" s="1"/>
  <c r="EZ58" i="5"/>
  <c r="FA58" i="5"/>
  <c r="FB58" i="5"/>
  <c r="FC58" i="5"/>
  <c r="FE58" i="5"/>
  <c r="FF58" i="5"/>
  <c r="FH58" i="5"/>
  <c r="FI58" i="5"/>
  <c r="FK58" i="5"/>
  <c r="FL58" i="5"/>
  <c r="FN58" i="5"/>
  <c r="FO58" i="5"/>
  <c r="FQ58" i="5"/>
  <c r="FR58" i="5"/>
  <c r="FT58" i="5"/>
  <c r="FU58" i="5"/>
  <c r="FW58" i="5"/>
  <c r="FX58" i="5"/>
  <c r="FZ58" i="5"/>
  <c r="GA58" i="5"/>
  <c r="GC58" i="5"/>
  <c r="GD58" i="5"/>
  <c r="GF58" i="5"/>
  <c r="GG58" i="5"/>
  <c r="GI58" i="5"/>
  <c r="GJ58" i="5"/>
  <c r="FE53" i="5"/>
  <c r="FK53" i="5"/>
  <c r="FQ53" i="5"/>
  <c r="FW53" i="5"/>
  <c r="GC53" i="5"/>
  <c r="GI53" i="5"/>
  <c r="EZ54" i="5"/>
  <c r="EZ53" i="5" s="1"/>
  <c r="FA54" i="5"/>
  <c r="FA53" i="5" s="1"/>
  <c r="FB54" i="5"/>
  <c r="FB53" i="5" s="1"/>
  <c r="FC54" i="5"/>
  <c r="FC53" i="5" s="1"/>
  <c r="FE54" i="5"/>
  <c r="FF54" i="5"/>
  <c r="FF53" i="5" s="1"/>
  <c r="FH54" i="5"/>
  <c r="FH53" i="5" s="1"/>
  <c r="FI54" i="5"/>
  <c r="FI53" i="5" s="1"/>
  <c r="FK54" i="5"/>
  <c r="FL54" i="5"/>
  <c r="FL53" i="5" s="1"/>
  <c r="FN54" i="5"/>
  <c r="FN53" i="5" s="1"/>
  <c r="FO54" i="5"/>
  <c r="FO53" i="5" s="1"/>
  <c r="FQ54" i="5"/>
  <c r="FR54" i="5"/>
  <c r="FR53" i="5" s="1"/>
  <c r="FT54" i="5"/>
  <c r="FT53" i="5" s="1"/>
  <c r="FU54" i="5"/>
  <c r="FU53" i="5" s="1"/>
  <c r="FW54" i="5"/>
  <c r="FX54" i="5"/>
  <c r="FX53" i="5" s="1"/>
  <c r="FZ54" i="5"/>
  <c r="FZ53" i="5" s="1"/>
  <c r="GA54" i="5"/>
  <c r="GA53" i="5" s="1"/>
  <c r="GC54" i="5"/>
  <c r="GD54" i="5"/>
  <c r="GD53" i="5" s="1"/>
  <c r="GF54" i="5"/>
  <c r="GF53" i="5" s="1"/>
  <c r="GG54" i="5"/>
  <c r="GG53" i="5" s="1"/>
  <c r="GI54" i="5"/>
  <c r="GJ54" i="5"/>
  <c r="GJ53" i="5" s="1"/>
  <c r="EZ49" i="5"/>
  <c r="FA49" i="5"/>
  <c r="FB49" i="5"/>
  <c r="FC49" i="5"/>
  <c r="FE49" i="5"/>
  <c r="FF49" i="5"/>
  <c r="FH49" i="5"/>
  <c r="FI49" i="5"/>
  <c r="FK49" i="5"/>
  <c r="FL49" i="5"/>
  <c r="FN49" i="5"/>
  <c r="FO49" i="5"/>
  <c r="FQ49" i="5"/>
  <c r="FR49" i="5"/>
  <c r="FT49" i="5"/>
  <c r="FU49" i="5"/>
  <c r="FW49" i="5"/>
  <c r="FX49" i="5"/>
  <c r="FZ49" i="5"/>
  <c r="GA49" i="5"/>
  <c r="GC49" i="5"/>
  <c r="GD49" i="5"/>
  <c r="GF49" i="5"/>
  <c r="GG49" i="5"/>
  <c r="GI49" i="5"/>
  <c r="GJ49" i="5"/>
  <c r="FN40" i="5"/>
  <c r="FZ40" i="5"/>
  <c r="EZ41" i="5"/>
  <c r="FA41" i="5"/>
  <c r="FB41" i="5"/>
  <c r="FB40" i="5" s="1"/>
  <c r="FC41" i="5"/>
  <c r="FD41" i="5"/>
  <c r="FE41" i="5"/>
  <c r="FE40" i="5" s="1"/>
  <c r="FF41" i="5"/>
  <c r="FF40" i="5" s="1"/>
  <c r="FH41" i="5"/>
  <c r="FI41" i="5"/>
  <c r="FI40" i="5" s="1"/>
  <c r="FK41" i="5"/>
  <c r="FK40" i="5" s="1"/>
  <c r="FL41" i="5"/>
  <c r="FN41" i="5"/>
  <c r="FO41" i="5"/>
  <c r="FO40" i="5" s="1"/>
  <c r="FQ41" i="5"/>
  <c r="FQ40" i="5" s="1"/>
  <c r="FR41" i="5"/>
  <c r="FR40" i="5" s="1"/>
  <c r="FT41" i="5"/>
  <c r="FU41" i="5"/>
  <c r="FU40" i="5" s="1"/>
  <c r="FW41" i="5"/>
  <c r="FW40" i="5" s="1"/>
  <c r="FX41" i="5"/>
  <c r="FZ41" i="5"/>
  <c r="GA41" i="5"/>
  <c r="GA40" i="5" s="1"/>
  <c r="GC41" i="5"/>
  <c r="GC40" i="5" s="1"/>
  <c r="GD41" i="5"/>
  <c r="GD40" i="5" s="1"/>
  <c r="GF41" i="5"/>
  <c r="GG41" i="5"/>
  <c r="GG40" i="5" s="1"/>
  <c r="GI41" i="5"/>
  <c r="GI40" i="5" s="1"/>
  <c r="GJ41" i="5"/>
  <c r="EZ37" i="5"/>
  <c r="FA37" i="5"/>
  <c r="FB37" i="5"/>
  <c r="FC37" i="5"/>
  <c r="FE37" i="5"/>
  <c r="FF37" i="5"/>
  <c r="FH37" i="5"/>
  <c r="FI37" i="5"/>
  <c r="FK37" i="5"/>
  <c r="FL37" i="5"/>
  <c r="FN37" i="5"/>
  <c r="FO37" i="5"/>
  <c r="FQ37" i="5"/>
  <c r="FR37" i="5"/>
  <c r="FT37" i="5"/>
  <c r="FU37" i="5"/>
  <c r="FW37" i="5"/>
  <c r="FX37" i="5"/>
  <c r="FZ37" i="5"/>
  <c r="GA37" i="5"/>
  <c r="GC37" i="5"/>
  <c r="GD37" i="5"/>
  <c r="GF37" i="5"/>
  <c r="GG37" i="5"/>
  <c r="GI37" i="5"/>
  <c r="GJ37" i="5"/>
  <c r="EZ29" i="5"/>
  <c r="EZ28" i="5" s="1"/>
  <c r="FA29" i="5"/>
  <c r="FA28" i="5" s="1"/>
  <c r="FB29" i="5"/>
  <c r="FB28" i="5" s="1"/>
  <c r="FB52" i="5" s="1"/>
  <c r="FC29" i="5"/>
  <c r="FC28" i="5" s="1"/>
  <c r="FD29" i="5"/>
  <c r="FE29" i="5"/>
  <c r="FE28" i="5" s="1"/>
  <c r="FE52" i="5" s="1"/>
  <c r="FF29" i="5"/>
  <c r="FF28" i="5" s="1"/>
  <c r="FH29" i="5"/>
  <c r="FH28" i="5" s="1"/>
  <c r="FI29" i="5"/>
  <c r="FI28" i="5" s="1"/>
  <c r="FI52" i="5" s="1"/>
  <c r="FK29" i="5"/>
  <c r="FK28" i="5" s="1"/>
  <c r="FK52" i="5" s="1"/>
  <c r="FL29" i="5"/>
  <c r="FL28" i="5" s="1"/>
  <c r="FN29" i="5"/>
  <c r="FN28" i="5" s="1"/>
  <c r="FN52" i="5" s="1"/>
  <c r="FO29" i="5"/>
  <c r="FO28" i="5" s="1"/>
  <c r="FO52" i="5" s="1"/>
  <c r="FQ29" i="5"/>
  <c r="FQ28" i="5" s="1"/>
  <c r="FQ52" i="5" s="1"/>
  <c r="FR29" i="5"/>
  <c r="FR28" i="5" s="1"/>
  <c r="FT29" i="5"/>
  <c r="FT28" i="5" s="1"/>
  <c r="FU29" i="5"/>
  <c r="FU28" i="5" s="1"/>
  <c r="FU52" i="5" s="1"/>
  <c r="FW29" i="5"/>
  <c r="FW28" i="5" s="1"/>
  <c r="FW52" i="5" s="1"/>
  <c r="FX29" i="5"/>
  <c r="FX28" i="5" s="1"/>
  <c r="FZ29" i="5"/>
  <c r="FZ28" i="5" s="1"/>
  <c r="FZ52" i="5" s="1"/>
  <c r="GA29" i="5"/>
  <c r="GA28" i="5" s="1"/>
  <c r="GA52" i="5" s="1"/>
  <c r="GC29" i="5"/>
  <c r="GC28" i="5" s="1"/>
  <c r="GC52" i="5" s="1"/>
  <c r="GD29" i="5"/>
  <c r="GD28" i="5" s="1"/>
  <c r="GF29" i="5"/>
  <c r="GF28" i="5" s="1"/>
  <c r="GG29" i="5"/>
  <c r="GG28" i="5" s="1"/>
  <c r="GG52" i="5" s="1"/>
  <c r="GI29" i="5"/>
  <c r="GI28" i="5" s="1"/>
  <c r="GI52" i="5" s="1"/>
  <c r="GJ29" i="5"/>
  <c r="GJ28" i="5" s="1"/>
  <c r="EZ21" i="5"/>
  <c r="FA21" i="5"/>
  <c r="FB21" i="5"/>
  <c r="FC21" i="5"/>
  <c r="FE21" i="5"/>
  <c r="FF21" i="5"/>
  <c r="FH21" i="5"/>
  <c r="FI21" i="5"/>
  <c r="FK21" i="5"/>
  <c r="FL21" i="5"/>
  <c r="FN21" i="5"/>
  <c r="FO21" i="5"/>
  <c r="FQ21" i="5"/>
  <c r="FR21" i="5"/>
  <c r="FT21" i="5"/>
  <c r="FU21" i="5"/>
  <c r="FW21" i="5"/>
  <c r="FX21" i="5"/>
  <c r="FZ21" i="5"/>
  <c r="GA21" i="5"/>
  <c r="GC21" i="5"/>
  <c r="GD21" i="5"/>
  <c r="GF21" i="5"/>
  <c r="GG21" i="5"/>
  <c r="GI21" i="5"/>
  <c r="GJ21" i="5"/>
  <c r="EZ18" i="5"/>
  <c r="FA18" i="5"/>
  <c r="FB18" i="5"/>
  <c r="FC18" i="5"/>
  <c r="FE18" i="5"/>
  <c r="FF18" i="5"/>
  <c r="FH18" i="5"/>
  <c r="FI18" i="5"/>
  <c r="FK18" i="5"/>
  <c r="FL18" i="5"/>
  <c r="FN18" i="5"/>
  <c r="FO18" i="5"/>
  <c r="FQ18" i="5"/>
  <c r="FR18" i="5"/>
  <c r="FU18" i="5"/>
  <c r="FW18" i="5"/>
  <c r="FX18" i="5"/>
  <c r="FZ18" i="5"/>
  <c r="GA18" i="5"/>
  <c r="GC18" i="5"/>
  <c r="GD18" i="5"/>
  <c r="GF18" i="5"/>
  <c r="GG18" i="5"/>
  <c r="GI18" i="5"/>
  <c r="GJ18" i="5"/>
  <c r="EZ12" i="5"/>
  <c r="EZ7" i="5" s="1"/>
  <c r="EZ26" i="5" s="1"/>
  <c r="FA12" i="5"/>
  <c r="FB12" i="5"/>
  <c r="FC12" i="5"/>
  <c r="FE12" i="5"/>
  <c r="FE7" i="5" s="1"/>
  <c r="FE26" i="5" s="1"/>
  <c r="FF12" i="5"/>
  <c r="FH12" i="5"/>
  <c r="FI12" i="5"/>
  <c r="FK12" i="5"/>
  <c r="FK7" i="5" s="1"/>
  <c r="FK26" i="5" s="1"/>
  <c r="FL12" i="5"/>
  <c r="FL7" i="5" s="1"/>
  <c r="FL26" i="5" s="1"/>
  <c r="FN12" i="5"/>
  <c r="FN7" i="5" s="1"/>
  <c r="FN26" i="5" s="1"/>
  <c r="FO12" i="5"/>
  <c r="FQ12" i="5"/>
  <c r="FQ7" i="5" s="1"/>
  <c r="FR12" i="5"/>
  <c r="FT12" i="5"/>
  <c r="FU12" i="5"/>
  <c r="FW12" i="5"/>
  <c r="FW7" i="5" s="1"/>
  <c r="FW26" i="5" s="1"/>
  <c r="FX12" i="5"/>
  <c r="FZ12" i="5"/>
  <c r="FZ7" i="5" s="1"/>
  <c r="FZ26" i="5" s="1"/>
  <c r="GA12" i="5"/>
  <c r="GC12" i="5"/>
  <c r="GC7" i="5" s="1"/>
  <c r="GC26" i="5" s="1"/>
  <c r="GD12" i="5"/>
  <c r="GF12" i="5"/>
  <c r="GG12" i="5"/>
  <c r="GI12" i="5"/>
  <c r="GI7" i="5" s="1"/>
  <c r="GI26" i="5" s="1"/>
  <c r="GJ12" i="5"/>
  <c r="FA7" i="5"/>
  <c r="FA26" i="5" s="1"/>
  <c r="FA6" i="5" s="1"/>
  <c r="FA72" i="5" s="1"/>
  <c r="FC7" i="5"/>
  <c r="FC26" i="5" s="1"/>
  <c r="FF7" i="5"/>
  <c r="FF26" i="5" s="1"/>
  <c r="FI7" i="5"/>
  <c r="FI26" i="5" s="1"/>
  <c r="FO7" i="5"/>
  <c r="FO26" i="5" s="1"/>
  <c r="FR7" i="5"/>
  <c r="FR26" i="5" s="1"/>
  <c r="FU7" i="5"/>
  <c r="FU26" i="5" s="1"/>
  <c r="FX7" i="5"/>
  <c r="FX26" i="5" s="1"/>
  <c r="GA7" i="5"/>
  <c r="GA26" i="5" s="1"/>
  <c r="GD7" i="5"/>
  <c r="GD26" i="5" s="1"/>
  <c r="GG7" i="5"/>
  <c r="GG26" i="5" s="1"/>
  <c r="GJ7" i="5"/>
  <c r="GJ26" i="5" s="1"/>
  <c r="FM74" i="9" l="1"/>
  <c r="E38" i="7"/>
  <c r="GZ40" i="1"/>
  <c r="E37" i="7" s="1"/>
  <c r="FY74" i="9"/>
  <c r="FQ26" i="5"/>
  <c r="FP67" i="1"/>
  <c r="GN66" i="1"/>
  <c r="AQ59" i="8"/>
  <c r="GH67" i="1"/>
  <c r="GE67" i="1"/>
  <c r="FV67" i="1"/>
  <c r="FS67" i="1"/>
  <c r="FJ67" i="1"/>
  <c r="GZ67" i="9"/>
  <c r="H65" i="8" s="1"/>
  <c r="H66" i="8"/>
  <c r="AE57" i="8"/>
  <c r="AQ57" i="8" s="1"/>
  <c r="HB59" i="9"/>
  <c r="HB58" i="9" s="1"/>
  <c r="DS58" i="9"/>
  <c r="AE56" i="8" s="1"/>
  <c r="AQ56" i="8" s="1"/>
  <c r="GE18" i="1"/>
  <c r="FS18" i="1"/>
  <c r="DS52" i="9"/>
  <c r="AE50" i="8" s="1"/>
  <c r="GY26" i="9"/>
  <c r="GY6" i="9" s="1"/>
  <c r="GT74" i="9"/>
  <c r="GW52" i="5"/>
  <c r="GZ28" i="9"/>
  <c r="H26" i="8" s="1"/>
  <c r="H27" i="8"/>
  <c r="GY52" i="9"/>
  <c r="G50" i="8" s="1"/>
  <c r="G26" i="8"/>
  <c r="AQ26" i="8" s="1"/>
  <c r="FY18" i="1"/>
  <c r="FG18" i="5"/>
  <c r="FG19" i="1"/>
  <c r="FG18" i="1" s="1"/>
  <c r="GN19" i="5"/>
  <c r="FD19" i="1"/>
  <c r="FA74" i="1"/>
  <c r="GK62" i="1"/>
  <c r="GK61" i="1" s="1"/>
  <c r="GK27" i="1" s="1"/>
  <c r="GK73" i="1" s="1"/>
  <c r="GH67" i="5"/>
  <c r="GE67" i="5"/>
  <c r="GE62" i="1"/>
  <c r="GE61" i="1" s="1"/>
  <c r="GE27" i="1" s="1"/>
  <c r="GE73" i="1" s="1"/>
  <c r="FY67" i="5"/>
  <c r="FY62" i="1"/>
  <c r="FY61" i="1" s="1"/>
  <c r="FY27" i="1" s="1"/>
  <c r="FY73" i="1" s="1"/>
  <c r="FV67" i="5"/>
  <c r="FV62" i="1"/>
  <c r="FS62" i="1"/>
  <c r="FP62" i="1"/>
  <c r="FP61" i="1" s="1"/>
  <c r="FP27" i="1" s="1"/>
  <c r="FP73" i="1" s="1"/>
  <c r="FM62" i="1"/>
  <c r="FM61" i="1" s="1"/>
  <c r="FM27" i="1" s="1"/>
  <c r="FM73" i="1" s="1"/>
  <c r="FG67" i="5"/>
  <c r="GN70" i="5"/>
  <c r="GZ70" i="5" s="1"/>
  <c r="E68" i="8" s="1"/>
  <c r="N68" i="8" s="1"/>
  <c r="FD70" i="1"/>
  <c r="FD29" i="1"/>
  <c r="FD28" i="1" s="1"/>
  <c r="FD52" i="1" s="1"/>
  <c r="GN34" i="1"/>
  <c r="GH74" i="9"/>
  <c r="GE74" i="9"/>
  <c r="FV74" i="9"/>
  <c r="GK12" i="5"/>
  <c r="GK7" i="5" s="1"/>
  <c r="GK13" i="1"/>
  <c r="GK12" i="1" s="1"/>
  <c r="GK7" i="1" s="1"/>
  <c r="GK26" i="1" s="1"/>
  <c r="GK6" i="1" s="1"/>
  <c r="GK72" i="1" s="1"/>
  <c r="GK74" i="1" s="1"/>
  <c r="GH12" i="5"/>
  <c r="GE12" i="5"/>
  <c r="GE13" i="1"/>
  <c r="GE12" i="1" s="1"/>
  <c r="GE7" i="1" s="1"/>
  <c r="GE26" i="1" s="1"/>
  <c r="GE6" i="1" s="1"/>
  <c r="GE72" i="1" s="1"/>
  <c r="GE74" i="1" s="1"/>
  <c r="GB12" i="5"/>
  <c r="GB13" i="1"/>
  <c r="GB12" i="1" s="1"/>
  <c r="GB7" i="1" s="1"/>
  <c r="GB26" i="1" s="1"/>
  <c r="GB6" i="1" s="1"/>
  <c r="GB72" i="1" s="1"/>
  <c r="GB74" i="1" s="1"/>
  <c r="FY12" i="5"/>
  <c r="FY13" i="1"/>
  <c r="FY12" i="1" s="1"/>
  <c r="FY7" i="1" s="1"/>
  <c r="FY26" i="1" s="1"/>
  <c r="FY6" i="1" s="1"/>
  <c r="FY72" i="1" s="1"/>
  <c r="FY74" i="1" s="1"/>
  <c r="FV12" i="5"/>
  <c r="FV13" i="1"/>
  <c r="FV12" i="1" s="1"/>
  <c r="FJ12" i="5"/>
  <c r="FJ13" i="1"/>
  <c r="FJ12" i="1" s="1"/>
  <c r="GN13" i="5"/>
  <c r="GZ13" i="5" s="1"/>
  <c r="E11" i="8" s="1"/>
  <c r="N11" i="8" s="1"/>
  <c r="FD13" i="1"/>
  <c r="FG62" i="5"/>
  <c r="FG61" i="5" s="1"/>
  <c r="FG63" i="1"/>
  <c r="FG62" i="1" s="1"/>
  <c r="FG61" i="1" s="1"/>
  <c r="FG27" i="1" s="1"/>
  <c r="FG73" i="1" s="1"/>
  <c r="FP7" i="1"/>
  <c r="FP26" i="1" s="1"/>
  <c r="FP6" i="1" s="1"/>
  <c r="FP72" i="1" s="1"/>
  <c r="FM7" i="1"/>
  <c r="FM26" i="1" s="1"/>
  <c r="FM6" i="1" s="1"/>
  <c r="FM72" i="1" s="1"/>
  <c r="FG7" i="1"/>
  <c r="GB74" i="9"/>
  <c r="GV74" i="5"/>
  <c r="GS74" i="5"/>
  <c r="GP74" i="5"/>
  <c r="GY27" i="9"/>
  <c r="GY73" i="9" s="1"/>
  <c r="AE55" i="8"/>
  <c r="AQ55" i="8" s="1"/>
  <c r="DS54" i="9"/>
  <c r="HB57" i="9"/>
  <c r="HB54" i="9" s="1"/>
  <c r="FS7" i="1"/>
  <c r="FS26" i="1" s="1"/>
  <c r="FS6" i="1" s="1"/>
  <c r="FS72" i="1" s="1"/>
  <c r="GN8" i="5"/>
  <c r="GZ8" i="5" s="1"/>
  <c r="E6" i="8" s="1"/>
  <c r="FD8" i="1"/>
  <c r="EW72" i="9"/>
  <c r="EW74" i="9" s="1"/>
  <c r="S4" i="8"/>
  <c r="HB27" i="9"/>
  <c r="HB73" i="9" s="1"/>
  <c r="GW74" i="9"/>
  <c r="AQ16" i="8"/>
  <c r="AQ19" i="8"/>
  <c r="FS74" i="9"/>
  <c r="GN52" i="9"/>
  <c r="GN40" i="9"/>
  <c r="FD74" i="9"/>
  <c r="GZ40" i="9"/>
  <c r="H38" i="8" s="1"/>
  <c r="N38" i="8" s="1"/>
  <c r="GJ40" i="5"/>
  <c r="FX40" i="5"/>
  <c r="FL40" i="5"/>
  <c r="GJ6" i="5"/>
  <c r="GJ72" i="5" s="1"/>
  <c r="GG6" i="5"/>
  <c r="GG72" i="5" s="1"/>
  <c r="GD6" i="5"/>
  <c r="GD72" i="5" s="1"/>
  <c r="GA6" i="5"/>
  <c r="GA72" i="5" s="1"/>
  <c r="FX6" i="5"/>
  <c r="FX72" i="5" s="1"/>
  <c r="FU6" i="5"/>
  <c r="FU72" i="5" s="1"/>
  <c r="FO6" i="5"/>
  <c r="FO72" i="5" s="1"/>
  <c r="FI6" i="5"/>
  <c r="FI72" i="5" s="1"/>
  <c r="FC6" i="5"/>
  <c r="FC72" i="5" s="1"/>
  <c r="GJ52" i="5"/>
  <c r="GD52" i="5"/>
  <c r="FX52" i="5"/>
  <c r="FR52" i="5"/>
  <c r="FL52" i="5"/>
  <c r="FF52" i="5"/>
  <c r="FC40" i="5"/>
  <c r="FC52" i="5" s="1"/>
  <c r="FC27" i="5" s="1"/>
  <c r="FC73" i="5" s="1"/>
  <c r="FA40" i="5"/>
  <c r="FA52" i="5" s="1"/>
  <c r="FA27" i="5" s="1"/>
  <c r="FA73" i="5" s="1"/>
  <c r="FA74" i="5" s="1"/>
  <c r="GB28" i="5"/>
  <c r="GE28" i="5"/>
  <c r="FR6" i="5"/>
  <c r="FR72" i="5" s="1"/>
  <c r="FL6" i="5"/>
  <c r="FL72" i="5" s="1"/>
  <c r="FF6" i="5"/>
  <c r="FF72" i="5" s="1"/>
  <c r="FD67" i="5"/>
  <c r="FG29" i="5"/>
  <c r="FG28" i="5" s="1"/>
  <c r="FG52" i="5" s="1"/>
  <c r="FG27" i="5" s="1"/>
  <c r="FG73" i="5" s="1"/>
  <c r="GK62" i="5"/>
  <c r="GK67" i="5"/>
  <c r="GL67" i="5"/>
  <c r="GN68" i="5"/>
  <c r="GN67" i="5" s="1"/>
  <c r="GF40" i="5"/>
  <c r="GF52" i="5" s="1"/>
  <c r="FT40" i="5"/>
  <c r="FT52" i="5" s="1"/>
  <c r="FH40" i="5"/>
  <c r="FH52" i="5" s="1"/>
  <c r="EZ40" i="5"/>
  <c r="EZ52" i="5" s="1"/>
  <c r="EZ27" i="5" s="1"/>
  <c r="EZ73" i="5" s="1"/>
  <c r="EZ6" i="5"/>
  <c r="EZ72" i="5" s="1"/>
  <c r="GG27" i="5"/>
  <c r="GG73" i="5" s="1"/>
  <c r="GG74" i="5" s="1"/>
  <c r="GA27" i="5"/>
  <c r="GA73" i="5" s="1"/>
  <c r="GA74" i="5" s="1"/>
  <c r="FU27" i="5"/>
  <c r="FU73" i="5" s="1"/>
  <c r="FU74" i="5" s="1"/>
  <c r="FO27" i="5"/>
  <c r="FO73" i="5" s="1"/>
  <c r="FO74" i="5" s="1"/>
  <c r="FI27" i="5"/>
  <c r="FI73" i="5" s="1"/>
  <c r="FI74" i="5" s="1"/>
  <c r="FJ37" i="5"/>
  <c r="FJ41" i="5"/>
  <c r="FJ58" i="5"/>
  <c r="FJ62" i="5"/>
  <c r="FJ67" i="5"/>
  <c r="FM12" i="5"/>
  <c r="FM41" i="5"/>
  <c r="FM67" i="5"/>
  <c r="FP12" i="5"/>
  <c r="FP41" i="5"/>
  <c r="FP40" i="5" s="1"/>
  <c r="FP67" i="5"/>
  <c r="FS12" i="5"/>
  <c r="FS41" i="5"/>
  <c r="FS67" i="5"/>
  <c r="FV21" i="5"/>
  <c r="FV29" i="5"/>
  <c r="FV49" i="5"/>
  <c r="FY21" i="5"/>
  <c r="FY49" i="5"/>
  <c r="FY40" i="5" s="1"/>
  <c r="FY52" i="5" s="1"/>
  <c r="FY54" i="5"/>
  <c r="GB21" i="5"/>
  <c r="GB49" i="5"/>
  <c r="GB54" i="5"/>
  <c r="GE21" i="5"/>
  <c r="GE49" i="5"/>
  <c r="GE40" i="5" s="1"/>
  <c r="GE52" i="5" s="1"/>
  <c r="GE54" i="5"/>
  <c r="GM67" i="5"/>
  <c r="GN9" i="5"/>
  <c r="GZ9" i="5" s="1"/>
  <c r="E7" i="8" s="1"/>
  <c r="GN14" i="5"/>
  <c r="GZ14" i="5" s="1"/>
  <c r="FD12" i="5"/>
  <c r="GN22" i="5"/>
  <c r="FD21" i="5"/>
  <c r="FD18" i="5" s="1"/>
  <c r="GN30" i="5"/>
  <c r="GN32" i="5"/>
  <c r="GZ32" i="5" s="1"/>
  <c r="GN34" i="5"/>
  <c r="GN36" i="5"/>
  <c r="GN39" i="5"/>
  <c r="GZ39" i="5" s="1"/>
  <c r="FD37" i="5"/>
  <c r="FD28" i="5" s="1"/>
  <c r="GN50" i="5"/>
  <c r="FD49" i="5"/>
  <c r="GN55" i="5"/>
  <c r="GN57" i="5"/>
  <c r="GZ57" i="5" s="1"/>
  <c r="GN60" i="5"/>
  <c r="GZ60" i="5" s="1"/>
  <c r="FD58" i="5"/>
  <c r="GN64" i="5"/>
  <c r="GZ64" i="5" s="1"/>
  <c r="GN66" i="5"/>
  <c r="FJ53" i="5"/>
  <c r="FM40" i="5"/>
  <c r="FP52" i="5"/>
  <c r="FS7" i="5"/>
  <c r="FS40" i="5"/>
  <c r="GB7" i="5"/>
  <c r="GB40" i="5"/>
  <c r="GH18" i="5"/>
  <c r="GK53" i="5"/>
  <c r="GM54" i="5"/>
  <c r="GY55" i="5"/>
  <c r="GY54" i="5" s="1"/>
  <c r="GM49" i="5"/>
  <c r="GY50" i="5"/>
  <c r="GY49" i="5" s="1"/>
  <c r="GM29" i="5"/>
  <c r="GY30" i="5"/>
  <c r="GY29" i="5" s="1"/>
  <c r="D27" i="8" s="1"/>
  <c r="M27" i="8" s="1"/>
  <c r="GM21" i="5"/>
  <c r="GY22" i="5"/>
  <c r="GY21" i="5" s="1"/>
  <c r="GY18" i="5" s="1"/>
  <c r="D16" i="8" s="1"/>
  <c r="M16" i="8" s="1"/>
  <c r="GN37" i="5"/>
  <c r="GZ38" i="5"/>
  <c r="GZ37" i="5" s="1"/>
  <c r="GN41" i="5"/>
  <c r="GZ42" i="5"/>
  <c r="GZ41" i="5" s="1"/>
  <c r="GN58" i="5"/>
  <c r="GZ59" i="5"/>
  <c r="GZ58" i="5" s="1"/>
  <c r="FM52" i="5"/>
  <c r="FP7" i="5"/>
  <c r="FS52" i="5"/>
  <c r="FY7" i="5"/>
  <c r="GE7" i="5"/>
  <c r="GY68" i="5"/>
  <c r="GM62" i="5"/>
  <c r="GY63" i="5"/>
  <c r="GM58" i="5"/>
  <c r="GY59" i="5"/>
  <c r="GY58" i="5" s="1"/>
  <c r="GM41" i="5"/>
  <c r="GY42" i="5"/>
  <c r="GY41" i="5" s="1"/>
  <c r="GY40" i="5" s="1"/>
  <c r="GM37" i="5"/>
  <c r="GY38" i="5"/>
  <c r="GY37" i="5" s="1"/>
  <c r="GM12" i="5"/>
  <c r="GY13" i="5"/>
  <c r="FD54" i="5"/>
  <c r="FG12" i="5"/>
  <c r="FG7" i="5" s="1"/>
  <c r="FG26" i="5" s="1"/>
  <c r="FG54" i="5"/>
  <c r="FJ21" i="5"/>
  <c r="FJ18" i="5" s="1"/>
  <c r="FJ29" i="5"/>
  <c r="FJ28" i="5" s="1"/>
  <c r="FJ49" i="5"/>
  <c r="FM7" i="5"/>
  <c r="FM18" i="5"/>
  <c r="FM58" i="5"/>
  <c r="FM62" i="5"/>
  <c r="FP18" i="5"/>
  <c r="FP58" i="5"/>
  <c r="FP53" i="5" s="1"/>
  <c r="FP62" i="5"/>
  <c r="FP61" i="5" s="1"/>
  <c r="FS18" i="5"/>
  <c r="FS58" i="5"/>
  <c r="FS62" i="5"/>
  <c r="FS61" i="5" s="1"/>
  <c r="FV37" i="5"/>
  <c r="FV41" i="5"/>
  <c r="FV40" i="5" s="1"/>
  <c r="FV62" i="5"/>
  <c r="FV61" i="5" s="1"/>
  <c r="FY18" i="5"/>
  <c r="FY58" i="5"/>
  <c r="FY62" i="5"/>
  <c r="FY61" i="5" s="1"/>
  <c r="GB18" i="5"/>
  <c r="GB26" i="5" s="1"/>
  <c r="GB58" i="5"/>
  <c r="GB62" i="5"/>
  <c r="GB61" i="5" s="1"/>
  <c r="GE18" i="5"/>
  <c r="GE58" i="5"/>
  <c r="GE62" i="5"/>
  <c r="GE61" i="5" s="1"/>
  <c r="GH37" i="5"/>
  <c r="GH28" i="5" s="1"/>
  <c r="GH52" i="5" s="1"/>
  <c r="GH41" i="5"/>
  <c r="GH40" i="5" s="1"/>
  <c r="GK21" i="5"/>
  <c r="GK18" i="5" s="1"/>
  <c r="GK29" i="5"/>
  <c r="GK28" i="5" s="1"/>
  <c r="GK49" i="5"/>
  <c r="GK40" i="5" s="1"/>
  <c r="GN56" i="5"/>
  <c r="GZ56" i="5" s="1"/>
  <c r="GM53" i="5"/>
  <c r="GM40" i="5"/>
  <c r="GM28" i="5"/>
  <c r="GM18" i="5"/>
  <c r="GM7" i="5"/>
  <c r="GE53" i="5"/>
  <c r="GB52" i="5"/>
  <c r="GB53" i="5"/>
  <c r="FY53" i="5"/>
  <c r="FV28" i="5"/>
  <c r="FV52" i="5" s="1"/>
  <c r="FS53" i="5"/>
  <c r="FM53" i="5"/>
  <c r="FJ40" i="5"/>
  <c r="FJ52" i="5" s="1"/>
  <c r="FG53" i="5"/>
  <c r="FD53" i="5"/>
  <c r="FD40" i="5"/>
  <c r="GJ27" i="5"/>
  <c r="GJ73" i="5" s="1"/>
  <c r="GD27" i="5"/>
  <c r="GD73" i="5" s="1"/>
  <c r="GD74" i="5" s="1"/>
  <c r="FX27" i="5"/>
  <c r="FX73" i="5" s="1"/>
  <c r="FX74" i="5" s="1"/>
  <c r="FR27" i="5"/>
  <c r="FR73" i="5" s="1"/>
  <c r="FR74" i="5" s="1"/>
  <c r="FL27" i="5"/>
  <c r="FL73" i="5" s="1"/>
  <c r="FL74" i="5" s="1"/>
  <c r="FF27" i="5"/>
  <c r="FF73" i="5" s="1"/>
  <c r="FF74" i="5" s="1"/>
  <c r="EW8" i="5"/>
  <c r="P6" i="8" s="1"/>
  <c r="EW9" i="5"/>
  <c r="P7" i="8" s="1"/>
  <c r="Y7" i="8" s="1"/>
  <c r="EW10" i="5"/>
  <c r="P8" i="8" s="1"/>
  <c r="Y8" i="8" s="1"/>
  <c r="EW11" i="5"/>
  <c r="EW13" i="5"/>
  <c r="P11" i="8" s="1"/>
  <c r="Y11" i="8" s="1"/>
  <c r="EW14" i="5"/>
  <c r="EW15" i="5"/>
  <c r="P13" i="8" s="1"/>
  <c r="Y13" i="8" s="1"/>
  <c r="EW16" i="5"/>
  <c r="EW17" i="5"/>
  <c r="EW19" i="5"/>
  <c r="P17" i="8" s="1"/>
  <c r="Y17" i="8" s="1"/>
  <c r="EW20" i="5"/>
  <c r="P18" i="8" s="1"/>
  <c r="Y18" i="8" s="1"/>
  <c r="EW22" i="5"/>
  <c r="EW23" i="5"/>
  <c r="EW24" i="5"/>
  <c r="EW25" i="5"/>
  <c r="EW30" i="5"/>
  <c r="EW31" i="5"/>
  <c r="EW32" i="5"/>
  <c r="EW33" i="5"/>
  <c r="EW34" i="5"/>
  <c r="P32" i="8" s="1"/>
  <c r="EW35" i="5"/>
  <c r="EW36" i="5"/>
  <c r="EW38" i="5"/>
  <c r="EW39" i="5"/>
  <c r="EW42" i="5"/>
  <c r="EW43" i="5"/>
  <c r="EW44" i="5"/>
  <c r="EW45" i="5"/>
  <c r="EW46" i="5"/>
  <c r="EW47" i="5"/>
  <c r="EW48" i="5"/>
  <c r="EW50" i="5"/>
  <c r="EW51" i="5"/>
  <c r="EW55" i="5"/>
  <c r="EW56" i="5"/>
  <c r="EW57" i="5"/>
  <c r="EW59" i="5"/>
  <c r="EW60" i="5"/>
  <c r="EW63" i="5"/>
  <c r="EW64" i="5"/>
  <c r="EW65" i="5"/>
  <c r="EW66" i="5"/>
  <c r="P64" i="8" s="1"/>
  <c r="EW68" i="5"/>
  <c r="P66" i="8" s="1"/>
  <c r="Y66" i="8" s="1"/>
  <c r="EW70" i="5"/>
  <c r="P68" i="8" s="1"/>
  <c r="EV64" i="5"/>
  <c r="EV65" i="5"/>
  <c r="EV56" i="5"/>
  <c r="EV55" i="5"/>
  <c r="EV50" i="5"/>
  <c r="EV48" i="5"/>
  <c r="EV44" i="5"/>
  <c r="EV43" i="5"/>
  <c r="EV38" i="5"/>
  <c r="EV33" i="5"/>
  <c r="EV32" i="5"/>
  <c r="EV31" i="5"/>
  <c r="EV22" i="5"/>
  <c r="EU65" i="5"/>
  <c r="EU64" i="5"/>
  <c r="EU56" i="5"/>
  <c r="EU55" i="5"/>
  <c r="EU50" i="5"/>
  <c r="EU48" i="5"/>
  <c r="EU44" i="5"/>
  <c r="EU43" i="5"/>
  <c r="EU38" i="5"/>
  <c r="EU33" i="5"/>
  <c r="EU32" i="5"/>
  <c r="EU31" i="5"/>
  <c r="EU22" i="5"/>
  <c r="ER65" i="5"/>
  <c r="ER64" i="5"/>
  <c r="ER56" i="5"/>
  <c r="ER55" i="5"/>
  <c r="ER50" i="5"/>
  <c r="ER48" i="5"/>
  <c r="ER44" i="5"/>
  <c r="ER43" i="5"/>
  <c r="ER38" i="5"/>
  <c r="ER33" i="5"/>
  <c r="ER32" i="5"/>
  <c r="ER31" i="5"/>
  <c r="ER22" i="5"/>
  <c r="EO68" i="5"/>
  <c r="EO65" i="5"/>
  <c r="EO64" i="5"/>
  <c r="EO56" i="5"/>
  <c r="EO55" i="5"/>
  <c r="EO50" i="5"/>
  <c r="EO48" i="5"/>
  <c r="EO44" i="5"/>
  <c r="EO43" i="5"/>
  <c r="EO38" i="5"/>
  <c r="EO33" i="5"/>
  <c r="EO32" i="5"/>
  <c r="EO31" i="5"/>
  <c r="EO22" i="5"/>
  <c r="EL68" i="5"/>
  <c r="EL66" i="5"/>
  <c r="EL65" i="5"/>
  <c r="EL64" i="5"/>
  <c r="EL56" i="5"/>
  <c r="EL55" i="5"/>
  <c r="EL50" i="5"/>
  <c r="EL48" i="5"/>
  <c r="EL44" i="5"/>
  <c r="EL43" i="5"/>
  <c r="EL38" i="5"/>
  <c r="EL33" i="5"/>
  <c r="EL32" i="5"/>
  <c r="EL31" i="5"/>
  <c r="EL22" i="5"/>
  <c r="EI65" i="5"/>
  <c r="EI64" i="5"/>
  <c r="EI56" i="5"/>
  <c r="EI55" i="5"/>
  <c r="EI50" i="5"/>
  <c r="EI48" i="5"/>
  <c r="EI44" i="5"/>
  <c r="EI43" i="5"/>
  <c r="EI38" i="5"/>
  <c r="EI33" i="5"/>
  <c r="EI32" i="5"/>
  <c r="EI31" i="5"/>
  <c r="EI22" i="5"/>
  <c r="EF65" i="5"/>
  <c r="EX65" i="5" s="1"/>
  <c r="EF64" i="5"/>
  <c r="EF56" i="5"/>
  <c r="EX56" i="5" s="1"/>
  <c r="EF55" i="5"/>
  <c r="EF50" i="5"/>
  <c r="EX50" i="5" s="1"/>
  <c r="EF48" i="5"/>
  <c r="EF44" i="5"/>
  <c r="EX44" i="5" s="1"/>
  <c r="EF43" i="5"/>
  <c r="EF38" i="5"/>
  <c r="EX38" i="5" s="1"/>
  <c r="EF33" i="5"/>
  <c r="EX33" i="5" s="1"/>
  <c r="EF32" i="5"/>
  <c r="EX32" i="5" s="1"/>
  <c r="EF31" i="5"/>
  <c r="EX31" i="5" s="1"/>
  <c r="EF22" i="5"/>
  <c r="EX22" i="5" s="1"/>
  <c r="EJ63" i="5"/>
  <c r="GJ74" i="5" l="1"/>
  <c r="GZ52" i="9"/>
  <c r="H50" i="8" s="1"/>
  <c r="FV27" i="5"/>
  <c r="FV73" i="5" s="1"/>
  <c r="FV61" i="1"/>
  <c r="FV27" i="1" s="1"/>
  <c r="FV73" i="1" s="1"/>
  <c r="AQ50" i="8"/>
  <c r="FP74" i="1"/>
  <c r="FM74" i="1"/>
  <c r="GK61" i="5"/>
  <c r="FS61" i="1"/>
  <c r="FS27" i="1" s="1"/>
  <c r="FS73" i="1" s="1"/>
  <c r="FS74" i="1" s="1"/>
  <c r="GM61" i="5"/>
  <c r="FM61" i="5"/>
  <c r="FJ61" i="5"/>
  <c r="FG26" i="1"/>
  <c r="FG6" i="1" s="1"/>
  <c r="FG72" i="1" s="1"/>
  <c r="FG74" i="1" s="1"/>
  <c r="HB53" i="9"/>
  <c r="DS27" i="9"/>
  <c r="DS73" i="9" s="1"/>
  <c r="FJ27" i="5"/>
  <c r="FJ73" i="5" s="1"/>
  <c r="FG6" i="5"/>
  <c r="FG72" i="5" s="1"/>
  <c r="FG74" i="5" s="1"/>
  <c r="G24" i="8"/>
  <c r="GK26" i="5"/>
  <c r="GK6" i="5" s="1"/>
  <c r="GK72" i="5" s="1"/>
  <c r="FM26" i="5"/>
  <c r="FM6" i="5" s="1"/>
  <c r="FM72" i="5" s="1"/>
  <c r="FD18" i="1"/>
  <c r="GN19" i="1"/>
  <c r="G25" i="8"/>
  <c r="GN70" i="1"/>
  <c r="FD67" i="1"/>
  <c r="GN29" i="1"/>
  <c r="GN28" i="1" s="1"/>
  <c r="GN52" i="1" s="1"/>
  <c r="GN13" i="1"/>
  <c r="FD12" i="1"/>
  <c r="GY12" i="5"/>
  <c r="D11" i="8"/>
  <c r="M11" i="8" s="1"/>
  <c r="EZ74" i="5"/>
  <c r="Y68" i="8"/>
  <c r="Y64" i="8"/>
  <c r="Y32" i="8"/>
  <c r="AE52" i="8"/>
  <c r="AQ52" i="8" s="1"/>
  <c r="DS53" i="9"/>
  <c r="AE51" i="8" s="1"/>
  <c r="AQ51" i="8" s="1"/>
  <c r="GY62" i="5"/>
  <c r="D60" i="8" s="1"/>
  <c r="M60" i="8" s="1"/>
  <c r="D61" i="8"/>
  <c r="M61" i="8" s="1"/>
  <c r="FC74" i="5"/>
  <c r="GY67" i="5"/>
  <c r="D65" i="8" s="1"/>
  <c r="AA59" i="5"/>
  <c r="AA59" i="1" s="1"/>
  <c r="D66" i="8"/>
  <c r="AA57" i="5"/>
  <c r="AA57" i="1" s="1"/>
  <c r="P61" i="8"/>
  <c r="Y6" i="8"/>
  <c r="GY72" i="9"/>
  <c r="GY74" i="9" s="1"/>
  <c r="G4" i="8"/>
  <c r="EL63" i="5"/>
  <c r="AE25" i="8"/>
  <c r="EX43" i="5"/>
  <c r="EX48" i="5"/>
  <c r="EX55" i="5"/>
  <c r="EX64" i="5"/>
  <c r="EW67" i="5"/>
  <c r="P65" i="8" s="1"/>
  <c r="Y65" i="8" s="1"/>
  <c r="GB27" i="5"/>
  <c r="GB73" i="5" s="1"/>
  <c r="EW29" i="5"/>
  <c r="P27" i="8" s="1"/>
  <c r="Y27" i="8" s="1"/>
  <c r="GK52" i="5"/>
  <c r="GK27" i="5" s="1"/>
  <c r="GK73" i="5" s="1"/>
  <c r="GK74" i="5" s="1"/>
  <c r="EW54" i="5"/>
  <c r="EW37" i="5"/>
  <c r="EW12" i="5"/>
  <c r="P10" i="8" s="1"/>
  <c r="Y10" i="8" s="1"/>
  <c r="FY26" i="5"/>
  <c r="FY6" i="5" s="1"/>
  <c r="FY72" i="5" s="1"/>
  <c r="FP26" i="5"/>
  <c r="FP6" i="5" s="1"/>
  <c r="FP72" i="5" s="1"/>
  <c r="FY27" i="5"/>
  <c r="FY73" i="5" s="1"/>
  <c r="FS26" i="5"/>
  <c r="FS6" i="5" s="1"/>
  <c r="FS72" i="5" s="1"/>
  <c r="FP27" i="5"/>
  <c r="FP73" i="5" s="1"/>
  <c r="GN54" i="5"/>
  <c r="GN53" i="5" s="1"/>
  <c r="GZ55" i="5"/>
  <c r="GZ54" i="5" s="1"/>
  <c r="GZ53" i="5" s="1"/>
  <c r="GN49" i="5"/>
  <c r="GN40" i="5" s="1"/>
  <c r="GZ50" i="5"/>
  <c r="GZ49" i="5" s="1"/>
  <c r="GZ40" i="5" s="1"/>
  <c r="GN29" i="5"/>
  <c r="GN28" i="5" s="1"/>
  <c r="GN52" i="5" s="1"/>
  <c r="GZ30" i="5"/>
  <c r="GN21" i="5"/>
  <c r="GZ22" i="5"/>
  <c r="GZ21" i="5" s="1"/>
  <c r="GZ12" i="5"/>
  <c r="E10" i="8" s="1"/>
  <c r="N10" i="8" s="1"/>
  <c r="EW58" i="5"/>
  <c r="EW49" i="5"/>
  <c r="EW41" i="5"/>
  <c r="EW21" i="5"/>
  <c r="FD52" i="5"/>
  <c r="GE26" i="5"/>
  <c r="GE6" i="5" s="1"/>
  <c r="GE72" i="5" s="1"/>
  <c r="FS27" i="5"/>
  <c r="FS73" i="5" s="1"/>
  <c r="FM27" i="5"/>
  <c r="FM73" i="5" s="1"/>
  <c r="GY28" i="5"/>
  <c r="GY53" i="5"/>
  <c r="GE27" i="5"/>
  <c r="GE73" i="5" s="1"/>
  <c r="GN12" i="5"/>
  <c r="GM26" i="5"/>
  <c r="GM6" i="5" s="1"/>
  <c r="GM72" i="5" s="1"/>
  <c r="GM52" i="5"/>
  <c r="GM27" i="5" s="1"/>
  <c r="GM73" i="5" s="1"/>
  <c r="GB6" i="5"/>
  <c r="GB72" i="5" s="1"/>
  <c r="GB74" i="5" s="1"/>
  <c r="EW62" i="5"/>
  <c r="P60" i="8" s="1"/>
  <c r="EJ62" i="5"/>
  <c r="EW53" i="5"/>
  <c r="EW40" i="5"/>
  <c r="EW18" i="5"/>
  <c r="P16" i="8" s="1"/>
  <c r="Y16" i="8" s="1"/>
  <c r="EW7" i="5"/>
  <c r="P5" i="8" s="1"/>
  <c r="Y5" i="8" s="1"/>
  <c r="EL62" i="5"/>
  <c r="DV62" i="5"/>
  <c r="DW62" i="5"/>
  <c r="DW61" i="5" s="1"/>
  <c r="DX62" i="5"/>
  <c r="DY62" i="5"/>
  <c r="DY61" i="5" s="1"/>
  <c r="DZ62" i="5"/>
  <c r="EA62" i="5"/>
  <c r="EA61" i="5" s="1"/>
  <c r="EB62" i="5"/>
  <c r="EC62" i="5"/>
  <c r="EC61" i="5" s="1"/>
  <c r="EE62" i="5"/>
  <c r="EE61" i="5" s="1"/>
  <c r="EH62" i="5"/>
  <c r="EK62" i="5"/>
  <c r="EK61" i="5" s="1"/>
  <c r="EN62" i="5"/>
  <c r="EQ62" i="5"/>
  <c r="EQ61" i="5" s="1"/>
  <c r="ET62" i="5"/>
  <c r="DV58" i="5"/>
  <c r="DW58" i="5"/>
  <c r="DX58" i="5"/>
  <c r="DY58" i="5"/>
  <c r="DZ58" i="5"/>
  <c r="EA58" i="5"/>
  <c r="EB58" i="5"/>
  <c r="EC58" i="5"/>
  <c r="EE58" i="5"/>
  <c r="EH58" i="5"/>
  <c r="EK58" i="5"/>
  <c r="EN58" i="5"/>
  <c r="EQ58" i="5"/>
  <c r="ET58" i="5"/>
  <c r="DV54" i="5"/>
  <c r="DV53" i="5" s="1"/>
  <c r="DW54" i="5"/>
  <c r="DW53" i="5" s="1"/>
  <c r="DX54" i="5"/>
  <c r="DX53" i="5" s="1"/>
  <c r="DY54" i="5"/>
  <c r="DY53" i="5" s="1"/>
  <c r="DZ54" i="5"/>
  <c r="DZ53" i="5" s="1"/>
  <c r="EA54" i="5"/>
  <c r="EA53" i="5" s="1"/>
  <c r="EB54" i="5"/>
  <c r="EB53" i="5" s="1"/>
  <c r="EC54" i="5"/>
  <c r="EC53" i="5" s="1"/>
  <c r="EE54" i="5"/>
  <c r="EE53" i="5" s="1"/>
  <c r="EH54" i="5"/>
  <c r="EH53" i="5" s="1"/>
  <c r="EK54" i="5"/>
  <c r="EK53" i="5" s="1"/>
  <c r="EN54" i="5"/>
  <c r="EN53" i="5" s="1"/>
  <c r="EQ54" i="5"/>
  <c r="EQ53" i="5" s="1"/>
  <c r="ET54" i="5"/>
  <c r="ET53" i="5" s="1"/>
  <c r="DV49" i="5"/>
  <c r="DW49" i="5"/>
  <c r="DX49" i="5"/>
  <c r="DY49" i="5"/>
  <c r="DZ49" i="5"/>
  <c r="EA49" i="5"/>
  <c r="EB49" i="5"/>
  <c r="EC49" i="5"/>
  <c r="EE49" i="5"/>
  <c r="EH49" i="5"/>
  <c r="EK49" i="5"/>
  <c r="EN49" i="5"/>
  <c r="EQ49" i="5"/>
  <c r="ET49" i="5"/>
  <c r="DV41" i="5"/>
  <c r="DV40" i="5" s="1"/>
  <c r="DW41" i="5"/>
  <c r="DX41" i="5"/>
  <c r="DX40" i="5" s="1"/>
  <c r="DY41" i="5"/>
  <c r="DZ41" i="5"/>
  <c r="DZ40" i="5" s="1"/>
  <c r="EA41" i="5"/>
  <c r="EB41" i="5"/>
  <c r="EB40" i="5" s="1"/>
  <c r="EC41" i="5"/>
  <c r="EE41" i="5"/>
  <c r="EH41" i="5"/>
  <c r="EH40" i="5" s="1"/>
  <c r="EK41" i="5"/>
  <c r="EN41" i="5"/>
  <c r="EN40" i="5" s="1"/>
  <c r="EQ41" i="5"/>
  <c r="ET41" i="5"/>
  <c r="ET40" i="5" s="1"/>
  <c r="DV37" i="5"/>
  <c r="DW37" i="5"/>
  <c r="DX37" i="5"/>
  <c r="DY37" i="5"/>
  <c r="DZ37" i="5"/>
  <c r="EA37" i="5"/>
  <c r="EB37" i="5"/>
  <c r="EC37" i="5"/>
  <c r="EE37" i="5"/>
  <c r="EH37" i="5"/>
  <c r="EK37" i="5"/>
  <c r="EN37" i="5"/>
  <c r="EQ37" i="5"/>
  <c r="ET37" i="5"/>
  <c r="DV29" i="5"/>
  <c r="DV28" i="5" s="1"/>
  <c r="DV52" i="5" s="1"/>
  <c r="DW29" i="5"/>
  <c r="DX29" i="5"/>
  <c r="DX28" i="5" s="1"/>
  <c r="DX52" i="5" s="1"/>
  <c r="DY29" i="5"/>
  <c r="DZ29" i="5"/>
  <c r="DZ28" i="5" s="1"/>
  <c r="DZ52" i="5" s="1"/>
  <c r="EA29" i="5"/>
  <c r="EB29" i="5"/>
  <c r="EB28" i="5" s="1"/>
  <c r="EB52" i="5" s="1"/>
  <c r="EC29" i="5"/>
  <c r="EE29" i="5"/>
  <c r="EH29" i="5"/>
  <c r="EH28" i="5" s="1"/>
  <c r="EH52" i="5" s="1"/>
  <c r="EK29" i="5"/>
  <c r="EK28" i="5" s="1"/>
  <c r="EN29" i="5"/>
  <c r="EN28" i="5" s="1"/>
  <c r="EN52" i="5" s="1"/>
  <c r="EQ29" i="5"/>
  <c r="EQ28" i="5" s="1"/>
  <c r="ET29" i="5"/>
  <c r="ET28" i="5" s="1"/>
  <c r="ET52" i="5" s="1"/>
  <c r="DV21" i="5"/>
  <c r="DV18" i="5" s="1"/>
  <c r="DW21" i="5"/>
  <c r="DW18" i="5" s="1"/>
  <c r="DX21" i="5"/>
  <c r="DX18" i="5" s="1"/>
  <c r="DY21" i="5"/>
  <c r="DY18" i="5" s="1"/>
  <c r="DZ21" i="5"/>
  <c r="DZ18" i="5" s="1"/>
  <c r="EA21" i="5"/>
  <c r="EA18" i="5" s="1"/>
  <c r="EB21" i="5"/>
  <c r="EB18" i="5" s="1"/>
  <c r="EC21" i="5"/>
  <c r="EC18" i="5" s="1"/>
  <c r="EE21" i="5"/>
  <c r="EH21" i="5"/>
  <c r="EH18" i="5" s="1"/>
  <c r="EK21" i="5"/>
  <c r="EK18" i="5" s="1"/>
  <c r="EN21" i="5"/>
  <c r="EN18" i="5" s="1"/>
  <c r="EQ21" i="5"/>
  <c r="EQ18" i="5" s="1"/>
  <c r="ET21" i="5"/>
  <c r="ET18" i="5" s="1"/>
  <c r="EE18" i="5"/>
  <c r="DV12" i="5"/>
  <c r="DV7" i="5" s="1"/>
  <c r="DW12" i="5"/>
  <c r="DW7" i="5" s="1"/>
  <c r="DX12" i="5"/>
  <c r="DX7" i="5" s="1"/>
  <c r="DY12" i="5"/>
  <c r="DY7" i="5" s="1"/>
  <c r="DZ12" i="5"/>
  <c r="DZ7" i="5" s="1"/>
  <c r="EA12" i="5"/>
  <c r="EA7" i="5" s="1"/>
  <c r="EB12" i="5"/>
  <c r="EB7" i="5" s="1"/>
  <c r="EC12" i="5"/>
  <c r="EC7" i="5" s="1"/>
  <c r="EE12" i="5"/>
  <c r="EE7" i="5" s="1"/>
  <c r="EH12" i="5"/>
  <c r="EH7" i="5" s="1"/>
  <c r="EK12" i="5"/>
  <c r="EK7" i="5" s="1"/>
  <c r="EN12" i="5"/>
  <c r="EN7" i="5" s="1"/>
  <c r="EQ12" i="5"/>
  <c r="EQ7" i="5" s="1"/>
  <c r="ET12" i="5"/>
  <c r="ET7" i="5" s="1"/>
  <c r="EW61" i="5" l="1"/>
  <c r="P59" i="8" s="1"/>
  <c r="AQ25" i="8"/>
  <c r="GZ70" i="1"/>
  <c r="E67" i="7" s="1"/>
  <c r="GN67" i="1"/>
  <c r="GY52" i="5"/>
  <c r="D50" i="8" s="1"/>
  <c r="M50" i="8" s="1"/>
  <c r="D26" i="8"/>
  <c r="M26" i="8" s="1"/>
  <c r="FM74" i="5"/>
  <c r="GZ13" i="1"/>
  <c r="GN12" i="1"/>
  <c r="GY7" i="5"/>
  <c r="D10" i="8"/>
  <c r="M10" i="8" s="1"/>
  <c r="EW28" i="5"/>
  <c r="P26" i="8" s="1"/>
  <c r="Y26" i="8" s="1"/>
  <c r="FY74" i="5"/>
  <c r="AN66" i="8"/>
  <c r="M66" i="8"/>
  <c r="AW66" i="8" s="1"/>
  <c r="M65" i="8"/>
  <c r="AA58" i="1"/>
  <c r="DS59" i="1"/>
  <c r="GY61" i="5"/>
  <c r="D59" i="8" s="1"/>
  <c r="M59" i="8" s="1"/>
  <c r="Y61" i="8"/>
  <c r="AW61" i="8" s="1"/>
  <c r="AN61" i="8"/>
  <c r="Y59" i="8"/>
  <c r="Y60" i="8"/>
  <c r="DS57" i="1"/>
  <c r="AA54" i="1"/>
  <c r="AA53" i="1" s="1"/>
  <c r="AA6" i="1" s="1"/>
  <c r="AA72" i="1" s="1"/>
  <c r="AA74" i="1" s="1"/>
  <c r="GE74" i="5"/>
  <c r="FP74" i="5"/>
  <c r="GM74" i="5"/>
  <c r="FS74" i="5"/>
  <c r="EH26" i="5"/>
  <c r="EH6" i="5" s="1"/>
  <c r="EH72" i="5" s="1"/>
  <c r="ET26" i="5"/>
  <c r="ET6" i="5" s="1"/>
  <c r="ET72" i="5" s="1"/>
  <c r="EN26" i="5"/>
  <c r="EN6" i="5" s="1"/>
  <c r="EN72" i="5" s="1"/>
  <c r="EC26" i="5"/>
  <c r="EA26" i="5"/>
  <c r="DY26" i="5"/>
  <c r="DY6" i="5" s="1"/>
  <c r="DY72" i="5" s="1"/>
  <c r="DW26" i="5"/>
  <c r="DW6" i="5" s="1"/>
  <c r="DW72" i="5" s="1"/>
  <c r="EQ26" i="5"/>
  <c r="EQ6" i="5" s="1"/>
  <c r="EQ72" i="5" s="1"/>
  <c r="EK26" i="5"/>
  <c r="EK6" i="5" s="1"/>
  <c r="EK72" i="5" s="1"/>
  <c r="EE26" i="5"/>
  <c r="EE6" i="5" s="1"/>
  <c r="EE72" i="5" s="1"/>
  <c r="EB26" i="5"/>
  <c r="EB6" i="5" s="1"/>
  <c r="EB72" i="5" s="1"/>
  <c r="DZ26" i="5"/>
  <c r="DZ6" i="5" s="1"/>
  <c r="DZ72" i="5" s="1"/>
  <c r="DX26" i="5"/>
  <c r="DV26" i="5"/>
  <c r="DV6" i="5" s="1"/>
  <c r="DV72" i="5" s="1"/>
  <c r="EW26" i="5"/>
  <c r="EW52" i="5"/>
  <c r="EE28" i="5"/>
  <c r="EC28" i="5"/>
  <c r="EA28" i="5"/>
  <c r="DY28" i="5"/>
  <c r="DW28" i="5"/>
  <c r="EC6" i="5"/>
  <c r="EC72" i="5" s="1"/>
  <c r="ET61" i="5"/>
  <c r="ET27" i="5" s="1"/>
  <c r="ET73" i="5" s="1"/>
  <c r="EN61" i="5"/>
  <c r="EN27" i="5" s="1"/>
  <c r="EN73" i="5" s="1"/>
  <c r="EH61" i="5"/>
  <c r="EH27" i="5" s="1"/>
  <c r="EH73" i="5" s="1"/>
  <c r="EB61" i="5"/>
  <c r="EB27" i="5" s="1"/>
  <c r="EB73" i="5" s="1"/>
  <c r="DZ61" i="5"/>
  <c r="DZ27" i="5" s="1"/>
  <c r="DZ73" i="5" s="1"/>
  <c r="DX61" i="5"/>
  <c r="DV61" i="5"/>
  <c r="DV27" i="5" s="1"/>
  <c r="DV73" i="5" s="1"/>
  <c r="EQ40" i="5"/>
  <c r="EQ52" i="5" s="1"/>
  <c r="EQ27" i="5" s="1"/>
  <c r="EQ73" i="5" s="1"/>
  <c r="EK40" i="5"/>
  <c r="EK52" i="5" s="1"/>
  <c r="EK27" i="5" s="1"/>
  <c r="EK73" i="5" s="1"/>
  <c r="EE40" i="5"/>
  <c r="EC40" i="5"/>
  <c r="EA40" i="5"/>
  <c r="DY40" i="5"/>
  <c r="DW40" i="5"/>
  <c r="DS8" i="5"/>
  <c r="DS9" i="5"/>
  <c r="DS10" i="5"/>
  <c r="DS11" i="5"/>
  <c r="DS13" i="5"/>
  <c r="AB11" i="8" s="1"/>
  <c r="DS14" i="5"/>
  <c r="HB14" i="5" s="1"/>
  <c r="DS15" i="5"/>
  <c r="DS16" i="5"/>
  <c r="DS17" i="5"/>
  <c r="DS19" i="5"/>
  <c r="DS20" i="5"/>
  <c r="DS22" i="5"/>
  <c r="AB20" i="8" s="1"/>
  <c r="DS23" i="5"/>
  <c r="DS24" i="5"/>
  <c r="DS25" i="5"/>
  <c r="DS30" i="5"/>
  <c r="AB28" i="8" s="1"/>
  <c r="DS31" i="5"/>
  <c r="DS32" i="5"/>
  <c r="HB32" i="5" s="1"/>
  <c r="DS33" i="5"/>
  <c r="HB33" i="5" s="1"/>
  <c r="DS34" i="5"/>
  <c r="DS35" i="5"/>
  <c r="DS36" i="5"/>
  <c r="DS38" i="5"/>
  <c r="DS39" i="5"/>
  <c r="DS42" i="5"/>
  <c r="DS43" i="5"/>
  <c r="HB43" i="5" s="1"/>
  <c r="DS44" i="5"/>
  <c r="HB44" i="5" s="1"/>
  <c r="DS45" i="5"/>
  <c r="DS46" i="5"/>
  <c r="DS47" i="5"/>
  <c r="HB47" i="5" s="1"/>
  <c r="DS48" i="5"/>
  <c r="HB48" i="5" s="1"/>
  <c r="DS50" i="5"/>
  <c r="DS51" i="5"/>
  <c r="HB51" i="5" s="1"/>
  <c r="DS55" i="5"/>
  <c r="AB53" i="8" s="1"/>
  <c r="DS56" i="5"/>
  <c r="HB56" i="5" s="1"/>
  <c r="DS57" i="5"/>
  <c r="DS59" i="5"/>
  <c r="AB57" i="8" s="1"/>
  <c r="DS60" i="5"/>
  <c r="HB60" i="5" s="1"/>
  <c r="DS63" i="5"/>
  <c r="DS64" i="5"/>
  <c r="HB64" i="5" s="1"/>
  <c r="DS65" i="5"/>
  <c r="HB65" i="5" s="1"/>
  <c r="DS66" i="5"/>
  <c r="DS68" i="5"/>
  <c r="DS70" i="5"/>
  <c r="DR65" i="5"/>
  <c r="DR56" i="5"/>
  <c r="DR51" i="5"/>
  <c r="DR44" i="5"/>
  <c r="DR43" i="5"/>
  <c r="DR38" i="5"/>
  <c r="DR33" i="5"/>
  <c r="DR32" i="5"/>
  <c r="DR22" i="5"/>
  <c r="DR14" i="5"/>
  <c r="DQ70" i="5"/>
  <c r="DQ68" i="5"/>
  <c r="DQ67" i="5" s="1"/>
  <c r="DQ66" i="5"/>
  <c r="DQ65" i="5"/>
  <c r="DQ64" i="5"/>
  <c r="DQ63" i="5"/>
  <c r="DQ62" i="5" s="1"/>
  <c r="DQ61" i="5" s="1"/>
  <c r="DQ60" i="5"/>
  <c r="DQ59" i="5"/>
  <c r="DQ58" i="5" s="1"/>
  <c r="DQ57" i="5"/>
  <c r="DQ56" i="5"/>
  <c r="DQ55" i="5"/>
  <c r="DQ51" i="5"/>
  <c r="DQ50" i="5"/>
  <c r="DQ49" i="5"/>
  <c r="DQ48" i="5"/>
  <c r="DQ47" i="5"/>
  <c r="DQ46" i="5"/>
  <c r="DQ45" i="5"/>
  <c r="DQ44" i="5"/>
  <c r="DQ43" i="5"/>
  <c r="DQ42" i="5"/>
  <c r="DQ41" i="5"/>
  <c r="DQ40" i="5" s="1"/>
  <c r="DQ39" i="5"/>
  <c r="DQ38" i="5"/>
  <c r="DQ36" i="5"/>
  <c r="DQ35" i="5"/>
  <c r="DQ34" i="5"/>
  <c r="DQ33" i="5"/>
  <c r="DQ32" i="5"/>
  <c r="DQ31" i="5"/>
  <c r="DQ30" i="5"/>
  <c r="DQ25" i="5"/>
  <c r="DQ24" i="5"/>
  <c r="DQ23" i="5"/>
  <c r="DQ22" i="5"/>
  <c r="DQ21" i="5"/>
  <c r="DQ20" i="5"/>
  <c r="DQ19" i="5"/>
  <c r="DQ18" i="5" s="1"/>
  <c r="DQ17" i="5"/>
  <c r="DQ15" i="5"/>
  <c r="DQ14" i="5"/>
  <c r="DQ13" i="5"/>
  <c r="DN70" i="5"/>
  <c r="DN68" i="5"/>
  <c r="DN67" i="5" s="1"/>
  <c r="DN66" i="5"/>
  <c r="DN65" i="5"/>
  <c r="DN64" i="5"/>
  <c r="DN63" i="5"/>
  <c r="DN62" i="5" s="1"/>
  <c r="DN60" i="5"/>
  <c r="DN59" i="5"/>
  <c r="DN58" i="5" s="1"/>
  <c r="DN57" i="5"/>
  <c r="DN56" i="5"/>
  <c r="DN55" i="5"/>
  <c r="DN51" i="5"/>
  <c r="DN50" i="5"/>
  <c r="DN48" i="5"/>
  <c r="DN47" i="5"/>
  <c r="DN46" i="5"/>
  <c r="DN45" i="5"/>
  <c r="DN44" i="5"/>
  <c r="DN43" i="5"/>
  <c r="DN42" i="5"/>
  <c r="DN41" i="5" s="1"/>
  <c r="DN39" i="5"/>
  <c r="DN38" i="5"/>
  <c r="DN37" i="5" s="1"/>
  <c r="DN36" i="5"/>
  <c r="DN35" i="5"/>
  <c r="DN34" i="5"/>
  <c r="DN33" i="5"/>
  <c r="DN32" i="5"/>
  <c r="DN31" i="5"/>
  <c r="DN30" i="5"/>
  <c r="DN25" i="5"/>
  <c r="DN24" i="5"/>
  <c r="DN23" i="5"/>
  <c r="DN22" i="5"/>
  <c r="DN20" i="5"/>
  <c r="DN19" i="5"/>
  <c r="DN17" i="5"/>
  <c r="DN16" i="5"/>
  <c r="DN15" i="5"/>
  <c r="DN14" i="5"/>
  <c r="DN13" i="5"/>
  <c r="DN12" i="5" s="1"/>
  <c r="DN11" i="5"/>
  <c r="DN10" i="5"/>
  <c r="DN9" i="5"/>
  <c r="DN8" i="5"/>
  <c r="DK70" i="5"/>
  <c r="DK66" i="5"/>
  <c r="DK65" i="5"/>
  <c r="DK56" i="5"/>
  <c r="DK51" i="5"/>
  <c r="DK44" i="5"/>
  <c r="DK43" i="5"/>
  <c r="DK38" i="5"/>
  <c r="DK33" i="5"/>
  <c r="DK32" i="5"/>
  <c r="DK22" i="5"/>
  <c r="DK14" i="5"/>
  <c r="DK13" i="5"/>
  <c r="DH65" i="5"/>
  <c r="DH56" i="5"/>
  <c r="DH51" i="5"/>
  <c r="DH44" i="5"/>
  <c r="DH43" i="5"/>
  <c r="DH38" i="5"/>
  <c r="DH33" i="5"/>
  <c r="DH32" i="5"/>
  <c r="DH24" i="5"/>
  <c r="DH22" i="5"/>
  <c r="DH14" i="5"/>
  <c r="DH13" i="5"/>
  <c r="DE70" i="5"/>
  <c r="DE68" i="5"/>
  <c r="DE67" i="5" s="1"/>
  <c r="DE66" i="5"/>
  <c r="DE65" i="5"/>
  <c r="DE64" i="5"/>
  <c r="DE63" i="5"/>
  <c r="DE62" i="5" s="1"/>
  <c r="DE61" i="5" s="1"/>
  <c r="DE60" i="5"/>
  <c r="DE59" i="5"/>
  <c r="DE58" i="5" s="1"/>
  <c r="DE57" i="5"/>
  <c r="DE56" i="5"/>
  <c r="DE55" i="5"/>
  <c r="DE54" i="5"/>
  <c r="DE51" i="5"/>
  <c r="DE50" i="5"/>
  <c r="DE49" i="5" s="1"/>
  <c r="DE48" i="5"/>
  <c r="DE47" i="5"/>
  <c r="DE46" i="5"/>
  <c r="DE45" i="5"/>
  <c r="DE44" i="5"/>
  <c r="DE43" i="5"/>
  <c r="DE42" i="5"/>
  <c r="DE39" i="5"/>
  <c r="DE38" i="5"/>
  <c r="DE36" i="5"/>
  <c r="DE35" i="5"/>
  <c r="DE34" i="5"/>
  <c r="DE33" i="5"/>
  <c r="DE32" i="5"/>
  <c r="DE31" i="5"/>
  <c r="DE30" i="5"/>
  <c r="DE29" i="5" s="1"/>
  <c r="DE25" i="5"/>
  <c r="DE24" i="5"/>
  <c r="DE23" i="5"/>
  <c r="DE22" i="5"/>
  <c r="DE21" i="5" s="1"/>
  <c r="DE20" i="5"/>
  <c r="DE19" i="5"/>
  <c r="DE17" i="5"/>
  <c r="DE16" i="5"/>
  <c r="DE15" i="5"/>
  <c r="DE14" i="5"/>
  <c r="DE13" i="5"/>
  <c r="DE12" i="5"/>
  <c r="DE11" i="5"/>
  <c r="DE10" i="5"/>
  <c r="DE9" i="5"/>
  <c r="DE8" i="5"/>
  <c r="DE7" i="5" s="1"/>
  <c r="DB65" i="5"/>
  <c r="DB56" i="5"/>
  <c r="DB51" i="5"/>
  <c r="DB44" i="5"/>
  <c r="DB43" i="5"/>
  <c r="DB38" i="5"/>
  <c r="DB33" i="5"/>
  <c r="DB32" i="5"/>
  <c r="DB22" i="5"/>
  <c r="DB14" i="5"/>
  <c r="DB13" i="5"/>
  <c r="CY70" i="5"/>
  <c r="CY66" i="5"/>
  <c r="CY65" i="5"/>
  <c r="CY56" i="5"/>
  <c r="CY51" i="5"/>
  <c r="CY44" i="5"/>
  <c r="CY43" i="5"/>
  <c r="CY38" i="5"/>
  <c r="CY33" i="5"/>
  <c r="CY32" i="5"/>
  <c r="CY22" i="5"/>
  <c r="CY14" i="5"/>
  <c r="CY13" i="5"/>
  <c r="CV70" i="5"/>
  <c r="CV68" i="5"/>
  <c r="CV67" i="5" s="1"/>
  <c r="CV66" i="5"/>
  <c r="CV65" i="5"/>
  <c r="CV64" i="5"/>
  <c r="CV63" i="5"/>
  <c r="CV62" i="5" s="1"/>
  <c r="CV60" i="5"/>
  <c r="CV59" i="5"/>
  <c r="CV58" i="5" s="1"/>
  <c r="CV57" i="5"/>
  <c r="CV56" i="5"/>
  <c r="CV55" i="5"/>
  <c r="CV54" i="5" s="1"/>
  <c r="CV53" i="5" s="1"/>
  <c r="CV51" i="5"/>
  <c r="CV50" i="5"/>
  <c r="CV48" i="5"/>
  <c r="CV47" i="5"/>
  <c r="CV46" i="5"/>
  <c r="CV45" i="5"/>
  <c r="CV44" i="5"/>
  <c r="CV43" i="5"/>
  <c r="CV42" i="5"/>
  <c r="CV39" i="5"/>
  <c r="CV38" i="5"/>
  <c r="CV37" i="5" s="1"/>
  <c r="CV36" i="5"/>
  <c r="CV35" i="5"/>
  <c r="CV34" i="5"/>
  <c r="CV33" i="5"/>
  <c r="CV32" i="5"/>
  <c r="CV31" i="5"/>
  <c r="CV30" i="5"/>
  <c r="CV29" i="5" s="1"/>
  <c r="CV25" i="5"/>
  <c r="CV24" i="5"/>
  <c r="CV23" i="5"/>
  <c r="CV22" i="5"/>
  <c r="CV21" i="5" s="1"/>
  <c r="CV20" i="5"/>
  <c r="CV19" i="5"/>
  <c r="CV17" i="5"/>
  <c r="CV16" i="5"/>
  <c r="CV15" i="5"/>
  <c r="CV14" i="5"/>
  <c r="CV13" i="5"/>
  <c r="CV12" i="5"/>
  <c r="CV11" i="5"/>
  <c r="CV10" i="5"/>
  <c r="CV9" i="5"/>
  <c r="CV8" i="5"/>
  <c r="CV7" i="5" s="1"/>
  <c r="CS70" i="5"/>
  <c r="CS68" i="5"/>
  <c r="CS67" i="5" s="1"/>
  <c r="CS66" i="5"/>
  <c r="CS65" i="5"/>
  <c r="CS64" i="5"/>
  <c r="CS63" i="5"/>
  <c r="CS60" i="5"/>
  <c r="CS59" i="5"/>
  <c r="CS58" i="5" s="1"/>
  <c r="CS57" i="5"/>
  <c r="CS56" i="5"/>
  <c r="CS55" i="5"/>
  <c r="CS54" i="5" s="1"/>
  <c r="CS51" i="5"/>
  <c r="CS50" i="5"/>
  <c r="CS49" i="5" s="1"/>
  <c r="CS48" i="5"/>
  <c r="CS47" i="5"/>
  <c r="CS46" i="5"/>
  <c r="CS45" i="5"/>
  <c r="CS44" i="5"/>
  <c r="CS43" i="5"/>
  <c r="CS42" i="5"/>
  <c r="CS39" i="5"/>
  <c r="CS38" i="5"/>
  <c r="CS36" i="5"/>
  <c r="CS35" i="5"/>
  <c r="CS34" i="5"/>
  <c r="CS33" i="5"/>
  <c r="CS32" i="5"/>
  <c r="CS31" i="5"/>
  <c r="CS30" i="5"/>
  <c r="CS29" i="5" s="1"/>
  <c r="CS25" i="5"/>
  <c r="CS24" i="5"/>
  <c r="CS23" i="5"/>
  <c r="CS22" i="5"/>
  <c r="CS21" i="5" s="1"/>
  <c r="CS20" i="5"/>
  <c r="CS19" i="5"/>
  <c r="CS17" i="5"/>
  <c r="CS16" i="5"/>
  <c r="CS15" i="5"/>
  <c r="CS14" i="5"/>
  <c r="CS13" i="5"/>
  <c r="CS12" i="5"/>
  <c r="CS11" i="5"/>
  <c r="CS10" i="5"/>
  <c r="CS9" i="5"/>
  <c r="CS8" i="5"/>
  <c r="CS7" i="5" s="1"/>
  <c r="CP70" i="5"/>
  <c r="CP68" i="5"/>
  <c r="CP67" i="5" s="1"/>
  <c r="CP66" i="5"/>
  <c r="CP65" i="5"/>
  <c r="CP64" i="5"/>
  <c r="CP63" i="5"/>
  <c r="CP62" i="5" s="1"/>
  <c r="CP61" i="5" s="1"/>
  <c r="CP60" i="5"/>
  <c r="CP59" i="5"/>
  <c r="CP58" i="5" s="1"/>
  <c r="CP57" i="5"/>
  <c r="CP56" i="5"/>
  <c r="CP55" i="5"/>
  <c r="CP51" i="5"/>
  <c r="CP50" i="5"/>
  <c r="CP48" i="5"/>
  <c r="CP47" i="5"/>
  <c r="CP46" i="5"/>
  <c r="CP45" i="5"/>
  <c r="CP44" i="5"/>
  <c r="CP43" i="5"/>
  <c r="CP42" i="5"/>
  <c r="CP41" i="5" s="1"/>
  <c r="CP39" i="5"/>
  <c r="CP38" i="5"/>
  <c r="CP37" i="5" s="1"/>
  <c r="CP36" i="5"/>
  <c r="CP35" i="5"/>
  <c r="CP34" i="5"/>
  <c r="CP33" i="5"/>
  <c r="CP32" i="5"/>
  <c r="CP31" i="5"/>
  <c r="CP30" i="5"/>
  <c r="CP25" i="5"/>
  <c r="CP24" i="5"/>
  <c r="CP23" i="5"/>
  <c r="CP22" i="5"/>
  <c r="CP20" i="5"/>
  <c r="CP19" i="5"/>
  <c r="CP17" i="5"/>
  <c r="CP16" i="5"/>
  <c r="CP15" i="5"/>
  <c r="CP14" i="5"/>
  <c r="CP13" i="5"/>
  <c r="CP12" i="5" s="1"/>
  <c r="CP11" i="5"/>
  <c r="CP10" i="5"/>
  <c r="CP9" i="5"/>
  <c r="CP8" i="5"/>
  <c r="CM70" i="5"/>
  <c r="CM68" i="5"/>
  <c r="CM66" i="5"/>
  <c r="CM65" i="5"/>
  <c r="CM64" i="5"/>
  <c r="CM63" i="5"/>
  <c r="CM60" i="5"/>
  <c r="CM59" i="5"/>
  <c r="CM57" i="5"/>
  <c r="CM56" i="5"/>
  <c r="CM55" i="5"/>
  <c r="CM54" i="5" s="1"/>
  <c r="CM51" i="5"/>
  <c r="CM50" i="5"/>
  <c r="CM48" i="5"/>
  <c r="CM47" i="5"/>
  <c r="CM46" i="5"/>
  <c r="CM45" i="5"/>
  <c r="CM44" i="5"/>
  <c r="CM43" i="5"/>
  <c r="CM42" i="5"/>
  <c r="CM39" i="5"/>
  <c r="CM38" i="5"/>
  <c r="CM36" i="5"/>
  <c r="CM35" i="5"/>
  <c r="CM34" i="5"/>
  <c r="CM33" i="5"/>
  <c r="CM32" i="5"/>
  <c r="CM31" i="5"/>
  <c r="CM30" i="5"/>
  <c r="CM25" i="5"/>
  <c r="CM24" i="5"/>
  <c r="CM23" i="5"/>
  <c r="CM22" i="5"/>
  <c r="CM21" i="5" s="1"/>
  <c r="CM20" i="5"/>
  <c r="CM19" i="5"/>
  <c r="CM17" i="5"/>
  <c r="CM16" i="5"/>
  <c r="CM15" i="5"/>
  <c r="CM14" i="5"/>
  <c r="CM13" i="5"/>
  <c r="CM12" i="5"/>
  <c r="CM11" i="5"/>
  <c r="CM10" i="5"/>
  <c r="CM9" i="5"/>
  <c r="CM8" i="5"/>
  <c r="CM7" i="5" s="1"/>
  <c r="CJ70" i="5"/>
  <c r="CJ68" i="5"/>
  <c r="CJ67" i="5" s="1"/>
  <c r="CJ66" i="5"/>
  <c r="CJ65" i="5"/>
  <c r="CJ64" i="5"/>
  <c r="CJ63" i="5"/>
  <c r="CJ62" i="5" s="1"/>
  <c r="CJ60" i="5"/>
  <c r="CJ59" i="5"/>
  <c r="CJ58" i="5" s="1"/>
  <c r="CJ57" i="5"/>
  <c r="CJ56" i="5"/>
  <c r="CJ55" i="5"/>
  <c r="CJ54" i="5"/>
  <c r="CJ51" i="5"/>
  <c r="CJ50" i="5"/>
  <c r="CJ49" i="5" s="1"/>
  <c r="CJ48" i="5"/>
  <c r="CJ47" i="5"/>
  <c r="CJ46" i="5"/>
  <c r="CJ45" i="5"/>
  <c r="CJ44" i="5"/>
  <c r="CJ43" i="5"/>
  <c r="CJ42" i="5"/>
  <c r="CJ39" i="5"/>
  <c r="CJ38" i="5"/>
  <c r="CJ36" i="5"/>
  <c r="CJ35" i="5"/>
  <c r="CJ34" i="5"/>
  <c r="CJ33" i="5"/>
  <c r="CJ32" i="5"/>
  <c r="CJ31" i="5"/>
  <c r="CJ30" i="5"/>
  <c r="CJ29" i="5" s="1"/>
  <c r="CJ25" i="5"/>
  <c r="CJ24" i="5"/>
  <c r="CJ23" i="5"/>
  <c r="CJ22" i="5"/>
  <c r="CJ21" i="5" s="1"/>
  <c r="CJ20" i="5"/>
  <c r="CJ19" i="5"/>
  <c r="CJ17" i="5"/>
  <c r="CJ16" i="5"/>
  <c r="CJ15" i="5"/>
  <c r="CJ14" i="5"/>
  <c r="CJ13" i="5"/>
  <c r="CJ11" i="5"/>
  <c r="CJ10" i="5"/>
  <c r="CJ9" i="5"/>
  <c r="CJ8" i="5"/>
  <c r="CG70" i="5"/>
  <c r="CG68" i="5"/>
  <c r="CG66" i="5"/>
  <c r="CG65" i="5"/>
  <c r="CG64" i="5"/>
  <c r="CG63" i="5"/>
  <c r="CG62" i="5"/>
  <c r="CG60" i="5"/>
  <c r="CG59" i="5"/>
  <c r="CG58" i="5" s="1"/>
  <c r="CG57" i="5"/>
  <c r="CG56" i="5"/>
  <c r="CG55" i="5"/>
  <c r="CG51" i="5"/>
  <c r="CG50" i="5"/>
  <c r="CG48" i="5"/>
  <c r="CG47" i="5"/>
  <c r="CG44" i="5"/>
  <c r="CG43" i="5"/>
  <c r="CG42" i="5"/>
  <c r="CG39" i="5"/>
  <c r="CG38" i="5"/>
  <c r="CG35" i="5"/>
  <c r="CG33" i="5"/>
  <c r="CG32" i="5"/>
  <c r="CG31" i="5"/>
  <c r="CG30" i="5"/>
  <c r="CG25" i="5"/>
  <c r="CG22" i="5"/>
  <c r="CG17" i="5"/>
  <c r="CG16" i="5"/>
  <c r="CG15" i="5"/>
  <c r="CG14" i="5"/>
  <c r="CG13" i="5"/>
  <c r="CG12" i="5" s="1"/>
  <c r="CG11" i="5"/>
  <c r="CG8" i="1"/>
  <c r="CD70" i="5"/>
  <c r="CD68" i="5"/>
  <c r="CD66" i="5"/>
  <c r="CD65" i="5"/>
  <c r="CD64" i="5"/>
  <c r="CD63" i="5"/>
  <c r="CD60" i="5"/>
  <c r="CD59" i="5"/>
  <c r="CD57" i="5"/>
  <c r="CD56" i="5"/>
  <c r="CD55" i="5"/>
  <c r="CD54" i="5" s="1"/>
  <c r="CD51" i="5"/>
  <c r="CD50" i="5"/>
  <c r="CD49" i="5" s="1"/>
  <c r="CD48" i="5"/>
  <c r="CD47" i="5"/>
  <c r="CD46" i="5"/>
  <c r="CD45" i="5"/>
  <c r="CD44" i="5"/>
  <c r="CD43" i="5"/>
  <c r="CD42" i="5"/>
  <c r="CD39" i="5"/>
  <c r="CD38" i="5"/>
  <c r="CD36" i="5"/>
  <c r="CD35" i="5"/>
  <c r="CD34" i="5"/>
  <c r="CD33" i="5"/>
  <c r="CD32" i="5"/>
  <c r="CD31" i="5"/>
  <c r="CD30" i="5"/>
  <c r="CD25" i="5"/>
  <c r="CD24" i="5"/>
  <c r="CD23" i="5"/>
  <c r="CD22" i="5"/>
  <c r="CD21" i="5" s="1"/>
  <c r="CD20" i="5"/>
  <c r="CD19" i="5"/>
  <c r="CD17" i="5"/>
  <c r="CD16" i="5"/>
  <c r="CD15" i="5"/>
  <c r="CD14" i="5"/>
  <c r="CD13" i="5"/>
  <c r="CD12" i="5"/>
  <c r="CD11" i="5"/>
  <c r="CD10" i="5"/>
  <c r="CD9" i="5"/>
  <c r="CD8" i="5"/>
  <c r="CD7" i="5" s="1"/>
  <c r="CA65" i="5"/>
  <c r="CA56" i="5"/>
  <c r="CA51" i="5"/>
  <c r="CA44" i="5"/>
  <c r="CA43" i="5"/>
  <c r="CA38" i="5"/>
  <c r="CA33" i="5"/>
  <c r="CA32" i="5"/>
  <c r="CA22" i="5"/>
  <c r="CA14" i="5"/>
  <c r="CA13" i="5"/>
  <c r="BX70" i="5"/>
  <c r="BX68" i="5"/>
  <c r="BX66" i="5"/>
  <c r="BX65" i="5"/>
  <c r="BX64" i="5"/>
  <c r="BX63" i="5"/>
  <c r="BX62" i="5" s="1"/>
  <c r="BX60" i="5"/>
  <c r="BX59" i="5"/>
  <c r="BX58" i="5" s="1"/>
  <c r="BX57" i="5"/>
  <c r="BX56" i="5"/>
  <c r="BX55" i="5"/>
  <c r="BX54" i="5"/>
  <c r="BX51" i="5"/>
  <c r="BX50" i="5"/>
  <c r="BX49" i="5" s="1"/>
  <c r="BX48" i="5"/>
  <c r="BX47" i="5"/>
  <c r="BX46" i="5"/>
  <c r="BX45" i="5"/>
  <c r="BX44" i="5"/>
  <c r="BX43" i="5"/>
  <c r="BX42" i="5"/>
  <c r="BX39" i="5"/>
  <c r="BX38" i="5"/>
  <c r="BX36" i="5"/>
  <c r="BX35" i="5"/>
  <c r="BX34" i="5"/>
  <c r="BX33" i="5"/>
  <c r="BX32" i="5"/>
  <c r="BX31" i="5"/>
  <c r="BX30" i="5"/>
  <c r="BX29" i="5" s="1"/>
  <c r="BX25" i="5"/>
  <c r="BX24" i="5"/>
  <c r="BX23" i="5"/>
  <c r="BX22" i="5"/>
  <c r="BX21" i="5" s="1"/>
  <c r="BX20" i="5"/>
  <c r="BX19" i="5"/>
  <c r="BX17" i="5"/>
  <c r="BX16" i="5"/>
  <c r="BX15" i="5"/>
  <c r="BX14" i="5"/>
  <c r="BX13" i="5"/>
  <c r="BX12" i="5"/>
  <c r="BX11" i="5"/>
  <c r="BX10" i="5"/>
  <c r="BX9" i="5"/>
  <c r="BX8" i="5"/>
  <c r="BX7" i="5" s="1"/>
  <c r="BU65" i="5"/>
  <c r="BU56" i="5"/>
  <c r="BU51" i="5"/>
  <c r="BU44" i="5"/>
  <c r="BU43" i="5"/>
  <c r="BU38" i="5"/>
  <c r="BU33" i="5"/>
  <c r="BU32" i="5"/>
  <c r="BU22" i="5"/>
  <c r="BU14" i="5"/>
  <c r="BU13" i="5"/>
  <c r="BR70" i="5"/>
  <c r="BR68" i="5"/>
  <c r="BR67" i="5" s="1"/>
  <c r="BR66" i="5"/>
  <c r="BR65" i="5"/>
  <c r="BR64" i="5"/>
  <c r="BR63" i="5"/>
  <c r="BR62" i="5" s="1"/>
  <c r="BR61" i="5" s="1"/>
  <c r="BR60" i="5"/>
  <c r="BR59" i="5"/>
  <c r="BR58" i="5" s="1"/>
  <c r="BR57" i="5"/>
  <c r="BR56" i="5"/>
  <c r="BR55" i="5"/>
  <c r="BR54" i="5"/>
  <c r="BR51" i="5"/>
  <c r="BR50" i="5"/>
  <c r="BR49" i="5" s="1"/>
  <c r="BR48" i="5"/>
  <c r="BR47" i="5"/>
  <c r="BR46" i="5"/>
  <c r="BR45" i="5"/>
  <c r="BR44" i="5"/>
  <c r="BR43" i="5"/>
  <c r="BR42" i="5"/>
  <c r="BR39" i="5"/>
  <c r="BR38" i="5"/>
  <c r="BR37" i="5" s="1"/>
  <c r="BR35" i="5"/>
  <c r="BR34" i="5"/>
  <c r="BR33" i="5"/>
  <c r="BR32" i="5"/>
  <c r="BR31" i="5"/>
  <c r="BR30" i="5"/>
  <c r="BR29" i="5" s="1"/>
  <c r="BR25" i="5"/>
  <c r="BR22" i="5"/>
  <c r="BR17" i="5"/>
  <c r="BR16" i="5"/>
  <c r="BR15" i="5"/>
  <c r="BR14" i="5"/>
  <c r="BR13" i="5"/>
  <c r="BR12" i="5"/>
  <c r="BR11" i="5"/>
  <c r="BR9" i="5"/>
  <c r="BR8" i="5"/>
  <c r="BO65" i="5"/>
  <c r="BO56" i="5"/>
  <c r="BO51" i="5"/>
  <c r="BO48" i="5"/>
  <c r="BO44" i="5"/>
  <c r="BO43" i="5"/>
  <c r="BO38" i="5"/>
  <c r="BO33" i="5"/>
  <c r="BO32" i="5"/>
  <c r="BO22" i="5"/>
  <c r="BO19" i="5"/>
  <c r="BO14" i="5"/>
  <c r="BO13" i="5"/>
  <c r="BL70" i="5"/>
  <c r="BL68" i="5"/>
  <c r="BL67" i="5" s="1"/>
  <c r="BL66" i="5"/>
  <c r="BL65" i="5"/>
  <c r="BL64" i="5"/>
  <c r="BL63" i="5"/>
  <c r="BL62" i="5" s="1"/>
  <c r="BL61" i="5" s="1"/>
  <c r="BL60" i="5"/>
  <c r="BL59" i="5"/>
  <c r="BL58" i="5" s="1"/>
  <c r="BL57" i="5"/>
  <c r="BL56" i="5"/>
  <c r="BL55" i="5"/>
  <c r="BL54" i="5"/>
  <c r="BL51" i="5"/>
  <c r="BL50" i="5"/>
  <c r="BL49" i="5" s="1"/>
  <c r="BL48" i="5"/>
  <c r="BL47" i="5"/>
  <c r="BL46" i="5"/>
  <c r="BL45" i="5"/>
  <c r="BL44" i="5"/>
  <c r="BL43" i="5"/>
  <c r="BL42" i="5"/>
  <c r="BL39" i="5"/>
  <c r="BL38" i="5"/>
  <c r="BL37" i="5" s="1"/>
  <c r="BL36" i="5"/>
  <c r="BL35" i="5"/>
  <c r="BL34" i="5"/>
  <c r="BL33" i="5"/>
  <c r="BL32" i="5"/>
  <c r="BL31" i="5"/>
  <c r="BL30" i="5"/>
  <c r="BL25" i="5"/>
  <c r="BL24" i="5"/>
  <c r="BL23" i="5"/>
  <c r="BL22" i="5"/>
  <c r="BL21" i="5" s="1"/>
  <c r="BL20" i="5"/>
  <c r="BL19" i="5"/>
  <c r="BL17" i="5"/>
  <c r="BL16" i="5"/>
  <c r="BL15" i="5"/>
  <c r="BL14" i="5"/>
  <c r="BL13" i="5"/>
  <c r="BL12" i="5"/>
  <c r="BL11" i="5"/>
  <c r="BL10" i="5"/>
  <c r="BL9" i="5"/>
  <c r="BL8" i="5"/>
  <c r="BL7" i="5" s="1"/>
  <c r="BI65" i="5"/>
  <c r="BI56" i="5"/>
  <c r="BI51" i="5"/>
  <c r="BI44" i="5"/>
  <c r="BI43" i="5"/>
  <c r="BI38" i="5"/>
  <c r="BI33" i="5"/>
  <c r="BI32" i="5"/>
  <c r="BI22" i="5"/>
  <c r="BI14" i="5"/>
  <c r="BI13" i="5"/>
  <c r="BF65" i="5"/>
  <c r="BF56" i="5"/>
  <c r="BF51" i="5"/>
  <c r="BF44" i="5"/>
  <c r="BF43" i="5"/>
  <c r="BF38" i="5"/>
  <c r="BF33" i="5"/>
  <c r="BF32" i="5"/>
  <c r="BF22" i="5"/>
  <c r="BF14" i="5"/>
  <c r="BF13" i="5"/>
  <c r="BC70" i="5"/>
  <c r="BC68" i="5"/>
  <c r="BC67" i="5" s="1"/>
  <c r="BC66" i="5"/>
  <c r="BC65" i="5"/>
  <c r="BC64" i="5"/>
  <c r="BC63" i="5"/>
  <c r="BC62" i="5" s="1"/>
  <c r="BC61" i="5" s="1"/>
  <c r="BC60" i="5"/>
  <c r="BC59" i="5"/>
  <c r="BC58" i="5" s="1"/>
  <c r="BC57" i="5"/>
  <c r="BC56" i="5"/>
  <c r="BC55" i="5"/>
  <c r="BC54" i="5"/>
  <c r="BC53" i="5" s="1"/>
  <c r="BC51" i="5"/>
  <c r="BC50" i="5"/>
  <c r="BC49" i="5" s="1"/>
  <c r="BC48" i="5"/>
  <c r="BC47" i="5"/>
  <c r="BC46" i="5"/>
  <c r="BC45" i="5"/>
  <c r="BC44" i="5"/>
  <c r="BC43" i="5"/>
  <c r="BC42" i="5"/>
  <c r="BC39" i="5"/>
  <c r="BC38" i="5"/>
  <c r="BC36" i="5"/>
  <c r="BC35" i="5"/>
  <c r="BC34" i="5"/>
  <c r="BC33" i="5"/>
  <c r="BC32" i="5"/>
  <c r="BC31" i="5"/>
  <c r="BC30" i="5"/>
  <c r="BC29" i="5" s="1"/>
  <c r="BC25" i="5"/>
  <c r="BC24" i="5"/>
  <c r="BC23" i="5"/>
  <c r="BC22" i="5"/>
  <c r="BC21" i="5" s="1"/>
  <c r="BC20" i="5"/>
  <c r="BC19" i="5"/>
  <c r="BC17" i="5"/>
  <c r="BC16" i="5"/>
  <c r="BC15" i="5"/>
  <c r="BC14" i="5"/>
  <c r="BC13" i="5"/>
  <c r="BC12" i="5"/>
  <c r="BC11" i="5"/>
  <c r="BC10" i="5"/>
  <c r="BC9" i="5"/>
  <c r="BC8" i="5"/>
  <c r="BC7" i="5" s="1"/>
  <c r="AZ65" i="5"/>
  <c r="AZ56" i="5"/>
  <c r="AZ51" i="5"/>
  <c r="AZ44" i="5"/>
  <c r="AZ43" i="5"/>
  <c r="AZ38" i="5"/>
  <c r="AZ33" i="5"/>
  <c r="AZ32" i="5"/>
  <c r="AZ22" i="5"/>
  <c r="AZ14" i="5"/>
  <c r="AZ13" i="5"/>
  <c r="AW70" i="5"/>
  <c r="AW66" i="5"/>
  <c r="AW65" i="5"/>
  <c r="AW56" i="5"/>
  <c r="AW51" i="5"/>
  <c r="AW44" i="5"/>
  <c r="AW43" i="5"/>
  <c r="AW38" i="5"/>
  <c r="AW33" i="5"/>
  <c r="AW32" i="5"/>
  <c r="AW22" i="5"/>
  <c r="AW14" i="5"/>
  <c r="AW13" i="5"/>
  <c r="AT70" i="5"/>
  <c r="AT68" i="5"/>
  <c r="AT67" i="5" s="1"/>
  <c r="AT66" i="5"/>
  <c r="AT65" i="5"/>
  <c r="AT64" i="5"/>
  <c r="AT63" i="5"/>
  <c r="AT62" i="5" s="1"/>
  <c r="AT60" i="5"/>
  <c r="AT59" i="5"/>
  <c r="AT58" i="5"/>
  <c r="AT57" i="5"/>
  <c r="AT56" i="5"/>
  <c r="AT55" i="5"/>
  <c r="AT54" i="5"/>
  <c r="AT53" i="5" s="1"/>
  <c r="AT51" i="5"/>
  <c r="AT50" i="5"/>
  <c r="AT49" i="5" s="1"/>
  <c r="AT48" i="5"/>
  <c r="AT47" i="5"/>
  <c r="AT46" i="5"/>
  <c r="AT45" i="5"/>
  <c r="AT44" i="5"/>
  <c r="AT43" i="5"/>
  <c r="AT42" i="5"/>
  <c r="AT39" i="5"/>
  <c r="AT38" i="5"/>
  <c r="AT36" i="5"/>
  <c r="AT35" i="5"/>
  <c r="AT34" i="5"/>
  <c r="AT33" i="5"/>
  <c r="AT32" i="5"/>
  <c r="AT31" i="5"/>
  <c r="AT30" i="5"/>
  <c r="AT29" i="5" s="1"/>
  <c r="AT25" i="5"/>
  <c r="AT24" i="5"/>
  <c r="AT23" i="5"/>
  <c r="AT22" i="5"/>
  <c r="AT21" i="5" s="1"/>
  <c r="AT20" i="5"/>
  <c r="AT19" i="5"/>
  <c r="AT17" i="5"/>
  <c r="AT16" i="5"/>
  <c r="AT15" i="5"/>
  <c r="AT14" i="5"/>
  <c r="AT13" i="5"/>
  <c r="AT12" i="5"/>
  <c r="AT11" i="5"/>
  <c r="AT10" i="5"/>
  <c r="AT9" i="5"/>
  <c r="AT8" i="5"/>
  <c r="AT7" i="5" s="1"/>
  <c r="AQ65" i="5"/>
  <c r="AQ56" i="5"/>
  <c r="AQ51" i="5"/>
  <c r="AQ44" i="5"/>
  <c r="AQ43" i="5"/>
  <c r="AQ38" i="5"/>
  <c r="AQ33" i="5"/>
  <c r="AQ32" i="5"/>
  <c r="AQ22" i="5"/>
  <c r="AQ14" i="5"/>
  <c r="AQ13" i="5"/>
  <c r="AN65" i="5"/>
  <c r="AN56" i="5"/>
  <c r="AN51" i="5"/>
  <c r="AN44" i="5"/>
  <c r="AN43" i="5"/>
  <c r="AN38" i="5"/>
  <c r="AN33" i="5"/>
  <c r="AN32" i="5"/>
  <c r="AN22" i="5"/>
  <c r="AN14" i="5"/>
  <c r="AN13" i="5"/>
  <c r="AK65" i="5"/>
  <c r="AK56" i="5"/>
  <c r="AK51" i="5"/>
  <c r="AK44" i="5"/>
  <c r="AK43" i="5"/>
  <c r="AK38" i="5"/>
  <c r="AK33" i="5"/>
  <c r="AK32" i="5"/>
  <c r="AK22" i="5"/>
  <c r="AK14" i="5"/>
  <c r="AK13" i="5"/>
  <c r="AH65" i="5"/>
  <c r="AH56" i="5"/>
  <c r="AH51" i="5"/>
  <c r="AH44" i="5"/>
  <c r="AH43" i="5"/>
  <c r="AH38" i="5"/>
  <c r="AH33" i="5"/>
  <c r="AH32" i="5"/>
  <c r="AH22" i="5"/>
  <c r="AH14" i="5"/>
  <c r="AH13" i="5"/>
  <c r="AE65" i="5"/>
  <c r="AE56" i="5"/>
  <c r="AE51" i="5"/>
  <c r="AE44" i="5"/>
  <c r="AE43" i="5"/>
  <c r="AE38" i="5"/>
  <c r="AE33" i="5"/>
  <c r="AE32" i="5"/>
  <c r="AE22" i="5"/>
  <c r="AE14" i="5"/>
  <c r="AE13" i="5"/>
  <c r="AE13" i="1" s="1"/>
  <c r="AB70" i="5"/>
  <c r="AB66" i="5"/>
  <c r="AB65" i="5"/>
  <c r="AB56" i="5"/>
  <c r="AB51" i="5"/>
  <c r="AB44" i="5"/>
  <c r="AB43" i="5"/>
  <c r="AB38" i="5"/>
  <c r="AB33" i="5"/>
  <c r="AB32" i="5"/>
  <c r="AB22" i="5"/>
  <c r="AB14" i="5"/>
  <c r="AB11" i="5"/>
  <c r="Y65" i="5"/>
  <c r="Y56" i="5"/>
  <c r="Y51" i="5"/>
  <c r="Y44" i="5"/>
  <c r="Y43" i="5"/>
  <c r="Y38" i="5"/>
  <c r="Y33" i="5"/>
  <c r="Y32" i="5"/>
  <c r="Y30" i="5"/>
  <c r="Y22" i="5"/>
  <c r="Y14" i="5"/>
  <c r="Y13" i="5"/>
  <c r="V65" i="5"/>
  <c r="V56" i="5"/>
  <c r="V51" i="5"/>
  <c r="V44" i="5"/>
  <c r="V43" i="5"/>
  <c r="V38" i="5"/>
  <c r="V33" i="5"/>
  <c r="V32" i="5"/>
  <c r="V22" i="5"/>
  <c r="V14" i="5"/>
  <c r="V13" i="5"/>
  <c r="S70" i="5"/>
  <c r="S68" i="5"/>
  <c r="S67" i="5" s="1"/>
  <c r="S66" i="5"/>
  <c r="S65" i="5"/>
  <c r="S64" i="5"/>
  <c r="S63" i="5"/>
  <c r="S62" i="5" s="1"/>
  <c r="S61" i="5" s="1"/>
  <c r="S60" i="5"/>
  <c r="S59" i="5"/>
  <c r="S58" i="5" s="1"/>
  <c r="S57" i="5"/>
  <c r="S56" i="5"/>
  <c r="S55" i="5"/>
  <c r="S51" i="5"/>
  <c r="S50" i="5"/>
  <c r="S49" i="5"/>
  <c r="S48" i="5"/>
  <c r="S47" i="5"/>
  <c r="S46" i="5"/>
  <c r="S45" i="5"/>
  <c r="S44" i="5"/>
  <c r="S43" i="5"/>
  <c r="S42" i="5"/>
  <c r="S41" i="5"/>
  <c r="S40" i="5" s="1"/>
  <c r="S39" i="5"/>
  <c r="S38" i="5"/>
  <c r="S37" i="5" s="1"/>
  <c r="S36" i="5"/>
  <c r="S35" i="5"/>
  <c r="S34" i="5"/>
  <c r="S33" i="5"/>
  <c r="S32" i="5"/>
  <c r="S31" i="5"/>
  <c r="S30" i="5"/>
  <c r="S25" i="5"/>
  <c r="S24" i="5"/>
  <c r="S23" i="5"/>
  <c r="S22" i="5"/>
  <c r="S21" i="5"/>
  <c r="S20" i="5"/>
  <c r="S19" i="5"/>
  <c r="S18" i="5" s="1"/>
  <c r="S16" i="5"/>
  <c r="S15" i="5"/>
  <c r="S14" i="5"/>
  <c r="S13" i="5"/>
  <c r="P70" i="5"/>
  <c r="P68" i="5"/>
  <c r="P67" i="5" s="1"/>
  <c r="P66" i="5"/>
  <c r="P65" i="5"/>
  <c r="P64" i="5"/>
  <c r="P63" i="5"/>
  <c r="P60" i="5"/>
  <c r="P59" i="5"/>
  <c r="P58" i="5" s="1"/>
  <c r="P57" i="5"/>
  <c r="P56" i="5"/>
  <c r="P55" i="5"/>
  <c r="P51" i="5"/>
  <c r="P50" i="5"/>
  <c r="P48" i="5"/>
  <c r="P47" i="5"/>
  <c r="P46" i="5"/>
  <c r="P45" i="5"/>
  <c r="P44" i="5"/>
  <c r="P43" i="5"/>
  <c r="P42" i="5"/>
  <c r="P41" i="5" s="1"/>
  <c r="P39" i="5"/>
  <c r="P38" i="5"/>
  <c r="P36" i="5"/>
  <c r="P35" i="5"/>
  <c r="P34" i="5"/>
  <c r="P33" i="5"/>
  <c r="P32" i="5"/>
  <c r="P31" i="5"/>
  <c r="P30" i="5"/>
  <c r="P29" i="5" s="1"/>
  <c r="P25" i="5"/>
  <c r="P24" i="5"/>
  <c r="P23" i="5"/>
  <c r="P22" i="5"/>
  <c r="P21" i="5" s="1"/>
  <c r="P20" i="5"/>
  <c r="P19" i="5"/>
  <c r="P17" i="5"/>
  <c r="P16" i="5"/>
  <c r="P15" i="5"/>
  <c r="P14" i="5"/>
  <c r="P13" i="5"/>
  <c r="P12" i="5"/>
  <c r="P11" i="5"/>
  <c r="P10" i="5"/>
  <c r="P9" i="5"/>
  <c r="P8" i="5"/>
  <c r="P7" i="5" s="1"/>
  <c r="M70" i="5"/>
  <c r="M68" i="5"/>
  <c r="M67" i="5" s="1"/>
  <c r="M66" i="5"/>
  <c r="M65" i="5"/>
  <c r="M64" i="5"/>
  <c r="M63" i="5"/>
  <c r="M62" i="5" s="1"/>
  <c r="M60" i="5"/>
  <c r="M59" i="5"/>
  <c r="M58" i="5" s="1"/>
  <c r="M57" i="5"/>
  <c r="M56" i="5"/>
  <c r="M55" i="5"/>
  <c r="M54" i="5" s="1"/>
  <c r="M53" i="5" s="1"/>
  <c r="M51" i="5"/>
  <c r="M50" i="5"/>
  <c r="M48" i="5"/>
  <c r="M47" i="5"/>
  <c r="M46" i="5"/>
  <c r="M45" i="5"/>
  <c r="M44" i="5"/>
  <c r="M43" i="5"/>
  <c r="M42" i="5"/>
  <c r="M39" i="5"/>
  <c r="M38" i="5"/>
  <c r="M36" i="5"/>
  <c r="M35" i="5"/>
  <c r="M34" i="5"/>
  <c r="M33" i="5"/>
  <c r="M32" i="5"/>
  <c r="M31" i="5"/>
  <c r="M30" i="5"/>
  <c r="M25" i="5"/>
  <c r="M24" i="5"/>
  <c r="M23" i="5"/>
  <c r="M22" i="5"/>
  <c r="M20" i="5"/>
  <c r="M19" i="5"/>
  <c r="M17" i="5"/>
  <c r="M16" i="5"/>
  <c r="M15" i="5"/>
  <c r="M14" i="5"/>
  <c r="M13" i="5"/>
  <c r="M12" i="5" s="1"/>
  <c r="M11" i="5"/>
  <c r="M10" i="5"/>
  <c r="M9" i="5"/>
  <c r="M8" i="5"/>
  <c r="J70" i="5"/>
  <c r="J68" i="5"/>
  <c r="J66" i="5"/>
  <c r="J65" i="5"/>
  <c r="J64" i="5"/>
  <c r="J63" i="5"/>
  <c r="J60" i="5"/>
  <c r="J59" i="5"/>
  <c r="J57" i="5"/>
  <c r="J56" i="5"/>
  <c r="J55" i="5"/>
  <c r="J54" i="5" s="1"/>
  <c r="J51" i="5"/>
  <c r="J50" i="5"/>
  <c r="J49" i="5" s="1"/>
  <c r="J48" i="5"/>
  <c r="J47" i="5"/>
  <c r="J46" i="5"/>
  <c r="J45" i="5"/>
  <c r="J44" i="5"/>
  <c r="J43" i="5"/>
  <c r="J42" i="5"/>
  <c r="J39" i="5"/>
  <c r="J38" i="5"/>
  <c r="J37" i="5"/>
  <c r="J36" i="5"/>
  <c r="J35" i="5"/>
  <c r="J34" i="5"/>
  <c r="J33" i="5"/>
  <c r="J32" i="5"/>
  <c r="J31" i="5"/>
  <c r="J30" i="5"/>
  <c r="J29" i="5"/>
  <c r="J28" i="5" s="1"/>
  <c r="J25" i="5"/>
  <c r="J24" i="5"/>
  <c r="J23" i="5"/>
  <c r="J22" i="5"/>
  <c r="J21" i="5" s="1"/>
  <c r="J20" i="5"/>
  <c r="J19" i="5"/>
  <c r="J17" i="5"/>
  <c r="J16" i="5"/>
  <c r="J15" i="5"/>
  <c r="J14" i="5"/>
  <c r="J13" i="5"/>
  <c r="J11" i="5"/>
  <c r="J10" i="5"/>
  <c r="J9" i="5"/>
  <c r="J8" i="5"/>
  <c r="G70" i="5"/>
  <c r="G68" i="5"/>
  <c r="G66" i="5"/>
  <c r="G65" i="5"/>
  <c r="G64" i="5"/>
  <c r="G63" i="5"/>
  <c r="G60" i="5"/>
  <c r="G59" i="5"/>
  <c r="G58" i="5"/>
  <c r="G57" i="5"/>
  <c r="G56" i="5"/>
  <c r="G55" i="5"/>
  <c r="G54" i="5"/>
  <c r="G53" i="5" s="1"/>
  <c r="G51" i="5"/>
  <c r="G50" i="5"/>
  <c r="G49" i="5" s="1"/>
  <c r="G48" i="5"/>
  <c r="G47" i="5"/>
  <c r="G46" i="5"/>
  <c r="G45" i="5"/>
  <c r="G44" i="5"/>
  <c r="G43" i="5"/>
  <c r="G42" i="5"/>
  <c r="G39" i="5"/>
  <c r="G38" i="5"/>
  <c r="G36" i="5"/>
  <c r="G35" i="5"/>
  <c r="G34" i="5"/>
  <c r="G33" i="5"/>
  <c r="G32" i="5"/>
  <c r="G31" i="5"/>
  <c r="G30" i="5"/>
  <c r="G29" i="5" s="1"/>
  <c r="G25" i="5"/>
  <c r="G24" i="5"/>
  <c r="G23" i="5"/>
  <c r="G22" i="5"/>
  <c r="G21" i="5" s="1"/>
  <c r="G20" i="5"/>
  <c r="G19" i="5"/>
  <c r="G17" i="5"/>
  <c r="G16" i="5"/>
  <c r="G15" i="5"/>
  <c r="G14" i="5"/>
  <c r="G13" i="5"/>
  <c r="G12" i="5"/>
  <c r="G11" i="5"/>
  <c r="G10" i="5"/>
  <c r="G9" i="5"/>
  <c r="G8" i="5"/>
  <c r="G7" i="5" s="1"/>
  <c r="D65" i="5"/>
  <c r="DT65" i="5" s="1"/>
  <c r="HC65" i="5" s="1"/>
  <c r="D56" i="5"/>
  <c r="DT56" i="5" s="1"/>
  <c r="HC56" i="5" s="1"/>
  <c r="D51" i="5"/>
  <c r="DT51" i="5" s="1"/>
  <c r="D44" i="5"/>
  <c r="DT44" i="5" s="1"/>
  <c r="HC44" i="5" s="1"/>
  <c r="D43" i="5"/>
  <c r="DT43" i="5" s="1"/>
  <c r="HC43" i="5" s="1"/>
  <c r="D38" i="5"/>
  <c r="DT38" i="5" s="1"/>
  <c r="HC38" i="5" s="1"/>
  <c r="D33" i="5"/>
  <c r="DT33" i="5" s="1"/>
  <c r="HC33" i="5" s="1"/>
  <c r="D32" i="5"/>
  <c r="DT32" i="5" s="1"/>
  <c r="HC32" i="5" s="1"/>
  <c r="D22" i="5"/>
  <c r="DT22" i="5" s="1"/>
  <c r="D14" i="5"/>
  <c r="DT14" i="5" s="1"/>
  <c r="D13" i="5"/>
  <c r="C62" i="5"/>
  <c r="C61" i="5" s="1"/>
  <c r="E62" i="5"/>
  <c r="F62" i="5"/>
  <c r="F61" i="5" s="1"/>
  <c r="H62" i="5"/>
  <c r="I62" i="5"/>
  <c r="I61" i="5" s="1"/>
  <c r="K62" i="5"/>
  <c r="L62" i="5"/>
  <c r="L61" i="5" s="1"/>
  <c r="N62" i="5"/>
  <c r="O62" i="5"/>
  <c r="O61" i="5" s="1"/>
  <c r="Q62" i="5"/>
  <c r="R62" i="5"/>
  <c r="R61" i="5" s="1"/>
  <c r="U62" i="5"/>
  <c r="U61" i="5" s="1"/>
  <c r="X62" i="5"/>
  <c r="X61" i="5" s="1"/>
  <c r="AA62" i="5"/>
  <c r="AA61" i="5" s="1"/>
  <c r="AD62" i="5"/>
  <c r="AD61" i="5" s="1"/>
  <c r="AG62" i="5"/>
  <c r="AG61" i="5" s="1"/>
  <c r="AJ62" i="5"/>
  <c r="AJ61" i="5" s="1"/>
  <c r="AM62" i="5"/>
  <c r="AM61" i="5" s="1"/>
  <c r="AP62" i="5"/>
  <c r="AP61" i="5" s="1"/>
  <c r="AR62" i="5"/>
  <c r="AS62" i="5"/>
  <c r="AS61" i="5" s="1"/>
  <c r="AV62" i="5"/>
  <c r="AV61" i="5" s="1"/>
  <c r="AY62" i="5"/>
  <c r="AY61" i="5" s="1"/>
  <c r="BA62" i="5"/>
  <c r="BB62" i="5"/>
  <c r="BB61" i="5" s="1"/>
  <c r="BE62" i="5"/>
  <c r="BE61" i="5" s="1"/>
  <c r="BH62" i="5"/>
  <c r="BH61" i="5" s="1"/>
  <c r="BJ62" i="5"/>
  <c r="BK62" i="5"/>
  <c r="BK61" i="5" s="1"/>
  <c r="BN62" i="5"/>
  <c r="BN61" i="5" s="1"/>
  <c r="BP62" i="5"/>
  <c r="BQ62" i="5"/>
  <c r="BQ61" i="5" s="1"/>
  <c r="BT62" i="5"/>
  <c r="BT61" i="5" s="1"/>
  <c r="BV62" i="5"/>
  <c r="BW62" i="5"/>
  <c r="BW61" i="5" s="1"/>
  <c r="BZ62" i="5"/>
  <c r="BZ61" i="5" s="1"/>
  <c r="CB62" i="5"/>
  <c r="CC62" i="5"/>
  <c r="CC61" i="5" s="1"/>
  <c r="CE62" i="5"/>
  <c r="CF62" i="5"/>
  <c r="CF61" i="5" s="1"/>
  <c r="CH62" i="5"/>
  <c r="CI62" i="5"/>
  <c r="CI61" i="5" s="1"/>
  <c r="CK62" i="5"/>
  <c r="CL62" i="5"/>
  <c r="CL61" i="5" s="1"/>
  <c r="CN62" i="5"/>
  <c r="CO62" i="5"/>
  <c r="CO61" i="5" s="1"/>
  <c r="CQ62" i="5"/>
  <c r="CR62" i="5"/>
  <c r="CR61" i="5" s="1"/>
  <c r="CT62" i="5"/>
  <c r="CU62" i="5"/>
  <c r="CU61" i="5" s="1"/>
  <c r="CX62" i="5"/>
  <c r="CX61" i="5" s="1"/>
  <c r="DA62" i="5"/>
  <c r="DA61" i="5" s="1"/>
  <c r="DC62" i="5"/>
  <c r="DD62" i="5"/>
  <c r="DD61" i="5" s="1"/>
  <c r="DG62" i="5"/>
  <c r="DG61" i="5" s="1"/>
  <c r="DJ62" i="5"/>
  <c r="DJ61" i="5" s="1"/>
  <c r="DL62" i="5"/>
  <c r="DM62" i="5"/>
  <c r="DM61" i="5" s="1"/>
  <c r="DO62" i="5"/>
  <c r="DP62" i="5"/>
  <c r="DP61" i="5" s="1"/>
  <c r="C58" i="5"/>
  <c r="E58" i="5"/>
  <c r="F58" i="5"/>
  <c r="H58" i="5"/>
  <c r="I58" i="5"/>
  <c r="K58" i="5"/>
  <c r="L58" i="5"/>
  <c r="N58" i="5"/>
  <c r="O58" i="5"/>
  <c r="Q58" i="5"/>
  <c r="R58" i="5"/>
  <c r="U58" i="5"/>
  <c r="X58" i="5"/>
  <c r="AA58" i="5"/>
  <c r="AD58" i="5"/>
  <c r="AG58" i="5"/>
  <c r="AJ58" i="5"/>
  <c r="AM58" i="5"/>
  <c r="AP58" i="5"/>
  <c r="AR58" i="5"/>
  <c r="AS58" i="5"/>
  <c r="AV58" i="5"/>
  <c r="AY58" i="5"/>
  <c r="BA58" i="5"/>
  <c r="BB58" i="5"/>
  <c r="BE58" i="5"/>
  <c r="BH58" i="5"/>
  <c r="BJ58" i="5"/>
  <c r="BK58" i="5"/>
  <c r="BN58" i="5"/>
  <c r="BP58" i="5"/>
  <c r="BQ58" i="5"/>
  <c r="BT58" i="5"/>
  <c r="BV58" i="5"/>
  <c r="BW58" i="5"/>
  <c r="BZ58" i="5"/>
  <c r="CB58" i="5"/>
  <c r="CC58" i="5"/>
  <c r="CE58" i="5"/>
  <c r="CF58" i="5"/>
  <c r="CH58" i="5"/>
  <c r="CI58" i="5"/>
  <c r="CK58" i="5"/>
  <c r="CL58" i="5"/>
  <c r="CN58" i="5"/>
  <c r="CO58" i="5"/>
  <c r="CQ58" i="5"/>
  <c r="CR58" i="5"/>
  <c r="CT58" i="5"/>
  <c r="CU58" i="5"/>
  <c r="CX58" i="5"/>
  <c r="DA58" i="5"/>
  <c r="DC58" i="5"/>
  <c r="DD58" i="5"/>
  <c r="DG58" i="5"/>
  <c r="DJ58" i="5"/>
  <c r="DL58" i="5"/>
  <c r="DM58" i="5"/>
  <c r="DO58" i="5"/>
  <c r="DP58" i="5"/>
  <c r="C54" i="5"/>
  <c r="E54" i="5"/>
  <c r="F54" i="5"/>
  <c r="F53" i="5" s="1"/>
  <c r="H54" i="5"/>
  <c r="I54" i="5"/>
  <c r="I53" i="5" s="1"/>
  <c r="K54" i="5"/>
  <c r="L54" i="5"/>
  <c r="L53" i="5" s="1"/>
  <c r="N54" i="5"/>
  <c r="O54" i="5"/>
  <c r="O53" i="5" s="1"/>
  <c r="Q54" i="5"/>
  <c r="R54" i="5"/>
  <c r="R53" i="5" s="1"/>
  <c r="U54" i="5"/>
  <c r="U53" i="5" s="1"/>
  <c r="X54" i="5"/>
  <c r="X53" i="5" s="1"/>
  <c r="AA54" i="5"/>
  <c r="AA53" i="5" s="1"/>
  <c r="AD54" i="5"/>
  <c r="AD53" i="5" s="1"/>
  <c r="AG54" i="5"/>
  <c r="AG53" i="5" s="1"/>
  <c r="AJ54" i="5"/>
  <c r="AJ53" i="5" s="1"/>
  <c r="AM54" i="5"/>
  <c r="AM53" i="5" s="1"/>
  <c r="AP54" i="5"/>
  <c r="AP53" i="5" s="1"/>
  <c r="AR54" i="5"/>
  <c r="AS54" i="5"/>
  <c r="AS53" i="5" s="1"/>
  <c r="AV54" i="5"/>
  <c r="AV53" i="5" s="1"/>
  <c r="AY54" i="5"/>
  <c r="AY53" i="5" s="1"/>
  <c r="BA54" i="5"/>
  <c r="BB54" i="5"/>
  <c r="BB53" i="5" s="1"/>
  <c r="BE54" i="5"/>
  <c r="BE53" i="5" s="1"/>
  <c r="BH54" i="5"/>
  <c r="BH53" i="5" s="1"/>
  <c r="BJ54" i="5"/>
  <c r="BK54" i="5"/>
  <c r="BK53" i="5" s="1"/>
  <c r="BN54" i="5"/>
  <c r="BN53" i="5" s="1"/>
  <c r="BP54" i="5"/>
  <c r="BQ54" i="5"/>
  <c r="BQ53" i="5" s="1"/>
  <c r="BT54" i="5"/>
  <c r="BT53" i="5" s="1"/>
  <c r="BV54" i="5"/>
  <c r="BW54" i="5"/>
  <c r="BW53" i="5" s="1"/>
  <c r="BZ54" i="5"/>
  <c r="BZ53" i="5" s="1"/>
  <c r="CB54" i="5"/>
  <c r="CC54" i="5"/>
  <c r="CC53" i="5" s="1"/>
  <c r="CE54" i="5"/>
  <c r="CF54" i="5"/>
  <c r="CF53" i="5" s="1"/>
  <c r="CH54" i="5"/>
  <c r="CI54" i="5"/>
  <c r="CI53" i="5" s="1"/>
  <c r="CK54" i="5"/>
  <c r="CL54" i="5"/>
  <c r="CL53" i="5" s="1"/>
  <c r="CN54" i="5"/>
  <c r="CO54" i="5"/>
  <c r="CO53" i="5" s="1"/>
  <c r="CQ54" i="5"/>
  <c r="CR54" i="5"/>
  <c r="CR53" i="5" s="1"/>
  <c r="CT54" i="5"/>
  <c r="CU54" i="5"/>
  <c r="CU53" i="5" s="1"/>
  <c r="CX54" i="5"/>
  <c r="CX53" i="5" s="1"/>
  <c r="DA54" i="5"/>
  <c r="DA53" i="5" s="1"/>
  <c r="DC54" i="5"/>
  <c r="DD54" i="5"/>
  <c r="DD53" i="5" s="1"/>
  <c r="DG54" i="5"/>
  <c r="DG53" i="5" s="1"/>
  <c r="DJ54" i="5"/>
  <c r="DJ53" i="5" s="1"/>
  <c r="DL54" i="5"/>
  <c r="DM54" i="5"/>
  <c r="DM53" i="5" s="1"/>
  <c r="DO54" i="5"/>
  <c r="DP54" i="5"/>
  <c r="DP53" i="5" s="1"/>
  <c r="C49" i="5"/>
  <c r="E49" i="5"/>
  <c r="F49" i="5"/>
  <c r="H49" i="5"/>
  <c r="I49" i="5"/>
  <c r="K49" i="5"/>
  <c r="L49" i="5"/>
  <c r="N49" i="5"/>
  <c r="O49" i="5"/>
  <c r="Q49" i="5"/>
  <c r="R49" i="5"/>
  <c r="U49" i="5"/>
  <c r="X49" i="5"/>
  <c r="AA49" i="5"/>
  <c r="AD49" i="5"/>
  <c r="AG49" i="5"/>
  <c r="AJ49" i="5"/>
  <c r="AM49" i="5"/>
  <c r="AP49" i="5"/>
  <c r="AR49" i="5"/>
  <c r="AS49" i="5"/>
  <c r="AV49" i="5"/>
  <c r="AY49" i="5"/>
  <c r="BA49" i="5"/>
  <c r="BB49" i="5"/>
  <c r="BE49" i="5"/>
  <c r="BH49" i="5"/>
  <c r="BJ49" i="5"/>
  <c r="BK49" i="5"/>
  <c r="BN49" i="5"/>
  <c r="BP49" i="5"/>
  <c r="BQ49" i="5"/>
  <c r="BT49" i="5"/>
  <c r="BV49" i="5"/>
  <c r="BW49" i="5"/>
  <c r="BZ49" i="5"/>
  <c r="CB49" i="5"/>
  <c r="CC49" i="5"/>
  <c r="CE49" i="5"/>
  <c r="CF49" i="5"/>
  <c r="CH49" i="5"/>
  <c r="CI49" i="5"/>
  <c r="CK49" i="5"/>
  <c r="CL49" i="5"/>
  <c r="CN49" i="5"/>
  <c r="CO49" i="5"/>
  <c r="CQ49" i="5"/>
  <c r="CR49" i="5"/>
  <c r="CT49" i="5"/>
  <c r="CU49" i="5"/>
  <c r="CX49" i="5"/>
  <c r="DA49" i="5"/>
  <c r="DC49" i="5"/>
  <c r="DD49" i="5"/>
  <c r="DG49" i="5"/>
  <c r="DJ49" i="5"/>
  <c r="DL49" i="5"/>
  <c r="DM49" i="5"/>
  <c r="DO49" i="5"/>
  <c r="DP49" i="5"/>
  <c r="C41" i="5"/>
  <c r="C40" i="5" s="1"/>
  <c r="E41" i="5"/>
  <c r="E40" i="5" s="1"/>
  <c r="F41" i="5"/>
  <c r="H41" i="5"/>
  <c r="H40" i="5" s="1"/>
  <c r="I41" i="5"/>
  <c r="K41" i="5"/>
  <c r="K40" i="5" s="1"/>
  <c r="L41" i="5"/>
  <c r="N41" i="5"/>
  <c r="N40" i="5" s="1"/>
  <c r="O41" i="5"/>
  <c r="Q41" i="5"/>
  <c r="Q40" i="5" s="1"/>
  <c r="R41" i="5"/>
  <c r="U41" i="5"/>
  <c r="U40" i="5" s="1"/>
  <c r="X41" i="5"/>
  <c r="AA41" i="5"/>
  <c r="AA40" i="5" s="1"/>
  <c r="AD41" i="5"/>
  <c r="AG41" i="5"/>
  <c r="AG40" i="5" s="1"/>
  <c r="AJ41" i="5"/>
  <c r="AM41" i="5"/>
  <c r="AM40" i="5" s="1"/>
  <c r="AP41" i="5"/>
  <c r="AR41" i="5"/>
  <c r="AR40" i="5" s="1"/>
  <c r="AS41" i="5"/>
  <c r="AV41" i="5"/>
  <c r="AV40" i="5" s="1"/>
  <c r="AY41" i="5"/>
  <c r="BA41" i="5"/>
  <c r="BA40" i="5" s="1"/>
  <c r="BB41" i="5"/>
  <c r="BE41" i="5"/>
  <c r="BE40" i="5" s="1"/>
  <c r="BH41" i="5"/>
  <c r="BJ41" i="5"/>
  <c r="BJ40" i="5" s="1"/>
  <c r="BK41" i="5"/>
  <c r="BN41" i="5"/>
  <c r="BN40" i="5" s="1"/>
  <c r="BP41" i="5"/>
  <c r="BP40" i="5" s="1"/>
  <c r="BQ41" i="5"/>
  <c r="BQ40" i="5" s="1"/>
  <c r="BT41" i="5"/>
  <c r="BV41" i="5"/>
  <c r="BV40" i="5" s="1"/>
  <c r="BW41" i="5"/>
  <c r="BZ41" i="5"/>
  <c r="BZ40" i="5" s="1"/>
  <c r="CB41" i="5"/>
  <c r="CB40" i="5" s="1"/>
  <c r="CC41" i="5"/>
  <c r="CC40" i="5" s="1"/>
  <c r="CF41" i="5"/>
  <c r="CH41" i="5"/>
  <c r="CI41" i="5"/>
  <c r="CK41" i="5"/>
  <c r="CL41" i="5"/>
  <c r="CN41" i="5"/>
  <c r="CO41" i="5"/>
  <c r="CQ41" i="5"/>
  <c r="CR41" i="5"/>
  <c r="CT41" i="5"/>
  <c r="CU41" i="5"/>
  <c r="CX41" i="5"/>
  <c r="DA41" i="5"/>
  <c r="DC41" i="5"/>
  <c r="DD41" i="5"/>
  <c r="DG41" i="5"/>
  <c r="DJ41" i="5"/>
  <c r="DL41" i="5"/>
  <c r="DM41" i="5"/>
  <c r="DO41" i="5"/>
  <c r="DP41" i="5"/>
  <c r="C37" i="5"/>
  <c r="E37" i="5"/>
  <c r="F37" i="5"/>
  <c r="H37" i="5"/>
  <c r="I37" i="5"/>
  <c r="K37" i="5"/>
  <c r="L37" i="5"/>
  <c r="N37" i="5"/>
  <c r="O37" i="5"/>
  <c r="Q37" i="5"/>
  <c r="R37" i="5"/>
  <c r="U37" i="5"/>
  <c r="X37" i="5"/>
  <c r="AA37" i="5"/>
  <c r="AD37" i="5"/>
  <c r="AG37" i="5"/>
  <c r="AJ37" i="5"/>
  <c r="AM37" i="5"/>
  <c r="AP37" i="5"/>
  <c r="AR37" i="5"/>
  <c r="AS37" i="5"/>
  <c r="AV37" i="5"/>
  <c r="AY37" i="5"/>
  <c r="BA37" i="5"/>
  <c r="BB37" i="5"/>
  <c r="BE37" i="5"/>
  <c r="BH37" i="5"/>
  <c r="BJ37" i="5"/>
  <c r="BK37" i="5"/>
  <c r="BN37" i="5"/>
  <c r="BP37" i="5"/>
  <c r="BQ37" i="5"/>
  <c r="BT37" i="5"/>
  <c r="BV37" i="5"/>
  <c r="BW37" i="5"/>
  <c r="BZ37" i="5"/>
  <c r="CB37" i="5"/>
  <c r="CC37" i="5"/>
  <c r="CE37" i="5"/>
  <c r="CF37" i="5"/>
  <c r="CH37" i="5"/>
  <c r="CI37" i="5"/>
  <c r="CK37" i="5"/>
  <c r="CL37" i="5"/>
  <c r="CN37" i="5"/>
  <c r="CO37" i="5"/>
  <c r="CQ37" i="5"/>
  <c r="CR37" i="5"/>
  <c r="CT37" i="5"/>
  <c r="CU37" i="5"/>
  <c r="CX37" i="5"/>
  <c r="DA37" i="5"/>
  <c r="DC37" i="5"/>
  <c r="DD37" i="5"/>
  <c r="DG37" i="5"/>
  <c r="DJ37" i="5"/>
  <c r="DL37" i="5"/>
  <c r="DM37" i="5"/>
  <c r="DO37" i="5"/>
  <c r="DP37" i="5"/>
  <c r="C29" i="5"/>
  <c r="E29" i="5"/>
  <c r="E28" i="5" s="1"/>
  <c r="F29" i="5"/>
  <c r="F28" i="5" s="1"/>
  <c r="H29" i="5"/>
  <c r="H28" i="5" s="1"/>
  <c r="I29" i="5"/>
  <c r="I28" i="5" s="1"/>
  <c r="K29" i="5"/>
  <c r="K28" i="5" s="1"/>
  <c r="L29" i="5"/>
  <c r="L28" i="5" s="1"/>
  <c r="N29" i="5"/>
  <c r="N28" i="5" s="1"/>
  <c r="O29" i="5"/>
  <c r="O28" i="5" s="1"/>
  <c r="Q29" i="5"/>
  <c r="Q28" i="5" s="1"/>
  <c r="R29" i="5"/>
  <c r="R28" i="5" s="1"/>
  <c r="U29" i="5"/>
  <c r="X29" i="5"/>
  <c r="X28" i="5" s="1"/>
  <c r="AA29" i="5"/>
  <c r="AD29" i="5"/>
  <c r="AD28" i="5" s="1"/>
  <c r="AG29" i="5"/>
  <c r="AJ29" i="5"/>
  <c r="AJ28" i="5" s="1"/>
  <c r="AM29" i="5"/>
  <c r="AP29" i="5"/>
  <c r="AP28" i="5" s="1"/>
  <c r="AR29" i="5"/>
  <c r="AR28" i="5" s="1"/>
  <c r="AS29" i="5"/>
  <c r="AS28" i="5" s="1"/>
  <c r="AV29" i="5"/>
  <c r="AY29" i="5"/>
  <c r="AY28" i="5" s="1"/>
  <c r="BA29" i="5"/>
  <c r="BA28" i="5" s="1"/>
  <c r="BB29" i="5"/>
  <c r="BB28" i="5" s="1"/>
  <c r="BE29" i="5"/>
  <c r="BH29" i="5"/>
  <c r="BJ29" i="5"/>
  <c r="BJ28" i="5" s="1"/>
  <c r="BK29" i="5"/>
  <c r="BK28" i="5" s="1"/>
  <c r="BN29" i="5"/>
  <c r="BP29" i="5"/>
  <c r="BQ29" i="5"/>
  <c r="BT29" i="5"/>
  <c r="BT28" i="5" s="1"/>
  <c r="BV29" i="5"/>
  <c r="BV28" i="5" s="1"/>
  <c r="BW29" i="5"/>
  <c r="BW28" i="5" s="1"/>
  <c r="BZ29" i="5"/>
  <c r="CB29" i="5"/>
  <c r="CB28" i="5" s="1"/>
  <c r="CC29" i="5"/>
  <c r="CF29" i="5"/>
  <c r="CH29" i="5"/>
  <c r="CI29" i="5"/>
  <c r="CK29" i="5"/>
  <c r="CL29" i="5"/>
  <c r="CN29" i="5"/>
  <c r="CO29" i="5"/>
  <c r="CQ29" i="5"/>
  <c r="CR29" i="5"/>
  <c r="CT29" i="5"/>
  <c r="CU29" i="5"/>
  <c r="CX29" i="5"/>
  <c r="DA29" i="5"/>
  <c r="DC29" i="5"/>
  <c r="DD29" i="5"/>
  <c r="DG29" i="5"/>
  <c r="DJ29" i="5"/>
  <c r="DL29" i="5"/>
  <c r="DM29" i="5"/>
  <c r="DO29" i="5"/>
  <c r="DP29" i="5"/>
  <c r="C21" i="5"/>
  <c r="C18" i="5" s="1"/>
  <c r="E21" i="5"/>
  <c r="E18" i="5" s="1"/>
  <c r="F21" i="5"/>
  <c r="F18" i="5" s="1"/>
  <c r="H21" i="5"/>
  <c r="H18" i="5" s="1"/>
  <c r="I21" i="5"/>
  <c r="I18" i="5" s="1"/>
  <c r="K21" i="5"/>
  <c r="K18" i="5" s="1"/>
  <c r="L21" i="5"/>
  <c r="L18" i="5" s="1"/>
  <c r="N21" i="5"/>
  <c r="N18" i="5" s="1"/>
  <c r="O21" i="5"/>
  <c r="O18" i="5" s="1"/>
  <c r="Q21" i="5"/>
  <c r="Q18" i="5" s="1"/>
  <c r="R21" i="5"/>
  <c r="R18" i="5" s="1"/>
  <c r="U21" i="5"/>
  <c r="U18" i="5" s="1"/>
  <c r="X21" i="5"/>
  <c r="X18" i="5" s="1"/>
  <c r="AA21" i="5"/>
  <c r="AA18" i="5" s="1"/>
  <c r="AD21" i="5"/>
  <c r="AD18" i="5" s="1"/>
  <c r="AG21" i="5"/>
  <c r="AG18" i="5" s="1"/>
  <c r="AJ21" i="5"/>
  <c r="AJ18" i="5" s="1"/>
  <c r="AM21" i="5"/>
  <c r="AM18" i="5" s="1"/>
  <c r="AP21" i="5"/>
  <c r="AP18" i="5" s="1"/>
  <c r="AR21" i="5"/>
  <c r="AR18" i="5" s="1"/>
  <c r="AS21" i="5"/>
  <c r="AS18" i="5" s="1"/>
  <c r="AV21" i="5"/>
  <c r="AV18" i="5" s="1"/>
  <c r="AY21" i="5"/>
  <c r="AY18" i="5" s="1"/>
  <c r="BA21" i="5"/>
  <c r="BA18" i="5" s="1"/>
  <c r="BB21" i="5"/>
  <c r="BB18" i="5" s="1"/>
  <c r="BE21" i="5"/>
  <c r="BE18" i="5" s="1"/>
  <c r="BH21" i="5"/>
  <c r="BH18" i="5" s="1"/>
  <c r="BJ21" i="5"/>
  <c r="BJ18" i="5" s="1"/>
  <c r="BK21" i="5"/>
  <c r="BK18" i="5" s="1"/>
  <c r="BN21" i="5"/>
  <c r="BN18" i="5" s="1"/>
  <c r="BQ21" i="5"/>
  <c r="BQ18" i="5" s="1"/>
  <c r="BT21" i="5"/>
  <c r="BT18" i="5" s="1"/>
  <c r="BV21" i="5"/>
  <c r="BV18" i="5" s="1"/>
  <c r="BW21" i="5"/>
  <c r="BW18" i="5" s="1"/>
  <c r="BZ21" i="5"/>
  <c r="BZ18" i="5" s="1"/>
  <c r="CB21" i="5"/>
  <c r="CB18" i="5" s="1"/>
  <c r="CC21" i="5"/>
  <c r="CF21" i="5"/>
  <c r="CF18" i="5" s="1"/>
  <c r="CH21" i="5"/>
  <c r="CH18" i="5" s="1"/>
  <c r="CI21" i="5"/>
  <c r="CI18" i="5" s="1"/>
  <c r="CK21" i="5"/>
  <c r="CK18" i="5" s="1"/>
  <c r="CL21" i="5"/>
  <c r="CL18" i="5" s="1"/>
  <c r="CN21" i="5"/>
  <c r="CN18" i="5" s="1"/>
  <c r="CO21" i="5"/>
  <c r="CO18" i="5" s="1"/>
  <c r="CQ21" i="5"/>
  <c r="CQ18" i="5" s="1"/>
  <c r="CR21" i="5"/>
  <c r="CR18" i="5" s="1"/>
  <c r="CT21" i="5"/>
  <c r="CT18" i="5" s="1"/>
  <c r="CU21" i="5"/>
  <c r="CU18" i="5" s="1"/>
  <c r="CX21" i="5"/>
  <c r="CX18" i="5" s="1"/>
  <c r="DA21" i="5"/>
  <c r="DA18" i="5" s="1"/>
  <c r="DC21" i="5"/>
  <c r="DC18" i="5" s="1"/>
  <c r="DD21" i="5"/>
  <c r="DD18" i="5" s="1"/>
  <c r="DG21" i="5"/>
  <c r="DG18" i="5" s="1"/>
  <c r="DJ21" i="5"/>
  <c r="DJ18" i="5" s="1"/>
  <c r="DL21" i="5"/>
  <c r="DL18" i="5" s="1"/>
  <c r="DM21" i="5"/>
  <c r="DM18" i="5" s="1"/>
  <c r="DO21" i="5"/>
  <c r="DO18" i="5" s="1"/>
  <c r="DP21" i="5"/>
  <c r="DP18" i="5" s="1"/>
  <c r="CC18" i="5"/>
  <c r="C12" i="5"/>
  <c r="C7" i="5" s="1"/>
  <c r="E12" i="5"/>
  <c r="E7" i="5" s="1"/>
  <c r="F12" i="5"/>
  <c r="F7" i="5" s="1"/>
  <c r="H12" i="5"/>
  <c r="H7" i="5" s="1"/>
  <c r="I12" i="5"/>
  <c r="I7" i="5" s="1"/>
  <c r="K12" i="5"/>
  <c r="K7" i="5" s="1"/>
  <c r="L12" i="5"/>
  <c r="L7" i="5" s="1"/>
  <c r="N12" i="5"/>
  <c r="N7" i="5" s="1"/>
  <c r="O12" i="5"/>
  <c r="O7" i="5" s="1"/>
  <c r="R12" i="5"/>
  <c r="R7" i="5" s="1"/>
  <c r="U12" i="5"/>
  <c r="U7" i="5" s="1"/>
  <c r="X12" i="5"/>
  <c r="X7" i="5" s="1"/>
  <c r="AA12" i="5"/>
  <c r="AA7" i="5" s="1"/>
  <c r="AD12" i="5"/>
  <c r="AD7" i="5" s="1"/>
  <c r="AG12" i="5"/>
  <c r="AG7" i="5" s="1"/>
  <c r="AJ12" i="5"/>
  <c r="AJ7" i="5" s="1"/>
  <c r="AM12" i="5"/>
  <c r="AM7" i="5" s="1"/>
  <c r="AP12" i="5"/>
  <c r="AP7" i="5" s="1"/>
  <c r="AR12" i="5"/>
  <c r="AR7" i="5" s="1"/>
  <c r="AS12" i="5"/>
  <c r="AS7" i="5" s="1"/>
  <c r="AV12" i="5"/>
  <c r="AV7" i="5" s="1"/>
  <c r="AY12" i="5"/>
  <c r="AY7" i="5" s="1"/>
  <c r="BA12" i="5"/>
  <c r="BA7" i="5" s="1"/>
  <c r="BB12" i="5"/>
  <c r="BB7" i="5" s="1"/>
  <c r="BE12" i="5"/>
  <c r="BE7" i="5" s="1"/>
  <c r="BH12" i="5"/>
  <c r="BH7" i="5" s="1"/>
  <c r="BJ12" i="5"/>
  <c r="BJ7" i="5" s="1"/>
  <c r="BK12" i="5"/>
  <c r="BK7" i="5" s="1"/>
  <c r="BN12" i="5"/>
  <c r="BN7" i="5" s="1"/>
  <c r="BP12" i="5"/>
  <c r="BQ12" i="5"/>
  <c r="BQ7" i="5" s="1"/>
  <c r="BT12" i="5"/>
  <c r="BT7" i="5" s="1"/>
  <c r="BV12" i="5"/>
  <c r="BV7" i="5" s="1"/>
  <c r="BW12" i="5"/>
  <c r="BW7" i="5" s="1"/>
  <c r="BZ12" i="5"/>
  <c r="BZ7" i="5" s="1"/>
  <c r="CB12" i="5"/>
  <c r="CB7" i="5" s="1"/>
  <c r="CC12" i="5"/>
  <c r="CC7" i="5" s="1"/>
  <c r="CE12" i="5"/>
  <c r="CF12" i="5"/>
  <c r="CF7" i="5" s="1"/>
  <c r="CH12" i="5"/>
  <c r="CH7" i="5" s="1"/>
  <c r="CI12" i="5"/>
  <c r="CI7" i="5" s="1"/>
  <c r="CK12" i="5"/>
  <c r="CK7" i="5" s="1"/>
  <c r="CL12" i="5"/>
  <c r="CL7" i="5" s="1"/>
  <c r="CN12" i="5"/>
  <c r="CN7" i="5" s="1"/>
  <c r="CO12" i="5"/>
  <c r="CO7" i="5" s="1"/>
  <c r="CQ12" i="5"/>
  <c r="CQ7" i="5" s="1"/>
  <c r="CR12" i="5"/>
  <c r="CR7" i="5" s="1"/>
  <c r="CT12" i="5"/>
  <c r="CT7" i="5" s="1"/>
  <c r="CU12" i="5"/>
  <c r="CU7" i="5" s="1"/>
  <c r="CX12" i="5"/>
  <c r="CX7" i="5" s="1"/>
  <c r="DA12" i="5"/>
  <c r="DA7" i="5" s="1"/>
  <c r="DC12" i="5"/>
  <c r="DC7" i="5" s="1"/>
  <c r="DD12" i="5"/>
  <c r="DD7" i="5" s="1"/>
  <c r="DG12" i="5"/>
  <c r="DG7" i="5" s="1"/>
  <c r="DJ12" i="5"/>
  <c r="DJ7" i="5" s="1"/>
  <c r="DL12" i="5"/>
  <c r="DL7" i="5" s="1"/>
  <c r="DM12" i="5"/>
  <c r="DM7" i="5" s="1"/>
  <c r="DP12" i="5"/>
  <c r="DP7" i="5" s="1"/>
  <c r="DQ37" i="5" l="1"/>
  <c r="HB39" i="5"/>
  <c r="AB37" i="8"/>
  <c r="HB31" i="5"/>
  <c r="AB29" i="8"/>
  <c r="HB34" i="5"/>
  <c r="AB32" i="8"/>
  <c r="AN53" i="8"/>
  <c r="AK53" i="8"/>
  <c r="AW53" i="8" s="1"/>
  <c r="HB70" i="5"/>
  <c r="AB68" i="8"/>
  <c r="HB66" i="5"/>
  <c r="AB64" i="8"/>
  <c r="GZ12" i="1"/>
  <c r="E9" i="7" s="1"/>
  <c r="E10" i="7"/>
  <c r="D5" i="8"/>
  <c r="M5" i="8" s="1"/>
  <c r="GY26" i="5"/>
  <c r="EW27" i="5"/>
  <c r="P25" i="8" s="1"/>
  <c r="Y25" i="8" s="1"/>
  <c r="P50" i="8"/>
  <c r="Y50" i="8" s="1"/>
  <c r="AN20" i="8"/>
  <c r="AK20" i="8"/>
  <c r="AW20" i="8" s="1"/>
  <c r="HC22" i="5"/>
  <c r="AC20" i="8"/>
  <c r="AO20" i="8" s="1"/>
  <c r="HB25" i="5"/>
  <c r="AB23" i="8"/>
  <c r="HB11" i="5"/>
  <c r="AB9" i="8"/>
  <c r="HB15" i="5"/>
  <c r="AB13" i="8"/>
  <c r="HB8" i="5"/>
  <c r="AB6" i="8"/>
  <c r="AN6" i="8" s="1"/>
  <c r="AN28" i="8"/>
  <c r="AK28" i="8"/>
  <c r="AW28" i="8" s="1"/>
  <c r="HB59" i="1"/>
  <c r="HB58" i="1" s="1"/>
  <c r="DS58" i="1"/>
  <c r="J55" i="7" s="1"/>
  <c r="J56" i="7"/>
  <c r="M56" i="7" s="1"/>
  <c r="GY27" i="5"/>
  <c r="EW73" i="5"/>
  <c r="J54" i="7"/>
  <c r="M54" i="7" s="1"/>
  <c r="DS54" i="1"/>
  <c r="HB57" i="1"/>
  <c r="HB54" i="1" s="1"/>
  <c r="EW6" i="5"/>
  <c r="P24" i="8"/>
  <c r="Y24" i="8" s="1"/>
  <c r="AN11" i="8"/>
  <c r="AK11" i="8"/>
  <c r="AW11" i="8" s="1"/>
  <c r="AK57" i="8"/>
  <c r="AW57" i="8" s="1"/>
  <c r="AN57" i="8"/>
  <c r="HB57" i="5"/>
  <c r="AB55" i="8"/>
  <c r="HB16" i="5"/>
  <c r="AB14" i="8"/>
  <c r="HB35" i="5"/>
  <c r="AB33" i="8"/>
  <c r="HB46" i="5"/>
  <c r="AB44" i="8"/>
  <c r="HB45" i="5"/>
  <c r="AB43" i="8"/>
  <c r="HB9" i="5"/>
  <c r="AB7" i="8"/>
  <c r="HB24" i="5"/>
  <c r="AB22" i="8"/>
  <c r="HB23" i="5"/>
  <c r="AB21" i="8"/>
  <c r="HB20" i="5"/>
  <c r="AB18" i="8"/>
  <c r="HB19" i="5"/>
  <c r="AB17" i="8"/>
  <c r="HB10" i="5"/>
  <c r="AB8" i="8"/>
  <c r="HB36" i="5"/>
  <c r="AB34" i="8"/>
  <c r="HB17" i="5"/>
  <c r="AB15" i="8"/>
  <c r="G62" i="5"/>
  <c r="G67" i="5"/>
  <c r="J12" i="5"/>
  <c r="J41" i="5"/>
  <c r="J67" i="5"/>
  <c r="M7" i="5"/>
  <c r="M21" i="5"/>
  <c r="M29" i="5"/>
  <c r="M49" i="5"/>
  <c r="P37" i="5"/>
  <c r="P49" i="5"/>
  <c r="P54" i="5"/>
  <c r="S29" i="5"/>
  <c r="BR41" i="5"/>
  <c r="BX67" i="5"/>
  <c r="BX61" i="5" s="1"/>
  <c r="CD37" i="5"/>
  <c r="CD41" i="5"/>
  <c r="CD58" i="5"/>
  <c r="CD62" i="5"/>
  <c r="CD61" i="5" s="1"/>
  <c r="CD67" i="5"/>
  <c r="CG49" i="5"/>
  <c r="CG54" i="5"/>
  <c r="CG67" i="5"/>
  <c r="CJ37" i="5"/>
  <c r="CM37" i="5"/>
  <c r="CM41" i="5"/>
  <c r="CM58" i="5"/>
  <c r="CM62" i="5"/>
  <c r="CM67" i="5"/>
  <c r="CP7" i="5"/>
  <c r="CP21" i="5"/>
  <c r="CP54" i="5"/>
  <c r="CS37" i="5"/>
  <c r="CS41" i="5"/>
  <c r="AT37" i="5"/>
  <c r="AT41" i="5"/>
  <c r="BL41" i="5"/>
  <c r="BX37" i="5"/>
  <c r="CM53" i="5"/>
  <c r="CS53" i="5"/>
  <c r="CV49" i="5"/>
  <c r="DE37" i="5"/>
  <c r="DE41" i="5"/>
  <c r="DN7" i="5"/>
  <c r="DN21" i="5"/>
  <c r="DN49" i="5"/>
  <c r="DN54" i="5"/>
  <c r="DN53" i="5" s="1"/>
  <c r="DQ29" i="5"/>
  <c r="DQ28" i="5" s="1"/>
  <c r="DS67" i="5"/>
  <c r="AB65" i="8" s="1"/>
  <c r="J40" i="5"/>
  <c r="J52" i="5" s="1"/>
  <c r="S28" i="5"/>
  <c r="CD53" i="5"/>
  <c r="CG53" i="5"/>
  <c r="CP53" i="5"/>
  <c r="G18" i="5"/>
  <c r="G26" i="5" s="1"/>
  <c r="G6" i="5" s="1"/>
  <c r="G72" i="5" s="1"/>
  <c r="J7" i="5"/>
  <c r="M18" i="5"/>
  <c r="M26" i="5" s="1"/>
  <c r="M6" i="5" s="1"/>
  <c r="M72" i="5" s="1"/>
  <c r="P18" i="5"/>
  <c r="P26" i="5" s="1"/>
  <c r="P40" i="5"/>
  <c r="P62" i="5"/>
  <c r="P61" i="5" s="1"/>
  <c r="S54" i="5"/>
  <c r="BC37" i="5"/>
  <c r="BC41" i="5"/>
  <c r="BL18" i="5"/>
  <c r="BL26" i="5" s="1"/>
  <c r="BL29" i="5"/>
  <c r="BL53" i="5"/>
  <c r="BX18" i="5"/>
  <c r="BX26" i="5" s="1"/>
  <c r="BX53" i="5"/>
  <c r="CG37" i="5"/>
  <c r="CJ18" i="5"/>
  <c r="CJ41" i="5"/>
  <c r="CJ40" i="5" s="1"/>
  <c r="CJ61" i="5"/>
  <c r="CM61" i="5"/>
  <c r="CS18" i="5"/>
  <c r="CS26" i="5" s="1"/>
  <c r="CS6" i="5" s="1"/>
  <c r="CS72" i="5" s="1"/>
  <c r="CV18" i="5"/>
  <c r="CV26" i="5" s="1"/>
  <c r="CV6" i="5" s="1"/>
  <c r="CV72" i="5" s="1"/>
  <c r="DE18" i="5"/>
  <c r="DE26" i="5" s="1"/>
  <c r="DE6" i="5" s="1"/>
  <c r="DE72" i="5" s="1"/>
  <c r="DE53" i="5"/>
  <c r="DN61" i="5"/>
  <c r="DQ54" i="5"/>
  <c r="DS62" i="5"/>
  <c r="HB63" i="5"/>
  <c r="DS58" i="5"/>
  <c r="AB56" i="8" s="1"/>
  <c r="HB59" i="5"/>
  <c r="HB58" i="5" s="1"/>
  <c r="DS54" i="5"/>
  <c r="AB52" i="8" s="1"/>
  <c r="HB55" i="5"/>
  <c r="HB54" i="5" s="1"/>
  <c r="HB53" i="5" s="1"/>
  <c r="DS41" i="5"/>
  <c r="AB39" i="8" s="1"/>
  <c r="HB42" i="5"/>
  <c r="HB41" i="5" s="1"/>
  <c r="DS29" i="5"/>
  <c r="AB27" i="8" s="1"/>
  <c r="HB30" i="5"/>
  <c r="G37" i="5"/>
  <c r="G28" i="5" s="1"/>
  <c r="G41" i="5"/>
  <c r="J18" i="5"/>
  <c r="J58" i="5"/>
  <c r="J62" i="5"/>
  <c r="J61" i="5" s="1"/>
  <c r="M37" i="5"/>
  <c r="M41" i="5"/>
  <c r="AT18" i="5"/>
  <c r="AT26" i="5" s="1"/>
  <c r="AT6" i="5" s="1"/>
  <c r="AT72" i="5" s="1"/>
  <c r="BC18" i="5"/>
  <c r="BC26" i="5" s="1"/>
  <c r="BC6" i="5" s="1"/>
  <c r="BC72" i="5" s="1"/>
  <c r="BR53" i="5"/>
  <c r="BX41" i="5"/>
  <c r="CD18" i="5"/>
  <c r="CD26" i="5" s="1"/>
  <c r="CD6" i="5" s="1"/>
  <c r="CD72" i="5" s="1"/>
  <c r="CD29" i="5"/>
  <c r="CJ12" i="5"/>
  <c r="CJ7" i="5" s="1"/>
  <c r="CJ53" i="5"/>
  <c r="CM26" i="5"/>
  <c r="CM6" i="5" s="1"/>
  <c r="CM72" i="5" s="1"/>
  <c r="CM18" i="5"/>
  <c r="CM29" i="5"/>
  <c r="CM49" i="5"/>
  <c r="CP26" i="5"/>
  <c r="CP6" i="5" s="1"/>
  <c r="CP72" i="5" s="1"/>
  <c r="CP18" i="5"/>
  <c r="CP29" i="5"/>
  <c r="CP28" i="5" s="1"/>
  <c r="CP49" i="5"/>
  <c r="CS62" i="5"/>
  <c r="CS61" i="5" s="1"/>
  <c r="CV41" i="5"/>
  <c r="DN26" i="5"/>
  <c r="DN6" i="5" s="1"/>
  <c r="DN72" i="5" s="1"/>
  <c r="DN18" i="5"/>
  <c r="DN29" i="5"/>
  <c r="DN28" i="5" s="1"/>
  <c r="HB68" i="5"/>
  <c r="DS49" i="5"/>
  <c r="HB50" i="5"/>
  <c r="HB49" i="5" s="1"/>
  <c r="DS37" i="5"/>
  <c r="AB35" i="8" s="1"/>
  <c r="HB38" i="5"/>
  <c r="HB37" i="5" s="1"/>
  <c r="DS21" i="5"/>
  <c r="AB19" i="8" s="1"/>
  <c r="HB22" i="5"/>
  <c r="DS12" i="5"/>
  <c r="AB10" i="8" s="1"/>
  <c r="HB13" i="5"/>
  <c r="C28" i="5"/>
  <c r="C52" i="5" s="1"/>
  <c r="C27" i="5" s="1"/>
  <c r="C73" i="5" s="1"/>
  <c r="CI26" i="5"/>
  <c r="CI6" i="5" s="1"/>
  <c r="CI72" i="5" s="1"/>
  <c r="CF26" i="5"/>
  <c r="CF6" i="5" s="1"/>
  <c r="CF72" i="5" s="1"/>
  <c r="BN26" i="5"/>
  <c r="BN6" i="5" s="1"/>
  <c r="BN72" i="5" s="1"/>
  <c r="BJ26" i="5"/>
  <c r="BE26" i="5"/>
  <c r="BA26" i="5"/>
  <c r="AG26" i="5"/>
  <c r="AG6" i="5" s="1"/>
  <c r="AG72" i="5" s="1"/>
  <c r="CO26" i="5"/>
  <c r="CO6" i="5" s="1"/>
  <c r="CO72" i="5" s="1"/>
  <c r="CC26" i="5"/>
  <c r="CC6" i="5" s="1"/>
  <c r="CC72" i="5" s="1"/>
  <c r="AR26" i="5"/>
  <c r="U26" i="5"/>
  <c r="U6" i="5" s="1"/>
  <c r="U72" i="5" s="1"/>
  <c r="K26" i="5"/>
  <c r="E26" i="5"/>
  <c r="AV26" i="5"/>
  <c r="AV6" i="5" s="1"/>
  <c r="AV72" i="5" s="1"/>
  <c r="AM26" i="5"/>
  <c r="AM6" i="5" s="1"/>
  <c r="AM72" i="5" s="1"/>
  <c r="AA26" i="5"/>
  <c r="AA6" i="5" s="1"/>
  <c r="AA72" i="5" s="1"/>
  <c r="BH28" i="5"/>
  <c r="DO28" i="5"/>
  <c r="DL28" i="5"/>
  <c r="DG28" i="5"/>
  <c r="DC28" i="5"/>
  <c r="CX28" i="5"/>
  <c r="CT28" i="5"/>
  <c r="CQ28" i="5"/>
  <c r="CN28" i="5"/>
  <c r="CK28" i="5"/>
  <c r="CH28" i="5"/>
  <c r="BV52" i="5"/>
  <c r="BJ52" i="5"/>
  <c r="BA52" i="5"/>
  <c r="AR52" i="5"/>
  <c r="Q52" i="5"/>
  <c r="N52" i="5"/>
  <c r="K52" i="5"/>
  <c r="H52" i="5"/>
  <c r="E52" i="5"/>
  <c r="DP40" i="5"/>
  <c r="DM40" i="5"/>
  <c r="DJ40" i="5"/>
  <c r="DD40" i="5"/>
  <c r="DA40" i="5"/>
  <c r="CU40" i="5"/>
  <c r="CR40" i="5"/>
  <c r="CO40" i="5"/>
  <c r="CL40" i="5"/>
  <c r="CI40" i="5"/>
  <c r="CF40" i="5"/>
  <c r="BL28" i="5"/>
  <c r="CM40" i="5"/>
  <c r="CP40" i="5"/>
  <c r="CS28" i="5"/>
  <c r="CV28" i="5"/>
  <c r="CK26" i="5"/>
  <c r="BV26" i="5"/>
  <c r="CJ26" i="5"/>
  <c r="CJ6" i="5" s="1"/>
  <c r="CJ72" i="5" s="1"/>
  <c r="DG26" i="5"/>
  <c r="DG6" i="5" s="1"/>
  <c r="DG72" i="5" s="1"/>
  <c r="CQ26" i="5"/>
  <c r="BH26" i="5"/>
  <c r="BH6" i="5" s="1"/>
  <c r="BH72" i="5" s="1"/>
  <c r="AP26" i="5"/>
  <c r="AP6" i="5" s="1"/>
  <c r="AP72" i="5" s="1"/>
  <c r="R26" i="5"/>
  <c r="R6" i="5" s="1"/>
  <c r="R72" i="5" s="1"/>
  <c r="O26" i="5"/>
  <c r="O6" i="5" s="1"/>
  <c r="O72" i="5" s="1"/>
  <c r="I26" i="5"/>
  <c r="I6" i="5" s="1"/>
  <c r="I72" i="5" s="1"/>
  <c r="CX26" i="5"/>
  <c r="CX6" i="5" s="1"/>
  <c r="CX72" i="5" s="1"/>
  <c r="BZ26" i="5"/>
  <c r="BZ6" i="5" s="1"/>
  <c r="BZ72" i="5" s="1"/>
  <c r="BQ26" i="5"/>
  <c r="BQ6" i="5" s="1"/>
  <c r="BQ72" i="5" s="1"/>
  <c r="AY26" i="5"/>
  <c r="AY6" i="5" s="1"/>
  <c r="AY72" i="5" s="1"/>
  <c r="AD26" i="5"/>
  <c r="AD6" i="5" s="1"/>
  <c r="AD72" i="5" s="1"/>
  <c r="L26" i="5"/>
  <c r="L6" i="5" s="1"/>
  <c r="L72" i="5" s="1"/>
  <c r="F26" i="5"/>
  <c r="F6" i="5" s="1"/>
  <c r="F72" i="5" s="1"/>
  <c r="DL26" i="5"/>
  <c r="DC26" i="5"/>
  <c r="CT26" i="5"/>
  <c r="CN26" i="5"/>
  <c r="CH26" i="5"/>
  <c r="BK26" i="5"/>
  <c r="BK6" i="5" s="1"/>
  <c r="BK72" i="5" s="1"/>
  <c r="BB26" i="5"/>
  <c r="BB6" i="5" s="1"/>
  <c r="BB72" i="5" s="1"/>
  <c r="AS26" i="5"/>
  <c r="AS6" i="5" s="1"/>
  <c r="AS72" i="5" s="1"/>
  <c r="AJ26" i="5"/>
  <c r="AJ6" i="5" s="1"/>
  <c r="AJ72" i="5" s="1"/>
  <c r="X26" i="5"/>
  <c r="X6" i="5" s="1"/>
  <c r="X72" i="5" s="1"/>
  <c r="N26" i="5"/>
  <c r="H26" i="5"/>
  <c r="DP28" i="5"/>
  <c r="DP52" i="5" s="1"/>
  <c r="DP27" i="5" s="1"/>
  <c r="DP73" i="5" s="1"/>
  <c r="DM28" i="5"/>
  <c r="DM52" i="5" s="1"/>
  <c r="DM27" i="5" s="1"/>
  <c r="DM73" i="5" s="1"/>
  <c r="DJ28" i="5"/>
  <c r="DJ52" i="5" s="1"/>
  <c r="DJ27" i="5" s="1"/>
  <c r="DJ73" i="5" s="1"/>
  <c r="DD28" i="5"/>
  <c r="DD52" i="5" s="1"/>
  <c r="DD27" i="5" s="1"/>
  <c r="DD73" i="5" s="1"/>
  <c r="DA28" i="5"/>
  <c r="DA52" i="5" s="1"/>
  <c r="DA27" i="5" s="1"/>
  <c r="DA73" i="5" s="1"/>
  <c r="CU28" i="5"/>
  <c r="CU52" i="5" s="1"/>
  <c r="CU27" i="5" s="1"/>
  <c r="CU73" i="5" s="1"/>
  <c r="CR28" i="5"/>
  <c r="CR52" i="5" s="1"/>
  <c r="CR27" i="5" s="1"/>
  <c r="CR73" i="5" s="1"/>
  <c r="CO28" i="5"/>
  <c r="CO52" i="5" s="1"/>
  <c r="CO27" i="5" s="1"/>
  <c r="CO73" i="5" s="1"/>
  <c r="CL28" i="5"/>
  <c r="CL52" i="5" s="1"/>
  <c r="CL27" i="5" s="1"/>
  <c r="CL73" i="5" s="1"/>
  <c r="CI28" i="5"/>
  <c r="CI52" i="5" s="1"/>
  <c r="CI27" i="5" s="1"/>
  <c r="CI73" i="5" s="1"/>
  <c r="CF28" i="5"/>
  <c r="CF52" i="5" s="1"/>
  <c r="CF27" i="5" s="1"/>
  <c r="CF73" i="5" s="1"/>
  <c r="CB52" i="5"/>
  <c r="DO40" i="5"/>
  <c r="DL40" i="5"/>
  <c r="DG40" i="5"/>
  <c r="DC40" i="5"/>
  <c r="CX40" i="5"/>
  <c r="CT40" i="5"/>
  <c r="CQ40" i="5"/>
  <c r="CN40" i="5"/>
  <c r="CK40" i="5"/>
  <c r="CH40" i="5"/>
  <c r="DV74" i="5"/>
  <c r="EB74" i="5"/>
  <c r="EK74" i="5"/>
  <c r="EQ74" i="5"/>
  <c r="DY52" i="5"/>
  <c r="DY27" i="5" s="1"/>
  <c r="DY73" i="5" s="1"/>
  <c r="DY74" i="5" s="1"/>
  <c r="EC52" i="5"/>
  <c r="EC27" i="5" s="1"/>
  <c r="EC73" i="5" s="1"/>
  <c r="EC74" i="5" s="1"/>
  <c r="CB26" i="5"/>
  <c r="BW26" i="5"/>
  <c r="BW6" i="5" s="1"/>
  <c r="BW72" i="5" s="1"/>
  <c r="BT26" i="5"/>
  <c r="BT6" i="5" s="1"/>
  <c r="BT72" i="5" s="1"/>
  <c r="S52" i="5"/>
  <c r="S27" i="5" s="1"/>
  <c r="S73" i="5" s="1"/>
  <c r="DZ74" i="5"/>
  <c r="EH74" i="5"/>
  <c r="EN74" i="5"/>
  <c r="ET74" i="5"/>
  <c r="DW52" i="5"/>
  <c r="DW27" i="5" s="1"/>
  <c r="DW73" i="5" s="1"/>
  <c r="DW74" i="5" s="1"/>
  <c r="EA52" i="5"/>
  <c r="EE52" i="5"/>
  <c r="EE27" i="5" s="1"/>
  <c r="EE73" i="5" s="1"/>
  <c r="EE74" i="5" s="1"/>
  <c r="DP26" i="5"/>
  <c r="DP6" i="5" s="1"/>
  <c r="DP72" i="5" s="1"/>
  <c r="BE6" i="5"/>
  <c r="BE72" i="5" s="1"/>
  <c r="G40" i="5"/>
  <c r="DM26" i="5"/>
  <c r="DM6" i="5" s="1"/>
  <c r="DM72" i="5" s="1"/>
  <c r="DJ26" i="5"/>
  <c r="DJ6" i="5" s="1"/>
  <c r="DJ72" i="5" s="1"/>
  <c r="DD26" i="5"/>
  <c r="DD6" i="5" s="1"/>
  <c r="DD72" i="5" s="1"/>
  <c r="DA26" i="5"/>
  <c r="DA6" i="5" s="1"/>
  <c r="DA72" i="5" s="1"/>
  <c r="CU26" i="5"/>
  <c r="CU6" i="5" s="1"/>
  <c r="CU72" i="5" s="1"/>
  <c r="CR26" i="5"/>
  <c r="CR6" i="5" s="1"/>
  <c r="CR72" i="5" s="1"/>
  <c r="CL26" i="5"/>
  <c r="CL6" i="5" s="1"/>
  <c r="CL72" i="5" s="1"/>
  <c r="S53" i="5"/>
  <c r="C26" i="5"/>
  <c r="CC28" i="5"/>
  <c r="CC52" i="5" s="1"/>
  <c r="CC27" i="5" s="1"/>
  <c r="CC73" i="5" s="1"/>
  <c r="BZ28" i="5"/>
  <c r="BZ52" i="5" s="1"/>
  <c r="BZ27" i="5" s="1"/>
  <c r="BZ73" i="5" s="1"/>
  <c r="BQ28" i="5"/>
  <c r="BQ52" i="5" s="1"/>
  <c r="BQ27" i="5" s="1"/>
  <c r="BQ73" i="5" s="1"/>
  <c r="BN28" i="5"/>
  <c r="BN52" i="5" s="1"/>
  <c r="BN27" i="5" s="1"/>
  <c r="BN73" i="5" s="1"/>
  <c r="BE28" i="5"/>
  <c r="BE52" i="5" s="1"/>
  <c r="BE27" i="5" s="1"/>
  <c r="BE73" i="5" s="1"/>
  <c r="AV28" i="5"/>
  <c r="AV52" i="5" s="1"/>
  <c r="AV27" i="5" s="1"/>
  <c r="AV73" i="5" s="1"/>
  <c r="AM28" i="5"/>
  <c r="AM52" i="5" s="1"/>
  <c r="AM27" i="5" s="1"/>
  <c r="AM73" i="5" s="1"/>
  <c r="AG28" i="5"/>
  <c r="AG52" i="5" s="1"/>
  <c r="AG27" i="5" s="1"/>
  <c r="AG73" i="5" s="1"/>
  <c r="AA28" i="5"/>
  <c r="AA52" i="5" s="1"/>
  <c r="AA27" i="5" s="1"/>
  <c r="AA73" i="5" s="1"/>
  <c r="U28" i="5"/>
  <c r="U52" i="5" s="1"/>
  <c r="U27" i="5" s="1"/>
  <c r="U73" i="5" s="1"/>
  <c r="BW40" i="5"/>
  <c r="BW52" i="5" s="1"/>
  <c r="BW27" i="5" s="1"/>
  <c r="BW73" i="5" s="1"/>
  <c r="BT40" i="5"/>
  <c r="BT52" i="5" s="1"/>
  <c r="BT27" i="5" s="1"/>
  <c r="BT73" i="5" s="1"/>
  <c r="BK40" i="5"/>
  <c r="BK52" i="5" s="1"/>
  <c r="BK27" i="5" s="1"/>
  <c r="BK73" i="5" s="1"/>
  <c r="BH40" i="5"/>
  <c r="BB40" i="5"/>
  <c r="BB52" i="5" s="1"/>
  <c r="BB27" i="5" s="1"/>
  <c r="BB73" i="5" s="1"/>
  <c r="AY40" i="5"/>
  <c r="AY52" i="5" s="1"/>
  <c r="AY27" i="5" s="1"/>
  <c r="AY73" i="5" s="1"/>
  <c r="AS40" i="5"/>
  <c r="AS52" i="5" s="1"/>
  <c r="AS27" i="5" s="1"/>
  <c r="AS73" i="5" s="1"/>
  <c r="AP40" i="5"/>
  <c r="AP52" i="5" s="1"/>
  <c r="AP27" i="5" s="1"/>
  <c r="AP73" i="5" s="1"/>
  <c r="AJ40" i="5"/>
  <c r="AJ52" i="5" s="1"/>
  <c r="AJ27" i="5" s="1"/>
  <c r="AJ73" i="5" s="1"/>
  <c r="AD40" i="5"/>
  <c r="AD52" i="5" s="1"/>
  <c r="AD27" i="5" s="1"/>
  <c r="AD73" i="5" s="1"/>
  <c r="X40" i="5"/>
  <c r="X52" i="5" s="1"/>
  <c r="X27" i="5" s="1"/>
  <c r="X73" i="5" s="1"/>
  <c r="R40" i="5"/>
  <c r="R52" i="5" s="1"/>
  <c r="R27" i="5" s="1"/>
  <c r="R73" i="5" s="1"/>
  <c r="O40" i="5"/>
  <c r="O52" i="5" s="1"/>
  <c r="O27" i="5" s="1"/>
  <c r="O73" i="5" s="1"/>
  <c r="L40" i="5"/>
  <c r="L52" i="5" s="1"/>
  <c r="L27" i="5" s="1"/>
  <c r="L73" i="5" s="1"/>
  <c r="I40" i="5"/>
  <c r="I52" i="5" s="1"/>
  <c r="I27" i="5" s="1"/>
  <c r="I73" i="5" s="1"/>
  <c r="F40" i="5"/>
  <c r="F52" i="5" s="1"/>
  <c r="F27" i="5" s="1"/>
  <c r="F73" i="5" s="1"/>
  <c r="DO61" i="5"/>
  <c r="DL61" i="5"/>
  <c r="DC61" i="5"/>
  <c r="CT61" i="5"/>
  <c r="CQ61" i="5"/>
  <c r="CN61" i="5"/>
  <c r="CK61" i="5"/>
  <c r="CH61" i="5"/>
  <c r="CE61" i="5"/>
  <c r="CB61" i="5"/>
  <c r="BV61" i="5"/>
  <c r="BP61" i="5"/>
  <c r="BJ61" i="5"/>
  <c r="BA61" i="5"/>
  <c r="AR61" i="5"/>
  <c r="Q61" i="5"/>
  <c r="N61" i="5"/>
  <c r="K61" i="5"/>
  <c r="H61" i="5"/>
  <c r="E61" i="5"/>
  <c r="DO53" i="5"/>
  <c r="DL53" i="5"/>
  <c r="DC53" i="5"/>
  <c r="CT53" i="5"/>
  <c r="CQ53" i="5"/>
  <c r="CN53" i="5"/>
  <c r="CK53" i="5"/>
  <c r="CH53" i="5"/>
  <c r="CE53" i="5"/>
  <c r="CB53" i="5"/>
  <c r="BV53" i="5"/>
  <c r="BP53" i="5"/>
  <c r="BJ53" i="5"/>
  <c r="BA53" i="5"/>
  <c r="AR53" i="5"/>
  <c r="Q53" i="5"/>
  <c r="N53" i="5"/>
  <c r="K53" i="5"/>
  <c r="H53" i="5"/>
  <c r="E53" i="5"/>
  <c r="C53" i="5"/>
  <c r="J26" i="5"/>
  <c r="M28" i="5"/>
  <c r="P28" i="5"/>
  <c r="AT28" i="5"/>
  <c r="BC28" i="5"/>
  <c r="BR40" i="5"/>
  <c r="BX28" i="5"/>
  <c r="CD40" i="5"/>
  <c r="DE28" i="5"/>
  <c r="DQ52" i="5"/>
  <c r="DQ27" i="5" s="1"/>
  <c r="DQ73" i="5" s="1"/>
  <c r="DQ53" i="5"/>
  <c r="DN40" i="5"/>
  <c r="DE40" i="5"/>
  <c r="CV40" i="5"/>
  <c r="CV61" i="5"/>
  <c r="CS40" i="5"/>
  <c r="CM28" i="5"/>
  <c r="CJ28" i="5"/>
  <c r="CG61" i="5"/>
  <c r="CD28" i="5"/>
  <c r="BX40" i="5"/>
  <c r="BL40" i="5"/>
  <c r="BC40" i="5"/>
  <c r="AT40" i="5"/>
  <c r="AT61" i="5"/>
  <c r="P53" i="5"/>
  <c r="M40" i="5"/>
  <c r="M52" i="5" s="1"/>
  <c r="M61" i="5"/>
  <c r="J53" i="5"/>
  <c r="J6" i="5" s="1"/>
  <c r="J72" i="5" s="1"/>
  <c r="G61" i="5"/>
  <c r="AY3" i="15"/>
  <c r="AY4" i="15"/>
  <c r="AY5" i="15"/>
  <c r="AY6" i="15"/>
  <c r="AY7" i="15"/>
  <c r="AY8" i="15"/>
  <c r="AY9" i="15"/>
  <c r="AY10" i="15"/>
  <c r="AY11" i="15"/>
  <c r="AY12" i="15"/>
  <c r="AY13" i="15"/>
  <c r="AY14" i="15"/>
  <c r="AY15" i="15"/>
  <c r="AY16" i="15"/>
  <c r="AY17" i="15"/>
  <c r="AY18" i="15"/>
  <c r="AY19" i="15"/>
  <c r="AY20" i="15"/>
  <c r="AY21" i="15"/>
  <c r="AY22" i="15"/>
  <c r="AY23" i="15"/>
  <c r="AX3" i="15"/>
  <c r="AW22" i="15"/>
  <c r="AW21" i="15"/>
  <c r="AW20" i="15"/>
  <c r="AW19" i="15"/>
  <c r="AW18" i="15"/>
  <c r="AW17" i="15"/>
  <c r="AW16" i="15"/>
  <c r="AW15" i="15"/>
  <c r="AW14" i="15"/>
  <c r="AW13" i="15"/>
  <c r="AW12" i="15"/>
  <c r="AW11" i="15"/>
  <c r="AW10" i="15"/>
  <c r="AW9" i="15"/>
  <c r="AW8" i="15"/>
  <c r="AW7" i="15"/>
  <c r="AW6" i="15"/>
  <c r="AW5" i="15"/>
  <c r="AW4" i="15"/>
  <c r="AW3" i="15"/>
  <c r="AT22" i="15"/>
  <c r="AZ22" i="15" s="1"/>
  <c r="AT21" i="15"/>
  <c r="AT20" i="15"/>
  <c r="AT19" i="15"/>
  <c r="AZ19" i="15" s="1"/>
  <c r="AT18" i="15"/>
  <c r="AZ18" i="15" s="1"/>
  <c r="AT17" i="15"/>
  <c r="AZ17" i="15" s="1"/>
  <c r="AT16" i="15"/>
  <c r="AZ16" i="15" s="1"/>
  <c r="AT15" i="15"/>
  <c r="AT14" i="15"/>
  <c r="AZ14" i="15" s="1"/>
  <c r="AT13" i="15"/>
  <c r="AZ13" i="15" s="1"/>
  <c r="AT12" i="15"/>
  <c r="AT11" i="15"/>
  <c r="AZ11" i="15" s="1"/>
  <c r="AT10" i="15"/>
  <c r="AT9" i="15"/>
  <c r="AT8" i="15"/>
  <c r="AT7" i="15"/>
  <c r="AT6" i="15"/>
  <c r="AT5" i="15"/>
  <c r="AT4" i="15"/>
  <c r="AZ4" i="15" s="1"/>
  <c r="AT3" i="15"/>
  <c r="AZ3" i="15" s="1"/>
  <c r="AQ22" i="15"/>
  <c r="AQ21" i="15"/>
  <c r="AQ20" i="15"/>
  <c r="AQ19" i="15"/>
  <c r="AQ18" i="15"/>
  <c r="AQ17" i="15"/>
  <c r="AQ16" i="15"/>
  <c r="AQ15" i="15"/>
  <c r="AQ14" i="15"/>
  <c r="AQ13" i="15"/>
  <c r="AQ12" i="15"/>
  <c r="AQ11" i="15"/>
  <c r="AQ10" i="15"/>
  <c r="AQ9" i="15"/>
  <c r="AQ8" i="15"/>
  <c r="AQ7" i="15"/>
  <c r="AQ6" i="15"/>
  <c r="AQ5" i="15"/>
  <c r="AQ4" i="15"/>
  <c r="AQ3" i="15"/>
  <c r="AN22" i="15"/>
  <c r="AN21" i="15"/>
  <c r="AN20" i="15"/>
  <c r="AN19" i="15"/>
  <c r="AN18" i="15"/>
  <c r="AN17" i="15"/>
  <c r="AN16" i="15"/>
  <c r="AN15" i="15"/>
  <c r="AN14" i="15"/>
  <c r="AN13" i="15"/>
  <c r="AN12" i="15"/>
  <c r="AN11" i="15"/>
  <c r="AN10" i="15"/>
  <c r="AN8" i="15"/>
  <c r="AN7" i="15"/>
  <c r="AN6" i="15"/>
  <c r="AN5" i="15"/>
  <c r="AN4" i="15"/>
  <c r="AN3" i="15"/>
  <c r="AK22" i="15"/>
  <c r="AK21" i="15"/>
  <c r="AK20" i="15"/>
  <c r="AK19" i="15"/>
  <c r="AK18" i="15"/>
  <c r="AK17" i="15"/>
  <c r="AK16" i="15"/>
  <c r="AK15" i="15"/>
  <c r="AK14" i="15"/>
  <c r="AK13" i="15"/>
  <c r="AK12" i="15"/>
  <c r="AK11" i="15"/>
  <c r="AK10" i="15"/>
  <c r="AK9" i="15"/>
  <c r="AK8" i="15"/>
  <c r="AK7" i="15"/>
  <c r="AK6" i="15"/>
  <c r="AK5" i="15"/>
  <c r="AK4" i="15"/>
  <c r="AK3" i="15"/>
  <c r="AH22" i="15"/>
  <c r="AH21" i="15"/>
  <c r="AH20" i="15"/>
  <c r="AH19" i="15"/>
  <c r="AH18" i="15"/>
  <c r="AH17" i="15"/>
  <c r="AH16" i="15"/>
  <c r="AH15" i="15"/>
  <c r="AH14" i="15"/>
  <c r="AH13" i="15"/>
  <c r="AH12" i="15"/>
  <c r="AH11" i="15"/>
  <c r="AH10" i="15"/>
  <c r="AH9" i="15"/>
  <c r="AH8" i="15"/>
  <c r="AH7" i="15"/>
  <c r="AH6" i="15"/>
  <c r="AH5" i="15"/>
  <c r="AH4" i="15"/>
  <c r="AH3" i="15"/>
  <c r="AE22" i="15"/>
  <c r="AE21" i="15"/>
  <c r="AE20" i="15"/>
  <c r="AE19" i="15"/>
  <c r="AE18" i="15"/>
  <c r="AE17" i="15"/>
  <c r="AE16" i="15"/>
  <c r="AE15" i="15"/>
  <c r="AE14" i="15"/>
  <c r="AE13" i="15"/>
  <c r="AE12" i="15"/>
  <c r="AE11" i="15"/>
  <c r="AE10" i="15"/>
  <c r="AE9" i="15"/>
  <c r="AE8" i="15"/>
  <c r="AE7" i="15"/>
  <c r="AE6" i="15"/>
  <c r="AE5" i="15"/>
  <c r="AE4" i="15"/>
  <c r="AE3" i="15"/>
  <c r="AB22" i="15"/>
  <c r="AB21" i="15"/>
  <c r="AB19" i="15"/>
  <c r="AB18" i="15"/>
  <c r="AB17" i="15"/>
  <c r="AB16" i="15"/>
  <c r="AB15" i="15"/>
  <c r="AB14" i="15"/>
  <c r="AB13" i="15"/>
  <c r="AB12" i="15"/>
  <c r="AB11" i="15"/>
  <c r="AB10" i="15"/>
  <c r="AB9" i="15"/>
  <c r="AB8" i="15"/>
  <c r="AB7" i="15"/>
  <c r="AB6" i="15"/>
  <c r="AB5" i="15"/>
  <c r="AB4" i="15"/>
  <c r="AB3" i="15"/>
  <c r="Y22" i="15"/>
  <c r="Y19" i="15"/>
  <c r="Y18" i="15"/>
  <c r="Y17" i="15"/>
  <c r="Y16" i="15"/>
  <c r="Y15" i="15"/>
  <c r="Y14" i="15"/>
  <c r="Y13" i="15"/>
  <c r="Y12" i="15"/>
  <c r="Y11" i="15"/>
  <c r="Y10" i="15"/>
  <c r="Y9" i="15"/>
  <c r="Y8" i="15"/>
  <c r="Y7" i="15"/>
  <c r="Y6" i="15"/>
  <c r="Y5" i="15"/>
  <c r="Y4" i="15"/>
  <c r="Y3" i="15"/>
  <c r="V22" i="15"/>
  <c r="V21" i="15"/>
  <c r="V20" i="15"/>
  <c r="V19" i="15"/>
  <c r="V18" i="15"/>
  <c r="V17" i="15"/>
  <c r="V16" i="15"/>
  <c r="V15" i="15"/>
  <c r="V14" i="15"/>
  <c r="V13" i="15"/>
  <c r="V12" i="15"/>
  <c r="V11" i="15"/>
  <c r="V10" i="15"/>
  <c r="V9" i="15"/>
  <c r="V8" i="15"/>
  <c r="V7" i="15"/>
  <c r="V6" i="15"/>
  <c r="V5" i="15"/>
  <c r="V4" i="15"/>
  <c r="V3" i="15"/>
  <c r="S22" i="15"/>
  <c r="S21" i="15"/>
  <c r="S20" i="15"/>
  <c r="S19" i="15"/>
  <c r="S18" i="15"/>
  <c r="S17" i="15"/>
  <c r="S16" i="15"/>
  <c r="S15" i="15"/>
  <c r="S14" i="15"/>
  <c r="S13" i="15"/>
  <c r="S12" i="15"/>
  <c r="S11" i="15"/>
  <c r="S10" i="15"/>
  <c r="S9" i="15"/>
  <c r="S8" i="15"/>
  <c r="S7" i="15"/>
  <c r="S6" i="15"/>
  <c r="S5" i="15"/>
  <c r="S4" i="15"/>
  <c r="S3" i="15"/>
  <c r="P22" i="15"/>
  <c r="P19" i="15"/>
  <c r="P18" i="15"/>
  <c r="P17" i="15"/>
  <c r="P16" i="15"/>
  <c r="P15" i="15"/>
  <c r="P14" i="15"/>
  <c r="P13" i="15"/>
  <c r="P12" i="15"/>
  <c r="P11" i="15"/>
  <c r="P10" i="15"/>
  <c r="P9" i="15"/>
  <c r="P7" i="15"/>
  <c r="P6" i="15"/>
  <c r="P5" i="15"/>
  <c r="P4" i="15"/>
  <c r="P3" i="15"/>
  <c r="M22" i="15"/>
  <c r="M21" i="15"/>
  <c r="M20" i="15"/>
  <c r="M19" i="15"/>
  <c r="M18" i="15"/>
  <c r="M17" i="15"/>
  <c r="M16" i="15"/>
  <c r="M15" i="15"/>
  <c r="M14" i="15"/>
  <c r="M13" i="15"/>
  <c r="M12" i="15"/>
  <c r="M11" i="15"/>
  <c r="M10" i="15"/>
  <c r="M9" i="15"/>
  <c r="M8" i="15"/>
  <c r="M7" i="15"/>
  <c r="M6" i="15"/>
  <c r="M5" i="15"/>
  <c r="M4" i="15"/>
  <c r="M3" i="15"/>
  <c r="J22" i="15"/>
  <c r="J21" i="15"/>
  <c r="J20" i="15"/>
  <c r="J19" i="15"/>
  <c r="J18" i="15"/>
  <c r="J17" i="15"/>
  <c r="J16" i="15"/>
  <c r="J15" i="15"/>
  <c r="J14" i="15"/>
  <c r="J13" i="15"/>
  <c r="J12" i="15"/>
  <c r="J11" i="15"/>
  <c r="J10" i="15"/>
  <c r="J9" i="15"/>
  <c r="J8" i="15"/>
  <c r="J7" i="15"/>
  <c r="J6" i="15"/>
  <c r="J5" i="15"/>
  <c r="J4" i="15"/>
  <c r="J3" i="15"/>
  <c r="G22" i="15"/>
  <c r="G21" i="15"/>
  <c r="G20" i="15"/>
  <c r="G19" i="15"/>
  <c r="G18" i="15"/>
  <c r="G17" i="15"/>
  <c r="G16" i="15"/>
  <c r="G15" i="15"/>
  <c r="G14" i="15"/>
  <c r="G13" i="15"/>
  <c r="G12" i="15"/>
  <c r="G11" i="15"/>
  <c r="G10" i="15"/>
  <c r="G9" i="15"/>
  <c r="G8" i="15"/>
  <c r="G7" i="15"/>
  <c r="G6" i="15"/>
  <c r="G5" i="15"/>
  <c r="G4" i="15"/>
  <c r="G3" i="15"/>
  <c r="D4" i="15"/>
  <c r="D7" i="15"/>
  <c r="D8" i="15"/>
  <c r="D9" i="15"/>
  <c r="D10" i="15"/>
  <c r="AZ10" i="15" s="1"/>
  <c r="D11" i="15"/>
  <c r="D12" i="15"/>
  <c r="D13" i="15"/>
  <c r="D14" i="15"/>
  <c r="D15" i="15"/>
  <c r="AZ15" i="15" s="1"/>
  <c r="D16" i="15"/>
  <c r="D17" i="15"/>
  <c r="D18" i="15"/>
  <c r="D19" i="15"/>
  <c r="D22" i="15"/>
  <c r="D3" i="15"/>
  <c r="Q23" i="13"/>
  <c r="Q22" i="13"/>
  <c r="Q21" i="13"/>
  <c r="Q19" i="13"/>
  <c r="Q8" i="13"/>
  <c r="Q10" i="13"/>
  <c r="Q11" i="13"/>
  <c r="Q13" i="13"/>
  <c r="Q14" i="13"/>
  <c r="Q16" i="13"/>
  <c r="Q17" i="13"/>
  <c r="Q18" i="13"/>
  <c r="Q7" i="13"/>
  <c r="Y35" i="13"/>
  <c r="AA35" i="13" s="1"/>
  <c r="V35" i="13"/>
  <c r="Z35" i="13" s="1"/>
  <c r="AA34" i="13"/>
  <c r="Z34" i="13"/>
  <c r="AA33" i="13"/>
  <c r="Z33" i="13"/>
  <c r="AA32" i="13"/>
  <c r="Z32" i="13"/>
  <c r="AA31" i="13"/>
  <c r="Z31" i="13"/>
  <c r="AA30" i="13"/>
  <c r="Z30" i="13"/>
  <c r="AA29" i="13"/>
  <c r="Z29" i="13"/>
  <c r="AA28" i="13"/>
  <c r="Z28" i="13"/>
  <c r="AA27" i="13"/>
  <c r="Z27" i="13"/>
  <c r="AA26" i="13"/>
  <c r="AA25" i="13"/>
  <c r="Z25" i="13"/>
  <c r="Y23" i="13"/>
  <c r="V23" i="13"/>
  <c r="Y22" i="13"/>
  <c r="V22" i="13"/>
  <c r="Y21" i="13"/>
  <c r="X21" i="13"/>
  <c r="W21" i="13"/>
  <c r="V21" i="13"/>
  <c r="U21" i="13"/>
  <c r="T21" i="13"/>
  <c r="S21" i="13"/>
  <c r="Y20" i="13"/>
  <c r="V20" i="13"/>
  <c r="Y19" i="13"/>
  <c r="V19" i="13"/>
  <c r="Y18" i="13"/>
  <c r="V18" i="13"/>
  <c r="Y17" i="13"/>
  <c r="V17" i="13"/>
  <c r="Y16" i="13"/>
  <c r="V16" i="13"/>
  <c r="Y15" i="13"/>
  <c r="V15" i="13"/>
  <c r="Y14" i="13"/>
  <c r="V14" i="13"/>
  <c r="Y13" i="13"/>
  <c r="V13" i="13"/>
  <c r="Y12" i="13"/>
  <c r="V12" i="13"/>
  <c r="Y11" i="13"/>
  <c r="V11" i="13"/>
  <c r="Y10" i="13"/>
  <c r="V10" i="13"/>
  <c r="Y9" i="13"/>
  <c r="V9" i="13"/>
  <c r="Y8" i="13"/>
  <c r="V8" i="13"/>
  <c r="Y7" i="13"/>
  <c r="V7" i="13"/>
  <c r="Y6" i="13"/>
  <c r="V6" i="13"/>
  <c r="Y5" i="13"/>
  <c r="X5" i="13"/>
  <c r="W5" i="13"/>
  <c r="W24" i="13" s="1"/>
  <c r="U5" i="13"/>
  <c r="U24" i="13" s="1"/>
  <c r="U36" i="13" s="1"/>
  <c r="T5" i="13"/>
  <c r="T24" i="13" s="1"/>
  <c r="T36" i="13" s="1"/>
  <c r="S5" i="13"/>
  <c r="S24" i="13" s="1"/>
  <c r="S36" i="13" s="1"/>
  <c r="Y4" i="13"/>
  <c r="Y24" i="13" s="1"/>
  <c r="V4" i="13"/>
  <c r="AZ12" i="15" l="1"/>
  <c r="AZ7" i="15"/>
  <c r="HB53" i="1"/>
  <c r="HB67" i="5"/>
  <c r="HB62" i="5"/>
  <c r="DS28" i="5"/>
  <c r="AB26" i="8" s="1"/>
  <c r="HB29" i="5"/>
  <c r="AN35" i="8"/>
  <c r="AK35" i="8"/>
  <c r="AW35" i="8" s="1"/>
  <c r="AK37" i="8"/>
  <c r="AW37" i="8" s="1"/>
  <c r="AN37" i="8"/>
  <c r="DS53" i="5"/>
  <c r="AB51" i="8" s="1"/>
  <c r="AN51" i="8" s="1"/>
  <c r="AN29" i="8"/>
  <c r="AK29" i="8"/>
  <c r="AW29" i="8" s="1"/>
  <c r="AK32" i="8"/>
  <c r="AW32" i="8" s="1"/>
  <c r="AN32" i="8"/>
  <c r="AK65" i="8"/>
  <c r="AW65" i="8" s="1"/>
  <c r="AN65" i="8"/>
  <c r="AK68" i="8"/>
  <c r="AW68" i="8" s="1"/>
  <c r="AN68" i="8"/>
  <c r="DS61" i="5"/>
  <c r="AB59" i="8" s="1"/>
  <c r="AB60" i="8"/>
  <c r="AK64" i="8"/>
  <c r="AW64" i="8" s="1"/>
  <c r="AN64" i="8"/>
  <c r="D24" i="8"/>
  <c r="M24" i="8" s="1"/>
  <c r="GY6" i="5"/>
  <c r="AN23" i="8"/>
  <c r="AK23" i="8"/>
  <c r="AW23" i="8" s="1"/>
  <c r="AK9" i="8"/>
  <c r="AW9" i="8" s="1"/>
  <c r="AN9" i="8"/>
  <c r="AN13" i="8"/>
  <c r="AK13" i="8"/>
  <c r="AW13" i="8" s="1"/>
  <c r="AN27" i="8"/>
  <c r="AK27" i="8"/>
  <c r="AW27" i="8" s="1"/>
  <c r="GY73" i="5"/>
  <c r="D25" i="8"/>
  <c r="M25" i="8" s="1"/>
  <c r="M55" i="7"/>
  <c r="M74" i="7" s="1"/>
  <c r="J74" i="7"/>
  <c r="J51" i="7"/>
  <c r="M51" i="7" s="1"/>
  <c r="DS53" i="1"/>
  <c r="J50" i="7" s="1"/>
  <c r="M50" i="7" s="1"/>
  <c r="EW72" i="5"/>
  <c r="EW74" i="5" s="1"/>
  <c r="P4" i="8"/>
  <c r="Y4" i="8" s="1"/>
  <c r="AN56" i="8"/>
  <c r="AK56" i="8"/>
  <c r="AW56" i="8" s="1"/>
  <c r="AN52" i="8"/>
  <c r="AK52" i="8"/>
  <c r="AW52" i="8" s="1"/>
  <c r="AK55" i="8"/>
  <c r="AW55" i="8" s="1"/>
  <c r="AN55" i="8"/>
  <c r="AN14" i="8"/>
  <c r="AK14" i="8"/>
  <c r="AW14" i="8" s="1"/>
  <c r="AN33" i="8"/>
  <c r="AK33" i="8"/>
  <c r="AW33" i="8" s="1"/>
  <c r="DS7" i="5"/>
  <c r="AB5" i="8" s="1"/>
  <c r="AN5" i="8" s="1"/>
  <c r="HB12" i="5"/>
  <c r="AK39" i="8"/>
  <c r="AW39" i="8" s="1"/>
  <c r="AN39" i="8"/>
  <c r="AN43" i="8"/>
  <c r="AK43" i="8"/>
  <c r="AW43" i="8" s="1"/>
  <c r="AN44" i="8"/>
  <c r="AK44" i="8"/>
  <c r="AW44" i="8" s="1"/>
  <c r="AN7" i="8"/>
  <c r="AK7" i="8"/>
  <c r="AW7" i="8" s="1"/>
  <c r="DS18" i="5"/>
  <c r="AB16" i="8" s="1"/>
  <c r="AK16" i="8" s="1"/>
  <c r="AW16" i="8" s="1"/>
  <c r="HB21" i="5"/>
  <c r="HB18" i="5" s="1"/>
  <c r="AN22" i="8"/>
  <c r="AK22" i="8"/>
  <c r="AW22" i="8" s="1"/>
  <c r="AN21" i="8"/>
  <c r="AK21" i="8"/>
  <c r="AW21" i="8" s="1"/>
  <c r="AN19" i="8"/>
  <c r="AK19" i="8"/>
  <c r="AW19" i="8" s="1"/>
  <c r="AN18" i="8"/>
  <c r="AK18" i="8"/>
  <c r="AW18" i="8" s="1"/>
  <c r="AN16" i="8"/>
  <c r="AN17" i="8"/>
  <c r="AK17" i="8"/>
  <c r="AW17" i="8" s="1"/>
  <c r="AN8" i="8"/>
  <c r="AK8" i="8"/>
  <c r="AW8" i="8" s="1"/>
  <c r="AN34" i="8"/>
  <c r="AK34" i="8"/>
  <c r="AW34" i="8" s="1"/>
  <c r="AN26" i="8"/>
  <c r="AK26" i="8"/>
  <c r="AW26" i="8" s="1"/>
  <c r="AK15" i="8"/>
  <c r="AW15" i="8" s="1"/>
  <c r="AN15" i="8"/>
  <c r="AN10" i="8"/>
  <c r="AK10" i="8"/>
  <c r="AW10" i="8" s="1"/>
  <c r="DS40" i="5"/>
  <c r="AB38" i="8" s="1"/>
  <c r="BL6" i="5"/>
  <c r="BL72" i="5" s="1"/>
  <c r="BX6" i="5"/>
  <c r="BX72" i="5" s="1"/>
  <c r="J27" i="5"/>
  <c r="J73" i="5" s="1"/>
  <c r="P6" i="5"/>
  <c r="P72" i="5" s="1"/>
  <c r="CJ52" i="5"/>
  <c r="CJ27" i="5" s="1"/>
  <c r="CJ73" i="5" s="1"/>
  <c r="P52" i="5"/>
  <c r="P27" i="5" s="1"/>
  <c r="P73" i="5" s="1"/>
  <c r="HB28" i="5"/>
  <c r="HB40" i="5"/>
  <c r="HB61" i="5"/>
  <c r="BE74" i="5"/>
  <c r="CK52" i="5"/>
  <c r="CQ52" i="5"/>
  <c r="CX52" i="5"/>
  <c r="CX27" i="5" s="1"/>
  <c r="CX73" i="5" s="1"/>
  <c r="CX74" i="5" s="1"/>
  <c r="DO52" i="5"/>
  <c r="DP74" i="5"/>
  <c r="CH52" i="5"/>
  <c r="CN52" i="5"/>
  <c r="CT52" i="5"/>
  <c r="DC52" i="5"/>
  <c r="DL52" i="5"/>
  <c r="CI74" i="5"/>
  <c r="CF74" i="5"/>
  <c r="CV52" i="5"/>
  <c r="CV27" i="5" s="1"/>
  <c r="CV73" i="5" s="1"/>
  <c r="CV74" i="5" s="1"/>
  <c r="DD74" i="5"/>
  <c r="BW74" i="5"/>
  <c r="AM74" i="5"/>
  <c r="CL74" i="5"/>
  <c r="J74" i="5"/>
  <c r="BX52" i="5"/>
  <c r="BX27" i="5" s="1"/>
  <c r="BX73" i="5" s="1"/>
  <c r="BX74" i="5" s="1"/>
  <c r="CM52" i="5"/>
  <c r="CM27" i="5" s="1"/>
  <c r="CM73" i="5" s="1"/>
  <c r="CM74" i="5" s="1"/>
  <c r="CS52" i="5"/>
  <c r="CS27" i="5" s="1"/>
  <c r="CS73" i="5" s="1"/>
  <c r="CS74" i="5" s="1"/>
  <c r="DN52" i="5"/>
  <c r="DN27" i="5" s="1"/>
  <c r="DN73" i="5" s="1"/>
  <c r="DN74" i="5" s="1"/>
  <c r="U74" i="5"/>
  <c r="BH52" i="5"/>
  <c r="BH27" i="5" s="1"/>
  <c r="BH73" i="5" s="1"/>
  <c r="AG74" i="5"/>
  <c r="AV74" i="5"/>
  <c r="BN74" i="5"/>
  <c r="CR74" i="5"/>
  <c r="DJ74" i="5"/>
  <c r="DG52" i="5"/>
  <c r="DG27" i="5" s="1"/>
  <c r="DG73" i="5" s="1"/>
  <c r="DG74" i="5" s="1"/>
  <c r="BL52" i="5"/>
  <c r="BL27" i="5" s="1"/>
  <c r="BL73" i="5" s="1"/>
  <c r="BL74" i="5" s="1"/>
  <c r="CP52" i="5"/>
  <c r="CP27" i="5" s="1"/>
  <c r="CP73" i="5" s="1"/>
  <c r="CP74" i="5" s="1"/>
  <c r="AA74" i="5"/>
  <c r="CU74" i="5"/>
  <c r="CO74" i="5"/>
  <c r="AT52" i="5"/>
  <c r="CJ74" i="5"/>
  <c r="G52" i="5"/>
  <c r="G27" i="5" s="1"/>
  <c r="G73" i="5" s="1"/>
  <c r="G74" i="5" s="1"/>
  <c r="BQ74" i="5"/>
  <c r="CC74" i="5"/>
  <c r="BC52" i="5"/>
  <c r="BC27" i="5" s="1"/>
  <c r="BC73" i="5" s="1"/>
  <c r="BC74" i="5" s="1"/>
  <c r="DA74" i="5"/>
  <c r="M27" i="5"/>
  <c r="M73" i="5" s="1"/>
  <c r="M74" i="5" s="1"/>
  <c r="CD52" i="5"/>
  <c r="CD27" i="5" s="1"/>
  <c r="CD73" i="5" s="1"/>
  <c r="CD74" i="5" s="1"/>
  <c r="DM74" i="5"/>
  <c r="AY74" i="5"/>
  <c r="F74" i="5"/>
  <c r="L74" i="5"/>
  <c r="R74" i="5"/>
  <c r="AD74" i="5"/>
  <c r="AP74" i="5"/>
  <c r="BH74" i="5"/>
  <c r="BT74" i="5"/>
  <c r="AT27" i="5"/>
  <c r="AT73" i="5" s="1"/>
  <c r="AT74" i="5" s="1"/>
  <c r="DE52" i="5"/>
  <c r="DE27" i="5" s="1"/>
  <c r="DE73" i="5" s="1"/>
  <c r="DE74" i="5" s="1"/>
  <c r="C6" i="5"/>
  <c r="C72" i="5" s="1"/>
  <c r="C74" i="5" s="1"/>
  <c r="I74" i="5"/>
  <c r="O74" i="5"/>
  <c r="X74" i="5"/>
  <c r="AJ74" i="5"/>
  <c r="AS74" i="5"/>
  <c r="BB74" i="5"/>
  <c r="BK74" i="5"/>
  <c r="BZ74" i="5"/>
  <c r="X24" i="13"/>
  <c r="X36" i="13" s="1"/>
  <c r="AB27" i="13"/>
  <c r="AB28" i="13"/>
  <c r="AB29" i="13"/>
  <c r="AB30" i="13"/>
  <c r="AB31" i="13"/>
  <c r="AB32" i="13"/>
  <c r="AB33" i="13"/>
  <c r="AB34" i="13"/>
  <c r="AB25" i="13"/>
  <c r="W36" i="13"/>
  <c r="Y36" i="13" s="1"/>
  <c r="AB35" i="13"/>
  <c r="V5" i="13"/>
  <c r="AK51" i="8" l="1"/>
  <c r="AW51" i="8" s="1"/>
  <c r="AK60" i="8"/>
  <c r="AW60" i="8" s="1"/>
  <c r="AN60" i="8"/>
  <c r="AK59" i="8"/>
  <c r="AW59" i="8" s="1"/>
  <c r="AN59" i="8"/>
  <c r="GY72" i="5"/>
  <c r="GY74" i="5" s="1"/>
  <c r="D4" i="8"/>
  <c r="M4" i="8" s="1"/>
  <c r="HB7" i="5"/>
  <c r="HB26" i="5" s="1"/>
  <c r="HB6" i="5" s="1"/>
  <c r="HB72" i="5" s="1"/>
  <c r="AN38" i="8"/>
  <c r="AK38" i="8"/>
  <c r="AW38" i="8" s="1"/>
  <c r="DS52" i="5"/>
  <c r="AB50" i="8" s="1"/>
  <c r="DS26" i="5"/>
  <c r="DS6" i="5" s="1"/>
  <c r="AB4" i="8" s="1"/>
  <c r="P74" i="5"/>
  <c r="HB52" i="5"/>
  <c r="HB27" i="5" s="1"/>
  <c r="HB73" i="5" s="1"/>
  <c r="V24" i="13"/>
  <c r="V36" i="13" s="1"/>
  <c r="DS27" i="5" l="1"/>
  <c r="AB25" i="8" s="1"/>
  <c r="AN25" i="8" s="1"/>
  <c r="HB74" i="5"/>
  <c r="AB24" i="8"/>
  <c r="AN24" i="8" s="1"/>
  <c r="AN50" i="8"/>
  <c r="AK50" i="8"/>
  <c r="AW50" i="8" s="1"/>
  <c r="AN4" i="8"/>
  <c r="AK25" i="8" l="1"/>
  <c r="AW25" i="8" s="1"/>
  <c r="GW19" i="5"/>
  <c r="GU18" i="5"/>
  <c r="GW18" i="5" l="1"/>
  <c r="GW19" i="1"/>
  <c r="GW18" i="1" l="1"/>
  <c r="G9" i="13" l="1"/>
  <c r="P16" i="9" l="1"/>
  <c r="P16" i="1" s="1"/>
  <c r="N16" i="1"/>
  <c r="AC47" i="20"/>
  <c r="AC48" i="20"/>
  <c r="AC49" i="20"/>
  <c r="AC50" i="20"/>
  <c r="AD67" i="8"/>
  <c r="AJ67" i="8" l="1"/>
  <c r="AV67" i="8" s="1"/>
  <c r="AP67" i="8"/>
  <c r="Q67" i="18"/>
  <c r="S67" i="18" s="1"/>
  <c r="V67" i="18" l="1"/>
  <c r="Q40" i="21"/>
  <c r="T15" i="18"/>
  <c r="AC42" i="22" l="1"/>
  <c r="J42" i="22"/>
  <c r="AC88" i="20"/>
  <c r="M42" i="22" l="1"/>
  <c r="AE42" i="22" s="1"/>
  <c r="AC19" i="20"/>
  <c r="N44" i="20"/>
  <c r="N101" i="20" s="1"/>
  <c r="BP19" i="9" s="1"/>
  <c r="Z42" i="27" l="1"/>
  <c r="AC42" i="27" s="1"/>
  <c r="V42" i="27"/>
  <c r="T29" i="27"/>
  <c r="T58" i="27" s="1"/>
  <c r="Z44" i="20"/>
  <c r="Z101" i="20" s="1"/>
  <c r="P44" i="20"/>
  <c r="P101" i="20" s="1"/>
  <c r="N102" i="20"/>
  <c r="K20" i="13"/>
  <c r="N20" i="13"/>
  <c r="Q20" i="13" s="1"/>
  <c r="AB42" i="27" l="1"/>
  <c r="AE42" i="27" s="1"/>
  <c r="V29" i="27"/>
  <c r="V58" i="27" s="1"/>
  <c r="AB44" i="20"/>
  <c r="AB101" i="20" s="1"/>
  <c r="J30" i="22" l="1"/>
  <c r="M30" i="22" s="1"/>
  <c r="J27" i="22"/>
  <c r="AC31" i="22"/>
  <c r="J31" i="22"/>
  <c r="P102" i="20"/>
  <c r="G36" i="18"/>
  <c r="BR19" i="9"/>
  <c r="AB29" i="27"/>
  <c r="J51" i="18"/>
  <c r="CP20" i="9"/>
  <c r="AE44" i="20"/>
  <c r="AB102" i="20"/>
  <c r="AB58" i="27" l="1"/>
  <c r="AE58" i="27" s="1"/>
  <c r="AE29" i="27"/>
  <c r="M31" i="22"/>
  <c r="AE31" i="22" s="1"/>
  <c r="M27" i="22"/>
  <c r="AE27" i="22" s="1"/>
  <c r="AE101" i="20"/>
  <c r="AE102" i="20" s="1"/>
  <c r="AC30" i="22"/>
  <c r="G68" i="18"/>
  <c r="V36" i="18"/>
  <c r="V51" i="18"/>
  <c r="J68" i="18"/>
  <c r="J201" i="18" s="1"/>
  <c r="AE30" i="22" l="1"/>
  <c r="GQ66" i="5"/>
  <c r="GQ10" i="5"/>
  <c r="D41" i="28"/>
  <c r="GZ66" i="5" l="1"/>
  <c r="E64" i="8" s="1"/>
  <c r="N64" i="8" s="1"/>
  <c r="GQ66" i="1"/>
  <c r="GZ66" i="1" s="1"/>
  <c r="E63" i="7" s="1"/>
  <c r="GQ7" i="5"/>
  <c r="GQ10" i="1"/>
  <c r="GQ7" i="1" s="1"/>
  <c r="F7" i="35"/>
  <c r="F6" i="35"/>
  <c r="E7" i="35"/>
  <c r="E6" i="35"/>
  <c r="AC89" i="20" l="1"/>
  <c r="V13" i="28"/>
  <c r="Y13" i="28"/>
  <c r="T199" i="18" l="1"/>
  <c r="T198" i="18"/>
  <c r="T186" i="18"/>
  <c r="T187" i="18"/>
  <c r="T188" i="18"/>
  <c r="T189" i="18"/>
  <c r="T190" i="18"/>
  <c r="T191" i="18"/>
  <c r="T192" i="18"/>
  <c r="T193" i="18"/>
  <c r="T194" i="18"/>
  <c r="T197" i="18"/>
  <c r="T185" i="18"/>
  <c r="T184" i="18"/>
  <c r="T183" i="18"/>
  <c r="T182" i="18"/>
  <c r="T167" i="18"/>
  <c r="T174" i="18"/>
  <c r="T178" i="18"/>
  <c r="T179" i="18"/>
  <c r="T180" i="18"/>
  <c r="T181" i="18"/>
  <c r="T133" i="18"/>
  <c r="T137" i="18"/>
  <c r="T140" i="18"/>
  <c r="T141" i="18"/>
  <c r="T130" i="18"/>
  <c r="T131" i="18"/>
  <c r="T127" i="18" l="1"/>
  <c r="T129" i="18"/>
  <c r="GO19" i="5" l="1"/>
  <c r="GQ19" i="5" s="1"/>
  <c r="V41" i="28"/>
  <c r="Y41" i="28"/>
  <c r="V42" i="28"/>
  <c r="Y42" i="28"/>
  <c r="V43" i="28"/>
  <c r="Y43" i="28"/>
  <c r="D45" i="28"/>
  <c r="D44" i="28"/>
  <c r="GQ19" i="9" l="1"/>
  <c r="GQ19" i="1" s="1"/>
  <c r="GO18" i="9"/>
  <c r="GO26" i="9" s="1"/>
  <c r="GU67" i="5"/>
  <c r="GW68" i="5"/>
  <c r="GW68" i="1" s="1"/>
  <c r="GQ18" i="5"/>
  <c r="GQ26" i="5" s="1"/>
  <c r="GQ6" i="5" s="1"/>
  <c r="GQ72" i="5" s="1"/>
  <c r="GZ19" i="5"/>
  <c r="E17" i="8" s="1"/>
  <c r="GW10" i="5"/>
  <c r="GU7" i="5"/>
  <c r="GU26" i="5" s="1"/>
  <c r="GQ18" i="1" l="1"/>
  <c r="GQ26" i="1" s="1"/>
  <c r="GQ6" i="1" s="1"/>
  <c r="GQ72" i="1" s="1"/>
  <c r="GZ19" i="1"/>
  <c r="E16" i="7" s="1"/>
  <c r="GW7" i="5"/>
  <c r="GW26" i="5" s="1"/>
  <c r="GW6" i="5" s="1"/>
  <c r="GW72" i="5" s="1"/>
  <c r="GW10" i="1"/>
  <c r="GW7" i="1" s="1"/>
  <c r="GW26" i="1" s="1"/>
  <c r="GW6" i="1" s="1"/>
  <c r="GW72" i="1" s="1"/>
  <c r="GW67" i="1"/>
  <c r="GZ68" i="1"/>
  <c r="GQ18" i="9"/>
  <c r="GQ26" i="9" s="1"/>
  <c r="GQ6" i="9" s="1"/>
  <c r="GQ72" i="9" s="1"/>
  <c r="GQ74" i="9" s="1"/>
  <c r="GZ19" i="9"/>
  <c r="H17" i="8" s="1"/>
  <c r="N17" i="8" s="1"/>
  <c r="GW67" i="5"/>
  <c r="GZ68" i="5"/>
  <c r="D31" i="28"/>
  <c r="H70" i="22"/>
  <c r="K70" i="22" s="1"/>
  <c r="J45" i="22" l="1"/>
  <c r="M45" i="22" s="1"/>
  <c r="H71" i="22"/>
  <c r="J70" i="22"/>
  <c r="AC70" i="22"/>
  <c r="GZ67" i="5"/>
  <c r="E65" i="8" s="1"/>
  <c r="N65" i="8" s="1"/>
  <c r="E66" i="8"/>
  <c r="N66" i="8" s="1"/>
  <c r="GZ67" i="1"/>
  <c r="E65" i="7"/>
  <c r="GZ18" i="9"/>
  <c r="H16" i="8" s="1"/>
  <c r="H6" i="22"/>
  <c r="K6" i="22" s="1"/>
  <c r="M70" i="22" l="1"/>
  <c r="AE70" i="22" s="1"/>
  <c r="J13" i="22"/>
  <c r="J71" i="22"/>
  <c r="J6" i="22"/>
  <c r="M6" i="22" s="1"/>
  <c r="H28" i="22"/>
  <c r="H72" i="22" s="1"/>
  <c r="AC45" i="22"/>
  <c r="K71" i="22"/>
  <c r="E64" i="7"/>
  <c r="GT10" i="5"/>
  <c r="GR7" i="5"/>
  <c r="GR26" i="5" s="1"/>
  <c r="GT63" i="5"/>
  <c r="GR62" i="5"/>
  <c r="GR61" i="5" s="1"/>
  <c r="GQ63" i="5"/>
  <c r="GR36" i="5"/>
  <c r="GT36" i="5" s="1"/>
  <c r="GZ36" i="5" s="1"/>
  <c r="E34" i="8" s="1"/>
  <c r="N34" i="8" s="1"/>
  <c r="P25" i="28"/>
  <c r="M25" i="28"/>
  <c r="W43" i="22"/>
  <c r="M13" i="22" l="1"/>
  <c r="AE13" i="22" s="1"/>
  <c r="GT7" i="5"/>
  <c r="GT26" i="5" s="1"/>
  <c r="GT6" i="5" s="1"/>
  <c r="GT72" i="5" s="1"/>
  <c r="GT10" i="1"/>
  <c r="GT7" i="1" s="1"/>
  <c r="GT26" i="1" s="1"/>
  <c r="GT6" i="1" s="1"/>
  <c r="GT72" i="1" s="1"/>
  <c r="Y43" i="22"/>
  <c r="Z43" i="22"/>
  <c r="AC43" i="22" s="1"/>
  <c r="W71" i="22"/>
  <c r="J28" i="22"/>
  <c r="CG10" i="5" s="1"/>
  <c r="AE45" i="22"/>
  <c r="M71" i="22"/>
  <c r="CG10" i="9"/>
  <c r="GT62" i="5"/>
  <c r="GT61" i="5" s="1"/>
  <c r="GT63" i="1"/>
  <c r="GT62" i="1" s="1"/>
  <c r="GT61" i="1" s="1"/>
  <c r="GQ62" i="5"/>
  <c r="GQ61" i="5" s="1"/>
  <c r="GQ27" i="5" s="1"/>
  <c r="GQ73" i="5" s="1"/>
  <c r="GQ74" i="5" s="1"/>
  <c r="GQ63" i="1"/>
  <c r="GQ62" i="1" s="1"/>
  <c r="GQ61" i="1" s="1"/>
  <c r="GQ27" i="1" s="1"/>
  <c r="GQ73" i="1" s="1"/>
  <c r="GQ74" i="1" s="1"/>
  <c r="GT34" i="5"/>
  <c r="GT34" i="1" s="1"/>
  <c r="GR29" i="5"/>
  <c r="GR28" i="5" s="1"/>
  <c r="GR52" i="5" s="1"/>
  <c r="GW63" i="5"/>
  <c r="GU62" i="5"/>
  <c r="GU61" i="5" s="1"/>
  <c r="P29" i="28"/>
  <c r="P27" i="28"/>
  <c r="M27" i="28"/>
  <c r="AF46" i="25"/>
  <c r="H44" i="25"/>
  <c r="J72" i="22" l="1"/>
  <c r="GT29" i="1"/>
  <c r="GT28" i="1" s="1"/>
  <c r="GT52" i="1" s="1"/>
  <c r="GZ34" i="1"/>
  <c r="GT27" i="1"/>
  <c r="GT73" i="1" s="1"/>
  <c r="GT74" i="1" s="1"/>
  <c r="J15" i="25"/>
  <c r="H75" i="25"/>
  <c r="H76" i="25" s="1"/>
  <c r="N15" i="25"/>
  <c r="N18" i="25"/>
  <c r="J18" i="25"/>
  <c r="P18" i="25" s="1"/>
  <c r="AH18" i="25" s="1"/>
  <c r="J17" i="25"/>
  <c r="P17" i="25" s="1"/>
  <c r="AH17" i="25" s="1"/>
  <c r="N17" i="25"/>
  <c r="N44" i="25"/>
  <c r="J44" i="25"/>
  <c r="P44" i="25" s="1"/>
  <c r="AH44" i="25" s="1"/>
  <c r="AE6" i="22"/>
  <c r="M28" i="22"/>
  <c r="M72" i="22" s="1"/>
  <c r="AB43" i="22"/>
  <c r="Y71" i="22"/>
  <c r="GW62" i="5"/>
  <c r="GW61" i="5" s="1"/>
  <c r="GW27" i="5" s="1"/>
  <c r="GW73" i="5" s="1"/>
  <c r="GW74" i="5" s="1"/>
  <c r="GW63" i="1"/>
  <c r="GW62" i="1" s="1"/>
  <c r="GW61" i="1" s="1"/>
  <c r="GW27" i="1" s="1"/>
  <c r="GW73" i="1" s="1"/>
  <c r="GW74" i="1" s="1"/>
  <c r="GT29" i="5"/>
  <c r="GT28" i="5" s="1"/>
  <c r="GT52" i="5" s="1"/>
  <c r="GT27" i="5" s="1"/>
  <c r="GT73" i="5" s="1"/>
  <c r="GT74" i="5" s="1"/>
  <c r="GZ34" i="5"/>
  <c r="V37" i="28"/>
  <c r="Y37" i="28"/>
  <c r="V38" i="28"/>
  <c r="Y38" i="28"/>
  <c r="V39" i="28"/>
  <c r="Y39" i="28"/>
  <c r="V40" i="28"/>
  <c r="Y40" i="28"/>
  <c r="Y36" i="28"/>
  <c r="V36" i="28"/>
  <c r="AB44" i="28" s="1"/>
  <c r="S44" i="28"/>
  <c r="D46" i="28"/>
  <c r="N48" i="18"/>
  <c r="CK23" i="9"/>
  <c r="CK23" i="1" s="1"/>
  <c r="T22" i="18"/>
  <c r="Q41" i="21"/>
  <c r="Q42" i="21"/>
  <c r="K36" i="21"/>
  <c r="B36" i="21"/>
  <c r="W18" i="22"/>
  <c r="G33" i="28"/>
  <c r="M33" i="28"/>
  <c r="P33" i="28"/>
  <c r="D33" i="28"/>
  <c r="D48" i="28" s="1"/>
  <c r="V8" i="28"/>
  <c r="Y8" i="28"/>
  <c r="V9" i="28"/>
  <c r="Y9" i="28"/>
  <c r="V18" i="28"/>
  <c r="Y18" i="28"/>
  <c r="V19" i="28"/>
  <c r="Y19" i="28"/>
  <c r="V20" i="28"/>
  <c r="Y20" i="28"/>
  <c r="V21" i="28"/>
  <c r="Y21" i="28"/>
  <c r="V22" i="28"/>
  <c r="Y22" i="28"/>
  <c r="V23" i="28"/>
  <c r="Y23" i="28"/>
  <c r="E31" i="7" l="1"/>
  <c r="GZ29" i="1"/>
  <c r="GZ29" i="5"/>
  <c r="E32" i="8"/>
  <c r="N32" i="8" s="1"/>
  <c r="N75" i="25"/>
  <c r="N76" i="25" s="1"/>
  <c r="P15" i="25"/>
  <c r="J75" i="25"/>
  <c r="AE43" i="22"/>
  <c r="AE71" i="22" s="1"/>
  <c r="AB71" i="22"/>
  <c r="Z18" i="22"/>
  <c r="Y18" i="22"/>
  <c r="W28" i="22"/>
  <c r="W72" i="22" s="1"/>
  <c r="S42" i="18"/>
  <c r="V42" i="18" s="1"/>
  <c r="CG24" i="9"/>
  <c r="AB47" i="28"/>
  <c r="AB45" i="28"/>
  <c r="AB48" i="28" s="1"/>
  <c r="S45" i="28"/>
  <c r="S48" i="28" s="1"/>
  <c r="S46" i="28"/>
  <c r="S49" i="28" s="1"/>
  <c r="S47" i="28"/>
  <c r="CM23" i="1"/>
  <c r="AC32" i="20"/>
  <c r="Q39" i="21"/>
  <c r="E26" i="7" l="1"/>
  <c r="GZ28" i="1"/>
  <c r="GZ28" i="5"/>
  <c r="E27" i="8"/>
  <c r="N27" i="8" s="1"/>
  <c r="J76" i="25"/>
  <c r="CM10" i="9"/>
  <c r="AH15" i="25"/>
  <c r="AH75" i="25" s="1"/>
  <c r="AH76" i="25" s="1"/>
  <c r="P75" i="25"/>
  <c r="P76" i="25" s="1"/>
  <c r="AB18" i="22"/>
  <c r="Y28" i="22"/>
  <c r="AB46" i="28"/>
  <c r="AB49" i="28" s="1"/>
  <c r="FB10" i="5"/>
  <c r="T107" i="18"/>
  <c r="T108" i="18"/>
  <c r="T109" i="18"/>
  <c r="T112" i="18"/>
  <c r="E25" i="7" l="1"/>
  <c r="GZ52" i="1"/>
  <c r="E49" i="7" s="1"/>
  <c r="GZ52" i="5"/>
  <c r="E50" i="8" s="1"/>
  <c r="N50" i="8" s="1"/>
  <c r="E26" i="8"/>
  <c r="N26" i="8" s="1"/>
  <c r="AE18" i="22"/>
  <c r="AE28" i="22" s="1"/>
  <c r="AE72" i="22" s="1"/>
  <c r="AB28" i="22"/>
  <c r="AB72" i="22" s="1"/>
  <c r="CG24" i="5"/>
  <c r="S41" i="18"/>
  <c r="Y72" i="22"/>
  <c r="FJ10" i="5"/>
  <c r="FH7" i="5"/>
  <c r="FH26" i="5" s="1"/>
  <c r="GL20" i="5"/>
  <c r="FV20" i="5"/>
  <c r="FV20" i="1" s="1"/>
  <c r="FT18" i="5"/>
  <c r="FD10" i="5"/>
  <c r="FD10" i="1" s="1"/>
  <c r="FD7" i="1" s="1"/>
  <c r="FD26" i="1" s="1"/>
  <c r="FD6" i="1" s="1"/>
  <c r="FD72" i="1" s="1"/>
  <c r="FB7" i="5"/>
  <c r="FB26" i="5" s="1"/>
  <c r="FV10" i="5"/>
  <c r="FT7" i="5"/>
  <c r="FT26" i="5" l="1"/>
  <c r="FV18" i="1"/>
  <c r="GN20" i="1"/>
  <c r="FJ7" i="5"/>
  <c r="FJ26" i="5" s="1"/>
  <c r="FJ6" i="5" s="1"/>
  <c r="FJ72" i="5" s="1"/>
  <c r="FJ74" i="5" s="1"/>
  <c r="FJ10" i="1"/>
  <c r="FV7" i="5"/>
  <c r="FV10" i="1"/>
  <c r="V41" i="18"/>
  <c r="V68" i="18" s="1"/>
  <c r="S68" i="18"/>
  <c r="S201" i="18" s="1"/>
  <c r="GN20" i="5"/>
  <c r="FV18" i="5"/>
  <c r="FD7" i="5"/>
  <c r="FD26" i="5" s="1"/>
  <c r="FD6" i="5" s="1"/>
  <c r="FD72" i="5" s="1"/>
  <c r="FV26" i="5" l="1"/>
  <c r="FV6" i="5" s="1"/>
  <c r="FV72" i="5" s="1"/>
  <c r="FV74" i="5" s="1"/>
  <c r="GZ20" i="1"/>
  <c r="GN18" i="1"/>
  <c r="FV7" i="1"/>
  <c r="FV26" i="1" s="1"/>
  <c r="FV6" i="1" s="1"/>
  <c r="FV72" i="1" s="1"/>
  <c r="FV74" i="1" s="1"/>
  <c r="GZ20" i="5"/>
  <c r="GN18" i="5"/>
  <c r="Q37" i="21"/>
  <c r="E17" i="7" l="1"/>
  <c r="GZ18" i="1"/>
  <c r="E15" i="7" s="1"/>
  <c r="E71" i="7" s="1"/>
  <c r="E74" i="7" s="1"/>
  <c r="GZ18" i="5"/>
  <c r="E16" i="8" s="1"/>
  <c r="N16" i="8" s="1"/>
  <c r="E18" i="8"/>
  <c r="N18" i="8" s="1"/>
  <c r="T63" i="18"/>
  <c r="GL63" i="9" l="1"/>
  <c r="FJ63" i="9"/>
  <c r="FJ63" i="1" s="1"/>
  <c r="FJ62" i="1" s="1"/>
  <c r="FJ61" i="1" s="1"/>
  <c r="FJ27" i="1" s="1"/>
  <c r="FJ73" i="1" s="1"/>
  <c r="FH62" i="9"/>
  <c r="FH61" i="9" s="1"/>
  <c r="GL9" i="9" l="1"/>
  <c r="FJ9" i="9"/>
  <c r="FJ62" i="9"/>
  <c r="FJ61" i="9" s="1"/>
  <c r="FJ27" i="9" s="1"/>
  <c r="FJ73" i="9" s="1"/>
  <c r="GN63" i="9"/>
  <c r="GL8" i="9"/>
  <c r="GX8" i="9" s="1"/>
  <c r="F6" i="8" s="1"/>
  <c r="FJ8" i="9"/>
  <c r="FJ8" i="1" s="1"/>
  <c r="FH7" i="9"/>
  <c r="FH26" i="9" s="1"/>
  <c r="GN9" i="9" l="1"/>
  <c r="GZ9" i="9" s="1"/>
  <c r="H7" i="8" s="1"/>
  <c r="N7" i="8" s="1"/>
  <c r="FJ9" i="1"/>
  <c r="GN9" i="1" s="1"/>
  <c r="GZ9" i="1" s="1"/>
  <c r="E6" i="7" s="1"/>
  <c r="GN8" i="1"/>
  <c r="GN8" i="9"/>
  <c r="FJ7" i="9"/>
  <c r="FJ26" i="9" s="1"/>
  <c r="FJ6" i="9" s="1"/>
  <c r="FJ72" i="9" s="1"/>
  <c r="FJ74" i="9" s="1"/>
  <c r="GN62" i="9"/>
  <c r="GN61" i="9" s="1"/>
  <c r="GN27" i="9" s="1"/>
  <c r="GN73" i="9" s="1"/>
  <c r="GZ63" i="9"/>
  <c r="E30" i="17"/>
  <c r="B30" i="17"/>
  <c r="FJ7" i="1" l="1"/>
  <c r="FJ26" i="1" s="1"/>
  <c r="FJ6" i="1" s="1"/>
  <c r="FJ72" i="1" s="1"/>
  <c r="FJ74" i="1" s="1"/>
  <c r="GZ8" i="1"/>
  <c r="GZ62" i="9"/>
  <c r="H61" i="8"/>
  <c r="GZ8" i="9"/>
  <c r="H6" i="8" s="1"/>
  <c r="N6" i="8" s="1"/>
  <c r="GN7" i="9"/>
  <c r="GN26" i="9" s="1"/>
  <c r="GN6" i="9" s="1"/>
  <c r="GN72" i="9" s="1"/>
  <c r="GN74" i="9" s="1"/>
  <c r="E5" i="7" l="1"/>
  <c r="GZ61" i="9"/>
  <c r="H60" i="8"/>
  <c r="GZ7" i="9"/>
  <c r="Y29" i="28"/>
  <c r="GZ27" i="9" l="1"/>
  <c r="H59" i="8"/>
  <c r="GZ26" i="9"/>
  <c r="H5" i="8"/>
  <c r="CK16" i="9"/>
  <c r="CK16" i="1" s="1"/>
  <c r="CK12" i="1" s="1"/>
  <c r="AF9" i="25"/>
  <c r="B75" i="25"/>
  <c r="B76" i="25" s="1"/>
  <c r="GZ73" i="9" l="1"/>
  <c r="H25" i="8"/>
  <c r="GZ6" i="9"/>
  <c r="H24" i="8"/>
  <c r="CK12" i="9"/>
  <c r="AF55" i="25"/>
  <c r="V26" i="28"/>
  <c r="Y26" i="28"/>
  <c r="V27" i="28"/>
  <c r="Y27" i="28"/>
  <c r="V28" i="28"/>
  <c r="Y28" i="28"/>
  <c r="GZ72" i="9" l="1"/>
  <c r="GZ74" i="9" s="1"/>
  <c r="H4" i="8"/>
  <c r="CM12" i="9"/>
  <c r="CM16" i="1"/>
  <c r="AF74" i="25"/>
  <c r="CM12" i="1" l="1"/>
  <c r="GH63" i="5" l="1"/>
  <c r="GF62" i="5"/>
  <c r="GF61" i="5" s="1"/>
  <c r="GH10" i="5"/>
  <c r="GH10" i="1" s="1"/>
  <c r="GF7" i="5"/>
  <c r="GF26" i="5" s="1"/>
  <c r="GL10" i="5"/>
  <c r="FB62" i="5"/>
  <c r="FB61" i="5" s="1"/>
  <c r="GL63" i="5"/>
  <c r="FD63" i="5"/>
  <c r="FD63" i="1" s="1"/>
  <c r="T67" i="18"/>
  <c r="GH7" i="1" l="1"/>
  <c r="GH26" i="1" s="1"/>
  <c r="GH6" i="1" s="1"/>
  <c r="GH72" i="1" s="1"/>
  <c r="GN10" i="1"/>
  <c r="GH62" i="5"/>
  <c r="GH61" i="5" s="1"/>
  <c r="GH27" i="5" s="1"/>
  <c r="GH73" i="5" s="1"/>
  <c r="GH63" i="1"/>
  <c r="GH62" i="1" s="1"/>
  <c r="GH61" i="1" s="1"/>
  <c r="GH27" i="1" s="1"/>
  <c r="GH73" i="1" s="1"/>
  <c r="FD62" i="1"/>
  <c r="FD61" i="1" s="1"/>
  <c r="FD27" i="1" s="1"/>
  <c r="FD73" i="1" s="1"/>
  <c r="FD74" i="1" s="1"/>
  <c r="GN63" i="5"/>
  <c r="FD62" i="5"/>
  <c r="FD61" i="5" s="1"/>
  <c r="FD27" i="5" s="1"/>
  <c r="FD73" i="5" s="1"/>
  <c r="FD74" i="5" s="1"/>
  <c r="GH7" i="5"/>
  <c r="GH26" i="5" s="1"/>
  <c r="GH6" i="5" s="1"/>
  <c r="GH72" i="5" s="1"/>
  <c r="GN10" i="5"/>
  <c r="T55" i="18"/>
  <c r="GH74" i="5" l="1"/>
  <c r="GN63" i="1"/>
  <c r="GZ63" i="1" s="1"/>
  <c r="GH74" i="1"/>
  <c r="GZ10" i="1"/>
  <c r="GN7" i="1"/>
  <c r="GN26" i="1" s="1"/>
  <c r="GN6" i="1" s="1"/>
  <c r="GN72" i="1" s="1"/>
  <c r="GZ10" i="5"/>
  <c r="GN7" i="5"/>
  <c r="GN26" i="5" s="1"/>
  <c r="GN6" i="5" s="1"/>
  <c r="GN72" i="5" s="1"/>
  <c r="GZ63" i="5"/>
  <c r="GN62" i="5"/>
  <c r="GN61" i="5" s="1"/>
  <c r="GN27" i="5" s="1"/>
  <c r="GN73" i="5" s="1"/>
  <c r="Y35" i="5"/>
  <c r="Y35" i="1" s="1"/>
  <c r="GN62" i="1" l="1"/>
  <c r="GN61" i="1" s="1"/>
  <c r="GN27" i="1" s="1"/>
  <c r="GN73" i="1" s="1"/>
  <c r="GN74" i="1" s="1"/>
  <c r="E7" i="7"/>
  <c r="GZ7" i="1"/>
  <c r="GZ7" i="5"/>
  <c r="E5" i="8" s="1"/>
  <c r="N5" i="8" s="1"/>
  <c r="E8" i="8"/>
  <c r="N8" i="8" s="1"/>
  <c r="E60" i="7"/>
  <c r="GZ62" i="1"/>
  <c r="GZ62" i="5"/>
  <c r="E61" i="8"/>
  <c r="N61" i="8" s="1"/>
  <c r="GN74" i="5"/>
  <c r="GZ26" i="5" l="1"/>
  <c r="E24" i="8" s="1"/>
  <c r="N24" i="8" s="1"/>
  <c r="E4" i="7"/>
  <c r="E70" i="7" s="1"/>
  <c r="E72" i="7" s="1"/>
  <c r="GZ26" i="1"/>
  <c r="E59" i="7"/>
  <c r="GZ61" i="1"/>
  <c r="GZ61" i="5"/>
  <c r="E60" i="8"/>
  <c r="N60" i="8" s="1"/>
  <c r="GZ6" i="5" l="1"/>
  <c r="E73" i="7"/>
  <c r="E75" i="7" s="1"/>
  <c r="GZ6" i="1"/>
  <c r="E23" i="7"/>
  <c r="GZ27" i="1"/>
  <c r="E58" i="7"/>
  <c r="GZ27" i="5"/>
  <c r="E59" i="8"/>
  <c r="N59" i="8" s="1"/>
  <c r="AF60" i="25"/>
  <c r="AF65" i="25"/>
  <c r="AF63" i="25"/>
  <c r="AF64" i="25"/>
  <c r="AF61" i="25"/>
  <c r="EG68" i="5"/>
  <c r="EG63" i="5"/>
  <c r="ED63" i="5"/>
  <c r="EJ63" i="9"/>
  <c r="EJ63" i="1" s="1"/>
  <c r="ED63" i="9"/>
  <c r="GZ72" i="5" l="1"/>
  <c r="E4" i="8"/>
  <c r="N4" i="8" s="1"/>
  <c r="GZ72" i="1"/>
  <c r="E3" i="7"/>
  <c r="GZ73" i="5"/>
  <c r="GZ74" i="5" s="1"/>
  <c r="E25" i="8"/>
  <c r="N25" i="8" s="1"/>
  <c r="E24" i="7"/>
  <c r="E69" i="7" s="1"/>
  <c r="GZ73" i="1"/>
  <c r="ES63" i="1"/>
  <c r="EV63" i="9"/>
  <c r="EF63" i="9"/>
  <c r="ER63" i="9"/>
  <c r="EL63" i="9"/>
  <c r="EL63" i="1" s="1"/>
  <c r="EU63" i="9"/>
  <c r="EF63" i="5"/>
  <c r="EI63" i="5"/>
  <c r="ER63" i="5"/>
  <c r="EU68" i="5"/>
  <c r="EF68" i="5"/>
  <c r="EI68" i="5"/>
  <c r="EU63" i="5"/>
  <c r="AC27" i="20"/>
  <c r="AC30" i="20"/>
  <c r="T9" i="19"/>
  <c r="T10" i="19"/>
  <c r="T13" i="19" s="1"/>
  <c r="EU63" i="1" l="1"/>
  <c r="GZ74" i="1"/>
  <c r="EX63" i="9"/>
  <c r="AC21" i="22"/>
  <c r="AC7" i="20"/>
  <c r="Q22" i="21"/>
  <c r="T61" i="8" l="1"/>
  <c r="AB57" i="9"/>
  <c r="AW36" i="5" l="1"/>
  <c r="H38" i="27"/>
  <c r="N38" i="27" l="1"/>
  <c r="H29" i="27"/>
  <c r="H58" i="27" s="1"/>
  <c r="Q8" i="26" l="1"/>
  <c r="E79" i="18" l="1"/>
  <c r="G79" i="18" s="1"/>
  <c r="V79" i="18" s="1"/>
  <c r="G78" i="18"/>
  <c r="T75" i="18"/>
  <c r="T76" i="18"/>
  <c r="T74" i="18"/>
  <c r="V78" i="18" l="1"/>
  <c r="V200" i="18" s="1"/>
  <c r="V201" i="18" s="1"/>
  <c r="G200" i="18"/>
  <c r="G201" i="18" s="1"/>
  <c r="E200" i="18"/>
  <c r="Q20" i="21" l="1"/>
  <c r="AX15" i="15"/>
  <c r="AX16" i="15"/>
  <c r="AX17" i="15"/>
  <c r="AX18" i="15"/>
  <c r="AX19" i="15"/>
  <c r="AX22" i="15"/>
  <c r="AX7" i="15"/>
  <c r="AX10" i="15"/>
  <c r="AX11" i="15"/>
  <c r="AX12" i="15"/>
  <c r="AX13" i="15"/>
  <c r="AX14" i="15"/>
  <c r="AL9" i="15"/>
  <c r="Z20" i="15"/>
  <c r="AB20" i="15" s="1"/>
  <c r="W20" i="15"/>
  <c r="Y20" i="15" s="1"/>
  <c r="W21" i="15"/>
  <c r="Y21" i="15" s="1"/>
  <c r="N20" i="15"/>
  <c r="P20" i="15" s="1"/>
  <c r="N21" i="15"/>
  <c r="P21" i="15" s="1"/>
  <c r="N8" i="15"/>
  <c r="T123" i="18"/>
  <c r="AX8" i="15" l="1"/>
  <c r="P8" i="15"/>
  <c r="AZ8" i="15" s="1"/>
  <c r="AX9" i="15"/>
  <c r="AN9" i="15"/>
  <c r="AZ9" i="15" s="1"/>
  <c r="R29" i="13"/>
  <c r="R30" i="13"/>
  <c r="R31" i="13"/>
  <c r="R32" i="13"/>
  <c r="R33" i="13"/>
  <c r="R34" i="13"/>
  <c r="R28" i="13"/>
  <c r="R26" i="13" s="1"/>
  <c r="L21" i="13"/>
  <c r="M21" i="13"/>
  <c r="K9" i="13"/>
  <c r="B21" i="15" l="1"/>
  <c r="B20" i="15"/>
  <c r="B6" i="15"/>
  <c r="D6" i="15" s="1"/>
  <c r="AZ6" i="15" s="1"/>
  <c r="B5" i="15"/>
  <c r="D5" i="15" s="1"/>
  <c r="AZ5" i="15" s="1"/>
  <c r="AX20" i="15" l="1"/>
  <c r="D20" i="15"/>
  <c r="AZ20" i="15" s="1"/>
  <c r="AX21" i="15"/>
  <c r="D21" i="15"/>
  <c r="AZ21" i="15" s="1"/>
  <c r="K6" i="13"/>
  <c r="K15" i="13"/>
  <c r="K4" i="13"/>
  <c r="BD20" i="5" l="1"/>
  <c r="BD11" i="5"/>
  <c r="AF17" i="5"/>
  <c r="AF11" i="5"/>
  <c r="AH11" i="5" l="1"/>
  <c r="BF11" i="5"/>
  <c r="BF11" i="1" s="1"/>
  <c r="BD11" i="1"/>
  <c r="AH17" i="5"/>
  <c r="BF20" i="5"/>
  <c r="BF20" i="1" s="1"/>
  <c r="BD20" i="1"/>
  <c r="B8" i="21" l="1"/>
  <c r="B17" i="21"/>
  <c r="Q10" i="21"/>
  <c r="AC9" i="22" l="1"/>
  <c r="Q43" i="21"/>
  <c r="AC16" i="22"/>
  <c r="AC17" i="22"/>
  <c r="DO70" i="9" l="1"/>
  <c r="DO68" i="9"/>
  <c r="DO68" i="1" s="1"/>
  <c r="DO66" i="9"/>
  <c r="DO64" i="9"/>
  <c r="DO63" i="9"/>
  <c r="DO63" i="1" s="1"/>
  <c r="DO60" i="9"/>
  <c r="DO59" i="9"/>
  <c r="DO59" i="1" s="1"/>
  <c r="DO57" i="9"/>
  <c r="DO55" i="9"/>
  <c r="DO55" i="1" s="1"/>
  <c r="DO50" i="9"/>
  <c r="DO50" i="1" s="1"/>
  <c r="DO49" i="1" s="1"/>
  <c r="DO48" i="9"/>
  <c r="DO47" i="9"/>
  <c r="DO46" i="9"/>
  <c r="DO45" i="9"/>
  <c r="DO42" i="9"/>
  <c r="DO42" i="1" s="1"/>
  <c r="DO36" i="9"/>
  <c r="DO35" i="9"/>
  <c r="DO34" i="9"/>
  <c r="DO31" i="9"/>
  <c r="DO30" i="9"/>
  <c r="DO30" i="1" s="1"/>
  <c r="DO25" i="9"/>
  <c r="DO23" i="9"/>
  <c r="DO23" i="1" s="1"/>
  <c r="DO20" i="9"/>
  <c r="DO19" i="9"/>
  <c r="DO19" i="1" s="1"/>
  <c r="DO17" i="9"/>
  <c r="DO15" i="9"/>
  <c r="DO15" i="1" s="1"/>
  <c r="DO11" i="9"/>
  <c r="DQ11" i="9" s="1"/>
  <c r="DO10" i="9"/>
  <c r="DQ10" i="9" s="1"/>
  <c r="DO9" i="9"/>
  <c r="DQ9" i="9" s="1"/>
  <c r="DO8" i="9"/>
  <c r="DL70" i="9"/>
  <c r="DL68" i="9"/>
  <c r="DL68" i="1" s="1"/>
  <c r="DL66" i="9"/>
  <c r="DL64" i="9"/>
  <c r="DL63" i="9"/>
  <c r="DL63" i="1" s="1"/>
  <c r="DL60" i="9"/>
  <c r="DL59" i="9"/>
  <c r="DL59" i="1" s="1"/>
  <c r="DL57" i="9"/>
  <c r="DL55" i="9"/>
  <c r="DL55" i="1" s="1"/>
  <c r="DL50" i="9"/>
  <c r="DL50" i="1" s="1"/>
  <c r="DL49" i="1" s="1"/>
  <c r="DL48" i="9"/>
  <c r="DL47" i="9"/>
  <c r="DL46" i="9"/>
  <c r="DL45" i="9"/>
  <c r="DL42" i="9"/>
  <c r="DL42" i="1" s="1"/>
  <c r="DL39" i="9"/>
  <c r="DL39" i="1" s="1"/>
  <c r="DL37" i="1" s="1"/>
  <c r="DL36" i="9"/>
  <c r="DL35" i="9"/>
  <c r="DL34" i="9"/>
  <c r="DL31" i="9"/>
  <c r="DL30" i="9"/>
  <c r="DL30" i="1" s="1"/>
  <c r="DL25" i="9"/>
  <c r="DL24" i="9"/>
  <c r="DL23" i="9"/>
  <c r="DL23" i="1" s="1"/>
  <c r="DL20" i="9"/>
  <c r="DL19" i="9"/>
  <c r="DL19" i="1" s="1"/>
  <c r="DL17" i="9"/>
  <c r="DL16" i="9"/>
  <c r="DL15" i="9"/>
  <c r="DL15" i="1" s="1"/>
  <c r="DL11" i="9"/>
  <c r="DL9" i="9"/>
  <c r="DL8" i="9"/>
  <c r="DL8" i="1" s="1"/>
  <c r="DI70" i="9"/>
  <c r="DI68" i="9"/>
  <c r="DI66" i="9"/>
  <c r="DI64" i="9"/>
  <c r="DK64" i="9" s="1"/>
  <c r="DI63" i="9"/>
  <c r="DI60" i="9"/>
  <c r="DK60" i="9" s="1"/>
  <c r="DI59" i="9"/>
  <c r="DI57" i="9"/>
  <c r="DK57" i="9" s="1"/>
  <c r="DI55" i="9"/>
  <c r="DI50" i="9"/>
  <c r="DI48" i="9"/>
  <c r="DK48" i="9" s="1"/>
  <c r="DI47" i="9"/>
  <c r="DK47" i="9" s="1"/>
  <c r="DI46" i="9"/>
  <c r="DK46" i="9" s="1"/>
  <c r="DI45" i="9"/>
  <c r="DK45" i="9" s="1"/>
  <c r="DI42" i="9"/>
  <c r="DI39" i="9"/>
  <c r="DI36" i="9"/>
  <c r="DK36" i="9" s="1"/>
  <c r="DI35" i="9"/>
  <c r="DK35" i="9" s="1"/>
  <c r="DI34" i="9"/>
  <c r="DK34" i="9" s="1"/>
  <c r="DI31" i="9"/>
  <c r="DK31" i="9" s="1"/>
  <c r="DI30" i="9"/>
  <c r="DI25" i="9"/>
  <c r="DK25" i="9" s="1"/>
  <c r="DI24" i="9"/>
  <c r="DK24" i="9" s="1"/>
  <c r="DI23" i="9"/>
  <c r="DI20" i="9"/>
  <c r="DK20" i="9" s="1"/>
  <c r="DI19" i="9"/>
  <c r="DI17" i="9"/>
  <c r="DK17" i="9" s="1"/>
  <c r="DI16" i="9"/>
  <c r="DK16" i="9" s="1"/>
  <c r="DI15" i="9"/>
  <c r="DI11" i="9"/>
  <c r="DK11" i="9" s="1"/>
  <c r="DI9" i="9"/>
  <c r="DK9" i="9" s="1"/>
  <c r="DI8" i="9"/>
  <c r="DF70" i="9"/>
  <c r="DH70" i="9" s="1"/>
  <c r="DF68" i="9"/>
  <c r="DF66" i="9"/>
  <c r="DH66" i="9" s="1"/>
  <c r="DF64" i="9"/>
  <c r="DH64" i="9" s="1"/>
  <c r="DF63" i="9"/>
  <c r="DF60" i="9"/>
  <c r="DH60" i="9" s="1"/>
  <c r="DF59" i="9"/>
  <c r="DF57" i="9"/>
  <c r="DH57" i="9" s="1"/>
  <c r="DF55" i="9"/>
  <c r="DF50" i="9"/>
  <c r="DF48" i="9"/>
  <c r="DH48" i="9" s="1"/>
  <c r="DF47" i="9"/>
  <c r="DH47" i="9" s="1"/>
  <c r="DF46" i="9"/>
  <c r="DH46" i="9" s="1"/>
  <c r="DF45" i="9"/>
  <c r="DH45" i="9" s="1"/>
  <c r="DF42" i="9"/>
  <c r="DF39" i="9"/>
  <c r="DF36" i="9"/>
  <c r="DH36" i="9" s="1"/>
  <c r="DF35" i="9"/>
  <c r="DH35" i="9" s="1"/>
  <c r="DF34" i="9"/>
  <c r="DH34" i="9" s="1"/>
  <c r="DF31" i="9"/>
  <c r="DH31" i="9" s="1"/>
  <c r="DF30" i="9"/>
  <c r="DF25" i="9"/>
  <c r="DH25" i="9" s="1"/>
  <c r="DF24" i="9"/>
  <c r="DF23" i="9"/>
  <c r="DF20" i="9"/>
  <c r="DH20" i="9" s="1"/>
  <c r="DF19" i="9"/>
  <c r="DF17" i="9"/>
  <c r="DH17" i="9" s="1"/>
  <c r="DF16" i="9"/>
  <c r="DH16" i="9" s="1"/>
  <c r="DF15" i="9"/>
  <c r="DF11" i="9"/>
  <c r="DH11" i="9" s="1"/>
  <c r="DF9" i="9"/>
  <c r="DH9" i="9" s="1"/>
  <c r="DF8" i="9"/>
  <c r="DC70" i="9"/>
  <c r="DC68" i="9"/>
  <c r="DC68" i="1" s="1"/>
  <c r="DC66" i="9"/>
  <c r="DC64" i="9"/>
  <c r="DC63" i="9"/>
  <c r="DC63" i="1" s="1"/>
  <c r="DC60" i="9"/>
  <c r="DC59" i="9"/>
  <c r="DC59" i="1" s="1"/>
  <c r="DC57" i="9"/>
  <c r="DC55" i="9"/>
  <c r="DC55" i="1" s="1"/>
  <c r="DC50" i="1"/>
  <c r="DC49" i="1" s="1"/>
  <c r="DC48" i="9"/>
  <c r="DC47" i="9"/>
  <c r="DC46" i="9"/>
  <c r="DC45" i="9"/>
  <c r="DC42" i="9"/>
  <c r="DC42" i="1" s="1"/>
  <c r="DC39" i="9"/>
  <c r="DC39" i="1" s="1"/>
  <c r="DC37" i="1" s="1"/>
  <c r="DC36" i="9"/>
  <c r="DC35" i="9"/>
  <c r="DC34" i="9"/>
  <c r="DC31" i="9"/>
  <c r="DC30" i="9"/>
  <c r="DC30" i="1" s="1"/>
  <c r="DC25" i="9"/>
  <c r="DC23" i="9"/>
  <c r="DC22" i="1"/>
  <c r="DC19" i="1"/>
  <c r="DC17" i="9"/>
  <c r="DC16" i="9"/>
  <c r="DC15" i="9"/>
  <c r="DC15" i="1" s="1"/>
  <c r="DC11" i="9"/>
  <c r="DC10" i="9"/>
  <c r="DC9" i="9"/>
  <c r="DC8" i="9"/>
  <c r="DC8" i="1" s="1"/>
  <c r="CW70" i="9"/>
  <c r="CW68" i="9"/>
  <c r="CW66" i="9"/>
  <c r="CW64" i="9"/>
  <c r="CY64" i="9" s="1"/>
  <c r="CW63" i="9"/>
  <c r="CW60" i="9"/>
  <c r="CY60" i="9" s="1"/>
  <c r="CW59" i="9"/>
  <c r="CW57" i="9"/>
  <c r="CY57" i="9" s="1"/>
  <c r="CW55" i="9"/>
  <c r="CW50" i="9"/>
  <c r="CW48" i="9"/>
  <c r="CY48" i="9" s="1"/>
  <c r="CW47" i="9"/>
  <c r="CY47" i="9" s="1"/>
  <c r="CW46" i="9"/>
  <c r="CY46" i="9" s="1"/>
  <c r="CW45" i="9"/>
  <c r="CY45" i="9" s="1"/>
  <c r="CW42" i="9"/>
  <c r="CW39" i="9"/>
  <c r="CW36" i="9"/>
  <c r="CY36" i="9" s="1"/>
  <c r="CW35" i="9"/>
  <c r="CY35" i="9" s="1"/>
  <c r="CW34" i="9"/>
  <c r="CY34" i="9" s="1"/>
  <c r="CW31" i="9"/>
  <c r="CY31" i="9" s="1"/>
  <c r="CW30" i="9"/>
  <c r="CW25" i="9"/>
  <c r="CY25" i="9" s="1"/>
  <c r="CW24" i="9"/>
  <c r="CY24" i="9" s="1"/>
  <c r="CW23" i="9"/>
  <c r="CW20" i="9"/>
  <c r="CY20" i="9" s="1"/>
  <c r="CW17" i="9"/>
  <c r="CY17" i="9" s="1"/>
  <c r="CW16" i="9"/>
  <c r="CY16" i="9" s="1"/>
  <c r="CW15" i="9"/>
  <c r="CW11" i="9"/>
  <c r="CY11" i="9" s="1"/>
  <c r="CW9" i="9"/>
  <c r="CY9" i="9" s="1"/>
  <c r="CW8" i="9"/>
  <c r="CT70" i="9"/>
  <c r="CT68" i="9"/>
  <c r="CT68" i="1" s="1"/>
  <c r="CT66" i="9"/>
  <c r="CT63" i="9"/>
  <c r="CT63" i="1" s="1"/>
  <c r="CT60" i="9"/>
  <c r="CT59" i="9"/>
  <c r="CT59" i="1" s="1"/>
  <c r="CT57" i="9"/>
  <c r="CT55" i="9"/>
  <c r="CT55" i="1" s="1"/>
  <c r="CT50" i="9"/>
  <c r="CT50" i="1" s="1"/>
  <c r="CT49" i="1" s="1"/>
  <c r="CT48" i="9"/>
  <c r="CT47" i="9"/>
  <c r="CT46" i="9"/>
  <c r="CT45" i="9"/>
  <c r="CT42" i="9"/>
  <c r="CT42" i="1" s="1"/>
  <c r="CT39" i="9"/>
  <c r="CT39" i="1" s="1"/>
  <c r="CT37" i="1" s="1"/>
  <c r="CT36" i="9"/>
  <c r="CT35" i="9"/>
  <c r="CT34" i="9"/>
  <c r="CT31" i="9"/>
  <c r="CT30" i="9"/>
  <c r="CT30" i="1" s="1"/>
  <c r="CT25" i="9"/>
  <c r="CT24" i="9"/>
  <c r="CT23" i="9"/>
  <c r="CT23" i="1" s="1"/>
  <c r="CT20" i="9"/>
  <c r="CT19" i="9"/>
  <c r="CT19" i="1" s="1"/>
  <c r="CT17" i="9"/>
  <c r="CT16" i="9"/>
  <c r="CT15" i="9"/>
  <c r="CT15" i="1" s="1"/>
  <c r="CT11" i="9"/>
  <c r="CT9" i="9"/>
  <c r="CT8" i="9"/>
  <c r="CT8" i="1" s="1"/>
  <c r="CP70" i="9"/>
  <c r="CP70" i="1" s="1"/>
  <c r="CP66" i="9"/>
  <c r="CP66" i="1" s="1"/>
  <c r="CP64" i="9"/>
  <c r="CP64" i="1" s="1"/>
  <c r="CP60" i="9"/>
  <c r="CP60" i="1" s="1"/>
  <c r="CP57" i="9"/>
  <c r="CP57" i="1" s="1"/>
  <c r="CP48" i="9"/>
  <c r="CP48" i="1" s="1"/>
  <c r="CP47" i="9"/>
  <c r="CP47" i="1" s="1"/>
  <c r="CP46" i="9"/>
  <c r="CP46" i="1" s="1"/>
  <c r="CP36" i="9"/>
  <c r="CP36" i="1" s="1"/>
  <c r="CP35" i="9"/>
  <c r="CP35" i="1" s="1"/>
  <c r="CP31" i="9"/>
  <c r="CP31" i="1" s="1"/>
  <c r="CP25" i="9"/>
  <c r="CP25" i="1" s="1"/>
  <c r="CN11" i="9"/>
  <c r="CP9" i="1"/>
  <c r="BY70" i="9"/>
  <c r="CA70" i="9" s="1"/>
  <c r="BY68" i="9"/>
  <c r="BY66" i="9"/>
  <c r="CA66" i="9" s="1"/>
  <c r="BY64" i="9"/>
  <c r="CA64" i="9" s="1"/>
  <c r="BY63" i="9"/>
  <c r="BY60" i="9"/>
  <c r="CA60" i="9" s="1"/>
  <c r="BY59" i="9"/>
  <c r="BY57" i="9"/>
  <c r="CA57" i="9" s="1"/>
  <c r="BY55" i="9"/>
  <c r="BY50" i="9"/>
  <c r="BY48" i="9"/>
  <c r="CA48" i="9" s="1"/>
  <c r="BY47" i="9"/>
  <c r="CA47" i="9" s="1"/>
  <c r="BY46" i="9"/>
  <c r="CA46" i="9" s="1"/>
  <c r="BY45" i="9"/>
  <c r="CA45" i="9" s="1"/>
  <c r="BY42" i="9"/>
  <c r="BY36" i="9"/>
  <c r="CA36" i="9" s="1"/>
  <c r="BY35" i="9"/>
  <c r="CA35" i="9" s="1"/>
  <c r="BY34" i="9"/>
  <c r="CA34" i="9" s="1"/>
  <c r="BY31" i="9"/>
  <c r="CA31" i="9" s="1"/>
  <c r="BY30" i="9"/>
  <c r="BY25" i="9"/>
  <c r="CA25" i="9" s="1"/>
  <c r="CA24" i="9"/>
  <c r="BY23" i="9"/>
  <c r="BY20" i="9"/>
  <c r="CA20" i="9" s="1"/>
  <c r="BY19" i="9"/>
  <c r="BY17" i="9"/>
  <c r="CA17" i="9" s="1"/>
  <c r="BY15" i="9"/>
  <c r="BY11" i="9"/>
  <c r="CA11" i="9" s="1"/>
  <c r="CA10" i="9"/>
  <c r="BY9" i="9"/>
  <c r="CA9" i="9" s="1"/>
  <c r="BY8" i="9"/>
  <c r="BS70" i="9"/>
  <c r="BU70" i="9" s="1"/>
  <c r="BS68" i="9"/>
  <c r="BS66" i="9"/>
  <c r="BU66" i="9" s="1"/>
  <c r="BS64" i="9"/>
  <c r="BU64" i="9" s="1"/>
  <c r="BS63" i="9"/>
  <c r="BS60" i="9"/>
  <c r="BU60" i="9" s="1"/>
  <c r="BS59" i="9"/>
  <c r="BS57" i="9"/>
  <c r="BU57" i="9" s="1"/>
  <c r="BS55" i="9"/>
  <c r="BS50" i="9"/>
  <c r="BS48" i="9"/>
  <c r="BU48" i="9" s="1"/>
  <c r="BS47" i="9"/>
  <c r="BU47" i="9" s="1"/>
  <c r="BS46" i="9"/>
  <c r="BU46" i="9" s="1"/>
  <c r="BS45" i="9"/>
  <c r="BU45" i="9" s="1"/>
  <c r="BS42" i="9"/>
  <c r="BS36" i="9"/>
  <c r="BU36" i="9" s="1"/>
  <c r="BS35" i="9"/>
  <c r="BU35" i="9" s="1"/>
  <c r="BS34" i="9"/>
  <c r="BU34" i="9" s="1"/>
  <c r="BS31" i="9"/>
  <c r="BU31" i="9" s="1"/>
  <c r="BS30" i="9"/>
  <c r="BS25" i="9"/>
  <c r="BU25" i="9" s="1"/>
  <c r="BS24" i="9"/>
  <c r="BU24" i="9" s="1"/>
  <c r="BS23" i="9"/>
  <c r="BS20" i="9"/>
  <c r="BU20" i="9" s="1"/>
  <c r="BS19" i="9"/>
  <c r="BS17" i="9"/>
  <c r="BU17" i="9" s="1"/>
  <c r="BS15" i="9"/>
  <c r="BS11" i="9"/>
  <c r="BU11" i="9" s="1"/>
  <c r="BS10" i="9"/>
  <c r="BU10" i="9" s="1"/>
  <c r="BS9" i="9"/>
  <c r="BU9" i="9" s="1"/>
  <c r="BS8" i="9"/>
  <c r="BP70" i="9"/>
  <c r="BP68" i="9"/>
  <c r="BP68" i="1" s="1"/>
  <c r="BP66" i="9"/>
  <c r="BP64" i="9"/>
  <c r="BP63" i="9"/>
  <c r="BP63" i="1" s="1"/>
  <c r="BP59" i="9"/>
  <c r="BP59" i="1" s="1"/>
  <c r="BP57" i="9"/>
  <c r="BP55" i="9"/>
  <c r="BP55" i="1" s="1"/>
  <c r="BP50" i="9"/>
  <c r="BP50" i="1" s="1"/>
  <c r="BP49" i="1" s="1"/>
  <c r="BP48" i="9"/>
  <c r="BP47" i="9"/>
  <c r="BP45" i="9"/>
  <c r="BP42" i="9"/>
  <c r="BP42" i="1" s="1"/>
  <c r="BP39" i="9"/>
  <c r="BP39" i="1" s="1"/>
  <c r="BP37" i="1" s="1"/>
  <c r="BP35" i="9"/>
  <c r="BP34" i="9"/>
  <c r="BP31" i="9"/>
  <c r="BP30" i="9"/>
  <c r="BP30" i="1" s="1"/>
  <c r="BP17" i="9"/>
  <c r="BP16" i="9"/>
  <c r="BP15" i="9"/>
  <c r="BP15" i="1" s="1"/>
  <c r="BP8" i="1"/>
  <c r="BJ70" i="9"/>
  <c r="BG70" i="9"/>
  <c r="BI70" i="9" s="1"/>
  <c r="AU70" i="9"/>
  <c r="AO70" i="9"/>
  <c r="AQ70" i="9" s="1"/>
  <c r="AI70" i="9"/>
  <c r="AK70" i="9" s="1"/>
  <c r="BJ66" i="9"/>
  <c r="BJ64" i="9"/>
  <c r="BJ63" i="9"/>
  <c r="BJ63" i="1" s="1"/>
  <c r="BJ60" i="9"/>
  <c r="BJ59" i="9"/>
  <c r="BJ59" i="1" s="1"/>
  <c r="BJ57" i="9"/>
  <c r="BJ55" i="9"/>
  <c r="BJ55" i="1" s="1"/>
  <c r="BJ50" i="9"/>
  <c r="BJ50" i="1" s="1"/>
  <c r="BJ49" i="1" s="1"/>
  <c r="BJ48" i="9"/>
  <c r="BJ47" i="9"/>
  <c r="BJ46" i="9"/>
  <c r="BJ45" i="9"/>
  <c r="BJ42" i="9"/>
  <c r="BJ42" i="1" s="1"/>
  <c r="BJ39" i="9"/>
  <c r="BJ39" i="1" s="1"/>
  <c r="BJ37" i="1" s="1"/>
  <c r="BJ36" i="9"/>
  <c r="BJ35" i="9"/>
  <c r="BJ34" i="9"/>
  <c r="BJ31" i="9"/>
  <c r="BJ30" i="9"/>
  <c r="BJ30" i="1" s="1"/>
  <c r="BJ25" i="9"/>
  <c r="BJ24" i="9"/>
  <c r="BJ23" i="9"/>
  <c r="BJ23" i="1" s="1"/>
  <c r="BJ20" i="9"/>
  <c r="BJ19" i="9"/>
  <c r="BJ19" i="1" s="1"/>
  <c r="BJ17" i="9"/>
  <c r="BJ16" i="9"/>
  <c r="BJ15" i="9"/>
  <c r="BJ15" i="1" s="1"/>
  <c r="BJ10" i="9"/>
  <c r="BJ9" i="9"/>
  <c r="BJ8" i="9"/>
  <c r="BJ8" i="1" s="1"/>
  <c r="AU68" i="9"/>
  <c r="AU66" i="9"/>
  <c r="AU64" i="9"/>
  <c r="AW64" i="9" s="1"/>
  <c r="AU63" i="9"/>
  <c r="AU60" i="9"/>
  <c r="AW60" i="9" s="1"/>
  <c r="AU59" i="9"/>
  <c r="AU57" i="9"/>
  <c r="AW57" i="9" s="1"/>
  <c r="AU55" i="9"/>
  <c r="AU50" i="9"/>
  <c r="AU48" i="9"/>
  <c r="AW48" i="9" s="1"/>
  <c r="AU47" i="9"/>
  <c r="AW47" i="9" s="1"/>
  <c r="AU46" i="9"/>
  <c r="AW46" i="9" s="1"/>
  <c r="AU45" i="9"/>
  <c r="AW45" i="9" s="1"/>
  <c r="AU42" i="9"/>
  <c r="AU39" i="9"/>
  <c r="AU36" i="9"/>
  <c r="AU35" i="9"/>
  <c r="AW35" i="9" s="1"/>
  <c r="AU34" i="9"/>
  <c r="AW34" i="9" s="1"/>
  <c r="AU31" i="9"/>
  <c r="AW31" i="9" s="1"/>
  <c r="AU30" i="9"/>
  <c r="AU25" i="9"/>
  <c r="AW25" i="9" s="1"/>
  <c r="AU24" i="9"/>
  <c r="AW24" i="9" s="1"/>
  <c r="AU23" i="9"/>
  <c r="AW20" i="9"/>
  <c r="AU17" i="9"/>
  <c r="AW17" i="9" s="1"/>
  <c r="AU15" i="9"/>
  <c r="AU11" i="9"/>
  <c r="AW11" i="9" s="1"/>
  <c r="AW10" i="9"/>
  <c r="AU9" i="9"/>
  <c r="AW9" i="9" s="1"/>
  <c r="AU8" i="9"/>
  <c r="AR70" i="9"/>
  <c r="AR68" i="9"/>
  <c r="AR68" i="1" s="1"/>
  <c r="AR66" i="9"/>
  <c r="AR64" i="9"/>
  <c r="AR63" i="9"/>
  <c r="AR63" i="1" s="1"/>
  <c r="AR60" i="9"/>
  <c r="AR59" i="9"/>
  <c r="AR59" i="1" s="1"/>
  <c r="AR57" i="9"/>
  <c r="AR55" i="9"/>
  <c r="AR55" i="1" s="1"/>
  <c r="AR50" i="9"/>
  <c r="AR50" i="1" s="1"/>
  <c r="AR49" i="1" s="1"/>
  <c r="AR48" i="9"/>
  <c r="AR47" i="9"/>
  <c r="AR46" i="9"/>
  <c r="AR45" i="9"/>
  <c r="AR42" i="9"/>
  <c r="AR42" i="1" s="1"/>
  <c r="AR39" i="9"/>
  <c r="AR39" i="1" s="1"/>
  <c r="AR37" i="1" s="1"/>
  <c r="AR36" i="9"/>
  <c r="AR35" i="9"/>
  <c r="AR34" i="9"/>
  <c r="AR31" i="9"/>
  <c r="AR30" i="9"/>
  <c r="AR30" i="1" s="1"/>
  <c r="AR25" i="9"/>
  <c r="AR24" i="9"/>
  <c r="AR23" i="9"/>
  <c r="AR23" i="1" s="1"/>
  <c r="AR20" i="9"/>
  <c r="AR19" i="9"/>
  <c r="AR19" i="1" s="1"/>
  <c r="AR17" i="9"/>
  <c r="AR16" i="9"/>
  <c r="AR15" i="9"/>
  <c r="AR15" i="1" s="1"/>
  <c r="AR11" i="9"/>
  <c r="AR9" i="9"/>
  <c r="AR8" i="9"/>
  <c r="AR8" i="1" s="1"/>
  <c r="DI68" i="5"/>
  <c r="DI64" i="5"/>
  <c r="DI63" i="5"/>
  <c r="DI63" i="1" s="1"/>
  <c r="DI60" i="5"/>
  <c r="DI59" i="5"/>
  <c r="DI59" i="1" s="1"/>
  <c r="DI57" i="5"/>
  <c r="DI55" i="5"/>
  <c r="DI55" i="1" s="1"/>
  <c r="DI50" i="5"/>
  <c r="DI50" i="1" s="1"/>
  <c r="DI49" i="1" s="1"/>
  <c r="DI48" i="5"/>
  <c r="DI47" i="5"/>
  <c r="DI46" i="5"/>
  <c r="DI45" i="5"/>
  <c r="DI42" i="5"/>
  <c r="DI42" i="1" s="1"/>
  <c r="DI39" i="5"/>
  <c r="DI39" i="1" s="1"/>
  <c r="DI37" i="1" s="1"/>
  <c r="DI35" i="5"/>
  <c r="DI34" i="5"/>
  <c r="DI31" i="5"/>
  <c r="DI30" i="5"/>
  <c r="DI30" i="1" s="1"/>
  <c r="DF70" i="5"/>
  <c r="DF68" i="5"/>
  <c r="DF68" i="1" s="1"/>
  <c r="DF66" i="5"/>
  <c r="DF64" i="5"/>
  <c r="DF63" i="5"/>
  <c r="DF63" i="1" s="1"/>
  <c r="DF60" i="5"/>
  <c r="DF59" i="5"/>
  <c r="DF59" i="1" s="1"/>
  <c r="DF57" i="5"/>
  <c r="DF55" i="5"/>
  <c r="DF55" i="1" s="1"/>
  <c r="DF50" i="5"/>
  <c r="DF50" i="1" s="1"/>
  <c r="DF49" i="1" s="1"/>
  <c r="DF48" i="5"/>
  <c r="DF47" i="5"/>
  <c r="DF46" i="5"/>
  <c r="DF45" i="5"/>
  <c r="DF42" i="5"/>
  <c r="DF42" i="1" s="1"/>
  <c r="DF39" i="5"/>
  <c r="DF39" i="1" s="1"/>
  <c r="DF37" i="1" s="1"/>
  <c r="DF36" i="5"/>
  <c r="DF35" i="5"/>
  <c r="DF34" i="5"/>
  <c r="DF31" i="5"/>
  <c r="DF30" i="5"/>
  <c r="DF30" i="1" s="1"/>
  <c r="CW68" i="5"/>
  <c r="CW64" i="5"/>
  <c r="CW63" i="5"/>
  <c r="CW63" i="1" s="1"/>
  <c r="CW60" i="5"/>
  <c r="CW59" i="5"/>
  <c r="CW59" i="1" s="1"/>
  <c r="CW57" i="5"/>
  <c r="CW55" i="5"/>
  <c r="CW55" i="1" s="1"/>
  <c r="CW50" i="5"/>
  <c r="CW50" i="1" s="1"/>
  <c r="CW49" i="1" s="1"/>
  <c r="CW48" i="5"/>
  <c r="CW47" i="5"/>
  <c r="CW46" i="5"/>
  <c r="CW45" i="5"/>
  <c r="CW42" i="5"/>
  <c r="CW42" i="1" s="1"/>
  <c r="CW39" i="5"/>
  <c r="CW39" i="1" s="1"/>
  <c r="CW37" i="1" s="1"/>
  <c r="CW36" i="5"/>
  <c r="CW35" i="5"/>
  <c r="CW34" i="5"/>
  <c r="CW31" i="5"/>
  <c r="CW30" i="5"/>
  <c r="CW30" i="1" s="1"/>
  <c r="BY70" i="5"/>
  <c r="BY68" i="5"/>
  <c r="BY68" i="1" s="1"/>
  <c r="BY66" i="5"/>
  <c r="BY64" i="5"/>
  <c r="BY63" i="5"/>
  <c r="BY63" i="1" s="1"/>
  <c r="BY60" i="5"/>
  <c r="BY59" i="5"/>
  <c r="BY59" i="1" s="1"/>
  <c r="BY57" i="5"/>
  <c r="BY55" i="5"/>
  <c r="BY55" i="1" s="1"/>
  <c r="BY50" i="5"/>
  <c r="BY50" i="1" s="1"/>
  <c r="BY49" i="1" s="1"/>
  <c r="BY48" i="5"/>
  <c r="BY47" i="5"/>
  <c r="BY46" i="5"/>
  <c r="BY45" i="5"/>
  <c r="BY42" i="5"/>
  <c r="BY42" i="1" s="1"/>
  <c r="BY36" i="5"/>
  <c r="BY35" i="5"/>
  <c r="BY34" i="5"/>
  <c r="BY31" i="5"/>
  <c r="BY30" i="5"/>
  <c r="BY30" i="1" s="1"/>
  <c r="BY25" i="5"/>
  <c r="BY24" i="5"/>
  <c r="BY23" i="5"/>
  <c r="BY23" i="1" s="1"/>
  <c r="BY20" i="5"/>
  <c r="BY19" i="5"/>
  <c r="BY19" i="1" s="1"/>
  <c r="BY17" i="5"/>
  <c r="BY15" i="5"/>
  <c r="BY15" i="1" s="1"/>
  <c r="BY11" i="5"/>
  <c r="BY10" i="5"/>
  <c r="BY9" i="5"/>
  <c r="BY8" i="5"/>
  <c r="BY8" i="1" s="1"/>
  <c r="BS70" i="5"/>
  <c r="BS68" i="5"/>
  <c r="BS68" i="1" s="1"/>
  <c r="BS66" i="5"/>
  <c r="BS64" i="5"/>
  <c r="BS63" i="5"/>
  <c r="BS63" i="1" s="1"/>
  <c r="BS60" i="5"/>
  <c r="BS59" i="5"/>
  <c r="BS59" i="1" s="1"/>
  <c r="BS57" i="5"/>
  <c r="BS55" i="5"/>
  <c r="BS55" i="1" s="1"/>
  <c r="BS50" i="5"/>
  <c r="BS50" i="1" s="1"/>
  <c r="BS49" i="1" s="1"/>
  <c r="BS48" i="5"/>
  <c r="BS47" i="5"/>
  <c r="BS46" i="5"/>
  <c r="BS45" i="5"/>
  <c r="BS42" i="5"/>
  <c r="BS42" i="1" s="1"/>
  <c r="BS39" i="5"/>
  <c r="BS36" i="5"/>
  <c r="BS35" i="5"/>
  <c r="BS34" i="5"/>
  <c r="BS31" i="5"/>
  <c r="BS30" i="5"/>
  <c r="BS30" i="1" s="1"/>
  <c r="BS25" i="5"/>
  <c r="BS24" i="5"/>
  <c r="BS23" i="5"/>
  <c r="BS23" i="1" s="1"/>
  <c r="BS20" i="5"/>
  <c r="BS19" i="5"/>
  <c r="BS19" i="1" s="1"/>
  <c r="BS17" i="5"/>
  <c r="BS16" i="5"/>
  <c r="BS15" i="5"/>
  <c r="BS15" i="1" s="1"/>
  <c r="BS10" i="5"/>
  <c r="BS9" i="5"/>
  <c r="BS8" i="5"/>
  <c r="BS8" i="1" s="1"/>
  <c r="BM70" i="5"/>
  <c r="BM68" i="5"/>
  <c r="BM68" i="1" s="1"/>
  <c r="BM66" i="5"/>
  <c r="BM64" i="5"/>
  <c r="BM63" i="5"/>
  <c r="BM63" i="1" s="1"/>
  <c r="BM59" i="5"/>
  <c r="BM59" i="1" s="1"/>
  <c r="BM57" i="5"/>
  <c r="BM55" i="5"/>
  <c r="BM55" i="1" s="1"/>
  <c r="BM50" i="5"/>
  <c r="BM50" i="1" s="1"/>
  <c r="BM49" i="1" s="1"/>
  <c r="BM47" i="5"/>
  <c r="BM46" i="5"/>
  <c r="BM45" i="5"/>
  <c r="BM42" i="5"/>
  <c r="BM42" i="1" s="1"/>
  <c r="BM39" i="5"/>
  <c r="BM39" i="1" s="1"/>
  <c r="BM37" i="1" s="1"/>
  <c r="BM36" i="5"/>
  <c r="BM35" i="5"/>
  <c r="BM34" i="5"/>
  <c r="BM31" i="5"/>
  <c r="BM30" i="5"/>
  <c r="BM30" i="1" s="1"/>
  <c r="BM25" i="5"/>
  <c r="BM24" i="5"/>
  <c r="BM23" i="5"/>
  <c r="BM23" i="1" s="1"/>
  <c r="BM20" i="1"/>
  <c r="BM17" i="5"/>
  <c r="BM16" i="5"/>
  <c r="BM15" i="5"/>
  <c r="BM15" i="1" s="1"/>
  <c r="BM11" i="5"/>
  <c r="BM9" i="5"/>
  <c r="BM8" i="5"/>
  <c r="BM8" i="1" s="1"/>
  <c r="BO11" i="5" l="1"/>
  <c r="BO11" i="1" s="1"/>
  <c r="BM11" i="1"/>
  <c r="BO16" i="5"/>
  <c r="BO16" i="1" s="1"/>
  <c r="BM16" i="1"/>
  <c r="BO24" i="5"/>
  <c r="BO24" i="1" s="1"/>
  <c r="BM24" i="1"/>
  <c r="BO34" i="5"/>
  <c r="BO34" i="1" s="1"/>
  <c r="BM34" i="1"/>
  <c r="BO36" i="5"/>
  <c r="BO36" i="1" s="1"/>
  <c r="BM36" i="1"/>
  <c r="BO46" i="5"/>
  <c r="BO46" i="1" s="1"/>
  <c r="BM46" i="1"/>
  <c r="BO57" i="5"/>
  <c r="BO57" i="1" s="1"/>
  <c r="BM57" i="1"/>
  <c r="BO66" i="5"/>
  <c r="BO66" i="1" s="1"/>
  <c r="BM66" i="1"/>
  <c r="BO70" i="5"/>
  <c r="BO70" i="1" s="1"/>
  <c r="BM70" i="1"/>
  <c r="BU9" i="5"/>
  <c r="BU9" i="1" s="1"/>
  <c r="BS9" i="1"/>
  <c r="BU17" i="5"/>
  <c r="BU17" i="1" s="1"/>
  <c r="BS17" i="1"/>
  <c r="BU20" i="5"/>
  <c r="BU20" i="1" s="1"/>
  <c r="BS20" i="1"/>
  <c r="BU24" i="5"/>
  <c r="BU24" i="1" s="1"/>
  <c r="BS24" i="1"/>
  <c r="BU34" i="5"/>
  <c r="BU34" i="1" s="1"/>
  <c r="BS34" i="1"/>
  <c r="BU36" i="5"/>
  <c r="BU36" i="1" s="1"/>
  <c r="BS36" i="1"/>
  <c r="BU46" i="5"/>
  <c r="BU46" i="1" s="1"/>
  <c r="BS46" i="1"/>
  <c r="BU48" i="5"/>
  <c r="BU48" i="1" s="1"/>
  <c r="BS48" i="1"/>
  <c r="BU66" i="5"/>
  <c r="BU66" i="1" s="1"/>
  <c r="BS66" i="1"/>
  <c r="BU70" i="5"/>
  <c r="BU70" i="1" s="1"/>
  <c r="BS70" i="1"/>
  <c r="CA9" i="5"/>
  <c r="CA9" i="1" s="1"/>
  <c r="BY9" i="1"/>
  <c r="CA11" i="5"/>
  <c r="CA11" i="1" s="1"/>
  <c r="BY11" i="1"/>
  <c r="CA17" i="5"/>
  <c r="CA17" i="1" s="1"/>
  <c r="BY17" i="1"/>
  <c r="CA20" i="5"/>
  <c r="CA20" i="1" s="1"/>
  <c r="BY20" i="1"/>
  <c r="CA24" i="5"/>
  <c r="CA24" i="1" s="1"/>
  <c r="BY24" i="1"/>
  <c r="CA34" i="5"/>
  <c r="CA34" i="1" s="1"/>
  <c r="BY34" i="1"/>
  <c r="CA36" i="5"/>
  <c r="CA36" i="1" s="1"/>
  <c r="BY36" i="1"/>
  <c r="CA45" i="5"/>
  <c r="CA45" i="1" s="1"/>
  <c r="BY45" i="1"/>
  <c r="CA47" i="5"/>
  <c r="CA47" i="1" s="1"/>
  <c r="BY47" i="1"/>
  <c r="CA57" i="5"/>
  <c r="CA57" i="1" s="1"/>
  <c r="BY57" i="1"/>
  <c r="CA60" i="5"/>
  <c r="CA60" i="1" s="1"/>
  <c r="BY60" i="1"/>
  <c r="CA64" i="5"/>
  <c r="CA64" i="1" s="1"/>
  <c r="BY64" i="1"/>
  <c r="CY34" i="5"/>
  <c r="CY34" i="1" s="1"/>
  <c r="CW34" i="1"/>
  <c r="CY36" i="5"/>
  <c r="CY36" i="1" s="1"/>
  <c r="CW36" i="1"/>
  <c r="CY46" i="5"/>
  <c r="CY46" i="1" s="1"/>
  <c r="CW46" i="1"/>
  <c r="CY48" i="5"/>
  <c r="CY48" i="1" s="1"/>
  <c r="CW48" i="1"/>
  <c r="CW67" i="5"/>
  <c r="CW68" i="1"/>
  <c r="DH31" i="5"/>
  <c r="DH31" i="1" s="1"/>
  <c r="DF31" i="1"/>
  <c r="DH35" i="5"/>
  <c r="DH35" i="1" s="1"/>
  <c r="DF35" i="1"/>
  <c r="DH45" i="5"/>
  <c r="DH45" i="1" s="1"/>
  <c r="DF45" i="1"/>
  <c r="DH47" i="5"/>
  <c r="DH47" i="1" s="1"/>
  <c r="DF47" i="1"/>
  <c r="DH57" i="5"/>
  <c r="DH57" i="1" s="1"/>
  <c r="DF57" i="1"/>
  <c r="DH60" i="5"/>
  <c r="DH60" i="1" s="1"/>
  <c r="DF60" i="1"/>
  <c r="DH64" i="5"/>
  <c r="DH64" i="1" s="1"/>
  <c r="DF64" i="1"/>
  <c r="DK34" i="5"/>
  <c r="DK34" i="1" s="1"/>
  <c r="DI34" i="1"/>
  <c r="DK45" i="5"/>
  <c r="DK45" i="1" s="1"/>
  <c r="DI45" i="1"/>
  <c r="DK47" i="5"/>
  <c r="DK47" i="1" s="1"/>
  <c r="DI47" i="1"/>
  <c r="DK57" i="5"/>
  <c r="DK57" i="1" s="1"/>
  <c r="DI57" i="1"/>
  <c r="DK60" i="5"/>
  <c r="DK60" i="1" s="1"/>
  <c r="DI60" i="1"/>
  <c r="DK64" i="5"/>
  <c r="DK64" i="1" s="1"/>
  <c r="DI64" i="1"/>
  <c r="AT10" i="9"/>
  <c r="AT10" i="1" s="1"/>
  <c r="AR10" i="1"/>
  <c r="AT17" i="9"/>
  <c r="AT17" i="1" s="1"/>
  <c r="AR17" i="1"/>
  <c r="AT20" i="9"/>
  <c r="AT20" i="1" s="1"/>
  <c r="AR20" i="1"/>
  <c r="AT24" i="9"/>
  <c r="AT24" i="1" s="1"/>
  <c r="AR24" i="1"/>
  <c r="AT34" i="9"/>
  <c r="AT34" i="1" s="1"/>
  <c r="AR34" i="1"/>
  <c r="AT36" i="9"/>
  <c r="AT36" i="1" s="1"/>
  <c r="AR36" i="1"/>
  <c r="AT46" i="9"/>
  <c r="AT46" i="1" s="1"/>
  <c r="AR46" i="1"/>
  <c r="AT48" i="9"/>
  <c r="AT48" i="1" s="1"/>
  <c r="AR48" i="1"/>
  <c r="AT66" i="9"/>
  <c r="AT66" i="1" s="1"/>
  <c r="AR66" i="1"/>
  <c r="AT70" i="9"/>
  <c r="AT70" i="1" s="1"/>
  <c r="AR70" i="1"/>
  <c r="AW36" i="9"/>
  <c r="AW36" i="1" s="1"/>
  <c r="AU36" i="1"/>
  <c r="AW66" i="9"/>
  <c r="AW66" i="1" s="1"/>
  <c r="AU66" i="1"/>
  <c r="BL10" i="9"/>
  <c r="BL10" i="1" s="1"/>
  <c r="BJ10" i="1"/>
  <c r="BL16" i="9"/>
  <c r="BL16" i="1" s="1"/>
  <c r="BJ16" i="1"/>
  <c r="BL25" i="9"/>
  <c r="BL25" i="1" s="1"/>
  <c r="BJ25" i="1"/>
  <c r="BL31" i="9"/>
  <c r="BL31" i="1" s="1"/>
  <c r="BJ31" i="1"/>
  <c r="BL35" i="9"/>
  <c r="BL35" i="1" s="1"/>
  <c r="BJ35" i="1"/>
  <c r="BL45" i="9"/>
  <c r="BL45" i="1" s="1"/>
  <c r="BJ45" i="1"/>
  <c r="BL47" i="9"/>
  <c r="BL47" i="1" s="1"/>
  <c r="BJ47" i="1"/>
  <c r="BL57" i="9"/>
  <c r="BL57" i="1" s="1"/>
  <c r="BJ57" i="1"/>
  <c r="BL60" i="9"/>
  <c r="BL60" i="1" s="1"/>
  <c r="BJ60" i="1"/>
  <c r="BL64" i="9"/>
  <c r="BL64" i="1" s="1"/>
  <c r="BJ64" i="1"/>
  <c r="AW70" i="9"/>
  <c r="AW70" i="1" s="1"/>
  <c r="AU70" i="1"/>
  <c r="BL70" i="9"/>
  <c r="BL70" i="1" s="1"/>
  <c r="BJ70" i="1"/>
  <c r="BR9" i="9"/>
  <c r="BR9" i="1" s="1"/>
  <c r="BP9" i="1"/>
  <c r="BR17" i="9"/>
  <c r="BR17" i="1" s="1"/>
  <c r="BP17" i="1"/>
  <c r="BR34" i="9"/>
  <c r="BR34" i="1" s="1"/>
  <c r="BP34" i="1"/>
  <c r="BR45" i="9"/>
  <c r="BR45" i="1" s="1"/>
  <c r="BP45" i="1"/>
  <c r="BR48" i="9"/>
  <c r="BR48" i="1" s="1"/>
  <c r="BP48" i="1"/>
  <c r="BR64" i="9"/>
  <c r="BR64" i="1" s="1"/>
  <c r="BP64" i="1"/>
  <c r="CP11" i="9"/>
  <c r="CP11" i="1" s="1"/>
  <c r="CN11" i="1"/>
  <c r="CV9" i="9"/>
  <c r="CV9" i="1" s="1"/>
  <c r="CT9" i="1"/>
  <c r="CV17" i="9"/>
  <c r="CV17" i="1" s="1"/>
  <c r="CT17" i="1"/>
  <c r="CV20" i="9"/>
  <c r="CV20" i="1" s="1"/>
  <c r="CT20" i="1"/>
  <c r="CV24" i="9"/>
  <c r="CV24" i="1" s="1"/>
  <c r="CT24" i="1"/>
  <c r="CV34" i="9"/>
  <c r="CV34" i="1" s="1"/>
  <c r="CT34" i="1"/>
  <c r="CV36" i="9"/>
  <c r="CV36" i="1" s="1"/>
  <c r="CT36" i="1"/>
  <c r="CV46" i="9"/>
  <c r="CV46" i="1" s="1"/>
  <c r="CT46" i="1"/>
  <c r="CV48" i="9"/>
  <c r="CV48" i="1" s="1"/>
  <c r="CT48" i="1"/>
  <c r="CY66" i="9"/>
  <c r="CY66" i="1" s="1"/>
  <c r="CW66" i="1"/>
  <c r="CY70" i="9"/>
  <c r="CY70" i="1" s="1"/>
  <c r="CW70" i="1"/>
  <c r="DE9" i="9"/>
  <c r="DE9" i="1" s="1"/>
  <c r="DC9" i="1"/>
  <c r="DE11" i="9"/>
  <c r="DE11" i="1" s="1"/>
  <c r="DC11" i="1"/>
  <c r="DE16" i="9"/>
  <c r="DE16" i="1" s="1"/>
  <c r="DC16" i="1"/>
  <c r="DE25" i="9"/>
  <c r="DE25" i="1" s="1"/>
  <c r="DC25" i="1"/>
  <c r="DE31" i="9"/>
  <c r="DE31" i="1" s="1"/>
  <c r="DC31" i="1"/>
  <c r="DE35" i="9"/>
  <c r="DE35" i="1" s="1"/>
  <c r="DC35" i="1"/>
  <c r="DE45" i="9"/>
  <c r="DE45" i="1" s="1"/>
  <c r="DC45" i="1"/>
  <c r="DE47" i="9"/>
  <c r="DE47" i="1" s="1"/>
  <c r="DC47" i="1"/>
  <c r="DE57" i="9"/>
  <c r="DE57" i="1" s="1"/>
  <c r="DC57" i="1"/>
  <c r="DE60" i="9"/>
  <c r="DE60" i="1" s="1"/>
  <c r="DC60" i="1"/>
  <c r="DE64" i="9"/>
  <c r="DE64" i="1" s="1"/>
  <c r="DC64" i="1"/>
  <c r="DN11" i="9"/>
  <c r="DN11" i="1" s="1"/>
  <c r="DL11" i="1"/>
  <c r="DN16" i="9"/>
  <c r="DN16" i="1" s="1"/>
  <c r="DL16" i="1"/>
  <c r="DN25" i="9"/>
  <c r="DN25" i="1" s="1"/>
  <c r="DL25" i="1"/>
  <c r="DN31" i="9"/>
  <c r="DN31" i="1" s="1"/>
  <c r="DL31" i="1"/>
  <c r="DN35" i="9"/>
  <c r="DN35" i="1" s="1"/>
  <c r="DL35" i="1"/>
  <c r="DN45" i="9"/>
  <c r="DN45" i="1" s="1"/>
  <c r="DL45" i="1"/>
  <c r="DN47" i="9"/>
  <c r="DN47" i="1" s="1"/>
  <c r="DL47" i="1"/>
  <c r="DN57" i="9"/>
  <c r="DN57" i="1" s="1"/>
  <c r="DL57" i="1"/>
  <c r="DN60" i="9"/>
  <c r="DN60" i="1" s="1"/>
  <c r="DL60" i="1"/>
  <c r="DN64" i="9"/>
  <c r="DN64" i="1" s="1"/>
  <c r="DL64" i="1"/>
  <c r="DQ34" i="9"/>
  <c r="DQ34" i="1" s="1"/>
  <c r="DO34" i="1"/>
  <c r="DQ36" i="9"/>
  <c r="DQ36" i="1" s="1"/>
  <c r="DO36" i="1"/>
  <c r="DQ45" i="9"/>
  <c r="DQ45" i="1" s="1"/>
  <c r="DO45" i="1"/>
  <c r="DQ47" i="9"/>
  <c r="DQ47" i="1" s="1"/>
  <c r="DO47" i="1"/>
  <c r="DQ57" i="9"/>
  <c r="DQ57" i="1" s="1"/>
  <c r="DO57" i="1"/>
  <c r="DQ60" i="9"/>
  <c r="DQ60" i="1" s="1"/>
  <c r="DO60" i="1"/>
  <c r="DQ64" i="9"/>
  <c r="DQ64" i="1" s="1"/>
  <c r="DO64" i="1"/>
  <c r="BO9" i="5"/>
  <c r="BO9" i="1" s="1"/>
  <c r="BM9" i="1"/>
  <c r="BO17" i="5"/>
  <c r="BO17" i="1" s="1"/>
  <c r="BM17" i="1"/>
  <c r="BO25" i="5"/>
  <c r="BO25" i="1" s="1"/>
  <c r="BM25" i="1"/>
  <c r="BM21" i="1" s="1"/>
  <c r="BO31" i="5"/>
  <c r="BO31" i="1" s="1"/>
  <c r="BM31" i="1"/>
  <c r="BM29" i="1" s="1"/>
  <c r="BO35" i="5"/>
  <c r="BO35" i="1" s="1"/>
  <c r="BM35" i="1"/>
  <c r="BO45" i="5"/>
  <c r="BO45" i="1" s="1"/>
  <c r="BM45" i="1"/>
  <c r="BM41" i="1" s="1"/>
  <c r="BO47" i="5"/>
  <c r="BO47" i="1" s="1"/>
  <c r="BM47" i="1"/>
  <c r="BM54" i="1"/>
  <c r="BO64" i="5"/>
  <c r="BO64" i="1" s="1"/>
  <c r="BM64" i="1"/>
  <c r="BM62" i="1" s="1"/>
  <c r="BM61" i="1" s="1"/>
  <c r="BM67" i="1"/>
  <c r="BU10" i="5"/>
  <c r="BU10" i="1" s="1"/>
  <c r="BS10" i="1"/>
  <c r="BU16" i="5"/>
  <c r="BU25" i="5"/>
  <c r="BU25" i="1" s="1"/>
  <c r="BS25" i="1"/>
  <c r="BS21" i="1" s="1"/>
  <c r="BS18" i="1" s="1"/>
  <c r="BU31" i="5"/>
  <c r="BU31" i="1" s="1"/>
  <c r="BS31" i="1"/>
  <c r="BS29" i="1" s="1"/>
  <c r="BU35" i="5"/>
  <c r="BU35" i="1" s="1"/>
  <c r="BS35" i="1"/>
  <c r="BU45" i="5"/>
  <c r="BU45" i="1" s="1"/>
  <c r="BS45" i="1"/>
  <c r="BS41" i="1" s="1"/>
  <c r="BU47" i="5"/>
  <c r="BU47" i="1" s="1"/>
  <c r="BS47" i="1"/>
  <c r="BU57" i="5"/>
  <c r="BU57" i="1" s="1"/>
  <c r="BS57" i="1"/>
  <c r="BS54" i="1" s="1"/>
  <c r="BU60" i="5"/>
  <c r="BU60" i="1" s="1"/>
  <c r="BS60" i="1"/>
  <c r="BS58" i="1" s="1"/>
  <c r="BU64" i="5"/>
  <c r="BU64" i="1" s="1"/>
  <c r="BS64" i="1"/>
  <c r="BS62" i="1" s="1"/>
  <c r="BS61" i="1" s="1"/>
  <c r="BS67" i="1"/>
  <c r="CA10" i="5"/>
  <c r="CA10" i="1" s="1"/>
  <c r="BY10" i="1"/>
  <c r="CA25" i="5"/>
  <c r="CA25" i="1" s="1"/>
  <c r="BY25" i="1"/>
  <c r="BY21" i="1" s="1"/>
  <c r="BY18" i="1" s="1"/>
  <c r="CA31" i="5"/>
  <c r="CA31" i="1" s="1"/>
  <c r="BY31" i="1"/>
  <c r="BY29" i="1" s="1"/>
  <c r="CA35" i="5"/>
  <c r="CA35" i="1" s="1"/>
  <c r="BY35" i="1"/>
  <c r="BY41" i="1"/>
  <c r="CA46" i="5"/>
  <c r="CA46" i="1" s="1"/>
  <c r="BY46" i="1"/>
  <c r="CA48" i="5"/>
  <c r="CA48" i="1" s="1"/>
  <c r="BY48" i="1"/>
  <c r="BY54" i="1"/>
  <c r="BY58" i="1"/>
  <c r="CA66" i="5"/>
  <c r="CA66" i="1" s="1"/>
  <c r="BY66" i="1"/>
  <c r="BY62" i="1" s="1"/>
  <c r="CA70" i="5"/>
  <c r="CA70" i="1" s="1"/>
  <c r="BY70" i="1"/>
  <c r="BY67" i="1" s="1"/>
  <c r="CY31" i="5"/>
  <c r="CY31" i="1" s="1"/>
  <c r="CW31" i="1"/>
  <c r="CW29" i="1" s="1"/>
  <c r="CY35" i="5"/>
  <c r="CY35" i="1" s="1"/>
  <c r="CW35" i="1"/>
  <c r="CY45" i="5"/>
  <c r="CY45" i="1" s="1"/>
  <c r="CW45" i="1"/>
  <c r="CW41" i="1" s="1"/>
  <c r="CY47" i="5"/>
  <c r="CY47" i="1" s="1"/>
  <c r="CW47" i="1"/>
  <c r="CY57" i="5"/>
  <c r="CY57" i="1" s="1"/>
  <c r="CW57" i="1"/>
  <c r="CW54" i="1" s="1"/>
  <c r="CY60" i="5"/>
  <c r="CY60" i="1" s="1"/>
  <c r="CW60" i="1"/>
  <c r="CW58" i="1" s="1"/>
  <c r="CY64" i="5"/>
  <c r="CY64" i="1" s="1"/>
  <c r="CW64" i="1"/>
  <c r="CW62" i="1" s="1"/>
  <c r="DH34" i="5"/>
  <c r="DH34" i="1" s="1"/>
  <c r="DF34" i="1"/>
  <c r="DF29" i="1" s="1"/>
  <c r="DH36" i="5"/>
  <c r="DH36" i="1" s="1"/>
  <c r="DF36" i="1"/>
  <c r="DF41" i="1"/>
  <c r="DH46" i="5"/>
  <c r="DH46" i="1" s="1"/>
  <c r="DF46" i="1"/>
  <c r="DH48" i="5"/>
  <c r="DH48" i="1" s="1"/>
  <c r="DF48" i="1"/>
  <c r="DF54" i="1"/>
  <c r="DF53" i="1" s="1"/>
  <c r="DF58" i="1"/>
  <c r="DH66" i="5"/>
  <c r="DH66" i="1" s="1"/>
  <c r="DF66" i="1"/>
  <c r="DF62" i="1" s="1"/>
  <c r="DH70" i="5"/>
  <c r="DH70" i="1" s="1"/>
  <c r="DF70" i="1"/>
  <c r="DF67" i="1" s="1"/>
  <c r="DK31" i="5"/>
  <c r="DK31" i="1" s="1"/>
  <c r="DI31" i="1"/>
  <c r="DI29" i="1" s="1"/>
  <c r="DK35" i="5"/>
  <c r="DK35" i="1" s="1"/>
  <c r="DI35" i="1"/>
  <c r="DI41" i="1"/>
  <c r="DK46" i="5"/>
  <c r="DK46" i="1" s="1"/>
  <c r="DI46" i="1"/>
  <c r="DK48" i="5"/>
  <c r="DK48" i="1" s="1"/>
  <c r="DI48" i="1"/>
  <c r="DI54" i="1"/>
  <c r="DI58" i="1"/>
  <c r="DI67" i="5"/>
  <c r="DI68" i="1"/>
  <c r="AT9" i="9"/>
  <c r="AT9" i="1" s="1"/>
  <c r="AR9" i="1"/>
  <c r="AT11" i="9"/>
  <c r="AT11" i="1" s="1"/>
  <c r="AR11" i="1"/>
  <c r="AT16" i="9"/>
  <c r="AT16" i="1" s="1"/>
  <c r="AR16" i="1"/>
  <c r="AR12" i="1" s="1"/>
  <c r="AT25" i="9"/>
  <c r="AT25" i="1" s="1"/>
  <c r="AR25" i="1"/>
  <c r="AR21" i="1" s="1"/>
  <c r="AR18" i="1" s="1"/>
  <c r="AT31" i="9"/>
  <c r="AT31" i="1" s="1"/>
  <c r="AR31" i="1"/>
  <c r="AR29" i="1" s="1"/>
  <c r="AT35" i="9"/>
  <c r="AT35" i="1" s="1"/>
  <c r="AR35" i="1"/>
  <c r="AT45" i="9"/>
  <c r="AT45" i="1" s="1"/>
  <c r="AR45" i="1"/>
  <c r="AR41" i="1" s="1"/>
  <c r="AT47" i="9"/>
  <c r="AT47" i="1" s="1"/>
  <c r="AR47" i="1"/>
  <c r="AT57" i="9"/>
  <c r="AT57" i="1" s="1"/>
  <c r="AR57" i="1"/>
  <c r="AR54" i="1" s="1"/>
  <c r="AT60" i="9"/>
  <c r="AT60" i="1" s="1"/>
  <c r="AR60" i="1"/>
  <c r="AR58" i="1" s="1"/>
  <c r="AT64" i="9"/>
  <c r="AT64" i="1" s="1"/>
  <c r="AR64" i="1"/>
  <c r="AR62" i="1" s="1"/>
  <c r="AR61" i="1" s="1"/>
  <c r="AR67" i="1"/>
  <c r="BL9" i="9"/>
  <c r="BL9" i="1" s="1"/>
  <c r="BJ9" i="1"/>
  <c r="BL17" i="9"/>
  <c r="BL17" i="1" s="1"/>
  <c r="BJ17" i="1"/>
  <c r="BJ12" i="1" s="1"/>
  <c r="BL20" i="9"/>
  <c r="BL20" i="1" s="1"/>
  <c r="BJ20" i="1"/>
  <c r="BL24" i="9"/>
  <c r="BL24" i="1" s="1"/>
  <c r="BJ24" i="1"/>
  <c r="BJ21" i="1" s="1"/>
  <c r="BL34" i="9"/>
  <c r="BL34" i="1" s="1"/>
  <c r="BJ34" i="1"/>
  <c r="BJ29" i="1" s="1"/>
  <c r="BL36" i="9"/>
  <c r="BL36" i="1" s="1"/>
  <c r="BJ36" i="1"/>
  <c r="BJ41" i="1"/>
  <c r="BL46" i="9"/>
  <c r="BL46" i="1" s="1"/>
  <c r="BJ46" i="1"/>
  <c r="BL48" i="9"/>
  <c r="BL48" i="1" s="1"/>
  <c r="BJ48" i="1"/>
  <c r="BJ54" i="1"/>
  <c r="BJ58" i="1"/>
  <c r="BL66" i="9"/>
  <c r="BL66" i="1" s="1"/>
  <c r="BJ66" i="1"/>
  <c r="BJ62" i="1" s="1"/>
  <c r="BR11" i="9"/>
  <c r="BR11" i="1" s="1"/>
  <c r="BP11" i="1"/>
  <c r="BR16" i="9"/>
  <c r="BR16" i="1" s="1"/>
  <c r="BP16" i="1"/>
  <c r="BP12" i="1" s="1"/>
  <c r="BR25" i="9"/>
  <c r="BR25" i="1" s="1"/>
  <c r="BP25" i="1"/>
  <c r="BR31" i="9"/>
  <c r="BR31" i="1" s="1"/>
  <c r="BP31" i="1"/>
  <c r="BP29" i="1" s="1"/>
  <c r="BR35" i="9"/>
  <c r="BR35" i="1" s="1"/>
  <c r="BP35" i="1"/>
  <c r="BP41" i="1"/>
  <c r="BR47" i="9"/>
  <c r="BR47" i="1" s="1"/>
  <c r="BP47" i="1"/>
  <c r="BR57" i="9"/>
  <c r="BR57" i="1" s="1"/>
  <c r="BP57" i="1"/>
  <c r="BP54" i="1" s="1"/>
  <c r="BR66" i="9"/>
  <c r="BR66" i="1" s="1"/>
  <c r="BP66" i="1"/>
  <c r="BP62" i="1" s="1"/>
  <c r="BR70" i="9"/>
  <c r="BR70" i="1" s="1"/>
  <c r="BP70" i="1"/>
  <c r="BP67" i="1" s="1"/>
  <c r="CV11" i="9"/>
  <c r="CV11" i="1" s="1"/>
  <c r="CT11" i="1"/>
  <c r="CV16" i="9"/>
  <c r="CV16" i="1" s="1"/>
  <c r="CT16" i="1"/>
  <c r="CT12" i="1" s="1"/>
  <c r="CV25" i="9"/>
  <c r="CV25" i="1" s="1"/>
  <c r="CT25" i="1"/>
  <c r="CT21" i="1" s="1"/>
  <c r="CT18" i="1" s="1"/>
  <c r="CV31" i="9"/>
  <c r="CV31" i="1" s="1"/>
  <c r="CT31" i="1"/>
  <c r="CT29" i="1" s="1"/>
  <c r="CV35" i="9"/>
  <c r="CV35" i="1" s="1"/>
  <c r="CT35" i="1"/>
  <c r="CV45" i="9"/>
  <c r="CV45" i="1" s="1"/>
  <c r="CT45" i="1"/>
  <c r="CT41" i="1" s="1"/>
  <c r="CV47" i="9"/>
  <c r="CV47" i="1" s="1"/>
  <c r="CT47" i="1"/>
  <c r="CV57" i="9"/>
  <c r="CV57" i="1" s="1"/>
  <c r="CT57" i="1"/>
  <c r="CT54" i="1" s="1"/>
  <c r="CV60" i="9"/>
  <c r="CV60" i="1" s="1"/>
  <c r="CT60" i="1"/>
  <c r="CT58" i="1" s="1"/>
  <c r="CV66" i="9"/>
  <c r="CV66" i="1" s="1"/>
  <c r="CT66" i="1"/>
  <c r="CV70" i="9"/>
  <c r="CV70" i="1" s="1"/>
  <c r="CT70" i="1"/>
  <c r="CT67" i="1" s="1"/>
  <c r="DE10" i="9"/>
  <c r="DE10" i="1" s="1"/>
  <c r="DC10" i="1"/>
  <c r="DE17" i="9"/>
  <c r="DE17" i="1" s="1"/>
  <c r="DC17" i="1"/>
  <c r="DC12" i="1" s="1"/>
  <c r="DE20" i="9"/>
  <c r="DE20" i="1" s="1"/>
  <c r="DC20" i="1"/>
  <c r="DE23" i="9"/>
  <c r="DE23" i="1" s="1"/>
  <c r="DC23" i="1"/>
  <c r="DE34" i="9"/>
  <c r="DE34" i="1" s="1"/>
  <c r="DC34" i="1"/>
  <c r="DC29" i="1" s="1"/>
  <c r="DE36" i="9"/>
  <c r="DE36" i="1" s="1"/>
  <c r="DC36" i="1"/>
  <c r="DC41" i="1"/>
  <c r="DE46" i="9"/>
  <c r="DE46" i="1" s="1"/>
  <c r="DC46" i="1"/>
  <c r="DE48" i="9"/>
  <c r="DE48" i="1" s="1"/>
  <c r="DC48" i="1"/>
  <c r="DC54" i="1"/>
  <c r="DC58" i="1"/>
  <c r="DE66" i="9"/>
  <c r="DE66" i="1" s="1"/>
  <c r="DC66" i="1"/>
  <c r="DC62" i="1" s="1"/>
  <c r="DE70" i="9"/>
  <c r="DE70" i="1" s="1"/>
  <c r="DC70" i="1"/>
  <c r="DC67" i="1" s="1"/>
  <c r="DH24" i="9"/>
  <c r="DH24" i="1" s="1"/>
  <c r="DF24" i="1"/>
  <c r="DK66" i="9"/>
  <c r="DK66" i="1" s="1"/>
  <c r="DI66" i="1"/>
  <c r="DI62" i="1" s="1"/>
  <c r="DK70" i="9"/>
  <c r="DK70" i="1" s="1"/>
  <c r="DI70" i="1"/>
  <c r="DN9" i="9"/>
  <c r="DN9" i="1" s="1"/>
  <c r="DL9" i="1"/>
  <c r="DN17" i="9"/>
  <c r="DN17" i="1" s="1"/>
  <c r="DL17" i="1"/>
  <c r="DL12" i="1" s="1"/>
  <c r="DN20" i="9"/>
  <c r="DN20" i="1" s="1"/>
  <c r="DL20" i="1"/>
  <c r="DN24" i="9"/>
  <c r="DN24" i="1" s="1"/>
  <c r="DL24" i="1"/>
  <c r="DL21" i="1" s="1"/>
  <c r="DL18" i="1" s="1"/>
  <c r="DN34" i="9"/>
  <c r="DN34" i="1" s="1"/>
  <c r="DL34" i="1"/>
  <c r="DL29" i="1" s="1"/>
  <c r="DN36" i="9"/>
  <c r="DN36" i="1" s="1"/>
  <c r="DL36" i="1"/>
  <c r="DL41" i="1"/>
  <c r="DN46" i="9"/>
  <c r="DN46" i="1" s="1"/>
  <c r="DL46" i="1"/>
  <c r="DN48" i="9"/>
  <c r="DN48" i="1" s="1"/>
  <c r="DL48" i="1"/>
  <c r="DL54" i="1"/>
  <c r="DL58" i="1"/>
  <c r="DN66" i="9"/>
  <c r="DN66" i="1" s="1"/>
  <c r="DL66" i="1"/>
  <c r="DL62" i="1" s="1"/>
  <c r="DN70" i="9"/>
  <c r="DN70" i="1" s="1"/>
  <c r="DL70" i="1"/>
  <c r="DL67" i="1" s="1"/>
  <c r="DQ17" i="9"/>
  <c r="DQ17" i="1" s="1"/>
  <c r="DO17" i="1"/>
  <c r="DQ20" i="9"/>
  <c r="DQ20" i="1" s="1"/>
  <c r="DO20" i="1"/>
  <c r="DQ25" i="9"/>
  <c r="DQ25" i="1" s="1"/>
  <c r="DO25" i="1"/>
  <c r="DQ31" i="9"/>
  <c r="DQ31" i="1" s="1"/>
  <c r="DO31" i="1"/>
  <c r="DO29" i="1" s="1"/>
  <c r="DQ35" i="9"/>
  <c r="DQ35" i="1" s="1"/>
  <c r="DO35" i="1"/>
  <c r="DO41" i="1"/>
  <c r="DQ46" i="9"/>
  <c r="DQ46" i="1" s="1"/>
  <c r="DO46" i="1"/>
  <c r="DQ48" i="9"/>
  <c r="DQ48" i="1" s="1"/>
  <c r="DO48" i="1"/>
  <c r="DO54" i="1"/>
  <c r="DO58" i="1"/>
  <c r="DQ66" i="9"/>
  <c r="DQ66" i="1" s="1"/>
  <c r="DO66" i="1"/>
  <c r="DO62" i="1" s="1"/>
  <c r="DQ70" i="9"/>
  <c r="DQ70" i="1" s="1"/>
  <c r="DO70" i="1"/>
  <c r="DO67" i="1" s="1"/>
  <c r="CP17" i="9"/>
  <c r="CP17" i="1" s="1"/>
  <c r="CN17" i="1"/>
  <c r="CY8" i="9"/>
  <c r="AT8" i="9"/>
  <c r="AT8" i="1" s="1"/>
  <c r="AT15" i="9"/>
  <c r="AR12" i="9"/>
  <c r="AR7" i="9" s="1"/>
  <c r="AT30" i="9"/>
  <c r="AR29" i="9"/>
  <c r="AT42" i="9"/>
  <c r="AR41" i="9"/>
  <c r="AT55" i="9"/>
  <c r="AR54" i="9"/>
  <c r="AT59" i="9"/>
  <c r="AR58" i="9"/>
  <c r="AR62" i="9"/>
  <c r="AT63" i="9"/>
  <c r="AW30" i="9"/>
  <c r="AW29" i="9" s="1"/>
  <c r="AU29" i="9"/>
  <c r="AW42" i="9"/>
  <c r="AW41" i="9" s="1"/>
  <c r="AU41" i="9"/>
  <c r="AW55" i="9"/>
  <c r="AW54" i="9" s="1"/>
  <c r="AU54" i="9"/>
  <c r="AW59" i="9"/>
  <c r="AW58" i="9" s="1"/>
  <c r="AU58" i="9"/>
  <c r="AW63" i="9"/>
  <c r="AW62" i="9" s="1"/>
  <c r="AU62" i="9"/>
  <c r="BL8" i="9"/>
  <c r="BL8" i="1" s="1"/>
  <c r="BL19" i="9"/>
  <c r="BL19" i="1" s="1"/>
  <c r="BL23" i="9"/>
  <c r="BJ21" i="9"/>
  <c r="BJ18" i="9" s="1"/>
  <c r="BL39" i="9"/>
  <c r="BJ37" i="9"/>
  <c r="BL50" i="9"/>
  <c r="BJ49" i="9"/>
  <c r="BR15" i="9"/>
  <c r="BP12" i="9"/>
  <c r="BR30" i="9"/>
  <c r="BP29" i="9"/>
  <c r="BR39" i="9"/>
  <c r="BP37" i="9"/>
  <c r="BR55" i="9"/>
  <c r="BP54" i="9"/>
  <c r="BR59" i="9"/>
  <c r="BR59" i="1" s="1"/>
  <c r="BP67" i="9"/>
  <c r="BR68" i="9"/>
  <c r="BU8" i="9"/>
  <c r="BU15" i="9"/>
  <c r="BU19" i="9"/>
  <c r="BU23" i="9"/>
  <c r="BU21" i="9" s="1"/>
  <c r="BS21" i="9"/>
  <c r="BS18" i="9" s="1"/>
  <c r="BU42" i="9"/>
  <c r="BU41" i="9" s="1"/>
  <c r="BS41" i="9"/>
  <c r="BU55" i="9"/>
  <c r="BU54" i="9" s="1"/>
  <c r="BS54" i="9"/>
  <c r="BU59" i="9"/>
  <c r="BU58" i="9" s="1"/>
  <c r="BS58" i="9"/>
  <c r="BU63" i="9"/>
  <c r="BU62" i="9" s="1"/>
  <c r="BS62" i="9"/>
  <c r="CA30" i="9"/>
  <c r="CA29" i="9" s="1"/>
  <c r="BY29" i="9"/>
  <c r="CA42" i="9"/>
  <c r="CA41" i="9" s="1"/>
  <c r="BY41" i="9"/>
  <c r="CA55" i="9"/>
  <c r="CA54" i="9" s="1"/>
  <c r="BY54" i="9"/>
  <c r="CA59" i="9"/>
  <c r="CA58" i="9" s="1"/>
  <c r="BY58" i="9"/>
  <c r="CA63" i="9"/>
  <c r="CA62" i="9" s="1"/>
  <c r="BY62" i="9"/>
  <c r="CP15" i="9"/>
  <c r="CP15" i="1" s="1"/>
  <c r="CP23" i="9"/>
  <c r="CP23" i="1" s="1"/>
  <c r="CP30" i="9"/>
  <c r="CP30" i="1" s="1"/>
  <c r="CP39" i="9"/>
  <c r="CN37" i="9"/>
  <c r="CP55" i="9"/>
  <c r="CN54" i="9"/>
  <c r="CP59" i="9"/>
  <c r="CN58" i="9"/>
  <c r="CP63" i="9"/>
  <c r="CN62" i="9"/>
  <c r="CV15" i="9"/>
  <c r="CT12" i="9"/>
  <c r="CV30" i="9"/>
  <c r="CT29" i="9"/>
  <c r="CV42" i="9"/>
  <c r="CT41" i="9"/>
  <c r="CV55" i="9"/>
  <c r="CT54" i="9"/>
  <c r="CV59" i="9"/>
  <c r="CT58" i="9"/>
  <c r="CV63" i="9"/>
  <c r="CV63" i="1" s="1"/>
  <c r="CT67" i="9"/>
  <c r="CV68" i="9"/>
  <c r="CY30" i="9"/>
  <c r="CY29" i="9" s="1"/>
  <c r="CW29" i="9"/>
  <c r="CY42" i="9"/>
  <c r="CY41" i="9" s="1"/>
  <c r="CW41" i="9"/>
  <c r="CY55" i="9"/>
  <c r="CY54" i="9" s="1"/>
  <c r="CW54" i="9"/>
  <c r="CY59" i="9"/>
  <c r="CY58" i="9" s="1"/>
  <c r="CW58" i="9"/>
  <c r="CY63" i="9"/>
  <c r="CY62" i="9" s="1"/>
  <c r="CW62" i="9"/>
  <c r="DE19" i="9"/>
  <c r="DE19" i="1" s="1"/>
  <c r="DR22" i="9"/>
  <c r="DE22" i="9"/>
  <c r="DE22" i="1" s="1"/>
  <c r="DE39" i="9"/>
  <c r="DC37" i="9"/>
  <c r="DE50" i="9"/>
  <c r="DC49" i="9"/>
  <c r="DC67" i="9"/>
  <c r="DE68" i="9"/>
  <c r="DH8" i="9"/>
  <c r="DH19" i="9"/>
  <c r="DH23" i="9"/>
  <c r="DH21" i="9" s="1"/>
  <c r="DF21" i="9"/>
  <c r="DF18" i="9" s="1"/>
  <c r="DH39" i="9"/>
  <c r="DH37" i="9" s="1"/>
  <c r="DF37" i="9"/>
  <c r="DH50" i="9"/>
  <c r="DH49" i="9" s="1"/>
  <c r="DF49" i="9"/>
  <c r="DF67" i="9"/>
  <c r="DH68" i="9"/>
  <c r="DH67" i="9" s="1"/>
  <c r="DK8" i="9"/>
  <c r="DK19" i="9"/>
  <c r="DK23" i="9"/>
  <c r="DK21" i="9" s="1"/>
  <c r="DI21" i="9"/>
  <c r="DI18" i="9" s="1"/>
  <c r="DK39" i="9"/>
  <c r="DK37" i="9" s="1"/>
  <c r="DI37" i="9"/>
  <c r="DK50" i="9"/>
  <c r="DK49" i="9" s="1"/>
  <c r="DI49" i="9"/>
  <c r="DI67" i="9"/>
  <c r="DK68" i="9"/>
  <c r="DK67" i="9" s="1"/>
  <c r="DN8" i="9"/>
  <c r="DN8" i="1" s="1"/>
  <c r="DN19" i="9"/>
  <c r="DN19" i="1" s="1"/>
  <c r="DN23" i="9"/>
  <c r="DL21" i="9"/>
  <c r="DL18" i="9" s="1"/>
  <c r="DN39" i="9"/>
  <c r="DL37" i="9"/>
  <c r="DN50" i="9"/>
  <c r="DL49" i="9"/>
  <c r="DL67" i="9"/>
  <c r="DN68" i="9"/>
  <c r="DQ8" i="9"/>
  <c r="DQ15" i="9"/>
  <c r="DQ15" i="1" s="1"/>
  <c r="DQ19" i="9"/>
  <c r="DQ19" i="1" s="1"/>
  <c r="DQ23" i="9"/>
  <c r="DQ23" i="1" s="1"/>
  <c r="DQ30" i="9"/>
  <c r="DO29" i="9"/>
  <c r="DQ50" i="9"/>
  <c r="DO49" i="9"/>
  <c r="DO67" i="9"/>
  <c r="DQ68" i="9"/>
  <c r="AT19" i="9"/>
  <c r="AT19" i="1" s="1"/>
  <c r="AT23" i="9"/>
  <c r="AR21" i="9"/>
  <c r="AR18" i="9" s="1"/>
  <c r="AT39" i="9"/>
  <c r="AR37" i="9"/>
  <c r="AT50" i="9"/>
  <c r="AR49" i="9"/>
  <c r="AR67" i="9"/>
  <c r="AT68" i="9"/>
  <c r="AW8" i="9"/>
  <c r="AW15" i="9"/>
  <c r="AW19" i="9"/>
  <c r="AW23" i="9"/>
  <c r="AW21" i="9" s="1"/>
  <c r="AU21" i="9"/>
  <c r="AU18" i="9" s="1"/>
  <c r="AW39" i="9"/>
  <c r="AW37" i="9" s="1"/>
  <c r="AU37" i="9"/>
  <c r="AW50" i="9"/>
  <c r="AW49" i="9" s="1"/>
  <c r="AU49" i="9"/>
  <c r="AU67" i="9"/>
  <c r="AW68" i="9"/>
  <c r="AW67" i="9" s="1"/>
  <c r="BL15" i="9"/>
  <c r="BJ12" i="9"/>
  <c r="BL30" i="9"/>
  <c r="BJ29" i="9"/>
  <c r="BL42" i="9"/>
  <c r="BJ41" i="9"/>
  <c r="BL55" i="9"/>
  <c r="BJ54" i="9"/>
  <c r="BL59" i="9"/>
  <c r="BJ58" i="9"/>
  <c r="BL63" i="9"/>
  <c r="BJ62" i="9"/>
  <c r="BR8" i="9"/>
  <c r="BR8" i="1" s="1"/>
  <c r="BR42" i="9"/>
  <c r="BP41" i="9"/>
  <c r="BR50" i="9"/>
  <c r="BP49" i="9"/>
  <c r="BR63" i="9"/>
  <c r="BP62" i="9"/>
  <c r="BP61" i="9" s="1"/>
  <c r="BU30" i="9"/>
  <c r="BU29" i="9" s="1"/>
  <c r="BS29" i="9"/>
  <c r="BU50" i="9"/>
  <c r="BU49" i="9" s="1"/>
  <c r="BS49" i="9"/>
  <c r="BS67" i="9"/>
  <c r="BU68" i="9"/>
  <c r="BU67" i="9" s="1"/>
  <c r="CA8" i="9"/>
  <c r="CA15" i="9"/>
  <c r="CA19" i="9"/>
  <c r="CA23" i="9"/>
  <c r="CA21" i="9" s="1"/>
  <c r="BY21" i="9"/>
  <c r="BY18" i="9" s="1"/>
  <c r="CA39" i="9"/>
  <c r="CA37" i="9" s="1"/>
  <c r="BY37" i="9"/>
  <c r="CA50" i="9"/>
  <c r="CA49" i="9" s="1"/>
  <c r="BY49" i="9"/>
  <c r="BY67" i="9"/>
  <c r="CA68" i="9"/>
  <c r="CA67" i="9" s="1"/>
  <c r="CP8" i="1"/>
  <c r="CP42" i="9"/>
  <c r="CP42" i="1" s="1"/>
  <c r="CP50" i="9"/>
  <c r="CN49" i="9"/>
  <c r="CN67" i="9"/>
  <c r="CP68" i="9"/>
  <c r="CV8" i="9"/>
  <c r="CV8" i="1" s="1"/>
  <c r="CV19" i="9"/>
  <c r="CV19" i="1" s="1"/>
  <c r="CV23" i="9"/>
  <c r="CT21" i="9"/>
  <c r="CT18" i="9" s="1"/>
  <c r="CV39" i="9"/>
  <c r="CT37" i="9"/>
  <c r="CV50" i="9"/>
  <c r="CT49" i="9"/>
  <c r="CY15" i="9"/>
  <c r="CY12" i="9" s="1"/>
  <c r="CW12" i="9"/>
  <c r="CY23" i="9"/>
  <c r="CY21" i="9" s="1"/>
  <c r="CW21" i="9"/>
  <c r="CY39" i="9"/>
  <c r="CY37" i="9" s="1"/>
  <c r="CW37" i="9"/>
  <c r="CY50" i="9"/>
  <c r="CY49" i="9" s="1"/>
  <c r="CW49" i="9"/>
  <c r="CW67" i="9"/>
  <c r="CY68" i="9"/>
  <c r="CY67" i="9" s="1"/>
  <c r="DE15" i="9"/>
  <c r="DC12" i="9"/>
  <c r="DC7" i="9" s="1"/>
  <c r="DE30" i="9"/>
  <c r="DC29" i="9"/>
  <c r="DC28" i="9" s="1"/>
  <c r="DE42" i="9"/>
  <c r="DC41" i="9"/>
  <c r="DC40" i="9" s="1"/>
  <c r="DE55" i="9"/>
  <c r="DC54" i="9"/>
  <c r="DE59" i="9"/>
  <c r="DC58" i="9"/>
  <c r="DE63" i="9"/>
  <c r="DC62" i="9"/>
  <c r="DH15" i="9"/>
  <c r="DH12" i="9" s="1"/>
  <c r="DF12" i="9"/>
  <c r="DH30" i="9"/>
  <c r="DH29" i="9" s="1"/>
  <c r="DH28" i="9" s="1"/>
  <c r="DF29" i="9"/>
  <c r="DF28" i="9" s="1"/>
  <c r="DH42" i="9"/>
  <c r="DH41" i="9" s="1"/>
  <c r="DH40" i="9" s="1"/>
  <c r="DF41" i="9"/>
  <c r="DF40" i="9" s="1"/>
  <c r="DH55" i="9"/>
  <c r="DH54" i="9" s="1"/>
  <c r="DF54" i="9"/>
  <c r="DH59" i="9"/>
  <c r="DH58" i="9" s="1"/>
  <c r="DF58" i="9"/>
  <c r="DH63" i="9"/>
  <c r="DH62" i="9" s="1"/>
  <c r="DH61" i="9" s="1"/>
  <c r="DF62" i="9"/>
  <c r="DK15" i="9"/>
  <c r="DK12" i="9" s="1"/>
  <c r="DI12" i="9"/>
  <c r="DK30" i="9"/>
  <c r="DK29" i="9" s="1"/>
  <c r="DK28" i="9" s="1"/>
  <c r="DI29" i="9"/>
  <c r="DI28" i="9" s="1"/>
  <c r="DK42" i="9"/>
  <c r="DK41" i="9" s="1"/>
  <c r="DK40" i="9" s="1"/>
  <c r="DI41" i="9"/>
  <c r="DI40" i="9" s="1"/>
  <c r="DK55" i="9"/>
  <c r="DK54" i="9" s="1"/>
  <c r="DI54" i="9"/>
  <c r="DK59" i="9"/>
  <c r="DK58" i="9" s="1"/>
  <c r="DI58" i="9"/>
  <c r="DK63" i="9"/>
  <c r="DK62" i="9" s="1"/>
  <c r="DK61" i="9" s="1"/>
  <c r="DI62" i="9"/>
  <c r="DN15" i="9"/>
  <c r="DL12" i="9"/>
  <c r="DN30" i="9"/>
  <c r="DL29" i="9"/>
  <c r="DL28" i="9" s="1"/>
  <c r="DN42" i="9"/>
  <c r="DL41" i="9"/>
  <c r="DL40" i="9" s="1"/>
  <c r="DN55" i="9"/>
  <c r="DL54" i="9"/>
  <c r="DN59" i="9"/>
  <c r="DL58" i="9"/>
  <c r="DN63" i="9"/>
  <c r="DL62" i="9"/>
  <c r="DQ42" i="9"/>
  <c r="DO41" i="9"/>
  <c r="DO40" i="9" s="1"/>
  <c r="DQ55" i="9"/>
  <c r="DO54" i="9"/>
  <c r="DQ59" i="9"/>
  <c r="DO58" i="9"/>
  <c r="DQ63" i="9"/>
  <c r="DO62" i="9"/>
  <c r="BY67" i="5"/>
  <c r="DF67" i="5"/>
  <c r="BM67" i="5"/>
  <c r="BS67" i="5"/>
  <c r="BO8" i="5"/>
  <c r="BO8" i="1" s="1"/>
  <c r="BO20" i="5"/>
  <c r="BO20" i="1" s="1"/>
  <c r="BO30" i="5"/>
  <c r="BM29" i="5"/>
  <c r="BO42" i="5"/>
  <c r="BM41" i="5"/>
  <c r="BM49" i="5"/>
  <c r="BO50" i="5"/>
  <c r="BO63" i="5"/>
  <c r="BM62" i="5"/>
  <c r="BU15" i="5"/>
  <c r="BS12" i="5"/>
  <c r="BU30" i="5"/>
  <c r="BS29" i="5"/>
  <c r="BU42" i="5"/>
  <c r="BS41" i="5"/>
  <c r="BS54" i="5"/>
  <c r="BU55" i="5"/>
  <c r="BU59" i="5"/>
  <c r="BS58" i="5"/>
  <c r="BU63" i="5"/>
  <c r="BS62" i="5"/>
  <c r="CA30" i="5"/>
  <c r="BY29" i="5"/>
  <c r="CA50" i="5"/>
  <c r="BY49" i="5"/>
  <c r="CA68" i="5"/>
  <c r="CY30" i="5"/>
  <c r="CW29" i="5"/>
  <c r="CY42" i="5"/>
  <c r="CW41" i="5"/>
  <c r="CW54" i="5"/>
  <c r="CY55" i="5"/>
  <c r="CY59" i="5"/>
  <c r="CW58" i="5"/>
  <c r="CY63" i="5"/>
  <c r="CW62" i="5"/>
  <c r="CY68" i="5"/>
  <c r="DH39" i="5"/>
  <c r="DF37" i="5"/>
  <c r="DH50" i="5"/>
  <c r="DF49" i="5"/>
  <c r="DH68" i="5"/>
  <c r="DK30" i="5"/>
  <c r="DI29" i="5"/>
  <c r="DK39" i="5"/>
  <c r="DI37" i="5"/>
  <c r="DK50" i="5"/>
  <c r="DI49" i="5"/>
  <c r="BO15" i="5"/>
  <c r="BM12" i="5"/>
  <c r="BO23" i="5"/>
  <c r="BM21" i="5"/>
  <c r="BM18" i="5" s="1"/>
  <c r="BM37" i="5"/>
  <c r="BO39" i="5"/>
  <c r="BM54" i="5"/>
  <c r="BO55" i="5"/>
  <c r="BO59" i="5"/>
  <c r="BO59" i="1" s="1"/>
  <c r="BO68" i="5"/>
  <c r="BU8" i="5"/>
  <c r="BU8" i="1" s="1"/>
  <c r="BU19" i="5"/>
  <c r="BU19" i="1" s="1"/>
  <c r="BU23" i="5"/>
  <c r="BS21" i="5"/>
  <c r="BS18" i="5" s="1"/>
  <c r="BS37" i="5"/>
  <c r="BU39" i="5"/>
  <c r="BS49" i="5"/>
  <c r="BU50" i="5"/>
  <c r="BU68" i="5"/>
  <c r="CA8" i="5"/>
  <c r="CA8" i="1" s="1"/>
  <c r="CA15" i="5"/>
  <c r="CA15" i="1" s="1"/>
  <c r="CA19" i="5"/>
  <c r="CA19" i="1" s="1"/>
  <c r="CA23" i="5"/>
  <c r="BY21" i="5"/>
  <c r="BY18" i="5" s="1"/>
  <c r="CA42" i="5"/>
  <c r="BY41" i="5"/>
  <c r="BY40" i="5" s="1"/>
  <c r="CA55" i="5"/>
  <c r="BY54" i="5"/>
  <c r="CA59" i="5"/>
  <c r="BY58" i="5"/>
  <c r="CA63" i="5"/>
  <c r="BY62" i="5"/>
  <c r="BY61" i="5" s="1"/>
  <c r="CW37" i="5"/>
  <c r="CY39" i="5"/>
  <c r="CW49" i="5"/>
  <c r="CY50" i="5"/>
  <c r="DH30" i="5"/>
  <c r="DF29" i="5"/>
  <c r="DF28" i="5" s="1"/>
  <c r="DH42" i="5"/>
  <c r="DF41" i="5"/>
  <c r="DF40" i="5" s="1"/>
  <c r="DH55" i="5"/>
  <c r="DF54" i="5"/>
  <c r="DH59" i="5"/>
  <c r="DF58" i="5"/>
  <c r="DH63" i="5"/>
  <c r="DF62" i="5"/>
  <c r="DF61" i="5" s="1"/>
  <c r="DI41" i="5"/>
  <c r="DK42" i="5"/>
  <c r="DK55" i="5"/>
  <c r="DI54" i="5"/>
  <c r="DK59" i="5"/>
  <c r="DI58" i="5"/>
  <c r="DK63" i="5"/>
  <c r="DI62" i="5"/>
  <c r="DK68" i="5"/>
  <c r="CA18" i="9" l="1"/>
  <c r="DK18" i="9"/>
  <c r="AR7" i="1"/>
  <c r="AW18" i="9"/>
  <c r="DC28" i="1"/>
  <c r="CT40" i="1"/>
  <c r="CT28" i="1"/>
  <c r="BJ53" i="1"/>
  <c r="BJ28" i="1"/>
  <c r="DI53" i="1"/>
  <c r="BM40" i="1"/>
  <c r="BM28" i="1"/>
  <c r="BM12" i="1"/>
  <c r="DL28" i="1"/>
  <c r="AR40" i="1"/>
  <c r="AR28" i="1"/>
  <c r="DF28" i="1"/>
  <c r="CW40" i="1"/>
  <c r="CW28" i="1"/>
  <c r="BS40" i="1"/>
  <c r="DL61" i="1"/>
  <c r="DC7" i="1"/>
  <c r="CT53" i="1"/>
  <c r="CT52" i="1"/>
  <c r="BP61" i="1"/>
  <c r="BJ18" i="1"/>
  <c r="DF61" i="1"/>
  <c r="BM52" i="1"/>
  <c r="BM27" i="1" s="1"/>
  <c r="BM73" i="1" s="1"/>
  <c r="DO61" i="1"/>
  <c r="DC61" i="1"/>
  <c r="AR53" i="1"/>
  <c r="AR52" i="1"/>
  <c r="AR27" i="1" s="1"/>
  <c r="AR73" i="1" s="1"/>
  <c r="AR26" i="1"/>
  <c r="AR6" i="1" s="1"/>
  <c r="AR72" i="1" s="1"/>
  <c r="CW53" i="1"/>
  <c r="CW52" i="1"/>
  <c r="BY61" i="1"/>
  <c r="BS53" i="1"/>
  <c r="DK67" i="5"/>
  <c r="DK68" i="1"/>
  <c r="DK67" i="1" s="1"/>
  <c r="DK62" i="5"/>
  <c r="DK63" i="1"/>
  <c r="DK62" i="1" s="1"/>
  <c r="DK61" i="1" s="1"/>
  <c r="DK58" i="5"/>
  <c r="DK59" i="1"/>
  <c r="DK58" i="1" s="1"/>
  <c r="DK54" i="5"/>
  <c r="DK55" i="1"/>
  <c r="DK54" i="1" s="1"/>
  <c r="DK53" i="1" s="1"/>
  <c r="DH62" i="5"/>
  <c r="DH63" i="1"/>
  <c r="DH62" i="1" s="1"/>
  <c r="DH58" i="5"/>
  <c r="DH59" i="1"/>
  <c r="DH58" i="1" s="1"/>
  <c r="DH54" i="5"/>
  <c r="DH55" i="1"/>
  <c r="DH54" i="1" s="1"/>
  <c r="DH53" i="1" s="1"/>
  <c r="DH41" i="5"/>
  <c r="DH42" i="1"/>
  <c r="DH41" i="1" s="1"/>
  <c r="DH29" i="5"/>
  <c r="DH30" i="1"/>
  <c r="DH29" i="1" s="1"/>
  <c r="CA62" i="5"/>
  <c r="CA63" i="1"/>
  <c r="CA62" i="1" s="1"/>
  <c r="CA58" i="5"/>
  <c r="CA59" i="1"/>
  <c r="CA58" i="1" s="1"/>
  <c r="CA54" i="5"/>
  <c r="CA55" i="1"/>
  <c r="CA54" i="1" s="1"/>
  <c r="CA53" i="1" s="1"/>
  <c r="CA41" i="5"/>
  <c r="CA42" i="1"/>
  <c r="CA41" i="1" s="1"/>
  <c r="CA21" i="5"/>
  <c r="CA23" i="1"/>
  <c r="CA21" i="1" s="1"/>
  <c r="CA18" i="1" s="1"/>
  <c r="BU67" i="5"/>
  <c r="BU68" i="1"/>
  <c r="BU67" i="1" s="1"/>
  <c r="BU21" i="5"/>
  <c r="BU23" i="1"/>
  <c r="BU21" i="1" s="1"/>
  <c r="BU18" i="1" s="1"/>
  <c r="BO21" i="5"/>
  <c r="BO23" i="1"/>
  <c r="BO21" i="1" s="1"/>
  <c r="BO12" i="5"/>
  <c r="BO15" i="1"/>
  <c r="BO12" i="1" s="1"/>
  <c r="DK49" i="5"/>
  <c r="DK50" i="1"/>
  <c r="DK49" i="1" s="1"/>
  <c r="DK37" i="5"/>
  <c r="DK39" i="1"/>
  <c r="DK37" i="1" s="1"/>
  <c r="DK29" i="5"/>
  <c r="DK30" i="1"/>
  <c r="DK29" i="1" s="1"/>
  <c r="CY67" i="5"/>
  <c r="CY68" i="1"/>
  <c r="CY67" i="1" s="1"/>
  <c r="CY62" i="5"/>
  <c r="CY63" i="1"/>
  <c r="CY62" i="1" s="1"/>
  <c r="CY61" i="1" s="1"/>
  <c r="CY58" i="5"/>
  <c r="CY59" i="1"/>
  <c r="CY58" i="1" s="1"/>
  <c r="CY41" i="5"/>
  <c r="CY42" i="1"/>
  <c r="CY41" i="1" s="1"/>
  <c r="CY29" i="5"/>
  <c r="CY30" i="1"/>
  <c r="CY29" i="1" s="1"/>
  <c r="BU54" i="5"/>
  <c r="BU55" i="1"/>
  <c r="BU54" i="1" s="1"/>
  <c r="BO49" i="5"/>
  <c r="BO50" i="1"/>
  <c r="BO49" i="1" s="1"/>
  <c r="BR62" i="9"/>
  <c r="BR63" i="1"/>
  <c r="BR62" i="1" s="1"/>
  <c r="BR49" i="9"/>
  <c r="BR50" i="1"/>
  <c r="BR49" i="1" s="1"/>
  <c r="BR41" i="9"/>
  <c r="BR42" i="1"/>
  <c r="BR41" i="1" s="1"/>
  <c r="AT49" i="9"/>
  <c r="AT50" i="1"/>
  <c r="AT49" i="1" s="1"/>
  <c r="AT37" i="9"/>
  <c r="AT39" i="1"/>
  <c r="AT37" i="1" s="1"/>
  <c r="AT21" i="9"/>
  <c r="AT23" i="1"/>
  <c r="AT21" i="1" s="1"/>
  <c r="AT18" i="1" s="1"/>
  <c r="DQ67" i="9"/>
  <c r="DQ68" i="1"/>
  <c r="DQ67" i="1" s="1"/>
  <c r="DN67" i="9"/>
  <c r="DN68" i="1"/>
  <c r="DN67" i="1" s="1"/>
  <c r="DE67" i="9"/>
  <c r="DE68" i="1"/>
  <c r="DE67" i="1" s="1"/>
  <c r="CT40" i="9"/>
  <c r="CT28" i="9"/>
  <c r="BU18" i="9"/>
  <c r="BR67" i="9"/>
  <c r="BR68" i="1"/>
  <c r="BR67" i="1" s="1"/>
  <c r="BR54" i="9"/>
  <c r="BR55" i="1"/>
  <c r="BR54" i="1" s="1"/>
  <c r="BR37" i="9"/>
  <c r="BR39" i="1"/>
  <c r="BR37" i="1" s="1"/>
  <c r="BR29" i="9"/>
  <c r="BR30" i="1"/>
  <c r="BR29" i="1" s="1"/>
  <c r="BR12" i="9"/>
  <c r="BR15" i="1"/>
  <c r="BR12" i="1" s="1"/>
  <c r="BL49" i="9"/>
  <c r="BL50" i="1"/>
  <c r="BL49" i="1" s="1"/>
  <c r="BL37" i="9"/>
  <c r="BL39" i="1"/>
  <c r="BL37" i="1" s="1"/>
  <c r="BL21" i="9"/>
  <c r="BL23" i="1"/>
  <c r="BL21" i="1" s="1"/>
  <c r="BL18" i="1" s="1"/>
  <c r="AT58" i="9"/>
  <c r="AT59" i="1"/>
  <c r="AT58" i="1" s="1"/>
  <c r="AT54" i="9"/>
  <c r="AT55" i="1"/>
  <c r="AT54" i="1" s="1"/>
  <c r="AT53" i="1" s="1"/>
  <c r="AT41" i="9"/>
  <c r="AT42" i="1"/>
  <c r="AT41" i="1" s="1"/>
  <c r="AT29" i="9"/>
  <c r="AT30" i="1"/>
  <c r="AT29" i="1" s="1"/>
  <c r="AT12" i="9"/>
  <c r="AT7" i="9" s="1"/>
  <c r="AT15" i="1"/>
  <c r="AT12" i="1" s="1"/>
  <c r="AT7" i="1" s="1"/>
  <c r="DO40" i="1"/>
  <c r="DL40" i="1"/>
  <c r="DL52" i="1" s="1"/>
  <c r="DL27" i="1" s="1"/>
  <c r="DL73" i="1" s="1"/>
  <c r="DC40" i="1"/>
  <c r="DC52" i="1" s="1"/>
  <c r="DC27" i="1" s="1"/>
  <c r="DC73" i="1" s="1"/>
  <c r="DI67" i="1"/>
  <c r="DI61" i="1" s="1"/>
  <c r="BY40" i="1"/>
  <c r="DK41" i="5"/>
  <c r="DK42" i="1"/>
  <c r="DK41" i="1" s="1"/>
  <c r="CY49" i="5"/>
  <c r="CY50" i="1"/>
  <c r="CY49" i="1" s="1"/>
  <c r="CY37" i="5"/>
  <c r="CY39" i="1"/>
  <c r="CY37" i="1" s="1"/>
  <c r="BU49" i="5"/>
  <c r="BU50" i="1"/>
  <c r="BU49" i="1" s="1"/>
  <c r="BU37" i="5"/>
  <c r="BO67" i="5"/>
  <c r="BO68" i="1"/>
  <c r="BO67" i="1" s="1"/>
  <c r="BO54" i="5"/>
  <c r="BO55" i="1"/>
  <c r="BO54" i="1" s="1"/>
  <c r="BO37" i="5"/>
  <c r="BO39" i="1"/>
  <c r="BO37" i="1" s="1"/>
  <c r="DH67" i="5"/>
  <c r="DH68" i="1"/>
  <c r="DH67" i="1" s="1"/>
  <c r="DH49" i="5"/>
  <c r="DH50" i="1"/>
  <c r="DH49" i="1" s="1"/>
  <c r="DH37" i="5"/>
  <c r="DH39" i="1"/>
  <c r="DH37" i="1" s="1"/>
  <c r="CY54" i="5"/>
  <c r="CY55" i="1"/>
  <c r="CY54" i="1" s="1"/>
  <c r="CY53" i="1" s="1"/>
  <c r="CA67" i="5"/>
  <c r="CA68" i="1"/>
  <c r="CA67" i="1" s="1"/>
  <c r="CA49" i="5"/>
  <c r="CA50" i="1"/>
  <c r="CA49" i="1" s="1"/>
  <c r="CA29" i="5"/>
  <c r="CA30" i="1"/>
  <c r="CA29" i="1" s="1"/>
  <c r="BU62" i="5"/>
  <c r="BU63" i="1"/>
  <c r="BU62" i="1" s="1"/>
  <c r="BU61" i="1" s="1"/>
  <c r="BU58" i="5"/>
  <c r="BU59" i="1"/>
  <c r="BU58" i="1" s="1"/>
  <c r="BU41" i="5"/>
  <c r="BU42" i="1"/>
  <c r="BU41" i="1" s="1"/>
  <c r="BU29" i="5"/>
  <c r="BU30" i="1"/>
  <c r="BU29" i="1" s="1"/>
  <c r="BU12" i="5"/>
  <c r="BU15" i="1"/>
  <c r="BO62" i="5"/>
  <c r="BO63" i="1"/>
  <c r="BO62" i="1" s="1"/>
  <c r="BO61" i="1" s="1"/>
  <c r="BO41" i="5"/>
  <c r="BO42" i="1"/>
  <c r="BO41" i="1" s="1"/>
  <c r="BO40" i="1" s="1"/>
  <c r="BO29" i="5"/>
  <c r="BO30" i="1"/>
  <c r="BO29" i="1" s="1"/>
  <c r="BO28" i="1" s="1"/>
  <c r="BO52" i="1" s="1"/>
  <c r="BO27" i="1" s="1"/>
  <c r="BO73" i="1" s="1"/>
  <c r="DQ62" i="9"/>
  <c r="DQ61" i="9" s="1"/>
  <c r="DQ63" i="1"/>
  <c r="DQ62" i="1" s="1"/>
  <c r="DQ61" i="1" s="1"/>
  <c r="DQ58" i="9"/>
  <c r="DQ59" i="1"/>
  <c r="DQ58" i="1" s="1"/>
  <c r="DQ54" i="9"/>
  <c r="DQ55" i="1"/>
  <c r="DQ54" i="1" s="1"/>
  <c r="DQ53" i="1" s="1"/>
  <c r="DQ41" i="9"/>
  <c r="DQ42" i="1"/>
  <c r="DQ41" i="1" s="1"/>
  <c r="DN62" i="9"/>
  <c r="DN61" i="9" s="1"/>
  <c r="DN63" i="1"/>
  <c r="DN62" i="1" s="1"/>
  <c r="DN61" i="1" s="1"/>
  <c r="DN58" i="9"/>
  <c r="DN59" i="1"/>
  <c r="DN58" i="1" s="1"/>
  <c r="DN54" i="9"/>
  <c r="DN55" i="1"/>
  <c r="DN54" i="1" s="1"/>
  <c r="DN53" i="1" s="1"/>
  <c r="DN41" i="9"/>
  <c r="DN42" i="1"/>
  <c r="DN41" i="1" s="1"/>
  <c r="DN29" i="9"/>
  <c r="DN30" i="1"/>
  <c r="DN29" i="1" s="1"/>
  <c r="DN12" i="9"/>
  <c r="DN15" i="1"/>
  <c r="DN12" i="1" s="1"/>
  <c r="DE62" i="9"/>
  <c r="DE61" i="9" s="1"/>
  <c r="DE63" i="1"/>
  <c r="DE62" i="1" s="1"/>
  <c r="DE61" i="1" s="1"/>
  <c r="DE58" i="9"/>
  <c r="DE59" i="1"/>
  <c r="DE58" i="1" s="1"/>
  <c r="DE54" i="9"/>
  <c r="DE55" i="1"/>
  <c r="DE54" i="1" s="1"/>
  <c r="DE53" i="1" s="1"/>
  <c r="DE41" i="9"/>
  <c r="DE42" i="1"/>
  <c r="DE41" i="1" s="1"/>
  <c r="DE29" i="9"/>
  <c r="DE30" i="1"/>
  <c r="DE29" i="1" s="1"/>
  <c r="DE12" i="9"/>
  <c r="DE15" i="1"/>
  <c r="DE12" i="1" s="1"/>
  <c r="CV49" i="9"/>
  <c r="CV50" i="1"/>
  <c r="CV49" i="1" s="1"/>
  <c r="CV37" i="9"/>
  <c r="CV39" i="1"/>
  <c r="CV37" i="1" s="1"/>
  <c r="CV21" i="9"/>
  <c r="CV23" i="1"/>
  <c r="CV21" i="1" s="1"/>
  <c r="CV18" i="1" s="1"/>
  <c r="BL62" i="9"/>
  <c r="BL63" i="1"/>
  <c r="BL62" i="1" s="1"/>
  <c r="BL58" i="9"/>
  <c r="BL59" i="1"/>
  <c r="BL58" i="1" s="1"/>
  <c r="BL54" i="9"/>
  <c r="BL55" i="1"/>
  <c r="BL54" i="1" s="1"/>
  <c r="BL53" i="1" s="1"/>
  <c r="BL41" i="9"/>
  <c r="BL40" i="9" s="1"/>
  <c r="BL42" i="1"/>
  <c r="BL41" i="1" s="1"/>
  <c r="BL40" i="1" s="1"/>
  <c r="BL29" i="9"/>
  <c r="BL28" i="9" s="1"/>
  <c r="BL30" i="1"/>
  <c r="BL29" i="1" s="1"/>
  <c r="BL28" i="1" s="1"/>
  <c r="BL52" i="1" s="1"/>
  <c r="BL12" i="9"/>
  <c r="BL15" i="1"/>
  <c r="BL12" i="1" s="1"/>
  <c r="AT67" i="9"/>
  <c r="AT68" i="1"/>
  <c r="AT67" i="1" s="1"/>
  <c r="DQ49" i="9"/>
  <c r="DQ50" i="1"/>
  <c r="DQ49" i="1" s="1"/>
  <c r="DQ29" i="9"/>
  <c r="DQ30" i="1"/>
  <c r="DQ29" i="1" s="1"/>
  <c r="DN49" i="9"/>
  <c r="DN50" i="1"/>
  <c r="DN49" i="1" s="1"/>
  <c r="DN37" i="9"/>
  <c r="DN39" i="1"/>
  <c r="DN37" i="1" s="1"/>
  <c r="DN21" i="9"/>
  <c r="DN18" i="9" s="1"/>
  <c r="DN23" i="1"/>
  <c r="DN21" i="1" s="1"/>
  <c r="DN18" i="1" s="1"/>
  <c r="DE49" i="9"/>
  <c r="DE50" i="1"/>
  <c r="DE49" i="1" s="1"/>
  <c r="DE37" i="9"/>
  <c r="DE39" i="1"/>
  <c r="DE37" i="1" s="1"/>
  <c r="CW40" i="9"/>
  <c r="CW28" i="9"/>
  <c r="CW52" i="9" s="1"/>
  <c r="CV67" i="9"/>
  <c r="CV68" i="1"/>
  <c r="CV67" i="1" s="1"/>
  <c r="CV58" i="9"/>
  <c r="CV59" i="1"/>
  <c r="CV58" i="1" s="1"/>
  <c r="CV54" i="9"/>
  <c r="CV53" i="9" s="1"/>
  <c r="CV55" i="1"/>
  <c r="CV54" i="1" s="1"/>
  <c r="CV53" i="1" s="1"/>
  <c r="CV41" i="9"/>
  <c r="CV42" i="1"/>
  <c r="CV41" i="1" s="1"/>
  <c r="CV29" i="9"/>
  <c r="CV28" i="9" s="1"/>
  <c r="CV30" i="1"/>
  <c r="CV29" i="1" s="1"/>
  <c r="CV12" i="9"/>
  <c r="CV15" i="1"/>
  <c r="CV12" i="1" s="1"/>
  <c r="BY40" i="9"/>
  <c r="BY28" i="9"/>
  <c r="BY52" i="9" s="1"/>
  <c r="BS40" i="9"/>
  <c r="AU40" i="9"/>
  <c r="AU28" i="9"/>
  <c r="AT62" i="9"/>
  <c r="AT61" i="9" s="1"/>
  <c r="AT63" i="1"/>
  <c r="AT62" i="1" s="1"/>
  <c r="AR40" i="9"/>
  <c r="AR28" i="9"/>
  <c r="DO53" i="1"/>
  <c r="DL53" i="1"/>
  <c r="DC53" i="1"/>
  <c r="BJ40" i="1"/>
  <c r="BJ52" i="1" s="1"/>
  <c r="DI40" i="1"/>
  <c r="DF40" i="1"/>
  <c r="DF52" i="1" s="1"/>
  <c r="DF27" i="1" s="1"/>
  <c r="DF73" i="1" s="1"/>
  <c r="BY53" i="1"/>
  <c r="CW67" i="1"/>
  <c r="CW61" i="1" s="1"/>
  <c r="DT22" i="1"/>
  <c r="CP67" i="9"/>
  <c r="CP61" i="9" s="1"/>
  <c r="CP68" i="1"/>
  <c r="CP62" i="9"/>
  <c r="CP63" i="1"/>
  <c r="CP58" i="9"/>
  <c r="CP59" i="1"/>
  <c r="CP54" i="9"/>
  <c r="CP55" i="1"/>
  <c r="CP49" i="9"/>
  <c r="CP50" i="1"/>
  <c r="CP37" i="9"/>
  <c r="CP39" i="1"/>
  <c r="AR26" i="9"/>
  <c r="DQ53" i="9"/>
  <c r="DN53" i="9"/>
  <c r="DK53" i="9"/>
  <c r="DK52" i="9"/>
  <c r="DK27" i="9" s="1"/>
  <c r="DK73" i="9" s="1"/>
  <c r="DH53" i="9"/>
  <c r="DH52" i="9"/>
  <c r="DH27" i="9" s="1"/>
  <c r="DH73" i="9" s="1"/>
  <c r="DE53" i="9"/>
  <c r="CV18" i="9"/>
  <c r="BL53" i="9"/>
  <c r="BL52" i="9"/>
  <c r="AT18" i="9"/>
  <c r="DH18" i="9"/>
  <c r="DT22" i="9"/>
  <c r="AF20" i="8" s="1"/>
  <c r="CW61" i="9"/>
  <c r="CW53" i="9"/>
  <c r="CT53" i="9"/>
  <c r="CT52" i="9"/>
  <c r="CN61" i="9"/>
  <c r="CN53" i="9"/>
  <c r="BY61" i="9"/>
  <c r="BY53" i="9"/>
  <c r="BS61" i="9"/>
  <c r="BS53" i="9"/>
  <c r="AU61" i="9"/>
  <c r="AU53" i="9"/>
  <c r="AR53" i="9"/>
  <c r="DO61" i="9"/>
  <c r="DO53" i="9"/>
  <c r="DL61" i="9"/>
  <c r="DL53" i="9"/>
  <c r="DL52" i="9"/>
  <c r="DI61" i="9"/>
  <c r="DI53" i="9"/>
  <c r="DI52" i="9"/>
  <c r="DF61" i="9"/>
  <c r="DF53" i="9"/>
  <c r="DF52" i="9"/>
  <c r="DC61" i="9"/>
  <c r="DC53" i="9"/>
  <c r="DC52" i="9"/>
  <c r="BJ53" i="9"/>
  <c r="BJ40" i="9"/>
  <c r="BJ28" i="9"/>
  <c r="CY61" i="9"/>
  <c r="CY53" i="9"/>
  <c r="CY40" i="9"/>
  <c r="CY28" i="9"/>
  <c r="CV40" i="9"/>
  <c r="CP53" i="9"/>
  <c r="CA61" i="9"/>
  <c r="CA53" i="9"/>
  <c r="CA40" i="9"/>
  <c r="CA28" i="9"/>
  <c r="BU61" i="9"/>
  <c r="BU53" i="9"/>
  <c r="BU40" i="9"/>
  <c r="BL18" i="9"/>
  <c r="AW61" i="9"/>
  <c r="AW53" i="9"/>
  <c r="AW40" i="9"/>
  <c r="AW28" i="9"/>
  <c r="AR61" i="9"/>
  <c r="AT53" i="9"/>
  <c r="AT40" i="9"/>
  <c r="AT28" i="9"/>
  <c r="DK40" i="5"/>
  <c r="DK61" i="5"/>
  <c r="DI40" i="5"/>
  <c r="CA18" i="5"/>
  <c r="CW53" i="5"/>
  <c r="DK53" i="5"/>
  <c r="DI61" i="5"/>
  <c r="DI53" i="5"/>
  <c r="DF53" i="5"/>
  <c r="DF52" i="5"/>
  <c r="BY53" i="5"/>
  <c r="CW61" i="5"/>
  <c r="CY53" i="5"/>
  <c r="CW40" i="5"/>
  <c r="CW28" i="5"/>
  <c r="BS61" i="5"/>
  <c r="BU53" i="5"/>
  <c r="BS40" i="5"/>
  <c r="BS28" i="5"/>
  <c r="BM61" i="5"/>
  <c r="BM40" i="5"/>
  <c r="BM28" i="5"/>
  <c r="DH53" i="5"/>
  <c r="CA53" i="5"/>
  <c r="BU18" i="5"/>
  <c r="CY61" i="5"/>
  <c r="CY40" i="5"/>
  <c r="CY28" i="5"/>
  <c r="BU61" i="5"/>
  <c r="BS53" i="5"/>
  <c r="BU40" i="5"/>
  <c r="BU28" i="5"/>
  <c r="BO61" i="5"/>
  <c r="BO40" i="5"/>
  <c r="BO28" i="5"/>
  <c r="BO18" i="5"/>
  <c r="EP70" i="10"/>
  <c r="ER70" i="10" s="1"/>
  <c r="EP68" i="10"/>
  <c r="EP66" i="10"/>
  <c r="ER66" i="10" s="1"/>
  <c r="EP60" i="10"/>
  <c r="ER60" i="10" s="1"/>
  <c r="EP59" i="10"/>
  <c r="EP57" i="10"/>
  <c r="EP51" i="10"/>
  <c r="EP47" i="10"/>
  <c r="ER47" i="10" s="1"/>
  <c r="EP46" i="10"/>
  <c r="ER46" i="10" s="1"/>
  <c r="EP45" i="10"/>
  <c r="ER45" i="10" s="1"/>
  <c r="EP42" i="10"/>
  <c r="EP39" i="10"/>
  <c r="EP36" i="10"/>
  <c r="ER36" i="10" s="1"/>
  <c r="EP35" i="10"/>
  <c r="ER35" i="10" s="1"/>
  <c r="ER34" i="10"/>
  <c r="EP30" i="10"/>
  <c r="EP25" i="10"/>
  <c r="ER25" i="10" s="1"/>
  <c r="EP24" i="10"/>
  <c r="ER24" i="10" s="1"/>
  <c r="EP23" i="10"/>
  <c r="EP20" i="10"/>
  <c r="ER20" i="10" s="1"/>
  <c r="EP19" i="10"/>
  <c r="EP17" i="10"/>
  <c r="ER17" i="10" s="1"/>
  <c r="EP16" i="10"/>
  <c r="ER16" i="10" s="1"/>
  <c r="EP15" i="10"/>
  <c r="ER15" i="10" s="1"/>
  <c r="EP14" i="10"/>
  <c r="ER14" i="10" s="1"/>
  <c r="EP11" i="10"/>
  <c r="ER11" i="10" s="1"/>
  <c r="EG70" i="10"/>
  <c r="EI70" i="10" s="1"/>
  <c r="EG68" i="10"/>
  <c r="EG68" i="1" s="1"/>
  <c r="EG66" i="10"/>
  <c r="EI66" i="10" s="1"/>
  <c r="EG60" i="10"/>
  <c r="EI60" i="10" s="1"/>
  <c r="EG59" i="10"/>
  <c r="EG57" i="10"/>
  <c r="EG51" i="10"/>
  <c r="EG47" i="10"/>
  <c r="EI47" i="10" s="1"/>
  <c r="EG46" i="10"/>
  <c r="EI46" i="10" s="1"/>
  <c r="EG45" i="10"/>
  <c r="EI45" i="10" s="1"/>
  <c r="EG42" i="10"/>
  <c r="EG39" i="10"/>
  <c r="EG36" i="10"/>
  <c r="EI36" i="10" s="1"/>
  <c r="EG35" i="10"/>
  <c r="EI35" i="10" s="1"/>
  <c r="EI34" i="10"/>
  <c r="EG30" i="10"/>
  <c r="EG25" i="10"/>
  <c r="EI25" i="10" s="1"/>
  <c r="EG24" i="10"/>
  <c r="EI24" i="10" s="1"/>
  <c r="EG23" i="10"/>
  <c r="EG20" i="10"/>
  <c r="EI20" i="10" s="1"/>
  <c r="EG19" i="10"/>
  <c r="EG17" i="10"/>
  <c r="EI17" i="10" s="1"/>
  <c r="EG16" i="10"/>
  <c r="EI16" i="10" s="1"/>
  <c r="EG15" i="10"/>
  <c r="EI15" i="10" s="1"/>
  <c r="EG14" i="10"/>
  <c r="EI14" i="10" s="1"/>
  <c r="EG11" i="10"/>
  <c r="EI11" i="10" s="1"/>
  <c r="EG9" i="10"/>
  <c r="EI9" i="10" s="1"/>
  <c r="EG8" i="10"/>
  <c r="ED70" i="10"/>
  <c r="EF70" i="10" s="1"/>
  <c r="ED68" i="10"/>
  <c r="EF66" i="10"/>
  <c r="ED60" i="10"/>
  <c r="EF60" i="10" s="1"/>
  <c r="ED59" i="10"/>
  <c r="ED57" i="10"/>
  <c r="ED51" i="10"/>
  <c r="ED47" i="10"/>
  <c r="EF47" i="10" s="1"/>
  <c r="ED46" i="10"/>
  <c r="EF46" i="10" s="1"/>
  <c r="ED45" i="10"/>
  <c r="EF45" i="10" s="1"/>
  <c r="ED42" i="10"/>
  <c r="ED39" i="10"/>
  <c r="ED36" i="10"/>
  <c r="EF36" i="10" s="1"/>
  <c r="ED35" i="10"/>
  <c r="EF35" i="10" s="1"/>
  <c r="EF34" i="10"/>
  <c r="ED30" i="10"/>
  <c r="ED25" i="10"/>
  <c r="EF25" i="10" s="1"/>
  <c r="ED24" i="10"/>
  <c r="EF24" i="10" s="1"/>
  <c r="ED23" i="10"/>
  <c r="ED20" i="10"/>
  <c r="EF20" i="10" s="1"/>
  <c r="ED19" i="10"/>
  <c r="ED17" i="10"/>
  <c r="EF17" i="10" s="1"/>
  <c r="ED16" i="10"/>
  <c r="EF16" i="10" s="1"/>
  <c r="ED15" i="10"/>
  <c r="EF15" i="10" s="1"/>
  <c r="ED14" i="10"/>
  <c r="EF14" i="10" s="1"/>
  <c r="ED11" i="10"/>
  <c r="EF11" i="10" s="1"/>
  <c r="ED9" i="10"/>
  <c r="EF9" i="10" s="1"/>
  <c r="ED8" i="10"/>
  <c r="EA70" i="10"/>
  <c r="EA66" i="10"/>
  <c r="DU70" i="10"/>
  <c r="DU70" i="1" s="1"/>
  <c r="EA68" i="10"/>
  <c r="EA68" i="1" s="1"/>
  <c r="EA63" i="1"/>
  <c r="EA60" i="10"/>
  <c r="EA59" i="10"/>
  <c r="EA59" i="1" s="1"/>
  <c r="EA57" i="10"/>
  <c r="EA57" i="1" s="1"/>
  <c r="EA54" i="1" s="1"/>
  <c r="EA51" i="10"/>
  <c r="EA51" i="1" s="1"/>
  <c r="EA49" i="1" s="1"/>
  <c r="EA47" i="10"/>
  <c r="EA46" i="10"/>
  <c r="EA45" i="10"/>
  <c r="EA42" i="10"/>
  <c r="EA42" i="1" s="1"/>
  <c r="EA39" i="10"/>
  <c r="EA39" i="1" s="1"/>
  <c r="EA37" i="1" s="1"/>
  <c r="EA35" i="10"/>
  <c r="EA30" i="10"/>
  <c r="EA30" i="1" s="1"/>
  <c r="EA25" i="10"/>
  <c r="EA24" i="10"/>
  <c r="EA23" i="10"/>
  <c r="EA23" i="1" s="1"/>
  <c r="EA20" i="10"/>
  <c r="EA19" i="10"/>
  <c r="EA19" i="1" s="1"/>
  <c r="EA17" i="10"/>
  <c r="EA16" i="10"/>
  <c r="EA15" i="10"/>
  <c r="EA14" i="10"/>
  <c r="EA13" i="1"/>
  <c r="EA11" i="10"/>
  <c r="EA9" i="10"/>
  <c r="EA8" i="10"/>
  <c r="EA8" i="1" s="1"/>
  <c r="DX70" i="10"/>
  <c r="DX68" i="10"/>
  <c r="DX68" i="1" s="1"/>
  <c r="DX63" i="10"/>
  <c r="DX63" i="1" s="1"/>
  <c r="DX60" i="10"/>
  <c r="DX59" i="10"/>
  <c r="DX59" i="1" s="1"/>
  <c r="DX57" i="10"/>
  <c r="DX57" i="1" s="1"/>
  <c r="DX54" i="1" s="1"/>
  <c r="DX51" i="10"/>
  <c r="DX51" i="1" s="1"/>
  <c r="DX49" i="1" s="1"/>
  <c r="DX47" i="10"/>
  <c r="DX46" i="10"/>
  <c r="DX45" i="10"/>
  <c r="DX42" i="10"/>
  <c r="DX42" i="1" s="1"/>
  <c r="DX39" i="10"/>
  <c r="DX39" i="1" s="1"/>
  <c r="DX37" i="1" s="1"/>
  <c r="DX36" i="10"/>
  <c r="DX30" i="10"/>
  <c r="DX30" i="1" s="1"/>
  <c r="DX25" i="10"/>
  <c r="DX24" i="10"/>
  <c r="DX23" i="10"/>
  <c r="DX23" i="1" s="1"/>
  <c r="DX20" i="10"/>
  <c r="DX19" i="10"/>
  <c r="DX19" i="1" s="1"/>
  <c r="DX17" i="10"/>
  <c r="DX16" i="10"/>
  <c r="DX15" i="10"/>
  <c r="DX14" i="10"/>
  <c r="DX13" i="1"/>
  <c r="DX11" i="10"/>
  <c r="DX8" i="1"/>
  <c r="DU68" i="10"/>
  <c r="DU66" i="10"/>
  <c r="DU60" i="10"/>
  <c r="DU59" i="10"/>
  <c r="DU57" i="10"/>
  <c r="DU51" i="10"/>
  <c r="DU47" i="10"/>
  <c r="DU46" i="10"/>
  <c r="DU45" i="10"/>
  <c r="DU42" i="10"/>
  <c r="DU39" i="10"/>
  <c r="DU36" i="10"/>
  <c r="DU30" i="10"/>
  <c r="DU25" i="10"/>
  <c r="DU24" i="10"/>
  <c r="DU23" i="10"/>
  <c r="DU20" i="10"/>
  <c r="DU19" i="10"/>
  <c r="DU17" i="10"/>
  <c r="DU16" i="10"/>
  <c r="DU15" i="10"/>
  <c r="Z70" i="10"/>
  <c r="Z70" i="1" s="1"/>
  <c r="Z68" i="10"/>
  <c r="Z66" i="10"/>
  <c r="Z66" i="1" s="1"/>
  <c r="Z60" i="10"/>
  <c r="Z55" i="10"/>
  <c r="Z50" i="10"/>
  <c r="Z48" i="10"/>
  <c r="Z47" i="10"/>
  <c r="Z46" i="10"/>
  <c r="Z45" i="10"/>
  <c r="Z42" i="10"/>
  <c r="Z39" i="10"/>
  <c r="Z36" i="10"/>
  <c r="Z35" i="10"/>
  <c r="Z34" i="10"/>
  <c r="Z31" i="10"/>
  <c r="Z30" i="10"/>
  <c r="Z25" i="10"/>
  <c r="Z24" i="10"/>
  <c r="Z23" i="10"/>
  <c r="Z20" i="10"/>
  <c r="Z19" i="10"/>
  <c r="Z17" i="10"/>
  <c r="Z16" i="10"/>
  <c r="Z15" i="10"/>
  <c r="Z11" i="10"/>
  <c r="Z10" i="10"/>
  <c r="Z9" i="10"/>
  <c r="Z8" i="10"/>
  <c r="DD8" i="9"/>
  <c r="DD8" i="1" s="1"/>
  <c r="CZ66" i="9"/>
  <c r="DB66" i="9" s="1"/>
  <c r="CZ70" i="9"/>
  <c r="DB70" i="9" s="1"/>
  <c r="CZ68" i="9"/>
  <c r="CZ64" i="9"/>
  <c r="DB64" i="9" s="1"/>
  <c r="CZ63" i="9"/>
  <c r="CZ60" i="9"/>
  <c r="DB60" i="9" s="1"/>
  <c r="CZ59" i="9"/>
  <c r="CZ57" i="9"/>
  <c r="DB57" i="9" s="1"/>
  <c r="CZ55" i="9"/>
  <c r="CZ50" i="9"/>
  <c r="CZ48" i="9"/>
  <c r="DB48" i="9" s="1"/>
  <c r="CZ47" i="9"/>
  <c r="DB47" i="9" s="1"/>
  <c r="CZ46" i="9"/>
  <c r="DB46" i="9" s="1"/>
  <c r="CZ45" i="9"/>
  <c r="DB45" i="9" s="1"/>
  <c r="CZ42" i="9"/>
  <c r="CZ39" i="9"/>
  <c r="CZ36" i="9"/>
  <c r="DB36" i="9" s="1"/>
  <c r="CZ35" i="9"/>
  <c r="DB35" i="9" s="1"/>
  <c r="CZ34" i="9"/>
  <c r="DB34" i="9" s="1"/>
  <c r="CZ31" i="9"/>
  <c r="DB31" i="9" s="1"/>
  <c r="CZ30" i="9"/>
  <c r="CZ25" i="9"/>
  <c r="DB25" i="9" s="1"/>
  <c r="DB24" i="9"/>
  <c r="CZ23" i="9"/>
  <c r="CZ20" i="9"/>
  <c r="DB20" i="9" s="1"/>
  <c r="CZ17" i="9"/>
  <c r="DB17" i="9" s="1"/>
  <c r="DB16" i="9"/>
  <c r="CZ15" i="9"/>
  <c r="CT64" i="9"/>
  <c r="CT64" i="1" s="1"/>
  <c r="CT62" i="1" s="1"/>
  <c r="CT61" i="1" s="1"/>
  <c r="BP60" i="9"/>
  <c r="BP60" i="1" s="1"/>
  <c r="BP58" i="1" s="1"/>
  <c r="BP53" i="1" s="1"/>
  <c r="BJ68" i="9"/>
  <c r="BJ68" i="1" s="1"/>
  <c r="BJ67" i="1" s="1"/>
  <c r="BJ61" i="1" s="1"/>
  <c r="BJ11" i="9"/>
  <c r="BJ11" i="1" s="1"/>
  <c r="BJ7" i="1" s="1"/>
  <c r="BJ26" i="1" s="1"/>
  <c r="BJ6" i="1" s="1"/>
  <c r="BJ72" i="1" s="1"/>
  <c r="BG68" i="9"/>
  <c r="BG66" i="9"/>
  <c r="BI66" i="9" s="1"/>
  <c r="BG64" i="9"/>
  <c r="BI64" i="9" s="1"/>
  <c r="BG63" i="9"/>
  <c r="BG60" i="9"/>
  <c r="BI60" i="9" s="1"/>
  <c r="BG59" i="9"/>
  <c r="BG57" i="9"/>
  <c r="BI57" i="9" s="1"/>
  <c r="BG55" i="9"/>
  <c r="BG50" i="9"/>
  <c r="BG48" i="9"/>
  <c r="BI48" i="9" s="1"/>
  <c r="BG47" i="9"/>
  <c r="BI47" i="9" s="1"/>
  <c r="BG46" i="9"/>
  <c r="BI46" i="9" s="1"/>
  <c r="BG45" i="9"/>
  <c r="BI45" i="9" s="1"/>
  <c r="BG42" i="9"/>
  <c r="BG39" i="9"/>
  <c r="BG36" i="9"/>
  <c r="BI36" i="9" s="1"/>
  <c r="BG35" i="9"/>
  <c r="BI35" i="9" s="1"/>
  <c r="BG34" i="9"/>
  <c r="BI34" i="9" s="1"/>
  <c r="BG31" i="9"/>
  <c r="BI31" i="9" s="1"/>
  <c r="BG30" i="9"/>
  <c r="BG25" i="9"/>
  <c r="BI25" i="9" s="1"/>
  <c r="BG24" i="9"/>
  <c r="BI24" i="9" s="1"/>
  <c r="BG23" i="9"/>
  <c r="BI20" i="9"/>
  <c r="BG17" i="9"/>
  <c r="BI17" i="9" s="1"/>
  <c r="BG16" i="9"/>
  <c r="BI16" i="9" s="1"/>
  <c r="BG15" i="9"/>
  <c r="BG11" i="9"/>
  <c r="BI11" i="9" s="1"/>
  <c r="BI10" i="9"/>
  <c r="BG9" i="9"/>
  <c r="BI9" i="9" s="1"/>
  <c r="BG8" i="9"/>
  <c r="BA70" i="9"/>
  <c r="BA68" i="9"/>
  <c r="BA68" i="1" s="1"/>
  <c r="BA66" i="9"/>
  <c r="BA64" i="9"/>
  <c r="BA63" i="9"/>
  <c r="BA63" i="1" s="1"/>
  <c r="BA60" i="9"/>
  <c r="BA59" i="9"/>
  <c r="BA59" i="1" s="1"/>
  <c r="BA57" i="9"/>
  <c r="BA55" i="9"/>
  <c r="BA55" i="1" s="1"/>
  <c r="BA50" i="9"/>
  <c r="BA50" i="1" s="1"/>
  <c r="BA49" i="1" s="1"/>
  <c r="BA48" i="9"/>
  <c r="BA47" i="9"/>
  <c r="BA46" i="9"/>
  <c r="BA45" i="9"/>
  <c r="BA42" i="9"/>
  <c r="BA42" i="1" s="1"/>
  <c r="BA39" i="9"/>
  <c r="BA39" i="1" s="1"/>
  <c r="BA37" i="1" s="1"/>
  <c r="BA36" i="9"/>
  <c r="BA35" i="9"/>
  <c r="BA34" i="9"/>
  <c r="BA31" i="9"/>
  <c r="BA30" i="9"/>
  <c r="BA30" i="1" s="1"/>
  <c r="BA25" i="9"/>
  <c r="BA24" i="9"/>
  <c r="BA23" i="9"/>
  <c r="BA23" i="1" s="1"/>
  <c r="BA20" i="9"/>
  <c r="BA19" i="9"/>
  <c r="BA19" i="1" s="1"/>
  <c r="BA17" i="9"/>
  <c r="BA16" i="9"/>
  <c r="BA15" i="9"/>
  <c r="BA15" i="1" s="1"/>
  <c r="BA11" i="9"/>
  <c r="BA9" i="9"/>
  <c r="BA8" i="9"/>
  <c r="BA8" i="1" s="1"/>
  <c r="AX66" i="9"/>
  <c r="AZ66" i="9" s="1"/>
  <c r="AX70" i="9"/>
  <c r="AZ70" i="9" s="1"/>
  <c r="AX68" i="9"/>
  <c r="AX64" i="9"/>
  <c r="AZ64" i="9" s="1"/>
  <c r="AX63" i="9"/>
  <c r="AX60" i="9"/>
  <c r="AZ60" i="9" s="1"/>
  <c r="AX59" i="9"/>
  <c r="AX57" i="9"/>
  <c r="AZ57" i="9" s="1"/>
  <c r="AX55" i="9"/>
  <c r="AX50" i="9"/>
  <c r="AX48" i="9"/>
  <c r="AZ48" i="9" s="1"/>
  <c r="AX47" i="9"/>
  <c r="AZ47" i="9" s="1"/>
  <c r="AX46" i="9"/>
  <c r="AZ46" i="9" s="1"/>
  <c r="AX45" i="9"/>
  <c r="AZ45" i="9" s="1"/>
  <c r="AX42" i="9"/>
  <c r="AX39" i="9"/>
  <c r="AX36" i="9"/>
  <c r="AZ36" i="9" s="1"/>
  <c r="AX35" i="9"/>
  <c r="AZ35" i="9" s="1"/>
  <c r="AX34" i="9"/>
  <c r="AZ34" i="9" s="1"/>
  <c r="AX31" i="9"/>
  <c r="AZ31" i="9" s="1"/>
  <c r="AX30" i="9"/>
  <c r="AT26" i="9" l="1"/>
  <c r="BU40" i="1"/>
  <c r="AT26" i="1"/>
  <c r="AT6" i="1" s="1"/>
  <c r="AT72" i="1" s="1"/>
  <c r="AT28" i="1"/>
  <c r="AT40" i="1"/>
  <c r="AT52" i="9"/>
  <c r="AT27" i="9" s="1"/>
  <c r="AT73" i="9" s="1"/>
  <c r="BJ52" i="9"/>
  <c r="AR52" i="9"/>
  <c r="AT61" i="1"/>
  <c r="AU52" i="9"/>
  <c r="AR74" i="1"/>
  <c r="BC9" i="9"/>
  <c r="BC9" i="1" s="1"/>
  <c r="BA9" i="1"/>
  <c r="BC17" i="9"/>
  <c r="BC17" i="1" s="1"/>
  <c r="BA17" i="1"/>
  <c r="BC34" i="9"/>
  <c r="BC34" i="1" s="1"/>
  <c r="BA34" i="1"/>
  <c r="BC36" i="9"/>
  <c r="BC36" i="1" s="1"/>
  <c r="BA36" i="1"/>
  <c r="BC70" i="9"/>
  <c r="BC70" i="1" s="1"/>
  <c r="BA70" i="1"/>
  <c r="BA67" i="1" s="1"/>
  <c r="DS8" i="1"/>
  <c r="DD7" i="1"/>
  <c r="DD26" i="1" s="1"/>
  <c r="DD6" i="1" s="1"/>
  <c r="DD72" i="1" s="1"/>
  <c r="DD74" i="1" s="1"/>
  <c r="BC11" i="9"/>
  <c r="BC11" i="1" s="1"/>
  <c r="BA11" i="1"/>
  <c r="BC16" i="9"/>
  <c r="BC16" i="1" s="1"/>
  <c r="BA16" i="1"/>
  <c r="BA12" i="1" s="1"/>
  <c r="BC25" i="9"/>
  <c r="BC25" i="1" s="1"/>
  <c r="BA25" i="1"/>
  <c r="BC31" i="9"/>
  <c r="BC31" i="1" s="1"/>
  <c r="BA31" i="1"/>
  <c r="BA29" i="1" s="1"/>
  <c r="BC35" i="9"/>
  <c r="BC35" i="1" s="1"/>
  <c r="BA35" i="1"/>
  <c r="BC45" i="9"/>
  <c r="BC45" i="1" s="1"/>
  <c r="BA45" i="1"/>
  <c r="BC47" i="9"/>
  <c r="BC47" i="1" s="1"/>
  <c r="BA47" i="1"/>
  <c r="BC57" i="9"/>
  <c r="BC57" i="1" s="1"/>
  <c r="BA57" i="1"/>
  <c r="BA54" i="1" s="1"/>
  <c r="BC60" i="9"/>
  <c r="BC60" i="1" s="1"/>
  <c r="BA60" i="1"/>
  <c r="BA58" i="1" s="1"/>
  <c r="BC64" i="9"/>
  <c r="BC64" i="1" s="1"/>
  <c r="BA64" i="1"/>
  <c r="DZ10" i="10"/>
  <c r="DZ10" i="1" s="1"/>
  <c r="DX10" i="1"/>
  <c r="DZ15" i="10"/>
  <c r="DZ15" i="1" s="1"/>
  <c r="DX15" i="1"/>
  <c r="DZ17" i="10"/>
  <c r="DZ17" i="1" s="1"/>
  <c r="DX17" i="1"/>
  <c r="DZ20" i="10"/>
  <c r="DZ20" i="1" s="1"/>
  <c r="DX20" i="1"/>
  <c r="DZ24" i="10"/>
  <c r="DZ24" i="1" s="1"/>
  <c r="DX24" i="1"/>
  <c r="DZ35" i="10"/>
  <c r="DZ35" i="1" s="1"/>
  <c r="DX35" i="1"/>
  <c r="DZ45" i="10"/>
  <c r="DZ45" i="1" s="1"/>
  <c r="DX45" i="1"/>
  <c r="DZ47" i="10"/>
  <c r="DZ47" i="1" s="1"/>
  <c r="DX47" i="1"/>
  <c r="DZ60" i="10"/>
  <c r="DZ60" i="1" s="1"/>
  <c r="DX60" i="1"/>
  <c r="EC10" i="10"/>
  <c r="EC10" i="1" s="1"/>
  <c r="EA10" i="1"/>
  <c r="EC15" i="10"/>
  <c r="EC15" i="1" s="1"/>
  <c r="EA15" i="1"/>
  <c r="EC17" i="10"/>
  <c r="EC17" i="1" s="1"/>
  <c r="EA17" i="1"/>
  <c r="EC20" i="10"/>
  <c r="EC20" i="1" s="1"/>
  <c r="EA20" i="1"/>
  <c r="EC24" i="10"/>
  <c r="EC24" i="1" s="1"/>
  <c r="EA24" i="1"/>
  <c r="EC35" i="10"/>
  <c r="EC35" i="1" s="1"/>
  <c r="EA35" i="1"/>
  <c r="EC45" i="10"/>
  <c r="EC45" i="1" s="1"/>
  <c r="EA45" i="1"/>
  <c r="EC47" i="10"/>
  <c r="EC47" i="1" s="1"/>
  <c r="EA47" i="1"/>
  <c r="EC60" i="10"/>
  <c r="EC60" i="1" s="1"/>
  <c r="EA60" i="1"/>
  <c r="DZ66" i="10"/>
  <c r="DZ66" i="1" s="1"/>
  <c r="DX66" i="1"/>
  <c r="EC70" i="10"/>
  <c r="EC70" i="1" s="1"/>
  <c r="EA70" i="1"/>
  <c r="EA67" i="1" s="1"/>
  <c r="CA52" i="9"/>
  <c r="CA27" i="9" s="1"/>
  <c r="CA73" i="9" s="1"/>
  <c r="CV28" i="1"/>
  <c r="CV40" i="1"/>
  <c r="DE28" i="9"/>
  <c r="DE40" i="9"/>
  <c r="DN28" i="9"/>
  <c r="DN40" i="9"/>
  <c r="DQ40" i="9"/>
  <c r="BR61" i="9"/>
  <c r="BU53" i="1"/>
  <c r="CY28" i="1"/>
  <c r="CY40" i="1"/>
  <c r="DK40" i="1"/>
  <c r="CA40" i="5"/>
  <c r="CA61" i="5"/>
  <c r="DH28" i="5"/>
  <c r="DH40" i="5"/>
  <c r="DH52" i="5" s="1"/>
  <c r="DH61" i="5"/>
  <c r="CW27" i="1"/>
  <c r="CW73" i="1" s="1"/>
  <c r="BC20" i="9"/>
  <c r="BC20" i="1" s="1"/>
  <c r="BA20" i="1"/>
  <c r="BC24" i="9"/>
  <c r="BC24" i="1" s="1"/>
  <c r="BA24" i="1"/>
  <c r="BA41" i="1"/>
  <c r="BC46" i="9"/>
  <c r="BC46" i="1" s="1"/>
  <c r="BA46" i="1"/>
  <c r="BC48" i="9"/>
  <c r="BC48" i="1" s="1"/>
  <c r="BA48" i="1"/>
  <c r="BC66" i="9"/>
  <c r="BC66" i="1" s="1"/>
  <c r="BA66" i="1"/>
  <c r="DZ9" i="10"/>
  <c r="DZ9" i="1" s="1"/>
  <c r="DX9" i="1"/>
  <c r="DZ11" i="10"/>
  <c r="DZ11" i="1" s="1"/>
  <c r="DX11" i="1"/>
  <c r="DZ14" i="10"/>
  <c r="DZ14" i="1" s="1"/>
  <c r="DX14" i="1"/>
  <c r="DZ16" i="10"/>
  <c r="DZ16" i="1" s="1"/>
  <c r="DX16" i="1"/>
  <c r="DZ25" i="10"/>
  <c r="DZ25" i="1" s="1"/>
  <c r="DX25" i="1"/>
  <c r="DX21" i="1" s="1"/>
  <c r="DX18" i="1" s="1"/>
  <c r="DZ34" i="10"/>
  <c r="DZ34" i="1" s="1"/>
  <c r="DX34" i="1"/>
  <c r="DX29" i="1" s="1"/>
  <c r="DZ36" i="10"/>
  <c r="DZ36" i="1" s="1"/>
  <c r="DX36" i="1"/>
  <c r="DX41" i="1"/>
  <c r="DZ46" i="10"/>
  <c r="DZ46" i="1" s="1"/>
  <c r="DX46" i="1"/>
  <c r="DX58" i="1"/>
  <c r="DX53" i="1" s="1"/>
  <c r="DX62" i="1"/>
  <c r="DZ70" i="10"/>
  <c r="DZ70" i="1" s="1"/>
  <c r="DX70" i="1"/>
  <c r="DX67" i="1" s="1"/>
  <c r="EC9" i="10"/>
  <c r="EC9" i="1" s="1"/>
  <c r="EA9" i="1"/>
  <c r="EC11" i="10"/>
  <c r="EC11" i="1" s="1"/>
  <c r="EA11" i="1"/>
  <c r="EC14" i="10"/>
  <c r="EC14" i="1" s="1"/>
  <c r="EA14" i="1"/>
  <c r="EC16" i="10"/>
  <c r="EC16" i="1" s="1"/>
  <c r="EA16" i="1"/>
  <c r="EC25" i="10"/>
  <c r="EC25" i="1" s="1"/>
  <c r="EA25" i="1"/>
  <c r="EA21" i="1" s="1"/>
  <c r="EA18" i="1" s="1"/>
  <c r="EC34" i="10"/>
  <c r="EC34" i="1" s="1"/>
  <c r="EA34" i="1"/>
  <c r="EA29" i="1" s="1"/>
  <c r="EC36" i="10"/>
  <c r="EC36" i="1" s="1"/>
  <c r="EA36" i="1"/>
  <c r="EA41" i="1"/>
  <c r="EC46" i="10"/>
  <c r="EC46" i="1" s="1"/>
  <c r="EA46" i="1"/>
  <c r="EA58" i="1"/>
  <c r="EA53" i="1" s="1"/>
  <c r="EC66" i="10"/>
  <c r="EC66" i="1" s="1"/>
  <c r="EA66" i="1"/>
  <c r="EA62" i="1" s="1"/>
  <c r="CV52" i="9"/>
  <c r="AT6" i="9"/>
  <c r="AT72" i="9" s="1"/>
  <c r="BJ27" i="1"/>
  <c r="BJ73" i="1" s="1"/>
  <c r="BJ74" i="1" s="1"/>
  <c r="DE28" i="1"/>
  <c r="DE40" i="1"/>
  <c r="DN28" i="1"/>
  <c r="DN40" i="1"/>
  <c r="DQ40" i="1"/>
  <c r="BR61" i="1"/>
  <c r="CA40" i="1"/>
  <c r="CA61" i="1"/>
  <c r="DH28" i="1"/>
  <c r="DH40" i="1"/>
  <c r="DH61" i="1"/>
  <c r="CT27" i="1"/>
  <c r="CT73" i="1" s="1"/>
  <c r="AR20" i="8"/>
  <c r="AL20" i="8"/>
  <c r="AX20" i="8" s="1"/>
  <c r="K19" i="7"/>
  <c r="N19" i="7" s="1"/>
  <c r="HC22" i="1"/>
  <c r="CP67" i="1"/>
  <c r="CP62" i="1"/>
  <c r="CP61" i="1" s="1"/>
  <c r="CP58" i="1"/>
  <c r="CP54" i="1"/>
  <c r="CP53" i="1" s="1"/>
  <c r="CP49" i="1"/>
  <c r="CP37" i="1"/>
  <c r="DR8" i="10"/>
  <c r="AB8" i="10"/>
  <c r="DT8" i="10" s="1"/>
  <c r="AI6" i="8" s="1"/>
  <c r="DR10" i="10"/>
  <c r="AB10" i="10"/>
  <c r="DT10" i="10" s="1"/>
  <c r="AI8" i="8" s="1"/>
  <c r="DR15" i="10"/>
  <c r="Z12" i="10"/>
  <c r="Z7" i="10" s="1"/>
  <c r="AB15" i="10"/>
  <c r="DR17" i="10"/>
  <c r="AB17" i="10"/>
  <c r="DT17" i="10" s="1"/>
  <c r="AI15" i="8" s="1"/>
  <c r="DR20" i="10"/>
  <c r="AB20" i="10"/>
  <c r="DT20" i="10" s="1"/>
  <c r="AI18" i="8" s="1"/>
  <c r="DR24" i="10"/>
  <c r="AB24" i="10"/>
  <c r="DT24" i="10" s="1"/>
  <c r="AI22" i="8" s="1"/>
  <c r="DR30" i="10"/>
  <c r="Z29" i="10"/>
  <c r="AB30" i="10"/>
  <c r="DR34" i="10"/>
  <c r="AB34" i="10"/>
  <c r="DT34" i="10" s="1"/>
  <c r="AI32" i="8" s="1"/>
  <c r="DR36" i="10"/>
  <c r="AB36" i="10"/>
  <c r="DT36" i="10" s="1"/>
  <c r="AI34" i="8" s="1"/>
  <c r="DR42" i="10"/>
  <c r="AB42" i="10"/>
  <c r="Z41" i="10"/>
  <c r="DR46" i="10"/>
  <c r="AB46" i="10"/>
  <c r="DT46" i="10" s="1"/>
  <c r="AI44" i="8" s="1"/>
  <c r="DR48" i="10"/>
  <c r="AB48" i="10"/>
  <c r="DT48" i="10" s="1"/>
  <c r="DR55" i="10"/>
  <c r="AB55" i="10"/>
  <c r="DT55" i="10" s="1"/>
  <c r="AI53" i="8" s="1"/>
  <c r="AU53" i="8" s="1"/>
  <c r="DR60" i="10"/>
  <c r="AB60" i="10"/>
  <c r="DT60" i="10" s="1"/>
  <c r="AI58" i="8" s="1"/>
  <c r="DR64" i="10"/>
  <c r="AB64" i="10"/>
  <c r="DT64" i="10" s="1"/>
  <c r="DR68" i="10"/>
  <c r="AB68" i="10"/>
  <c r="Z67" i="10"/>
  <c r="EV15" i="10"/>
  <c r="DW15" i="10"/>
  <c r="EV17" i="10"/>
  <c r="DW17" i="10"/>
  <c r="EV20" i="10"/>
  <c r="DW20" i="10"/>
  <c r="EV24" i="10"/>
  <c r="DW24" i="10"/>
  <c r="EV30" i="10"/>
  <c r="DW30" i="10"/>
  <c r="DW30" i="1" s="1"/>
  <c r="DU29" i="10"/>
  <c r="EV35" i="10"/>
  <c r="DW35" i="10"/>
  <c r="EV39" i="10"/>
  <c r="DW39" i="10"/>
  <c r="DW39" i="1" s="1"/>
  <c r="DU37" i="10"/>
  <c r="EV45" i="10"/>
  <c r="DW45" i="10"/>
  <c r="EV47" i="10"/>
  <c r="DW47" i="10"/>
  <c r="EV57" i="10"/>
  <c r="DW57" i="10"/>
  <c r="DW57" i="1" s="1"/>
  <c r="DU54" i="10"/>
  <c r="EV60" i="10"/>
  <c r="DW60" i="10"/>
  <c r="EV66" i="10"/>
  <c r="DW66" i="10"/>
  <c r="DZ8" i="10"/>
  <c r="DZ8" i="1" s="1"/>
  <c r="DZ13" i="10"/>
  <c r="DX12" i="10"/>
  <c r="DX7" i="10" s="1"/>
  <c r="DZ30" i="10"/>
  <c r="DX29" i="10"/>
  <c r="DZ39" i="10"/>
  <c r="DX37" i="10"/>
  <c r="DZ57" i="10"/>
  <c r="DX54" i="10"/>
  <c r="DZ68" i="10"/>
  <c r="DX67" i="10"/>
  <c r="EC8" i="10"/>
  <c r="EC8" i="1" s="1"/>
  <c r="EC13" i="10"/>
  <c r="EA12" i="10"/>
  <c r="EA7" i="10" s="1"/>
  <c r="EC30" i="10"/>
  <c r="EA29" i="10"/>
  <c r="EC39" i="10"/>
  <c r="EA37" i="10"/>
  <c r="EC57" i="10"/>
  <c r="EA54" i="10"/>
  <c r="EC68" i="10"/>
  <c r="EA67" i="10"/>
  <c r="EF13" i="10"/>
  <c r="EF12" i="10" s="1"/>
  <c r="ED12" i="10"/>
  <c r="EF30" i="10"/>
  <c r="EF29" i="10" s="1"/>
  <c r="ED29" i="10"/>
  <c r="EF39" i="10"/>
  <c r="EF37" i="10" s="1"/>
  <c r="ED37" i="10"/>
  <c r="EF57" i="10"/>
  <c r="EF54" i="10" s="1"/>
  <c r="ED54" i="10"/>
  <c r="EF68" i="10"/>
  <c r="EF67" i="10" s="1"/>
  <c r="ED67" i="10"/>
  <c r="EI8" i="10"/>
  <c r="EI19" i="10"/>
  <c r="EI23" i="10"/>
  <c r="EI21" i="10" s="1"/>
  <c r="EG21" i="10"/>
  <c r="EG18" i="10" s="1"/>
  <c r="EI42" i="10"/>
  <c r="EI41" i="10" s="1"/>
  <c r="EG41" i="10"/>
  <c r="EI51" i="10"/>
  <c r="EI49" i="10" s="1"/>
  <c r="EG49" i="10"/>
  <c r="EI59" i="10"/>
  <c r="EI58" i="10" s="1"/>
  <c r="EG58" i="10"/>
  <c r="ER13" i="10"/>
  <c r="ER12" i="10" s="1"/>
  <c r="EP12" i="10"/>
  <c r="ER30" i="10"/>
  <c r="ER29" i="10" s="1"/>
  <c r="EP29" i="10"/>
  <c r="ER39" i="10"/>
  <c r="ER37" i="10" s="1"/>
  <c r="EP37" i="10"/>
  <c r="ER57" i="10"/>
  <c r="ER54" i="10" s="1"/>
  <c r="EP54" i="10"/>
  <c r="ER68" i="10"/>
  <c r="ER67" i="10" s="1"/>
  <c r="EP67" i="10"/>
  <c r="DR9" i="10"/>
  <c r="AB9" i="10"/>
  <c r="DT9" i="10" s="1"/>
  <c r="AI7" i="8" s="1"/>
  <c r="DR11" i="10"/>
  <c r="AB11" i="10"/>
  <c r="DT11" i="10" s="1"/>
  <c r="AI9" i="8" s="1"/>
  <c r="DR16" i="10"/>
  <c r="AB16" i="10"/>
  <c r="DT16" i="10" s="1"/>
  <c r="AI14" i="8" s="1"/>
  <c r="DR19" i="10"/>
  <c r="AB19" i="10"/>
  <c r="DR23" i="10"/>
  <c r="AB23" i="10"/>
  <c r="Z21" i="10"/>
  <c r="Z18" i="10" s="1"/>
  <c r="DR25" i="10"/>
  <c r="AB25" i="10"/>
  <c r="DT25" i="10" s="1"/>
  <c r="AI23" i="8" s="1"/>
  <c r="DR31" i="10"/>
  <c r="AB31" i="10"/>
  <c r="DT31" i="10" s="1"/>
  <c r="DR35" i="10"/>
  <c r="AB35" i="10"/>
  <c r="DT35" i="10" s="1"/>
  <c r="DR39" i="10"/>
  <c r="Z37" i="10"/>
  <c r="AB39" i="10"/>
  <c r="DR45" i="10"/>
  <c r="AB45" i="10"/>
  <c r="DT45" i="10" s="1"/>
  <c r="DR47" i="10"/>
  <c r="AB47" i="10"/>
  <c r="DT47" i="10" s="1"/>
  <c r="DR50" i="10"/>
  <c r="Z49" i="10"/>
  <c r="AB50" i="10"/>
  <c r="DR63" i="10"/>
  <c r="AB63" i="10"/>
  <c r="Z62" i="10"/>
  <c r="DR66" i="10"/>
  <c r="AB66" i="10"/>
  <c r="DR70" i="10"/>
  <c r="AB70" i="10"/>
  <c r="EV16" i="10"/>
  <c r="DW16" i="10"/>
  <c r="EV19" i="10"/>
  <c r="DW19" i="10"/>
  <c r="DW19" i="1" s="1"/>
  <c r="EV23" i="10"/>
  <c r="DW23" i="10"/>
  <c r="DW23" i="1" s="1"/>
  <c r="DU21" i="10"/>
  <c r="DU18" i="10" s="1"/>
  <c r="EV25" i="10"/>
  <c r="DW25" i="10"/>
  <c r="EV34" i="10"/>
  <c r="DW34" i="10"/>
  <c r="EV36" i="10"/>
  <c r="DW36" i="10"/>
  <c r="EV42" i="10"/>
  <c r="DW42" i="10"/>
  <c r="DW42" i="1" s="1"/>
  <c r="DU41" i="10"/>
  <c r="EV46" i="10"/>
  <c r="DW46" i="10"/>
  <c r="EV51" i="10"/>
  <c r="DW51" i="10"/>
  <c r="DW51" i="1" s="1"/>
  <c r="DU49" i="10"/>
  <c r="EV59" i="10"/>
  <c r="DW59" i="10"/>
  <c r="DW59" i="1" s="1"/>
  <c r="DU58" i="10"/>
  <c r="DW63" i="10"/>
  <c r="DW63" i="1" s="1"/>
  <c r="DU62" i="10"/>
  <c r="EV68" i="10"/>
  <c r="Z59" i="10" s="1"/>
  <c r="Z58" i="10" s="1"/>
  <c r="DW68" i="10"/>
  <c r="DW68" i="1" s="1"/>
  <c r="DU67" i="10"/>
  <c r="DZ19" i="10"/>
  <c r="DZ19" i="1" s="1"/>
  <c r="DZ23" i="10"/>
  <c r="DX21" i="10"/>
  <c r="DX18" i="10" s="1"/>
  <c r="DZ42" i="10"/>
  <c r="DX41" i="10"/>
  <c r="DZ51" i="10"/>
  <c r="DX49" i="10"/>
  <c r="DZ59" i="10"/>
  <c r="DX58" i="10"/>
  <c r="DZ63" i="10"/>
  <c r="DX62" i="10"/>
  <c r="EC19" i="10"/>
  <c r="EC19" i="1" s="1"/>
  <c r="EC23" i="10"/>
  <c r="EA21" i="10"/>
  <c r="EA18" i="10" s="1"/>
  <c r="EC42" i="10"/>
  <c r="EA41" i="10"/>
  <c r="EA49" i="10"/>
  <c r="EC51" i="10"/>
  <c r="EC59" i="10"/>
  <c r="EA58" i="10"/>
  <c r="EA62" i="10"/>
  <c r="EA61" i="10" s="1"/>
  <c r="EC63" i="10"/>
  <c r="EV70" i="10"/>
  <c r="DW70" i="10"/>
  <c r="EF8" i="10"/>
  <c r="EF19" i="10"/>
  <c r="EF23" i="10"/>
  <c r="EF21" i="10" s="1"/>
  <c r="ED21" i="10"/>
  <c r="ED18" i="10" s="1"/>
  <c r="EF42" i="10"/>
  <c r="EF41" i="10" s="1"/>
  <c r="ED41" i="10"/>
  <c r="ED49" i="10"/>
  <c r="EF51" i="10"/>
  <c r="EF49" i="10" s="1"/>
  <c r="EF59" i="10"/>
  <c r="EF58" i="10" s="1"/>
  <c r="ED58" i="10"/>
  <c r="EI13" i="10"/>
  <c r="EI12" i="10" s="1"/>
  <c r="EG12" i="10"/>
  <c r="EI30" i="10"/>
  <c r="EI29" i="10" s="1"/>
  <c r="EG29" i="10"/>
  <c r="EI39" i="10"/>
  <c r="EI37" i="10" s="1"/>
  <c r="EG37" i="10"/>
  <c r="EI57" i="10"/>
  <c r="EI54" i="10" s="1"/>
  <c r="EG54" i="10"/>
  <c r="EI68" i="10"/>
  <c r="EG67" i="10"/>
  <c r="ER19" i="10"/>
  <c r="ER23" i="10"/>
  <c r="ER21" i="10" s="1"/>
  <c r="EP21" i="10"/>
  <c r="EP18" i="10" s="1"/>
  <c r="ER42" i="10"/>
  <c r="ER41" i="10" s="1"/>
  <c r="EP41" i="10"/>
  <c r="EP49" i="10"/>
  <c r="ER51" i="10"/>
  <c r="ER49" i="10" s="1"/>
  <c r="ER59" i="10"/>
  <c r="ER58" i="10" s="1"/>
  <c r="EP58" i="10"/>
  <c r="AZ39" i="9"/>
  <c r="AZ37" i="9" s="1"/>
  <c r="AX37" i="9"/>
  <c r="AZ50" i="9"/>
  <c r="AZ49" i="9" s="1"/>
  <c r="AX49" i="9"/>
  <c r="BC8" i="9"/>
  <c r="BC8" i="1" s="1"/>
  <c r="BC19" i="9"/>
  <c r="BC19" i="1" s="1"/>
  <c r="BC23" i="9"/>
  <c r="BA21" i="9"/>
  <c r="BA18" i="9" s="1"/>
  <c r="BC39" i="9"/>
  <c r="BA37" i="9"/>
  <c r="BC50" i="9"/>
  <c r="BA49" i="9"/>
  <c r="BA67" i="9"/>
  <c r="BC68" i="9"/>
  <c r="BI8" i="9"/>
  <c r="BI15" i="9"/>
  <c r="BI12" i="9" s="1"/>
  <c r="BG12" i="9"/>
  <c r="BG7" i="9" s="1"/>
  <c r="BI30" i="9"/>
  <c r="BI29" i="9" s="1"/>
  <c r="BG29" i="9"/>
  <c r="BI42" i="9"/>
  <c r="BI41" i="9" s="1"/>
  <c r="BG41" i="9"/>
  <c r="BI55" i="9"/>
  <c r="BI54" i="9" s="1"/>
  <c r="BG54" i="9"/>
  <c r="BI59" i="9"/>
  <c r="BI58" i="9" s="1"/>
  <c r="BG58" i="9"/>
  <c r="BI63" i="9"/>
  <c r="BI62" i="9" s="1"/>
  <c r="BG62" i="9"/>
  <c r="BL11" i="9"/>
  <c r="BJ7" i="9"/>
  <c r="BJ26" i="9" s="1"/>
  <c r="BR60" i="9"/>
  <c r="BP58" i="9"/>
  <c r="BP53" i="9" s="1"/>
  <c r="DB15" i="9"/>
  <c r="DB12" i="9" s="1"/>
  <c r="CZ12" i="9"/>
  <c r="DB30" i="9"/>
  <c r="DB29" i="9" s="1"/>
  <c r="CZ29" i="9"/>
  <c r="DB42" i="9"/>
  <c r="DB41" i="9" s="1"/>
  <c r="CZ41" i="9"/>
  <c r="DB55" i="9"/>
  <c r="DB54" i="9" s="1"/>
  <c r="CZ54" i="9"/>
  <c r="DB59" i="9"/>
  <c r="DB58" i="9" s="1"/>
  <c r="CZ58" i="9"/>
  <c r="DB63" i="9"/>
  <c r="DB62" i="9" s="1"/>
  <c r="CZ62" i="9"/>
  <c r="CZ67" i="9"/>
  <c r="DB68" i="9"/>
  <c r="DB67" i="9" s="1"/>
  <c r="AT74" i="9"/>
  <c r="AZ30" i="9"/>
  <c r="AZ29" i="9" s="1"/>
  <c r="AZ28" i="9" s="1"/>
  <c r="AX29" i="9"/>
  <c r="AX28" i="9" s="1"/>
  <c r="AZ42" i="9"/>
  <c r="AZ41" i="9" s="1"/>
  <c r="AZ40" i="9" s="1"/>
  <c r="AX41" i="9"/>
  <c r="AX40" i="9" s="1"/>
  <c r="AZ55" i="9"/>
  <c r="AZ54" i="9" s="1"/>
  <c r="AX54" i="9"/>
  <c r="AZ59" i="9"/>
  <c r="AZ58" i="9" s="1"/>
  <c r="AX58" i="9"/>
  <c r="AZ63" i="9"/>
  <c r="AZ62" i="9" s="1"/>
  <c r="AX62" i="9"/>
  <c r="AX67" i="9"/>
  <c r="AZ68" i="9"/>
  <c r="AZ67" i="9" s="1"/>
  <c r="BC15" i="9"/>
  <c r="BA12" i="9"/>
  <c r="BC30" i="9"/>
  <c r="BA29" i="9"/>
  <c r="BA28" i="9" s="1"/>
  <c r="BC42" i="9"/>
  <c r="BA41" i="9"/>
  <c r="BA40" i="9" s="1"/>
  <c r="BC55" i="9"/>
  <c r="BA54" i="9"/>
  <c r="BC59" i="9"/>
  <c r="BA58" i="9"/>
  <c r="BC63" i="9"/>
  <c r="BA62" i="9"/>
  <c r="BI19" i="9"/>
  <c r="BI23" i="9"/>
  <c r="BI21" i="9" s="1"/>
  <c r="BG21" i="9"/>
  <c r="BG18" i="9" s="1"/>
  <c r="BI39" i="9"/>
  <c r="BI37" i="9" s="1"/>
  <c r="BG37" i="9"/>
  <c r="BI50" i="9"/>
  <c r="BI49" i="9" s="1"/>
  <c r="BG49" i="9"/>
  <c r="BG67" i="9"/>
  <c r="BI68" i="9"/>
  <c r="BI67" i="9" s="1"/>
  <c r="BJ67" i="9"/>
  <c r="BJ61" i="9" s="1"/>
  <c r="BL68" i="9"/>
  <c r="CV64" i="9"/>
  <c r="CT62" i="9"/>
  <c r="CT61" i="9" s="1"/>
  <c r="DB19" i="9"/>
  <c r="DB23" i="9"/>
  <c r="DB21" i="9" s="1"/>
  <c r="CZ21" i="9"/>
  <c r="CZ18" i="9" s="1"/>
  <c r="DB39" i="9"/>
  <c r="DB37" i="9" s="1"/>
  <c r="CZ37" i="9"/>
  <c r="DB50" i="9"/>
  <c r="DB49" i="9" s="1"/>
  <c r="CZ49" i="9"/>
  <c r="DS8" i="9"/>
  <c r="AE6" i="8" s="1"/>
  <c r="DD7" i="9"/>
  <c r="DD26" i="9" s="1"/>
  <c r="DD6" i="9" s="1"/>
  <c r="DD72" i="9" s="1"/>
  <c r="DD74" i="9" s="1"/>
  <c r="DE8" i="9"/>
  <c r="AW52" i="9"/>
  <c r="AW27" i="9" s="1"/>
  <c r="AW73" i="9" s="1"/>
  <c r="CY52" i="9"/>
  <c r="CY27" i="9" s="1"/>
  <c r="CY73" i="9" s="1"/>
  <c r="HC22" i="9"/>
  <c r="BU52" i="5"/>
  <c r="BU27" i="5" s="1"/>
  <c r="BU73" i="5" s="1"/>
  <c r="BS52" i="5"/>
  <c r="BO52" i="5"/>
  <c r="BO27" i="5" s="1"/>
  <c r="BO73" i="5" s="1"/>
  <c r="CY52" i="5"/>
  <c r="CY27" i="5" s="1"/>
  <c r="CY73" i="5" s="1"/>
  <c r="BM52" i="5"/>
  <c r="CW52" i="5"/>
  <c r="AX25" i="9"/>
  <c r="AZ25" i="9" s="1"/>
  <c r="AZ24" i="9"/>
  <c r="AX23" i="9"/>
  <c r="AX20" i="9"/>
  <c r="AZ20" i="9" s="1"/>
  <c r="AX19" i="9"/>
  <c r="AX17" i="9"/>
  <c r="AZ17" i="9" s="1"/>
  <c r="AX16" i="9"/>
  <c r="AZ16" i="9" s="1"/>
  <c r="AX15" i="9"/>
  <c r="AX11" i="9"/>
  <c r="AZ11" i="9" s="1"/>
  <c r="AX10" i="9"/>
  <c r="AZ10" i="9" s="1"/>
  <c r="AX9" i="9"/>
  <c r="AZ9" i="9" s="1"/>
  <c r="AX8" i="9"/>
  <c r="AU16" i="9"/>
  <c r="AO68" i="9"/>
  <c r="AO66" i="9"/>
  <c r="AQ66" i="9" s="1"/>
  <c r="AO64" i="9"/>
  <c r="AQ64" i="9" s="1"/>
  <c r="AO63" i="9"/>
  <c r="AO60" i="9"/>
  <c r="AQ60" i="9" s="1"/>
  <c r="AO59" i="9"/>
  <c r="AO57" i="9"/>
  <c r="AQ57" i="9" s="1"/>
  <c r="AO55" i="9"/>
  <c r="AO50" i="9"/>
  <c r="AO48" i="9"/>
  <c r="AQ48" i="9" s="1"/>
  <c r="AO47" i="9"/>
  <c r="AQ47" i="9" s="1"/>
  <c r="AO46" i="9"/>
  <c r="AQ46" i="9" s="1"/>
  <c r="AO45" i="9"/>
  <c r="AQ45" i="9" s="1"/>
  <c r="AO42" i="9"/>
  <c r="AO39" i="9"/>
  <c r="AO36" i="9"/>
  <c r="AQ36" i="9" s="1"/>
  <c r="AO35" i="9"/>
  <c r="AQ35" i="9" s="1"/>
  <c r="AO34" i="9"/>
  <c r="AQ34" i="9" s="1"/>
  <c r="AO31" i="9"/>
  <c r="AQ31" i="9" s="1"/>
  <c r="AO30" i="9"/>
  <c r="AO25" i="9"/>
  <c r="AQ25" i="9" s="1"/>
  <c r="AO24" i="9"/>
  <c r="AQ24" i="9" s="1"/>
  <c r="AO23" i="9"/>
  <c r="AO20" i="9"/>
  <c r="AQ20" i="9" s="1"/>
  <c r="AO17" i="9"/>
  <c r="AQ17" i="9" s="1"/>
  <c r="AO16" i="9"/>
  <c r="AQ16" i="9" s="1"/>
  <c r="AO15" i="9"/>
  <c r="AO11" i="9"/>
  <c r="AQ11" i="9" s="1"/>
  <c r="AQ10" i="9"/>
  <c r="AO9" i="9"/>
  <c r="AQ9" i="9" s="1"/>
  <c r="AO8" i="9"/>
  <c r="DU14" i="10"/>
  <c r="DU11" i="10"/>
  <c r="DH27" i="5" l="1"/>
  <c r="DH73" i="5" s="1"/>
  <c r="BA61" i="9"/>
  <c r="EI53" i="10"/>
  <c r="DX61" i="10"/>
  <c r="Z61" i="10"/>
  <c r="DH52" i="1"/>
  <c r="EG53" i="10"/>
  <c r="BA21" i="1"/>
  <c r="BA18" i="1" s="1"/>
  <c r="AX61" i="9"/>
  <c r="BI7" i="9"/>
  <c r="EF40" i="10"/>
  <c r="EF18" i="10"/>
  <c r="DU61" i="10"/>
  <c r="DR59" i="10"/>
  <c r="EI18" i="10"/>
  <c r="EA28" i="1"/>
  <c r="EA12" i="1"/>
  <c r="EA7" i="1" s="1"/>
  <c r="EA26" i="1" s="1"/>
  <c r="EA6" i="1" s="1"/>
  <c r="EA72" i="1" s="1"/>
  <c r="BA62" i="1"/>
  <c r="BA61" i="1" s="1"/>
  <c r="BA53" i="1"/>
  <c r="BA28" i="1"/>
  <c r="DN52" i="1"/>
  <c r="DN27" i="1" s="1"/>
  <c r="DN73" i="1" s="1"/>
  <c r="DX28" i="1"/>
  <c r="DX12" i="1"/>
  <c r="DX7" i="1" s="1"/>
  <c r="DX26" i="1" s="1"/>
  <c r="DX6" i="1" s="1"/>
  <c r="DX72" i="1" s="1"/>
  <c r="DN52" i="9"/>
  <c r="DN27" i="9" s="1"/>
  <c r="DN73" i="9" s="1"/>
  <c r="DE52" i="9"/>
  <c r="DE27" i="9" s="1"/>
  <c r="DE73" i="9" s="1"/>
  <c r="CV52" i="1"/>
  <c r="AT52" i="1"/>
  <c r="AT27" i="1" s="1"/>
  <c r="AT73" i="1" s="1"/>
  <c r="AT74" i="1" s="1"/>
  <c r="CV62" i="9"/>
  <c r="CV61" i="9" s="1"/>
  <c r="CV27" i="9" s="1"/>
  <c r="CV73" i="9" s="1"/>
  <c r="CV64" i="1"/>
  <c r="CV62" i="1" s="1"/>
  <c r="CV61" i="1" s="1"/>
  <c r="BR58" i="9"/>
  <c r="BR53" i="9" s="1"/>
  <c r="BR60" i="1"/>
  <c r="BR58" i="1" s="1"/>
  <c r="BR53" i="1" s="1"/>
  <c r="BL7" i="9"/>
  <c r="BL26" i="9" s="1"/>
  <c r="BL6" i="9" s="1"/>
  <c r="BL72" i="9" s="1"/>
  <c r="BL11" i="1"/>
  <c r="BL7" i="1" s="1"/>
  <c r="BL26" i="1" s="1"/>
  <c r="BL6" i="1" s="1"/>
  <c r="BL72" i="1" s="1"/>
  <c r="BC67" i="9"/>
  <c r="BC68" i="1"/>
  <c r="BC67" i="1" s="1"/>
  <c r="EI67" i="10"/>
  <c r="EI68" i="1"/>
  <c r="EC58" i="10"/>
  <c r="EC59" i="1"/>
  <c r="EC58" i="1" s="1"/>
  <c r="EC41" i="10"/>
  <c r="EC42" i="1"/>
  <c r="EC41" i="1" s="1"/>
  <c r="EC21" i="10"/>
  <c r="EC18" i="10" s="1"/>
  <c r="EC23" i="1"/>
  <c r="EC21" i="1" s="1"/>
  <c r="EC18" i="1" s="1"/>
  <c r="DW49" i="1"/>
  <c r="EX46" i="10"/>
  <c r="W44" i="8" s="1"/>
  <c r="AU44" i="8" s="1"/>
  <c r="DW46" i="1"/>
  <c r="EX16" i="10"/>
  <c r="W14" i="8" s="1"/>
  <c r="AU14" i="8" s="1"/>
  <c r="DW16" i="1"/>
  <c r="DT70" i="10"/>
  <c r="AI68" i="8" s="1"/>
  <c r="AB70" i="1"/>
  <c r="DT66" i="10"/>
  <c r="AB66" i="1"/>
  <c r="AI33" i="8"/>
  <c r="HC31" i="10"/>
  <c r="AI29" i="8"/>
  <c r="AU29" i="8" s="1"/>
  <c r="EC67" i="10"/>
  <c r="EC68" i="1"/>
  <c r="EC67" i="1" s="1"/>
  <c r="EC54" i="10"/>
  <c r="EC57" i="1"/>
  <c r="EC54" i="1" s="1"/>
  <c r="EC53" i="1" s="1"/>
  <c r="EC37" i="10"/>
  <c r="EC39" i="1"/>
  <c r="EC37" i="1" s="1"/>
  <c r="EC29" i="10"/>
  <c r="EC30" i="1"/>
  <c r="EC29" i="1" s="1"/>
  <c r="EC28" i="1" s="1"/>
  <c r="EC12" i="10"/>
  <c r="EC13" i="1"/>
  <c r="EC12" i="1" s="1"/>
  <c r="EC7" i="1" s="1"/>
  <c r="EC26" i="1" s="1"/>
  <c r="EC6" i="1" s="1"/>
  <c r="EC72" i="1" s="1"/>
  <c r="DW54" i="1"/>
  <c r="EX47" i="10"/>
  <c r="W45" i="8" s="1"/>
  <c r="DW47" i="1"/>
  <c r="EX45" i="10"/>
  <c r="W43" i="8" s="1"/>
  <c r="DW45" i="1"/>
  <c r="EX24" i="10"/>
  <c r="W22" i="8" s="1"/>
  <c r="AU22" i="8" s="1"/>
  <c r="DW24" i="1"/>
  <c r="EX20" i="10"/>
  <c r="W18" i="8" s="1"/>
  <c r="AU18" i="8" s="1"/>
  <c r="DW20" i="1"/>
  <c r="EX17" i="10"/>
  <c r="W15" i="8" s="1"/>
  <c r="AU15" i="8" s="1"/>
  <c r="DW17" i="1"/>
  <c r="EX15" i="10"/>
  <c r="W13" i="8" s="1"/>
  <c r="DW15" i="1"/>
  <c r="DH27" i="1"/>
  <c r="DH73" i="1" s="1"/>
  <c r="EA61" i="1"/>
  <c r="EA40" i="1"/>
  <c r="EA52" i="1" s="1"/>
  <c r="EA27" i="1" s="1"/>
  <c r="EA73" i="1" s="1"/>
  <c r="DX61" i="1"/>
  <c r="DX40" i="1"/>
  <c r="DX52" i="1" s="1"/>
  <c r="CV27" i="1"/>
  <c r="CV73" i="1" s="1"/>
  <c r="HB8" i="1"/>
  <c r="HB7" i="1" s="1"/>
  <c r="HB26" i="1" s="1"/>
  <c r="HB6" i="1" s="1"/>
  <c r="HB72" i="1" s="1"/>
  <c r="HB74" i="1" s="1"/>
  <c r="J5" i="7"/>
  <c r="M5" i="7" s="1"/>
  <c r="DS7" i="1"/>
  <c r="DE7" i="9"/>
  <c r="DE8" i="1"/>
  <c r="DE7" i="1" s="1"/>
  <c r="BL67" i="9"/>
  <c r="BL61" i="9" s="1"/>
  <c r="BL27" i="9" s="1"/>
  <c r="BL73" i="9" s="1"/>
  <c r="BL74" i="9" s="1"/>
  <c r="BL68" i="1"/>
  <c r="BL67" i="1" s="1"/>
  <c r="BL61" i="1" s="1"/>
  <c r="BL27" i="1" s="1"/>
  <c r="BL73" i="1" s="1"/>
  <c r="BC62" i="9"/>
  <c r="BC63" i="1"/>
  <c r="BC62" i="1" s="1"/>
  <c r="BC61" i="1" s="1"/>
  <c r="BC58" i="9"/>
  <c r="BC59" i="1"/>
  <c r="BC58" i="1" s="1"/>
  <c r="BC54" i="9"/>
  <c r="BC55" i="1"/>
  <c r="BC54" i="1" s="1"/>
  <c r="BC53" i="1" s="1"/>
  <c r="BC41" i="9"/>
  <c r="BC42" i="1"/>
  <c r="BC41" i="1" s="1"/>
  <c r="BC29" i="9"/>
  <c r="BC30" i="1"/>
  <c r="BC29" i="1" s="1"/>
  <c r="BC12" i="9"/>
  <c r="BC15" i="1"/>
  <c r="BC12" i="1" s="1"/>
  <c r="CZ61" i="9"/>
  <c r="BG61" i="9"/>
  <c r="BC49" i="9"/>
  <c r="BC50" i="1"/>
  <c r="BC49" i="1" s="1"/>
  <c r="BC37" i="9"/>
  <c r="BC39" i="1"/>
  <c r="BC37" i="1" s="1"/>
  <c r="BC21" i="9"/>
  <c r="BC23" i="1"/>
  <c r="BC21" i="1" s="1"/>
  <c r="BC18" i="1" s="1"/>
  <c r="ER40" i="10"/>
  <c r="EX70" i="10"/>
  <c r="W68" i="8" s="1"/>
  <c r="AU68" i="8" s="1"/>
  <c r="DW70" i="1"/>
  <c r="EC62" i="10"/>
  <c r="EC61" i="10" s="1"/>
  <c r="EC63" i="1"/>
  <c r="EC62" i="1" s="1"/>
  <c r="EC61" i="1" s="1"/>
  <c r="EC49" i="10"/>
  <c r="EC51" i="1"/>
  <c r="EC49" i="1" s="1"/>
  <c r="DZ62" i="10"/>
  <c r="DZ63" i="1"/>
  <c r="DZ62" i="1" s="1"/>
  <c r="DZ58" i="10"/>
  <c r="DZ59" i="1"/>
  <c r="DZ58" i="1" s="1"/>
  <c r="DZ49" i="10"/>
  <c r="DZ51" i="1"/>
  <c r="DZ49" i="1" s="1"/>
  <c r="DZ41" i="10"/>
  <c r="DZ40" i="10" s="1"/>
  <c r="DZ42" i="1"/>
  <c r="DZ41" i="1" s="1"/>
  <c r="DZ40" i="1" s="1"/>
  <c r="DZ21" i="10"/>
  <c r="DZ18" i="10" s="1"/>
  <c r="DZ23" i="1"/>
  <c r="DZ21" i="1" s="1"/>
  <c r="DZ18" i="1" s="1"/>
  <c r="DW41" i="1"/>
  <c r="EX36" i="10"/>
  <c r="W34" i="8" s="1"/>
  <c r="AU34" i="8" s="1"/>
  <c r="DW36" i="1"/>
  <c r="EX34" i="10"/>
  <c r="W32" i="8" s="1"/>
  <c r="AU32" i="8" s="1"/>
  <c r="DW34" i="1"/>
  <c r="EX25" i="10"/>
  <c r="W23" i="8" s="1"/>
  <c r="AU23" i="8" s="1"/>
  <c r="DW25" i="1"/>
  <c r="HC47" i="10"/>
  <c r="AI45" i="8"/>
  <c r="HC45" i="10"/>
  <c r="AI43" i="8"/>
  <c r="DZ67" i="10"/>
  <c r="DZ68" i="1"/>
  <c r="DZ67" i="1" s="1"/>
  <c r="DZ54" i="10"/>
  <c r="DZ57" i="1"/>
  <c r="DZ54" i="1" s="1"/>
  <c r="DZ53" i="1" s="1"/>
  <c r="DZ37" i="10"/>
  <c r="DZ39" i="1"/>
  <c r="DZ37" i="1" s="1"/>
  <c r="DZ29" i="10"/>
  <c r="DZ30" i="1"/>
  <c r="DZ29" i="1" s="1"/>
  <c r="DZ28" i="1" s="1"/>
  <c r="DZ52" i="1" s="1"/>
  <c r="DZ12" i="10"/>
  <c r="DZ13" i="1"/>
  <c r="DZ12" i="1" s="1"/>
  <c r="DZ7" i="1" s="1"/>
  <c r="DZ26" i="1" s="1"/>
  <c r="DZ6" i="1" s="1"/>
  <c r="DZ72" i="1" s="1"/>
  <c r="EX66" i="10"/>
  <c r="W64" i="8" s="1"/>
  <c r="DW66" i="1"/>
  <c r="DW62" i="1" s="1"/>
  <c r="EX60" i="10"/>
  <c r="W58" i="8" s="1"/>
  <c r="AU58" i="8" s="1"/>
  <c r="DW60" i="1"/>
  <c r="DW58" i="1" s="1"/>
  <c r="DW37" i="1"/>
  <c r="EX35" i="10"/>
  <c r="W33" i="8" s="1"/>
  <c r="AU33" i="8" s="1"/>
  <c r="DW35" i="1"/>
  <c r="DU28" i="10"/>
  <c r="HC64" i="10"/>
  <c r="AI62" i="8"/>
  <c r="AU62" i="8" s="1"/>
  <c r="HC48" i="10"/>
  <c r="AI46" i="8"/>
  <c r="AU46" i="8" s="1"/>
  <c r="DE52" i="1"/>
  <c r="DE27" i="1" s="1"/>
  <c r="DE73" i="1" s="1"/>
  <c r="BA40" i="1"/>
  <c r="BA52" i="1" s="1"/>
  <c r="BA27" i="1" s="1"/>
  <c r="BA73" i="1" s="1"/>
  <c r="CY52" i="1"/>
  <c r="CY27" i="1" s="1"/>
  <c r="CY73" i="1" s="1"/>
  <c r="AK6" i="8"/>
  <c r="AW6" i="8" s="1"/>
  <c r="AQ6" i="8"/>
  <c r="DX26" i="10"/>
  <c r="Z26" i="10"/>
  <c r="EA26" i="10"/>
  <c r="EV11" i="10"/>
  <c r="DW11" i="10"/>
  <c r="ER18" i="10"/>
  <c r="EI28" i="10"/>
  <c r="EX68" i="10"/>
  <c r="AB59" i="10" s="1"/>
  <c r="AB58" i="10" s="1"/>
  <c r="DW67" i="10"/>
  <c r="DW58" i="10"/>
  <c r="EX59" i="10"/>
  <c r="EX42" i="10"/>
  <c r="DW41" i="10"/>
  <c r="EX19" i="10"/>
  <c r="W17" i="8" s="1"/>
  <c r="DT59" i="10"/>
  <c r="AI57" i="8" s="1"/>
  <c r="DT50" i="10"/>
  <c r="AI48" i="8" s="1"/>
  <c r="AU48" i="8" s="1"/>
  <c r="AB49" i="10"/>
  <c r="HC25" i="10"/>
  <c r="DT19" i="10"/>
  <c r="AI17" i="8" s="1"/>
  <c r="HC16" i="10"/>
  <c r="EP53" i="10"/>
  <c r="EP28" i="10"/>
  <c r="EG40" i="10"/>
  <c r="ED53" i="10"/>
  <c r="ED28" i="10"/>
  <c r="EA53" i="10"/>
  <c r="EA28" i="10"/>
  <c r="DX53" i="10"/>
  <c r="DX28" i="10"/>
  <c r="DU53" i="10"/>
  <c r="EX39" i="10"/>
  <c r="DW37" i="10"/>
  <c r="DT68" i="10"/>
  <c r="AI66" i="8" s="1"/>
  <c r="AB67" i="10"/>
  <c r="HC60" i="10"/>
  <c r="HC55" i="10"/>
  <c r="HC46" i="10"/>
  <c r="Z40" i="10"/>
  <c r="Z28" i="10"/>
  <c r="HC24" i="10"/>
  <c r="HC20" i="10"/>
  <c r="HC17" i="10"/>
  <c r="DT15" i="10"/>
  <c r="AI13" i="8" s="1"/>
  <c r="AB12" i="10"/>
  <c r="AB7" i="10" s="1"/>
  <c r="DW9" i="10"/>
  <c r="DW9" i="1" s="1"/>
  <c r="EV14" i="10"/>
  <c r="DW14" i="10"/>
  <c r="DW8" i="10"/>
  <c r="DW8" i="1" s="1"/>
  <c r="DW10" i="10"/>
  <c r="DW10" i="1" s="1"/>
  <c r="EV13" i="10"/>
  <c r="DW13" i="10"/>
  <c r="DW13" i="1" s="1"/>
  <c r="DU12" i="10"/>
  <c r="DU7" i="10" s="1"/>
  <c r="DU26" i="10" s="1"/>
  <c r="EP40" i="10"/>
  <c r="EG28" i="10"/>
  <c r="ED40" i="10"/>
  <c r="EA40" i="10"/>
  <c r="DX40" i="10"/>
  <c r="DW62" i="10"/>
  <c r="EX51" i="10"/>
  <c r="W49" i="8" s="1"/>
  <c r="AU49" i="8" s="1"/>
  <c r="DW49" i="10"/>
  <c r="DU40" i="10"/>
  <c r="DU52" i="10" s="1"/>
  <c r="DW21" i="10"/>
  <c r="DW18" i="10" s="1"/>
  <c r="EX23" i="10"/>
  <c r="DT63" i="10"/>
  <c r="AI61" i="8" s="1"/>
  <c r="AB62" i="10"/>
  <c r="AB61" i="10" s="1"/>
  <c r="DT39" i="10"/>
  <c r="AI37" i="8" s="1"/>
  <c r="AB37" i="10"/>
  <c r="DT23" i="10"/>
  <c r="AI21" i="8" s="1"/>
  <c r="AB21" i="10"/>
  <c r="AB18" i="10" s="1"/>
  <c r="ER53" i="10"/>
  <c r="ER28" i="10"/>
  <c r="ER52" i="10" s="1"/>
  <c r="EI40" i="10"/>
  <c r="EF53" i="10"/>
  <c r="EF28" i="10"/>
  <c r="EF52" i="10" s="1"/>
  <c r="EC53" i="10"/>
  <c r="EC28" i="10"/>
  <c r="EC7" i="10"/>
  <c r="EC26" i="10" s="1"/>
  <c r="DZ53" i="10"/>
  <c r="DZ28" i="10"/>
  <c r="DZ7" i="10"/>
  <c r="EX57" i="10"/>
  <c r="DW54" i="10"/>
  <c r="EX30" i="10"/>
  <c r="DW29" i="10"/>
  <c r="DW28" i="10" s="1"/>
  <c r="DT42" i="10"/>
  <c r="AI40" i="8" s="1"/>
  <c r="AB41" i="10"/>
  <c r="HC34" i="10"/>
  <c r="DT30" i="10"/>
  <c r="AI28" i="8" s="1"/>
  <c r="AB29" i="10"/>
  <c r="BG26" i="9"/>
  <c r="AQ19" i="9"/>
  <c r="AQ23" i="9"/>
  <c r="AQ21" i="9" s="1"/>
  <c r="AO21" i="9"/>
  <c r="AO18" i="9" s="1"/>
  <c r="AQ39" i="9"/>
  <c r="AQ37" i="9" s="1"/>
  <c r="AO37" i="9"/>
  <c r="AQ50" i="9"/>
  <c r="AQ49" i="9" s="1"/>
  <c r="AO49" i="9"/>
  <c r="AO67" i="9"/>
  <c r="AQ68" i="9"/>
  <c r="AQ67" i="9" s="1"/>
  <c r="AZ8" i="9"/>
  <c r="AZ15" i="9"/>
  <c r="AZ12" i="9" s="1"/>
  <c r="AX12" i="9"/>
  <c r="AX7" i="9" s="1"/>
  <c r="BA53" i="9"/>
  <c r="BA52" i="9"/>
  <c r="AX53" i="9"/>
  <c r="AX52" i="9"/>
  <c r="CZ53" i="9"/>
  <c r="CZ40" i="9"/>
  <c r="CZ28" i="9"/>
  <c r="BG53" i="9"/>
  <c r="BG40" i="9"/>
  <c r="BG28" i="9"/>
  <c r="AQ8" i="9"/>
  <c r="AQ15" i="9"/>
  <c r="AQ12" i="9" s="1"/>
  <c r="AO12" i="9"/>
  <c r="AO7" i="9" s="1"/>
  <c r="AQ30" i="9"/>
  <c r="AQ29" i="9" s="1"/>
  <c r="AQ28" i="9" s="1"/>
  <c r="AO29" i="9"/>
  <c r="AO28" i="9" s="1"/>
  <c r="AQ42" i="9"/>
  <c r="AQ41" i="9" s="1"/>
  <c r="AQ40" i="9" s="1"/>
  <c r="AQ52" i="9" s="1"/>
  <c r="AO41" i="9"/>
  <c r="AO40" i="9" s="1"/>
  <c r="AQ55" i="9"/>
  <c r="AQ54" i="9" s="1"/>
  <c r="AO54" i="9"/>
  <c r="AQ59" i="9"/>
  <c r="AQ58" i="9" s="1"/>
  <c r="AO58" i="9"/>
  <c r="AO62" i="9"/>
  <c r="AO61" i="9" s="1"/>
  <c r="AQ63" i="9"/>
  <c r="AQ62" i="9" s="1"/>
  <c r="AQ61" i="9" s="1"/>
  <c r="AW16" i="9"/>
  <c r="AW12" i="9" s="1"/>
  <c r="AW7" i="9" s="1"/>
  <c r="AW26" i="9" s="1"/>
  <c r="AW6" i="9" s="1"/>
  <c r="AW72" i="9" s="1"/>
  <c r="AW74" i="9" s="1"/>
  <c r="AU12" i="9"/>
  <c r="AU7" i="9" s="1"/>
  <c r="AU26" i="9" s="1"/>
  <c r="AZ19" i="9"/>
  <c r="AZ23" i="9"/>
  <c r="AZ21" i="9" s="1"/>
  <c r="AX21" i="9"/>
  <c r="AX18" i="9" s="1"/>
  <c r="HB8" i="9"/>
  <c r="HB7" i="9" s="1"/>
  <c r="HB26" i="9" s="1"/>
  <c r="HB6" i="9" s="1"/>
  <c r="HB72" i="9" s="1"/>
  <c r="HB74" i="9" s="1"/>
  <c r="DS7" i="9"/>
  <c r="DB18" i="9"/>
  <c r="BI18" i="9"/>
  <c r="BI26" i="9" s="1"/>
  <c r="BC61" i="9"/>
  <c r="BC53" i="9"/>
  <c r="AZ61" i="9"/>
  <c r="AZ53" i="9"/>
  <c r="AZ52" i="9"/>
  <c r="AZ27" i="9" s="1"/>
  <c r="AZ73" i="9" s="1"/>
  <c r="DB61" i="9"/>
  <c r="DB53" i="9"/>
  <c r="DB40" i="9"/>
  <c r="DB28" i="9"/>
  <c r="BI61" i="9"/>
  <c r="BI53" i="9"/>
  <c r="BI40" i="9"/>
  <c r="BI28" i="9"/>
  <c r="BC18" i="9"/>
  <c r="AL70" i="9"/>
  <c r="AN70" i="9" s="1"/>
  <c r="AL68" i="9"/>
  <c r="AL66" i="9"/>
  <c r="AN66" i="9" s="1"/>
  <c r="AL64" i="9"/>
  <c r="AN64" i="9" s="1"/>
  <c r="AL63" i="9"/>
  <c r="AL60" i="9"/>
  <c r="AN60" i="9" s="1"/>
  <c r="AL59" i="9"/>
  <c r="AL57" i="9"/>
  <c r="AN57" i="9" s="1"/>
  <c r="AL55" i="9"/>
  <c r="AL50" i="9"/>
  <c r="AL48" i="9"/>
  <c r="AN48" i="9" s="1"/>
  <c r="AL47" i="9"/>
  <c r="AN47" i="9" s="1"/>
  <c r="AL46" i="9"/>
  <c r="AN46" i="9" s="1"/>
  <c r="AL45" i="9"/>
  <c r="AN45" i="9" s="1"/>
  <c r="AL42" i="9"/>
  <c r="AL39" i="9"/>
  <c r="AL36" i="9"/>
  <c r="AN36" i="9" s="1"/>
  <c r="AL35" i="9"/>
  <c r="AN35" i="9" s="1"/>
  <c r="AL34" i="9"/>
  <c r="AN34" i="9" s="1"/>
  <c r="AL31" i="9"/>
  <c r="AN31" i="9" s="1"/>
  <c r="AL30" i="9"/>
  <c r="AL25" i="9"/>
  <c r="AN25" i="9" s="1"/>
  <c r="AL24" i="9"/>
  <c r="AN24" i="9" s="1"/>
  <c r="AL23" i="9"/>
  <c r="AL20" i="9"/>
  <c r="AN20" i="9" s="1"/>
  <c r="AL19" i="9"/>
  <c r="AL17" i="9"/>
  <c r="AN17" i="9" s="1"/>
  <c r="AL16" i="9"/>
  <c r="AN16" i="9" s="1"/>
  <c r="AL15" i="9"/>
  <c r="AN10" i="9"/>
  <c r="AL9" i="9"/>
  <c r="AN9" i="9" s="1"/>
  <c r="AL8" i="9"/>
  <c r="AI68" i="9"/>
  <c r="AI66" i="9"/>
  <c r="AK66" i="9" s="1"/>
  <c r="AI64" i="9"/>
  <c r="AK64" i="9" s="1"/>
  <c r="AI63" i="9"/>
  <c r="AI60" i="9"/>
  <c r="AK60" i="9" s="1"/>
  <c r="AI59" i="9"/>
  <c r="AI57" i="9"/>
  <c r="AK57" i="9" s="1"/>
  <c r="AI55" i="9"/>
  <c r="AI50" i="9"/>
  <c r="AI48" i="9"/>
  <c r="AK48" i="9" s="1"/>
  <c r="AI47" i="9"/>
  <c r="AK47" i="9" s="1"/>
  <c r="AI46" i="9"/>
  <c r="AK46" i="9" s="1"/>
  <c r="AI45" i="9"/>
  <c r="AK45" i="9" s="1"/>
  <c r="AI42" i="9"/>
  <c r="AI39" i="9"/>
  <c r="AI36" i="9"/>
  <c r="AK36" i="9" s="1"/>
  <c r="AI35" i="9"/>
  <c r="AK35" i="9" s="1"/>
  <c r="AI34" i="9"/>
  <c r="AK34" i="9" s="1"/>
  <c r="AI31" i="9"/>
  <c r="AK31" i="9" s="1"/>
  <c r="AI30" i="9"/>
  <c r="AI25" i="9"/>
  <c r="AK25" i="9" s="1"/>
  <c r="AI24" i="9"/>
  <c r="AK24" i="9" s="1"/>
  <c r="AI23" i="9"/>
  <c r="AI20" i="9"/>
  <c r="AK20" i="9" s="1"/>
  <c r="AI19" i="9"/>
  <c r="AI17" i="9"/>
  <c r="AK17" i="9" s="1"/>
  <c r="AK16" i="9"/>
  <c r="AI15" i="9"/>
  <c r="AI11" i="9"/>
  <c r="AK11" i="9" s="1"/>
  <c r="AK10" i="9"/>
  <c r="AK9" i="9"/>
  <c r="AF70" i="9"/>
  <c r="AH70" i="9" s="1"/>
  <c r="AF68" i="9"/>
  <c r="AF66" i="9"/>
  <c r="AH66" i="9" s="1"/>
  <c r="AF64" i="9"/>
  <c r="AH64" i="9" s="1"/>
  <c r="AF63" i="9"/>
  <c r="AF60" i="9"/>
  <c r="AH60" i="9" s="1"/>
  <c r="AF59" i="9"/>
  <c r="AF57" i="9"/>
  <c r="AH57" i="9" s="1"/>
  <c r="AF55" i="9"/>
  <c r="AF50" i="9"/>
  <c r="AF48" i="9"/>
  <c r="AH48" i="9" s="1"/>
  <c r="AF47" i="9"/>
  <c r="AH47" i="9" s="1"/>
  <c r="AF46" i="9"/>
  <c r="AH46" i="9" s="1"/>
  <c r="AF45" i="9"/>
  <c r="AH45" i="9" s="1"/>
  <c r="AF42" i="9"/>
  <c r="AF39" i="9"/>
  <c r="AF36" i="9"/>
  <c r="AH36" i="9" s="1"/>
  <c r="AF35" i="9"/>
  <c r="AH35" i="9" s="1"/>
  <c r="AF34" i="9"/>
  <c r="AH34" i="9" s="1"/>
  <c r="AF31" i="9"/>
  <c r="AH31" i="9" s="1"/>
  <c r="AF30" i="9"/>
  <c r="AF25" i="9"/>
  <c r="AH25" i="9" s="1"/>
  <c r="AF24" i="9"/>
  <c r="AH24" i="9" s="1"/>
  <c r="AF23" i="9"/>
  <c r="AF20" i="9"/>
  <c r="AH20" i="9" s="1"/>
  <c r="AF19" i="9"/>
  <c r="AF17" i="9"/>
  <c r="AF16" i="9"/>
  <c r="AH16" i="9" s="1"/>
  <c r="AF11" i="9"/>
  <c r="AF10" i="9"/>
  <c r="AH10" i="9" s="1"/>
  <c r="AF9" i="9"/>
  <c r="AH9" i="9" s="1"/>
  <c r="AF8" i="9"/>
  <c r="EP70" i="9"/>
  <c r="ER70" i="9" s="1"/>
  <c r="EP68" i="9"/>
  <c r="EP66" i="9"/>
  <c r="EP60" i="9"/>
  <c r="ER60" i="9" s="1"/>
  <c r="EP59" i="9"/>
  <c r="EP57" i="9"/>
  <c r="EP51" i="9"/>
  <c r="EP47" i="9"/>
  <c r="ER47" i="9" s="1"/>
  <c r="EP46" i="9"/>
  <c r="ER46" i="9" s="1"/>
  <c r="EP45" i="9"/>
  <c r="ER45" i="9" s="1"/>
  <c r="EP42" i="9"/>
  <c r="EP39" i="9"/>
  <c r="EP36" i="9"/>
  <c r="ER36" i="9" s="1"/>
  <c r="EP35" i="9"/>
  <c r="ER35" i="9" s="1"/>
  <c r="ER34" i="9"/>
  <c r="EP30" i="9"/>
  <c r="EP25" i="9"/>
  <c r="ER25" i="9" s="1"/>
  <c r="EP24" i="9"/>
  <c r="ER24" i="9" s="1"/>
  <c r="EP23" i="9"/>
  <c r="EP20" i="9"/>
  <c r="ER20" i="9" s="1"/>
  <c r="EP19" i="9"/>
  <c r="EP17" i="9"/>
  <c r="ER17" i="9" s="1"/>
  <c r="EP16" i="9"/>
  <c r="ER16" i="9" s="1"/>
  <c r="EP15" i="9"/>
  <c r="ER15" i="9" s="1"/>
  <c r="EP14" i="9"/>
  <c r="ER14" i="9" s="1"/>
  <c r="EP11" i="9"/>
  <c r="ER11" i="9" s="1"/>
  <c r="EP10" i="9"/>
  <c r="ER10" i="9" s="1"/>
  <c r="EJ70" i="9"/>
  <c r="EL70" i="9" s="1"/>
  <c r="EJ68" i="9"/>
  <c r="EJ68" i="1" s="1"/>
  <c r="EJ66" i="9"/>
  <c r="EJ66" i="1" s="1"/>
  <c r="EJ62" i="1" s="1"/>
  <c r="EJ60" i="9"/>
  <c r="EL60" i="9" s="1"/>
  <c r="EJ59" i="9"/>
  <c r="EJ57" i="9"/>
  <c r="EJ51" i="9"/>
  <c r="EJ47" i="9"/>
  <c r="EL47" i="9" s="1"/>
  <c r="EJ46" i="9"/>
  <c r="EL46" i="9" s="1"/>
  <c r="EJ45" i="9"/>
  <c r="EL45" i="9" s="1"/>
  <c r="EJ42" i="9"/>
  <c r="EJ39" i="9"/>
  <c r="EJ36" i="9"/>
  <c r="EL36" i="9" s="1"/>
  <c r="EJ35" i="9"/>
  <c r="EL35" i="9" s="1"/>
  <c r="EL34" i="9"/>
  <c r="EJ30" i="9"/>
  <c r="EJ25" i="9"/>
  <c r="EL25" i="9" s="1"/>
  <c r="EJ24" i="9"/>
  <c r="EL24" i="9" s="1"/>
  <c r="EJ23" i="9"/>
  <c r="EJ20" i="9"/>
  <c r="EL20" i="9" s="1"/>
  <c r="EJ19" i="9"/>
  <c r="EJ17" i="9"/>
  <c r="EL17" i="9" s="1"/>
  <c r="EJ16" i="9"/>
  <c r="EL16" i="9" s="1"/>
  <c r="EJ15" i="9"/>
  <c r="EL15" i="9" s="1"/>
  <c r="EJ14" i="9"/>
  <c r="EL14" i="9" s="1"/>
  <c r="EJ11" i="9"/>
  <c r="EL11" i="9" s="1"/>
  <c r="EL10" i="9"/>
  <c r="EL9" i="9"/>
  <c r="EJ8" i="9"/>
  <c r="ED70" i="9"/>
  <c r="ED68" i="9"/>
  <c r="ED68" i="1" s="1"/>
  <c r="ED66" i="9"/>
  <c r="ED60" i="9"/>
  <c r="ED59" i="9"/>
  <c r="ED57" i="9"/>
  <c r="ED51" i="9"/>
  <c r="ED47" i="9"/>
  <c r="ED46" i="9"/>
  <c r="ED45" i="9"/>
  <c r="ED42" i="9"/>
  <c r="ED39" i="9"/>
  <c r="ED36" i="9"/>
  <c r="ED35" i="9"/>
  <c r="ED30" i="9"/>
  <c r="ED25" i="9"/>
  <c r="ED24" i="9"/>
  <c r="ED23" i="9"/>
  <c r="ED20" i="9"/>
  <c r="ED19" i="9"/>
  <c r="ED17" i="9"/>
  <c r="ED16" i="9"/>
  <c r="ED15" i="9"/>
  <c r="ED14" i="9"/>
  <c r="ED11" i="9"/>
  <c r="ED10" i="9"/>
  <c r="ES70" i="9"/>
  <c r="EU70" i="9" s="1"/>
  <c r="ES68" i="9"/>
  <c r="ES68" i="1" s="1"/>
  <c r="ES66" i="9"/>
  <c r="ES60" i="9"/>
  <c r="EU60" i="9" s="1"/>
  <c r="ES59" i="9"/>
  <c r="ES57" i="9"/>
  <c r="ES51" i="9"/>
  <c r="ES47" i="9"/>
  <c r="EU47" i="9" s="1"/>
  <c r="ES46" i="9"/>
  <c r="EU46" i="9" s="1"/>
  <c r="ES45" i="9"/>
  <c r="EU45" i="9" s="1"/>
  <c r="ES42" i="9"/>
  <c r="ES39" i="9"/>
  <c r="ES36" i="9"/>
  <c r="EU36" i="9" s="1"/>
  <c r="ES35" i="9"/>
  <c r="EU35" i="9" s="1"/>
  <c r="EU34" i="9"/>
  <c r="ES30" i="9"/>
  <c r="ES25" i="9"/>
  <c r="EU25" i="9" s="1"/>
  <c r="ES24" i="9"/>
  <c r="EU24" i="9" s="1"/>
  <c r="ES23" i="9"/>
  <c r="ES20" i="9"/>
  <c r="EU20" i="9" s="1"/>
  <c r="ES19" i="9"/>
  <c r="ES17" i="9"/>
  <c r="EU17" i="9" s="1"/>
  <c r="ES16" i="9"/>
  <c r="EU16" i="9" s="1"/>
  <c r="ES15" i="9"/>
  <c r="EU15" i="9" s="1"/>
  <c r="ES14" i="9"/>
  <c r="EU14" i="9" s="1"/>
  <c r="ES11" i="9"/>
  <c r="EU11" i="9" s="1"/>
  <c r="AC64" i="9"/>
  <c r="AE64" i="9" s="1"/>
  <c r="AC63" i="9"/>
  <c r="AC60" i="9"/>
  <c r="AE60" i="9" s="1"/>
  <c r="AC59" i="9"/>
  <c r="AC57" i="9"/>
  <c r="AE57" i="9" s="1"/>
  <c r="AC55" i="9"/>
  <c r="AC50" i="9"/>
  <c r="AC48" i="9"/>
  <c r="AE48" i="9" s="1"/>
  <c r="AC47" i="9"/>
  <c r="AE47" i="9" s="1"/>
  <c r="AC46" i="9"/>
  <c r="AE46" i="9" s="1"/>
  <c r="AC45" i="9"/>
  <c r="AE45" i="9" s="1"/>
  <c r="AC42" i="9"/>
  <c r="AC39" i="9"/>
  <c r="AC36" i="9"/>
  <c r="AE36" i="9" s="1"/>
  <c r="AC35" i="9"/>
  <c r="AE35" i="9" s="1"/>
  <c r="AC34" i="9"/>
  <c r="AE34" i="9" s="1"/>
  <c r="AE31" i="9"/>
  <c r="AC30" i="9"/>
  <c r="AC25" i="9"/>
  <c r="AE25" i="9" s="1"/>
  <c r="AC24" i="9"/>
  <c r="AE24" i="9" s="1"/>
  <c r="AC23" i="9"/>
  <c r="AC20" i="9"/>
  <c r="AE20" i="9" s="1"/>
  <c r="AC19" i="9"/>
  <c r="AC17" i="9"/>
  <c r="AE17" i="9" s="1"/>
  <c r="AC16" i="9"/>
  <c r="AE16" i="9" s="1"/>
  <c r="AC15" i="9"/>
  <c r="AC11" i="9"/>
  <c r="AE11" i="9" s="1"/>
  <c r="AC10" i="9"/>
  <c r="AE10" i="9" s="1"/>
  <c r="AC9" i="9"/>
  <c r="AE9" i="9" s="1"/>
  <c r="AC8" i="9"/>
  <c r="Z68" i="9"/>
  <c r="Z64" i="9"/>
  <c r="AB64" i="9" s="1"/>
  <c r="Z63" i="9"/>
  <c r="Z60" i="9"/>
  <c r="AB60" i="9" s="1"/>
  <c r="Z55" i="9"/>
  <c r="AB55" i="9" s="1"/>
  <c r="Z50" i="9"/>
  <c r="Z48" i="9"/>
  <c r="AB48" i="9" s="1"/>
  <c r="Z47" i="9"/>
  <c r="AB47" i="9" s="1"/>
  <c r="Z46" i="9"/>
  <c r="AB46" i="9" s="1"/>
  <c r="Z45" i="9"/>
  <c r="AB45" i="9" s="1"/>
  <c r="Z42" i="9"/>
  <c r="Z39" i="9"/>
  <c r="Z36" i="9"/>
  <c r="AB36" i="9" s="1"/>
  <c r="Z35" i="9"/>
  <c r="AB35" i="9" s="1"/>
  <c r="AB34" i="9"/>
  <c r="Z31" i="9"/>
  <c r="AB31" i="9" s="1"/>
  <c r="Z30" i="9"/>
  <c r="Z30" i="1" s="1"/>
  <c r="Z25" i="9"/>
  <c r="AB25" i="9" s="1"/>
  <c r="Z24" i="9"/>
  <c r="AB24" i="9" s="1"/>
  <c r="Z23" i="9"/>
  <c r="Z20" i="9"/>
  <c r="AB20" i="9" s="1"/>
  <c r="Z19" i="9"/>
  <c r="Z17" i="9"/>
  <c r="AB17" i="9" s="1"/>
  <c r="Z16" i="9"/>
  <c r="AB16" i="9" s="1"/>
  <c r="Z15" i="9"/>
  <c r="Z11" i="9"/>
  <c r="Z10" i="9"/>
  <c r="AB10" i="9" s="1"/>
  <c r="Z9" i="9"/>
  <c r="AB9" i="9" s="1"/>
  <c r="Z8" i="9"/>
  <c r="W42" i="9"/>
  <c r="W68" i="9"/>
  <c r="T68" i="9"/>
  <c r="W70" i="9"/>
  <c r="Y70" i="9" s="1"/>
  <c r="Q70" i="9"/>
  <c r="T70" i="9"/>
  <c r="V70" i="9" s="1"/>
  <c r="K70" i="9"/>
  <c r="N70" i="9"/>
  <c r="B66" i="9"/>
  <c r="E66" i="9"/>
  <c r="H66" i="9"/>
  <c r="K66" i="9"/>
  <c r="N66" i="9"/>
  <c r="Q66" i="9"/>
  <c r="T66" i="9"/>
  <c r="V66" i="9" s="1"/>
  <c r="T64" i="9"/>
  <c r="V64" i="9" s="1"/>
  <c r="T63" i="9"/>
  <c r="T60" i="9"/>
  <c r="V60" i="9" s="1"/>
  <c r="T59" i="9"/>
  <c r="T57" i="9"/>
  <c r="V57" i="9" s="1"/>
  <c r="T55" i="9"/>
  <c r="T50" i="9"/>
  <c r="T48" i="9"/>
  <c r="V48" i="9" s="1"/>
  <c r="T47" i="9"/>
  <c r="V47" i="9" s="1"/>
  <c r="T46" i="9"/>
  <c r="V46" i="9" s="1"/>
  <c r="T45" i="9"/>
  <c r="V45" i="9" s="1"/>
  <c r="T42" i="9"/>
  <c r="T39" i="9"/>
  <c r="T36" i="9"/>
  <c r="V36" i="9" s="1"/>
  <c r="T35" i="9"/>
  <c r="V35" i="9" s="1"/>
  <c r="T34" i="9"/>
  <c r="V34" i="9" s="1"/>
  <c r="T31" i="9"/>
  <c r="V31" i="9" s="1"/>
  <c r="T30" i="9"/>
  <c r="T24" i="9"/>
  <c r="V24" i="9" s="1"/>
  <c r="T23" i="9"/>
  <c r="T20" i="9"/>
  <c r="V20" i="9" s="1"/>
  <c r="T19" i="9"/>
  <c r="T17" i="9"/>
  <c r="V17" i="9" s="1"/>
  <c r="T16" i="9"/>
  <c r="V16" i="9" s="1"/>
  <c r="T15" i="9"/>
  <c r="T11" i="9"/>
  <c r="V11" i="9" s="1"/>
  <c r="T10" i="9"/>
  <c r="V10" i="9" s="1"/>
  <c r="T9" i="9"/>
  <c r="V9" i="9" s="1"/>
  <c r="T8" i="9"/>
  <c r="Q68" i="9"/>
  <c r="Q68" i="1" s="1"/>
  <c r="Q64" i="9"/>
  <c r="Q63" i="9"/>
  <c r="Q63" i="1" s="1"/>
  <c r="Q60" i="9"/>
  <c r="Q59" i="9"/>
  <c r="Q59" i="1" s="1"/>
  <c r="Q57" i="9"/>
  <c r="Q55" i="9"/>
  <c r="Q55" i="1" s="1"/>
  <c r="Q50" i="9"/>
  <c r="Q50" i="1" s="1"/>
  <c r="Q49" i="1" s="1"/>
  <c r="Q48" i="9"/>
  <c r="Q47" i="9"/>
  <c r="Q46" i="9"/>
  <c r="Q45" i="9"/>
  <c r="Q42" i="9"/>
  <c r="Q42" i="1" s="1"/>
  <c r="Q39" i="9"/>
  <c r="Q39" i="1" s="1"/>
  <c r="Q37" i="1" s="1"/>
  <c r="Q36" i="9"/>
  <c r="Q35" i="9"/>
  <c r="Q34" i="9"/>
  <c r="Q31" i="9"/>
  <c r="Q30" i="9"/>
  <c r="Q30" i="1" s="1"/>
  <c r="Q25" i="9"/>
  <c r="Q24" i="9"/>
  <c r="Q23" i="9"/>
  <c r="Q23" i="1" s="1"/>
  <c r="Q20" i="9"/>
  <c r="Q19" i="9"/>
  <c r="Q19" i="1" s="1"/>
  <c r="Q16" i="9"/>
  <c r="Q15" i="9"/>
  <c r="Q15" i="1" s="1"/>
  <c r="Q11" i="9"/>
  <c r="S11" i="9" s="1"/>
  <c r="Q10" i="9"/>
  <c r="S10" i="9" s="1"/>
  <c r="Q9" i="9"/>
  <c r="S9" i="9" s="1"/>
  <c r="Q8" i="9"/>
  <c r="N68" i="9"/>
  <c r="N68" i="1" s="1"/>
  <c r="N64" i="9"/>
  <c r="N63" i="9"/>
  <c r="N63" i="1" s="1"/>
  <c r="N60" i="9"/>
  <c r="N59" i="9"/>
  <c r="N59" i="1" s="1"/>
  <c r="N57" i="9"/>
  <c r="N55" i="9"/>
  <c r="N55" i="1" s="1"/>
  <c r="N50" i="9"/>
  <c r="N50" i="1" s="1"/>
  <c r="N49" i="1" s="1"/>
  <c r="N48" i="9"/>
  <c r="N47" i="9"/>
  <c r="N46" i="9"/>
  <c r="N45" i="9"/>
  <c r="N42" i="9"/>
  <c r="N42" i="1" s="1"/>
  <c r="N39" i="9"/>
  <c r="N39" i="1" s="1"/>
  <c r="N37" i="1" s="1"/>
  <c r="N36" i="9"/>
  <c r="N35" i="9"/>
  <c r="N34" i="9"/>
  <c r="N31" i="9"/>
  <c r="N30" i="9"/>
  <c r="N30" i="1" s="1"/>
  <c r="N25" i="9"/>
  <c r="N23" i="1"/>
  <c r="N20" i="9"/>
  <c r="N19" i="9"/>
  <c r="N19" i="1" s="1"/>
  <c r="N17" i="9"/>
  <c r="N11" i="9"/>
  <c r="N10" i="9"/>
  <c r="N9" i="9"/>
  <c r="N8" i="9"/>
  <c r="N8" i="1" s="1"/>
  <c r="K68" i="9"/>
  <c r="K68" i="1" s="1"/>
  <c r="K64" i="9"/>
  <c r="K63" i="9"/>
  <c r="K63" i="1" s="1"/>
  <c r="K60" i="9"/>
  <c r="K59" i="9"/>
  <c r="K59" i="1" s="1"/>
  <c r="K57" i="9"/>
  <c r="K55" i="9"/>
  <c r="K55" i="1" s="1"/>
  <c r="K50" i="9"/>
  <c r="K50" i="1" s="1"/>
  <c r="K49" i="1" s="1"/>
  <c r="K48" i="9"/>
  <c r="K47" i="9"/>
  <c r="K46" i="9"/>
  <c r="K45" i="9"/>
  <c r="K42" i="9"/>
  <c r="K42" i="1" s="1"/>
  <c r="K39" i="9"/>
  <c r="K39" i="1" s="1"/>
  <c r="K37" i="1" s="1"/>
  <c r="K36" i="9"/>
  <c r="K35" i="9"/>
  <c r="K34" i="9"/>
  <c r="K31" i="9"/>
  <c r="K30" i="9"/>
  <c r="K30" i="1" s="1"/>
  <c r="K24" i="9"/>
  <c r="K23" i="9"/>
  <c r="K23" i="1" s="1"/>
  <c r="K20" i="9"/>
  <c r="K19" i="9"/>
  <c r="K19" i="1" s="1"/>
  <c r="K17" i="9"/>
  <c r="K16" i="9"/>
  <c r="K15" i="9"/>
  <c r="K15" i="1" s="1"/>
  <c r="K11" i="9"/>
  <c r="K8" i="1"/>
  <c r="H70" i="9"/>
  <c r="H68" i="9"/>
  <c r="H68" i="1" s="1"/>
  <c r="H64" i="9"/>
  <c r="H63" i="9"/>
  <c r="H63" i="1" s="1"/>
  <c r="H60" i="9"/>
  <c r="H59" i="9"/>
  <c r="H59" i="1" s="1"/>
  <c r="H57" i="9"/>
  <c r="H55" i="9"/>
  <c r="H55" i="1" s="1"/>
  <c r="H50" i="9"/>
  <c r="H50" i="1" s="1"/>
  <c r="H49" i="1" s="1"/>
  <c r="H48" i="9"/>
  <c r="H47" i="9"/>
  <c r="H46" i="9"/>
  <c r="H45" i="9"/>
  <c r="H42" i="9"/>
  <c r="H42" i="1" s="1"/>
  <c r="H39" i="9"/>
  <c r="H39" i="1" s="1"/>
  <c r="H37" i="1" s="1"/>
  <c r="H36" i="9"/>
  <c r="H35" i="9"/>
  <c r="H34" i="9"/>
  <c r="H31" i="9"/>
  <c r="H30" i="9"/>
  <c r="H30" i="1" s="1"/>
  <c r="H25" i="9"/>
  <c r="H24" i="9"/>
  <c r="H23" i="9"/>
  <c r="H23" i="1" s="1"/>
  <c r="H20" i="9"/>
  <c r="H19" i="9"/>
  <c r="H19" i="1" s="1"/>
  <c r="H17" i="9"/>
  <c r="H16" i="9"/>
  <c r="H15" i="9"/>
  <c r="H15" i="1" s="1"/>
  <c r="H11" i="9"/>
  <c r="H9" i="9"/>
  <c r="H8" i="9"/>
  <c r="H8" i="1" s="1"/>
  <c r="B70" i="9"/>
  <c r="E70" i="9"/>
  <c r="E68" i="9"/>
  <c r="E68" i="1" s="1"/>
  <c r="E64" i="9"/>
  <c r="E63" i="9"/>
  <c r="E63" i="1" s="1"/>
  <c r="E60" i="9"/>
  <c r="E59" i="9"/>
  <c r="E59" i="1" s="1"/>
  <c r="E57" i="9"/>
  <c r="E55" i="9"/>
  <c r="E55" i="1" s="1"/>
  <c r="E50" i="9"/>
  <c r="E50" i="1" s="1"/>
  <c r="E49" i="1" s="1"/>
  <c r="E48" i="9"/>
  <c r="E47" i="9"/>
  <c r="E46" i="9"/>
  <c r="E45" i="9"/>
  <c r="E42" i="9"/>
  <c r="E42" i="1" s="1"/>
  <c r="E39" i="9"/>
  <c r="E39" i="1" s="1"/>
  <c r="E37" i="1" s="1"/>
  <c r="E36" i="9"/>
  <c r="E35" i="9"/>
  <c r="E34" i="9"/>
  <c r="E31" i="9"/>
  <c r="E30" i="9"/>
  <c r="E30" i="1" s="1"/>
  <c r="E25" i="9"/>
  <c r="E24" i="9"/>
  <c r="E23" i="9"/>
  <c r="E23" i="1" s="1"/>
  <c r="E20" i="9"/>
  <c r="E19" i="9"/>
  <c r="E19" i="1" s="1"/>
  <c r="E17" i="9"/>
  <c r="E16" i="9"/>
  <c r="E15" i="9"/>
  <c r="E15" i="1" s="1"/>
  <c r="E11" i="9"/>
  <c r="E10" i="9"/>
  <c r="E8" i="9"/>
  <c r="E8" i="1" s="1"/>
  <c r="B68" i="9"/>
  <c r="B64" i="9"/>
  <c r="B63" i="9"/>
  <c r="B60" i="9"/>
  <c r="B59" i="9"/>
  <c r="D59" i="9" s="1"/>
  <c r="B57" i="9"/>
  <c r="D57" i="9" s="1"/>
  <c r="B55" i="9"/>
  <c r="B50" i="9"/>
  <c r="B48" i="9"/>
  <c r="B46" i="9"/>
  <c r="B45" i="9"/>
  <c r="B42" i="9"/>
  <c r="B39" i="9"/>
  <c r="B36" i="9"/>
  <c r="B35" i="9"/>
  <c r="B34" i="9"/>
  <c r="B31" i="9"/>
  <c r="B30" i="9"/>
  <c r="B25" i="9"/>
  <c r="B24" i="9"/>
  <c r="B23" i="9"/>
  <c r="B20" i="9"/>
  <c r="B19" i="9"/>
  <c r="B17" i="9"/>
  <c r="B16" i="9"/>
  <c r="B15" i="9"/>
  <c r="B11" i="9"/>
  <c r="BI6" i="9" l="1"/>
  <c r="BI72" i="9" s="1"/>
  <c r="AQ7" i="9"/>
  <c r="BG52" i="9"/>
  <c r="HC36" i="10"/>
  <c r="DX27" i="1"/>
  <c r="DX73" i="1" s="1"/>
  <c r="DX74" i="1" s="1"/>
  <c r="DW53" i="10"/>
  <c r="HC70" i="10"/>
  <c r="DZ52" i="10"/>
  <c r="AZ7" i="9"/>
  <c r="AB28" i="10"/>
  <c r="DZ26" i="10"/>
  <c r="DZ6" i="10" s="1"/>
  <c r="DZ72" i="10" s="1"/>
  <c r="DW61" i="10"/>
  <c r="EG52" i="10"/>
  <c r="G9" i="9"/>
  <c r="G9" i="1" s="1"/>
  <c r="E9" i="1"/>
  <c r="G11" i="9"/>
  <c r="G11" i="1" s="1"/>
  <c r="E11" i="1"/>
  <c r="G16" i="9"/>
  <c r="G16" i="1" s="1"/>
  <c r="E16" i="1"/>
  <c r="G25" i="9"/>
  <c r="G25" i="1" s="1"/>
  <c r="E25" i="1"/>
  <c r="G31" i="9"/>
  <c r="G31" i="1" s="1"/>
  <c r="E31" i="1"/>
  <c r="G35" i="9"/>
  <c r="G35" i="1" s="1"/>
  <c r="E35" i="1"/>
  <c r="G45" i="9"/>
  <c r="G45" i="1" s="1"/>
  <c r="E45" i="1"/>
  <c r="G47" i="9"/>
  <c r="G47" i="1" s="1"/>
  <c r="E47" i="1"/>
  <c r="G57" i="9"/>
  <c r="G57" i="1" s="1"/>
  <c r="E57" i="1"/>
  <c r="G60" i="9"/>
  <c r="G60" i="1" s="1"/>
  <c r="E60" i="1"/>
  <c r="G64" i="9"/>
  <c r="G64" i="1" s="1"/>
  <c r="E64" i="1"/>
  <c r="G70" i="9"/>
  <c r="G70" i="1" s="1"/>
  <c r="E70" i="1"/>
  <c r="J10" i="9"/>
  <c r="J10" i="1" s="1"/>
  <c r="H10" i="1"/>
  <c r="J17" i="9"/>
  <c r="J17" i="1" s="1"/>
  <c r="H17" i="1"/>
  <c r="J20" i="9"/>
  <c r="J20" i="1" s="1"/>
  <c r="H20" i="1"/>
  <c r="J24" i="9"/>
  <c r="J24" i="1" s="1"/>
  <c r="H24" i="1"/>
  <c r="J34" i="9"/>
  <c r="J34" i="1" s="1"/>
  <c r="H34" i="1"/>
  <c r="J36" i="9"/>
  <c r="J36" i="1" s="1"/>
  <c r="H36" i="1"/>
  <c r="J46" i="9"/>
  <c r="J46" i="1" s="1"/>
  <c r="H46" i="1"/>
  <c r="J48" i="9"/>
  <c r="J48" i="1" s="1"/>
  <c r="H48" i="1"/>
  <c r="M10" i="9"/>
  <c r="M10" i="1" s="1"/>
  <c r="K10" i="1"/>
  <c r="M17" i="9"/>
  <c r="M17" i="1" s="1"/>
  <c r="K17" i="1"/>
  <c r="M20" i="9"/>
  <c r="M20" i="1" s="1"/>
  <c r="K20" i="1"/>
  <c r="M24" i="9"/>
  <c r="M24" i="1" s="1"/>
  <c r="K24" i="1"/>
  <c r="M31" i="9"/>
  <c r="M31" i="1" s="1"/>
  <c r="K31" i="1"/>
  <c r="M35" i="9"/>
  <c r="M35" i="1" s="1"/>
  <c r="K35" i="1"/>
  <c r="M45" i="9"/>
  <c r="M45" i="1" s="1"/>
  <c r="K45" i="1"/>
  <c r="M47" i="9"/>
  <c r="M47" i="1" s="1"/>
  <c r="K47" i="1"/>
  <c r="M57" i="9"/>
  <c r="M57" i="1" s="1"/>
  <c r="K57" i="1"/>
  <c r="M60" i="9"/>
  <c r="M60" i="1" s="1"/>
  <c r="K60" i="1"/>
  <c r="M64" i="9"/>
  <c r="M64" i="1" s="1"/>
  <c r="K64" i="1"/>
  <c r="P10" i="9"/>
  <c r="P10" i="1" s="1"/>
  <c r="N10" i="1"/>
  <c r="P17" i="9"/>
  <c r="P17" i="1" s="1"/>
  <c r="N17" i="1"/>
  <c r="P20" i="9"/>
  <c r="P20" i="1" s="1"/>
  <c r="N20" i="1"/>
  <c r="P25" i="9"/>
  <c r="P25" i="1" s="1"/>
  <c r="N25" i="1"/>
  <c r="P31" i="9"/>
  <c r="P31" i="1" s="1"/>
  <c r="N31" i="1"/>
  <c r="P35" i="9"/>
  <c r="P35" i="1" s="1"/>
  <c r="N35" i="1"/>
  <c r="P45" i="9"/>
  <c r="P45" i="1" s="1"/>
  <c r="N45" i="1"/>
  <c r="P47" i="9"/>
  <c r="P47" i="1" s="1"/>
  <c r="N47" i="1"/>
  <c r="P57" i="9"/>
  <c r="P57" i="1" s="1"/>
  <c r="N57" i="1"/>
  <c r="P60" i="9"/>
  <c r="P60" i="1" s="1"/>
  <c r="N60" i="1"/>
  <c r="P64" i="9"/>
  <c r="P64" i="1" s="1"/>
  <c r="N64" i="1"/>
  <c r="S25" i="9"/>
  <c r="S25" i="1" s="1"/>
  <c r="Q25" i="1"/>
  <c r="S31" i="9"/>
  <c r="S31" i="1" s="1"/>
  <c r="Q31" i="1"/>
  <c r="S35" i="9"/>
  <c r="S35" i="1" s="1"/>
  <c r="Q35" i="1"/>
  <c r="S45" i="9"/>
  <c r="S45" i="1" s="1"/>
  <c r="Q45" i="1"/>
  <c r="S47" i="9"/>
  <c r="S47" i="1" s="1"/>
  <c r="Q47" i="1"/>
  <c r="S57" i="9"/>
  <c r="S57" i="1" s="1"/>
  <c r="Q57" i="1"/>
  <c r="S60" i="9"/>
  <c r="S60" i="1" s="1"/>
  <c r="Q60" i="1"/>
  <c r="S64" i="9"/>
  <c r="S64" i="1" s="1"/>
  <c r="Q64" i="1"/>
  <c r="S66" i="9"/>
  <c r="S66" i="1" s="1"/>
  <c r="Q66" i="1"/>
  <c r="M66" i="9"/>
  <c r="M66" i="1" s="1"/>
  <c r="K66" i="1"/>
  <c r="G66" i="9"/>
  <c r="G66" i="1" s="1"/>
  <c r="E66" i="1"/>
  <c r="P70" i="9"/>
  <c r="P70" i="1" s="1"/>
  <c r="N70" i="1"/>
  <c r="AH11" i="9"/>
  <c r="AH11" i="1" s="1"/>
  <c r="AF11" i="1"/>
  <c r="AH17" i="9"/>
  <c r="AH17" i="1" s="1"/>
  <c r="AF17" i="1"/>
  <c r="AO26" i="9"/>
  <c r="EX29" i="10"/>
  <c r="W28" i="8"/>
  <c r="AU28" i="8" s="1"/>
  <c r="EX54" i="10"/>
  <c r="W55" i="8"/>
  <c r="EX21" i="10"/>
  <c r="W19" i="8" s="1"/>
  <c r="W21" i="8"/>
  <c r="AU21" i="8" s="1"/>
  <c r="EX14" i="10"/>
  <c r="DW14" i="1"/>
  <c r="EX37" i="10"/>
  <c r="W35" i="8" s="1"/>
  <c r="W37" i="8"/>
  <c r="AU37" i="8" s="1"/>
  <c r="AU17" i="8"/>
  <c r="EX41" i="10"/>
  <c r="W39" i="8" s="1"/>
  <c r="W40" i="8"/>
  <c r="AU40" i="8" s="1"/>
  <c r="EX67" i="10"/>
  <c r="W65" i="8" s="1"/>
  <c r="W66" i="8"/>
  <c r="AU66" i="8" s="1"/>
  <c r="DZ61" i="1"/>
  <c r="DZ27" i="1" s="1"/>
  <c r="DZ73" i="1" s="1"/>
  <c r="DZ74" i="1" s="1"/>
  <c r="BC28" i="9"/>
  <c r="BC40" i="9"/>
  <c r="EC40" i="1"/>
  <c r="EC52" i="1" s="1"/>
  <c r="EC27" i="1" s="1"/>
  <c r="EC73" i="1" s="1"/>
  <c r="EC74" i="1" s="1"/>
  <c r="EA74" i="1"/>
  <c r="G10" i="9"/>
  <c r="G10" i="1" s="1"/>
  <c r="E10" i="1"/>
  <c r="G17" i="9"/>
  <c r="G17" i="1" s="1"/>
  <c r="E17" i="1"/>
  <c r="E12" i="1" s="1"/>
  <c r="E7" i="1" s="1"/>
  <c r="G20" i="9"/>
  <c r="G20" i="1" s="1"/>
  <c r="E20" i="1"/>
  <c r="G24" i="9"/>
  <c r="G24" i="1" s="1"/>
  <c r="E24" i="1"/>
  <c r="E21" i="1" s="1"/>
  <c r="E18" i="1" s="1"/>
  <c r="G34" i="9"/>
  <c r="G34" i="1" s="1"/>
  <c r="E34" i="1"/>
  <c r="E29" i="1" s="1"/>
  <c r="G36" i="9"/>
  <c r="G36" i="1" s="1"/>
  <c r="E36" i="1"/>
  <c r="E41" i="1"/>
  <c r="G46" i="9"/>
  <c r="G46" i="1" s="1"/>
  <c r="E46" i="1"/>
  <c r="G48" i="9"/>
  <c r="G48" i="1" s="1"/>
  <c r="E48" i="1"/>
  <c r="E54" i="1"/>
  <c r="E53" i="1" s="1"/>
  <c r="E58" i="1"/>
  <c r="E62" i="1"/>
  <c r="E61" i="1" s="1"/>
  <c r="E67" i="1"/>
  <c r="J9" i="9"/>
  <c r="J9" i="1" s="1"/>
  <c r="H9" i="1"/>
  <c r="J11" i="9"/>
  <c r="J11" i="1" s="1"/>
  <c r="H11" i="1"/>
  <c r="J16" i="9"/>
  <c r="J16" i="1" s="1"/>
  <c r="H16" i="1"/>
  <c r="H12" i="1" s="1"/>
  <c r="H7" i="1" s="1"/>
  <c r="J25" i="9"/>
  <c r="J25" i="1" s="1"/>
  <c r="H25" i="1"/>
  <c r="H21" i="1" s="1"/>
  <c r="H18" i="1" s="1"/>
  <c r="J31" i="9"/>
  <c r="J31" i="1" s="1"/>
  <c r="H31" i="1"/>
  <c r="H29" i="1" s="1"/>
  <c r="J35" i="9"/>
  <c r="J35" i="1" s="1"/>
  <c r="H35" i="1"/>
  <c r="J45" i="9"/>
  <c r="J45" i="1" s="1"/>
  <c r="H45" i="1"/>
  <c r="H41" i="1" s="1"/>
  <c r="J47" i="9"/>
  <c r="J47" i="1" s="1"/>
  <c r="H47" i="1"/>
  <c r="J57" i="9"/>
  <c r="J57" i="1" s="1"/>
  <c r="H57" i="1"/>
  <c r="H54" i="1" s="1"/>
  <c r="J60" i="9"/>
  <c r="J60" i="1" s="1"/>
  <c r="H60" i="1"/>
  <c r="H58" i="1" s="1"/>
  <c r="J64" i="9"/>
  <c r="J64" i="1" s="1"/>
  <c r="H64" i="1"/>
  <c r="J70" i="9"/>
  <c r="J70" i="1" s="1"/>
  <c r="H70" i="1"/>
  <c r="H67" i="1" s="1"/>
  <c r="M9" i="9"/>
  <c r="M9" i="1" s="1"/>
  <c r="K9" i="1"/>
  <c r="M11" i="9"/>
  <c r="M11" i="1" s="1"/>
  <c r="K11" i="1"/>
  <c r="M16" i="9"/>
  <c r="M16" i="1" s="1"/>
  <c r="K16" i="1"/>
  <c r="K12" i="1" s="1"/>
  <c r="K7" i="1" s="1"/>
  <c r="M34" i="9"/>
  <c r="M34" i="1" s="1"/>
  <c r="K34" i="1"/>
  <c r="K29" i="1" s="1"/>
  <c r="M36" i="9"/>
  <c r="M36" i="1" s="1"/>
  <c r="K36" i="1"/>
  <c r="K41" i="1"/>
  <c r="M46" i="9"/>
  <c r="M46" i="1" s="1"/>
  <c r="K46" i="1"/>
  <c r="M48" i="9"/>
  <c r="M48" i="1" s="1"/>
  <c r="K48" i="1"/>
  <c r="K54" i="1"/>
  <c r="K58" i="1"/>
  <c r="K62" i="1"/>
  <c r="P9" i="9"/>
  <c r="P9" i="1" s="1"/>
  <c r="N9" i="1"/>
  <c r="P11" i="9"/>
  <c r="P11" i="1" s="1"/>
  <c r="N11" i="1"/>
  <c r="P34" i="9"/>
  <c r="P34" i="1" s="1"/>
  <c r="N34" i="1"/>
  <c r="N29" i="1" s="1"/>
  <c r="P36" i="9"/>
  <c r="P36" i="1" s="1"/>
  <c r="N36" i="1"/>
  <c r="N41" i="1"/>
  <c r="P46" i="9"/>
  <c r="P46" i="1" s="1"/>
  <c r="N46" i="1"/>
  <c r="P48" i="9"/>
  <c r="P48" i="1" s="1"/>
  <c r="N48" i="1"/>
  <c r="N54" i="1"/>
  <c r="N58" i="1"/>
  <c r="N67" i="1"/>
  <c r="S16" i="9"/>
  <c r="S16" i="1" s="1"/>
  <c r="Q16" i="1"/>
  <c r="S20" i="9"/>
  <c r="S20" i="1" s="1"/>
  <c r="Q20" i="1"/>
  <c r="S24" i="9"/>
  <c r="S24" i="1" s="1"/>
  <c r="Q24" i="1"/>
  <c r="Q21" i="1" s="1"/>
  <c r="Q18" i="1" s="1"/>
  <c r="S34" i="9"/>
  <c r="S34" i="1" s="1"/>
  <c r="Q34" i="1"/>
  <c r="Q29" i="1" s="1"/>
  <c r="S36" i="9"/>
  <c r="S36" i="1" s="1"/>
  <c r="Q36" i="1"/>
  <c r="Q41" i="1"/>
  <c r="S46" i="9"/>
  <c r="S46" i="1" s="1"/>
  <c r="Q46" i="1"/>
  <c r="S48" i="9"/>
  <c r="S48" i="1" s="1"/>
  <c r="Q48" i="1"/>
  <c r="Q54" i="1"/>
  <c r="Q58" i="1"/>
  <c r="Q62" i="1"/>
  <c r="P66" i="9"/>
  <c r="P66" i="1" s="1"/>
  <c r="N66" i="1"/>
  <c r="N62" i="1" s="1"/>
  <c r="N61" i="1" s="1"/>
  <c r="J66" i="9"/>
  <c r="J66" i="1" s="1"/>
  <c r="H66" i="1"/>
  <c r="M70" i="9"/>
  <c r="M70" i="1" s="1"/>
  <c r="K70" i="1"/>
  <c r="K67" i="1" s="1"/>
  <c r="S70" i="9"/>
  <c r="S70" i="1" s="1"/>
  <c r="Q70" i="1"/>
  <c r="Q67" i="1" s="1"/>
  <c r="AB11" i="9"/>
  <c r="AB11" i="1" s="1"/>
  <c r="Z11" i="1"/>
  <c r="EX58" i="10"/>
  <c r="W56" i="8" s="1"/>
  <c r="W57" i="8"/>
  <c r="AU57" i="8" s="1"/>
  <c r="EX11" i="10"/>
  <c r="DW11" i="1"/>
  <c r="DZ61" i="10"/>
  <c r="DZ27" i="10" s="1"/>
  <c r="DZ73" i="10" s="1"/>
  <c r="DZ74" i="10" s="1"/>
  <c r="BC28" i="1"/>
  <c r="BC40" i="1"/>
  <c r="J4" i="7"/>
  <c r="DS26" i="1"/>
  <c r="AU13" i="8"/>
  <c r="DW29" i="1"/>
  <c r="DW28" i="1" s="1"/>
  <c r="AU43" i="8"/>
  <c r="AU45" i="8"/>
  <c r="DW53" i="1"/>
  <c r="HC35" i="10"/>
  <c r="HC66" i="10"/>
  <c r="AI64" i="8"/>
  <c r="AU64" i="8" s="1"/>
  <c r="DW21" i="1"/>
  <c r="DW18" i="1" s="1"/>
  <c r="DW40" i="1"/>
  <c r="DW67" i="1"/>
  <c r="DW61" i="1" s="1"/>
  <c r="EC40" i="10"/>
  <c r="EC52" i="10" s="1"/>
  <c r="EC27" i="10" s="1"/>
  <c r="EC73" i="10" s="1"/>
  <c r="BL74" i="1"/>
  <c r="DS26" i="9"/>
  <c r="AE5" i="8"/>
  <c r="DT29" i="10"/>
  <c r="AI27" i="8" s="1"/>
  <c r="HC30" i="10"/>
  <c r="HC29" i="10" s="1"/>
  <c r="DT41" i="10"/>
  <c r="AI39" i="8" s="1"/>
  <c r="HC42" i="10"/>
  <c r="HC41" i="10" s="1"/>
  <c r="EC6" i="10"/>
  <c r="EC72" i="10" s="1"/>
  <c r="EX49" i="10"/>
  <c r="W47" i="8" s="1"/>
  <c r="HC51" i="10"/>
  <c r="AB26" i="10"/>
  <c r="DT67" i="10"/>
  <c r="AI65" i="8" s="1"/>
  <c r="HC68" i="10"/>
  <c r="HC67" i="10" s="1"/>
  <c r="EP52" i="10"/>
  <c r="HC19" i="10"/>
  <c r="AB40" i="10"/>
  <c r="AB52" i="10" s="1"/>
  <c r="AB27" i="10" s="1"/>
  <c r="DT58" i="10"/>
  <c r="AI56" i="8" s="1"/>
  <c r="HC59" i="10"/>
  <c r="HC58" i="10" s="1"/>
  <c r="DW40" i="10"/>
  <c r="EI52" i="10"/>
  <c r="DW52" i="10"/>
  <c r="DW27" i="10" s="1"/>
  <c r="DT21" i="10"/>
  <c r="HC23" i="10"/>
  <c r="HC21" i="10" s="1"/>
  <c r="HC39" i="10"/>
  <c r="HC37" i="10" s="1"/>
  <c r="DT37" i="10"/>
  <c r="AI35" i="8" s="1"/>
  <c r="DT62" i="10"/>
  <c r="EX13" i="10"/>
  <c r="W11" i="8" s="1"/>
  <c r="AU11" i="8" s="1"/>
  <c r="DW12" i="10"/>
  <c r="DW7" i="10" s="1"/>
  <c r="DW26" i="10" s="1"/>
  <c r="DW6" i="10" s="1"/>
  <c r="HC15" i="10"/>
  <c r="DT12" i="10"/>
  <c r="Z52" i="10"/>
  <c r="DX52" i="10"/>
  <c r="EA52" i="10"/>
  <c r="ED52" i="10"/>
  <c r="DT49" i="10"/>
  <c r="AI47" i="8" s="1"/>
  <c r="HC50" i="10"/>
  <c r="HC49" i="10" s="1"/>
  <c r="EX18" i="10"/>
  <c r="W16" i="8" s="1"/>
  <c r="EX40" i="10"/>
  <c r="AX26" i="9"/>
  <c r="D11" i="9"/>
  <c r="D16" i="9"/>
  <c r="D19" i="9"/>
  <c r="D23" i="9"/>
  <c r="D25" i="9"/>
  <c r="DR31" i="9"/>
  <c r="D31" i="9"/>
  <c r="DT31" i="9" s="1"/>
  <c r="DR35" i="9"/>
  <c r="D35" i="9"/>
  <c r="DT35" i="9" s="1"/>
  <c r="AF33" i="8" s="1"/>
  <c r="D39" i="9"/>
  <c r="D45" i="9"/>
  <c r="DR48" i="9"/>
  <c r="D48" i="9"/>
  <c r="DT48" i="9" s="1"/>
  <c r="DR55" i="9"/>
  <c r="D55" i="9"/>
  <c r="AK50" i="9"/>
  <c r="AK49" i="9" s="1"/>
  <c r="AI49" i="9"/>
  <c r="DR63" i="9"/>
  <c r="D63" i="9"/>
  <c r="B67" i="9"/>
  <c r="DR68" i="9"/>
  <c r="D68" i="9"/>
  <c r="G19" i="9"/>
  <c r="G19" i="1" s="1"/>
  <c r="G23" i="9"/>
  <c r="E21" i="9"/>
  <c r="E18" i="9" s="1"/>
  <c r="G39" i="9"/>
  <c r="E37" i="9"/>
  <c r="G50" i="9"/>
  <c r="E49" i="9"/>
  <c r="J8" i="9"/>
  <c r="J8" i="1" s="1"/>
  <c r="J15" i="9"/>
  <c r="H12" i="9"/>
  <c r="H7" i="9" s="1"/>
  <c r="J30" i="9"/>
  <c r="H29" i="9"/>
  <c r="J42" i="9"/>
  <c r="H41" i="9"/>
  <c r="J55" i="9"/>
  <c r="H54" i="9"/>
  <c r="H58" i="9"/>
  <c r="J59" i="9"/>
  <c r="J63" i="9"/>
  <c r="H62" i="9"/>
  <c r="H67" i="9"/>
  <c r="J68" i="9"/>
  <c r="M8" i="9"/>
  <c r="M8" i="1" s="1"/>
  <c r="M15" i="9"/>
  <c r="K12" i="9"/>
  <c r="K7" i="9" s="1"/>
  <c r="M39" i="9"/>
  <c r="K37" i="9"/>
  <c r="M50" i="9"/>
  <c r="K49" i="9"/>
  <c r="P8" i="9"/>
  <c r="P8" i="1" s="1"/>
  <c r="P39" i="9"/>
  <c r="N37" i="9"/>
  <c r="P50" i="9"/>
  <c r="N49" i="9"/>
  <c r="S8" i="9"/>
  <c r="S15" i="9"/>
  <c r="S15" i="1" s="1"/>
  <c r="S19" i="9"/>
  <c r="S19" i="1" s="1"/>
  <c r="S23" i="9"/>
  <c r="Q21" i="9"/>
  <c r="Q18" i="9" s="1"/>
  <c r="S39" i="9"/>
  <c r="Q37" i="9"/>
  <c r="S50" i="9"/>
  <c r="Q49" i="9"/>
  <c r="V8" i="9"/>
  <c r="V15" i="9"/>
  <c r="V12" i="9" s="1"/>
  <c r="T12" i="9"/>
  <c r="T7" i="9" s="1"/>
  <c r="V39" i="9"/>
  <c r="V37" i="9" s="1"/>
  <c r="T37" i="9"/>
  <c r="V50" i="9"/>
  <c r="V49" i="9" s="1"/>
  <c r="T49" i="9"/>
  <c r="W67" i="9"/>
  <c r="W61" i="9" s="1"/>
  <c r="Y68" i="9"/>
  <c r="Y67" i="9" s="1"/>
  <c r="Y61" i="9" s="1"/>
  <c r="AB8" i="9"/>
  <c r="AB15" i="9"/>
  <c r="AB12" i="9" s="1"/>
  <c r="Z12" i="9"/>
  <c r="Z7" i="9" s="1"/>
  <c r="AB30" i="9"/>
  <c r="Z29" i="9"/>
  <c r="AB42" i="9"/>
  <c r="AB41" i="9" s="1"/>
  <c r="Z41" i="9"/>
  <c r="Z62" i="9"/>
  <c r="AB63" i="9"/>
  <c r="AB62" i="9" s="1"/>
  <c r="Z67" i="9"/>
  <c r="AB68" i="9"/>
  <c r="AB67" i="9" s="1"/>
  <c r="AE19" i="9"/>
  <c r="AE23" i="9"/>
  <c r="AE21" i="9" s="1"/>
  <c r="AC21" i="9"/>
  <c r="AC18" i="9" s="1"/>
  <c r="AE39" i="9"/>
  <c r="AE37" i="9" s="1"/>
  <c r="AC37" i="9"/>
  <c r="AE50" i="9"/>
  <c r="AE49" i="9" s="1"/>
  <c r="AC49" i="9"/>
  <c r="EU19" i="9"/>
  <c r="EU23" i="9"/>
  <c r="EU21" i="9" s="1"/>
  <c r="ES21" i="9"/>
  <c r="ES18" i="9" s="1"/>
  <c r="EU42" i="9"/>
  <c r="EU41" i="9" s="1"/>
  <c r="ES41" i="9"/>
  <c r="EU51" i="9"/>
  <c r="EU49" i="9" s="1"/>
  <c r="ES49" i="9"/>
  <c r="EU59" i="9"/>
  <c r="EU58" i="9" s="1"/>
  <c r="ES58" i="9"/>
  <c r="EU66" i="9"/>
  <c r="EU62" i="9" s="1"/>
  <c r="ES62" i="9"/>
  <c r="EV11" i="9"/>
  <c r="EF11" i="9"/>
  <c r="EX11" i="9" s="1"/>
  <c r="T9" i="8" s="1"/>
  <c r="EV14" i="9"/>
  <c r="EF14" i="9"/>
  <c r="EX14" i="9" s="1"/>
  <c r="EV16" i="9"/>
  <c r="EF16" i="9"/>
  <c r="EX16" i="9" s="1"/>
  <c r="T14" i="8" s="1"/>
  <c r="EV19" i="9"/>
  <c r="EF19" i="9"/>
  <c r="EV23" i="9"/>
  <c r="EF23" i="9"/>
  <c r="ED21" i="9"/>
  <c r="ED18" i="9" s="1"/>
  <c r="EV25" i="9"/>
  <c r="EF25" i="9"/>
  <c r="EX25" i="9" s="1"/>
  <c r="T23" i="8" s="1"/>
  <c r="EV34" i="9"/>
  <c r="EF34" i="9"/>
  <c r="EX34" i="9" s="1"/>
  <c r="T32" i="8" s="1"/>
  <c r="EV36" i="9"/>
  <c r="EF36" i="9"/>
  <c r="EX36" i="9" s="1"/>
  <c r="T34" i="8" s="1"/>
  <c r="EV42" i="9"/>
  <c r="EF42" i="9"/>
  <c r="ED41" i="9"/>
  <c r="EV46" i="9"/>
  <c r="EF46" i="9"/>
  <c r="EX46" i="9" s="1"/>
  <c r="T44" i="8" s="1"/>
  <c r="EV51" i="9"/>
  <c r="EF51" i="9"/>
  <c r="ED49" i="9"/>
  <c r="EV59" i="9"/>
  <c r="EF59" i="9"/>
  <c r="ED58" i="9"/>
  <c r="EV66" i="9"/>
  <c r="EF66" i="9"/>
  <c r="ED62" i="9"/>
  <c r="EV70" i="9"/>
  <c r="EF70" i="9"/>
  <c r="EX70" i="9" s="1"/>
  <c r="T68" i="8" s="1"/>
  <c r="EL19" i="9"/>
  <c r="EL23" i="9"/>
  <c r="EL21" i="9" s="1"/>
  <c r="EJ21" i="9"/>
  <c r="EJ18" i="9" s="1"/>
  <c r="EL42" i="9"/>
  <c r="EL41" i="9" s="1"/>
  <c r="EJ41" i="9"/>
  <c r="EL51" i="9"/>
  <c r="EL49" i="9" s="1"/>
  <c r="EJ49" i="9"/>
  <c r="EL59" i="9"/>
  <c r="EL58" i="9" s="1"/>
  <c r="EJ58" i="9"/>
  <c r="EL66" i="9"/>
  <c r="EJ62" i="9"/>
  <c r="ER19" i="9"/>
  <c r="ER23" i="9"/>
  <c r="ER21" i="9" s="1"/>
  <c r="EP21" i="9"/>
  <c r="EP18" i="9" s="1"/>
  <c r="ER42" i="9"/>
  <c r="ER41" i="9" s="1"/>
  <c r="EP41" i="9"/>
  <c r="ER51" i="9"/>
  <c r="ER49" i="9" s="1"/>
  <c r="EP49" i="9"/>
  <c r="ER59" i="9"/>
  <c r="ER58" i="9" s="1"/>
  <c r="EP58" i="9"/>
  <c r="ER66" i="9"/>
  <c r="ER62" i="9" s="1"/>
  <c r="EP62" i="9"/>
  <c r="AH30" i="9"/>
  <c r="AH29" i="9" s="1"/>
  <c r="AF29" i="9"/>
  <c r="AH42" i="9"/>
  <c r="AH41" i="9" s="1"/>
  <c r="AF41" i="9"/>
  <c r="AH55" i="9"/>
  <c r="AH54" i="9" s="1"/>
  <c r="AF54" i="9"/>
  <c r="AH59" i="9"/>
  <c r="AH58" i="9" s="1"/>
  <c r="AF58" i="9"/>
  <c r="AH63" i="9"/>
  <c r="AH62" i="9" s="1"/>
  <c r="AF62" i="9"/>
  <c r="AK19" i="9"/>
  <c r="AK23" i="9"/>
  <c r="AK21" i="9" s="1"/>
  <c r="AI21" i="9"/>
  <c r="AI18" i="9" s="1"/>
  <c r="AK39" i="9"/>
  <c r="AK37" i="9" s="1"/>
  <c r="AI37" i="9"/>
  <c r="AI67" i="9"/>
  <c r="AK68" i="9"/>
  <c r="AK67" i="9" s="1"/>
  <c r="AN15" i="9"/>
  <c r="AN12" i="9" s="1"/>
  <c r="AL12" i="9"/>
  <c r="AN30" i="9"/>
  <c r="AN29" i="9" s="1"/>
  <c r="AL29" i="9"/>
  <c r="AN42" i="9"/>
  <c r="AN41" i="9" s="1"/>
  <c r="AL41" i="9"/>
  <c r="AN55" i="9"/>
  <c r="AN54" i="9" s="1"/>
  <c r="AL54" i="9"/>
  <c r="AN59" i="9"/>
  <c r="AN58" i="9" s="1"/>
  <c r="AL58" i="9"/>
  <c r="AN63" i="9"/>
  <c r="AN62" i="9" s="1"/>
  <c r="AL62" i="9"/>
  <c r="AO53" i="9"/>
  <c r="AO52" i="9"/>
  <c r="D15" i="9"/>
  <c r="D17" i="9"/>
  <c r="D20" i="9"/>
  <c r="D24" i="9"/>
  <c r="DR30" i="9"/>
  <c r="D30" i="9"/>
  <c r="D34" i="9"/>
  <c r="D36" i="9"/>
  <c r="DR42" i="9"/>
  <c r="D42" i="9"/>
  <c r="D46" i="9"/>
  <c r="DR50" i="9"/>
  <c r="D50" i="9"/>
  <c r="DR60" i="9"/>
  <c r="D60" i="9"/>
  <c r="DR64" i="9"/>
  <c r="D64" i="9"/>
  <c r="DT64" i="9" s="1"/>
  <c r="G8" i="9"/>
  <c r="G8" i="1" s="1"/>
  <c r="G15" i="9"/>
  <c r="E12" i="9"/>
  <c r="E7" i="9" s="1"/>
  <c r="E26" i="9" s="1"/>
  <c r="G30" i="9"/>
  <c r="E29" i="9"/>
  <c r="E28" i="9" s="1"/>
  <c r="G42" i="9"/>
  <c r="E41" i="9"/>
  <c r="E40" i="9" s="1"/>
  <c r="G55" i="9"/>
  <c r="E54" i="9"/>
  <c r="E58" i="9"/>
  <c r="G59" i="9"/>
  <c r="E62" i="9"/>
  <c r="G63" i="9"/>
  <c r="E67" i="9"/>
  <c r="G68" i="9"/>
  <c r="D70" i="9"/>
  <c r="J19" i="9"/>
  <c r="J19" i="1" s="1"/>
  <c r="J23" i="9"/>
  <c r="H21" i="9"/>
  <c r="H18" i="9" s="1"/>
  <c r="J39" i="9"/>
  <c r="H37" i="9"/>
  <c r="J50" i="9"/>
  <c r="H49" i="9"/>
  <c r="M19" i="9"/>
  <c r="M19" i="1" s="1"/>
  <c r="M23" i="9"/>
  <c r="M23" i="1" s="1"/>
  <c r="M30" i="9"/>
  <c r="K29" i="9"/>
  <c r="K28" i="9" s="1"/>
  <c r="M42" i="9"/>
  <c r="K41" i="9"/>
  <c r="K40" i="9" s="1"/>
  <c r="M55" i="9"/>
  <c r="K54" i="9"/>
  <c r="M59" i="9"/>
  <c r="K58" i="9"/>
  <c r="K62" i="9"/>
  <c r="M63" i="9"/>
  <c r="K67" i="9"/>
  <c r="M68" i="9"/>
  <c r="P19" i="9"/>
  <c r="P19" i="1" s="1"/>
  <c r="P23" i="9"/>
  <c r="P23" i="1" s="1"/>
  <c r="P30" i="9"/>
  <c r="N29" i="9"/>
  <c r="N28" i="9" s="1"/>
  <c r="P42" i="9"/>
  <c r="N41" i="9"/>
  <c r="N40" i="9" s="1"/>
  <c r="P55" i="9"/>
  <c r="N54" i="9"/>
  <c r="N58" i="9"/>
  <c r="P59" i="9"/>
  <c r="N62" i="9"/>
  <c r="P63" i="9"/>
  <c r="N67" i="9"/>
  <c r="P68" i="9"/>
  <c r="S30" i="9"/>
  <c r="Q29" i="9"/>
  <c r="Q28" i="9" s="1"/>
  <c r="S42" i="9"/>
  <c r="Q41" i="9"/>
  <c r="Q40" i="9" s="1"/>
  <c r="S55" i="9"/>
  <c r="Q54" i="9"/>
  <c r="Q58" i="9"/>
  <c r="S59" i="9"/>
  <c r="S63" i="9"/>
  <c r="Q62" i="9"/>
  <c r="Q67" i="9"/>
  <c r="S68" i="9"/>
  <c r="V19" i="9"/>
  <c r="V23" i="9"/>
  <c r="V30" i="9"/>
  <c r="V29" i="9" s="1"/>
  <c r="V28" i="9" s="1"/>
  <c r="T29" i="9"/>
  <c r="T28" i="9" s="1"/>
  <c r="V42" i="9"/>
  <c r="V41" i="9" s="1"/>
  <c r="V40" i="9" s="1"/>
  <c r="V52" i="9" s="1"/>
  <c r="T41" i="9"/>
  <c r="T40" i="9" s="1"/>
  <c r="V55" i="9"/>
  <c r="V54" i="9" s="1"/>
  <c r="T54" i="9"/>
  <c r="T58" i="9"/>
  <c r="V59" i="9"/>
  <c r="V58" i="9" s="1"/>
  <c r="T62" i="9"/>
  <c r="V63" i="9"/>
  <c r="V62" i="9" s="1"/>
  <c r="D66" i="9"/>
  <c r="T67" i="9"/>
  <c r="V68" i="9"/>
  <c r="V67" i="9" s="1"/>
  <c r="Y42" i="9"/>
  <c r="Y41" i="9" s="1"/>
  <c r="Y40" i="9" s="1"/>
  <c r="Y52" i="9" s="1"/>
  <c r="Y27" i="9" s="1"/>
  <c r="Y73" i="9" s="1"/>
  <c r="Y74" i="9" s="1"/>
  <c r="W41" i="9"/>
  <c r="W40" i="9" s="1"/>
  <c r="W52" i="9" s="1"/>
  <c r="AB19" i="9"/>
  <c r="AB23" i="9"/>
  <c r="AB21" i="9" s="1"/>
  <c r="Z21" i="9"/>
  <c r="Z18" i="9" s="1"/>
  <c r="AB39" i="9"/>
  <c r="AB37" i="9" s="1"/>
  <c r="Z37" i="9"/>
  <c r="AB50" i="9"/>
  <c r="AB49" i="9" s="1"/>
  <c r="Z49" i="9"/>
  <c r="AE8" i="9"/>
  <c r="AE15" i="9"/>
  <c r="AE12" i="9" s="1"/>
  <c r="AC12" i="9"/>
  <c r="AC7" i="9" s="1"/>
  <c r="AC26" i="9" s="1"/>
  <c r="AE30" i="9"/>
  <c r="AE29" i="9" s="1"/>
  <c r="AE28" i="9" s="1"/>
  <c r="AC29" i="9"/>
  <c r="AC28" i="9" s="1"/>
  <c r="AE42" i="9"/>
  <c r="AE41" i="9" s="1"/>
  <c r="AC41" i="9"/>
  <c r="AC40" i="9" s="1"/>
  <c r="AE55" i="9"/>
  <c r="AE54" i="9" s="1"/>
  <c r="AC54" i="9"/>
  <c r="AE59" i="9"/>
  <c r="AE58" i="9" s="1"/>
  <c r="AC58" i="9"/>
  <c r="AE63" i="9"/>
  <c r="AE68" i="9"/>
  <c r="EU13" i="9"/>
  <c r="EU12" i="9" s="1"/>
  <c r="ES12" i="9"/>
  <c r="EU30" i="9"/>
  <c r="EU29" i="9" s="1"/>
  <c r="ES29" i="9"/>
  <c r="EU39" i="9"/>
  <c r="EU37" i="9" s="1"/>
  <c r="ES37" i="9"/>
  <c r="EU57" i="9"/>
  <c r="EU54" i="9" s="1"/>
  <c r="EU53" i="9" s="1"/>
  <c r="ES54" i="9"/>
  <c r="ES53" i="9" s="1"/>
  <c r="ES67" i="9"/>
  <c r="EU68" i="9"/>
  <c r="EF10" i="9"/>
  <c r="EV13" i="9"/>
  <c r="EF13" i="9"/>
  <c r="ED12" i="9"/>
  <c r="EV15" i="9"/>
  <c r="EF15" i="9"/>
  <c r="EX15" i="9" s="1"/>
  <c r="T13" i="8" s="1"/>
  <c r="EV17" i="9"/>
  <c r="EF17" i="9"/>
  <c r="EX17" i="9" s="1"/>
  <c r="T15" i="8" s="1"/>
  <c r="EV20" i="9"/>
  <c r="EF20" i="9"/>
  <c r="EX20" i="9" s="1"/>
  <c r="T18" i="8" s="1"/>
  <c r="EV24" i="9"/>
  <c r="EF24" i="9"/>
  <c r="EX24" i="9" s="1"/>
  <c r="T22" i="8" s="1"/>
  <c r="EV30" i="9"/>
  <c r="EF30" i="9"/>
  <c r="ED29" i="9"/>
  <c r="EV35" i="9"/>
  <c r="EF35" i="9"/>
  <c r="EX35" i="9" s="1"/>
  <c r="T33" i="8" s="1"/>
  <c r="EV39" i="9"/>
  <c r="EF39" i="9"/>
  <c r="ED37" i="9"/>
  <c r="EV45" i="9"/>
  <c r="EF45" i="9"/>
  <c r="EX45" i="9" s="1"/>
  <c r="T43" i="8" s="1"/>
  <c r="EV47" i="9"/>
  <c r="EF47" i="9"/>
  <c r="EX47" i="9" s="1"/>
  <c r="T45" i="8" s="1"/>
  <c r="EV57" i="9"/>
  <c r="EF57" i="9"/>
  <c r="ED54" i="9"/>
  <c r="ED53" i="9" s="1"/>
  <c r="EV60" i="9"/>
  <c r="EF60" i="9"/>
  <c r="EX60" i="9" s="1"/>
  <c r="T58" i="8" s="1"/>
  <c r="ED67" i="9"/>
  <c r="EV68" i="9"/>
  <c r="EV67" i="9" s="1"/>
  <c r="EF68" i="9"/>
  <c r="EF68" i="1" s="1"/>
  <c r="EL8" i="9"/>
  <c r="EL13" i="9"/>
  <c r="EL12" i="9" s="1"/>
  <c r="EJ12" i="9"/>
  <c r="EJ7" i="9" s="1"/>
  <c r="EJ26" i="9" s="1"/>
  <c r="EL30" i="9"/>
  <c r="EL29" i="9" s="1"/>
  <c r="EJ29" i="9"/>
  <c r="EL39" i="9"/>
  <c r="EL37" i="9" s="1"/>
  <c r="EJ37" i="9"/>
  <c r="EL57" i="9"/>
  <c r="EL54" i="9" s="1"/>
  <c r="EL53" i="9" s="1"/>
  <c r="EJ54" i="9"/>
  <c r="EJ53" i="9" s="1"/>
  <c r="EJ67" i="9"/>
  <c r="EL68" i="9"/>
  <c r="ER13" i="9"/>
  <c r="ER12" i="9" s="1"/>
  <c r="EP12" i="9"/>
  <c r="ER30" i="9"/>
  <c r="ER29" i="9" s="1"/>
  <c r="EP29" i="9"/>
  <c r="ER39" i="9"/>
  <c r="ER37" i="9" s="1"/>
  <c r="EP37" i="9"/>
  <c r="ER57" i="9"/>
  <c r="ER54" i="9" s="1"/>
  <c r="ER53" i="9" s="1"/>
  <c r="EP54" i="9"/>
  <c r="EP53" i="9" s="1"/>
  <c r="EP67" i="9"/>
  <c r="ER68" i="9"/>
  <c r="ER67" i="9" s="1"/>
  <c r="AH8" i="9"/>
  <c r="AH19" i="9"/>
  <c r="AH23" i="9"/>
  <c r="AH21" i="9" s="1"/>
  <c r="AF21" i="9"/>
  <c r="AF18" i="9" s="1"/>
  <c r="AH39" i="9"/>
  <c r="AH37" i="9" s="1"/>
  <c r="AF37" i="9"/>
  <c r="AH50" i="9"/>
  <c r="AH49" i="9" s="1"/>
  <c r="AF49" i="9"/>
  <c r="AF67" i="9"/>
  <c r="AH68" i="9"/>
  <c r="AH67" i="9" s="1"/>
  <c r="AK8" i="9"/>
  <c r="AK15" i="9"/>
  <c r="AK12" i="9" s="1"/>
  <c r="AI12" i="9"/>
  <c r="AI7" i="9" s="1"/>
  <c r="AI26" i="9" s="1"/>
  <c r="AK30" i="9"/>
  <c r="AK29" i="9" s="1"/>
  <c r="AK28" i="9" s="1"/>
  <c r="AI29" i="9"/>
  <c r="AI28" i="9" s="1"/>
  <c r="AK42" i="9"/>
  <c r="AK41" i="9" s="1"/>
  <c r="AK40" i="9" s="1"/>
  <c r="AI41" i="9"/>
  <c r="AI40" i="9" s="1"/>
  <c r="AK55" i="9"/>
  <c r="AK54" i="9" s="1"/>
  <c r="AI54" i="9"/>
  <c r="AK59" i="9"/>
  <c r="AK58" i="9" s="1"/>
  <c r="AI58" i="9"/>
  <c r="AK63" i="9"/>
  <c r="AK62" i="9" s="1"/>
  <c r="AK61" i="9" s="1"/>
  <c r="AI62" i="9"/>
  <c r="AI61" i="9" s="1"/>
  <c r="AN8" i="9"/>
  <c r="AN19" i="9"/>
  <c r="AN23" i="9"/>
  <c r="AN21" i="9" s="1"/>
  <c r="AL21" i="9"/>
  <c r="AL18" i="9" s="1"/>
  <c r="AN39" i="9"/>
  <c r="AN37" i="9" s="1"/>
  <c r="AL37" i="9"/>
  <c r="AN50" i="9"/>
  <c r="AN49" i="9" s="1"/>
  <c r="AL49" i="9"/>
  <c r="AL67" i="9"/>
  <c r="AN68" i="9"/>
  <c r="AN67" i="9" s="1"/>
  <c r="BI52" i="9"/>
  <c r="BI27" i="9" s="1"/>
  <c r="BI73" i="9" s="1"/>
  <c r="BI74" i="9" s="1"/>
  <c r="DB52" i="9"/>
  <c r="DB27" i="9" s="1"/>
  <c r="DB73" i="9" s="1"/>
  <c r="AZ18" i="9"/>
  <c r="AQ53" i="9"/>
  <c r="AQ27" i="9"/>
  <c r="AQ73" i="9" s="1"/>
  <c r="CZ52" i="9"/>
  <c r="AZ26" i="9"/>
  <c r="AZ6" i="9" s="1"/>
  <c r="AZ72" i="9" s="1"/>
  <c r="AZ74" i="9" s="1"/>
  <c r="AQ18" i="9"/>
  <c r="AQ26" i="9" s="1"/>
  <c r="AQ6" i="9" s="1"/>
  <c r="AQ72" i="9" s="1"/>
  <c r="B21" i="9"/>
  <c r="B18" i="9" s="1"/>
  <c r="ES66" i="1"/>
  <c r="ES62" i="1" s="1"/>
  <c r="ES60" i="5"/>
  <c r="ES59" i="5"/>
  <c r="ES59" i="1" s="1"/>
  <c r="ES57" i="5"/>
  <c r="ES57" i="1" s="1"/>
  <c r="ES54" i="1" s="1"/>
  <c r="ES51" i="5"/>
  <c r="ES51" i="1" s="1"/>
  <c r="ES49" i="1" s="1"/>
  <c r="ES47" i="5"/>
  <c r="ES46" i="5"/>
  <c r="ES45" i="5"/>
  <c r="ES42" i="5"/>
  <c r="ES42" i="1" s="1"/>
  <c r="ES39" i="5"/>
  <c r="ES39" i="1" s="1"/>
  <c r="ES37" i="1" s="1"/>
  <c r="ES36" i="5"/>
  <c r="ES30" i="5"/>
  <c r="ES30" i="1" s="1"/>
  <c r="EP70" i="5"/>
  <c r="EP68" i="5"/>
  <c r="EP68" i="1" s="1"/>
  <c r="EP66" i="1"/>
  <c r="EP60" i="5"/>
  <c r="EP59" i="5"/>
  <c r="EP59" i="1" s="1"/>
  <c r="EP57" i="5"/>
  <c r="EP57" i="1" s="1"/>
  <c r="EP54" i="1" s="1"/>
  <c r="EP51" i="5"/>
  <c r="EP51" i="1" s="1"/>
  <c r="EP49" i="1" s="1"/>
  <c r="EP47" i="5"/>
  <c r="EP46" i="5"/>
  <c r="EP45" i="5"/>
  <c r="EP42" i="5"/>
  <c r="EP42" i="1" s="1"/>
  <c r="EP39" i="5"/>
  <c r="EP39" i="1" s="1"/>
  <c r="EP37" i="1" s="1"/>
  <c r="EP36" i="5"/>
  <c r="EP35" i="5"/>
  <c r="EP30" i="5"/>
  <c r="EP30" i="1" s="1"/>
  <c r="EM70" i="5"/>
  <c r="EM66" i="5"/>
  <c r="EM60" i="5"/>
  <c r="EM59" i="5"/>
  <c r="EM59" i="1" s="1"/>
  <c r="EM57" i="5"/>
  <c r="EM57" i="1" s="1"/>
  <c r="EM54" i="1" s="1"/>
  <c r="EM51" i="5"/>
  <c r="EM51" i="1" s="1"/>
  <c r="EM49" i="1" s="1"/>
  <c r="EM47" i="5"/>
  <c r="EM46" i="5"/>
  <c r="EM45" i="5"/>
  <c r="EM42" i="5"/>
  <c r="EM42" i="1" s="1"/>
  <c r="EM39" i="5"/>
  <c r="EM39" i="1" s="1"/>
  <c r="EM37" i="1" s="1"/>
  <c r="EM36" i="5"/>
  <c r="EM35" i="5"/>
  <c r="EM30" i="5"/>
  <c r="EM30" i="1" s="1"/>
  <c r="EJ70" i="5"/>
  <c r="EJ60" i="5"/>
  <c r="EJ59" i="5"/>
  <c r="EJ59" i="1" s="1"/>
  <c r="EJ57" i="5"/>
  <c r="EJ57" i="1" s="1"/>
  <c r="EJ54" i="1" s="1"/>
  <c r="EJ51" i="5"/>
  <c r="EJ51" i="1" s="1"/>
  <c r="EJ49" i="1" s="1"/>
  <c r="EJ47" i="5"/>
  <c r="EJ46" i="5"/>
  <c r="EJ45" i="5"/>
  <c r="EJ42" i="5"/>
  <c r="EJ42" i="1" s="1"/>
  <c r="EJ39" i="5"/>
  <c r="EJ39" i="1" s="1"/>
  <c r="EJ37" i="1" s="1"/>
  <c r="EJ36" i="5"/>
  <c r="EJ35" i="5"/>
  <c r="EJ30" i="5"/>
  <c r="EJ30" i="1" s="1"/>
  <c r="EG70" i="5"/>
  <c r="EG66" i="5"/>
  <c r="EG66" i="1" s="1"/>
  <c r="EG60" i="5"/>
  <c r="EG59" i="5"/>
  <c r="EG59" i="1" s="1"/>
  <c r="EG57" i="5"/>
  <c r="EG57" i="1" s="1"/>
  <c r="EG54" i="1" s="1"/>
  <c r="EG51" i="5"/>
  <c r="EG51" i="1" s="1"/>
  <c r="EG49" i="1" s="1"/>
  <c r="EG47" i="5"/>
  <c r="EG46" i="5"/>
  <c r="EG45" i="5"/>
  <c r="EG42" i="5"/>
  <c r="EG42" i="1" s="1"/>
  <c r="EG39" i="5"/>
  <c r="EG39" i="1" s="1"/>
  <c r="EG37" i="1" s="1"/>
  <c r="EG36" i="5"/>
  <c r="EG35" i="5"/>
  <c r="EG30" i="5"/>
  <c r="EG30" i="1" s="1"/>
  <c r="ED70" i="5"/>
  <c r="ED66" i="5"/>
  <c r="ED66" i="1" s="1"/>
  <c r="ED60" i="5"/>
  <c r="ED60" i="1" s="1"/>
  <c r="ED59" i="5"/>
  <c r="ED59" i="1" s="1"/>
  <c r="ED58" i="1" s="1"/>
  <c r="ED57" i="5"/>
  <c r="ED57" i="1" s="1"/>
  <c r="ED54" i="1" s="1"/>
  <c r="ED51" i="5"/>
  <c r="ED51" i="1" s="1"/>
  <c r="ED49" i="1" s="1"/>
  <c r="ED47" i="5"/>
  <c r="ED47" i="1" s="1"/>
  <c r="ED46" i="5"/>
  <c r="ED46" i="1" s="1"/>
  <c r="ED45" i="5"/>
  <c r="ED45" i="1" s="1"/>
  <c r="ED42" i="5"/>
  <c r="ED42" i="1" s="1"/>
  <c r="ED41" i="1" s="1"/>
  <c r="ED39" i="5"/>
  <c r="ED39" i="1" s="1"/>
  <c r="ED37" i="1" s="1"/>
  <c r="ED35" i="5"/>
  <c r="ED35" i="1" s="1"/>
  <c r="ED34" i="1"/>
  <c r="ED30" i="5"/>
  <c r="ED30" i="1" s="1"/>
  <c r="CZ70" i="5"/>
  <c r="CZ68" i="5"/>
  <c r="CZ68" i="1" s="1"/>
  <c r="CZ66" i="5"/>
  <c r="CZ64" i="5"/>
  <c r="CZ63" i="5"/>
  <c r="CZ63" i="1" s="1"/>
  <c r="CZ60" i="5"/>
  <c r="CZ59" i="5"/>
  <c r="CZ59" i="1" s="1"/>
  <c r="CZ57" i="5"/>
  <c r="CZ55" i="5"/>
  <c r="CZ55" i="1" s="1"/>
  <c r="CZ50" i="5"/>
  <c r="CZ50" i="1" s="1"/>
  <c r="CZ49" i="1" s="1"/>
  <c r="CZ48" i="5"/>
  <c r="CZ47" i="5"/>
  <c r="CZ46" i="5"/>
  <c r="CZ45" i="5"/>
  <c r="CZ42" i="5"/>
  <c r="CZ42" i="1" s="1"/>
  <c r="CZ39" i="5"/>
  <c r="CZ39" i="1" s="1"/>
  <c r="CZ37" i="1" s="1"/>
  <c r="CZ36" i="5"/>
  <c r="CZ35" i="5"/>
  <c r="CZ34" i="5"/>
  <c r="CZ31" i="5"/>
  <c r="CZ30" i="5"/>
  <c r="CZ30" i="1" s="1"/>
  <c r="BM60" i="5"/>
  <c r="BM60" i="1" s="1"/>
  <c r="BM58" i="1" s="1"/>
  <c r="BM53" i="1" s="1"/>
  <c r="BG70" i="5"/>
  <c r="BG68" i="5"/>
  <c r="BG66" i="5"/>
  <c r="BG64" i="5"/>
  <c r="BG63" i="5"/>
  <c r="BG63" i="1" s="1"/>
  <c r="BG59" i="5"/>
  <c r="BG59" i="1" s="1"/>
  <c r="BG57" i="5"/>
  <c r="BG55" i="5"/>
  <c r="BG55" i="1" s="1"/>
  <c r="BG50" i="5"/>
  <c r="BG50" i="1" s="1"/>
  <c r="BG49" i="1" s="1"/>
  <c r="BG48" i="5"/>
  <c r="BG47" i="5"/>
  <c r="BG46" i="5"/>
  <c r="BG45" i="5"/>
  <c r="BG42" i="5"/>
  <c r="BG42" i="1" s="1"/>
  <c r="BG39" i="5"/>
  <c r="BG39" i="1" s="1"/>
  <c r="BG37" i="1" s="1"/>
  <c r="BG35" i="5"/>
  <c r="BG34" i="5"/>
  <c r="BG31" i="5"/>
  <c r="BG30" i="5"/>
  <c r="BG30" i="1" s="1"/>
  <c r="HC28" i="10" l="1"/>
  <c r="ED29" i="1"/>
  <c r="AB7" i="9"/>
  <c r="AK7" i="9"/>
  <c r="BC52" i="1"/>
  <c r="BC27" i="1" s="1"/>
  <c r="BC73" i="1" s="1"/>
  <c r="Q28" i="1"/>
  <c r="N28" i="1"/>
  <c r="K53" i="1"/>
  <c r="K28" i="1"/>
  <c r="H62" i="1"/>
  <c r="H40" i="1"/>
  <c r="H28" i="1"/>
  <c r="DW52" i="1"/>
  <c r="E28" i="1"/>
  <c r="H61" i="1"/>
  <c r="H53" i="1"/>
  <c r="H52" i="1"/>
  <c r="H27" i="1" s="1"/>
  <c r="H73" i="1" s="1"/>
  <c r="H26" i="1"/>
  <c r="H6" i="1" s="1"/>
  <c r="H72" i="1" s="1"/>
  <c r="E26" i="1"/>
  <c r="E6" i="1" s="1"/>
  <c r="E72" i="1" s="1"/>
  <c r="BI34" i="5"/>
  <c r="BI34" i="1" s="1"/>
  <c r="BG34" i="1"/>
  <c r="BI45" i="5"/>
  <c r="BI45" i="1" s="1"/>
  <c r="BG45" i="1"/>
  <c r="BG41" i="1" s="1"/>
  <c r="BI47" i="5"/>
  <c r="BI47" i="1" s="1"/>
  <c r="BG47" i="1"/>
  <c r="BI57" i="5"/>
  <c r="BI57" i="1" s="1"/>
  <c r="BG57" i="1"/>
  <c r="BI66" i="5"/>
  <c r="BI66" i="1" s="1"/>
  <c r="BG66" i="1"/>
  <c r="BI70" i="5"/>
  <c r="BI70" i="1" s="1"/>
  <c r="BG70" i="1"/>
  <c r="DB34" i="5"/>
  <c r="DB34" i="1" s="1"/>
  <c r="CZ34" i="1"/>
  <c r="DB36" i="5"/>
  <c r="DB36" i="1" s="1"/>
  <c r="CZ36" i="1"/>
  <c r="DB46" i="5"/>
  <c r="DB46" i="1" s="1"/>
  <c r="CZ46" i="1"/>
  <c r="DB48" i="5"/>
  <c r="DB48" i="1" s="1"/>
  <c r="CZ48" i="1"/>
  <c r="DB66" i="5"/>
  <c r="DB66" i="1" s="1"/>
  <c r="CZ66" i="1"/>
  <c r="DB70" i="5"/>
  <c r="DB70" i="1" s="1"/>
  <c r="CZ70" i="1"/>
  <c r="CZ67" i="1" s="1"/>
  <c r="ED53" i="1"/>
  <c r="ED67" i="5"/>
  <c r="ED70" i="1"/>
  <c r="EI34" i="5"/>
  <c r="EI34" i="1" s="1"/>
  <c r="EG34" i="1"/>
  <c r="EI36" i="5"/>
  <c r="EI36" i="1" s="1"/>
  <c r="EG36" i="1"/>
  <c r="EI46" i="5"/>
  <c r="EI46" i="1" s="1"/>
  <c r="EG46" i="1"/>
  <c r="EL35" i="5"/>
  <c r="EL35" i="1" s="1"/>
  <c r="EJ35" i="1"/>
  <c r="EL45" i="5"/>
  <c r="EL45" i="1" s="1"/>
  <c r="EJ45" i="1"/>
  <c r="EL47" i="5"/>
  <c r="EL47" i="1" s="1"/>
  <c r="EJ47" i="1"/>
  <c r="EL60" i="5"/>
  <c r="EL60" i="1" s="1"/>
  <c r="EJ60" i="1"/>
  <c r="EO35" i="5"/>
  <c r="EO35" i="1" s="1"/>
  <c r="EM35" i="1"/>
  <c r="EO45" i="5"/>
  <c r="EO45" i="1" s="1"/>
  <c r="EM45" i="1"/>
  <c r="EO47" i="5"/>
  <c r="EO47" i="1" s="1"/>
  <c r="EM47" i="1"/>
  <c r="EO60" i="5"/>
  <c r="EO60" i="1" s="1"/>
  <c r="EM60" i="1"/>
  <c r="EM67" i="5"/>
  <c r="EM70" i="1"/>
  <c r="EM67" i="1" s="1"/>
  <c r="ER34" i="5"/>
  <c r="ER34" i="1" s="1"/>
  <c r="EP34" i="1"/>
  <c r="ER36" i="5"/>
  <c r="ER36" i="1" s="1"/>
  <c r="EP36" i="1"/>
  <c r="ER46" i="5"/>
  <c r="ER46" i="1" s="1"/>
  <c r="EP46" i="1"/>
  <c r="ER70" i="5"/>
  <c r="ER70" i="1" s="1"/>
  <c r="EP70" i="1"/>
  <c r="EU34" i="5"/>
  <c r="EU34" i="1" s="1"/>
  <c r="ES34" i="1"/>
  <c r="EU45" i="5"/>
  <c r="EU45" i="1" s="1"/>
  <c r="ES45" i="1"/>
  <c r="EU47" i="5"/>
  <c r="EU47" i="1" s="1"/>
  <c r="ES47" i="1"/>
  <c r="EU60" i="5"/>
  <c r="EU60" i="1" s="1"/>
  <c r="ES60" i="1"/>
  <c r="ES67" i="5"/>
  <c r="ES70" i="1"/>
  <c r="ES67" i="1" s="1"/>
  <c r="EL7" i="9"/>
  <c r="EU67" i="9"/>
  <c r="EU68" i="1"/>
  <c r="V53" i="9"/>
  <c r="S62" i="9"/>
  <c r="S63" i="1"/>
  <c r="S62" i="1" s="1"/>
  <c r="S54" i="9"/>
  <c r="S55" i="1"/>
  <c r="S54" i="1" s="1"/>
  <c r="S41" i="9"/>
  <c r="S42" i="1"/>
  <c r="S41" i="1" s="1"/>
  <c r="S29" i="9"/>
  <c r="S30" i="1"/>
  <c r="S29" i="1" s="1"/>
  <c r="P54" i="9"/>
  <c r="P55" i="1"/>
  <c r="P54" i="1" s="1"/>
  <c r="P41" i="9"/>
  <c r="P42" i="1"/>
  <c r="P41" i="1" s="1"/>
  <c r="P29" i="9"/>
  <c r="P30" i="1"/>
  <c r="P29" i="1" s="1"/>
  <c r="M58" i="9"/>
  <c r="M59" i="1"/>
  <c r="M58" i="1" s="1"/>
  <c r="M54" i="9"/>
  <c r="M53" i="9" s="1"/>
  <c r="M55" i="1"/>
  <c r="M54" i="1" s="1"/>
  <c r="M53" i="1" s="1"/>
  <c r="M41" i="9"/>
  <c r="M42" i="1"/>
  <c r="M41" i="1" s="1"/>
  <c r="M29" i="9"/>
  <c r="M30" i="1"/>
  <c r="M29" i="1" s="1"/>
  <c r="J49" i="9"/>
  <c r="J50" i="1"/>
  <c r="J49" i="1" s="1"/>
  <c r="J37" i="9"/>
  <c r="J39" i="1"/>
  <c r="J37" i="1" s="1"/>
  <c r="J21" i="9"/>
  <c r="J18" i="9" s="1"/>
  <c r="J23" i="1"/>
  <c r="J21" i="1" s="1"/>
  <c r="J18" i="1" s="1"/>
  <c r="G54" i="9"/>
  <c r="G55" i="1"/>
  <c r="G54" i="1" s="1"/>
  <c r="G41" i="9"/>
  <c r="G42" i="1"/>
  <c r="G41" i="1" s="1"/>
  <c r="G29" i="9"/>
  <c r="G30" i="1"/>
  <c r="G29" i="1" s="1"/>
  <c r="G12" i="9"/>
  <c r="G7" i="9" s="1"/>
  <c r="G15" i="1"/>
  <c r="G12" i="1" s="1"/>
  <c r="G7" i="1" s="1"/>
  <c r="EL62" i="9"/>
  <c r="EL66" i="1"/>
  <c r="EL62" i="1" s="1"/>
  <c r="AB29" i="9"/>
  <c r="AB28" i="9" s="1"/>
  <c r="S49" i="9"/>
  <c r="S50" i="1"/>
  <c r="S49" i="1" s="1"/>
  <c r="S37" i="9"/>
  <c r="S39" i="1"/>
  <c r="S37" i="1" s="1"/>
  <c r="S21" i="9"/>
  <c r="S18" i="9" s="1"/>
  <c r="S23" i="1"/>
  <c r="S21" i="1" s="1"/>
  <c r="S18" i="1" s="1"/>
  <c r="M49" i="9"/>
  <c r="M50" i="1"/>
  <c r="M49" i="1" s="1"/>
  <c r="M37" i="9"/>
  <c r="M39" i="1"/>
  <c r="M37" i="1" s="1"/>
  <c r="M12" i="9"/>
  <c r="M15" i="1"/>
  <c r="M12" i="1" s="1"/>
  <c r="M7" i="1" s="1"/>
  <c r="J67" i="9"/>
  <c r="J68" i="1"/>
  <c r="J67" i="1" s="1"/>
  <c r="J58" i="9"/>
  <c r="J59" i="1"/>
  <c r="J58" i="1" s="1"/>
  <c r="G49" i="9"/>
  <c r="G50" i="1"/>
  <c r="G49" i="1" s="1"/>
  <c r="G37" i="9"/>
  <c r="G39" i="1"/>
  <c r="G37" i="1" s="1"/>
  <c r="G21" i="9"/>
  <c r="G23" i="1"/>
  <c r="G21" i="1" s="1"/>
  <c r="G18" i="1" s="1"/>
  <c r="DT61" i="10"/>
  <c r="AI59" i="8" s="1"/>
  <c r="AI60" i="8"/>
  <c r="DT18" i="10"/>
  <c r="AI16" i="8" s="1"/>
  <c r="AU16" i="8" s="1"/>
  <c r="AI19" i="8"/>
  <c r="AU19" i="8" s="1"/>
  <c r="AU47" i="8"/>
  <c r="J23" i="7"/>
  <c r="M23" i="7" s="1"/>
  <c r="DS6" i="1"/>
  <c r="W9" i="8"/>
  <c r="AU9" i="8" s="1"/>
  <c r="HC11" i="10"/>
  <c r="AU56" i="8"/>
  <c r="Q40" i="1"/>
  <c r="Q52" i="1" s="1"/>
  <c r="N40" i="1"/>
  <c r="N52" i="1" s="1"/>
  <c r="N27" i="1" s="1"/>
  <c r="N73" i="1" s="1"/>
  <c r="K61" i="1"/>
  <c r="AU35" i="8"/>
  <c r="BI31" i="5"/>
  <c r="BI31" i="1" s="1"/>
  <c r="BG31" i="1"/>
  <c r="BG29" i="1" s="1"/>
  <c r="BI35" i="5"/>
  <c r="BI35" i="1" s="1"/>
  <c r="BG35" i="1"/>
  <c r="BI46" i="5"/>
  <c r="BI46" i="1" s="1"/>
  <c r="BG46" i="1"/>
  <c r="BI48" i="5"/>
  <c r="BI48" i="1" s="1"/>
  <c r="BG48" i="1"/>
  <c r="BG54" i="1"/>
  <c r="BI64" i="5"/>
  <c r="BI64" i="1" s="1"/>
  <c r="BG64" i="1"/>
  <c r="BG67" i="5"/>
  <c r="BG68" i="1"/>
  <c r="DB31" i="5"/>
  <c r="DB31" i="1" s="1"/>
  <c r="CZ31" i="1"/>
  <c r="CZ29" i="1" s="1"/>
  <c r="DB35" i="5"/>
  <c r="DB35" i="1" s="1"/>
  <c r="CZ35" i="1"/>
  <c r="DB45" i="5"/>
  <c r="DB45" i="1" s="1"/>
  <c r="CZ45" i="1"/>
  <c r="CZ41" i="1" s="1"/>
  <c r="DB47" i="5"/>
  <c r="DB47" i="1" s="1"/>
  <c r="CZ47" i="1"/>
  <c r="DB57" i="5"/>
  <c r="DB57" i="1" s="1"/>
  <c r="CZ57" i="1"/>
  <c r="CZ54" i="1" s="1"/>
  <c r="DB60" i="5"/>
  <c r="DB60" i="1" s="1"/>
  <c r="CZ60" i="1"/>
  <c r="CZ58" i="1" s="1"/>
  <c r="DB64" i="5"/>
  <c r="DB64" i="1" s="1"/>
  <c r="CZ64" i="1"/>
  <c r="CZ62" i="1" s="1"/>
  <c r="ED40" i="1"/>
  <c r="EG29" i="1"/>
  <c r="EI35" i="5"/>
  <c r="EI35" i="1" s="1"/>
  <c r="EG35" i="1"/>
  <c r="EI45" i="5"/>
  <c r="EI45" i="1" s="1"/>
  <c r="EG45" i="1"/>
  <c r="EG41" i="1" s="1"/>
  <c r="EI47" i="5"/>
  <c r="EI47" i="1" s="1"/>
  <c r="EG47" i="1"/>
  <c r="EI60" i="5"/>
  <c r="EI60" i="1" s="1"/>
  <c r="EG60" i="1"/>
  <c r="EG58" i="1" s="1"/>
  <c r="EG53" i="1" s="1"/>
  <c r="EG67" i="5"/>
  <c r="EG70" i="1"/>
  <c r="EG67" i="1" s="1"/>
  <c r="EL34" i="5"/>
  <c r="EL34" i="1" s="1"/>
  <c r="EJ34" i="1"/>
  <c r="EJ29" i="1" s="1"/>
  <c r="EL36" i="5"/>
  <c r="EL36" i="1" s="1"/>
  <c r="EJ36" i="1"/>
  <c r="EJ41" i="1"/>
  <c r="EL46" i="5"/>
  <c r="EL46" i="1" s="1"/>
  <c r="EJ46" i="1"/>
  <c r="EJ58" i="1"/>
  <c r="EJ53" i="1" s="1"/>
  <c r="EJ67" i="5"/>
  <c r="EJ61" i="5" s="1"/>
  <c r="EJ70" i="1"/>
  <c r="EJ67" i="1" s="1"/>
  <c r="EJ61" i="1" s="1"/>
  <c r="EO34" i="5"/>
  <c r="EO34" i="1" s="1"/>
  <c r="EM34" i="1"/>
  <c r="EM29" i="1" s="1"/>
  <c r="EO36" i="5"/>
  <c r="EO36" i="1" s="1"/>
  <c r="EM36" i="1"/>
  <c r="EM41" i="1"/>
  <c r="EO46" i="5"/>
  <c r="EO46" i="1" s="1"/>
  <c r="EM46" i="1"/>
  <c r="EM58" i="1"/>
  <c r="EM53" i="1" s="1"/>
  <c r="EO66" i="5"/>
  <c r="EO66" i="1" s="1"/>
  <c r="EM66" i="1"/>
  <c r="EP29" i="1"/>
  <c r="ER35" i="5"/>
  <c r="ER35" i="1" s="1"/>
  <c r="EP35" i="1"/>
  <c r="ER45" i="5"/>
  <c r="ER45" i="1" s="1"/>
  <c r="EP45" i="1"/>
  <c r="EP41" i="1" s="1"/>
  <c r="ER47" i="5"/>
  <c r="ER47" i="1" s="1"/>
  <c r="EP47" i="1"/>
  <c r="ER60" i="5"/>
  <c r="ER60" i="1" s="1"/>
  <c r="EP60" i="1"/>
  <c r="EP58" i="1" s="1"/>
  <c r="EP53" i="1" s="1"/>
  <c r="EP67" i="1"/>
  <c r="ES29" i="1"/>
  <c r="EU36" i="5"/>
  <c r="EU36" i="1" s="1"/>
  <c r="ES36" i="1"/>
  <c r="ES41" i="1"/>
  <c r="EU46" i="5"/>
  <c r="EU46" i="1" s="1"/>
  <c r="ES46" i="1"/>
  <c r="ES58" i="1"/>
  <c r="ES53" i="1" s="1"/>
  <c r="ES61" i="1"/>
  <c r="EL67" i="9"/>
  <c r="EL68" i="1"/>
  <c r="S67" i="9"/>
  <c r="S68" i="1"/>
  <c r="S67" i="1" s="1"/>
  <c r="S58" i="9"/>
  <c r="S59" i="1"/>
  <c r="S58" i="1" s="1"/>
  <c r="P67" i="9"/>
  <c r="P68" i="1"/>
  <c r="P67" i="1" s="1"/>
  <c r="P62" i="9"/>
  <c r="P61" i="9" s="1"/>
  <c r="P63" i="1"/>
  <c r="P62" i="1" s="1"/>
  <c r="P61" i="1" s="1"/>
  <c r="P58" i="9"/>
  <c r="P59" i="1"/>
  <c r="P58" i="1" s="1"/>
  <c r="M67" i="9"/>
  <c r="M68" i="1"/>
  <c r="M67" i="1" s="1"/>
  <c r="M62" i="9"/>
  <c r="M63" i="1"/>
  <c r="M62" i="1" s="1"/>
  <c r="M61" i="1" s="1"/>
  <c r="G67" i="9"/>
  <c r="G68" i="1"/>
  <c r="G67" i="1" s="1"/>
  <c r="G62" i="9"/>
  <c r="G61" i="9" s="1"/>
  <c r="G63" i="1"/>
  <c r="G62" i="1" s="1"/>
  <c r="G61" i="1" s="1"/>
  <c r="G58" i="9"/>
  <c r="G59" i="1"/>
  <c r="G58" i="1" s="1"/>
  <c r="HC14" i="9"/>
  <c r="T12" i="8"/>
  <c r="AR12" i="8" s="1"/>
  <c r="AE18" i="9"/>
  <c r="P49" i="9"/>
  <c r="P50" i="1"/>
  <c r="P49" i="1" s="1"/>
  <c r="P37" i="9"/>
  <c r="P39" i="1"/>
  <c r="P37" i="1" s="1"/>
  <c r="J62" i="9"/>
  <c r="J63" i="1"/>
  <c r="J62" i="1" s="1"/>
  <c r="J61" i="1" s="1"/>
  <c r="J54" i="9"/>
  <c r="J55" i="1"/>
  <c r="J54" i="1" s="1"/>
  <c r="J53" i="1" s="1"/>
  <c r="J41" i="9"/>
  <c r="J42" i="1"/>
  <c r="J41" i="1" s="1"/>
  <c r="J40" i="1" s="1"/>
  <c r="J29" i="9"/>
  <c r="J30" i="1"/>
  <c r="J29" i="1" s="1"/>
  <c r="J28" i="1" s="1"/>
  <c r="J52" i="1" s="1"/>
  <c r="J27" i="1" s="1"/>
  <c r="J73" i="1" s="1"/>
  <c r="J12" i="9"/>
  <c r="J15" i="1"/>
  <c r="J12" i="1" s="1"/>
  <c r="J7" i="1" s="1"/>
  <c r="J26" i="1" s="1"/>
  <c r="J6" i="1" s="1"/>
  <c r="J72" i="1" s="1"/>
  <c r="J74" i="1" s="1"/>
  <c r="W38" i="8"/>
  <c r="DT7" i="10"/>
  <c r="AI5" i="8" s="1"/>
  <c r="AI10" i="8"/>
  <c r="EC74" i="10"/>
  <c r="J70" i="7"/>
  <c r="M4" i="7"/>
  <c r="M70" i="7" s="1"/>
  <c r="Q61" i="1"/>
  <c r="Q53" i="1"/>
  <c r="N53" i="1"/>
  <c r="K40" i="1"/>
  <c r="K52" i="1" s="1"/>
  <c r="K27" i="1" s="1"/>
  <c r="K73" i="1" s="1"/>
  <c r="E40" i="1"/>
  <c r="E52" i="1" s="1"/>
  <c r="E27" i="1" s="1"/>
  <c r="E73" i="1" s="1"/>
  <c r="BC52" i="9"/>
  <c r="BC27" i="9" s="1"/>
  <c r="BC73" i="9" s="1"/>
  <c r="AU65" i="8"/>
  <c r="AU39" i="8"/>
  <c r="HC14" i="10"/>
  <c r="W12" i="8"/>
  <c r="AU12" i="8" s="1"/>
  <c r="DW12" i="1"/>
  <c r="DW7" i="1" s="1"/>
  <c r="DW26" i="1" s="1"/>
  <c r="EX53" i="10"/>
  <c r="W51" i="8" s="1"/>
  <c r="W52" i="8"/>
  <c r="EX28" i="10"/>
  <c r="W26" i="8" s="1"/>
  <c r="W27" i="8"/>
  <c r="AU27" i="8" s="1"/>
  <c r="HC64" i="9"/>
  <c r="AF62" i="8"/>
  <c r="HC48" i="9"/>
  <c r="AF46" i="8"/>
  <c r="AR33" i="8"/>
  <c r="HC31" i="9"/>
  <c r="AF29" i="8"/>
  <c r="DS6" i="9"/>
  <c r="AE24" i="8"/>
  <c r="AQ5" i="8"/>
  <c r="AK5" i="8"/>
  <c r="AW5" i="8" s="1"/>
  <c r="HC18" i="10"/>
  <c r="DT40" i="10"/>
  <c r="AI38" i="8" s="1"/>
  <c r="DT28" i="10"/>
  <c r="DT26" i="10"/>
  <c r="AI24" i="8" s="1"/>
  <c r="EX12" i="10"/>
  <c r="W10" i="8" s="1"/>
  <c r="AU10" i="8" s="1"/>
  <c r="HC13" i="10"/>
  <c r="HC40" i="10"/>
  <c r="Z26" i="9"/>
  <c r="H26" i="9"/>
  <c r="AQ74" i="9"/>
  <c r="AN18" i="9"/>
  <c r="AK53" i="9"/>
  <c r="AK52" i="9"/>
  <c r="AK27" i="9" s="1"/>
  <c r="AK73" i="9" s="1"/>
  <c r="AH18" i="9"/>
  <c r="ER28" i="9"/>
  <c r="EL28" i="9"/>
  <c r="EF37" i="9"/>
  <c r="EX39" i="9"/>
  <c r="ED28" i="9"/>
  <c r="EF12" i="9"/>
  <c r="EX13" i="9"/>
  <c r="T11" i="8" s="1"/>
  <c r="AR11" i="8" s="1"/>
  <c r="ES28" i="9"/>
  <c r="AC53" i="9"/>
  <c r="AC52" i="9"/>
  <c r="V61" i="9"/>
  <c r="V27" i="9" s="1"/>
  <c r="V73" i="9" s="1"/>
  <c r="T53" i="9"/>
  <c r="T52" i="9"/>
  <c r="Q61" i="9"/>
  <c r="Q53" i="9"/>
  <c r="Q52" i="9"/>
  <c r="N53" i="9"/>
  <c r="N52" i="9"/>
  <c r="M61" i="9"/>
  <c r="K53" i="9"/>
  <c r="K52" i="9"/>
  <c r="E53" i="9"/>
  <c r="E52" i="9"/>
  <c r="D58" i="9"/>
  <c r="DT60" i="9"/>
  <c r="DT50" i="9"/>
  <c r="AF48" i="8" s="1"/>
  <c r="D49" i="9"/>
  <c r="DT42" i="9"/>
  <c r="AF40" i="8" s="1"/>
  <c r="D41" i="9"/>
  <c r="DT30" i="9"/>
  <c r="AF28" i="8" s="1"/>
  <c r="D29" i="9"/>
  <c r="D12" i="9"/>
  <c r="AL61" i="9"/>
  <c r="AL53" i="9"/>
  <c r="AL40" i="9"/>
  <c r="AL28" i="9"/>
  <c r="AF61" i="9"/>
  <c r="AF53" i="9"/>
  <c r="AF40" i="9"/>
  <c r="AF28" i="9"/>
  <c r="EP61" i="9"/>
  <c r="EP40" i="9"/>
  <c r="EJ61" i="9"/>
  <c r="EJ40" i="9"/>
  <c r="ED61" i="9"/>
  <c r="EF58" i="9"/>
  <c r="EX59" i="9"/>
  <c r="EF41" i="9"/>
  <c r="EX42" i="9"/>
  <c r="EX19" i="9"/>
  <c r="ES61" i="9"/>
  <c r="ES40" i="9"/>
  <c r="AB61" i="9"/>
  <c r="Z40" i="9"/>
  <c r="Z28" i="9"/>
  <c r="H61" i="9"/>
  <c r="H53" i="9"/>
  <c r="H40" i="9"/>
  <c r="H28" i="9"/>
  <c r="D67" i="9"/>
  <c r="DT68" i="9"/>
  <c r="AF66" i="8" s="1"/>
  <c r="AI53" i="9"/>
  <c r="AI52" i="9"/>
  <c r="EP28" i="9"/>
  <c r="EP52" i="9" s="1"/>
  <c r="EJ28" i="9"/>
  <c r="EF67" i="9"/>
  <c r="EX68" i="9"/>
  <c r="AB59" i="9" s="1"/>
  <c r="EF54" i="9"/>
  <c r="EF53" i="9" s="1"/>
  <c r="EX57" i="9"/>
  <c r="EF29" i="9"/>
  <c r="EX30" i="9"/>
  <c r="EU28" i="9"/>
  <c r="AE53" i="9"/>
  <c r="AE7" i="9"/>
  <c r="AE26" i="9" s="1"/>
  <c r="AB18" i="9"/>
  <c r="T61" i="9"/>
  <c r="N61" i="9"/>
  <c r="K61" i="9"/>
  <c r="E61" i="9"/>
  <c r="AN61" i="9"/>
  <c r="AN53" i="9"/>
  <c r="AN40" i="9"/>
  <c r="AN28" i="9"/>
  <c r="AK18" i="9"/>
  <c r="AK26" i="9" s="1"/>
  <c r="AH61" i="9"/>
  <c r="AH53" i="9"/>
  <c r="AH40" i="9"/>
  <c r="AH28" i="9"/>
  <c r="ER61" i="9"/>
  <c r="ER40" i="9"/>
  <c r="ER18" i="9"/>
  <c r="EL40" i="9"/>
  <c r="EL18" i="9"/>
  <c r="EX66" i="9"/>
  <c r="EF62" i="9"/>
  <c r="EF49" i="9"/>
  <c r="EX51" i="9"/>
  <c r="T49" i="8" s="1"/>
  <c r="AR49" i="8" s="1"/>
  <c r="ED40" i="9"/>
  <c r="EX23" i="9"/>
  <c r="EF21" i="9"/>
  <c r="EF18" i="9" s="1"/>
  <c r="EU61" i="9"/>
  <c r="EU40" i="9"/>
  <c r="EU18" i="9"/>
  <c r="AE40" i="9"/>
  <c r="AE52" i="9" s="1"/>
  <c r="Z61" i="9"/>
  <c r="AB40" i="9"/>
  <c r="V7" i="9"/>
  <c r="M7" i="9"/>
  <c r="J61" i="9"/>
  <c r="J53" i="9"/>
  <c r="J40" i="9"/>
  <c r="J7" i="9"/>
  <c r="J26" i="9" s="1"/>
  <c r="G18" i="9"/>
  <c r="DT63" i="9"/>
  <c r="AF61" i="8" s="1"/>
  <c r="D62" i="9"/>
  <c r="DT55" i="9"/>
  <c r="D54" i="9"/>
  <c r="D37" i="9"/>
  <c r="HC35" i="9"/>
  <c r="D21" i="9"/>
  <c r="D18" i="9" s="1"/>
  <c r="CZ67" i="5"/>
  <c r="EP67" i="5"/>
  <c r="EV34" i="5"/>
  <c r="EF34" i="5"/>
  <c r="EV39" i="5"/>
  <c r="EF39" i="5"/>
  <c r="EF39" i="1" s="1"/>
  <c r="ED37" i="5"/>
  <c r="EV45" i="5"/>
  <c r="EF45" i="5"/>
  <c r="EV47" i="5"/>
  <c r="EF47" i="5"/>
  <c r="EV57" i="5"/>
  <c r="EF57" i="5"/>
  <c r="EF57" i="1" s="1"/>
  <c r="ED54" i="5"/>
  <c r="EV60" i="5"/>
  <c r="EF60" i="5"/>
  <c r="EV70" i="5"/>
  <c r="EF70" i="5"/>
  <c r="EI42" i="5"/>
  <c r="EG41" i="5"/>
  <c r="EI51" i="5"/>
  <c r="EG49" i="5"/>
  <c r="EI59" i="5"/>
  <c r="EG58" i="5"/>
  <c r="EI66" i="5"/>
  <c r="EG62" i="5"/>
  <c r="EL30" i="5"/>
  <c r="EJ29" i="5"/>
  <c r="EL39" i="5"/>
  <c r="EJ37" i="5"/>
  <c r="EL57" i="5"/>
  <c r="EJ54" i="5"/>
  <c r="EO30" i="5"/>
  <c r="EM29" i="5"/>
  <c r="EO39" i="5"/>
  <c r="EM37" i="5"/>
  <c r="EO57" i="5"/>
  <c r="EM54" i="5"/>
  <c r="EO70" i="5"/>
  <c r="ER42" i="5"/>
  <c r="EP41" i="5"/>
  <c r="ER51" i="5"/>
  <c r="EP49" i="5"/>
  <c r="ER59" i="5"/>
  <c r="EP58" i="5"/>
  <c r="ER66" i="5"/>
  <c r="EP62" i="5"/>
  <c r="EU39" i="5"/>
  <c r="ES37" i="5"/>
  <c r="EU57" i="5"/>
  <c r="ES54" i="5"/>
  <c r="EU70" i="5"/>
  <c r="EV30" i="5"/>
  <c r="EF30" i="5"/>
  <c r="EF30" i="1" s="1"/>
  <c r="ED29" i="5"/>
  <c r="EF35" i="5"/>
  <c r="EF35" i="1" s="1"/>
  <c r="EV42" i="5"/>
  <c r="EF42" i="5"/>
  <c r="EF42" i="1" s="1"/>
  <c r="ED41" i="5"/>
  <c r="EV46" i="5"/>
  <c r="EF46" i="5"/>
  <c r="EV51" i="5"/>
  <c r="EF51" i="5"/>
  <c r="EF51" i="1" s="1"/>
  <c r="ED49" i="5"/>
  <c r="EV59" i="5"/>
  <c r="EF59" i="5"/>
  <c r="EF59" i="1" s="1"/>
  <c r="ED58" i="5"/>
  <c r="EV66" i="5"/>
  <c r="EF66" i="5"/>
  <c r="EF66" i="1" s="1"/>
  <c r="ED62" i="5"/>
  <c r="ED61" i="5" s="1"/>
  <c r="EI30" i="5"/>
  <c r="EG29" i="5"/>
  <c r="EI39" i="5"/>
  <c r="EG37" i="5"/>
  <c r="EI57" i="5"/>
  <c r="EG54" i="5"/>
  <c r="EG53" i="5" s="1"/>
  <c r="EI70" i="5"/>
  <c r="EL42" i="5"/>
  <c r="EJ41" i="5"/>
  <c r="EL51" i="5"/>
  <c r="EJ49" i="5"/>
  <c r="EL59" i="5"/>
  <c r="EJ58" i="5"/>
  <c r="EL70" i="5"/>
  <c r="EL70" i="1" s="1"/>
  <c r="EO42" i="5"/>
  <c r="EM41" i="5"/>
  <c r="EO51" i="5"/>
  <c r="EM49" i="5"/>
  <c r="EO59" i="5"/>
  <c r="EM58" i="5"/>
  <c r="ER30" i="5"/>
  <c r="EP29" i="5"/>
  <c r="ER39" i="5"/>
  <c r="EP37" i="5"/>
  <c r="ER57" i="5"/>
  <c r="EP54" i="5"/>
  <c r="EP53" i="5" s="1"/>
  <c r="ER68" i="5"/>
  <c r="EV68" i="5"/>
  <c r="EV67" i="5" s="1"/>
  <c r="EU30" i="5"/>
  <c r="ES29" i="5"/>
  <c r="EU42" i="5"/>
  <c r="ES41" i="5"/>
  <c r="EU51" i="5"/>
  <c r="ES49" i="5"/>
  <c r="EU59" i="5"/>
  <c r="ES58" i="5"/>
  <c r="EU66" i="5"/>
  <c r="ES62" i="5"/>
  <c r="BI42" i="5"/>
  <c r="BG41" i="5"/>
  <c r="BI55" i="5"/>
  <c r="BG54" i="5"/>
  <c r="BI59" i="5"/>
  <c r="BI59" i="1" s="1"/>
  <c r="BI68" i="5"/>
  <c r="BO60" i="5"/>
  <c r="BM58" i="5"/>
  <c r="BM53" i="5" s="1"/>
  <c r="CZ29" i="5"/>
  <c r="DB30" i="5"/>
  <c r="DB42" i="5"/>
  <c r="CZ41" i="5"/>
  <c r="DB55" i="5"/>
  <c r="CZ54" i="5"/>
  <c r="DB59" i="5"/>
  <c r="CZ58" i="5"/>
  <c r="DB63" i="5"/>
  <c r="CZ62" i="5"/>
  <c r="BG29" i="5"/>
  <c r="BI30" i="5"/>
  <c r="BG37" i="5"/>
  <c r="BI39" i="5"/>
  <c r="BI50" i="5"/>
  <c r="BG49" i="5"/>
  <c r="BI63" i="5"/>
  <c r="BG62" i="5"/>
  <c r="BG61" i="5" s="1"/>
  <c r="CG34" i="5"/>
  <c r="CE29" i="5"/>
  <c r="DB39" i="5"/>
  <c r="CZ37" i="5"/>
  <c r="DB50" i="5"/>
  <c r="CZ49" i="5"/>
  <c r="DB68" i="5"/>
  <c r="BG67" i="1" l="1"/>
  <c r="BG62" i="1"/>
  <c r="HC52" i="10"/>
  <c r="AB52" i="9"/>
  <c r="AB27" i="9" s="1"/>
  <c r="AB73" i="9" s="1"/>
  <c r="EL61" i="9"/>
  <c r="J28" i="9"/>
  <c r="J52" i="9" s="1"/>
  <c r="J27" i="9" s="1"/>
  <c r="J73" i="9" s="1"/>
  <c r="D53" i="9"/>
  <c r="G26" i="9"/>
  <c r="EF61" i="9"/>
  <c r="EL26" i="9"/>
  <c r="EL6" i="9" s="1"/>
  <c r="EL72" i="9" s="1"/>
  <c r="AH52" i="9"/>
  <c r="AH27" i="9" s="1"/>
  <c r="AH73" i="9" s="1"/>
  <c r="AK6" i="9"/>
  <c r="AK72" i="9" s="1"/>
  <c r="AB26" i="9"/>
  <c r="EJ52" i="9"/>
  <c r="E74" i="1"/>
  <c r="AU38" i="8"/>
  <c r="EM28" i="1"/>
  <c r="EJ28" i="1"/>
  <c r="EG40" i="1"/>
  <c r="H74" i="1"/>
  <c r="AE6" i="9"/>
  <c r="AE72" i="9" s="1"/>
  <c r="EP40" i="1"/>
  <c r="CZ61" i="1"/>
  <c r="CZ40" i="1"/>
  <c r="CZ28" i="1"/>
  <c r="BG61" i="1"/>
  <c r="Q27" i="1"/>
  <c r="Q73" i="1" s="1"/>
  <c r="CZ53" i="1"/>
  <c r="BI37" i="5"/>
  <c r="BI39" i="1"/>
  <c r="BI37" i="1" s="1"/>
  <c r="BI29" i="5"/>
  <c r="BI30" i="1"/>
  <c r="BI29" i="1" s="1"/>
  <c r="EI67" i="5"/>
  <c r="EI70" i="1"/>
  <c r="EI67" i="1" s="1"/>
  <c r="EI54" i="5"/>
  <c r="EI57" i="1"/>
  <c r="EI54" i="1" s="1"/>
  <c r="EI37" i="5"/>
  <c r="EI39" i="1"/>
  <c r="EI37" i="1" s="1"/>
  <c r="EI29" i="5"/>
  <c r="EI30" i="1"/>
  <c r="EI29" i="1" s="1"/>
  <c r="EI28" i="1" s="1"/>
  <c r="EF49" i="1"/>
  <c r="EO67" i="5"/>
  <c r="EO70" i="1"/>
  <c r="EO67" i="1" s="1"/>
  <c r="EO54" i="5"/>
  <c r="EO57" i="1"/>
  <c r="EO54" i="1" s="1"/>
  <c r="EO37" i="5"/>
  <c r="EO39" i="1"/>
  <c r="EO37" i="1" s="1"/>
  <c r="EO29" i="5"/>
  <c r="EO30" i="1"/>
  <c r="EO29" i="1" s="1"/>
  <c r="EO28" i="1" s="1"/>
  <c r="EL54" i="5"/>
  <c r="EL57" i="1"/>
  <c r="EL54" i="1" s="1"/>
  <c r="EL37" i="5"/>
  <c r="EL39" i="1"/>
  <c r="EL37" i="1" s="1"/>
  <c r="EL29" i="5"/>
  <c r="EL30" i="1"/>
  <c r="EL29" i="1" s="1"/>
  <c r="EL28" i="1" s="1"/>
  <c r="EI62" i="5"/>
  <c r="EI66" i="1"/>
  <c r="EI58" i="5"/>
  <c r="EI59" i="1"/>
  <c r="EI58" i="1" s="1"/>
  <c r="EI49" i="5"/>
  <c r="EI51" i="1"/>
  <c r="EI49" i="1" s="1"/>
  <c r="EI41" i="5"/>
  <c r="EI42" i="1"/>
  <c r="EI41" i="1" s="1"/>
  <c r="EI40" i="1" s="1"/>
  <c r="EF54" i="1"/>
  <c r="EX47" i="5"/>
  <c r="Q45" i="8" s="1"/>
  <c r="EF47" i="1"/>
  <c r="EX47" i="1" s="1"/>
  <c r="H44" i="7" s="1"/>
  <c r="EX45" i="5"/>
  <c r="Q43" i="8" s="1"/>
  <c r="Z43" i="8" s="1"/>
  <c r="EF45" i="1"/>
  <c r="EX45" i="1" s="1"/>
  <c r="H42" i="7" s="1"/>
  <c r="EX21" i="9"/>
  <c r="T19" i="8" s="1"/>
  <c r="T21" i="8"/>
  <c r="EX29" i="9"/>
  <c r="T28" i="8"/>
  <c r="EX54" i="9"/>
  <c r="T55" i="8"/>
  <c r="EX67" i="9"/>
  <c r="T65" i="8" s="1"/>
  <c r="T66" i="8"/>
  <c r="EX41" i="9"/>
  <c r="T39" i="8" s="1"/>
  <c r="T40" i="8"/>
  <c r="EX58" i="9"/>
  <c r="T56" i="8" s="1"/>
  <c r="T57" i="8"/>
  <c r="DT52" i="10"/>
  <c r="AI26" i="8"/>
  <c r="J73" i="7"/>
  <c r="J75" i="7" s="1"/>
  <c r="J72" i="7"/>
  <c r="EL67" i="1"/>
  <c r="EL61" i="1" s="1"/>
  <c r="ES40" i="1"/>
  <c r="EP28" i="1"/>
  <c r="EP52" i="1" s="1"/>
  <c r="EM40" i="1"/>
  <c r="EM52" i="1" s="1"/>
  <c r="EJ40" i="1"/>
  <c r="EG28" i="1"/>
  <c r="EG52" i="1" s="1"/>
  <c r="BG40" i="1"/>
  <c r="DS72" i="1"/>
  <c r="DS74" i="1" s="1"/>
  <c r="J3" i="7"/>
  <c r="M3" i="7" s="1"/>
  <c r="G26" i="1"/>
  <c r="G28" i="1"/>
  <c r="G40" i="1"/>
  <c r="G53" i="1"/>
  <c r="M28" i="1"/>
  <c r="M40" i="1"/>
  <c r="P28" i="1"/>
  <c r="P40" i="1"/>
  <c r="P53" i="1"/>
  <c r="S28" i="1"/>
  <c r="S40" i="1"/>
  <c r="S53" i="1"/>
  <c r="S61" i="1"/>
  <c r="EV70" i="1"/>
  <c r="ED67" i="1"/>
  <c r="DB29" i="5"/>
  <c r="DB30" i="1"/>
  <c r="DB29" i="1" s="1"/>
  <c r="BI67" i="5"/>
  <c r="BI68" i="1"/>
  <c r="BI67" i="1" s="1"/>
  <c r="EX46" i="5"/>
  <c r="Q44" i="8" s="1"/>
  <c r="Z44" i="8" s="1"/>
  <c r="EF46" i="1"/>
  <c r="EX46" i="1" s="1"/>
  <c r="H43" i="7" s="1"/>
  <c r="DB67" i="5"/>
  <c r="DB68" i="1"/>
  <c r="DB67" i="1" s="1"/>
  <c r="DB49" i="5"/>
  <c r="DB50" i="1"/>
  <c r="DB49" i="1" s="1"/>
  <c r="DB37" i="5"/>
  <c r="DB39" i="1"/>
  <c r="DB37" i="1" s="1"/>
  <c r="BI62" i="5"/>
  <c r="BI63" i="1"/>
  <c r="BI62" i="1" s="1"/>
  <c r="BI61" i="1" s="1"/>
  <c r="BI49" i="5"/>
  <c r="BI50" i="1"/>
  <c r="BI49" i="1" s="1"/>
  <c r="DB62" i="5"/>
  <c r="DB63" i="1"/>
  <c r="DB62" i="1" s="1"/>
  <c r="DB61" i="1" s="1"/>
  <c r="DB58" i="5"/>
  <c r="DB59" i="1"/>
  <c r="DB58" i="1" s="1"/>
  <c r="DB54" i="5"/>
  <c r="DB55" i="1"/>
  <c r="DB54" i="1" s="1"/>
  <c r="DB53" i="1" s="1"/>
  <c r="DB41" i="5"/>
  <c r="DB42" i="1"/>
  <c r="DB41" i="1" s="1"/>
  <c r="DB40" i="1" s="1"/>
  <c r="BO58" i="5"/>
  <c r="BO53" i="5" s="1"/>
  <c r="BO60" i="1"/>
  <c r="BO58" i="1" s="1"/>
  <c r="BO53" i="1" s="1"/>
  <c r="BI54" i="5"/>
  <c r="BI55" i="1"/>
  <c r="BI54" i="1" s="1"/>
  <c r="BI41" i="5"/>
  <c r="BI42" i="1"/>
  <c r="BI41" i="1" s="1"/>
  <c r="EU62" i="5"/>
  <c r="EU66" i="1"/>
  <c r="EU62" i="1" s="1"/>
  <c r="EU58" i="5"/>
  <c r="EU59" i="1"/>
  <c r="EU58" i="1" s="1"/>
  <c r="EU49" i="5"/>
  <c r="EU51" i="1"/>
  <c r="EU49" i="1" s="1"/>
  <c r="EU41" i="5"/>
  <c r="EU42" i="1"/>
  <c r="EU41" i="1" s="1"/>
  <c r="EU40" i="1" s="1"/>
  <c r="EU29" i="5"/>
  <c r="EU30" i="1"/>
  <c r="EU29" i="1" s="1"/>
  <c r="ER67" i="5"/>
  <c r="ER68" i="1"/>
  <c r="ER54" i="5"/>
  <c r="ER57" i="1"/>
  <c r="ER54" i="1" s="1"/>
  <c r="ER37" i="5"/>
  <c r="ER39" i="1"/>
  <c r="ER37" i="1" s="1"/>
  <c r="ER29" i="5"/>
  <c r="ER30" i="1"/>
  <c r="ER29" i="1" s="1"/>
  <c r="ER28" i="1" s="1"/>
  <c r="EO58" i="5"/>
  <c r="EO59" i="1"/>
  <c r="EO58" i="1" s="1"/>
  <c r="EO49" i="5"/>
  <c r="EO51" i="1"/>
  <c r="EO49" i="1" s="1"/>
  <c r="EO41" i="5"/>
  <c r="EO42" i="1"/>
  <c r="EO41" i="1" s="1"/>
  <c r="EO40" i="1" s="1"/>
  <c r="EL58" i="5"/>
  <c r="EL59" i="1"/>
  <c r="EL58" i="1" s="1"/>
  <c r="EL49" i="5"/>
  <c r="EL51" i="1"/>
  <c r="EL49" i="1" s="1"/>
  <c r="EL41" i="5"/>
  <c r="EL42" i="1"/>
  <c r="EL41" i="1" s="1"/>
  <c r="EL40" i="1" s="1"/>
  <c r="EF41" i="1"/>
  <c r="EF40" i="1" s="1"/>
  <c r="EX30" i="1"/>
  <c r="EU67" i="5"/>
  <c r="EU70" i="1"/>
  <c r="EU54" i="5"/>
  <c r="EU57" i="1"/>
  <c r="EU54" i="1" s="1"/>
  <c r="EU53" i="1" s="1"/>
  <c r="EU37" i="5"/>
  <c r="EU39" i="1"/>
  <c r="EU37" i="1" s="1"/>
  <c r="ER62" i="5"/>
  <c r="ER66" i="1"/>
  <c r="EX66" i="1" s="1"/>
  <c r="H63" i="7" s="1"/>
  <c r="ER58" i="5"/>
  <c r="ER59" i="1"/>
  <c r="ER58" i="1" s="1"/>
  <c r="ER53" i="1" s="1"/>
  <c r="ER49" i="5"/>
  <c r="ER51" i="1"/>
  <c r="ER49" i="1" s="1"/>
  <c r="ER41" i="5"/>
  <c r="ER42" i="1"/>
  <c r="ER41" i="1" s="1"/>
  <c r="ER40" i="1" s="1"/>
  <c r="EF67" i="5"/>
  <c r="EF70" i="1"/>
  <c r="EX60" i="5"/>
  <c r="Q58" i="8" s="1"/>
  <c r="EF60" i="1"/>
  <c r="EX60" i="1" s="1"/>
  <c r="H57" i="7" s="1"/>
  <c r="EF37" i="1"/>
  <c r="EX39" i="1"/>
  <c r="EX34" i="5"/>
  <c r="Q32" i="8" s="1"/>
  <c r="Z32" i="8" s="1"/>
  <c r="EF34" i="1"/>
  <c r="EX34" i="1" s="1"/>
  <c r="H31" i="7" s="1"/>
  <c r="EX62" i="9"/>
  <c r="T60" i="8" s="1"/>
  <c r="T64" i="8"/>
  <c r="AN52" i="9"/>
  <c r="AN27" i="9" s="1"/>
  <c r="AN73" i="9" s="1"/>
  <c r="EF28" i="9"/>
  <c r="EF52" i="9" s="1"/>
  <c r="EF27" i="9" s="1"/>
  <c r="EF73" i="9" s="1"/>
  <c r="EX18" i="9"/>
  <c r="T16" i="8" s="1"/>
  <c r="T17" i="8"/>
  <c r="AF52" i="9"/>
  <c r="AL52" i="9"/>
  <c r="EX37" i="9"/>
  <c r="T35" i="8" s="1"/>
  <c r="T37" i="8"/>
  <c r="HC12" i="10"/>
  <c r="AU26" i="8"/>
  <c r="M73" i="7"/>
  <c r="M75" i="7" s="1"/>
  <c r="M72" i="7"/>
  <c r="EX52" i="10"/>
  <c r="W50" i="8" s="1"/>
  <c r="G28" i="9"/>
  <c r="G40" i="9"/>
  <c r="G53" i="9"/>
  <c r="G6" i="9" s="1"/>
  <c r="G72" i="9" s="1"/>
  <c r="M28" i="9"/>
  <c r="M40" i="9"/>
  <c r="P28" i="9"/>
  <c r="P40" i="9"/>
  <c r="P53" i="9"/>
  <c r="S28" i="9"/>
  <c r="S40" i="9"/>
  <c r="S53" i="9"/>
  <c r="S61" i="9"/>
  <c r="EU67" i="1"/>
  <c r="EU61" i="1" s="1"/>
  <c r="AR66" i="8"/>
  <c r="AR62" i="8"/>
  <c r="AR61" i="8"/>
  <c r="HC60" i="9"/>
  <c r="AF58" i="8"/>
  <c r="HC55" i="9"/>
  <c r="AF53" i="8"/>
  <c r="AR48" i="8"/>
  <c r="AR46" i="8"/>
  <c r="AR40" i="8"/>
  <c r="AR29" i="8"/>
  <c r="AR28" i="8"/>
  <c r="CG29" i="5"/>
  <c r="CG34" i="1"/>
  <c r="AQ24" i="8"/>
  <c r="AK24" i="8"/>
  <c r="AW24" i="8" s="1"/>
  <c r="DS72" i="9"/>
  <c r="DS74" i="9" s="1"/>
  <c r="AE4" i="8"/>
  <c r="EF40" i="9"/>
  <c r="HC30" i="9"/>
  <c r="HC42" i="9"/>
  <c r="AK74" i="9"/>
  <c r="HC63" i="9"/>
  <c r="HC51" i="9"/>
  <c r="EX49" i="9"/>
  <c r="T47" i="8" s="1"/>
  <c r="D61" i="9"/>
  <c r="J6" i="9"/>
  <c r="J72" i="9" s="1"/>
  <c r="J74" i="9" s="1"/>
  <c r="EU52" i="9"/>
  <c r="EU27" i="9" s="1"/>
  <c r="EU73" i="9" s="1"/>
  <c r="HC68" i="9"/>
  <c r="H52" i="9"/>
  <c r="Z52" i="9"/>
  <c r="EX40" i="9"/>
  <c r="D28" i="9"/>
  <c r="DT49" i="9"/>
  <c r="AF47" i="8" s="1"/>
  <c r="HC50" i="9"/>
  <c r="ES52" i="9"/>
  <c r="EX12" i="9"/>
  <c r="T10" i="8" s="1"/>
  <c r="HC13" i="9"/>
  <c r="ED52" i="9"/>
  <c r="EL52" i="9"/>
  <c r="EL27" i="9" s="1"/>
  <c r="EL73" i="9" s="1"/>
  <c r="EL74" i="9" s="1"/>
  <c r="ER52" i="9"/>
  <c r="ER27" i="9" s="1"/>
  <c r="ER73" i="9" s="1"/>
  <c r="EL67" i="5"/>
  <c r="EL61" i="5" s="1"/>
  <c r="EU61" i="5"/>
  <c r="ES61" i="5"/>
  <c r="EU40" i="5"/>
  <c r="EP28" i="5"/>
  <c r="EM40" i="5"/>
  <c r="EJ40" i="5"/>
  <c r="EG28" i="5"/>
  <c r="EX59" i="5"/>
  <c r="EF58" i="5"/>
  <c r="EX42" i="5"/>
  <c r="EF41" i="5"/>
  <c r="EU53" i="5"/>
  <c r="ER40" i="5"/>
  <c r="EO53" i="5"/>
  <c r="EO28" i="5"/>
  <c r="EL53" i="5"/>
  <c r="EL28" i="5"/>
  <c r="EI61" i="5"/>
  <c r="EI40" i="5"/>
  <c r="EX70" i="5"/>
  <c r="Q68" i="8" s="1"/>
  <c r="Z68" i="8" s="1"/>
  <c r="ED53" i="5"/>
  <c r="EX39" i="5"/>
  <c r="EF37" i="5"/>
  <c r="ES40" i="5"/>
  <c r="ER61" i="5"/>
  <c r="EX68" i="5"/>
  <c r="AB59" i="5" s="1"/>
  <c r="ER28" i="5"/>
  <c r="EO40" i="5"/>
  <c r="EL40" i="5"/>
  <c r="EI28" i="5"/>
  <c r="EX66" i="5"/>
  <c r="Q64" i="8" s="1"/>
  <c r="EF62" i="5"/>
  <c r="EF61" i="5" s="1"/>
  <c r="EX51" i="5"/>
  <c r="Q49" i="8" s="1"/>
  <c r="EF49" i="5"/>
  <c r="ED40" i="5"/>
  <c r="EX30" i="5"/>
  <c r="EF29" i="5"/>
  <c r="ES53" i="5"/>
  <c r="EP61" i="5"/>
  <c r="EP40" i="5"/>
  <c r="EM53" i="5"/>
  <c r="EM28" i="5"/>
  <c r="EM52" i="5" s="1"/>
  <c r="EJ53" i="5"/>
  <c r="EJ28" i="5"/>
  <c r="EG61" i="5"/>
  <c r="EG40" i="5"/>
  <c r="EX57" i="5"/>
  <c r="EF54" i="5"/>
  <c r="EF53" i="5" s="1"/>
  <c r="CZ61" i="5"/>
  <c r="CZ53" i="5"/>
  <c r="CZ40" i="5"/>
  <c r="DB28" i="5"/>
  <c r="BG40" i="5"/>
  <c r="DB61" i="5"/>
  <c r="DB53" i="5"/>
  <c r="DB40" i="5"/>
  <c r="CZ28" i="5"/>
  <c r="CZ52" i="5" s="1"/>
  <c r="BI40" i="5"/>
  <c r="BD70" i="5"/>
  <c r="BD68" i="5"/>
  <c r="BD66" i="5"/>
  <c r="BD64" i="5"/>
  <c r="BD63" i="5"/>
  <c r="BD63" i="1" s="1"/>
  <c r="BD60" i="5"/>
  <c r="BD59" i="5"/>
  <c r="BD59" i="1" s="1"/>
  <c r="BD57" i="5"/>
  <c r="BD55" i="5"/>
  <c r="BD55" i="1" s="1"/>
  <c r="BD50" i="5"/>
  <c r="BD50" i="1" s="1"/>
  <c r="BD49" i="1" s="1"/>
  <c r="BD48" i="5"/>
  <c r="BD47" i="5"/>
  <c r="BD46" i="5"/>
  <c r="BD45" i="5"/>
  <c r="BD42" i="5"/>
  <c r="BD42" i="1" s="1"/>
  <c r="BD39" i="5"/>
  <c r="BD39" i="1" s="1"/>
  <c r="BD37" i="1" s="1"/>
  <c r="BD36" i="5"/>
  <c r="BD35" i="5"/>
  <c r="BD34" i="5"/>
  <c r="BD31" i="5"/>
  <c r="BD30" i="5"/>
  <c r="BD30" i="1" s="1"/>
  <c r="AX70" i="5"/>
  <c r="AX68" i="5"/>
  <c r="AX68" i="1" s="1"/>
  <c r="AX66" i="5"/>
  <c r="AX64" i="5"/>
  <c r="AX63" i="5"/>
  <c r="AX63" i="1" s="1"/>
  <c r="AX60" i="5"/>
  <c r="AX59" i="5"/>
  <c r="AX59" i="1" s="1"/>
  <c r="AX57" i="5"/>
  <c r="AX55" i="5"/>
  <c r="AX55" i="1" s="1"/>
  <c r="AX50" i="5"/>
  <c r="AX50" i="1" s="1"/>
  <c r="AX49" i="1" s="1"/>
  <c r="AX48" i="5"/>
  <c r="AX47" i="5"/>
  <c r="AX46" i="5"/>
  <c r="AX45" i="5"/>
  <c r="AX42" i="5"/>
  <c r="AX42" i="1" s="1"/>
  <c r="AX39" i="5"/>
  <c r="AX39" i="1" s="1"/>
  <c r="AX37" i="1" s="1"/>
  <c r="AX35" i="5"/>
  <c r="AX34" i="5"/>
  <c r="AX31" i="5"/>
  <c r="AX30" i="5"/>
  <c r="AX30" i="1" s="1"/>
  <c r="AU68" i="5"/>
  <c r="AU64" i="5"/>
  <c r="AU63" i="5"/>
  <c r="AU63" i="1" s="1"/>
  <c r="AU60" i="5"/>
  <c r="AU59" i="5"/>
  <c r="AU59" i="1" s="1"/>
  <c r="AU57" i="5"/>
  <c r="AU55" i="5"/>
  <c r="AU55" i="1" s="1"/>
  <c r="AU50" i="5"/>
  <c r="AU50" i="1" s="1"/>
  <c r="AU49" i="1" s="1"/>
  <c r="AU48" i="5"/>
  <c r="AU47" i="5"/>
  <c r="AU46" i="5"/>
  <c r="AU45" i="5"/>
  <c r="AU42" i="5"/>
  <c r="AU42" i="1" s="1"/>
  <c r="AU39" i="5"/>
  <c r="AU39" i="1" s="1"/>
  <c r="AU37" i="1" s="1"/>
  <c r="AU35" i="5"/>
  <c r="AU34" i="5"/>
  <c r="AU31" i="5"/>
  <c r="AU30" i="5"/>
  <c r="AU30" i="1" s="1"/>
  <c r="AO70" i="5"/>
  <c r="AO68" i="5"/>
  <c r="AO68" i="1" s="1"/>
  <c r="AO66" i="5"/>
  <c r="AO64" i="5"/>
  <c r="AO63" i="5"/>
  <c r="AO63" i="1" s="1"/>
  <c r="AO60" i="5"/>
  <c r="AO59" i="5"/>
  <c r="AO59" i="1" s="1"/>
  <c r="AO57" i="5"/>
  <c r="AO55" i="5"/>
  <c r="AO55" i="1" s="1"/>
  <c r="AO50" i="5"/>
  <c r="AO50" i="1" s="1"/>
  <c r="AO49" i="1" s="1"/>
  <c r="AO48" i="5"/>
  <c r="AO47" i="5"/>
  <c r="AO45" i="5"/>
  <c r="AO42" i="5"/>
  <c r="AO42" i="1" s="1"/>
  <c r="AO39" i="5"/>
  <c r="AO39" i="1" s="1"/>
  <c r="AO37" i="1" s="1"/>
  <c r="AO35" i="5"/>
  <c r="AO34" i="5"/>
  <c r="AO31" i="5"/>
  <c r="AO30" i="5"/>
  <c r="AO30" i="1" s="1"/>
  <c r="AL70" i="5"/>
  <c r="AL68" i="5"/>
  <c r="AL66" i="5"/>
  <c r="AL64" i="5"/>
  <c r="AL63" i="5"/>
  <c r="AL63" i="1" s="1"/>
  <c r="AL60" i="5"/>
  <c r="AL59" i="5"/>
  <c r="AL59" i="1" s="1"/>
  <c r="AL57" i="5"/>
  <c r="AL55" i="5"/>
  <c r="AL55" i="1" s="1"/>
  <c r="AL50" i="5"/>
  <c r="AL50" i="1" s="1"/>
  <c r="AL49" i="1" s="1"/>
  <c r="AL48" i="5"/>
  <c r="AL47" i="5"/>
  <c r="AL46" i="5"/>
  <c r="AL45" i="5"/>
  <c r="AL42" i="5"/>
  <c r="AL42" i="1" s="1"/>
  <c r="AL39" i="5"/>
  <c r="AL39" i="1" s="1"/>
  <c r="AL37" i="1" s="1"/>
  <c r="AL36" i="5"/>
  <c r="AL35" i="5"/>
  <c r="AL31" i="5"/>
  <c r="AL30" i="5"/>
  <c r="AL30" i="1" s="1"/>
  <c r="AI70" i="5"/>
  <c r="AI68" i="5"/>
  <c r="AI68" i="1" s="1"/>
  <c r="AI66" i="5"/>
  <c r="AI64" i="5"/>
  <c r="AI63" i="5"/>
  <c r="AI63" i="1" s="1"/>
  <c r="AI60" i="5"/>
  <c r="AI59" i="5"/>
  <c r="AI59" i="1" s="1"/>
  <c r="AI57" i="5"/>
  <c r="AI55" i="5"/>
  <c r="AI55" i="1" s="1"/>
  <c r="AI50" i="5"/>
  <c r="AI50" i="1" s="1"/>
  <c r="AI49" i="1" s="1"/>
  <c r="AI48" i="5"/>
  <c r="AI47" i="5"/>
  <c r="AI46" i="5"/>
  <c r="AI45" i="5"/>
  <c r="AI42" i="5"/>
  <c r="AI42" i="1" s="1"/>
  <c r="AI39" i="5"/>
  <c r="AI39" i="1" s="1"/>
  <c r="AI37" i="1" s="1"/>
  <c r="AI35" i="5"/>
  <c r="AI34" i="5"/>
  <c r="AI31" i="5"/>
  <c r="AI30" i="5"/>
  <c r="AI30" i="1" s="1"/>
  <c r="AF70" i="5"/>
  <c r="AF68" i="5"/>
  <c r="AF66" i="5"/>
  <c r="AF64" i="5"/>
  <c r="AF63" i="5"/>
  <c r="AF63" i="1" s="1"/>
  <c r="AF60" i="5"/>
  <c r="AF59" i="5"/>
  <c r="AF59" i="1" s="1"/>
  <c r="AF57" i="5"/>
  <c r="AF55" i="5"/>
  <c r="AF55" i="1" s="1"/>
  <c r="AF50" i="5"/>
  <c r="AF50" i="1" s="1"/>
  <c r="AF49" i="1" s="1"/>
  <c r="AF48" i="5"/>
  <c r="AF47" i="5"/>
  <c r="AF46" i="5"/>
  <c r="AF45" i="5"/>
  <c r="AF42" i="5"/>
  <c r="AF42" i="1" s="1"/>
  <c r="AF39" i="5"/>
  <c r="AF39" i="1" s="1"/>
  <c r="AF37" i="1" s="1"/>
  <c r="AF36" i="5"/>
  <c r="AF35" i="5"/>
  <c r="AF34" i="5"/>
  <c r="AF31" i="5"/>
  <c r="AF30" i="5"/>
  <c r="AF30" i="1" s="1"/>
  <c r="AC68" i="5"/>
  <c r="AC68" i="1" s="1"/>
  <c r="AC64" i="5"/>
  <c r="AC63" i="5"/>
  <c r="AC63" i="1" s="1"/>
  <c r="AC60" i="5"/>
  <c r="AC59" i="5"/>
  <c r="AC59" i="1" s="1"/>
  <c r="AC57" i="5"/>
  <c r="AC55" i="1"/>
  <c r="AC50" i="5"/>
  <c r="AC50" i="1" s="1"/>
  <c r="AC49" i="1" s="1"/>
  <c r="AC48" i="5"/>
  <c r="AC47" i="5"/>
  <c r="AC46" i="5"/>
  <c r="AC45" i="5"/>
  <c r="AC42" i="5"/>
  <c r="AC42" i="1" s="1"/>
  <c r="AC39" i="5"/>
  <c r="AC39" i="1" s="1"/>
  <c r="AC37" i="1" s="1"/>
  <c r="AC36" i="5"/>
  <c r="AC35" i="5"/>
  <c r="AC34" i="5"/>
  <c r="AC30" i="5"/>
  <c r="AC30" i="1" s="1"/>
  <c r="Z68" i="5"/>
  <c r="Z64" i="5"/>
  <c r="Z63" i="5"/>
  <c r="Z63" i="1" s="1"/>
  <c r="Z60" i="5"/>
  <c r="Z55" i="5"/>
  <c r="Z55" i="1" s="1"/>
  <c r="Z50" i="5"/>
  <c r="Z50" i="1" s="1"/>
  <c r="Z49" i="1" s="1"/>
  <c r="Z48" i="5"/>
  <c r="Z47" i="5"/>
  <c r="Z46" i="5"/>
  <c r="Z45" i="5"/>
  <c r="Z42" i="5"/>
  <c r="Z42" i="1" s="1"/>
  <c r="Z39" i="5"/>
  <c r="Z39" i="1" s="1"/>
  <c r="Z37" i="1" s="1"/>
  <c r="Z36" i="5"/>
  <c r="Z35" i="5"/>
  <c r="Z34" i="5"/>
  <c r="Z31" i="5"/>
  <c r="W70" i="5"/>
  <c r="W68" i="5"/>
  <c r="W66" i="5"/>
  <c r="W64" i="5"/>
  <c r="W63" i="5"/>
  <c r="W63" i="1" s="1"/>
  <c r="W60" i="5"/>
  <c r="W59" i="5"/>
  <c r="W59" i="1" s="1"/>
  <c r="W57" i="5"/>
  <c r="W55" i="5"/>
  <c r="W55" i="1" s="1"/>
  <c r="W50" i="5"/>
  <c r="W50" i="1" s="1"/>
  <c r="W49" i="1" s="1"/>
  <c r="W48" i="5"/>
  <c r="W47" i="5"/>
  <c r="W46" i="5"/>
  <c r="W45" i="5"/>
  <c r="W42" i="5"/>
  <c r="W42" i="1" s="1"/>
  <c r="W39" i="5"/>
  <c r="W39" i="1" s="1"/>
  <c r="W37" i="1" s="1"/>
  <c r="W36" i="5"/>
  <c r="W34" i="5"/>
  <c r="W31" i="5"/>
  <c r="W31" i="1" s="1"/>
  <c r="T66" i="5"/>
  <c r="T70" i="5"/>
  <c r="T68" i="5"/>
  <c r="T64" i="5"/>
  <c r="T63" i="5"/>
  <c r="T63" i="1" s="1"/>
  <c r="T60" i="5"/>
  <c r="T59" i="5"/>
  <c r="T59" i="1" s="1"/>
  <c r="T57" i="5"/>
  <c r="T55" i="5"/>
  <c r="T55" i="1" s="1"/>
  <c r="T50" i="5"/>
  <c r="T50" i="1" s="1"/>
  <c r="T49" i="1" s="1"/>
  <c r="T48" i="5"/>
  <c r="T47" i="5"/>
  <c r="T46" i="5"/>
  <c r="T45" i="5"/>
  <c r="T42" i="5"/>
  <c r="T42" i="1" s="1"/>
  <c r="T39" i="5"/>
  <c r="T39" i="1" s="1"/>
  <c r="T37" i="1" s="1"/>
  <c r="T36" i="5"/>
  <c r="T35" i="5"/>
  <c r="T34" i="5"/>
  <c r="T31" i="5"/>
  <c r="T30" i="5"/>
  <c r="T30" i="1" s="1"/>
  <c r="B70" i="5"/>
  <c r="B66" i="5"/>
  <c r="B63" i="5"/>
  <c r="B68" i="5"/>
  <c r="B64" i="5"/>
  <c r="B60" i="5"/>
  <c r="B59" i="5"/>
  <c r="B57" i="5"/>
  <c r="B55" i="5"/>
  <c r="B50" i="5"/>
  <c r="B48" i="5"/>
  <c r="B47" i="5"/>
  <c r="B46" i="5"/>
  <c r="B45" i="5"/>
  <c r="B42" i="5"/>
  <c r="B39" i="5"/>
  <c r="B36" i="5"/>
  <c r="B35" i="5"/>
  <c r="B34" i="5"/>
  <c r="B31" i="5"/>
  <c r="B30" i="5"/>
  <c r="EI52" i="5" l="1"/>
  <c r="EX61" i="9"/>
  <c r="T59" i="8" s="1"/>
  <c r="EJ52" i="1"/>
  <c r="EJ27" i="1" s="1"/>
  <c r="EJ73" i="1" s="1"/>
  <c r="CZ52" i="1"/>
  <c r="CZ27" i="1" s="1"/>
  <c r="CZ73" i="1" s="1"/>
  <c r="Z64" i="8"/>
  <c r="B67" i="5"/>
  <c r="HC49" i="9"/>
  <c r="P52" i="9"/>
  <c r="P27" i="9" s="1"/>
  <c r="P73" i="9" s="1"/>
  <c r="ER53" i="5"/>
  <c r="S52" i="1"/>
  <c r="S27" i="1" s="1"/>
  <c r="S73" i="1" s="1"/>
  <c r="G52" i="1"/>
  <c r="G27" i="1" s="1"/>
  <c r="G73" i="1" s="1"/>
  <c r="V31" i="5"/>
  <c r="V31" i="1" s="1"/>
  <c r="T31" i="1"/>
  <c r="V35" i="5"/>
  <c r="V35" i="1" s="1"/>
  <c r="T35" i="1"/>
  <c r="V45" i="5"/>
  <c r="V45" i="1" s="1"/>
  <c r="T45" i="1"/>
  <c r="V47" i="5"/>
  <c r="V47" i="1" s="1"/>
  <c r="T47" i="1"/>
  <c r="V57" i="5"/>
  <c r="V57" i="1" s="1"/>
  <c r="T57" i="1"/>
  <c r="V60" i="5"/>
  <c r="V60" i="1" s="1"/>
  <c r="T60" i="1"/>
  <c r="V64" i="5"/>
  <c r="V64" i="1" s="1"/>
  <c r="T64" i="1"/>
  <c r="V70" i="5"/>
  <c r="V70" i="1" s="1"/>
  <c r="T70" i="1"/>
  <c r="Y36" i="5"/>
  <c r="Y36" i="1" s="1"/>
  <c r="W36" i="1"/>
  <c r="Y46" i="5"/>
  <c r="Y46" i="1" s="1"/>
  <c r="W46" i="1"/>
  <c r="Y48" i="5"/>
  <c r="Y48" i="1" s="1"/>
  <c r="W48" i="1"/>
  <c r="Y66" i="5"/>
  <c r="Y66" i="1" s="1"/>
  <c r="W66" i="1"/>
  <c r="Y70" i="5"/>
  <c r="Y70" i="1" s="1"/>
  <c r="W70" i="1"/>
  <c r="AB34" i="5"/>
  <c r="AB34" i="1" s="1"/>
  <c r="Z34" i="1"/>
  <c r="AB36" i="5"/>
  <c r="AB36" i="1" s="1"/>
  <c r="Z36" i="1"/>
  <c r="AB46" i="5"/>
  <c r="AB46" i="1" s="1"/>
  <c r="Z46" i="1"/>
  <c r="AB48" i="5"/>
  <c r="AB48" i="1" s="1"/>
  <c r="Z48" i="1"/>
  <c r="Z67" i="5"/>
  <c r="Z68" i="1"/>
  <c r="Z67" i="1" s="1"/>
  <c r="AE31" i="5"/>
  <c r="AE31" i="1" s="1"/>
  <c r="AC31" i="1"/>
  <c r="AE35" i="5"/>
  <c r="AE35" i="1" s="1"/>
  <c r="AC35" i="1"/>
  <c r="AE45" i="5"/>
  <c r="AE45" i="1" s="1"/>
  <c r="AC45" i="1"/>
  <c r="AE47" i="5"/>
  <c r="AE47" i="1" s="1"/>
  <c r="AC47" i="1"/>
  <c r="AE57" i="5"/>
  <c r="AE57" i="1" s="1"/>
  <c r="AC57" i="1"/>
  <c r="AE60" i="5"/>
  <c r="AE60" i="1" s="1"/>
  <c r="AC60" i="1"/>
  <c r="AE64" i="5"/>
  <c r="AE64" i="1" s="1"/>
  <c r="AC64" i="1"/>
  <c r="AH34" i="5"/>
  <c r="AH34" i="1" s="1"/>
  <c r="AF34" i="1"/>
  <c r="AH36" i="5"/>
  <c r="AH36" i="1" s="1"/>
  <c r="AF36" i="1"/>
  <c r="AH46" i="5"/>
  <c r="AH46" i="1" s="1"/>
  <c r="AF46" i="1"/>
  <c r="AH48" i="5"/>
  <c r="AH48" i="1" s="1"/>
  <c r="AF48" i="1"/>
  <c r="AH66" i="5"/>
  <c r="AH66" i="1" s="1"/>
  <c r="AF66" i="1"/>
  <c r="AH70" i="5"/>
  <c r="AH70" i="1" s="1"/>
  <c r="AF70" i="1"/>
  <c r="AK31" i="5"/>
  <c r="AK31" i="1" s="1"/>
  <c r="AI31" i="1"/>
  <c r="AK35" i="5"/>
  <c r="AK35" i="1" s="1"/>
  <c r="AI35" i="1"/>
  <c r="AK45" i="5"/>
  <c r="AK45" i="1" s="1"/>
  <c r="AI45" i="1"/>
  <c r="AK47" i="5"/>
  <c r="AK47" i="1" s="1"/>
  <c r="AI47" i="1"/>
  <c r="AK57" i="5"/>
  <c r="AK57" i="1" s="1"/>
  <c r="AI57" i="1"/>
  <c r="AK60" i="5"/>
  <c r="AK60" i="1" s="1"/>
  <c r="AI60" i="1"/>
  <c r="AK64" i="5"/>
  <c r="AK64" i="1" s="1"/>
  <c r="AI64" i="1"/>
  <c r="AN34" i="5"/>
  <c r="AN34" i="1" s="1"/>
  <c r="AL34" i="1"/>
  <c r="AN36" i="5"/>
  <c r="AN36" i="1" s="1"/>
  <c r="AL36" i="1"/>
  <c r="AN46" i="5"/>
  <c r="AN46" i="1" s="1"/>
  <c r="AL46" i="1"/>
  <c r="AN48" i="5"/>
  <c r="AN48" i="1" s="1"/>
  <c r="AL48" i="1"/>
  <c r="AN66" i="5"/>
  <c r="AN66" i="1" s="1"/>
  <c r="AL66" i="1"/>
  <c r="AN70" i="5"/>
  <c r="AN70" i="1" s="1"/>
  <c r="AL70" i="1"/>
  <c r="AQ31" i="5"/>
  <c r="AQ31" i="1" s="1"/>
  <c r="AO31" i="1"/>
  <c r="AQ35" i="5"/>
  <c r="AQ35" i="1" s="1"/>
  <c r="AO35" i="1"/>
  <c r="AQ47" i="5"/>
  <c r="AQ47" i="1" s="1"/>
  <c r="AO47" i="1"/>
  <c r="AQ57" i="5"/>
  <c r="AQ57" i="1" s="1"/>
  <c r="AO57" i="1"/>
  <c r="AQ60" i="5"/>
  <c r="AQ60" i="1" s="1"/>
  <c r="AO60" i="1"/>
  <c r="AQ64" i="5"/>
  <c r="AQ64" i="1" s="1"/>
  <c r="AO64" i="1"/>
  <c r="AW34" i="5"/>
  <c r="AW34" i="1" s="1"/>
  <c r="AU34" i="1"/>
  <c r="AW45" i="5"/>
  <c r="AW45" i="1" s="1"/>
  <c r="AU45" i="1"/>
  <c r="AW47" i="5"/>
  <c r="AW47" i="1" s="1"/>
  <c r="AU47" i="1"/>
  <c r="AW57" i="5"/>
  <c r="AW57" i="1" s="1"/>
  <c r="AU57" i="1"/>
  <c r="AW60" i="5"/>
  <c r="AW60" i="1" s="1"/>
  <c r="AU60" i="1"/>
  <c r="AW64" i="5"/>
  <c r="AW64" i="1" s="1"/>
  <c r="AU64" i="1"/>
  <c r="AZ34" i="5"/>
  <c r="AZ34" i="1" s="1"/>
  <c r="AX34" i="1"/>
  <c r="AZ45" i="5"/>
  <c r="AZ45" i="1" s="1"/>
  <c r="AX45" i="1"/>
  <c r="AZ47" i="5"/>
  <c r="AZ47" i="1" s="1"/>
  <c r="AX47" i="1"/>
  <c r="AZ57" i="5"/>
  <c r="AZ57" i="1" s="1"/>
  <c r="AX57" i="1"/>
  <c r="AZ60" i="5"/>
  <c r="AZ60" i="1" s="1"/>
  <c r="AX60" i="1"/>
  <c r="AZ64" i="5"/>
  <c r="AZ64" i="1" s="1"/>
  <c r="AX64" i="1"/>
  <c r="BF34" i="5"/>
  <c r="BF34" i="1" s="1"/>
  <c r="BD34" i="1"/>
  <c r="BF36" i="5"/>
  <c r="BF36" i="1" s="1"/>
  <c r="BD36" i="1"/>
  <c r="BF46" i="5"/>
  <c r="BF46" i="1" s="1"/>
  <c r="BD46" i="1"/>
  <c r="BF48" i="5"/>
  <c r="BF48" i="1" s="1"/>
  <c r="BD48" i="1"/>
  <c r="BF66" i="5"/>
  <c r="BF66" i="1" s="1"/>
  <c r="BD66" i="1"/>
  <c r="BF70" i="5"/>
  <c r="BF70" i="1" s="1"/>
  <c r="BD70" i="1"/>
  <c r="EX54" i="5"/>
  <c r="Q52" i="8" s="1"/>
  <c r="Q55" i="8"/>
  <c r="AO49" i="8"/>
  <c r="Z49" i="8"/>
  <c r="AX49" i="8" s="1"/>
  <c r="S52" i="9"/>
  <c r="S27" i="9" s="1"/>
  <c r="S73" i="9" s="1"/>
  <c r="M52" i="9"/>
  <c r="M27" i="9" s="1"/>
  <c r="M73" i="9" s="1"/>
  <c r="G52" i="9"/>
  <c r="G27" i="9" s="1"/>
  <c r="G73" i="9" s="1"/>
  <c r="G74" i="9" s="1"/>
  <c r="Z58" i="8"/>
  <c r="EF29" i="1"/>
  <c r="EX42" i="1"/>
  <c r="EX59" i="1"/>
  <c r="ER52" i="1"/>
  <c r="ER67" i="1"/>
  <c r="EX68" i="1"/>
  <c r="BI40" i="1"/>
  <c r="BI61" i="5"/>
  <c r="DB28" i="1"/>
  <c r="DB52" i="1" s="1"/>
  <c r="DB27" i="1" s="1"/>
  <c r="DB73" i="1" s="1"/>
  <c r="P52" i="1"/>
  <c r="P27" i="1" s="1"/>
  <c r="P73" i="1" s="1"/>
  <c r="M52" i="1"/>
  <c r="M27" i="1" s="1"/>
  <c r="M73" i="1" s="1"/>
  <c r="G6" i="1"/>
  <c r="G72" i="1" s="1"/>
  <c r="Z45" i="8"/>
  <c r="EI53" i="5"/>
  <c r="V34" i="5"/>
  <c r="V34" i="1" s="1"/>
  <c r="T34" i="1"/>
  <c r="T29" i="1" s="1"/>
  <c r="V36" i="5"/>
  <c r="V36" i="1" s="1"/>
  <c r="T36" i="1"/>
  <c r="T41" i="1"/>
  <c r="V46" i="5"/>
  <c r="V46" i="1" s="1"/>
  <c r="T46" i="1"/>
  <c r="V48" i="5"/>
  <c r="V48" i="1" s="1"/>
  <c r="T48" i="1"/>
  <c r="T54" i="1"/>
  <c r="T58" i="1"/>
  <c r="T67" i="5"/>
  <c r="T68" i="1"/>
  <c r="T67" i="1" s="1"/>
  <c r="V66" i="5"/>
  <c r="V66" i="1" s="1"/>
  <c r="T66" i="1"/>
  <c r="T62" i="1" s="1"/>
  <c r="T61" i="1" s="1"/>
  <c r="Y34" i="5"/>
  <c r="Y34" i="1" s="1"/>
  <c r="W34" i="1"/>
  <c r="W29" i="1" s="1"/>
  <c r="W28" i="1" s="1"/>
  <c r="Y45" i="5"/>
  <c r="Y45" i="1" s="1"/>
  <c r="W45" i="1"/>
  <c r="W41" i="1" s="1"/>
  <c r="Y47" i="5"/>
  <c r="Y47" i="1" s="1"/>
  <c r="W47" i="1"/>
  <c r="Y57" i="5"/>
  <c r="Y57" i="1" s="1"/>
  <c r="W57" i="1"/>
  <c r="W54" i="1" s="1"/>
  <c r="Y60" i="5"/>
  <c r="Y60" i="1" s="1"/>
  <c r="W60" i="1"/>
  <c r="W58" i="1" s="1"/>
  <c r="Y64" i="5"/>
  <c r="Y64" i="1" s="1"/>
  <c r="W64" i="1"/>
  <c r="W62" i="1" s="1"/>
  <c r="W67" i="5"/>
  <c r="W68" i="1"/>
  <c r="W67" i="1" s="1"/>
  <c r="AB31" i="5"/>
  <c r="AB31" i="1" s="1"/>
  <c r="Z31" i="1"/>
  <c r="Z29" i="1" s="1"/>
  <c r="AB35" i="5"/>
  <c r="AB35" i="1" s="1"/>
  <c r="Z35" i="1"/>
  <c r="AB45" i="5"/>
  <c r="AB45" i="1" s="1"/>
  <c r="Z45" i="1"/>
  <c r="Z41" i="1" s="1"/>
  <c r="AB47" i="5"/>
  <c r="AB47" i="1" s="1"/>
  <c r="Z47" i="1"/>
  <c r="AB60" i="5"/>
  <c r="AB60" i="1" s="1"/>
  <c r="Z60" i="1"/>
  <c r="AB64" i="5"/>
  <c r="AB64" i="1" s="1"/>
  <c r="Z64" i="1"/>
  <c r="Z62" i="1" s="1"/>
  <c r="Z61" i="1" s="1"/>
  <c r="AE34" i="5"/>
  <c r="AE34" i="1" s="1"/>
  <c r="AC34" i="1"/>
  <c r="AC29" i="1" s="1"/>
  <c r="AE36" i="5"/>
  <c r="AE36" i="1" s="1"/>
  <c r="AC36" i="1"/>
  <c r="AC41" i="1"/>
  <c r="AE46" i="5"/>
  <c r="AE46" i="1" s="1"/>
  <c r="AC46" i="1"/>
  <c r="AE48" i="5"/>
  <c r="AE48" i="1" s="1"/>
  <c r="AC48" i="1"/>
  <c r="AC54" i="1"/>
  <c r="AC53" i="1" s="1"/>
  <c r="AC58" i="1"/>
  <c r="AH31" i="5"/>
  <c r="AH31" i="1" s="1"/>
  <c r="AF31" i="1"/>
  <c r="AF29" i="1" s="1"/>
  <c r="AH35" i="5"/>
  <c r="AH35" i="1" s="1"/>
  <c r="AF35" i="1"/>
  <c r="AH45" i="5"/>
  <c r="AH45" i="1" s="1"/>
  <c r="AF45" i="1"/>
  <c r="AF41" i="1" s="1"/>
  <c r="AH47" i="5"/>
  <c r="AH47" i="1" s="1"/>
  <c r="AF47" i="1"/>
  <c r="AH57" i="5"/>
  <c r="AH57" i="1" s="1"/>
  <c r="AF57" i="1"/>
  <c r="AF54" i="1" s="1"/>
  <c r="AH60" i="5"/>
  <c r="AH60" i="1" s="1"/>
  <c r="AF60" i="1"/>
  <c r="AF58" i="1" s="1"/>
  <c r="AH64" i="5"/>
  <c r="AH64" i="1" s="1"/>
  <c r="AF64" i="1"/>
  <c r="AF62" i="1" s="1"/>
  <c r="AF67" i="5"/>
  <c r="AF68" i="1"/>
  <c r="AF67" i="1" s="1"/>
  <c r="AK34" i="5"/>
  <c r="AK34" i="1" s="1"/>
  <c r="AI34" i="1"/>
  <c r="AI29" i="1" s="1"/>
  <c r="AK36" i="5"/>
  <c r="AK36" i="1" s="1"/>
  <c r="AI36" i="1"/>
  <c r="AI41" i="1"/>
  <c r="AK46" i="5"/>
  <c r="AK46" i="1" s="1"/>
  <c r="AI46" i="1"/>
  <c r="AK48" i="5"/>
  <c r="AK48" i="1" s="1"/>
  <c r="AI48" i="1"/>
  <c r="AI54" i="1"/>
  <c r="AI58" i="1"/>
  <c r="AK66" i="5"/>
  <c r="AK66" i="1" s="1"/>
  <c r="AI66" i="1"/>
  <c r="AI62" i="1" s="1"/>
  <c r="AK70" i="5"/>
  <c r="AK70" i="1" s="1"/>
  <c r="AI70" i="1"/>
  <c r="AI67" i="1" s="1"/>
  <c r="AN31" i="5"/>
  <c r="AN31" i="1" s="1"/>
  <c r="AL31" i="1"/>
  <c r="AL29" i="1" s="1"/>
  <c r="AN35" i="5"/>
  <c r="AN35" i="1" s="1"/>
  <c r="AL35" i="1"/>
  <c r="AN45" i="5"/>
  <c r="AN45" i="1" s="1"/>
  <c r="AL45" i="1"/>
  <c r="AL41" i="1" s="1"/>
  <c r="AN47" i="5"/>
  <c r="AN47" i="1" s="1"/>
  <c r="AL47" i="1"/>
  <c r="AN57" i="5"/>
  <c r="AN57" i="1" s="1"/>
  <c r="AL57" i="1"/>
  <c r="AL54" i="1" s="1"/>
  <c r="AN60" i="5"/>
  <c r="AN60" i="1" s="1"/>
  <c r="AL60" i="1"/>
  <c r="AL58" i="1" s="1"/>
  <c r="AN64" i="5"/>
  <c r="AN64" i="1" s="1"/>
  <c r="AL64" i="1"/>
  <c r="AL62" i="1" s="1"/>
  <c r="AL67" i="5"/>
  <c r="AL68" i="1"/>
  <c r="AL67" i="1" s="1"/>
  <c r="AQ34" i="5"/>
  <c r="AQ34" i="1" s="1"/>
  <c r="AO34" i="1"/>
  <c r="AO29" i="1" s="1"/>
  <c r="AQ45" i="5"/>
  <c r="AQ45" i="1" s="1"/>
  <c r="AO45" i="1"/>
  <c r="AO41" i="1" s="1"/>
  <c r="AQ48" i="5"/>
  <c r="AQ48" i="1" s="1"/>
  <c r="AO48" i="1"/>
  <c r="AO54" i="1"/>
  <c r="AO58" i="1"/>
  <c r="AQ66" i="5"/>
  <c r="AQ66" i="1" s="1"/>
  <c r="AO66" i="1"/>
  <c r="AO62" i="1" s="1"/>
  <c r="AQ70" i="5"/>
  <c r="AQ70" i="1" s="1"/>
  <c r="AO70" i="1"/>
  <c r="AO67" i="1" s="1"/>
  <c r="AW31" i="5"/>
  <c r="AW31" i="1" s="1"/>
  <c r="AU31" i="1"/>
  <c r="AU29" i="1" s="1"/>
  <c r="AW35" i="5"/>
  <c r="AW35" i="1" s="1"/>
  <c r="AU35" i="1"/>
  <c r="AU41" i="1"/>
  <c r="AW46" i="5"/>
  <c r="AW46" i="1" s="1"/>
  <c r="AU46" i="1"/>
  <c r="AW48" i="5"/>
  <c r="AW48" i="1" s="1"/>
  <c r="AU48" i="1"/>
  <c r="AU54" i="1"/>
  <c r="AU53" i="1" s="1"/>
  <c r="AU58" i="1"/>
  <c r="AU62" i="1"/>
  <c r="AU67" i="5"/>
  <c r="AU68" i="1"/>
  <c r="AU67" i="1" s="1"/>
  <c r="AZ31" i="5"/>
  <c r="AZ31" i="1" s="1"/>
  <c r="AX31" i="1"/>
  <c r="AX29" i="1" s="1"/>
  <c r="AZ35" i="5"/>
  <c r="AZ35" i="1" s="1"/>
  <c r="AX35" i="1"/>
  <c r="AX41" i="1"/>
  <c r="AZ46" i="5"/>
  <c r="AZ46" i="1" s="1"/>
  <c r="AX46" i="1"/>
  <c r="AZ48" i="5"/>
  <c r="AZ48" i="1" s="1"/>
  <c r="AX48" i="1"/>
  <c r="AX54" i="1"/>
  <c r="AX53" i="1" s="1"/>
  <c r="AX58" i="1"/>
  <c r="AZ66" i="5"/>
  <c r="AZ66" i="1" s="1"/>
  <c r="AX66" i="1"/>
  <c r="AX62" i="1" s="1"/>
  <c r="AZ70" i="5"/>
  <c r="AZ70" i="1" s="1"/>
  <c r="AX70" i="1"/>
  <c r="AX67" i="1" s="1"/>
  <c r="BF31" i="5"/>
  <c r="BF31" i="1" s="1"/>
  <c r="BD31" i="1"/>
  <c r="BD29" i="1" s="1"/>
  <c r="BF35" i="5"/>
  <c r="BF35" i="1" s="1"/>
  <c r="BD35" i="1"/>
  <c r="BF45" i="5"/>
  <c r="BF45" i="1" s="1"/>
  <c r="BD45" i="1"/>
  <c r="BD41" i="1" s="1"/>
  <c r="BF47" i="5"/>
  <c r="BF47" i="1" s="1"/>
  <c r="BD47" i="1"/>
  <c r="BF57" i="5"/>
  <c r="BF57" i="1" s="1"/>
  <c r="BD57" i="1"/>
  <c r="BD54" i="1" s="1"/>
  <c r="BF60" i="5"/>
  <c r="BF60" i="1" s="1"/>
  <c r="BD60" i="1"/>
  <c r="BD58" i="1" s="1"/>
  <c r="BF64" i="5"/>
  <c r="BF64" i="1" s="1"/>
  <c r="BD64" i="1"/>
  <c r="BD62" i="1" s="1"/>
  <c r="BD67" i="5"/>
  <c r="BD68" i="1"/>
  <c r="BD67" i="1" s="1"/>
  <c r="EX29" i="5"/>
  <c r="Q27" i="8" s="1"/>
  <c r="Q28" i="8"/>
  <c r="EX67" i="5"/>
  <c r="Q65" i="8" s="1"/>
  <c r="Z65" i="8" s="1"/>
  <c r="Q66" i="8"/>
  <c r="EX37" i="5"/>
  <c r="Q35" i="8" s="1"/>
  <c r="Q37" i="8"/>
  <c r="EX41" i="5"/>
  <c r="Q39" i="8" s="1"/>
  <c r="Z39" i="8" s="1"/>
  <c r="Q40" i="8"/>
  <c r="EX58" i="5"/>
  <c r="Q56" i="8" s="1"/>
  <c r="Q57" i="8"/>
  <c r="T38" i="8"/>
  <c r="H36" i="7"/>
  <c r="EX37" i="1"/>
  <c r="H34" i="7" s="1"/>
  <c r="EX70" i="1"/>
  <c r="H67" i="7" s="1"/>
  <c r="EF67" i="1"/>
  <c r="H27" i="7"/>
  <c r="EX29" i="1"/>
  <c r="EF58" i="1"/>
  <c r="EF53" i="1" s="1"/>
  <c r="G74" i="1"/>
  <c r="DT27" i="10"/>
  <c r="AI25" i="8" s="1"/>
  <c r="AI50" i="8"/>
  <c r="AU50" i="8" s="1"/>
  <c r="EX53" i="9"/>
  <c r="T51" i="8" s="1"/>
  <c r="T52" i="8"/>
  <c r="EX28" i="9"/>
  <c r="T26" i="8" s="1"/>
  <c r="T27" i="8"/>
  <c r="EX57" i="1"/>
  <c r="EL52" i="1"/>
  <c r="EL27" i="1" s="1"/>
  <c r="EL73" i="1" s="1"/>
  <c r="EL53" i="1"/>
  <c r="EO52" i="1"/>
  <c r="EO53" i="1"/>
  <c r="EX51" i="1"/>
  <c r="EI52" i="1"/>
  <c r="EI53" i="1"/>
  <c r="AR58" i="8"/>
  <c r="AR53" i="8"/>
  <c r="AR47" i="8"/>
  <c r="CG29" i="1"/>
  <c r="AQ4" i="8"/>
  <c r="AK4" i="8"/>
  <c r="AW4" i="8" s="1"/>
  <c r="AI67" i="5"/>
  <c r="AO67" i="5"/>
  <c r="AX67" i="5"/>
  <c r="EX53" i="5"/>
  <c r="Q51" i="8" s="1"/>
  <c r="EX49" i="5"/>
  <c r="HC51" i="5"/>
  <c r="ER52" i="5"/>
  <c r="ER27" i="5" s="1"/>
  <c r="ER73" i="5" s="1"/>
  <c r="EJ52" i="5"/>
  <c r="EI27" i="5"/>
  <c r="EI73" i="5" s="1"/>
  <c r="EF40" i="5"/>
  <c r="EG52" i="5"/>
  <c r="EL52" i="5"/>
  <c r="EL27" i="5" s="1"/>
  <c r="EL73" i="5" s="1"/>
  <c r="EO52" i="5"/>
  <c r="EP52" i="5"/>
  <c r="D30" i="5"/>
  <c r="D30" i="1" s="1"/>
  <c r="DR34" i="5"/>
  <c r="D34" i="5"/>
  <c r="D36" i="5"/>
  <c r="D36" i="1" s="1"/>
  <c r="DR42" i="5"/>
  <c r="D42" i="5"/>
  <c r="D42" i="1" s="1"/>
  <c r="D46" i="5"/>
  <c r="D46" i="1" s="1"/>
  <c r="DR48" i="5"/>
  <c r="D48" i="5"/>
  <c r="DR55" i="5"/>
  <c r="D55" i="5"/>
  <c r="D55" i="1" s="1"/>
  <c r="D59" i="5"/>
  <c r="D59" i="1" s="1"/>
  <c r="DR64" i="5"/>
  <c r="D64" i="5"/>
  <c r="DR63" i="5"/>
  <c r="D63" i="5"/>
  <c r="D63" i="1" s="1"/>
  <c r="D70" i="5"/>
  <c r="D70" i="1" s="1"/>
  <c r="T37" i="5"/>
  <c r="V39" i="5"/>
  <c r="T49" i="5"/>
  <c r="V50" i="5"/>
  <c r="Y31" i="5"/>
  <c r="W29" i="5"/>
  <c r="W41" i="5"/>
  <c r="Y42" i="5"/>
  <c r="Y55" i="5"/>
  <c r="W54" i="5"/>
  <c r="Y59" i="5"/>
  <c r="W58" i="5"/>
  <c r="Y63" i="5"/>
  <c r="W62" i="5"/>
  <c r="AB42" i="5"/>
  <c r="Z41" i="5"/>
  <c r="AB55" i="5"/>
  <c r="AB55" i="1" s="1"/>
  <c r="AB63" i="5"/>
  <c r="Z62" i="5"/>
  <c r="AB68" i="5"/>
  <c r="AE39" i="5"/>
  <c r="AC37" i="5"/>
  <c r="AE50" i="5"/>
  <c r="AC49" i="5"/>
  <c r="AH30" i="5"/>
  <c r="AF29" i="5"/>
  <c r="AH42" i="5"/>
  <c r="AF41" i="5"/>
  <c r="AH55" i="5"/>
  <c r="AF54" i="5"/>
  <c r="AH59" i="5"/>
  <c r="AF58" i="5"/>
  <c r="AH63" i="5"/>
  <c r="AF62" i="5"/>
  <c r="AK39" i="5"/>
  <c r="AI37" i="5"/>
  <c r="AK50" i="5"/>
  <c r="AI49" i="5"/>
  <c r="AK68" i="5"/>
  <c r="AN30" i="5"/>
  <c r="AL29" i="5"/>
  <c r="AN42" i="5"/>
  <c r="AL41" i="5"/>
  <c r="AN55" i="5"/>
  <c r="AL54" i="5"/>
  <c r="AN59" i="5"/>
  <c r="AL58" i="5"/>
  <c r="AN63" i="5"/>
  <c r="AL62" i="5"/>
  <c r="AQ42" i="5"/>
  <c r="AO41" i="5"/>
  <c r="AQ50" i="5"/>
  <c r="AO49" i="5"/>
  <c r="AQ68" i="5"/>
  <c r="AW30" i="5"/>
  <c r="AU29" i="5"/>
  <c r="AW39" i="5"/>
  <c r="AU37" i="5"/>
  <c r="AW50" i="5"/>
  <c r="AU49" i="5"/>
  <c r="AZ30" i="5"/>
  <c r="AX29" i="5"/>
  <c r="AZ39" i="5"/>
  <c r="AX37" i="5"/>
  <c r="AZ50" i="5"/>
  <c r="AX49" i="5"/>
  <c r="AZ68" i="5"/>
  <c r="BD29" i="5"/>
  <c r="BF30" i="5"/>
  <c r="BF42" i="5"/>
  <c r="BD41" i="5"/>
  <c r="BF55" i="5"/>
  <c r="BD54" i="5"/>
  <c r="BF59" i="5"/>
  <c r="BD58" i="5"/>
  <c r="BF63" i="5"/>
  <c r="BD62" i="5"/>
  <c r="DB52" i="5"/>
  <c r="DB27" i="5" s="1"/>
  <c r="DB73" i="5" s="1"/>
  <c r="DR31" i="5"/>
  <c r="D31" i="5"/>
  <c r="D31" i="1" s="1"/>
  <c r="DR35" i="5"/>
  <c r="D35" i="5"/>
  <c r="D39" i="5"/>
  <c r="D39" i="1" s="1"/>
  <c r="D45" i="5"/>
  <c r="D45" i="1" s="1"/>
  <c r="DR47" i="5"/>
  <c r="D47" i="5"/>
  <c r="DR50" i="5"/>
  <c r="D50" i="5"/>
  <c r="D50" i="1" s="1"/>
  <c r="D57" i="5"/>
  <c r="D57" i="1" s="1"/>
  <c r="D60" i="5"/>
  <c r="D60" i="1" s="1"/>
  <c r="DR68" i="5"/>
  <c r="D68" i="5"/>
  <c r="D66" i="5"/>
  <c r="D66" i="1" s="1"/>
  <c r="T29" i="5"/>
  <c r="V30" i="5"/>
  <c r="V42" i="5"/>
  <c r="T41" i="5"/>
  <c r="V55" i="5"/>
  <c r="T54" i="5"/>
  <c r="V59" i="5"/>
  <c r="T58" i="5"/>
  <c r="V63" i="5"/>
  <c r="T62" i="5"/>
  <c r="V68" i="5"/>
  <c r="Y39" i="5"/>
  <c r="W37" i="5"/>
  <c r="Y50" i="5"/>
  <c r="W49" i="5"/>
  <c r="Y68" i="5"/>
  <c r="Z37" i="5"/>
  <c r="AB39" i="5"/>
  <c r="AB50" i="5"/>
  <c r="Z49" i="5"/>
  <c r="AE30" i="5"/>
  <c r="AC29" i="5"/>
  <c r="AE42" i="5"/>
  <c r="AC41" i="5"/>
  <c r="AE55" i="5"/>
  <c r="AC54" i="5"/>
  <c r="AE59" i="5"/>
  <c r="AC58" i="5"/>
  <c r="AE63" i="5"/>
  <c r="AE63" i="1" s="1"/>
  <c r="AE68" i="5"/>
  <c r="AE68" i="1" s="1"/>
  <c r="AH39" i="5"/>
  <c r="AF37" i="5"/>
  <c r="AF49" i="5"/>
  <c r="AH50" i="5"/>
  <c r="AH68" i="5"/>
  <c r="AK30" i="5"/>
  <c r="AI29" i="5"/>
  <c r="AI28" i="5" s="1"/>
  <c r="AK42" i="5"/>
  <c r="AI41" i="5"/>
  <c r="AI40" i="5" s="1"/>
  <c r="AK55" i="5"/>
  <c r="AI54" i="5"/>
  <c r="AK59" i="5"/>
  <c r="AI58" i="5"/>
  <c r="AK63" i="5"/>
  <c r="AI62" i="5"/>
  <c r="AI61" i="5" s="1"/>
  <c r="AN39" i="5"/>
  <c r="AL37" i="5"/>
  <c r="AN50" i="5"/>
  <c r="AL49" i="5"/>
  <c r="AN68" i="5"/>
  <c r="AQ30" i="5"/>
  <c r="AO29" i="5"/>
  <c r="AQ39" i="5"/>
  <c r="AO37" i="5"/>
  <c r="AQ55" i="5"/>
  <c r="AO54" i="5"/>
  <c r="AQ59" i="5"/>
  <c r="AO58" i="5"/>
  <c r="AQ63" i="5"/>
  <c r="AO62" i="5"/>
  <c r="AO61" i="5" s="1"/>
  <c r="AU41" i="5"/>
  <c r="AW42" i="5"/>
  <c r="AU54" i="5"/>
  <c r="AW55" i="5"/>
  <c r="AW59" i="5"/>
  <c r="AU58" i="5"/>
  <c r="AW63" i="5"/>
  <c r="AU62" i="5"/>
  <c r="AW68" i="5"/>
  <c r="AX41" i="5"/>
  <c r="AZ42" i="5"/>
  <c r="AX54" i="5"/>
  <c r="AZ55" i="5"/>
  <c r="AZ59" i="5"/>
  <c r="AX58" i="5"/>
  <c r="AZ63" i="5"/>
  <c r="AX62" i="5"/>
  <c r="AX61" i="5" s="1"/>
  <c r="BD37" i="5"/>
  <c r="BF39" i="5"/>
  <c r="BF50" i="5"/>
  <c r="BD49" i="5"/>
  <c r="BF68" i="5"/>
  <c r="ES25" i="5"/>
  <c r="ES24" i="5"/>
  <c r="ES23" i="5"/>
  <c r="ES23" i="1" s="1"/>
  <c r="ES20" i="5"/>
  <c r="ES19" i="5"/>
  <c r="ES19" i="1" s="1"/>
  <c r="ES17" i="5"/>
  <c r="ES16" i="5"/>
  <c r="ES15" i="5"/>
  <c r="ES14" i="5"/>
  <c r="ES13" i="1"/>
  <c r="ES11" i="5"/>
  <c r="EP25" i="5"/>
  <c r="EP24" i="5"/>
  <c r="EP23" i="5"/>
  <c r="EP23" i="1" s="1"/>
  <c r="EP20" i="5"/>
  <c r="EP19" i="5"/>
  <c r="EP17" i="5"/>
  <c r="EP16" i="5"/>
  <c r="EP15" i="5"/>
  <c r="EP14" i="5"/>
  <c r="EP13" i="1"/>
  <c r="EP11" i="5"/>
  <c r="EM25" i="5"/>
  <c r="EM24" i="5"/>
  <c r="EM23" i="5"/>
  <c r="EM23" i="1" s="1"/>
  <c r="EM20" i="5"/>
  <c r="EM19" i="5"/>
  <c r="EM19" i="1" s="1"/>
  <c r="EM17" i="5"/>
  <c r="EM16" i="5"/>
  <c r="EM15" i="5"/>
  <c r="EM14" i="5"/>
  <c r="EM13" i="1"/>
  <c r="EM11" i="5"/>
  <c r="EJ25" i="5"/>
  <c r="EJ24" i="5"/>
  <c r="EJ23" i="5"/>
  <c r="EJ23" i="1" s="1"/>
  <c r="EJ20" i="5"/>
  <c r="EJ19" i="5"/>
  <c r="EJ17" i="5"/>
  <c r="EJ16" i="5"/>
  <c r="EJ14" i="5"/>
  <c r="EJ13" i="1"/>
  <c r="EJ11" i="5"/>
  <c r="EG25" i="5"/>
  <c r="EG24" i="5"/>
  <c r="EG23" i="5"/>
  <c r="EG23" i="1" s="1"/>
  <c r="EG20" i="5"/>
  <c r="EG17" i="5"/>
  <c r="EG16" i="5"/>
  <c r="EG15" i="5"/>
  <c r="EG14" i="5"/>
  <c r="EG13" i="1"/>
  <c r="EG11" i="5"/>
  <c r="EG9" i="5"/>
  <c r="EG8" i="5"/>
  <c r="EG8" i="1" s="1"/>
  <c r="ED25" i="5"/>
  <c r="ED25" i="1" s="1"/>
  <c r="ED24" i="5"/>
  <c r="ED24" i="1" s="1"/>
  <c r="ED23" i="5"/>
  <c r="ED23" i="1" s="1"/>
  <c r="ED21" i="1" s="1"/>
  <c r="ED17" i="5"/>
  <c r="ED17" i="1" s="1"/>
  <c r="ED16" i="5"/>
  <c r="ED16" i="1" s="1"/>
  <c r="ED15" i="5"/>
  <c r="ED15" i="1" s="1"/>
  <c r="ED14" i="5"/>
  <c r="ED14" i="1" s="1"/>
  <c r="ED13" i="1"/>
  <c r="ED11" i="5"/>
  <c r="ED11" i="1" s="1"/>
  <c r="ED9" i="5"/>
  <c r="ED8" i="5"/>
  <c r="DO11" i="5"/>
  <c r="DO10" i="5"/>
  <c r="DO9" i="5"/>
  <c r="DO8" i="5"/>
  <c r="DO8" i="1" s="1"/>
  <c r="DI25" i="5"/>
  <c r="DI24" i="5"/>
  <c r="DI23" i="5"/>
  <c r="DI23" i="1" s="1"/>
  <c r="DI20" i="5"/>
  <c r="DI19" i="5"/>
  <c r="DI19" i="1" s="1"/>
  <c r="DI17" i="5"/>
  <c r="DI16" i="5"/>
  <c r="DI15" i="1"/>
  <c r="DI11" i="5"/>
  <c r="DI9" i="5"/>
  <c r="DI8" i="5"/>
  <c r="DI8" i="1" s="1"/>
  <c r="DF25" i="5"/>
  <c r="DF23" i="5"/>
  <c r="DF23" i="1" s="1"/>
  <c r="DF20" i="5"/>
  <c r="DF19" i="5"/>
  <c r="DF19" i="1" s="1"/>
  <c r="DF17" i="5"/>
  <c r="DF16" i="5"/>
  <c r="DF15" i="5"/>
  <c r="DF15" i="1" s="1"/>
  <c r="DF11" i="5"/>
  <c r="DF9" i="5"/>
  <c r="DF8" i="5"/>
  <c r="DF8" i="1" s="1"/>
  <c r="CZ25" i="5"/>
  <c r="CZ24" i="5"/>
  <c r="CZ23" i="5"/>
  <c r="CZ23" i="1" s="1"/>
  <c r="CZ20" i="5"/>
  <c r="CZ19" i="5"/>
  <c r="CZ19" i="1" s="1"/>
  <c r="CZ17" i="5"/>
  <c r="CZ16" i="5"/>
  <c r="CZ15" i="5"/>
  <c r="CZ15" i="1" s="1"/>
  <c r="CZ11" i="5"/>
  <c r="CZ8" i="5"/>
  <c r="CW25" i="5"/>
  <c r="CW24" i="5"/>
  <c r="CW23" i="5"/>
  <c r="CW23" i="1" s="1"/>
  <c r="CW20" i="5"/>
  <c r="CW19" i="5"/>
  <c r="CW17" i="5"/>
  <c r="CW16" i="5"/>
  <c r="CW15" i="5"/>
  <c r="CW15" i="1" s="1"/>
  <c r="CW11" i="5"/>
  <c r="CW9" i="5"/>
  <c r="CW8" i="5"/>
  <c r="CW8" i="1" s="1"/>
  <c r="BS11" i="5"/>
  <c r="BS11" i="1" s="1"/>
  <c r="BM10" i="1"/>
  <c r="BM7" i="1" s="1"/>
  <c r="BG25" i="5"/>
  <c r="BG24" i="5"/>
  <c r="BG23" i="5"/>
  <c r="BG23" i="1" s="1"/>
  <c r="BG20" i="5"/>
  <c r="BG19" i="5"/>
  <c r="BG19" i="1" s="1"/>
  <c r="BG17" i="5"/>
  <c r="BG16" i="5"/>
  <c r="BG15" i="5"/>
  <c r="BG15" i="1" s="1"/>
  <c r="BG11" i="5"/>
  <c r="BG9" i="5"/>
  <c r="BG8" i="5"/>
  <c r="BG8" i="1" s="1"/>
  <c r="BD9" i="5"/>
  <c r="BD8" i="5"/>
  <c r="BD8" i="1" s="1"/>
  <c r="BD25" i="5"/>
  <c r="BD24" i="5"/>
  <c r="BD23" i="5"/>
  <c r="BD23" i="1" s="1"/>
  <c r="BD19" i="5"/>
  <c r="BD19" i="1" s="1"/>
  <c r="BD17" i="5"/>
  <c r="BD16" i="5"/>
  <c r="BD15" i="5"/>
  <c r="BD15" i="1" s="1"/>
  <c r="AX25" i="5"/>
  <c r="AX24" i="5"/>
  <c r="AX23" i="5"/>
  <c r="AX23" i="1" s="1"/>
  <c r="AX20" i="5"/>
  <c r="AX19" i="5"/>
  <c r="AX19" i="1" s="1"/>
  <c r="AX17" i="5"/>
  <c r="AX16" i="5"/>
  <c r="AX15" i="5"/>
  <c r="AX15" i="1" s="1"/>
  <c r="AX11" i="5"/>
  <c r="AX9" i="5"/>
  <c r="AX8" i="5"/>
  <c r="AX8" i="1" s="1"/>
  <c r="AU25" i="5"/>
  <c r="AU24" i="5"/>
  <c r="AU23" i="5"/>
  <c r="AU23" i="1" s="1"/>
  <c r="AU20" i="5"/>
  <c r="AU19" i="5"/>
  <c r="AU19" i="1" s="1"/>
  <c r="AU17" i="5"/>
  <c r="AU16" i="5"/>
  <c r="AU11" i="5"/>
  <c r="AU9" i="5"/>
  <c r="AU8" i="5"/>
  <c r="AU8" i="1" s="1"/>
  <c r="AO25" i="5"/>
  <c r="AO24" i="5"/>
  <c r="AO23" i="5"/>
  <c r="AO23" i="1" s="1"/>
  <c r="AO20" i="5"/>
  <c r="AO19" i="1"/>
  <c r="AO17" i="5"/>
  <c r="AO16" i="5"/>
  <c r="AO15" i="5"/>
  <c r="AO15" i="1" s="1"/>
  <c r="AO11" i="5"/>
  <c r="AO9" i="5"/>
  <c r="AO8" i="5"/>
  <c r="AO8" i="1" s="1"/>
  <c r="AL25" i="5"/>
  <c r="AL24" i="5"/>
  <c r="AL23" i="5"/>
  <c r="AL23" i="1" s="1"/>
  <c r="AL20" i="5"/>
  <c r="AL19" i="5"/>
  <c r="AL19" i="1" s="1"/>
  <c r="AL17" i="5"/>
  <c r="AL16" i="5"/>
  <c r="AL15" i="1"/>
  <c r="AL10" i="5"/>
  <c r="AL9" i="5"/>
  <c r="AL8" i="5"/>
  <c r="AL8" i="1" s="1"/>
  <c r="AI25" i="5"/>
  <c r="AI24" i="5"/>
  <c r="AI23" i="5"/>
  <c r="AI23" i="1" s="1"/>
  <c r="AI20" i="5"/>
  <c r="AI19" i="5"/>
  <c r="AI19" i="1" s="1"/>
  <c r="AI17" i="5"/>
  <c r="AI16" i="5"/>
  <c r="AI15" i="5"/>
  <c r="AI15" i="1" s="1"/>
  <c r="AI11" i="5"/>
  <c r="AI9" i="5"/>
  <c r="AI8" i="5"/>
  <c r="AI8" i="1" s="1"/>
  <c r="AF25" i="5"/>
  <c r="AF24" i="5"/>
  <c r="AF23" i="5"/>
  <c r="AF23" i="1" s="1"/>
  <c r="AF20" i="5"/>
  <c r="AF19" i="5"/>
  <c r="AF19" i="1" s="1"/>
  <c r="AF16" i="5"/>
  <c r="AF15" i="5"/>
  <c r="AF9" i="5"/>
  <c r="AF8" i="5"/>
  <c r="AF8" i="1" s="1"/>
  <c r="AC25" i="5"/>
  <c r="AC24" i="5"/>
  <c r="AC23" i="5"/>
  <c r="AC23" i="1" s="1"/>
  <c r="AC20" i="5"/>
  <c r="AC19" i="5"/>
  <c r="AC19" i="1" s="1"/>
  <c r="AC17" i="5"/>
  <c r="AC16" i="5"/>
  <c r="AC15" i="1"/>
  <c r="AC11" i="5"/>
  <c r="AC10" i="5"/>
  <c r="AC9" i="5"/>
  <c r="AC8" i="5"/>
  <c r="AC8" i="1" s="1"/>
  <c r="Z25" i="5"/>
  <c r="Z24" i="5"/>
  <c r="Z23" i="5"/>
  <c r="Z23" i="1" s="1"/>
  <c r="Z20" i="5"/>
  <c r="Z19" i="5"/>
  <c r="Z19" i="1" s="1"/>
  <c r="Z17" i="5"/>
  <c r="Z16" i="5"/>
  <c r="Z15" i="5"/>
  <c r="Z9" i="5"/>
  <c r="Z8" i="5"/>
  <c r="Z8" i="1" s="1"/>
  <c r="W25" i="5"/>
  <c r="W24" i="5"/>
  <c r="W23" i="5"/>
  <c r="W23" i="1" s="1"/>
  <c r="W20" i="5"/>
  <c r="W19" i="5"/>
  <c r="W19" i="1" s="1"/>
  <c r="W17" i="5"/>
  <c r="W16" i="5"/>
  <c r="W15" i="1"/>
  <c r="W11" i="5"/>
  <c r="W10" i="5"/>
  <c r="W9" i="5"/>
  <c r="W8" i="5"/>
  <c r="W8" i="1" s="1"/>
  <c r="T24" i="5"/>
  <c r="T23" i="5"/>
  <c r="T23" i="1" s="1"/>
  <c r="T20" i="5"/>
  <c r="T19" i="5"/>
  <c r="T19" i="1" s="1"/>
  <c r="T17" i="5"/>
  <c r="T16" i="5"/>
  <c r="T15" i="5"/>
  <c r="T15" i="1" s="1"/>
  <c r="T11" i="5"/>
  <c r="T10" i="5"/>
  <c r="T9" i="5"/>
  <c r="T28" i="5" l="1"/>
  <c r="AU28" i="1"/>
  <c r="AL61" i="1"/>
  <c r="AL40" i="1"/>
  <c r="AL28" i="1"/>
  <c r="AC28" i="1"/>
  <c r="Z40" i="1"/>
  <c r="W61" i="1"/>
  <c r="W40" i="1"/>
  <c r="BD61" i="1"/>
  <c r="BD40" i="1"/>
  <c r="BD28" i="1"/>
  <c r="AO53" i="1"/>
  <c r="AI53" i="1"/>
  <c r="AI28" i="1"/>
  <c r="AF61" i="1"/>
  <c r="AF40" i="1"/>
  <c r="AF28" i="1"/>
  <c r="T28" i="1"/>
  <c r="BD53" i="1"/>
  <c r="BD52" i="1"/>
  <c r="BD27" i="1" s="1"/>
  <c r="BD73" i="1" s="1"/>
  <c r="AX61" i="1"/>
  <c r="AF53" i="1"/>
  <c r="AO61" i="1"/>
  <c r="AL53" i="1"/>
  <c r="AI61" i="1"/>
  <c r="W53" i="1"/>
  <c r="W52" i="1"/>
  <c r="W27" i="1" s="1"/>
  <c r="W73" i="1" s="1"/>
  <c r="V9" i="5"/>
  <c r="V9" i="1" s="1"/>
  <c r="T9" i="1"/>
  <c r="V16" i="5"/>
  <c r="V16" i="1" s="1"/>
  <c r="T16" i="1"/>
  <c r="Y10" i="5"/>
  <c r="Y10" i="1" s="1"/>
  <c r="W10" i="1"/>
  <c r="Y17" i="5"/>
  <c r="Y17" i="1" s="1"/>
  <c r="W17" i="1"/>
  <c r="Y20" i="5"/>
  <c r="Y20" i="1" s="1"/>
  <c r="W20" i="1"/>
  <c r="Y24" i="5"/>
  <c r="Y24" i="1" s="1"/>
  <c r="W24" i="1"/>
  <c r="AB10" i="5"/>
  <c r="AB10" i="1" s="1"/>
  <c r="Z10" i="1"/>
  <c r="AB16" i="5"/>
  <c r="AB16" i="1" s="1"/>
  <c r="Z16" i="1"/>
  <c r="AB25" i="5"/>
  <c r="AB25" i="1" s="1"/>
  <c r="Z25" i="1"/>
  <c r="AE9" i="5"/>
  <c r="AE9" i="1" s="1"/>
  <c r="AC9" i="1"/>
  <c r="AE11" i="5"/>
  <c r="AE11" i="1" s="1"/>
  <c r="AC11" i="1"/>
  <c r="AE16" i="5"/>
  <c r="AE16" i="1" s="1"/>
  <c r="AC16" i="1"/>
  <c r="AE25" i="5"/>
  <c r="AE25" i="1" s="1"/>
  <c r="AC25" i="1"/>
  <c r="AH9" i="5"/>
  <c r="AH9" i="1" s="1"/>
  <c r="AF9" i="1"/>
  <c r="AH25" i="5"/>
  <c r="AH25" i="1" s="1"/>
  <c r="AF25" i="1"/>
  <c r="AK9" i="5"/>
  <c r="AK9" i="1" s="1"/>
  <c r="AI9" i="1"/>
  <c r="AK17" i="5"/>
  <c r="AK17" i="1" s="1"/>
  <c r="AI17" i="1"/>
  <c r="AK20" i="5"/>
  <c r="AK20" i="1" s="1"/>
  <c r="AI20" i="1"/>
  <c r="AK24" i="5"/>
  <c r="AK24" i="1" s="1"/>
  <c r="AI24" i="1"/>
  <c r="AN10" i="5"/>
  <c r="AN10" i="1" s="1"/>
  <c r="AL10" i="1"/>
  <c r="AN17" i="5"/>
  <c r="AN17" i="1" s="1"/>
  <c r="AL17" i="1"/>
  <c r="AN20" i="5"/>
  <c r="AN20" i="1" s="1"/>
  <c r="AL20" i="1"/>
  <c r="AN24" i="5"/>
  <c r="AN24" i="1" s="1"/>
  <c r="AL24" i="1"/>
  <c r="AQ11" i="5"/>
  <c r="AQ11" i="1" s="1"/>
  <c r="AO11" i="1"/>
  <c r="AQ16" i="5"/>
  <c r="AQ16" i="1" s="1"/>
  <c r="AO16" i="1"/>
  <c r="AQ25" i="5"/>
  <c r="AQ25" i="1" s="1"/>
  <c r="AO25" i="1"/>
  <c r="AW11" i="5"/>
  <c r="AW11" i="1" s="1"/>
  <c r="AU11" i="1"/>
  <c r="AW17" i="5"/>
  <c r="AW17" i="1" s="1"/>
  <c r="AU17" i="1"/>
  <c r="AW20" i="5"/>
  <c r="AW20" i="1" s="1"/>
  <c r="AU20" i="1"/>
  <c r="AW24" i="5"/>
  <c r="AW24" i="1" s="1"/>
  <c r="AU24" i="1"/>
  <c r="AZ11" i="5"/>
  <c r="AZ11" i="1" s="1"/>
  <c r="AX11" i="1"/>
  <c r="AZ16" i="5"/>
  <c r="AZ16" i="1" s="1"/>
  <c r="AX16" i="1"/>
  <c r="AZ25" i="5"/>
  <c r="AZ25" i="1" s="1"/>
  <c r="AX25" i="1"/>
  <c r="BF16" i="5"/>
  <c r="BF16" i="1" s="1"/>
  <c r="BD16" i="1"/>
  <c r="BF24" i="5"/>
  <c r="BF24" i="1" s="1"/>
  <c r="BD24" i="1"/>
  <c r="BF10" i="5"/>
  <c r="BF10" i="1" s="1"/>
  <c r="BD10" i="1"/>
  <c r="BI9" i="5"/>
  <c r="BI9" i="1" s="1"/>
  <c r="BG9" i="1"/>
  <c r="BI17" i="5"/>
  <c r="BI17" i="1" s="1"/>
  <c r="BG17" i="1"/>
  <c r="BI20" i="5"/>
  <c r="BI20" i="1" s="1"/>
  <c r="BG20" i="1"/>
  <c r="BI24" i="5"/>
  <c r="BI24" i="1" s="1"/>
  <c r="BG24" i="1"/>
  <c r="CY11" i="5"/>
  <c r="CY11" i="1" s="1"/>
  <c r="CW11" i="1"/>
  <c r="CY16" i="5"/>
  <c r="CY16" i="1" s="1"/>
  <c r="CW16" i="1"/>
  <c r="CY25" i="5"/>
  <c r="CY25" i="1" s="1"/>
  <c r="CW25" i="1"/>
  <c r="DB9" i="5"/>
  <c r="DB11" i="5"/>
  <c r="DB16" i="5"/>
  <c r="DB16" i="1" s="1"/>
  <c r="CZ16" i="1"/>
  <c r="DB25" i="5"/>
  <c r="DB25" i="1" s="1"/>
  <c r="CZ25" i="1"/>
  <c r="DH9" i="5"/>
  <c r="DH9" i="1" s="1"/>
  <c r="DF9" i="1"/>
  <c r="DH17" i="5"/>
  <c r="DH17" i="1" s="1"/>
  <c r="DF17" i="1"/>
  <c r="DH20" i="5"/>
  <c r="DH20" i="1" s="1"/>
  <c r="DF20" i="1"/>
  <c r="DH25" i="5"/>
  <c r="DH25" i="1" s="1"/>
  <c r="DF25" i="1"/>
  <c r="DK9" i="5"/>
  <c r="DK9" i="1" s="1"/>
  <c r="DI9" i="1"/>
  <c r="DK17" i="5"/>
  <c r="DK17" i="1" s="1"/>
  <c r="DI17" i="1"/>
  <c r="DK20" i="5"/>
  <c r="DK20" i="1" s="1"/>
  <c r="DI20" i="1"/>
  <c r="DK24" i="5"/>
  <c r="DK24" i="1" s="1"/>
  <c r="DI24" i="1"/>
  <c r="DQ10" i="5"/>
  <c r="DQ10" i="1" s="1"/>
  <c r="DO10" i="1"/>
  <c r="EI9" i="5"/>
  <c r="EI9" i="1" s="1"/>
  <c r="EG9" i="1"/>
  <c r="EI15" i="5"/>
  <c r="EI15" i="1" s="1"/>
  <c r="EG15" i="1"/>
  <c r="EI17" i="5"/>
  <c r="EI17" i="1" s="1"/>
  <c r="EG17" i="1"/>
  <c r="EI25" i="5"/>
  <c r="EI25" i="1" s="1"/>
  <c r="EG25" i="1"/>
  <c r="EL11" i="5"/>
  <c r="EL11" i="1" s="1"/>
  <c r="EJ11" i="1"/>
  <c r="EL14" i="5"/>
  <c r="EL14" i="1" s="1"/>
  <c r="EJ14" i="1"/>
  <c r="EL16" i="5"/>
  <c r="EL16" i="1" s="1"/>
  <c r="EJ16" i="1"/>
  <c r="EL19" i="5"/>
  <c r="EL19" i="1" s="1"/>
  <c r="EJ19" i="1"/>
  <c r="EL25" i="5"/>
  <c r="EL25" i="1" s="1"/>
  <c r="EJ25" i="1"/>
  <c r="EO15" i="5"/>
  <c r="EO15" i="1" s="1"/>
  <c r="EM15" i="1"/>
  <c r="EO17" i="5"/>
  <c r="EO17" i="1" s="1"/>
  <c r="EM17" i="1"/>
  <c r="EO20" i="5"/>
  <c r="EO20" i="1" s="1"/>
  <c r="EM20" i="1"/>
  <c r="EO24" i="5"/>
  <c r="EO24" i="1" s="1"/>
  <c r="EM24" i="1"/>
  <c r="ER11" i="5"/>
  <c r="ER11" i="1" s="1"/>
  <c r="EP11" i="1"/>
  <c r="ER14" i="5"/>
  <c r="ER14" i="1" s="1"/>
  <c r="EP14" i="1"/>
  <c r="ER16" i="5"/>
  <c r="ER16" i="1" s="1"/>
  <c r="EP16" i="1"/>
  <c r="ER19" i="5"/>
  <c r="ER19" i="1" s="1"/>
  <c r="EP19" i="1"/>
  <c r="ER25" i="5"/>
  <c r="ER25" i="1" s="1"/>
  <c r="EP25" i="1"/>
  <c r="EU15" i="5"/>
  <c r="EU15" i="1" s="1"/>
  <c r="ES15" i="1"/>
  <c r="EU17" i="5"/>
  <c r="EU17" i="1" s="1"/>
  <c r="ES17" i="1"/>
  <c r="EU20" i="5"/>
  <c r="EU20" i="1" s="1"/>
  <c r="ES20" i="1"/>
  <c r="EU24" i="5"/>
  <c r="EU24" i="1" s="1"/>
  <c r="ES24" i="1"/>
  <c r="BF67" i="5"/>
  <c r="BF68" i="1"/>
  <c r="BF67" i="1" s="1"/>
  <c r="BF49" i="5"/>
  <c r="BF50" i="1"/>
  <c r="BF49" i="1" s="1"/>
  <c r="AZ62" i="5"/>
  <c r="AZ63" i="1"/>
  <c r="AZ62" i="1" s="1"/>
  <c r="AZ58" i="5"/>
  <c r="AZ59" i="1"/>
  <c r="AZ58" i="1" s="1"/>
  <c r="AW54" i="5"/>
  <c r="AW55" i="1"/>
  <c r="AW54" i="1" s="1"/>
  <c r="AW41" i="5"/>
  <c r="AW42" i="1"/>
  <c r="AW41" i="1" s="1"/>
  <c r="AN67" i="5"/>
  <c r="AN68" i="1"/>
  <c r="AN67" i="1" s="1"/>
  <c r="AN49" i="5"/>
  <c r="AN50" i="1"/>
  <c r="AN49" i="1" s="1"/>
  <c r="AN37" i="5"/>
  <c r="AN39" i="1"/>
  <c r="AN37" i="1" s="1"/>
  <c r="AK62" i="5"/>
  <c r="AK63" i="1"/>
  <c r="AK62" i="1" s="1"/>
  <c r="AK58" i="5"/>
  <c r="AK59" i="1"/>
  <c r="AK58" i="1" s="1"/>
  <c r="AK54" i="5"/>
  <c r="AK55" i="1"/>
  <c r="AK54" i="1" s="1"/>
  <c r="AK53" i="1" s="1"/>
  <c r="AK41" i="5"/>
  <c r="AK42" i="1"/>
  <c r="AK41" i="1" s="1"/>
  <c r="AK29" i="5"/>
  <c r="AK30" i="1"/>
  <c r="AK29" i="1" s="1"/>
  <c r="AH49" i="5"/>
  <c r="AH50" i="1"/>
  <c r="AH49" i="1" s="1"/>
  <c r="AB37" i="5"/>
  <c r="AB39" i="1"/>
  <c r="AB37" i="1" s="1"/>
  <c r="Y67" i="5"/>
  <c r="Y68" i="1"/>
  <c r="Y67" i="1" s="1"/>
  <c r="Y49" i="5"/>
  <c r="Y50" i="1"/>
  <c r="Y49" i="1" s="1"/>
  <c r="Y37" i="5"/>
  <c r="Y39" i="1"/>
  <c r="Y37" i="1" s="1"/>
  <c r="V29" i="5"/>
  <c r="V30" i="1"/>
  <c r="V29" i="1" s="1"/>
  <c r="D37" i="1"/>
  <c r="BF29" i="5"/>
  <c r="BF30" i="1"/>
  <c r="BF29" i="1" s="1"/>
  <c r="AZ67" i="5"/>
  <c r="AZ68" i="1"/>
  <c r="AZ67" i="1" s="1"/>
  <c r="AZ49" i="5"/>
  <c r="AZ50" i="1"/>
  <c r="AZ49" i="1" s="1"/>
  <c r="AZ37" i="5"/>
  <c r="AZ39" i="1"/>
  <c r="AZ37" i="1" s="1"/>
  <c r="AZ29" i="5"/>
  <c r="AZ30" i="1"/>
  <c r="AZ29" i="1" s="1"/>
  <c r="AW49" i="5"/>
  <c r="AW50" i="1"/>
  <c r="AW49" i="1" s="1"/>
  <c r="AW37" i="5"/>
  <c r="AW39" i="1"/>
  <c r="AW37" i="1" s="1"/>
  <c r="AW29" i="5"/>
  <c r="AW30" i="1"/>
  <c r="AW29" i="1" s="1"/>
  <c r="AW28" i="1" s="1"/>
  <c r="AK67" i="5"/>
  <c r="AK68" i="1"/>
  <c r="AK67" i="1" s="1"/>
  <c r="AK49" i="5"/>
  <c r="AK50" i="1"/>
  <c r="AK49" i="1" s="1"/>
  <c r="AK37" i="5"/>
  <c r="AK39" i="1"/>
  <c r="AK37" i="1" s="1"/>
  <c r="AH62" i="5"/>
  <c r="AH63" i="1"/>
  <c r="AH62" i="1" s="1"/>
  <c r="AH58" i="5"/>
  <c r="AH59" i="1"/>
  <c r="AH58" i="1" s="1"/>
  <c r="AH54" i="5"/>
  <c r="AH55" i="1"/>
  <c r="AH54" i="1" s="1"/>
  <c r="AH53" i="1" s="1"/>
  <c r="AH41" i="5"/>
  <c r="AH42" i="1"/>
  <c r="AH41" i="1" s="1"/>
  <c r="AH40" i="1" s="1"/>
  <c r="AH29" i="5"/>
  <c r="AH30" i="1"/>
  <c r="AH29" i="1" s="1"/>
  <c r="AE49" i="5"/>
  <c r="AE50" i="1"/>
  <c r="AE49" i="1" s="1"/>
  <c r="AE37" i="5"/>
  <c r="AE39" i="1"/>
  <c r="AE37" i="1" s="1"/>
  <c r="AB41" i="5"/>
  <c r="AB42" i="1"/>
  <c r="AB41" i="1" s="1"/>
  <c r="Y62" i="5"/>
  <c r="Y63" i="1"/>
  <c r="Y62" i="1" s="1"/>
  <c r="Y61" i="1" s="1"/>
  <c r="Y58" i="5"/>
  <c r="Y59" i="1"/>
  <c r="Y58" i="1" s="1"/>
  <c r="Y54" i="5"/>
  <c r="Y55" i="1"/>
  <c r="Y54" i="1" s="1"/>
  <c r="Y53" i="1" s="1"/>
  <c r="Y29" i="5"/>
  <c r="Y31" i="1"/>
  <c r="Y29" i="1" s="1"/>
  <c r="Y28" i="1" s="1"/>
  <c r="DT64" i="5"/>
  <c r="D64" i="1"/>
  <c r="DT64" i="1" s="1"/>
  <c r="D58" i="1"/>
  <c r="D41" i="1"/>
  <c r="Z51" i="8"/>
  <c r="H54" i="7"/>
  <c r="EX54" i="1"/>
  <c r="Z57" i="8"/>
  <c r="Z40" i="8"/>
  <c r="Z37" i="8"/>
  <c r="Z66" i="8"/>
  <c r="Z28" i="8"/>
  <c r="AU61" i="1"/>
  <c r="T40" i="1"/>
  <c r="T52" i="1" s="1"/>
  <c r="T27" i="1" s="1"/>
  <c r="T73" i="1" s="1"/>
  <c r="H56" i="7"/>
  <c r="EX58" i="1"/>
  <c r="H55" i="7" s="1"/>
  <c r="Z52" i="8"/>
  <c r="V11" i="5"/>
  <c r="V11" i="1" s="1"/>
  <c r="T11" i="1"/>
  <c r="V10" i="5"/>
  <c r="V10" i="1" s="1"/>
  <c r="T10" i="1"/>
  <c r="V17" i="5"/>
  <c r="V17" i="1" s="1"/>
  <c r="T17" i="1"/>
  <c r="T12" i="1" s="1"/>
  <c r="V20" i="5"/>
  <c r="V20" i="1" s="1"/>
  <c r="T20" i="1"/>
  <c r="V24" i="5"/>
  <c r="V24" i="1" s="1"/>
  <c r="T24" i="1"/>
  <c r="Y9" i="5"/>
  <c r="Y9" i="1" s="1"/>
  <c r="W9" i="1"/>
  <c r="Y11" i="5"/>
  <c r="Y11" i="1" s="1"/>
  <c r="W11" i="1"/>
  <c r="Y16" i="5"/>
  <c r="Y16" i="1" s="1"/>
  <c r="W16" i="1"/>
  <c r="W12" i="1" s="1"/>
  <c r="W7" i="1" s="1"/>
  <c r="Y25" i="5"/>
  <c r="Y25" i="1" s="1"/>
  <c r="W25" i="1"/>
  <c r="W21" i="1" s="1"/>
  <c r="W18" i="1" s="1"/>
  <c r="AB9" i="5"/>
  <c r="AB9" i="1" s="1"/>
  <c r="Z9" i="1"/>
  <c r="AB15" i="5"/>
  <c r="AB15" i="1" s="1"/>
  <c r="Z15" i="1"/>
  <c r="AB17" i="5"/>
  <c r="AB17" i="1" s="1"/>
  <c r="Z17" i="1"/>
  <c r="AB20" i="5"/>
  <c r="AB20" i="1" s="1"/>
  <c r="Z20" i="1"/>
  <c r="AB24" i="5"/>
  <c r="AB24" i="1" s="1"/>
  <c r="Z24" i="1"/>
  <c r="Z21" i="1" s="1"/>
  <c r="Z18" i="1" s="1"/>
  <c r="AE10" i="5"/>
  <c r="AE10" i="1" s="1"/>
  <c r="AC10" i="1"/>
  <c r="AE17" i="5"/>
  <c r="AE17" i="1" s="1"/>
  <c r="AC17" i="1"/>
  <c r="AC12" i="1" s="1"/>
  <c r="AC7" i="1" s="1"/>
  <c r="AE20" i="5"/>
  <c r="AE20" i="1" s="1"/>
  <c r="AC20" i="1"/>
  <c r="AE24" i="5"/>
  <c r="AE24" i="1" s="1"/>
  <c r="AC24" i="1"/>
  <c r="AC21" i="1" s="1"/>
  <c r="AC18" i="1" s="1"/>
  <c r="AH10" i="5"/>
  <c r="AH10" i="1" s="1"/>
  <c r="AF10" i="1"/>
  <c r="AH16" i="5"/>
  <c r="AH16" i="1" s="1"/>
  <c r="AF16" i="1"/>
  <c r="AH20" i="5"/>
  <c r="AH20" i="1" s="1"/>
  <c r="AF20" i="1"/>
  <c r="AH24" i="5"/>
  <c r="AH24" i="1" s="1"/>
  <c r="AF24" i="1"/>
  <c r="AF21" i="1" s="1"/>
  <c r="AF18" i="1" s="1"/>
  <c r="AK11" i="5"/>
  <c r="AK11" i="1" s="1"/>
  <c r="AI11" i="1"/>
  <c r="AK16" i="5"/>
  <c r="AK16" i="1" s="1"/>
  <c r="AI16" i="1"/>
  <c r="AI12" i="1" s="1"/>
  <c r="AK25" i="5"/>
  <c r="AK25" i="1" s="1"/>
  <c r="AI25" i="1"/>
  <c r="AI21" i="1" s="1"/>
  <c r="AI18" i="1" s="1"/>
  <c r="AN9" i="5"/>
  <c r="AN9" i="1" s="1"/>
  <c r="AL9" i="1"/>
  <c r="AN11" i="5"/>
  <c r="AN16" i="5"/>
  <c r="AN16" i="1" s="1"/>
  <c r="AL16" i="1"/>
  <c r="AL12" i="1" s="1"/>
  <c r="AN25" i="5"/>
  <c r="AN25" i="1" s="1"/>
  <c r="AL25" i="1"/>
  <c r="AL21" i="1" s="1"/>
  <c r="AL18" i="1" s="1"/>
  <c r="AQ9" i="5"/>
  <c r="AQ9" i="1" s="1"/>
  <c r="AO9" i="1"/>
  <c r="AQ17" i="5"/>
  <c r="AQ17" i="1" s="1"/>
  <c r="AO17" i="1"/>
  <c r="AO12" i="1" s="1"/>
  <c r="AQ20" i="5"/>
  <c r="AQ20" i="1" s="1"/>
  <c r="AO20" i="1"/>
  <c r="AQ24" i="5"/>
  <c r="AQ24" i="1" s="1"/>
  <c r="AO24" i="1"/>
  <c r="AO21" i="1" s="1"/>
  <c r="AO18" i="1" s="1"/>
  <c r="AW10" i="5"/>
  <c r="AW10" i="1" s="1"/>
  <c r="AU10" i="1"/>
  <c r="AW9" i="5"/>
  <c r="AW9" i="1" s="1"/>
  <c r="AU9" i="1"/>
  <c r="AW16" i="5"/>
  <c r="AW16" i="1" s="1"/>
  <c r="AU16" i="1"/>
  <c r="AW25" i="5"/>
  <c r="AW25" i="1" s="1"/>
  <c r="AU25" i="1"/>
  <c r="AU21" i="1" s="1"/>
  <c r="AU18" i="1" s="1"/>
  <c r="AZ9" i="5"/>
  <c r="AZ9" i="1" s="1"/>
  <c r="AX9" i="1"/>
  <c r="AZ17" i="5"/>
  <c r="AZ17" i="1" s="1"/>
  <c r="AX17" i="1"/>
  <c r="AX12" i="1" s="1"/>
  <c r="AZ20" i="5"/>
  <c r="AZ20" i="1" s="1"/>
  <c r="AX20" i="1"/>
  <c r="AZ24" i="5"/>
  <c r="AZ24" i="1" s="1"/>
  <c r="AX24" i="1"/>
  <c r="AX21" i="1" s="1"/>
  <c r="AX18" i="1" s="1"/>
  <c r="BF17" i="5"/>
  <c r="BF17" i="1" s="1"/>
  <c r="BD17" i="1"/>
  <c r="BD12" i="1" s="1"/>
  <c r="BF25" i="5"/>
  <c r="BF25" i="1" s="1"/>
  <c r="BD25" i="1"/>
  <c r="BD21" i="1" s="1"/>
  <c r="BD18" i="1" s="1"/>
  <c r="BF9" i="5"/>
  <c r="BF9" i="1" s="1"/>
  <c r="BD9" i="1"/>
  <c r="BI11" i="5"/>
  <c r="BI11" i="1" s="1"/>
  <c r="BG11" i="1"/>
  <c r="BI16" i="5"/>
  <c r="BI16" i="1" s="1"/>
  <c r="BG16" i="1"/>
  <c r="BG12" i="1" s="1"/>
  <c r="BI25" i="5"/>
  <c r="BI25" i="1" s="1"/>
  <c r="BG25" i="1"/>
  <c r="BG21" i="1" s="1"/>
  <c r="BG18" i="1" s="1"/>
  <c r="CY9" i="5"/>
  <c r="CY9" i="1" s="1"/>
  <c r="CW9" i="1"/>
  <c r="CY17" i="5"/>
  <c r="CY17" i="1" s="1"/>
  <c r="CW17" i="1"/>
  <c r="CW12" i="1" s="1"/>
  <c r="CY20" i="5"/>
  <c r="CY20" i="1" s="1"/>
  <c r="CW20" i="1"/>
  <c r="CY24" i="5"/>
  <c r="CY24" i="1" s="1"/>
  <c r="CW24" i="1"/>
  <c r="CW21" i="1" s="1"/>
  <c r="DB10" i="5"/>
  <c r="DB17" i="5"/>
  <c r="DB17" i="1" s="1"/>
  <c r="CZ17" i="1"/>
  <c r="CZ12" i="1" s="1"/>
  <c r="DB20" i="5"/>
  <c r="DB20" i="1" s="1"/>
  <c r="CZ20" i="1"/>
  <c r="DB24" i="5"/>
  <c r="DB24" i="1" s="1"/>
  <c r="CZ24" i="1"/>
  <c r="CZ21" i="1" s="1"/>
  <c r="CZ18" i="1" s="1"/>
  <c r="DH11" i="5"/>
  <c r="DH11" i="1" s="1"/>
  <c r="DF11" i="1"/>
  <c r="DH16" i="5"/>
  <c r="DH16" i="1" s="1"/>
  <c r="DF16" i="1"/>
  <c r="DF12" i="1" s="1"/>
  <c r="DF21" i="1"/>
  <c r="DF18" i="1" s="1"/>
  <c r="DK11" i="5"/>
  <c r="DK11" i="1" s="1"/>
  <c r="DI11" i="1"/>
  <c r="DK16" i="5"/>
  <c r="DK16" i="1" s="1"/>
  <c r="DI16" i="1"/>
  <c r="DI12" i="1" s="1"/>
  <c r="DK25" i="5"/>
  <c r="DK25" i="1" s="1"/>
  <c r="DI25" i="1"/>
  <c r="DI21" i="1" s="1"/>
  <c r="DI18" i="1" s="1"/>
  <c r="DQ9" i="5"/>
  <c r="DQ9" i="1" s="1"/>
  <c r="DO9" i="1"/>
  <c r="DQ11" i="5"/>
  <c r="DQ11" i="1" s="1"/>
  <c r="DO11" i="1"/>
  <c r="ED12" i="1"/>
  <c r="EI11" i="5"/>
  <c r="EI11" i="1" s="1"/>
  <c r="EG11" i="1"/>
  <c r="EI14" i="5"/>
  <c r="EI14" i="1" s="1"/>
  <c r="EG14" i="1"/>
  <c r="EI16" i="5"/>
  <c r="EI16" i="1" s="1"/>
  <c r="EG16" i="1"/>
  <c r="EI20" i="5"/>
  <c r="EI20" i="1" s="1"/>
  <c r="EG20" i="1"/>
  <c r="EI24" i="5"/>
  <c r="EI24" i="1" s="1"/>
  <c r="EG24" i="1"/>
  <c r="EG21" i="1" s="1"/>
  <c r="EL10" i="5"/>
  <c r="EL10" i="1" s="1"/>
  <c r="EJ10" i="1"/>
  <c r="EL15" i="5"/>
  <c r="EL15" i="1" s="1"/>
  <c r="EJ15" i="1"/>
  <c r="EL17" i="5"/>
  <c r="EL17" i="1" s="1"/>
  <c r="EJ17" i="1"/>
  <c r="EL20" i="5"/>
  <c r="EL20" i="1" s="1"/>
  <c r="EJ20" i="1"/>
  <c r="EL24" i="5"/>
  <c r="EL24" i="1" s="1"/>
  <c r="EJ24" i="1"/>
  <c r="EJ21" i="1" s="1"/>
  <c r="EJ18" i="1" s="1"/>
  <c r="EO11" i="5"/>
  <c r="EO11" i="1" s="1"/>
  <c r="EM11" i="1"/>
  <c r="EO14" i="5"/>
  <c r="EO14" i="1" s="1"/>
  <c r="EM14" i="1"/>
  <c r="EO16" i="5"/>
  <c r="EO16" i="1" s="1"/>
  <c r="EM16" i="1"/>
  <c r="EO25" i="5"/>
  <c r="EO25" i="1" s="1"/>
  <c r="EM25" i="1"/>
  <c r="EM21" i="1" s="1"/>
  <c r="EM18" i="1" s="1"/>
  <c r="ER15" i="5"/>
  <c r="ER15" i="1" s="1"/>
  <c r="EP15" i="1"/>
  <c r="ER17" i="5"/>
  <c r="ER17" i="1" s="1"/>
  <c r="EP17" i="1"/>
  <c r="ER20" i="5"/>
  <c r="ER20" i="1" s="1"/>
  <c r="EP20" i="1"/>
  <c r="ER24" i="5"/>
  <c r="ER24" i="1" s="1"/>
  <c r="EP24" i="1"/>
  <c r="EP21" i="1" s="1"/>
  <c r="EP18" i="1" s="1"/>
  <c r="EU11" i="5"/>
  <c r="EU11" i="1" s="1"/>
  <c r="ES11" i="1"/>
  <c r="EU14" i="5"/>
  <c r="EU14" i="1" s="1"/>
  <c r="ES14" i="1"/>
  <c r="EU16" i="5"/>
  <c r="EU16" i="1" s="1"/>
  <c r="ES16" i="1"/>
  <c r="EU25" i="5"/>
  <c r="EU25" i="1" s="1"/>
  <c r="ES25" i="1"/>
  <c r="ES21" i="1" s="1"/>
  <c r="ES18" i="1" s="1"/>
  <c r="BF37" i="5"/>
  <c r="BF39" i="1"/>
  <c r="BF37" i="1" s="1"/>
  <c r="AZ54" i="5"/>
  <c r="AZ55" i="1"/>
  <c r="AZ54" i="1" s="1"/>
  <c r="AZ53" i="1" s="1"/>
  <c r="AZ41" i="5"/>
  <c r="AZ42" i="1"/>
  <c r="AZ41" i="1" s="1"/>
  <c r="AZ40" i="1" s="1"/>
  <c r="AW67" i="5"/>
  <c r="AW68" i="1"/>
  <c r="AW67" i="1" s="1"/>
  <c r="AW62" i="5"/>
  <c r="AW63" i="1"/>
  <c r="AW62" i="1" s="1"/>
  <c r="AW61" i="1" s="1"/>
  <c r="AW58" i="5"/>
  <c r="AW59" i="1"/>
  <c r="AW58" i="1" s="1"/>
  <c r="AQ62" i="5"/>
  <c r="AQ63" i="1"/>
  <c r="AQ62" i="1" s="1"/>
  <c r="AQ58" i="5"/>
  <c r="AQ59" i="1"/>
  <c r="AQ58" i="1" s="1"/>
  <c r="AQ54" i="5"/>
  <c r="AQ55" i="1"/>
  <c r="AQ54" i="1" s="1"/>
  <c r="AQ53" i="1" s="1"/>
  <c r="AQ37" i="5"/>
  <c r="AQ39" i="1"/>
  <c r="AQ37" i="1" s="1"/>
  <c r="AQ29" i="5"/>
  <c r="AQ30" i="1"/>
  <c r="AQ29" i="1" s="1"/>
  <c r="AH67" i="5"/>
  <c r="AH68" i="1"/>
  <c r="AH67" i="1" s="1"/>
  <c r="AH37" i="5"/>
  <c r="AH39" i="1"/>
  <c r="AH37" i="1" s="1"/>
  <c r="AE58" i="5"/>
  <c r="AE59" i="1"/>
  <c r="AE58" i="1" s="1"/>
  <c r="AE54" i="5"/>
  <c r="AE55" i="1"/>
  <c r="AE54" i="1" s="1"/>
  <c r="AE53" i="1" s="1"/>
  <c r="AE41" i="5"/>
  <c r="AE42" i="1"/>
  <c r="AE41" i="1" s="1"/>
  <c r="AE40" i="1" s="1"/>
  <c r="AE29" i="5"/>
  <c r="AE30" i="1"/>
  <c r="AE29" i="1" s="1"/>
  <c r="AE28" i="1" s="1"/>
  <c r="AE52" i="1" s="1"/>
  <c r="AB49" i="5"/>
  <c r="AB50" i="1"/>
  <c r="AB49" i="1" s="1"/>
  <c r="V67" i="5"/>
  <c r="V68" i="1"/>
  <c r="V67" i="1" s="1"/>
  <c r="V62" i="5"/>
  <c r="V63" i="1"/>
  <c r="V62" i="1" s="1"/>
  <c r="V61" i="1" s="1"/>
  <c r="V58" i="5"/>
  <c r="V59" i="1"/>
  <c r="V58" i="1" s="1"/>
  <c r="V54" i="5"/>
  <c r="V55" i="1"/>
  <c r="V54" i="1" s="1"/>
  <c r="V53" i="1" s="1"/>
  <c r="V41" i="5"/>
  <c r="V42" i="1"/>
  <c r="V41" i="1" s="1"/>
  <c r="D67" i="5"/>
  <c r="D68" i="1"/>
  <c r="D49" i="1"/>
  <c r="DT47" i="5"/>
  <c r="DT35" i="5"/>
  <c r="AC33" i="8" s="1"/>
  <c r="D35" i="1"/>
  <c r="DT35" i="1" s="1"/>
  <c r="DT31" i="1"/>
  <c r="BF62" i="5"/>
  <c r="BF63" i="1"/>
  <c r="BF62" i="1" s="1"/>
  <c r="BF61" i="1" s="1"/>
  <c r="BF58" i="5"/>
  <c r="BF59" i="1"/>
  <c r="BF58" i="1" s="1"/>
  <c r="BF54" i="5"/>
  <c r="BF55" i="1"/>
  <c r="BF54" i="1" s="1"/>
  <c r="BF53" i="1" s="1"/>
  <c r="BF41" i="5"/>
  <c r="BF42" i="1"/>
  <c r="BF41" i="1" s="1"/>
  <c r="BF40" i="1" s="1"/>
  <c r="AQ67" i="5"/>
  <c r="AQ68" i="1"/>
  <c r="AQ67" i="1" s="1"/>
  <c r="AQ49" i="5"/>
  <c r="AQ50" i="1"/>
  <c r="AQ49" i="1" s="1"/>
  <c r="AQ41" i="5"/>
  <c r="AQ42" i="1"/>
  <c r="AQ41" i="1" s="1"/>
  <c r="AN62" i="5"/>
  <c r="AN63" i="1"/>
  <c r="AN62" i="1" s="1"/>
  <c r="AN61" i="1" s="1"/>
  <c r="AN58" i="5"/>
  <c r="AN59" i="1"/>
  <c r="AN58" i="1" s="1"/>
  <c r="AN54" i="5"/>
  <c r="AN55" i="1"/>
  <c r="AN54" i="1" s="1"/>
  <c r="AN53" i="1" s="1"/>
  <c r="AN41" i="5"/>
  <c r="AN42" i="1"/>
  <c r="AN41" i="1" s="1"/>
  <c r="AN40" i="1" s="1"/>
  <c r="AN29" i="5"/>
  <c r="AN30" i="1"/>
  <c r="AN29" i="1" s="1"/>
  <c r="AN28" i="1" s="1"/>
  <c r="AN52" i="1" s="1"/>
  <c r="AN27" i="1" s="1"/>
  <c r="AN73" i="1" s="1"/>
  <c r="AB67" i="5"/>
  <c r="AB68" i="1"/>
  <c r="AB67" i="1" s="1"/>
  <c r="AB62" i="5"/>
  <c r="AB63" i="1"/>
  <c r="AB62" i="1" s="1"/>
  <c r="AB61" i="1" s="1"/>
  <c r="Y41" i="5"/>
  <c r="Y42" i="1"/>
  <c r="Y41" i="1" s="1"/>
  <c r="Y40" i="1" s="1"/>
  <c r="V49" i="5"/>
  <c r="V50" i="1"/>
  <c r="V49" i="1" s="1"/>
  <c r="V37" i="5"/>
  <c r="V39" i="1"/>
  <c r="V37" i="1" s="1"/>
  <c r="D54" i="1"/>
  <c r="D53" i="1" s="1"/>
  <c r="DT55" i="1"/>
  <c r="DT48" i="5"/>
  <c r="D48" i="1"/>
  <c r="DT48" i="1" s="1"/>
  <c r="DT34" i="5"/>
  <c r="AC32" i="8" s="1"/>
  <c r="D34" i="1"/>
  <c r="D29" i="1" s="1"/>
  <c r="D28" i="1" s="1"/>
  <c r="EX40" i="5"/>
  <c r="Q38" i="8" s="1"/>
  <c r="Z38" i="8" s="1"/>
  <c r="Q47" i="8"/>
  <c r="H48" i="7"/>
  <c r="N48" i="7" s="1"/>
  <c r="HC51" i="1"/>
  <c r="EX49" i="1"/>
  <c r="H46" i="7" s="1"/>
  <c r="H26" i="7"/>
  <c r="EX52" i="9"/>
  <c r="Z56" i="8"/>
  <c r="Z35" i="8"/>
  <c r="Z27" i="8"/>
  <c r="AX40" i="1"/>
  <c r="AU40" i="1"/>
  <c r="AU52" i="1" s="1"/>
  <c r="AU27" i="1" s="1"/>
  <c r="AU73" i="1" s="1"/>
  <c r="AI40" i="1"/>
  <c r="AI52" i="1" s="1"/>
  <c r="AI27" i="1" s="1"/>
  <c r="AI73" i="1" s="1"/>
  <c r="AC40" i="1"/>
  <c r="AC52" i="1" s="1"/>
  <c r="Z28" i="1"/>
  <c r="Z52" i="1" s="1"/>
  <c r="Z27" i="1" s="1"/>
  <c r="Z73" i="1" s="1"/>
  <c r="T53" i="1"/>
  <c r="H65" i="7"/>
  <c r="EX67" i="1"/>
  <c r="H64" i="7" s="1"/>
  <c r="H39" i="7"/>
  <c r="EX41" i="1"/>
  <c r="Z55" i="8"/>
  <c r="AL33" i="8"/>
  <c r="HC34" i="5"/>
  <c r="AZ40" i="5"/>
  <c r="AW40" i="5"/>
  <c r="AE40" i="5"/>
  <c r="AE28" i="5"/>
  <c r="V40" i="5"/>
  <c r="EF8" i="5"/>
  <c r="EV11" i="5"/>
  <c r="EF11" i="5"/>
  <c r="EV14" i="5"/>
  <c r="EF14" i="5"/>
  <c r="EV16" i="5"/>
  <c r="EF16" i="5"/>
  <c r="EV23" i="5"/>
  <c r="EF23" i="5"/>
  <c r="EF23" i="1" s="1"/>
  <c r="ED21" i="5"/>
  <c r="EV25" i="5"/>
  <c r="EF25" i="5"/>
  <c r="EI13" i="5"/>
  <c r="EG12" i="5"/>
  <c r="EI23" i="5"/>
  <c r="EG21" i="5"/>
  <c r="EL23" i="5"/>
  <c r="EJ21" i="5"/>
  <c r="EJ18" i="5" s="1"/>
  <c r="EO13" i="5"/>
  <c r="EM12" i="5"/>
  <c r="ER23" i="5"/>
  <c r="EP21" i="5"/>
  <c r="EP18" i="5" s="1"/>
  <c r="EU13" i="5"/>
  <c r="ES12" i="5"/>
  <c r="EF9" i="5"/>
  <c r="EV13" i="5"/>
  <c r="EF13" i="5"/>
  <c r="EF13" i="1" s="1"/>
  <c r="ED12" i="5"/>
  <c r="EV15" i="5"/>
  <c r="EF15" i="5"/>
  <c r="EV17" i="5"/>
  <c r="EF17" i="5"/>
  <c r="EV24" i="5"/>
  <c r="EF24" i="5"/>
  <c r="EI8" i="5"/>
  <c r="EI8" i="1" s="1"/>
  <c r="EL13" i="5"/>
  <c r="EJ12" i="5"/>
  <c r="EO19" i="5"/>
  <c r="EO19" i="1" s="1"/>
  <c r="EO23" i="5"/>
  <c r="EM21" i="5"/>
  <c r="EM18" i="5" s="1"/>
  <c r="ER13" i="5"/>
  <c r="EP12" i="5"/>
  <c r="EU19" i="5"/>
  <c r="EU19" i="1" s="1"/>
  <c r="EU23" i="5"/>
  <c r="ES21" i="5"/>
  <c r="ES18" i="5" s="1"/>
  <c r="AX53" i="5"/>
  <c r="AX40" i="5"/>
  <c r="AU53" i="5"/>
  <c r="AU40" i="5"/>
  <c r="AC40" i="5"/>
  <c r="AC28" i="5"/>
  <c r="T40" i="5"/>
  <c r="DT31" i="5"/>
  <c r="V19" i="5"/>
  <c r="V19" i="1" s="1"/>
  <c r="V23" i="5"/>
  <c r="V23" i="1" s="1"/>
  <c r="Y8" i="5"/>
  <c r="Y8" i="1" s="1"/>
  <c r="Y15" i="5"/>
  <c r="W12" i="5"/>
  <c r="W7" i="5" s="1"/>
  <c r="AB8" i="5"/>
  <c r="AB8" i="1" s="1"/>
  <c r="AB19" i="5"/>
  <c r="AB19" i="1" s="1"/>
  <c r="AB23" i="5"/>
  <c r="Z21" i="5"/>
  <c r="Z18" i="5" s="1"/>
  <c r="AE19" i="5"/>
  <c r="AE19" i="1" s="1"/>
  <c r="AE23" i="5"/>
  <c r="AC21" i="5"/>
  <c r="AC18" i="5" s="1"/>
  <c r="AH15" i="5"/>
  <c r="AF12" i="5"/>
  <c r="AF7" i="5" s="1"/>
  <c r="AH19" i="5"/>
  <c r="AH19" i="1" s="1"/>
  <c r="AH23" i="5"/>
  <c r="AF21" i="5"/>
  <c r="AF18" i="5" s="1"/>
  <c r="AK15" i="5"/>
  <c r="AI12" i="5"/>
  <c r="AN8" i="5"/>
  <c r="AN8" i="1" s="1"/>
  <c r="AN15" i="5"/>
  <c r="AL12" i="5"/>
  <c r="AL7" i="5" s="1"/>
  <c r="AQ8" i="5"/>
  <c r="AQ8" i="1" s="1"/>
  <c r="AQ19" i="5"/>
  <c r="AQ19" i="1" s="1"/>
  <c r="AQ23" i="5"/>
  <c r="AO21" i="5"/>
  <c r="AO18" i="5" s="1"/>
  <c r="AW8" i="5"/>
  <c r="AW8" i="1" s="1"/>
  <c r="AZ8" i="5"/>
  <c r="AZ8" i="1" s="1"/>
  <c r="AZ19" i="5"/>
  <c r="AZ19" i="1" s="1"/>
  <c r="AZ23" i="5"/>
  <c r="AX21" i="5"/>
  <c r="AX18" i="5" s="1"/>
  <c r="BF19" i="5"/>
  <c r="BF19" i="1" s="1"/>
  <c r="BF8" i="5"/>
  <c r="BF8" i="1" s="1"/>
  <c r="BI15" i="5"/>
  <c r="BG12" i="5"/>
  <c r="BO10" i="5"/>
  <c r="BM7" i="5"/>
  <c r="BM26" i="5" s="1"/>
  <c r="CY8" i="5"/>
  <c r="CY8" i="1" s="1"/>
  <c r="CY19" i="5"/>
  <c r="CY23" i="5"/>
  <c r="CW21" i="5"/>
  <c r="CW18" i="5" s="1"/>
  <c r="DB19" i="5"/>
  <c r="DB19" i="1" s="1"/>
  <c r="DB23" i="5"/>
  <c r="CZ21" i="5"/>
  <c r="CZ18" i="5" s="1"/>
  <c r="DH15" i="5"/>
  <c r="DF12" i="5"/>
  <c r="DK15" i="5"/>
  <c r="DI12" i="5"/>
  <c r="DQ8" i="5"/>
  <c r="DQ8" i="1" s="1"/>
  <c r="AW61" i="5"/>
  <c r="AQ53" i="5"/>
  <c r="AK53" i="5"/>
  <c r="AE53" i="5"/>
  <c r="V61" i="5"/>
  <c r="V53" i="5"/>
  <c r="T52" i="5"/>
  <c r="BD61" i="5"/>
  <c r="BD53" i="5"/>
  <c r="BD40" i="5"/>
  <c r="BF28" i="5"/>
  <c r="AU28" i="5"/>
  <c r="AU52" i="5" s="1"/>
  <c r="AL61" i="5"/>
  <c r="AL53" i="5"/>
  <c r="AL40" i="5"/>
  <c r="AL28" i="5"/>
  <c r="AF61" i="5"/>
  <c r="AF53" i="5"/>
  <c r="AF40" i="5"/>
  <c r="AF28" i="5"/>
  <c r="Z61" i="5"/>
  <c r="Z40" i="5"/>
  <c r="W61" i="5"/>
  <c r="W53" i="5"/>
  <c r="Y40" i="5"/>
  <c r="W28" i="5"/>
  <c r="DT63" i="5"/>
  <c r="AC61" i="8" s="1"/>
  <c r="AL61" i="8" s="1"/>
  <c r="D62" i="5"/>
  <c r="D58" i="5"/>
  <c r="DT55" i="5"/>
  <c r="D54" i="5"/>
  <c r="D53" i="5" s="1"/>
  <c r="DT42" i="5"/>
  <c r="D41" i="5"/>
  <c r="D29" i="5"/>
  <c r="V15" i="5"/>
  <c r="T12" i="5"/>
  <c r="Y19" i="5"/>
  <c r="Y19" i="1" s="1"/>
  <c r="Y23" i="5"/>
  <c r="W21" i="5"/>
  <c r="W18" i="5" s="1"/>
  <c r="AE8" i="5"/>
  <c r="AE8" i="1" s="1"/>
  <c r="AE15" i="5"/>
  <c r="AC12" i="5"/>
  <c r="AC7" i="5" s="1"/>
  <c r="AH8" i="5"/>
  <c r="AH8" i="1" s="1"/>
  <c r="AK8" i="5"/>
  <c r="AK8" i="1" s="1"/>
  <c r="AK19" i="5"/>
  <c r="AK19" i="1" s="1"/>
  <c r="AK23" i="5"/>
  <c r="AI21" i="5"/>
  <c r="AI18" i="5" s="1"/>
  <c r="AN19" i="5"/>
  <c r="AN19" i="1" s="1"/>
  <c r="AN23" i="5"/>
  <c r="AL21" i="5"/>
  <c r="AL18" i="5" s="1"/>
  <c r="AQ15" i="5"/>
  <c r="AO12" i="5"/>
  <c r="AW19" i="5"/>
  <c r="AW19" i="1" s="1"/>
  <c r="AW23" i="5"/>
  <c r="AU21" i="5"/>
  <c r="AU18" i="5" s="1"/>
  <c r="AZ15" i="5"/>
  <c r="AX12" i="5"/>
  <c r="BF15" i="5"/>
  <c r="BD12" i="5"/>
  <c r="BD7" i="5" s="1"/>
  <c r="BF23" i="5"/>
  <c r="BD21" i="5"/>
  <c r="BD18" i="5" s="1"/>
  <c r="BI8" i="5"/>
  <c r="BI8" i="1" s="1"/>
  <c r="BI19" i="5"/>
  <c r="BI19" i="1" s="1"/>
  <c r="BI23" i="5"/>
  <c r="BG21" i="5"/>
  <c r="BG18" i="5" s="1"/>
  <c r="BU11" i="5"/>
  <c r="BS7" i="5"/>
  <c r="BS26" i="5" s="1"/>
  <c r="CY15" i="5"/>
  <c r="CW12" i="5"/>
  <c r="DB8" i="5"/>
  <c r="DB15" i="5"/>
  <c r="CZ12" i="5"/>
  <c r="CZ7" i="5" s="1"/>
  <c r="CZ26" i="5" s="1"/>
  <c r="DH8" i="5"/>
  <c r="DH8" i="1" s="1"/>
  <c r="DH19" i="5"/>
  <c r="DH19" i="1" s="1"/>
  <c r="DH23" i="5"/>
  <c r="DF21" i="5"/>
  <c r="DF18" i="5" s="1"/>
  <c r="DK8" i="5"/>
  <c r="DK8" i="1" s="1"/>
  <c r="DK19" i="5"/>
  <c r="DK19" i="1" s="1"/>
  <c r="DK23" i="5"/>
  <c r="DI21" i="5"/>
  <c r="DI18" i="5" s="1"/>
  <c r="AZ53" i="5"/>
  <c r="AU61" i="5"/>
  <c r="AW53" i="5"/>
  <c r="AO53" i="5"/>
  <c r="AI53" i="5"/>
  <c r="AI52" i="5"/>
  <c r="AC53" i="5"/>
  <c r="T61" i="5"/>
  <c r="T53" i="5"/>
  <c r="DT68" i="5"/>
  <c r="AC66" i="8" s="1"/>
  <c r="AL66" i="8" s="1"/>
  <c r="AX66" i="8" s="1"/>
  <c r="DT50" i="5"/>
  <c r="AC48" i="8" s="1"/>
  <c r="D49" i="5"/>
  <c r="D37" i="5"/>
  <c r="BF61" i="5"/>
  <c r="BF53" i="5"/>
  <c r="BF40" i="5"/>
  <c r="BF52" i="5" s="1"/>
  <c r="BF27" i="5" s="1"/>
  <c r="BF73" i="5" s="1"/>
  <c r="BD28" i="5"/>
  <c r="AW28" i="5"/>
  <c r="AN61" i="5"/>
  <c r="AN53" i="5"/>
  <c r="AN40" i="5"/>
  <c r="AN28" i="5"/>
  <c r="AH61" i="5"/>
  <c r="AH53" i="5"/>
  <c r="AH40" i="5"/>
  <c r="AH28" i="5"/>
  <c r="AB61" i="5"/>
  <c r="AB40" i="5"/>
  <c r="Y61" i="5"/>
  <c r="Y53" i="5"/>
  <c r="W40" i="5"/>
  <c r="Y28" i="5"/>
  <c r="Y52" i="5" s="1"/>
  <c r="T8" i="5"/>
  <c r="T8" i="1" s="1"/>
  <c r="Q11" i="5"/>
  <c r="Q10" i="5"/>
  <c r="Q9" i="5"/>
  <c r="Q8" i="5"/>
  <c r="Q8" i="1" s="1"/>
  <c r="B25" i="5"/>
  <c r="B24" i="5"/>
  <c r="B23" i="5"/>
  <c r="B20" i="5"/>
  <c r="B19" i="5"/>
  <c r="B17" i="5"/>
  <c r="B16" i="5"/>
  <c r="B15" i="5"/>
  <c r="B11" i="5"/>
  <c r="AF52" i="1" l="1"/>
  <c r="AF27" i="1" s="1"/>
  <c r="AF73" i="1" s="1"/>
  <c r="AL52" i="1"/>
  <c r="AL27" i="1" s="1"/>
  <c r="AL73" i="1" s="1"/>
  <c r="BD7" i="1"/>
  <c r="BD26" i="1" s="1"/>
  <c r="BD6" i="1" s="1"/>
  <c r="BD72" i="1" s="1"/>
  <c r="BD74" i="1" s="1"/>
  <c r="ES12" i="1"/>
  <c r="EP12" i="1"/>
  <c r="EM12" i="1"/>
  <c r="EJ12" i="1"/>
  <c r="EG12" i="1"/>
  <c r="T7" i="1"/>
  <c r="AC26" i="1"/>
  <c r="AC6" i="1" s="1"/>
  <c r="AC72" i="1" s="1"/>
  <c r="W26" i="1"/>
  <c r="W6" i="1" s="1"/>
  <c r="W72" i="1" s="1"/>
  <c r="S11" i="5"/>
  <c r="S11" i="1" s="1"/>
  <c r="Q11" i="1"/>
  <c r="CY12" i="5"/>
  <c r="CY15" i="1"/>
  <c r="CY12" i="1" s="1"/>
  <c r="BU7" i="5"/>
  <c r="BU26" i="5" s="1"/>
  <c r="BU6" i="5" s="1"/>
  <c r="BU72" i="5" s="1"/>
  <c r="BU74" i="5" s="1"/>
  <c r="BU11" i="1"/>
  <c r="BI21" i="5"/>
  <c r="BI23" i="1"/>
  <c r="BI21" i="1" s="1"/>
  <c r="BI18" i="1" s="1"/>
  <c r="BF21" i="5"/>
  <c r="BF18" i="5" s="1"/>
  <c r="BF23" i="1"/>
  <c r="BF21" i="1" s="1"/>
  <c r="BF18" i="1" s="1"/>
  <c r="BF12" i="5"/>
  <c r="BF15" i="1"/>
  <c r="BF12" i="1" s="1"/>
  <c r="AW21" i="5"/>
  <c r="AW23" i="1"/>
  <c r="AW21" i="1" s="1"/>
  <c r="AW18" i="1" s="1"/>
  <c r="Y21" i="5"/>
  <c r="Y23" i="1"/>
  <c r="Y21" i="1" s="1"/>
  <c r="Y18" i="1" s="1"/>
  <c r="HC42" i="5"/>
  <c r="AC40" i="8"/>
  <c r="CY21" i="5"/>
  <c r="CY23" i="1"/>
  <c r="CY21" i="1" s="1"/>
  <c r="BO7" i="5"/>
  <c r="BO26" i="5" s="1"/>
  <c r="BO6" i="5" s="1"/>
  <c r="BO72" i="5" s="1"/>
  <c r="BO74" i="5" s="1"/>
  <c r="BO10" i="1"/>
  <c r="BO7" i="1" s="1"/>
  <c r="BI12" i="5"/>
  <c r="BI15" i="1"/>
  <c r="BI12" i="1" s="1"/>
  <c r="AZ21" i="5"/>
  <c r="AZ23" i="1"/>
  <c r="AZ21" i="1" s="1"/>
  <c r="AZ18" i="1" s="1"/>
  <c r="AK12" i="5"/>
  <c r="AK15" i="1"/>
  <c r="AK12" i="1" s="1"/>
  <c r="AH21" i="5"/>
  <c r="AH23" i="1"/>
  <c r="AH21" i="1" s="1"/>
  <c r="AH18" i="1" s="1"/>
  <c r="AB21" i="5"/>
  <c r="AB23" i="1"/>
  <c r="AB21" i="1" s="1"/>
  <c r="AB18" i="1" s="1"/>
  <c r="Y12" i="5"/>
  <c r="Y15" i="1"/>
  <c r="Y12" i="1" s="1"/>
  <c r="Y7" i="1" s="1"/>
  <c r="Y26" i="1" s="1"/>
  <c r="Y6" i="1" s="1"/>
  <c r="Y72" i="1" s="1"/>
  <c r="HC31" i="5"/>
  <c r="AC29" i="8"/>
  <c r="ER12" i="5"/>
  <c r="ER13" i="1"/>
  <c r="ER12" i="1" s="1"/>
  <c r="EO21" i="5"/>
  <c r="EO23" i="1"/>
  <c r="EO21" i="1" s="1"/>
  <c r="EO18" i="1" s="1"/>
  <c r="EU12" i="5"/>
  <c r="EU13" i="1"/>
  <c r="EU12" i="1" s="1"/>
  <c r="ER21" i="5"/>
  <c r="ER18" i="5" s="1"/>
  <c r="ER23" i="1"/>
  <c r="ER21" i="1" s="1"/>
  <c r="ER18" i="1" s="1"/>
  <c r="EO12" i="5"/>
  <c r="EO13" i="1"/>
  <c r="EO12" i="1" s="1"/>
  <c r="EL21" i="5"/>
  <c r="EL18" i="5" s="1"/>
  <c r="EL23" i="1"/>
  <c r="EL21" i="1" s="1"/>
  <c r="EL18" i="1" s="1"/>
  <c r="EI21" i="5"/>
  <c r="EI23" i="1"/>
  <c r="EI21" i="1" s="1"/>
  <c r="EI12" i="5"/>
  <c r="EI13" i="1"/>
  <c r="EI12" i="1" s="1"/>
  <c r="EX16" i="5"/>
  <c r="Q14" i="8" s="1"/>
  <c r="Z14" i="8" s="1"/>
  <c r="EF16" i="1"/>
  <c r="EX16" i="1" s="1"/>
  <c r="H13" i="7" s="1"/>
  <c r="EX14" i="5"/>
  <c r="EF14" i="1"/>
  <c r="EX14" i="1" s="1"/>
  <c r="EX11" i="5"/>
  <c r="Q9" i="8" s="1"/>
  <c r="EF11" i="1"/>
  <c r="EX11" i="1" s="1"/>
  <c r="H8" i="7" s="1"/>
  <c r="H38" i="7"/>
  <c r="EX40" i="1"/>
  <c r="H37" i="7" s="1"/>
  <c r="EX27" i="9"/>
  <c r="T50" i="8"/>
  <c r="Z47" i="8"/>
  <c r="HC48" i="1"/>
  <c r="K45" i="7"/>
  <c r="N45" i="7" s="1"/>
  <c r="HC55" i="1"/>
  <c r="K52" i="7"/>
  <c r="N52" i="7" s="1"/>
  <c r="HC31" i="1"/>
  <c r="K28" i="7"/>
  <c r="N28" i="7" s="1"/>
  <c r="HC47" i="5"/>
  <c r="AC45" i="8"/>
  <c r="AO45" i="8" s="1"/>
  <c r="D67" i="1"/>
  <c r="DT68" i="1"/>
  <c r="V40" i="1"/>
  <c r="AQ61" i="1"/>
  <c r="H51" i="7"/>
  <c r="EX53" i="1"/>
  <c r="H50" i="7" s="1"/>
  <c r="DT42" i="1"/>
  <c r="HC64" i="1"/>
  <c r="K61" i="7"/>
  <c r="N61" i="7" s="1"/>
  <c r="DT63" i="1"/>
  <c r="Y52" i="1"/>
  <c r="Y27" i="1" s="1"/>
  <c r="Y73" i="1" s="1"/>
  <c r="Y74" i="1" s="1"/>
  <c r="AB40" i="1"/>
  <c r="V28" i="1"/>
  <c r="V52" i="1" s="1"/>
  <c r="V27" i="1" s="1"/>
  <c r="V73" i="1" s="1"/>
  <c r="AK28" i="1"/>
  <c r="AK40" i="1"/>
  <c r="AK61" i="1"/>
  <c r="AW40" i="1"/>
  <c r="AW53" i="1"/>
  <c r="AZ61" i="1"/>
  <c r="W74" i="1"/>
  <c r="S9" i="5"/>
  <c r="S9" i="1" s="1"/>
  <c r="Q9" i="1"/>
  <c r="AZ12" i="5"/>
  <c r="AZ15" i="1"/>
  <c r="AZ12" i="1" s="1"/>
  <c r="AK21" i="5"/>
  <c r="AK23" i="1"/>
  <c r="AK21" i="1" s="1"/>
  <c r="AK18" i="1" s="1"/>
  <c r="HC55" i="5"/>
  <c r="AC53" i="8"/>
  <c r="S10" i="5"/>
  <c r="S10" i="1" s="1"/>
  <c r="Q10" i="1"/>
  <c r="AO48" i="8"/>
  <c r="AL48" i="8"/>
  <c r="AX48" i="8" s="1"/>
  <c r="DK21" i="5"/>
  <c r="DK23" i="1"/>
  <c r="DK21" i="1" s="1"/>
  <c r="DK18" i="1" s="1"/>
  <c r="DH21" i="5"/>
  <c r="DH23" i="1"/>
  <c r="DH21" i="1" s="1"/>
  <c r="DH18" i="1" s="1"/>
  <c r="DB12" i="5"/>
  <c r="DB15" i="1"/>
  <c r="DB12" i="1" s="1"/>
  <c r="AQ12" i="5"/>
  <c r="AQ15" i="1"/>
  <c r="AQ12" i="1" s="1"/>
  <c r="AN21" i="5"/>
  <c r="AN23" i="1"/>
  <c r="AN21" i="1" s="1"/>
  <c r="AN18" i="1" s="1"/>
  <c r="AE12" i="5"/>
  <c r="AE7" i="5" s="1"/>
  <c r="AE15" i="1"/>
  <c r="AE12" i="1" s="1"/>
  <c r="AE7" i="1" s="1"/>
  <c r="V12" i="5"/>
  <c r="V15" i="1"/>
  <c r="V12" i="1" s="1"/>
  <c r="DK12" i="5"/>
  <c r="DK15" i="1"/>
  <c r="DK12" i="1" s="1"/>
  <c r="DH12" i="5"/>
  <c r="DH15" i="1"/>
  <c r="DH12" i="1" s="1"/>
  <c r="DB21" i="5"/>
  <c r="DB23" i="1"/>
  <c r="DB21" i="1" s="1"/>
  <c r="DB18" i="1" s="1"/>
  <c r="BF7" i="1"/>
  <c r="BF26" i="1" s="1"/>
  <c r="BF6" i="1" s="1"/>
  <c r="BF72" i="1" s="1"/>
  <c r="AQ21" i="5"/>
  <c r="AQ18" i="5" s="1"/>
  <c r="AQ23" i="1"/>
  <c r="AQ21" i="1" s="1"/>
  <c r="AQ18" i="1" s="1"/>
  <c r="AN12" i="5"/>
  <c r="AN15" i="1"/>
  <c r="AN12" i="1" s="1"/>
  <c r="AH12" i="5"/>
  <c r="AE21" i="5"/>
  <c r="AE23" i="1"/>
  <c r="AE21" i="1" s="1"/>
  <c r="AE18" i="1" s="1"/>
  <c r="EU21" i="5"/>
  <c r="EU23" i="1"/>
  <c r="EU21" i="1" s="1"/>
  <c r="EU18" i="1" s="1"/>
  <c r="EL12" i="5"/>
  <c r="EL13" i="1"/>
  <c r="EL12" i="1" s="1"/>
  <c r="EX24" i="5"/>
  <c r="Q22" i="8" s="1"/>
  <c r="Z22" i="8" s="1"/>
  <c r="EF24" i="1"/>
  <c r="EX24" i="1" s="1"/>
  <c r="H21" i="7" s="1"/>
  <c r="EX17" i="5"/>
  <c r="Q15" i="8" s="1"/>
  <c r="Z15" i="8" s="1"/>
  <c r="EF17" i="1"/>
  <c r="EX17" i="1" s="1"/>
  <c r="H14" i="7" s="1"/>
  <c r="EX15" i="5"/>
  <c r="Q13" i="8" s="1"/>
  <c r="EF15" i="1"/>
  <c r="EX15" i="1" s="1"/>
  <c r="H12" i="7" s="1"/>
  <c r="EX25" i="5"/>
  <c r="Q23" i="8" s="1"/>
  <c r="Z23" i="8" s="1"/>
  <c r="EF25" i="1"/>
  <c r="EX25" i="1" s="1"/>
  <c r="H22" i="7" s="1"/>
  <c r="HC48" i="5"/>
  <c r="AC46" i="8"/>
  <c r="K32" i="7"/>
  <c r="DT50" i="1"/>
  <c r="AQ61" i="5"/>
  <c r="AO66" i="8"/>
  <c r="HC64" i="5"/>
  <c r="AC62" i="8"/>
  <c r="D62" i="1"/>
  <c r="D61" i="1" s="1"/>
  <c r="AH28" i="1"/>
  <c r="AH52" i="1" s="1"/>
  <c r="AH61" i="1"/>
  <c r="AW52" i="1"/>
  <c r="AW27" i="1" s="1"/>
  <c r="AW73" i="1" s="1"/>
  <c r="BF28" i="1"/>
  <c r="BF52" i="1" s="1"/>
  <c r="BF27" i="1" s="1"/>
  <c r="BF73" i="1" s="1"/>
  <c r="V28" i="5"/>
  <c r="V52" i="5" s="1"/>
  <c r="V27" i="5" s="1"/>
  <c r="V73" i="5" s="1"/>
  <c r="AK28" i="5"/>
  <c r="AK40" i="5"/>
  <c r="AK61" i="5"/>
  <c r="AZ61" i="5"/>
  <c r="AO32" i="8"/>
  <c r="HC68" i="5"/>
  <c r="DT49" i="5"/>
  <c r="AC47" i="8" s="1"/>
  <c r="AL47" i="8" s="1"/>
  <c r="AX47" i="8" s="1"/>
  <c r="HC50" i="5"/>
  <c r="HC49" i="5" s="1"/>
  <c r="AW52" i="5"/>
  <c r="AW27" i="5" s="1"/>
  <c r="AW73" i="5" s="1"/>
  <c r="EU18" i="5"/>
  <c r="AE52" i="5"/>
  <c r="AC26" i="5"/>
  <c r="EO18" i="5"/>
  <c r="EX13" i="5"/>
  <c r="EF12" i="5"/>
  <c r="DK18" i="5"/>
  <c r="AF52" i="5"/>
  <c r="AL52" i="5"/>
  <c r="AN7" i="5"/>
  <c r="AE18" i="5"/>
  <c r="AC52" i="5"/>
  <c r="EX23" i="5"/>
  <c r="EF21" i="5"/>
  <c r="BD52" i="5"/>
  <c r="AH7" i="5"/>
  <c r="AZ18" i="5"/>
  <c r="AH18" i="5"/>
  <c r="AB18" i="5"/>
  <c r="Y7" i="5"/>
  <c r="AH52" i="5"/>
  <c r="AH27" i="5" s="1"/>
  <c r="AH73" i="5" s="1"/>
  <c r="AN52" i="5"/>
  <c r="AN27" i="5" s="1"/>
  <c r="AN73" i="5" s="1"/>
  <c r="BI18" i="5"/>
  <c r="AW18" i="5"/>
  <c r="DB18" i="5"/>
  <c r="AL26" i="5"/>
  <c r="BD26" i="5"/>
  <c r="W26" i="5"/>
  <c r="D17" i="5"/>
  <c r="D17" i="1" s="1"/>
  <c r="D20" i="5"/>
  <c r="D20" i="1" s="1"/>
  <c r="S8" i="5"/>
  <c r="S8" i="1" s="1"/>
  <c r="DR11" i="5"/>
  <c r="D11" i="5"/>
  <c r="D16" i="5"/>
  <c r="D16" i="1" s="1"/>
  <c r="D19" i="5"/>
  <c r="D19" i="1" s="1"/>
  <c r="D23" i="5"/>
  <c r="D23" i="1" s="1"/>
  <c r="D25" i="5"/>
  <c r="D25" i="1" s="1"/>
  <c r="Y27" i="5"/>
  <c r="Y73" i="5" s="1"/>
  <c r="AF26" i="5"/>
  <c r="D28" i="5"/>
  <c r="D61" i="5"/>
  <c r="D15" i="5"/>
  <c r="D15" i="1" s="1"/>
  <c r="D24" i="5"/>
  <c r="D24" i="1" s="1"/>
  <c r="V8" i="5"/>
  <c r="T7" i="5"/>
  <c r="DH18" i="5"/>
  <c r="DB7" i="5"/>
  <c r="DB26" i="5" s="1"/>
  <c r="DB6" i="5" s="1"/>
  <c r="DB72" i="5" s="1"/>
  <c r="DB74" i="5" s="1"/>
  <c r="AN18" i="5"/>
  <c r="AN26" i="5" s="1"/>
  <c r="AN6" i="5" s="1"/>
  <c r="AN72" i="5" s="1"/>
  <c r="AN74" i="5" s="1"/>
  <c r="AK18" i="5"/>
  <c r="Y18" i="5"/>
  <c r="D40" i="5"/>
  <c r="W52" i="5"/>
  <c r="CY18" i="5"/>
  <c r="BF7" i="5"/>
  <c r="BF26" i="5" s="1"/>
  <c r="BF6" i="5" s="1"/>
  <c r="BF72" i="5" s="1"/>
  <c r="BF74" i="5" s="1"/>
  <c r="D21" i="1" l="1"/>
  <c r="D18" i="1" s="1"/>
  <c r="AK52" i="5"/>
  <c r="V7" i="5"/>
  <c r="V8" i="1"/>
  <c r="EX12" i="5"/>
  <c r="Q10" i="8" s="1"/>
  <c r="Z10" i="8" s="1"/>
  <c r="Q11" i="8"/>
  <c r="AK27" i="5"/>
  <c r="AK73" i="5" s="1"/>
  <c r="DT49" i="1"/>
  <c r="K46" i="7" s="1"/>
  <c r="N46" i="7" s="1"/>
  <c r="HC50" i="1"/>
  <c r="HC49" i="1" s="1"/>
  <c r="K47" i="7"/>
  <c r="N47" i="7" s="1"/>
  <c r="Z13" i="8"/>
  <c r="V7" i="1"/>
  <c r="AE26" i="1"/>
  <c r="AE6" i="1" s="1"/>
  <c r="AE72" i="1" s="1"/>
  <c r="AO53" i="8"/>
  <c r="AL53" i="8"/>
  <c r="AX53" i="8" s="1"/>
  <c r="K65" i="7"/>
  <c r="N65" i="7" s="1"/>
  <c r="HC68" i="1"/>
  <c r="AO47" i="8"/>
  <c r="EX73" i="9"/>
  <c r="T25" i="8"/>
  <c r="Z9" i="8"/>
  <c r="HC14" i="5"/>
  <c r="Q12" i="8"/>
  <c r="EF21" i="1"/>
  <c r="EX13" i="1"/>
  <c r="AO29" i="8"/>
  <c r="AL29" i="8"/>
  <c r="AX29" i="8" s="1"/>
  <c r="AL40" i="8"/>
  <c r="AX40" i="8" s="1"/>
  <c r="AO40" i="8"/>
  <c r="D12" i="1"/>
  <c r="DT11" i="5"/>
  <c r="D11" i="1"/>
  <c r="EX21" i="5"/>
  <c r="Q19" i="8" s="1"/>
  <c r="Z19" i="8" s="1"/>
  <c r="Q21" i="8"/>
  <c r="Z21" i="8" s="1"/>
  <c r="AH27" i="1"/>
  <c r="AH73" i="1" s="1"/>
  <c r="AO62" i="8"/>
  <c r="AL62" i="8"/>
  <c r="AX62" i="8" s="1"/>
  <c r="AO46" i="8"/>
  <c r="AL46" i="8"/>
  <c r="AX46" i="8" s="1"/>
  <c r="BF74" i="1"/>
  <c r="AK52" i="1"/>
  <c r="AK27" i="1" s="1"/>
  <c r="AK73" i="1" s="1"/>
  <c r="K60" i="7"/>
  <c r="HC42" i="1"/>
  <c r="K39" i="7"/>
  <c r="N39" i="7" s="1"/>
  <c r="H11" i="7"/>
  <c r="N11" i="7" s="1"/>
  <c r="HC14" i="1"/>
  <c r="EX23" i="1"/>
  <c r="EF12" i="1"/>
  <c r="Y26" i="5"/>
  <c r="Y6" i="5" s="1"/>
  <c r="Y72" i="5" s="1"/>
  <c r="Y74" i="5" s="1"/>
  <c r="AE26" i="5"/>
  <c r="AE6" i="5" s="1"/>
  <c r="AE72" i="5" s="1"/>
  <c r="AH26" i="5"/>
  <c r="AH6" i="5" s="1"/>
  <c r="AH72" i="5" s="1"/>
  <c r="AH74" i="5" s="1"/>
  <c r="D9" i="5"/>
  <c r="D12" i="5"/>
  <c r="D52" i="5"/>
  <c r="D27" i="5" s="1"/>
  <c r="D73" i="5" s="1"/>
  <c r="D10" i="5"/>
  <c r="D21" i="5"/>
  <c r="D18" i="5" s="1"/>
  <c r="V5" i="28"/>
  <c r="HC11" i="5" l="1"/>
  <c r="AC9" i="8"/>
  <c r="Z11" i="8"/>
  <c r="H20" i="7"/>
  <c r="EX21" i="1"/>
  <c r="H10" i="7"/>
  <c r="EX12" i="1"/>
  <c r="AO12" i="8"/>
  <c r="Z12" i="8"/>
  <c r="AX12" i="8" s="1"/>
  <c r="H9" i="7" l="1"/>
  <c r="H18" i="7"/>
  <c r="AO9" i="8"/>
  <c r="E5" i="13" l="1"/>
  <c r="F5" i="13"/>
  <c r="AX4" i="15" l="1"/>
  <c r="AX5" i="15"/>
  <c r="AC43" i="20" l="1"/>
  <c r="AC44" i="20"/>
  <c r="AC76" i="20" l="1"/>
  <c r="AC73" i="20"/>
  <c r="AC51" i="20"/>
  <c r="T116" i="18" l="1"/>
  <c r="T113" i="18"/>
  <c r="T104" i="18"/>
  <c r="T94" i="18" l="1"/>
  <c r="T95" i="18"/>
  <c r="N7" i="24" l="1"/>
  <c r="B7" i="24"/>
  <c r="CK34" i="9" s="1"/>
  <c r="CK34" i="1" s="1"/>
  <c r="CK29" i="1" s="1"/>
  <c r="CK28" i="1" s="1"/>
  <c r="AF54" i="25"/>
  <c r="AF32" i="25"/>
  <c r="Q6" i="24" l="1"/>
  <c r="Q7" i="24" s="1"/>
  <c r="CM34" i="1"/>
  <c r="CK29" i="9"/>
  <c r="CK28" i="9" s="1"/>
  <c r="AF38" i="25"/>
  <c r="AF36" i="25"/>
  <c r="AF34" i="25"/>
  <c r="AF30" i="25"/>
  <c r="AF27" i="25"/>
  <c r="AF53" i="25"/>
  <c r="AF51" i="25"/>
  <c r="AF49" i="25"/>
  <c r="AF47" i="25"/>
  <c r="AF43" i="25"/>
  <c r="AF41" i="25"/>
  <c r="AF39" i="25"/>
  <c r="AF21" i="25"/>
  <c r="AF19" i="25"/>
  <c r="AF15" i="25"/>
  <c r="AF13" i="25"/>
  <c r="AF11" i="25"/>
  <c r="AF25" i="25"/>
  <c r="AF22" i="25"/>
  <c r="AF17" i="25"/>
  <c r="CK8" i="9"/>
  <c r="CK8" i="1" s="1"/>
  <c r="CK9" i="9"/>
  <c r="CK9" i="1" s="1"/>
  <c r="AF52" i="25"/>
  <c r="AF50" i="25"/>
  <c r="AF48" i="25"/>
  <c r="AF44" i="25"/>
  <c r="AF42" i="25"/>
  <c r="AF40" i="25"/>
  <c r="AF37" i="25"/>
  <c r="AF35" i="25"/>
  <c r="AF33" i="25"/>
  <c r="AF31" i="25"/>
  <c r="AF28" i="25"/>
  <c r="AF26" i="25"/>
  <c r="AF24" i="25"/>
  <c r="AF23" i="25"/>
  <c r="AF20" i="25"/>
  <c r="AF18" i="25"/>
  <c r="AF16" i="25"/>
  <c r="AF14" i="25"/>
  <c r="AF12" i="25"/>
  <c r="AF10" i="25"/>
  <c r="CM29" i="1" l="1"/>
  <c r="CM28" i="1" s="1"/>
  <c r="CM8" i="1"/>
  <c r="CM29" i="9"/>
  <c r="CM28" i="9" s="1"/>
  <c r="CM9" i="1"/>
  <c r="Q45" i="18" l="1"/>
  <c r="N45" i="18"/>
  <c r="E45" i="18"/>
  <c r="Y17" i="28"/>
  <c r="V17" i="28"/>
  <c r="Y12" i="28"/>
  <c r="Y14" i="28"/>
  <c r="Y15" i="28"/>
  <c r="Y16" i="28"/>
  <c r="V12" i="28"/>
  <c r="V14" i="28"/>
  <c r="V15" i="28"/>
  <c r="V16" i="28"/>
  <c r="AC37" i="20"/>
  <c r="AC40" i="20"/>
  <c r="AC46" i="20"/>
  <c r="AC38" i="20" l="1"/>
  <c r="Y10" i="28" l="1"/>
  <c r="Y11" i="28"/>
  <c r="Y24" i="28"/>
  <c r="V10" i="28"/>
  <c r="V11" i="28"/>
  <c r="V24" i="28"/>
  <c r="CN45" i="9" l="1"/>
  <c r="CN45" i="1" s="1"/>
  <c r="CN41" i="1" s="1"/>
  <c r="CN40" i="1" s="1"/>
  <c r="B11" i="26"/>
  <c r="CN34" i="9" s="1"/>
  <c r="CN34" i="1" s="1"/>
  <c r="CN29" i="1" s="1"/>
  <c r="CN28" i="1" s="1"/>
  <c r="Y30" i="28"/>
  <c r="V30" i="28"/>
  <c r="B29" i="27"/>
  <c r="CH10" i="9"/>
  <c r="CH10" i="1" s="1"/>
  <c r="CH7" i="1" s="1"/>
  <c r="Z29" i="27" l="1"/>
  <c r="Z58" i="27" s="1"/>
  <c r="N29" i="27"/>
  <c r="CN52" i="1"/>
  <c r="CN27" i="1" s="1"/>
  <c r="CN73" i="1" s="1"/>
  <c r="CP34" i="1"/>
  <c r="CN29" i="9"/>
  <c r="CN28" i="9" s="1"/>
  <c r="DR34" i="9"/>
  <c r="CH7" i="9"/>
  <c r="CN41" i="9"/>
  <c r="CN40" i="9" s="1"/>
  <c r="Q6" i="26"/>
  <c r="Q10" i="26" s="1"/>
  <c r="CN16" i="9"/>
  <c r="CN16" i="1" s="1"/>
  <c r="CN12" i="1" s="1"/>
  <c r="CN10" i="9"/>
  <c r="CN10" i="1" s="1"/>
  <c r="N58" i="27" l="1"/>
  <c r="AC58" i="27" s="1"/>
  <c r="AC29" i="27"/>
  <c r="CN7" i="1"/>
  <c r="CP41" i="9"/>
  <c r="CP40" i="9" s="1"/>
  <c r="CP45" i="1"/>
  <c r="CP41" i="1" s="1"/>
  <c r="CP40" i="1" s="1"/>
  <c r="CP29" i="1"/>
  <c r="CP28" i="1" s="1"/>
  <c r="DT34" i="1"/>
  <c r="CJ7" i="9"/>
  <c r="CJ10" i="1"/>
  <c r="CJ7" i="1" s="1"/>
  <c r="CN12" i="9"/>
  <c r="CP29" i="9"/>
  <c r="CP28" i="9" s="1"/>
  <c r="DT34" i="9"/>
  <c r="AF32" i="8" s="1"/>
  <c r="CP10" i="1"/>
  <c r="CN7" i="9"/>
  <c r="CN52" i="9"/>
  <c r="CN20" i="9"/>
  <c r="CN20" i="1" s="1"/>
  <c r="H51" i="18"/>
  <c r="Q51" i="18"/>
  <c r="CN24" i="9"/>
  <c r="CN24" i="1" s="1"/>
  <c r="CN21" i="1" s="1"/>
  <c r="CN19" i="9"/>
  <c r="CN19" i="1" s="1"/>
  <c r="E51" i="18"/>
  <c r="CP52" i="9" l="1"/>
  <c r="CP27" i="9" s="1"/>
  <c r="CP73" i="9" s="1"/>
  <c r="CN18" i="1"/>
  <c r="CN26" i="1" s="1"/>
  <c r="CN6" i="1" s="1"/>
  <c r="CN72" i="1" s="1"/>
  <c r="CN74" i="1" s="1"/>
  <c r="CP12" i="9"/>
  <c r="CP7" i="9" s="1"/>
  <c r="CP16" i="1"/>
  <c r="CP52" i="1"/>
  <c r="CP27" i="1" s="1"/>
  <c r="CP73" i="1" s="1"/>
  <c r="K31" i="7"/>
  <c r="N31" i="7" s="1"/>
  <c r="HC34" i="1"/>
  <c r="AR32" i="8"/>
  <c r="AL32" i="8"/>
  <c r="AX32" i="8" s="1"/>
  <c r="CN21" i="9"/>
  <c r="CN18" i="9" s="1"/>
  <c r="CN26" i="9" s="1"/>
  <c r="CP20" i="1"/>
  <c r="HC34" i="9"/>
  <c r="HC29" i="9" s="1"/>
  <c r="DT29" i="9"/>
  <c r="AF27" i="8" s="1"/>
  <c r="AR27" i="8" s="1"/>
  <c r="P32" i="28"/>
  <c r="M32" i="28"/>
  <c r="G32" i="28"/>
  <c r="D32" i="28"/>
  <c r="AF58" i="25"/>
  <c r="CP12" i="1" l="1"/>
  <c r="CP7" i="1" s="1"/>
  <c r="CP19" i="1"/>
  <c r="CP21" i="9"/>
  <c r="CP18" i="9" s="1"/>
  <c r="CP26" i="9" s="1"/>
  <c r="CP6" i="9" s="1"/>
  <c r="CP72" i="9" s="1"/>
  <c r="CP74" i="9" s="1"/>
  <c r="CP24" i="1"/>
  <c r="CP21" i="1" s="1"/>
  <c r="CP18" i="1" s="1"/>
  <c r="G34" i="28"/>
  <c r="D34" i="28"/>
  <c r="D49" i="28" s="1"/>
  <c r="D47" i="28"/>
  <c r="P34" i="28"/>
  <c r="M34" i="28"/>
  <c r="BP46" i="9"/>
  <c r="BP46" i="1" s="1"/>
  <c r="BP40" i="1" s="1"/>
  <c r="Q14" i="19"/>
  <c r="CP26" i="1" l="1"/>
  <c r="CP6" i="1" s="1"/>
  <c r="CP72" i="1" s="1"/>
  <c r="CP74" i="1" s="1"/>
  <c r="BR46" i="9"/>
  <c r="BR46" i="1" s="1"/>
  <c r="BP40" i="9"/>
  <c r="T8" i="19"/>
  <c r="BR40" i="1" l="1"/>
  <c r="BR40" i="9"/>
  <c r="T125" i="18"/>
  <c r="B17" i="17"/>
  <c r="DU68" i="1"/>
  <c r="DU60" i="1"/>
  <c r="EV60" i="1" s="1"/>
  <c r="BG60" i="5"/>
  <c r="BG60" i="1" s="1"/>
  <c r="BG58" i="1" s="1"/>
  <c r="BG53" i="1" s="1"/>
  <c r="DU46" i="1"/>
  <c r="EV46" i="1" s="1"/>
  <c r="DU51" i="1"/>
  <c r="EV51" i="1" s="1"/>
  <c r="AO46" i="5"/>
  <c r="AO46" i="1" s="1"/>
  <c r="AO40" i="1" s="1"/>
  <c r="B49" i="5"/>
  <c r="B47" i="9"/>
  <c r="B49" i="10"/>
  <c r="DU20" i="1"/>
  <c r="DU24" i="1"/>
  <c r="EV24" i="1" s="1"/>
  <c r="K25" i="9"/>
  <c r="K25" i="1" s="1"/>
  <c r="K21" i="1" s="1"/>
  <c r="K18" i="1" s="1"/>
  <c r="K26" i="1" s="1"/>
  <c r="K6" i="1" s="1"/>
  <c r="K72" i="1" s="1"/>
  <c r="K74" i="1" s="1"/>
  <c r="B19" i="17"/>
  <c r="Q17" i="5" s="1"/>
  <c r="DU8" i="1"/>
  <c r="DU9" i="1"/>
  <c r="DU10" i="1"/>
  <c r="DU11" i="1"/>
  <c r="EV11" i="1" s="1"/>
  <c r="DU14" i="1"/>
  <c r="EV14" i="1" s="1"/>
  <c r="DU15" i="1"/>
  <c r="EV15" i="1" s="1"/>
  <c r="DU17" i="1"/>
  <c r="EV17" i="1" s="1"/>
  <c r="DU30" i="1"/>
  <c r="DU34" i="1"/>
  <c r="EV34" i="1" s="1"/>
  <c r="DU35" i="1"/>
  <c r="DU36" i="1"/>
  <c r="DU39" i="1"/>
  <c r="EV39" i="1" s="1"/>
  <c r="B37" i="5"/>
  <c r="BP36" i="9"/>
  <c r="B37" i="9"/>
  <c r="B37" i="10"/>
  <c r="DU63" i="1"/>
  <c r="DU66" i="1"/>
  <c r="EV66" i="1" s="1"/>
  <c r="Y5" i="28"/>
  <c r="V4" i="28"/>
  <c r="Y4" i="28"/>
  <c r="V31" i="28"/>
  <c r="Y31" i="28"/>
  <c r="S33" i="28"/>
  <c r="J33" i="28"/>
  <c r="V25" i="28"/>
  <c r="Y25" i="28"/>
  <c r="V7" i="28"/>
  <c r="Y7" i="28"/>
  <c r="V6" i="28"/>
  <c r="Y6" i="28"/>
  <c r="N11" i="26"/>
  <c r="Q4" i="26"/>
  <c r="AF5" i="25"/>
  <c r="AF66" i="25"/>
  <c r="AF67" i="25"/>
  <c r="CK24" i="9"/>
  <c r="CK24" i="1" s="1"/>
  <c r="CK21" i="1" s="1"/>
  <c r="N4" i="24"/>
  <c r="N8" i="24" s="1"/>
  <c r="CK46" i="9"/>
  <c r="CK46" i="1" s="1"/>
  <c r="CK45" i="9"/>
  <c r="CK45" i="1" s="1"/>
  <c r="CK41" i="1" s="1"/>
  <c r="B4" i="24"/>
  <c r="T5" i="23"/>
  <c r="W8" i="23"/>
  <c r="W9" i="23"/>
  <c r="CH19" i="9"/>
  <c r="CH19" i="1" s="1"/>
  <c r="CH23" i="9"/>
  <c r="CH23" i="1" s="1"/>
  <c r="CH24" i="9"/>
  <c r="CH24" i="1" s="1"/>
  <c r="Z71" i="22"/>
  <c r="Z28" i="22"/>
  <c r="K28" i="22"/>
  <c r="K72" i="22" s="1"/>
  <c r="CE10" i="9"/>
  <c r="CE10" i="5"/>
  <c r="E71" i="22"/>
  <c r="CE9" i="9" s="1"/>
  <c r="E28" i="22"/>
  <c r="CE9" i="5" s="1"/>
  <c r="CE46" i="9"/>
  <c r="CE46" i="5"/>
  <c r="CE45" i="9"/>
  <c r="CE45" i="5"/>
  <c r="B44" i="21"/>
  <c r="CE36" i="9" s="1"/>
  <c r="B24" i="21"/>
  <c r="CE36" i="5" s="1"/>
  <c r="E35" i="18"/>
  <c r="H35" i="18"/>
  <c r="N35" i="18"/>
  <c r="Q35" i="18"/>
  <c r="Q36" i="18"/>
  <c r="N36" i="18"/>
  <c r="E36" i="18"/>
  <c r="BP10" i="5"/>
  <c r="BP10" i="9"/>
  <c r="T11" i="19"/>
  <c r="T3" i="19"/>
  <c r="T4" i="19"/>
  <c r="T5" i="19"/>
  <c r="BP36" i="5"/>
  <c r="T72" i="18"/>
  <c r="T73" i="18"/>
  <c r="T78" i="18"/>
  <c r="T79" i="18"/>
  <c r="T80" i="18"/>
  <c r="T81" i="18"/>
  <c r="T82" i="18"/>
  <c r="T83" i="18"/>
  <c r="T84" i="18"/>
  <c r="T87" i="18"/>
  <c r="T126" i="18"/>
  <c r="T61" i="18"/>
  <c r="T54" i="18"/>
  <c r="T53" i="18"/>
  <c r="T51" i="18"/>
  <c r="T50" i="18"/>
  <c r="T47" i="18"/>
  <c r="T44" i="18"/>
  <c r="T33" i="18"/>
  <c r="T26" i="18"/>
  <c r="T23" i="18"/>
  <c r="T21" i="18"/>
  <c r="T20" i="18"/>
  <c r="T4" i="18"/>
  <c r="H30" i="17"/>
  <c r="T25" i="9"/>
  <c r="T25" i="5"/>
  <c r="E17" i="17"/>
  <c r="E19" i="17" s="1"/>
  <c r="Q17" i="9" s="1"/>
  <c r="O62" i="8"/>
  <c r="AA12" i="8"/>
  <c r="O55" i="8"/>
  <c r="GU8" i="1"/>
  <c r="GU9" i="1"/>
  <c r="GU10" i="1"/>
  <c r="GU11" i="1"/>
  <c r="GU13" i="1"/>
  <c r="GU12" i="1" s="1"/>
  <c r="GU14" i="1"/>
  <c r="GU15" i="1"/>
  <c r="GU16" i="1"/>
  <c r="GU17" i="1"/>
  <c r="GU19" i="1"/>
  <c r="GU20" i="1"/>
  <c r="GU22" i="1"/>
  <c r="GU23" i="1"/>
  <c r="GU24" i="1"/>
  <c r="GU25" i="1"/>
  <c r="GU30" i="1"/>
  <c r="GU31" i="1"/>
  <c r="GU32" i="1"/>
  <c r="GU33" i="1"/>
  <c r="GU34" i="1"/>
  <c r="GU29" i="1" s="1"/>
  <c r="GU28" i="1" s="1"/>
  <c r="GU52" i="1" s="1"/>
  <c r="GU35" i="1"/>
  <c r="GU36" i="1"/>
  <c r="GU38" i="1"/>
  <c r="GU39" i="1"/>
  <c r="GU42" i="1"/>
  <c r="GU43" i="1"/>
  <c r="GU44" i="1"/>
  <c r="GU45" i="1"/>
  <c r="GU46" i="1"/>
  <c r="GU47" i="1"/>
  <c r="GU48" i="1"/>
  <c r="GU50" i="1"/>
  <c r="GU51" i="1"/>
  <c r="GU55" i="1"/>
  <c r="GU56" i="1"/>
  <c r="GU57" i="1"/>
  <c r="GU59" i="1"/>
  <c r="GU60" i="1"/>
  <c r="GU63" i="1"/>
  <c r="GU64" i="1"/>
  <c r="GU65" i="1"/>
  <c r="GU66" i="1"/>
  <c r="GU68" i="1"/>
  <c r="GU70" i="1"/>
  <c r="GR8" i="1"/>
  <c r="GR9" i="1"/>
  <c r="GR10" i="1"/>
  <c r="GR11" i="1"/>
  <c r="GR13" i="1"/>
  <c r="GR12" i="1" s="1"/>
  <c r="GR14" i="1"/>
  <c r="GR15" i="1"/>
  <c r="GR16" i="1"/>
  <c r="GR17" i="1"/>
  <c r="GR19" i="1"/>
  <c r="GR18" i="1" s="1"/>
  <c r="GR20" i="1"/>
  <c r="GR22" i="1"/>
  <c r="GR23" i="1"/>
  <c r="GR24" i="1"/>
  <c r="GR25" i="1"/>
  <c r="GR30" i="1"/>
  <c r="GR31" i="1"/>
  <c r="GR32" i="1"/>
  <c r="GR33" i="1"/>
  <c r="GR34" i="1"/>
  <c r="GR29" i="1" s="1"/>
  <c r="GR28" i="1" s="1"/>
  <c r="GR52" i="1" s="1"/>
  <c r="GR35" i="1"/>
  <c r="GR36" i="1"/>
  <c r="GR38" i="1"/>
  <c r="GR39" i="1"/>
  <c r="GR42" i="1"/>
  <c r="GR43" i="1"/>
  <c r="GR44" i="1"/>
  <c r="GR45" i="1"/>
  <c r="GR46" i="1"/>
  <c r="GR47" i="1"/>
  <c r="GR48" i="1"/>
  <c r="GR50" i="1"/>
  <c r="GR51" i="1"/>
  <c r="GR55" i="1"/>
  <c r="GR56" i="1"/>
  <c r="GR57" i="1"/>
  <c r="GR59" i="1"/>
  <c r="GR60" i="1"/>
  <c r="GR63" i="1"/>
  <c r="GR64" i="1"/>
  <c r="GR65" i="1"/>
  <c r="GR66" i="1"/>
  <c r="GR68" i="1"/>
  <c r="GR70" i="1"/>
  <c r="GR67" i="1" s="1"/>
  <c r="GO8" i="1"/>
  <c r="GO9" i="1"/>
  <c r="GO10" i="1"/>
  <c r="GO11" i="1"/>
  <c r="GO13" i="1"/>
  <c r="GO12" i="1" s="1"/>
  <c r="GO14" i="1"/>
  <c r="GO15" i="1"/>
  <c r="GO16" i="1"/>
  <c r="GO17" i="1"/>
  <c r="GO19" i="1"/>
  <c r="GO20" i="1"/>
  <c r="GO22" i="1"/>
  <c r="GO23" i="1"/>
  <c r="GO24" i="1"/>
  <c r="GO25" i="1"/>
  <c r="GO30" i="1"/>
  <c r="GO31" i="1"/>
  <c r="GO32" i="1"/>
  <c r="GO33" i="1"/>
  <c r="GO34" i="1"/>
  <c r="GO29" i="1" s="1"/>
  <c r="GO28" i="1" s="1"/>
  <c r="GO52" i="1" s="1"/>
  <c r="GO35" i="1"/>
  <c r="GO36" i="1"/>
  <c r="GO38" i="1"/>
  <c r="GO39" i="1"/>
  <c r="GO42" i="1"/>
  <c r="GO43" i="1"/>
  <c r="GO44" i="1"/>
  <c r="GO45" i="1"/>
  <c r="GO46" i="1"/>
  <c r="GO47" i="1"/>
  <c r="GO48" i="1"/>
  <c r="GO50" i="1"/>
  <c r="GO51" i="1"/>
  <c r="GO55" i="1"/>
  <c r="GO56" i="1"/>
  <c r="GO57" i="1"/>
  <c r="GO59" i="1"/>
  <c r="GO60" i="1"/>
  <c r="GO63" i="1"/>
  <c r="GO62" i="1" s="1"/>
  <c r="GO64" i="1"/>
  <c r="GO65" i="1"/>
  <c r="GO66" i="1"/>
  <c r="GO68" i="1"/>
  <c r="GO70" i="1"/>
  <c r="EY8" i="1"/>
  <c r="EY9" i="1"/>
  <c r="EY10" i="1"/>
  <c r="EY11" i="1"/>
  <c r="EY13" i="1"/>
  <c r="EY14" i="1"/>
  <c r="EY15" i="1"/>
  <c r="EY16" i="1"/>
  <c r="GL16" i="1" s="1"/>
  <c r="GX16" i="1" s="1"/>
  <c r="C13" i="7" s="1"/>
  <c r="EY17" i="1"/>
  <c r="GL17" i="1" s="1"/>
  <c r="GX17" i="1" s="1"/>
  <c r="C14" i="7" s="1"/>
  <c r="EY19" i="1"/>
  <c r="EY20" i="1"/>
  <c r="EY22" i="1"/>
  <c r="EY23" i="1"/>
  <c r="EY24" i="1"/>
  <c r="EY25" i="1"/>
  <c r="GL25" i="1" s="1"/>
  <c r="GX25" i="1" s="1"/>
  <c r="C22" i="7" s="1"/>
  <c r="EY30" i="1"/>
  <c r="EY31" i="1"/>
  <c r="GL31" i="1" s="1"/>
  <c r="GX31" i="1" s="1"/>
  <c r="C28" i="7" s="1"/>
  <c r="EY32" i="1"/>
  <c r="GL32" i="1" s="1"/>
  <c r="GX32" i="1" s="1"/>
  <c r="C29" i="7" s="1"/>
  <c r="EY33" i="1"/>
  <c r="EY34" i="1"/>
  <c r="EY35" i="1"/>
  <c r="GL35" i="1" s="1"/>
  <c r="GX35" i="1" s="1"/>
  <c r="C32" i="7" s="1"/>
  <c r="EY36" i="1"/>
  <c r="EY38" i="1"/>
  <c r="EY39" i="1"/>
  <c r="GL39" i="1" s="1"/>
  <c r="GX39" i="1" s="1"/>
  <c r="C36" i="7" s="1"/>
  <c r="EY42" i="1"/>
  <c r="EY43" i="1"/>
  <c r="GL43" i="1" s="1"/>
  <c r="GX43" i="1" s="1"/>
  <c r="C40" i="7" s="1"/>
  <c r="EY44" i="1"/>
  <c r="GL44" i="1" s="1"/>
  <c r="GX44" i="1" s="1"/>
  <c r="C41" i="7" s="1"/>
  <c r="EY45" i="1"/>
  <c r="EY46" i="1"/>
  <c r="GL46" i="1" s="1"/>
  <c r="GX46" i="1" s="1"/>
  <c r="C43" i="7" s="1"/>
  <c r="EY47" i="1"/>
  <c r="GL47" i="1" s="1"/>
  <c r="GX47" i="1" s="1"/>
  <c r="C44" i="7" s="1"/>
  <c r="EY48" i="1"/>
  <c r="GL48" i="1" s="1"/>
  <c r="GX48" i="1" s="1"/>
  <c r="C45" i="7" s="1"/>
  <c r="EY50" i="1"/>
  <c r="EY51" i="1"/>
  <c r="GL51" i="1" s="1"/>
  <c r="GX51" i="1" s="1"/>
  <c r="C48" i="7" s="1"/>
  <c r="EY55" i="1"/>
  <c r="EY56" i="1"/>
  <c r="GL56" i="1" s="1"/>
  <c r="GX56" i="1" s="1"/>
  <c r="C53" i="7" s="1"/>
  <c r="EY57" i="1"/>
  <c r="GL57" i="1" s="1"/>
  <c r="GX57" i="1" s="1"/>
  <c r="C54" i="7" s="1"/>
  <c r="EY59" i="1"/>
  <c r="EY60" i="1"/>
  <c r="GL60" i="1" s="1"/>
  <c r="GX60" i="1" s="1"/>
  <c r="C57" i="7" s="1"/>
  <c r="EY63" i="1"/>
  <c r="EY64" i="1"/>
  <c r="EY65" i="1"/>
  <c r="EY66" i="1"/>
  <c r="EY68" i="1"/>
  <c r="EY70" i="1"/>
  <c r="AR6" i="10"/>
  <c r="AR72" i="10" s="1"/>
  <c r="DU22" i="1"/>
  <c r="DU31" i="1"/>
  <c r="EV31" i="1" s="1"/>
  <c r="DU32" i="1"/>
  <c r="EV32" i="1" s="1"/>
  <c r="DU33" i="1"/>
  <c r="EV33" i="1" s="1"/>
  <c r="DU38" i="1"/>
  <c r="DU43" i="1"/>
  <c r="EV43" i="1" s="1"/>
  <c r="DU44" i="1"/>
  <c r="EV44" i="1" s="1"/>
  <c r="DU48" i="1"/>
  <c r="EV48" i="1" s="1"/>
  <c r="DU50" i="1"/>
  <c r="DU55" i="1"/>
  <c r="DU56" i="1"/>
  <c r="EV56" i="1" s="1"/>
  <c r="DU64" i="1"/>
  <c r="EV64" i="1" s="1"/>
  <c r="DU65" i="1"/>
  <c r="EV65" i="1" s="1"/>
  <c r="AA72" i="10"/>
  <c r="AD72" i="10"/>
  <c r="AE72" i="10"/>
  <c r="AG72" i="10"/>
  <c r="AH72" i="10"/>
  <c r="AJ72" i="10"/>
  <c r="AK72" i="10"/>
  <c r="AM72" i="10"/>
  <c r="AN72" i="10"/>
  <c r="AP72" i="10"/>
  <c r="AQ72" i="10"/>
  <c r="AV72" i="10"/>
  <c r="AW72" i="10"/>
  <c r="AY72" i="10"/>
  <c r="AZ72" i="10"/>
  <c r="BB72" i="10"/>
  <c r="BC72" i="10"/>
  <c r="BE72" i="10"/>
  <c r="BF72" i="10"/>
  <c r="BH72" i="10"/>
  <c r="BI72" i="10"/>
  <c r="BK72" i="10"/>
  <c r="BL72" i="10"/>
  <c r="BN72" i="10"/>
  <c r="BO72" i="10"/>
  <c r="BQ72" i="10"/>
  <c r="BR72" i="10"/>
  <c r="BT72" i="10"/>
  <c r="BU72" i="10"/>
  <c r="BW72" i="10"/>
  <c r="BX72" i="10"/>
  <c r="BZ72" i="10"/>
  <c r="CA72" i="10"/>
  <c r="CC72" i="10"/>
  <c r="CD72" i="10"/>
  <c r="CF72" i="10"/>
  <c r="CG72" i="10"/>
  <c r="CI72" i="10"/>
  <c r="CJ72" i="10"/>
  <c r="CL72" i="10"/>
  <c r="CM72" i="10"/>
  <c r="CO72" i="10"/>
  <c r="CP72" i="10"/>
  <c r="CR72" i="10"/>
  <c r="CS72" i="10"/>
  <c r="CU72" i="10"/>
  <c r="CV72" i="10"/>
  <c r="CX72" i="10"/>
  <c r="CY72" i="10"/>
  <c r="DA72" i="10"/>
  <c r="DB72" i="10"/>
  <c r="DD72" i="10"/>
  <c r="DE72" i="10"/>
  <c r="DG72" i="10"/>
  <c r="DH72" i="10"/>
  <c r="DJ72" i="10"/>
  <c r="DK72" i="10"/>
  <c r="DM72" i="10"/>
  <c r="DN72" i="10"/>
  <c r="DP72" i="10"/>
  <c r="DQ72" i="10"/>
  <c r="DS72" i="10"/>
  <c r="DW72" i="10"/>
  <c r="AA73" i="10"/>
  <c r="AB73" i="10"/>
  <c r="AD73" i="10"/>
  <c r="AE73" i="10"/>
  <c r="AG73" i="10"/>
  <c r="AG74" i="10" s="1"/>
  <c r="AH73" i="10"/>
  <c r="AJ73" i="10"/>
  <c r="AK73" i="10"/>
  <c r="AM73" i="10"/>
  <c r="AN73" i="10"/>
  <c r="AP73" i="10"/>
  <c r="AQ73" i="10"/>
  <c r="AV73" i="10"/>
  <c r="AV74" i="10" s="1"/>
  <c r="AW73" i="10"/>
  <c r="AY73" i="10"/>
  <c r="AZ73" i="10"/>
  <c r="BB73" i="10"/>
  <c r="BC73" i="10"/>
  <c r="BE73" i="10"/>
  <c r="BF73" i="10"/>
  <c r="BH73" i="10"/>
  <c r="BH74" i="10" s="1"/>
  <c r="BI73" i="10"/>
  <c r="BK73" i="10"/>
  <c r="BL73" i="10"/>
  <c r="BN73" i="10"/>
  <c r="BO73" i="10"/>
  <c r="BQ73" i="10"/>
  <c r="BR73" i="10"/>
  <c r="BT73" i="10"/>
  <c r="BT74" i="10" s="1"/>
  <c r="BU73" i="10"/>
  <c r="BW73" i="10"/>
  <c r="BW74" i="10" s="1"/>
  <c r="BX73" i="10"/>
  <c r="BZ73" i="10"/>
  <c r="CA73" i="10"/>
  <c r="CC73" i="10"/>
  <c r="CD73" i="10"/>
  <c r="CF73" i="10"/>
  <c r="CF74" i="10" s="1"/>
  <c r="CG73" i="10"/>
  <c r="CI73" i="10"/>
  <c r="CI74" i="10" s="1"/>
  <c r="CJ73" i="10"/>
  <c r="CL73" i="10"/>
  <c r="CM73" i="10"/>
  <c r="CO73" i="10"/>
  <c r="CP73" i="10"/>
  <c r="CR73" i="10"/>
  <c r="CR74" i="10" s="1"/>
  <c r="CS73" i="10"/>
  <c r="CU73" i="10"/>
  <c r="CU74" i="10" s="1"/>
  <c r="CV73" i="10"/>
  <c r="CX73" i="10"/>
  <c r="CY73" i="10"/>
  <c r="DA73" i="10"/>
  <c r="DB73" i="10"/>
  <c r="DD73" i="10"/>
  <c r="DD74" i="10" s="1"/>
  <c r="DE73" i="10"/>
  <c r="DG73" i="10"/>
  <c r="DG74" i="10" s="1"/>
  <c r="DH73" i="10"/>
  <c r="DJ73" i="10"/>
  <c r="DK73" i="10"/>
  <c r="DM73" i="10"/>
  <c r="DN73" i="10"/>
  <c r="DP73" i="10"/>
  <c r="DP74" i="10" s="1"/>
  <c r="DQ73" i="10"/>
  <c r="DS73" i="10"/>
  <c r="DS74" i="10" s="1"/>
  <c r="DT73" i="10"/>
  <c r="DW73" i="10"/>
  <c r="AJ74" i="10"/>
  <c r="AN74" i="10"/>
  <c r="AW74" i="10"/>
  <c r="AY74" i="10"/>
  <c r="BE74" i="10"/>
  <c r="BK74" i="10"/>
  <c r="CD74" i="10"/>
  <c r="CP74" i="10"/>
  <c r="DA74" i="10"/>
  <c r="DK74" i="10"/>
  <c r="C72" i="10"/>
  <c r="D72" i="10"/>
  <c r="F72" i="10"/>
  <c r="G72" i="10"/>
  <c r="I72" i="10"/>
  <c r="J72" i="10"/>
  <c r="L72" i="10"/>
  <c r="M72" i="10"/>
  <c r="O72" i="10"/>
  <c r="P72" i="10"/>
  <c r="R72" i="10"/>
  <c r="S72" i="10"/>
  <c r="U72" i="10"/>
  <c r="V72" i="10"/>
  <c r="X72" i="10"/>
  <c r="Y72" i="10"/>
  <c r="C73" i="10"/>
  <c r="D73" i="10"/>
  <c r="F73" i="10"/>
  <c r="G73" i="10"/>
  <c r="G74" i="10" s="1"/>
  <c r="I73" i="10"/>
  <c r="J73" i="10"/>
  <c r="L73" i="10"/>
  <c r="M73" i="10"/>
  <c r="O73" i="10"/>
  <c r="P73" i="10"/>
  <c r="R73" i="10"/>
  <c r="S73" i="10"/>
  <c r="S74" i="10" s="1"/>
  <c r="U73" i="10"/>
  <c r="V73" i="10"/>
  <c r="X73" i="10"/>
  <c r="Y73" i="10"/>
  <c r="C74" i="10"/>
  <c r="D74" i="10"/>
  <c r="L74" i="10"/>
  <c r="X74" i="10"/>
  <c r="B13" i="1"/>
  <c r="B22" i="1"/>
  <c r="B32" i="1"/>
  <c r="DR32" i="1" s="1"/>
  <c r="B33" i="1"/>
  <c r="DR33" i="1" s="1"/>
  <c r="B38" i="1"/>
  <c r="DR38" i="1" s="1"/>
  <c r="B43" i="1"/>
  <c r="DR43" i="1" s="1"/>
  <c r="B51" i="1"/>
  <c r="DR51" i="1" s="1"/>
  <c r="B56" i="1"/>
  <c r="DR56" i="1" s="1"/>
  <c r="B65" i="1"/>
  <c r="DR65" i="1" s="1"/>
  <c r="AR27" i="10"/>
  <c r="AR73" i="10" s="1"/>
  <c r="AU23" i="15"/>
  <c r="AW23" i="15" s="1"/>
  <c r="AO23" i="15"/>
  <c r="AQ23" i="15" s="1"/>
  <c r="AL23" i="15"/>
  <c r="AN23" i="15" s="1"/>
  <c r="AI23" i="15"/>
  <c r="AK23" i="15" s="1"/>
  <c r="AF23" i="15"/>
  <c r="AH23" i="15" s="1"/>
  <c r="AC23" i="15"/>
  <c r="AE23" i="15" s="1"/>
  <c r="Q23" i="15"/>
  <c r="S23" i="15" s="1"/>
  <c r="K23" i="15"/>
  <c r="M23" i="15" s="1"/>
  <c r="H23" i="15"/>
  <c r="J23" i="15" s="1"/>
  <c r="E23" i="15"/>
  <c r="G23" i="15" s="1"/>
  <c r="AR23" i="15"/>
  <c r="AT23" i="15" s="1"/>
  <c r="W23" i="15"/>
  <c r="Y23" i="15" s="1"/>
  <c r="R35" i="13"/>
  <c r="P26" i="13"/>
  <c r="Z26" i="13" s="1"/>
  <c r="AB26" i="13" s="1"/>
  <c r="R25" i="13"/>
  <c r="AA23" i="13"/>
  <c r="P23" i="13"/>
  <c r="Z23" i="13" s="1"/>
  <c r="O21" i="13"/>
  <c r="N21" i="13"/>
  <c r="K21" i="13"/>
  <c r="J21" i="13"/>
  <c r="I21" i="13"/>
  <c r="H21" i="13"/>
  <c r="G21" i="13"/>
  <c r="F21" i="13"/>
  <c r="E21" i="13"/>
  <c r="E24" i="13" s="1"/>
  <c r="D21" i="13"/>
  <c r="C21" i="13"/>
  <c r="AA19" i="13"/>
  <c r="K19" i="13"/>
  <c r="P19" i="13" s="1"/>
  <c r="Z19" i="13" s="1"/>
  <c r="K18" i="13"/>
  <c r="K17" i="13"/>
  <c r="P17" i="13" s="1"/>
  <c r="K16" i="13"/>
  <c r="N15" i="13"/>
  <c r="Q15" i="13" s="1"/>
  <c r="K14" i="13"/>
  <c r="K13" i="13"/>
  <c r="P13" i="13" s="1"/>
  <c r="N12" i="13"/>
  <c r="Q12" i="13" s="1"/>
  <c r="K12" i="13"/>
  <c r="P12" i="13" s="1"/>
  <c r="K11" i="13"/>
  <c r="K10" i="13"/>
  <c r="P10" i="13" s="1"/>
  <c r="N9" i="13"/>
  <c r="Q9" i="13" s="1"/>
  <c r="K8" i="13"/>
  <c r="P8" i="13" s="1"/>
  <c r="K7" i="13"/>
  <c r="N6" i="13"/>
  <c r="Q6" i="13" s="1"/>
  <c r="P6" i="13"/>
  <c r="Z6" i="13" s="1"/>
  <c r="O5" i="13"/>
  <c r="O24" i="13" s="1"/>
  <c r="M5" i="13"/>
  <c r="M24" i="13" s="1"/>
  <c r="L5" i="13"/>
  <c r="L24" i="13" s="1"/>
  <c r="J5" i="13"/>
  <c r="J24" i="13" s="1"/>
  <c r="I5" i="13"/>
  <c r="H5" i="13"/>
  <c r="H24" i="13" s="1"/>
  <c r="G5" i="13"/>
  <c r="F24" i="13"/>
  <c r="C5" i="13"/>
  <c r="N4" i="13"/>
  <c r="D24" i="13"/>
  <c r="P22" i="13"/>
  <c r="GX70" i="10"/>
  <c r="I68" i="8" s="1"/>
  <c r="GX66" i="10"/>
  <c r="I64" i="8" s="1"/>
  <c r="GX65" i="10"/>
  <c r="I63" i="8" s="1"/>
  <c r="GX64" i="10"/>
  <c r="I62" i="8" s="1"/>
  <c r="U62" i="8"/>
  <c r="GX60" i="10"/>
  <c r="I58" i="8" s="1"/>
  <c r="GX59" i="10"/>
  <c r="I57" i="8" s="1"/>
  <c r="GX57" i="10"/>
  <c r="I55" i="8" s="1"/>
  <c r="GX56" i="10"/>
  <c r="I54" i="8" s="1"/>
  <c r="U54" i="8"/>
  <c r="GX51" i="10"/>
  <c r="I49" i="8" s="1"/>
  <c r="AG49" i="8"/>
  <c r="GX50" i="10"/>
  <c r="GX48" i="10"/>
  <c r="I46" i="8" s="1"/>
  <c r="GX47" i="10"/>
  <c r="I45" i="8" s="1"/>
  <c r="GX46" i="10"/>
  <c r="I44" i="8" s="1"/>
  <c r="GX45" i="10"/>
  <c r="I43" i="8" s="1"/>
  <c r="GX44" i="10"/>
  <c r="I42" i="8" s="1"/>
  <c r="U42" i="8"/>
  <c r="GX43" i="10"/>
  <c r="U41" i="8"/>
  <c r="AG41" i="8"/>
  <c r="GX39" i="10"/>
  <c r="I37" i="8" s="1"/>
  <c r="GX36" i="10"/>
  <c r="I34" i="8" s="1"/>
  <c r="GX35" i="10"/>
  <c r="I33" i="8" s="1"/>
  <c r="GX34" i="10"/>
  <c r="I32" i="8" s="1"/>
  <c r="GX33" i="10"/>
  <c r="I31" i="8" s="1"/>
  <c r="U31" i="8"/>
  <c r="GX32" i="10"/>
  <c r="AG30" i="8"/>
  <c r="GX31" i="10"/>
  <c r="U29" i="8"/>
  <c r="GX30" i="10"/>
  <c r="FW27" i="10"/>
  <c r="FK27" i="10"/>
  <c r="EY27" i="10"/>
  <c r="GX25" i="10"/>
  <c r="I23" i="8" s="1"/>
  <c r="GX24" i="10"/>
  <c r="I22" i="8" s="1"/>
  <c r="GX23" i="10"/>
  <c r="I21" i="8" s="1"/>
  <c r="AG20" i="8"/>
  <c r="GX20" i="10"/>
  <c r="I18" i="8" s="1"/>
  <c r="GX17" i="10"/>
  <c r="I15" i="8" s="1"/>
  <c r="GX16" i="10"/>
  <c r="I14" i="8" s="1"/>
  <c r="GX15" i="10"/>
  <c r="I13" i="8" s="1"/>
  <c r="GX14" i="10"/>
  <c r="I12" i="8" s="1"/>
  <c r="AG11" i="8"/>
  <c r="GX11" i="10"/>
  <c r="GX10" i="10"/>
  <c r="I8" i="8" s="1"/>
  <c r="GX9" i="10"/>
  <c r="I7" i="8" s="1"/>
  <c r="GU6" i="10"/>
  <c r="GX70" i="9"/>
  <c r="F68" i="8" s="1"/>
  <c r="GU27" i="10"/>
  <c r="GI6" i="10"/>
  <c r="GX66" i="9"/>
  <c r="F64" i="8" s="1"/>
  <c r="GX65" i="9"/>
  <c r="AD63" i="8"/>
  <c r="GX64" i="9"/>
  <c r="GX60" i="9"/>
  <c r="GX57" i="9"/>
  <c r="GX56" i="9"/>
  <c r="AD54" i="8"/>
  <c r="GI27" i="10"/>
  <c r="GX51" i="9"/>
  <c r="AD49" i="8"/>
  <c r="GX48" i="9"/>
  <c r="GX47" i="9"/>
  <c r="GX46" i="9"/>
  <c r="GX45" i="9"/>
  <c r="GX44" i="9"/>
  <c r="AD42" i="8"/>
  <c r="GX43" i="9"/>
  <c r="AD41" i="8"/>
  <c r="GX39" i="9"/>
  <c r="R36" i="8"/>
  <c r="GX36" i="9"/>
  <c r="GX35" i="9"/>
  <c r="GX34" i="9"/>
  <c r="F32" i="8" s="1"/>
  <c r="GX33" i="9"/>
  <c r="AD31" i="8"/>
  <c r="GX32" i="9"/>
  <c r="AD30" i="8"/>
  <c r="GX31" i="9"/>
  <c r="GX30" i="9"/>
  <c r="GX25" i="9"/>
  <c r="GX24" i="9"/>
  <c r="GI27" i="9"/>
  <c r="FN27" i="9"/>
  <c r="B49" i="9"/>
  <c r="GX23" i="9"/>
  <c r="R20" i="8"/>
  <c r="GX17" i="9"/>
  <c r="GX16" i="9"/>
  <c r="GX15" i="9"/>
  <c r="GX14" i="9"/>
  <c r="AD12" i="8"/>
  <c r="AD11" i="8"/>
  <c r="GX10" i="9"/>
  <c r="F8" i="8" s="1"/>
  <c r="GX9" i="9"/>
  <c r="F7" i="8" s="1"/>
  <c r="GI6" i="9"/>
  <c r="GU27" i="9"/>
  <c r="GU73" i="9" s="1"/>
  <c r="GX70" i="5"/>
  <c r="C68" i="8" s="1"/>
  <c r="GX66" i="5"/>
  <c r="C64" i="8" s="1"/>
  <c r="GX65" i="5"/>
  <c r="C63" i="8" s="1"/>
  <c r="O63" i="8"/>
  <c r="AA63" i="8"/>
  <c r="GX64" i="5"/>
  <c r="C62" i="8" s="1"/>
  <c r="GO62" i="5"/>
  <c r="GO61" i="5" s="1"/>
  <c r="EY62" i="5"/>
  <c r="DU62" i="5"/>
  <c r="DU61" i="5" s="1"/>
  <c r="B62" i="5"/>
  <c r="GX60" i="5"/>
  <c r="C58" i="8" s="1"/>
  <c r="GO58" i="5"/>
  <c r="EY58" i="5"/>
  <c r="EY53" i="5" s="1"/>
  <c r="DU58" i="5"/>
  <c r="GX57" i="5"/>
  <c r="O54" i="8"/>
  <c r="AA54" i="8"/>
  <c r="EV54" i="5"/>
  <c r="GO54" i="5"/>
  <c r="GO53" i="5" s="1"/>
  <c r="EY54" i="5"/>
  <c r="DU54" i="5"/>
  <c r="EY61" i="5"/>
  <c r="AA49" i="8"/>
  <c r="GL49" i="5"/>
  <c r="GO49" i="5"/>
  <c r="GO40" i="5" s="1"/>
  <c r="EY49" i="5"/>
  <c r="DU49" i="5"/>
  <c r="O46" i="8"/>
  <c r="GX45" i="5"/>
  <c r="C43" i="8" s="1"/>
  <c r="O42" i="8"/>
  <c r="AA42" i="8"/>
  <c r="GX43" i="5"/>
  <c r="O41" i="8"/>
  <c r="AA41" i="8"/>
  <c r="GO41" i="5"/>
  <c r="EY41" i="5"/>
  <c r="DU41" i="5"/>
  <c r="B41" i="5"/>
  <c r="EY40" i="5"/>
  <c r="GX46" i="5"/>
  <c r="C44" i="8" s="1"/>
  <c r="GX47" i="5"/>
  <c r="C45" i="8" s="1"/>
  <c r="GX48" i="5"/>
  <c r="C46" i="8" s="1"/>
  <c r="GX59" i="5"/>
  <c r="GX39" i="5"/>
  <c r="GL37" i="5"/>
  <c r="GO37" i="5"/>
  <c r="EY37" i="5"/>
  <c r="DU37" i="5"/>
  <c r="GX33" i="5"/>
  <c r="C31" i="8" s="1"/>
  <c r="O31" i="8"/>
  <c r="AA31" i="8"/>
  <c r="GX32" i="5"/>
  <c r="C30" i="8" s="1"/>
  <c r="O30" i="8"/>
  <c r="AA30" i="8"/>
  <c r="O29" i="8"/>
  <c r="GO29" i="5"/>
  <c r="GO28" i="5" s="1"/>
  <c r="GO52" i="5" s="1"/>
  <c r="EY29" i="5"/>
  <c r="DU29" i="5"/>
  <c r="DU28" i="5" s="1"/>
  <c r="CT27" i="5"/>
  <c r="CT73" i="5" s="1"/>
  <c r="BV27" i="5"/>
  <c r="BV73" i="5" s="1"/>
  <c r="DL27" i="5"/>
  <c r="DL73" i="5" s="1"/>
  <c r="E27" i="5"/>
  <c r="E73" i="5" s="1"/>
  <c r="CN27" i="5"/>
  <c r="EY28" i="5"/>
  <c r="EY52" i="5" s="1"/>
  <c r="EY27" i="5" s="1"/>
  <c r="EY73" i="5" s="1"/>
  <c r="GX42" i="5"/>
  <c r="BJ27" i="5"/>
  <c r="H27" i="5"/>
  <c r="H73" i="5" s="1"/>
  <c r="K27" i="5"/>
  <c r="K73" i="5" s="1"/>
  <c r="CK27" i="5"/>
  <c r="CK73" i="5" s="1"/>
  <c r="CQ27" i="5"/>
  <c r="CQ73" i="5" s="1"/>
  <c r="CH27" i="5"/>
  <c r="CH73" i="5" s="1"/>
  <c r="BA27" i="5"/>
  <c r="BA73" i="5" s="1"/>
  <c r="DC27" i="5"/>
  <c r="DC73" i="5" s="1"/>
  <c r="N27" i="5"/>
  <c r="N73" i="5" s="1"/>
  <c r="AR27" i="5"/>
  <c r="AR73" i="5" s="1"/>
  <c r="CB27" i="5"/>
  <c r="CN73" i="5"/>
  <c r="GX30" i="5"/>
  <c r="GX31" i="5"/>
  <c r="C29" i="8" s="1"/>
  <c r="GX34" i="5"/>
  <c r="C32" i="8" s="1"/>
  <c r="GX35" i="5"/>
  <c r="C33" i="8" s="1"/>
  <c r="GX36" i="5"/>
  <c r="C34" i="8" s="1"/>
  <c r="GX25" i="5"/>
  <c r="GX23" i="5"/>
  <c r="C21" i="8" s="1"/>
  <c r="GL21" i="5"/>
  <c r="GO21" i="5"/>
  <c r="EY21" i="5"/>
  <c r="DU21" i="5"/>
  <c r="DU18" i="5" s="1"/>
  <c r="GX20" i="5"/>
  <c r="GL18" i="5"/>
  <c r="GO18" i="5"/>
  <c r="EY18" i="5"/>
  <c r="GX24" i="5"/>
  <c r="C22" i="8" s="1"/>
  <c r="GX16" i="5"/>
  <c r="C14" i="8" s="1"/>
  <c r="GX14" i="5"/>
  <c r="C12" i="8" s="1"/>
  <c r="GO12" i="5"/>
  <c r="EY12" i="5"/>
  <c r="DU12" i="5"/>
  <c r="DU7" i="5" s="1"/>
  <c r="GX11" i="5"/>
  <c r="C9" i="8" s="1"/>
  <c r="BJ73" i="5"/>
  <c r="Q27" i="5"/>
  <c r="Q73" i="5" s="1"/>
  <c r="CB73" i="5"/>
  <c r="GX17" i="5"/>
  <c r="C15" i="8" s="1"/>
  <c r="GX9" i="5"/>
  <c r="C7" i="8" s="1"/>
  <c r="BV6" i="5"/>
  <c r="BV72" i="5" s="1"/>
  <c r="CB6" i="5"/>
  <c r="CB72" i="5" s="1"/>
  <c r="DL6" i="5"/>
  <c r="DL72" i="5" s="1"/>
  <c r="CQ6" i="5"/>
  <c r="CH6" i="5"/>
  <c r="CH72" i="5" s="1"/>
  <c r="CN6" i="5"/>
  <c r="CN72" i="5" s="1"/>
  <c r="BA6" i="5"/>
  <c r="BA72" i="5" s="1"/>
  <c r="CT6" i="5"/>
  <c r="CT72" i="5" s="1"/>
  <c r="BJ6" i="5"/>
  <c r="BJ72" i="5" s="1"/>
  <c r="CK6" i="5"/>
  <c r="CK72" i="5" s="1"/>
  <c r="DC6" i="5"/>
  <c r="DC72" i="5" s="1"/>
  <c r="GO7" i="5"/>
  <c r="GO26" i="5" s="1"/>
  <c r="GX15" i="5"/>
  <c r="C13" i="8" s="1"/>
  <c r="GI6" i="5"/>
  <c r="N6" i="5"/>
  <c r="N72" i="5" s="1"/>
  <c r="AR6" i="5"/>
  <c r="AR72" i="5" s="1"/>
  <c r="E6" i="5"/>
  <c r="E72" i="5" s="1"/>
  <c r="K6" i="5"/>
  <c r="K72" i="5" s="1"/>
  <c r="H6" i="5"/>
  <c r="H72" i="5" s="1"/>
  <c r="EY7" i="5"/>
  <c r="EY26" i="5" s="1"/>
  <c r="EY6" i="5" s="1"/>
  <c r="EY72" i="5" s="1"/>
  <c r="R63" i="8"/>
  <c r="U63" i="8"/>
  <c r="R53" i="8"/>
  <c r="U53" i="8"/>
  <c r="R30" i="8"/>
  <c r="U30" i="8"/>
  <c r="R31" i="8"/>
  <c r="R29" i="8"/>
  <c r="R54" i="8"/>
  <c r="R46" i="8"/>
  <c r="U46" i="8"/>
  <c r="R42" i="8"/>
  <c r="R41" i="8"/>
  <c r="R62" i="8"/>
  <c r="R48" i="8"/>
  <c r="GX10" i="5"/>
  <c r="C8" i="8" s="1"/>
  <c r="GX13" i="5"/>
  <c r="GX56" i="5"/>
  <c r="C54" i="8" s="1"/>
  <c r="GX11" i="9"/>
  <c r="GX51" i="5"/>
  <c r="C49" i="8" s="1"/>
  <c r="GX44" i="5"/>
  <c r="C42" i="8" s="1"/>
  <c r="GX38" i="5"/>
  <c r="GU6" i="9"/>
  <c r="P16" i="13"/>
  <c r="Z16" i="13" s="1"/>
  <c r="AA16" i="13"/>
  <c r="AA6" i="13"/>
  <c r="P7" i="13"/>
  <c r="AA7" i="13"/>
  <c r="AA8" i="13"/>
  <c r="P9" i="13"/>
  <c r="Z9" i="13" s="1"/>
  <c r="AA9" i="13"/>
  <c r="AA10" i="13"/>
  <c r="P11" i="13"/>
  <c r="Z11" i="13" s="1"/>
  <c r="AA11" i="13"/>
  <c r="AA12" i="13"/>
  <c r="AA13" i="13"/>
  <c r="P14" i="13"/>
  <c r="Z14" i="13" s="1"/>
  <c r="AA14" i="13"/>
  <c r="P15" i="13"/>
  <c r="Z15" i="13" s="1"/>
  <c r="AA15" i="13"/>
  <c r="AA17" i="13"/>
  <c r="P18" i="13"/>
  <c r="Z18" i="13" s="1"/>
  <c r="AA18" i="13"/>
  <c r="P20" i="13"/>
  <c r="Z20" i="13" s="1"/>
  <c r="AA20" i="13"/>
  <c r="R11" i="13"/>
  <c r="DU19" i="1"/>
  <c r="DU16" i="1"/>
  <c r="EV16" i="1" s="1"/>
  <c r="DU59" i="1"/>
  <c r="DU23" i="1"/>
  <c r="EV23" i="1" s="1"/>
  <c r="DU45" i="1"/>
  <c r="EV45" i="1" s="1"/>
  <c r="DU47" i="1"/>
  <c r="EV47" i="1" s="1"/>
  <c r="DU25" i="1"/>
  <c r="EV25" i="1" s="1"/>
  <c r="GU62" i="1" l="1"/>
  <c r="GO18" i="1"/>
  <c r="GU67" i="1"/>
  <c r="GU61" i="1" s="1"/>
  <c r="GU18" i="1"/>
  <c r="GU7" i="1"/>
  <c r="GR62" i="1"/>
  <c r="GR61" i="1" s="1"/>
  <c r="GR7" i="1"/>
  <c r="GR26" i="1" s="1"/>
  <c r="GO67" i="1"/>
  <c r="GO61" i="1" s="1"/>
  <c r="GO27" i="5"/>
  <c r="GO73" i="5" s="1"/>
  <c r="GO7" i="1"/>
  <c r="CE9" i="1"/>
  <c r="T6" i="19"/>
  <c r="DB11" i="9"/>
  <c r="DB11" i="1" s="1"/>
  <c r="CZ11" i="1"/>
  <c r="T200" i="18"/>
  <c r="AF4" i="25"/>
  <c r="AC6" i="25"/>
  <c r="AC76" i="25" s="1"/>
  <c r="AF6" i="25"/>
  <c r="Q3" i="24"/>
  <c r="Q4" i="24" s="1"/>
  <c r="Q8" i="24" s="1"/>
  <c r="CK40" i="1"/>
  <c r="CK52" i="1" s="1"/>
  <c r="CK27" i="1" s="1"/>
  <c r="W7" i="23"/>
  <c r="T14" i="23"/>
  <c r="W4" i="23"/>
  <c r="W5" i="23" s="1"/>
  <c r="CH21" i="1"/>
  <c r="Z72" i="22"/>
  <c r="CE10" i="1"/>
  <c r="CE36" i="1"/>
  <c r="CE28" i="1" s="1"/>
  <c r="CE45" i="1"/>
  <c r="CE41" i="1" s="1"/>
  <c r="CE46" i="1"/>
  <c r="CE40" i="1" s="1"/>
  <c r="Z102" i="20"/>
  <c r="BP10" i="1"/>
  <c r="BP7" i="1" s="1"/>
  <c r="T14" i="19"/>
  <c r="BP36" i="1"/>
  <c r="BP28" i="1" s="1"/>
  <c r="BP52" i="1" s="1"/>
  <c r="BP27" i="1" s="1"/>
  <c r="BP73" i="1" s="1"/>
  <c r="T25" i="1"/>
  <c r="T21" i="1" s="1"/>
  <c r="T18" i="1" s="1"/>
  <c r="T26" i="1" s="1"/>
  <c r="T6" i="1" s="1"/>
  <c r="T72" i="1" s="1"/>
  <c r="T74" i="1" s="1"/>
  <c r="Q17" i="1"/>
  <c r="Q12" i="1" s="1"/>
  <c r="Q7" i="1" s="1"/>
  <c r="Q26" i="1" s="1"/>
  <c r="Q6" i="1" s="1"/>
  <c r="Q72" i="1" s="1"/>
  <c r="Q74" i="1" s="1"/>
  <c r="EY67" i="1"/>
  <c r="EY58" i="1"/>
  <c r="EY37" i="1"/>
  <c r="EY62" i="1"/>
  <c r="EY41" i="1"/>
  <c r="EY12" i="1"/>
  <c r="GL8" i="1"/>
  <c r="EY7" i="1"/>
  <c r="EY54" i="1"/>
  <c r="EY49" i="1"/>
  <c r="EY29" i="1"/>
  <c r="EY28" i="1" s="1"/>
  <c r="EY21" i="1"/>
  <c r="EY18" i="1" s="1"/>
  <c r="EV50" i="1"/>
  <c r="DU49" i="1"/>
  <c r="EV38" i="1"/>
  <c r="DU37" i="1"/>
  <c r="EV22" i="1"/>
  <c r="DU21" i="1"/>
  <c r="DU18" i="1" s="1"/>
  <c r="DU62" i="1"/>
  <c r="EV68" i="1"/>
  <c r="DU67" i="1"/>
  <c r="EV59" i="1"/>
  <c r="DU58" i="1"/>
  <c r="EV55" i="1"/>
  <c r="EV30" i="1"/>
  <c r="DU29" i="1"/>
  <c r="DU28" i="1" s="1"/>
  <c r="DR22" i="1"/>
  <c r="DQ74" i="10"/>
  <c r="DE74" i="10"/>
  <c r="BR74" i="10"/>
  <c r="AH74" i="10"/>
  <c r="DR17" i="9"/>
  <c r="AD15" i="8" s="1"/>
  <c r="Q12" i="9"/>
  <c r="Q7" i="9" s="1"/>
  <c r="Q26" i="9" s="1"/>
  <c r="CG28" i="9"/>
  <c r="CE28" i="9"/>
  <c r="CE41" i="9"/>
  <c r="CE40" i="9" s="1"/>
  <c r="DR45" i="9"/>
  <c r="DR46" i="9"/>
  <c r="CG7" i="9"/>
  <c r="CE7" i="9"/>
  <c r="CK41" i="9"/>
  <c r="CK40" i="9" s="1"/>
  <c r="CK52" i="9" s="1"/>
  <c r="CK21" i="9"/>
  <c r="BP28" i="9"/>
  <c r="BP52" i="9" s="1"/>
  <c r="DR36" i="9"/>
  <c r="DR47" i="9"/>
  <c r="D47" i="9"/>
  <c r="D47" i="1" s="1"/>
  <c r="V21" i="9"/>
  <c r="V18" i="9" s="1"/>
  <c r="V26" i="9" s="1"/>
  <c r="V6" i="9" s="1"/>
  <c r="V72" i="9" s="1"/>
  <c r="V74" i="9" s="1"/>
  <c r="T21" i="9"/>
  <c r="T18" i="9" s="1"/>
  <c r="T26" i="9" s="1"/>
  <c r="BR7" i="9"/>
  <c r="BP7" i="9"/>
  <c r="CJ24" i="1"/>
  <c r="CH21" i="9"/>
  <c r="CJ19" i="1"/>
  <c r="CM46" i="1"/>
  <c r="M25" i="9"/>
  <c r="M25" i="1" s="1"/>
  <c r="M21" i="1" s="1"/>
  <c r="M18" i="1" s="1"/>
  <c r="M26" i="1" s="1"/>
  <c r="M6" i="1" s="1"/>
  <c r="M72" i="1" s="1"/>
  <c r="M74" i="1" s="1"/>
  <c r="DR25" i="9"/>
  <c r="AD23" i="8" s="1"/>
  <c r="K21" i="9"/>
  <c r="K18" i="9" s="1"/>
  <c r="K26" i="9" s="1"/>
  <c r="EY74" i="5"/>
  <c r="GO6" i="5"/>
  <c r="GO72" i="5" s="1"/>
  <c r="GL33" i="1"/>
  <c r="GX33" i="1" s="1"/>
  <c r="C30" i="7" s="1"/>
  <c r="GL15" i="1"/>
  <c r="GX15" i="1" s="1"/>
  <c r="C12" i="7" s="1"/>
  <c r="GL14" i="1"/>
  <c r="GX14" i="1" s="1"/>
  <c r="C11" i="7" s="1"/>
  <c r="GL65" i="1"/>
  <c r="GX65" i="1" s="1"/>
  <c r="C62" i="7" s="1"/>
  <c r="GL24" i="1"/>
  <c r="GX24" i="1" s="1"/>
  <c r="C21" i="7" s="1"/>
  <c r="GL23" i="1"/>
  <c r="GX23" i="1" s="1"/>
  <c r="C20" i="7" s="1"/>
  <c r="GL12" i="10"/>
  <c r="GL37" i="10"/>
  <c r="GL67" i="10"/>
  <c r="GL54" i="10"/>
  <c r="GL62" i="10"/>
  <c r="GL61" i="10" s="1"/>
  <c r="GX68" i="10"/>
  <c r="GX67" i="10" s="1"/>
  <c r="I65" i="8" s="1"/>
  <c r="GL7" i="10"/>
  <c r="I28" i="8"/>
  <c r="GX29" i="10"/>
  <c r="GX42" i="10"/>
  <c r="GX41" i="10" s="1"/>
  <c r="GL41" i="10"/>
  <c r="GX49" i="10"/>
  <c r="I47" i="8" s="1"/>
  <c r="GX58" i="10"/>
  <c r="I56" i="8" s="1"/>
  <c r="I48" i="8"/>
  <c r="GX8" i="10"/>
  <c r="GX13" i="10"/>
  <c r="GX22" i="10"/>
  <c r="GX21" i="10" s="1"/>
  <c r="I19" i="8" s="1"/>
  <c r="GL21" i="10"/>
  <c r="GL18" i="10" s="1"/>
  <c r="GL29" i="10"/>
  <c r="GX38" i="10"/>
  <c r="GL49" i="10"/>
  <c r="GX55" i="10"/>
  <c r="GL58" i="10"/>
  <c r="GX63" i="10"/>
  <c r="HA56" i="10"/>
  <c r="U48" i="8"/>
  <c r="U20" i="8"/>
  <c r="HA33" i="10"/>
  <c r="U36" i="8"/>
  <c r="HA65" i="10"/>
  <c r="AG63" i="8"/>
  <c r="AS63" i="8" s="1"/>
  <c r="AG31" i="8"/>
  <c r="AS31" i="8" s="1"/>
  <c r="AG54" i="8"/>
  <c r="AS54" i="8" s="1"/>
  <c r="AG36" i="8"/>
  <c r="O74" i="10"/>
  <c r="DN74" i="10"/>
  <c r="DH74" i="10"/>
  <c r="CV74" i="10"/>
  <c r="CS74" i="10"/>
  <c r="CM74" i="10"/>
  <c r="CJ74" i="10"/>
  <c r="CG74" i="10"/>
  <c r="CA74" i="10"/>
  <c r="BX74" i="10"/>
  <c r="BU74" i="10"/>
  <c r="BO74" i="10"/>
  <c r="BL74" i="10"/>
  <c r="BI74" i="10"/>
  <c r="AZ74" i="10"/>
  <c r="AQ74" i="10"/>
  <c r="AK74" i="10"/>
  <c r="AE74" i="10"/>
  <c r="P74" i="10"/>
  <c r="DM74" i="10"/>
  <c r="DJ74" i="10"/>
  <c r="CO74" i="10"/>
  <c r="CL74" i="10"/>
  <c r="CC74" i="10"/>
  <c r="BZ74" i="10"/>
  <c r="BQ74" i="10"/>
  <c r="BN74" i="10"/>
  <c r="AP74" i="10"/>
  <c r="AM74" i="10"/>
  <c r="AD74" i="10"/>
  <c r="AA74" i="10"/>
  <c r="DB74" i="10"/>
  <c r="CY74" i="10"/>
  <c r="BF74" i="10"/>
  <c r="BC74" i="10"/>
  <c r="CX74" i="10"/>
  <c r="BB74" i="10"/>
  <c r="DO27" i="10"/>
  <c r="DO73" i="10" s="1"/>
  <c r="Y74" i="10"/>
  <c r="V74" i="10"/>
  <c r="M74" i="10"/>
  <c r="J74" i="10"/>
  <c r="DW74" i="10"/>
  <c r="CE27" i="10"/>
  <c r="CE73" i="10" s="1"/>
  <c r="AR74" i="10"/>
  <c r="U74" i="10"/>
  <c r="R74" i="10"/>
  <c r="I74" i="10"/>
  <c r="F74" i="10"/>
  <c r="FH6" i="10"/>
  <c r="FB6" i="10"/>
  <c r="GF6" i="10"/>
  <c r="FH27" i="10"/>
  <c r="FN27" i="10"/>
  <c r="FK6" i="10"/>
  <c r="EY6" i="10"/>
  <c r="FE6" i="10"/>
  <c r="FQ6" i="10"/>
  <c r="GC6" i="10"/>
  <c r="GO27" i="10"/>
  <c r="FZ27" i="10"/>
  <c r="GF27" i="10"/>
  <c r="GO6" i="10"/>
  <c r="FE27" i="10"/>
  <c r="FQ27" i="10"/>
  <c r="FZ6" i="10"/>
  <c r="FN6" i="10"/>
  <c r="FT6" i="10"/>
  <c r="GR6" i="10"/>
  <c r="FW6" i="10"/>
  <c r="FT27" i="10"/>
  <c r="GC27" i="10"/>
  <c r="GR27" i="10"/>
  <c r="FB27" i="10"/>
  <c r="HA32" i="10"/>
  <c r="I30" i="8"/>
  <c r="AS30" i="8" s="1"/>
  <c r="I40" i="8"/>
  <c r="I9" i="8"/>
  <c r="L9" i="8" s="1"/>
  <c r="I29" i="8"/>
  <c r="L29" i="8" s="1"/>
  <c r="I41" i="8"/>
  <c r="AS41" i="8" s="1"/>
  <c r="HA43" i="10"/>
  <c r="GX19" i="10"/>
  <c r="HA44" i="10"/>
  <c r="C11" i="8"/>
  <c r="GX12" i="5"/>
  <c r="C10" i="8" s="1"/>
  <c r="C36" i="8"/>
  <c r="GX37" i="5"/>
  <c r="C28" i="8"/>
  <c r="GX29" i="5"/>
  <c r="GX28" i="5" s="1"/>
  <c r="C40" i="8"/>
  <c r="GX41" i="5"/>
  <c r="C57" i="8"/>
  <c r="GX58" i="5"/>
  <c r="GL12" i="9"/>
  <c r="GL7" i="9" s="1"/>
  <c r="GL37" i="9"/>
  <c r="GL49" i="9"/>
  <c r="GL54" i="9"/>
  <c r="HA56" i="9"/>
  <c r="L54" i="8"/>
  <c r="GL29" i="9"/>
  <c r="GX63" i="9"/>
  <c r="GL62" i="9"/>
  <c r="GX68" i="9"/>
  <c r="F66" i="8" s="1"/>
  <c r="GX13" i="9"/>
  <c r="F11" i="8" s="1"/>
  <c r="GX19" i="9"/>
  <c r="F17" i="8" s="1"/>
  <c r="GX22" i="9"/>
  <c r="GX21" i="9" s="1"/>
  <c r="GL21" i="9"/>
  <c r="GL18" i="9" s="1"/>
  <c r="GX29" i="9"/>
  <c r="F27" i="8" s="1"/>
  <c r="GX38" i="9"/>
  <c r="HA38" i="9" s="1"/>
  <c r="GX42" i="9"/>
  <c r="GL41" i="9"/>
  <c r="GX50" i="9"/>
  <c r="GX55" i="9"/>
  <c r="GX59" i="9"/>
  <c r="GX58" i="9" s="1"/>
  <c r="GL58" i="9"/>
  <c r="R61" i="8"/>
  <c r="HA33" i="9"/>
  <c r="HA44" i="9"/>
  <c r="HA65" i="9"/>
  <c r="AD36" i="8"/>
  <c r="EG27" i="9"/>
  <c r="EG73" i="9" s="1"/>
  <c r="DU27" i="9"/>
  <c r="DU73" i="9" s="1"/>
  <c r="EM27" i="9"/>
  <c r="EM73" i="9" s="1"/>
  <c r="GI73" i="9"/>
  <c r="BM27" i="9"/>
  <c r="BM73" i="9" s="1"/>
  <c r="EA27" i="9"/>
  <c r="EA73" i="9" s="1"/>
  <c r="GU72" i="9"/>
  <c r="GU74" i="9" s="1"/>
  <c r="GI72" i="9"/>
  <c r="GI74" i="9" s="1"/>
  <c r="FE6" i="9"/>
  <c r="L42" i="8"/>
  <c r="L49" i="8"/>
  <c r="AJ49" i="8"/>
  <c r="FN6" i="9"/>
  <c r="DU6" i="9"/>
  <c r="EG6" i="9"/>
  <c r="W6" i="9"/>
  <c r="W72" i="9" s="1"/>
  <c r="EM6" i="9"/>
  <c r="GF6" i="9"/>
  <c r="DX6" i="9"/>
  <c r="EA6" i="9"/>
  <c r="FB6" i="9"/>
  <c r="FQ6" i="9"/>
  <c r="BV6" i="9"/>
  <c r="BV72" i="9" s="1"/>
  <c r="FW6" i="9"/>
  <c r="CQ6" i="9"/>
  <c r="CQ72" i="9" s="1"/>
  <c r="FT6" i="9"/>
  <c r="AP42" i="8"/>
  <c r="FK6" i="9"/>
  <c r="CB6" i="9"/>
  <c r="CB72" i="9" s="1"/>
  <c r="BD6" i="9"/>
  <c r="BD72" i="9" s="1"/>
  <c r="EY6" i="9"/>
  <c r="GR6" i="9"/>
  <c r="GC6" i="9"/>
  <c r="L15" i="8"/>
  <c r="L22" i="8"/>
  <c r="L31" i="8"/>
  <c r="L46" i="8"/>
  <c r="X42" i="8"/>
  <c r="L63" i="8"/>
  <c r="X62" i="8"/>
  <c r="W27" i="9"/>
  <c r="W73" i="9" s="1"/>
  <c r="W74" i="9" s="1"/>
  <c r="L14" i="8"/>
  <c r="X41" i="8"/>
  <c r="X46" i="8"/>
  <c r="X54" i="8"/>
  <c r="X63" i="8"/>
  <c r="FH6" i="9"/>
  <c r="AP31" i="8"/>
  <c r="FN73" i="9"/>
  <c r="C41" i="8"/>
  <c r="AM41" i="8" s="1"/>
  <c r="C39" i="8"/>
  <c r="HA43" i="5"/>
  <c r="GX22" i="5"/>
  <c r="GL12" i="5"/>
  <c r="C56" i="8"/>
  <c r="GL29" i="5"/>
  <c r="GL28" i="5" s="1"/>
  <c r="GL41" i="5"/>
  <c r="GL54" i="5"/>
  <c r="GL58" i="5"/>
  <c r="GL7" i="5"/>
  <c r="GL26" i="5" s="1"/>
  <c r="GX55" i="5"/>
  <c r="GL62" i="5"/>
  <c r="GL61" i="5" s="1"/>
  <c r="C55" i="8"/>
  <c r="GL40" i="5"/>
  <c r="GX50" i="5"/>
  <c r="GX49" i="5" s="1"/>
  <c r="C35" i="8"/>
  <c r="C37" i="8"/>
  <c r="L37" i="8" s="1"/>
  <c r="HA38" i="5"/>
  <c r="C23" i="8"/>
  <c r="L23" i="8" s="1"/>
  <c r="C6" i="8"/>
  <c r="GI27" i="5"/>
  <c r="GI73" i="5" s="1"/>
  <c r="L21" i="8"/>
  <c r="BJ74" i="5"/>
  <c r="L13" i="8"/>
  <c r="BV74" i="5"/>
  <c r="FE6" i="5"/>
  <c r="GC6" i="5"/>
  <c r="GR6" i="5"/>
  <c r="L45" i="8"/>
  <c r="GF27" i="5"/>
  <c r="BA74" i="5"/>
  <c r="FK27" i="5"/>
  <c r="DU53" i="5"/>
  <c r="F45" i="7"/>
  <c r="F40" i="7"/>
  <c r="F30" i="7"/>
  <c r="F28" i="7"/>
  <c r="GU27" i="5"/>
  <c r="DU40" i="5"/>
  <c r="DU52" i="5" s="1"/>
  <c r="DU27" i="5" s="1"/>
  <c r="DU73" i="5" s="1"/>
  <c r="L33" i="8"/>
  <c r="L44" i="8"/>
  <c r="E74" i="5"/>
  <c r="K74" i="5"/>
  <c r="CT74" i="5"/>
  <c r="FN6" i="5"/>
  <c r="GR27" i="5"/>
  <c r="I53" i="7"/>
  <c r="I30" i="7"/>
  <c r="F61" i="7"/>
  <c r="AM63" i="8"/>
  <c r="O66" i="8"/>
  <c r="O52" i="8"/>
  <c r="O53" i="8"/>
  <c r="X53" i="8" s="1"/>
  <c r="O48" i="8"/>
  <c r="AM42" i="8"/>
  <c r="O36" i="8"/>
  <c r="X36" i="8" s="1"/>
  <c r="AM30" i="8"/>
  <c r="X29" i="8"/>
  <c r="X31" i="8"/>
  <c r="X30" i="8"/>
  <c r="HA22" i="5"/>
  <c r="O20" i="8"/>
  <c r="X20" i="8" s="1"/>
  <c r="DX27" i="5"/>
  <c r="DX73" i="5" s="1"/>
  <c r="DX6" i="5"/>
  <c r="DX72" i="5" s="1"/>
  <c r="EA6" i="5"/>
  <c r="EA72" i="5" s="1"/>
  <c r="DU26" i="5"/>
  <c r="GU6" i="5"/>
  <c r="FB6" i="5"/>
  <c r="N74" i="5"/>
  <c r="FQ6" i="5"/>
  <c r="AM31" i="8"/>
  <c r="I62" i="7"/>
  <c r="I48" i="7"/>
  <c r="I29" i="7"/>
  <c r="FK6" i="5"/>
  <c r="GF6" i="5"/>
  <c r="FH6" i="5"/>
  <c r="FZ6" i="5"/>
  <c r="V25" i="5"/>
  <c r="T21" i="5"/>
  <c r="T18" i="5" s="1"/>
  <c r="T26" i="5" s="1"/>
  <c r="DR25" i="5"/>
  <c r="AA23" i="8" s="1"/>
  <c r="BP7" i="5"/>
  <c r="AQ46" i="5"/>
  <c r="AQ46" i="1" s="1"/>
  <c r="AQ40" i="1" s="1"/>
  <c r="DR46" i="5"/>
  <c r="AA44" i="8" s="1"/>
  <c r="AO40" i="5"/>
  <c r="BP28" i="5"/>
  <c r="BP52" i="5" s="1"/>
  <c r="BP27" i="5" s="1"/>
  <c r="CE28" i="5"/>
  <c r="CG45" i="1"/>
  <c r="CE41" i="5"/>
  <c r="CE40" i="5" s="1"/>
  <c r="DR45" i="5"/>
  <c r="AA43" i="8" s="1"/>
  <c r="CG9" i="1"/>
  <c r="CE7" i="5"/>
  <c r="DR9" i="5"/>
  <c r="AA7" i="8" s="1"/>
  <c r="S17" i="1"/>
  <c r="Q12" i="5"/>
  <c r="Q7" i="5" s="1"/>
  <c r="Q26" i="5" s="1"/>
  <c r="Q6" i="5" s="1"/>
  <c r="DR17" i="5"/>
  <c r="AA15" i="8" s="1"/>
  <c r="BI60" i="5"/>
  <c r="BI60" i="1" s="1"/>
  <c r="BG58" i="5"/>
  <c r="BG53" i="5" s="1"/>
  <c r="DR60" i="5"/>
  <c r="HA56" i="5"/>
  <c r="HA33" i="5"/>
  <c r="HA44" i="5"/>
  <c r="HA32" i="5"/>
  <c r="HA65" i="5"/>
  <c r="AM54" i="8"/>
  <c r="AJ41" i="8"/>
  <c r="AA36" i="8"/>
  <c r="AJ30" i="8"/>
  <c r="AA20" i="8"/>
  <c r="CQ72" i="5"/>
  <c r="CQ74" i="5" s="1"/>
  <c r="DL74" i="5"/>
  <c r="CB74" i="5"/>
  <c r="CN74" i="5"/>
  <c r="H74" i="5"/>
  <c r="CH74" i="5"/>
  <c r="AR74" i="5"/>
  <c r="CK74" i="5"/>
  <c r="DC74" i="5"/>
  <c r="DO27" i="5"/>
  <c r="DO73" i="5" s="1"/>
  <c r="Q4" i="13"/>
  <c r="AB19" i="13"/>
  <c r="Z10" i="13"/>
  <c r="AB10" i="13" s="1"/>
  <c r="R10" i="13"/>
  <c r="Z12" i="13"/>
  <c r="AB12" i="13" s="1"/>
  <c r="R12" i="13"/>
  <c r="Z13" i="13"/>
  <c r="AB13" i="13" s="1"/>
  <c r="R13" i="13"/>
  <c r="Z17" i="13"/>
  <c r="AB17" i="13" s="1"/>
  <c r="R17" i="13"/>
  <c r="R18" i="13"/>
  <c r="R15" i="13"/>
  <c r="AB18" i="13"/>
  <c r="AB15" i="13"/>
  <c r="AB14" i="13"/>
  <c r="AB11" i="13"/>
  <c r="C24" i="13"/>
  <c r="G24" i="13"/>
  <c r="I24" i="13"/>
  <c r="AB20" i="13"/>
  <c r="AB9" i="13"/>
  <c r="R8" i="13"/>
  <c r="Z8" i="13"/>
  <c r="AB8" i="13" s="1"/>
  <c r="R7" i="13"/>
  <c r="Z7" i="13"/>
  <c r="AB7" i="13" s="1"/>
  <c r="R22" i="13"/>
  <c r="Z22" i="13"/>
  <c r="AA21" i="13"/>
  <c r="AA22" i="13"/>
  <c r="AB16" i="13"/>
  <c r="AB6" i="13"/>
  <c r="AB5" i="13" s="1"/>
  <c r="AB23" i="13"/>
  <c r="HA32" i="9"/>
  <c r="HA43" i="9"/>
  <c r="L12" i="8"/>
  <c r="AP41" i="8"/>
  <c r="F62" i="7"/>
  <c r="F53" i="7"/>
  <c r="F41" i="7"/>
  <c r="F29" i="7"/>
  <c r="GL42" i="1"/>
  <c r="GL38" i="1"/>
  <c r="GL13" i="1"/>
  <c r="GL55" i="1"/>
  <c r="GL50" i="1"/>
  <c r="GL30" i="1"/>
  <c r="GL22" i="1"/>
  <c r="GL70" i="1"/>
  <c r="GX70" i="1" s="1"/>
  <c r="GL64" i="1"/>
  <c r="GX64" i="1" s="1"/>
  <c r="C61" i="7" s="1"/>
  <c r="GL11" i="1"/>
  <c r="GR21" i="1"/>
  <c r="AP63" i="8"/>
  <c r="C27" i="8"/>
  <c r="V33" i="28"/>
  <c r="Q17" i="21"/>
  <c r="GL66" i="1"/>
  <c r="GX66" i="1" s="1"/>
  <c r="C63" i="7" s="1"/>
  <c r="FW6" i="5"/>
  <c r="GL20" i="1"/>
  <c r="GX20" i="1" s="1"/>
  <c r="J34" i="28"/>
  <c r="S34" i="28"/>
  <c r="AF57" i="25"/>
  <c r="AF75" i="25" s="1"/>
  <c r="GX63" i="5"/>
  <c r="GX62" i="5" s="1"/>
  <c r="GL59" i="1"/>
  <c r="R9" i="13"/>
  <c r="Q9" i="21"/>
  <c r="Q35" i="21"/>
  <c r="Q34" i="21"/>
  <c r="Q32" i="21"/>
  <c r="Q28" i="21"/>
  <c r="Q23" i="21"/>
  <c r="Q21" i="21"/>
  <c r="Q19" i="21"/>
  <c r="Q18" i="21"/>
  <c r="Q16" i="21"/>
  <c r="Q15" i="21"/>
  <c r="Q14" i="21"/>
  <c r="Q13" i="21"/>
  <c r="Q12" i="21"/>
  <c r="Q11" i="21"/>
  <c r="Q8" i="21"/>
  <c r="Q7" i="21"/>
  <c r="Q6" i="21"/>
  <c r="Q5" i="21"/>
  <c r="Q4" i="21"/>
  <c r="Q3" i="21"/>
  <c r="Q24" i="21" s="1"/>
  <c r="GO6" i="9"/>
  <c r="GL45" i="1"/>
  <c r="GX45" i="1" s="1"/>
  <c r="C42" i="7" s="1"/>
  <c r="GL34" i="1"/>
  <c r="GX34" i="1" s="1"/>
  <c r="GX29" i="1" s="1"/>
  <c r="GX28" i="1" s="1"/>
  <c r="GX52" i="1" s="1"/>
  <c r="L34" i="8"/>
  <c r="GL68" i="1"/>
  <c r="GL63" i="1"/>
  <c r="GL36" i="1"/>
  <c r="GX36" i="1" s="1"/>
  <c r="GL19" i="1"/>
  <c r="GL9" i="1"/>
  <c r="GX9" i="1" s="1"/>
  <c r="N5" i="13"/>
  <c r="R14" i="13"/>
  <c r="K5" i="13"/>
  <c r="R16" i="13"/>
  <c r="Q7" i="26"/>
  <c r="Q11" i="26" s="1"/>
  <c r="CK10" i="9"/>
  <c r="CK10" i="1" s="1"/>
  <c r="CK7" i="1" s="1"/>
  <c r="CH20" i="9"/>
  <c r="CH20" i="1" s="1"/>
  <c r="H45" i="18"/>
  <c r="T45" i="18" s="1"/>
  <c r="Q38" i="21"/>
  <c r="Q36" i="21"/>
  <c r="Q33" i="21"/>
  <c r="Q31" i="21"/>
  <c r="Q30" i="21"/>
  <c r="Q29" i="21"/>
  <c r="Q27" i="21"/>
  <c r="Q26" i="21"/>
  <c r="B14" i="19"/>
  <c r="B47" i="1"/>
  <c r="DR47" i="1" s="1"/>
  <c r="GL10" i="1"/>
  <c r="GX10" i="1" s="1"/>
  <c r="AG42" i="8"/>
  <c r="AJ42" i="8" s="1"/>
  <c r="B63" i="1"/>
  <c r="DR63" i="1" s="1"/>
  <c r="B29" i="5"/>
  <c r="B28" i="5" s="1"/>
  <c r="B42" i="1"/>
  <c r="DR42" i="1" s="1"/>
  <c r="B60" i="1"/>
  <c r="DR60" i="1" s="1"/>
  <c r="B46" i="1"/>
  <c r="B70" i="1"/>
  <c r="B50" i="1"/>
  <c r="DR50" i="1" s="1"/>
  <c r="DR49" i="1" s="1"/>
  <c r="Q5" i="13"/>
  <c r="B58" i="5"/>
  <c r="B15" i="1"/>
  <c r="B23" i="1"/>
  <c r="B20" i="1"/>
  <c r="B19" i="1"/>
  <c r="B68" i="1"/>
  <c r="B54" i="5"/>
  <c r="B59" i="1"/>
  <c r="B58" i="9"/>
  <c r="B61" i="5"/>
  <c r="B54" i="10"/>
  <c r="B36" i="1"/>
  <c r="B12" i="5"/>
  <c r="B35" i="1"/>
  <c r="DR35" i="1" s="1"/>
  <c r="AG43" i="8"/>
  <c r="B39" i="1"/>
  <c r="B34" i="1"/>
  <c r="DR34" i="1" s="1"/>
  <c r="B30" i="1"/>
  <c r="DR30" i="1" s="1"/>
  <c r="B23" i="15"/>
  <c r="D23" i="15" s="1"/>
  <c r="AX6" i="15"/>
  <c r="E72" i="22"/>
  <c r="B55" i="1"/>
  <c r="DR55" i="1" s="1"/>
  <c r="Z23" i="15"/>
  <c r="AB23" i="15" s="1"/>
  <c r="T23" i="15"/>
  <c r="V23" i="15" s="1"/>
  <c r="N23" i="15"/>
  <c r="P23" i="15" s="1"/>
  <c r="H17" i="17"/>
  <c r="H19" i="17" s="1"/>
  <c r="T35" i="18"/>
  <c r="BP24" i="5"/>
  <c r="BP24" i="9"/>
  <c r="BP23" i="9"/>
  <c r="BP20" i="5"/>
  <c r="BP23" i="5"/>
  <c r="AC3" i="20"/>
  <c r="CE19" i="9"/>
  <c r="E42" i="18"/>
  <c r="CE20" i="5"/>
  <c r="H41" i="18"/>
  <c r="CE23" i="5"/>
  <c r="N41" i="18"/>
  <c r="CE24" i="9"/>
  <c r="Q42" i="18"/>
  <c r="CE19" i="5"/>
  <c r="E41" i="18"/>
  <c r="CE23" i="9"/>
  <c r="N42" i="18"/>
  <c r="CE24" i="5"/>
  <c r="Q41" i="18"/>
  <c r="Q68" i="18" s="1"/>
  <c r="Q201" i="18" s="1"/>
  <c r="AC23" i="22"/>
  <c r="AC22" i="22"/>
  <c r="AC10" i="22"/>
  <c r="B66" i="1"/>
  <c r="B17" i="1"/>
  <c r="B31" i="1"/>
  <c r="DR31" i="1" s="1"/>
  <c r="B21" i="5"/>
  <c r="B18" i="5" s="1"/>
  <c r="B48" i="1"/>
  <c r="DR48" i="1" s="1"/>
  <c r="B41" i="9"/>
  <c r="B45" i="1"/>
  <c r="B16" i="1"/>
  <c r="B12" i="9"/>
  <c r="B25" i="1"/>
  <c r="DR25" i="1" s="1"/>
  <c r="DU13" i="1"/>
  <c r="B29" i="9"/>
  <c r="B28" i="9" s="1"/>
  <c r="B62" i="9"/>
  <c r="B64" i="1"/>
  <c r="DR64" i="1" s="1"/>
  <c r="B24" i="1"/>
  <c r="DU57" i="1"/>
  <c r="EV57" i="1" s="1"/>
  <c r="B11" i="1"/>
  <c r="DU42" i="1"/>
  <c r="B40" i="5"/>
  <c r="B12" i="10"/>
  <c r="B7" i="10" s="1"/>
  <c r="P4" i="13"/>
  <c r="Z4" i="13" s="1"/>
  <c r="K24" i="13"/>
  <c r="R23" i="13"/>
  <c r="R21" i="13" s="1"/>
  <c r="P21" i="13"/>
  <c r="Z21" i="13" s="1"/>
  <c r="R6" i="13"/>
  <c r="R5" i="13" s="1"/>
  <c r="P5" i="13"/>
  <c r="Z5" i="13" s="1"/>
  <c r="R19" i="13"/>
  <c r="N24" i="13"/>
  <c r="GX68" i="5"/>
  <c r="GX67" i="5" s="1"/>
  <c r="L43" i="8"/>
  <c r="L32" i="8"/>
  <c r="B29" i="10"/>
  <c r="B28" i="10" s="1"/>
  <c r="B8" i="24"/>
  <c r="CK20" i="9"/>
  <c r="CK20" i="1" s="1"/>
  <c r="H48" i="18"/>
  <c r="CK19" i="9"/>
  <c r="CK19" i="1" s="1"/>
  <c r="CK18" i="1" s="1"/>
  <c r="E48" i="18"/>
  <c r="BP20" i="9"/>
  <c r="H36" i="18"/>
  <c r="T36" i="18" s="1"/>
  <c r="CE20" i="9"/>
  <c r="H42" i="18"/>
  <c r="GX20" i="9"/>
  <c r="F18" i="8" s="1"/>
  <c r="C18" i="8"/>
  <c r="B54" i="9"/>
  <c r="B57" i="1"/>
  <c r="AC100" i="20"/>
  <c r="AC26" i="20"/>
  <c r="AC25" i="20"/>
  <c r="AC18" i="20"/>
  <c r="AC16" i="20"/>
  <c r="AC6" i="20"/>
  <c r="AC5" i="20"/>
  <c r="AC75" i="20"/>
  <c r="AC15" i="20"/>
  <c r="AC31" i="20"/>
  <c r="AC17" i="20"/>
  <c r="AC20" i="22"/>
  <c r="AC19" i="22"/>
  <c r="AC4" i="22"/>
  <c r="AC3" i="22"/>
  <c r="AC15" i="22"/>
  <c r="AC14" i="22"/>
  <c r="AC13" i="22"/>
  <c r="AC12" i="22"/>
  <c r="AC11" i="22"/>
  <c r="AC18" i="22"/>
  <c r="AC8" i="22"/>
  <c r="AC6" i="22"/>
  <c r="AC5" i="22"/>
  <c r="AC3" i="27"/>
  <c r="U22" i="8"/>
  <c r="V32" i="28"/>
  <c r="R4" i="13"/>
  <c r="R20" i="13"/>
  <c r="GO74" i="5"/>
  <c r="Z57" i="9"/>
  <c r="DR57" i="9" s="1"/>
  <c r="FZ6" i="9"/>
  <c r="L7" i="8"/>
  <c r="GI72" i="5"/>
  <c r="C26" i="8"/>
  <c r="GX19" i="5"/>
  <c r="R14" i="8"/>
  <c r="B58" i="10"/>
  <c r="AG32" i="8"/>
  <c r="AA46" i="8"/>
  <c r="AM46" i="8" s="1"/>
  <c r="B41" i="10"/>
  <c r="B40" i="10" s="1"/>
  <c r="U13" i="8"/>
  <c r="B14" i="1"/>
  <c r="DR14" i="1" s="1"/>
  <c r="B62" i="10"/>
  <c r="O15" i="8"/>
  <c r="B21" i="10"/>
  <c r="B44" i="1"/>
  <c r="DR44" i="1" s="1"/>
  <c r="AG64" i="8"/>
  <c r="O64" i="8"/>
  <c r="AG37" i="8"/>
  <c r="AG33" i="8"/>
  <c r="R9" i="8"/>
  <c r="AA9" i="8"/>
  <c r="AG44" i="8"/>
  <c r="U23" i="8"/>
  <c r="O22" i="8"/>
  <c r="H102" i="20"/>
  <c r="B45" i="21"/>
  <c r="AC27" i="22"/>
  <c r="AD33" i="8"/>
  <c r="U34" i="8"/>
  <c r="O32" i="8"/>
  <c r="O13" i="8"/>
  <c r="EV21" i="10"/>
  <c r="R45" i="8"/>
  <c r="O58" i="8"/>
  <c r="R34" i="8"/>
  <c r="U15" i="8"/>
  <c r="DR49" i="5"/>
  <c r="U45" i="8"/>
  <c r="U58" i="8"/>
  <c r="FT6" i="5"/>
  <c r="L8" i="8"/>
  <c r="HA64" i="5"/>
  <c r="EV29" i="5"/>
  <c r="DR49" i="10"/>
  <c r="EV49" i="10"/>
  <c r="EV49" i="9"/>
  <c r="EV49" i="5"/>
  <c r="DR67" i="10"/>
  <c r="EV54" i="10"/>
  <c r="EV54" i="9"/>
  <c r="EV37" i="10"/>
  <c r="EV37" i="9"/>
  <c r="EV21" i="5"/>
  <c r="EV58" i="10"/>
  <c r="EV58" i="5"/>
  <c r="EV53" i="5" s="1"/>
  <c r="EV67" i="10"/>
  <c r="Z59" i="5"/>
  <c r="Q44" i="21" l="1"/>
  <c r="Q45" i="21" s="1"/>
  <c r="GU26" i="1"/>
  <c r="GU6" i="1" s="1"/>
  <c r="GU72" i="1" s="1"/>
  <c r="GO26" i="1"/>
  <c r="GX62" i="9"/>
  <c r="F60" i="8" s="1"/>
  <c r="F61" i="8"/>
  <c r="CE7" i="1"/>
  <c r="GX7" i="5"/>
  <c r="C67" i="7"/>
  <c r="AC101" i="20"/>
  <c r="AC9" i="20"/>
  <c r="N68" i="18"/>
  <c r="N201" i="18" s="1"/>
  <c r="H68" i="18"/>
  <c r="H201" i="18" s="1"/>
  <c r="BI58" i="1"/>
  <c r="BI53" i="1" s="1"/>
  <c r="DT60" i="1"/>
  <c r="DT47" i="1"/>
  <c r="D40" i="1"/>
  <c r="D52" i="1" s="1"/>
  <c r="D27" i="1" s="1"/>
  <c r="D73" i="1" s="1"/>
  <c r="AF76" i="25"/>
  <c r="CK26" i="1"/>
  <c r="CK6" i="1" s="1"/>
  <c r="CK72" i="1" s="1"/>
  <c r="CK74" i="1" s="1"/>
  <c r="CM21" i="9"/>
  <c r="CM24" i="1"/>
  <c r="CM21" i="1" s="1"/>
  <c r="CM41" i="9"/>
  <c r="CM45" i="1"/>
  <c r="CM41" i="1" s="1"/>
  <c r="CM40" i="1" s="1"/>
  <c r="CM52" i="1" s="1"/>
  <c r="CM27" i="1" s="1"/>
  <c r="W14" i="23"/>
  <c r="CJ21" i="9"/>
  <c r="CJ23" i="1"/>
  <c r="CJ21" i="1" s="1"/>
  <c r="CH18" i="1"/>
  <c r="CH26" i="1" s="1"/>
  <c r="CH6" i="1" s="1"/>
  <c r="CH72" i="1" s="1"/>
  <c r="CH74" i="1" s="1"/>
  <c r="AC71" i="22"/>
  <c r="AC28" i="22"/>
  <c r="CE23" i="1"/>
  <c r="CE19" i="1"/>
  <c r="CG20" i="1"/>
  <c r="CE20" i="1"/>
  <c r="CG10" i="1"/>
  <c r="CG7" i="1" s="1"/>
  <c r="CG24" i="1"/>
  <c r="CE24" i="1"/>
  <c r="DR45" i="1"/>
  <c r="DR41" i="1" s="1"/>
  <c r="CE52" i="1"/>
  <c r="CE27" i="1" s="1"/>
  <c r="CE73" i="1" s="1"/>
  <c r="DR46" i="1"/>
  <c r="CG41" i="1"/>
  <c r="CG28" i="5"/>
  <c r="CG36" i="1"/>
  <c r="CG28" i="1" s="1"/>
  <c r="CG46" i="1"/>
  <c r="DT46" i="1" s="1"/>
  <c r="BP23" i="1"/>
  <c r="BP19" i="1"/>
  <c r="BP24" i="1"/>
  <c r="BR7" i="5"/>
  <c r="BR10" i="1"/>
  <c r="BP20" i="1"/>
  <c r="DR20" i="1" s="1"/>
  <c r="BR28" i="5"/>
  <c r="BR52" i="5" s="1"/>
  <c r="BR27" i="5" s="1"/>
  <c r="BR73" i="5" s="1"/>
  <c r="BR36" i="1"/>
  <c r="DR17" i="1"/>
  <c r="S12" i="1"/>
  <c r="S7" i="1" s="1"/>
  <c r="S26" i="1" s="1"/>
  <c r="S6" i="1" s="1"/>
  <c r="S72" i="1" s="1"/>
  <c r="S74" i="1" s="1"/>
  <c r="DT17" i="1"/>
  <c r="V25" i="1"/>
  <c r="AB32" i="28"/>
  <c r="AB33" i="28"/>
  <c r="AS42" i="8"/>
  <c r="X48" i="8"/>
  <c r="EY53" i="1"/>
  <c r="EY61" i="1"/>
  <c r="GL62" i="1"/>
  <c r="EY40" i="1"/>
  <c r="EY52" i="1" s="1"/>
  <c r="EY27" i="1" s="1"/>
  <c r="GX22" i="1"/>
  <c r="C19" i="7" s="1"/>
  <c r="GL21" i="1"/>
  <c r="GL18" i="1" s="1"/>
  <c r="GX13" i="1"/>
  <c r="GL12" i="1"/>
  <c r="GL7" i="1" s="1"/>
  <c r="GX19" i="1"/>
  <c r="GX18" i="1" s="1"/>
  <c r="GX59" i="1"/>
  <c r="C56" i="7" s="1"/>
  <c r="GL58" i="1"/>
  <c r="C55" i="7" s="1"/>
  <c r="GX50" i="1"/>
  <c r="C47" i="7" s="1"/>
  <c r="GL49" i="1"/>
  <c r="C46" i="7" s="1"/>
  <c r="GX42" i="1"/>
  <c r="C39" i="7" s="1"/>
  <c r="GL41" i="1"/>
  <c r="GL40" i="1" s="1"/>
  <c r="GX68" i="1"/>
  <c r="GX67" i="1" s="1"/>
  <c r="GL67" i="1"/>
  <c r="GL61" i="1" s="1"/>
  <c r="GX30" i="1"/>
  <c r="C27" i="7" s="1"/>
  <c r="GL29" i="1"/>
  <c r="GX55" i="1"/>
  <c r="C52" i="7" s="1"/>
  <c r="GL54" i="1"/>
  <c r="GL53" i="1" s="1"/>
  <c r="GX38" i="1"/>
  <c r="C35" i="7" s="1"/>
  <c r="GL37" i="1"/>
  <c r="C34" i="7" s="1"/>
  <c r="EY26" i="1"/>
  <c r="EV13" i="1"/>
  <c r="DU12" i="1"/>
  <c r="DU7" i="1" s="1"/>
  <c r="DU26" i="1" s="1"/>
  <c r="EV42" i="1"/>
  <c r="DU41" i="1"/>
  <c r="DU40" i="1" s="1"/>
  <c r="DU52" i="1" s="1"/>
  <c r="DU54" i="1"/>
  <c r="DU53" i="1" s="1"/>
  <c r="DU61" i="1"/>
  <c r="F19" i="7"/>
  <c r="F35" i="7"/>
  <c r="F47" i="7"/>
  <c r="F52" i="7"/>
  <c r="DR29" i="1"/>
  <c r="DR68" i="1"/>
  <c r="B67" i="1"/>
  <c r="B21" i="1"/>
  <c r="CG21" i="9"/>
  <c r="CE21" i="9"/>
  <c r="CE18" i="9" s="1"/>
  <c r="CE26" i="9" s="1"/>
  <c r="CE6" i="9" s="1"/>
  <c r="CE72" i="9" s="1"/>
  <c r="BP21" i="9"/>
  <c r="BP18" i="9" s="1"/>
  <c r="BP26" i="9" s="1"/>
  <c r="DR23" i="9"/>
  <c r="CJ20" i="1"/>
  <c r="CK7" i="9"/>
  <c r="CM40" i="9"/>
  <c r="CM52" i="9" s="1"/>
  <c r="CM27" i="9" s="1"/>
  <c r="CM73" i="9" s="1"/>
  <c r="CG41" i="9"/>
  <c r="CG40" i="9" s="1"/>
  <c r="DT45" i="9"/>
  <c r="AF43" i="8" s="1"/>
  <c r="AR43" i="8" s="1"/>
  <c r="CG52" i="9"/>
  <c r="CG27" i="9" s="1"/>
  <c r="CG73" i="9" s="1"/>
  <c r="DR20" i="9"/>
  <c r="AD18" i="8" s="1"/>
  <c r="CK18" i="9"/>
  <c r="CM20" i="1"/>
  <c r="GX67" i="9"/>
  <c r="F65" i="8" s="1"/>
  <c r="M21" i="9"/>
  <c r="M18" i="9" s="1"/>
  <c r="M26" i="9" s="1"/>
  <c r="M6" i="9" s="1"/>
  <c r="M72" i="9" s="1"/>
  <c r="M74" i="9" s="1"/>
  <c r="DT25" i="9"/>
  <c r="CH18" i="9"/>
  <c r="CH26" i="9" s="1"/>
  <c r="DT47" i="9"/>
  <c r="D40" i="9"/>
  <c r="D52" i="9" s="1"/>
  <c r="D27" i="9" s="1"/>
  <c r="D73" i="9" s="1"/>
  <c r="BR28" i="9"/>
  <c r="BR52" i="9" s="1"/>
  <c r="BR27" i="9" s="1"/>
  <c r="BR73" i="9" s="1"/>
  <c r="DT36" i="9"/>
  <c r="AF34" i="8" s="1"/>
  <c r="AR34" i="8" s="1"/>
  <c r="DT46" i="9"/>
  <c r="CE52" i="9"/>
  <c r="S12" i="9"/>
  <c r="S7" i="9" s="1"/>
  <c r="S26" i="9" s="1"/>
  <c r="S6" i="9" s="1"/>
  <c r="S72" i="9" s="1"/>
  <c r="S74" i="9" s="1"/>
  <c r="DT17" i="9"/>
  <c r="GL26" i="10"/>
  <c r="GL28" i="10"/>
  <c r="GL53" i="10"/>
  <c r="GL6" i="10" s="1"/>
  <c r="GL72" i="10" s="1"/>
  <c r="HA22" i="10"/>
  <c r="I66" i="8"/>
  <c r="GX12" i="10"/>
  <c r="I10" i="8" s="1"/>
  <c r="I11" i="8"/>
  <c r="GX40" i="10"/>
  <c r="GX18" i="10"/>
  <c r="I16" i="8" s="1"/>
  <c r="I20" i="8"/>
  <c r="AS20" i="8" s="1"/>
  <c r="GX62" i="10"/>
  <c r="I61" i="8"/>
  <c r="GX54" i="10"/>
  <c r="I53" i="8"/>
  <c r="GX37" i="10"/>
  <c r="I35" i="8" s="1"/>
  <c r="I36" i="8"/>
  <c r="AS36" i="8" s="1"/>
  <c r="I6" i="8"/>
  <c r="GL40" i="10"/>
  <c r="GL52" i="10" s="1"/>
  <c r="GL27" i="10" s="1"/>
  <c r="GL73" i="10" s="1"/>
  <c r="HA38" i="10"/>
  <c r="EV53" i="10"/>
  <c r="EV18" i="10"/>
  <c r="U28" i="8"/>
  <c r="EV29" i="10"/>
  <c r="EV28" i="10" s="1"/>
  <c r="U40" i="8"/>
  <c r="EV41" i="10"/>
  <c r="EV40" i="10" s="1"/>
  <c r="EV12" i="10"/>
  <c r="AJ31" i="8"/>
  <c r="AV31" i="8" s="1"/>
  <c r="AJ36" i="8"/>
  <c r="AJ54" i="8"/>
  <c r="AV54" i="8" s="1"/>
  <c r="AJ63" i="8"/>
  <c r="AV63" i="8" s="1"/>
  <c r="DR12" i="10"/>
  <c r="DR7" i="10" s="1"/>
  <c r="DR62" i="10"/>
  <c r="DR61" i="10" s="1"/>
  <c r="DR58" i="10"/>
  <c r="DR41" i="10"/>
  <c r="DR40" i="10" s="1"/>
  <c r="DR37" i="10"/>
  <c r="AG35" i="8" s="1"/>
  <c r="DR29" i="10"/>
  <c r="AG27" i="8" s="1"/>
  <c r="DR21" i="10"/>
  <c r="DR18" i="10" s="1"/>
  <c r="CH27" i="10"/>
  <c r="CH73" i="10" s="1"/>
  <c r="BV27" i="10"/>
  <c r="BV73" i="10" s="1"/>
  <c r="AI27" i="10"/>
  <c r="AI73" i="10" s="1"/>
  <c r="CQ27" i="10"/>
  <c r="CQ73" i="10" s="1"/>
  <c r="DC27" i="10"/>
  <c r="DC73" i="10" s="1"/>
  <c r="DF27" i="10"/>
  <c r="DF73" i="10" s="1"/>
  <c r="CK27" i="10"/>
  <c r="CK73" i="10" s="1"/>
  <c r="CT27" i="10"/>
  <c r="CT73" i="10" s="1"/>
  <c r="BJ27" i="10"/>
  <c r="BJ73" i="10" s="1"/>
  <c r="AX27" i="10"/>
  <c r="AX73" i="10" s="1"/>
  <c r="N27" i="10"/>
  <c r="N73" i="10" s="1"/>
  <c r="EM27" i="10"/>
  <c r="EM73" i="10" s="1"/>
  <c r="DI27" i="10"/>
  <c r="DI73" i="10" s="1"/>
  <c r="CZ27" i="10"/>
  <c r="CZ73" i="10" s="1"/>
  <c r="AF27" i="10"/>
  <c r="AF73" i="10" s="1"/>
  <c r="Q27" i="10"/>
  <c r="Q73" i="10" s="1"/>
  <c r="E27" i="10"/>
  <c r="E73" i="10" s="1"/>
  <c r="BG27" i="10"/>
  <c r="BG73" i="10" s="1"/>
  <c r="BM27" i="10"/>
  <c r="BM73" i="10" s="1"/>
  <c r="BA27" i="10"/>
  <c r="BA73" i="10" s="1"/>
  <c r="DL27" i="10"/>
  <c r="DL73" i="10" s="1"/>
  <c r="CN27" i="10"/>
  <c r="CN73" i="10" s="1"/>
  <c r="CB27" i="10"/>
  <c r="CB73" i="10" s="1"/>
  <c r="AO27" i="10"/>
  <c r="AO73" i="10" s="1"/>
  <c r="AC27" i="10"/>
  <c r="AC73" i="10" s="1"/>
  <c r="CW27" i="10"/>
  <c r="CW73" i="10" s="1"/>
  <c r="AU27" i="10"/>
  <c r="AU73" i="10" s="1"/>
  <c r="ES27" i="10"/>
  <c r="ES73" i="10" s="1"/>
  <c r="BP27" i="10"/>
  <c r="BP73" i="10" s="1"/>
  <c r="BD27" i="10"/>
  <c r="BD73" i="10" s="1"/>
  <c r="T27" i="10"/>
  <c r="T73" i="10" s="1"/>
  <c r="H27" i="10"/>
  <c r="H73" i="10" s="1"/>
  <c r="BY27" i="10"/>
  <c r="BY73" i="10" s="1"/>
  <c r="EJ27" i="10"/>
  <c r="EJ73" i="10" s="1"/>
  <c r="AL27" i="10"/>
  <c r="AL73" i="10" s="1"/>
  <c r="W27" i="10"/>
  <c r="W73" i="10" s="1"/>
  <c r="K27" i="10"/>
  <c r="K73" i="10" s="1"/>
  <c r="BS27" i="10"/>
  <c r="BS73" i="10" s="1"/>
  <c r="DI6" i="10"/>
  <c r="DI72" i="10" s="1"/>
  <c r="BJ6" i="10"/>
  <c r="BJ72" i="10" s="1"/>
  <c r="AC6" i="10"/>
  <c r="AC72" i="10" s="1"/>
  <c r="EJ6" i="10"/>
  <c r="EJ72" i="10" s="1"/>
  <c r="BV6" i="10"/>
  <c r="BV72" i="10" s="1"/>
  <c r="CZ6" i="10"/>
  <c r="CZ72" i="10" s="1"/>
  <c r="CQ6" i="10"/>
  <c r="CQ72" i="10" s="1"/>
  <c r="T6" i="10"/>
  <c r="T72" i="10" s="1"/>
  <c r="ES6" i="10"/>
  <c r="ES72" i="10" s="1"/>
  <c r="DC6" i="10"/>
  <c r="DC72" i="10" s="1"/>
  <c r="CK6" i="10"/>
  <c r="CK72" i="10" s="1"/>
  <c r="E6" i="10"/>
  <c r="E72" i="10" s="1"/>
  <c r="EM6" i="10"/>
  <c r="EM72" i="10" s="1"/>
  <c r="BY6" i="10"/>
  <c r="BY72" i="10" s="1"/>
  <c r="BM6" i="10"/>
  <c r="BM72" i="10" s="1"/>
  <c r="AU6" i="10"/>
  <c r="AU72" i="10" s="1"/>
  <c r="AF6" i="10"/>
  <c r="AF72" i="10" s="1"/>
  <c r="BD6" i="10"/>
  <c r="BD72" i="10" s="1"/>
  <c r="W6" i="10"/>
  <c r="W72" i="10" s="1"/>
  <c r="DO6" i="10"/>
  <c r="DO72" i="10" s="1"/>
  <c r="DO74" i="10" s="1"/>
  <c r="N6" i="10"/>
  <c r="N72" i="10" s="1"/>
  <c r="AO6" i="10"/>
  <c r="AO72" i="10" s="1"/>
  <c r="AI6" i="10"/>
  <c r="AI72" i="10" s="1"/>
  <c r="H6" i="10"/>
  <c r="H72" i="10" s="1"/>
  <c r="CH6" i="10"/>
  <c r="CH72" i="10" s="1"/>
  <c r="Q6" i="10"/>
  <c r="Q72" i="10" s="1"/>
  <c r="DF6" i="10"/>
  <c r="DF72" i="10" s="1"/>
  <c r="DL6" i="10"/>
  <c r="DL72" i="10" s="1"/>
  <c r="CT6" i="10"/>
  <c r="CT72" i="10" s="1"/>
  <c r="CB6" i="10"/>
  <c r="CB72" i="10" s="1"/>
  <c r="CN6" i="10"/>
  <c r="CN72" i="10" s="1"/>
  <c r="CW6" i="10"/>
  <c r="CW72" i="10" s="1"/>
  <c r="BP6" i="10"/>
  <c r="BP72" i="10" s="1"/>
  <c r="CE6" i="10"/>
  <c r="CE72" i="10" s="1"/>
  <c r="CE74" i="10" s="1"/>
  <c r="BS6" i="10"/>
  <c r="BS72" i="10" s="1"/>
  <c r="BA6" i="10"/>
  <c r="BA72" i="10" s="1"/>
  <c r="AL6" i="10"/>
  <c r="AL72" i="10" s="1"/>
  <c r="K6" i="10"/>
  <c r="K72" i="10" s="1"/>
  <c r="AX6" i="10"/>
  <c r="AX72" i="10" s="1"/>
  <c r="BG6" i="10"/>
  <c r="BG72" i="10" s="1"/>
  <c r="L41" i="8"/>
  <c r="AV41" i="8" s="1"/>
  <c r="I17" i="8"/>
  <c r="I27" i="8"/>
  <c r="I38" i="8"/>
  <c r="I39" i="8"/>
  <c r="C5" i="8"/>
  <c r="C66" i="8"/>
  <c r="C65" i="8"/>
  <c r="GX61" i="5"/>
  <c r="C53" i="8"/>
  <c r="GX54" i="5"/>
  <c r="GX53" i="5" s="1"/>
  <c r="C20" i="8"/>
  <c r="AM20" i="8" s="1"/>
  <c r="GX21" i="5"/>
  <c r="GX18" i="5" s="1"/>
  <c r="L28" i="8"/>
  <c r="GX40" i="5"/>
  <c r="GX52" i="5" s="1"/>
  <c r="AP54" i="8"/>
  <c r="GL53" i="9"/>
  <c r="GL40" i="9"/>
  <c r="GL28" i="9"/>
  <c r="GL52" i="9" s="1"/>
  <c r="GX49" i="9"/>
  <c r="L40" i="8"/>
  <c r="GX41" i="9"/>
  <c r="GX12" i="9"/>
  <c r="F10" i="8" s="1"/>
  <c r="GX61" i="9"/>
  <c r="F59" i="8" s="1"/>
  <c r="GL26" i="9"/>
  <c r="GL6" i="9" s="1"/>
  <c r="GX54" i="9"/>
  <c r="GX37" i="9"/>
  <c r="GX18" i="9"/>
  <c r="F16" i="8" s="1"/>
  <c r="GL61" i="9"/>
  <c r="EV21" i="9"/>
  <c r="EV12" i="9"/>
  <c r="Z59" i="9"/>
  <c r="DR59" i="9" s="1"/>
  <c r="R57" i="8"/>
  <c r="EV58" i="9"/>
  <c r="EV53" i="9" s="1"/>
  <c r="Z54" i="9"/>
  <c r="EV41" i="9"/>
  <c r="EV40" i="9" s="1"/>
  <c r="R17" i="8"/>
  <c r="EV18" i="9"/>
  <c r="R28" i="8"/>
  <c r="EV29" i="9"/>
  <c r="EV28" i="9" s="1"/>
  <c r="EV52" i="9" s="1"/>
  <c r="EV62" i="9"/>
  <c r="EV61" i="9" s="1"/>
  <c r="AD61" i="8"/>
  <c r="AD53" i="8"/>
  <c r="AD48" i="8"/>
  <c r="DR49" i="9"/>
  <c r="AD40" i="8"/>
  <c r="DR41" i="9"/>
  <c r="DR40" i="9" s="1"/>
  <c r="AD20" i="8"/>
  <c r="AJ20" i="8" s="1"/>
  <c r="GO27" i="9"/>
  <c r="GO73" i="9" s="1"/>
  <c r="CQ27" i="9"/>
  <c r="CQ73" i="9" s="1"/>
  <c r="CQ74" i="9" s="1"/>
  <c r="FZ27" i="9"/>
  <c r="FZ73" i="9" s="1"/>
  <c r="FK27" i="9"/>
  <c r="FK73" i="9" s="1"/>
  <c r="FW27" i="9"/>
  <c r="FW73" i="9" s="1"/>
  <c r="GR27" i="9"/>
  <c r="GR73" i="9" s="1"/>
  <c r="FE27" i="9"/>
  <c r="FE73" i="9" s="1"/>
  <c r="BD27" i="9"/>
  <c r="BD73" i="9" s="1"/>
  <c r="BD74" i="9" s="1"/>
  <c r="CB27" i="9"/>
  <c r="CB73" i="9" s="1"/>
  <c r="CB74" i="9" s="1"/>
  <c r="FT27" i="9"/>
  <c r="FT73" i="9" s="1"/>
  <c r="DX27" i="9"/>
  <c r="DX73" i="9" s="1"/>
  <c r="EY27" i="9"/>
  <c r="EY73" i="9" s="1"/>
  <c r="GC27" i="9"/>
  <c r="GC73" i="9" s="1"/>
  <c r="FQ27" i="9"/>
  <c r="FQ73" i="9" s="1"/>
  <c r="BV27" i="9"/>
  <c r="BV73" i="9" s="1"/>
  <c r="BV74" i="9" s="1"/>
  <c r="FB27" i="9"/>
  <c r="FB73" i="9" s="1"/>
  <c r="GF27" i="9"/>
  <c r="GF73" i="9" s="1"/>
  <c r="GC72" i="9"/>
  <c r="FK72" i="9"/>
  <c r="FB72" i="9"/>
  <c r="DX72" i="9"/>
  <c r="GF72" i="9"/>
  <c r="DU72" i="9"/>
  <c r="DU74" i="9" s="1"/>
  <c r="FH72" i="9"/>
  <c r="GR72" i="9"/>
  <c r="EY72" i="9"/>
  <c r="FT72" i="9"/>
  <c r="FW72" i="9"/>
  <c r="FQ72" i="9"/>
  <c r="EA72" i="9"/>
  <c r="EA74" i="9" s="1"/>
  <c r="EM72" i="9"/>
  <c r="EM74" i="9" s="1"/>
  <c r="EG72" i="9"/>
  <c r="EG74" i="9" s="1"/>
  <c r="FN72" i="9"/>
  <c r="FN74" i="9" s="1"/>
  <c r="FE72" i="9"/>
  <c r="AV42" i="8"/>
  <c r="GX11" i="1"/>
  <c r="C8" i="7" s="1"/>
  <c r="GL52" i="5"/>
  <c r="GL27" i="5" s="1"/>
  <c r="C19" i="8"/>
  <c r="L19" i="8" s="1"/>
  <c r="GL53" i="5"/>
  <c r="C52" i="8"/>
  <c r="C51" i="8"/>
  <c r="C48" i="8"/>
  <c r="GC27" i="5"/>
  <c r="GC73" i="5" s="1"/>
  <c r="FN27" i="5"/>
  <c r="FN73" i="5" s="1"/>
  <c r="FB27" i="5"/>
  <c r="FB73" i="5" s="1"/>
  <c r="FW27" i="5"/>
  <c r="FW73" i="5" s="1"/>
  <c r="GI74" i="5"/>
  <c r="FT27" i="5"/>
  <c r="FT73" i="5" s="1"/>
  <c r="FE27" i="5"/>
  <c r="FE73" i="5" s="1"/>
  <c r="FZ27" i="5"/>
  <c r="FZ73" i="5" s="1"/>
  <c r="FH27" i="5"/>
  <c r="FH73" i="5" s="1"/>
  <c r="FQ27" i="5"/>
  <c r="FQ73" i="5" s="1"/>
  <c r="FE72" i="5"/>
  <c r="FB72" i="5"/>
  <c r="GR72" i="5"/>
  <c r="HA44" i="1"/>
  <c r="FW72" i="5"/>
  <c r="GF72" i="5"/>
  <c r="DU6" i="5"/>
  <c r="DU72" i="5" s="1"/>
  <c r="L29" i="7"/>
  <c r="L53" i="7"/>
  <c r="FK72" i="5"/>
  <c r="GU72" i="5"/>
  <c r="GR73" i="5"/>
  <c r="FN72" i="5"/>
  <c r="GC72" i="5"/>
  <c r="FZ72" i="5"/>
  <c r="L30" i="7"/>
  <c r="HA33" i="1"/>
  <c r="FQ72" i="5"/>
  <c r="DU74" i="5"/>
  <c r="GX63" i="1"/>
  <c r="GU73" i="5"/>
  <c r="HA43" i="1"/>
  <c r="I40" i="7"/>
  <c r="L40" i="7" s="1"/>
  <c r="O40" i="8"/>
  <c r="EV41" i="5"/>
  <c r="EV40" i="5" s="1"/>
  <c r="EV37" i="5"/>
  <c r="O35" i="8" s="1"/>
  <c r="EV12" i="5"/>
  <c r="DX74" i="5"/>
  <c r="EA27" i="5"/>
  <c r="EA73" i="5" s="1"/>
  <c r="EA74" i="5" s="1"/>
  <c r="C65" i="7"/>
  <c r="HA56" i="1"/>
  <c r="L62" i="7"/>
  <c r="Z58" i="5"/>
  <c r="DR59" i="5"/>
  <c r="DR58" i="5" s="1"/>
  <c r="CE21" i="5"/>
  <c r="CE18" i="5" s="1"/>
  <c r="CE26" i="5" s="1"/>
  <c r="BP21" i="5"/>
  <c r="BP18" i="5" s="1"/>
  <c r="BP26" i="5" s="1"/>
  <c r="DR23" i="5"/>
  <c r="DR20" i="5"/>
  <c r="BI58" i="5"/>
  <c r="BI53" i="5" s="1"/>
  <c r="DT60" i="5"/>
  <c r="CG7" i="5"/>
  <c r="DT9" i="5"/>
  <c r="AC7" i="8" s="1"/>
  <c r="CG41" i="5"/>
  <c r="CG40" i="5" s="1"/>
  <c r="DT45" i="5"/>
  <c r="AC43" i="8" s="1"/>
  <c r="V21" i="5"/>
  <c r="V18" i="5" s="1"/>
  <c r="V26" i="5" s="1"/>
  <c r="V6" i="5" s="1"/>
  <c r="V72" i="5" s="1"/>
  <c r="V74" i="5" s="1"/>
  <c r="DT25" i="5"/>
  <c r="BR19" i="1"/>
  <c r="DR19" i="5"/>
  <c r="DR24" i="5"/>
  <c r="DR70" i="5"/>
  <c r="S12" i="5"/>
  <c r="S7" i="5" s="1"/>
  <c r="S26" i="5" s="1"/>
  <c r="S6" i="5" s="1"/>
  <c r="S72" i="5" s="1"/>
  <c r="S74" i="5" s="1"/>
  <c r="DT17" i="5"/>
  <c r="CE52" i="5"/>
  <c r="HA65" i="1"/>
  <c r="DT46" i="5"/>
  <c r="AQ40" i="5"/>
  <c r="AM36" i="8"/>
  <c r="HA55" i="5"/>
  <c r="DR41" i="5"/>
  <c r="DR40" i="5" s="1"/>
  <c r="AZ23" i="15"/>
  <c r="Q24" i="13"/>
  <c r="AB4" i="13"/>
  <c r="AA4" i="13"/>
  <c r="AB21" i="13"/>
  <c r="Q36" i="13"/>
  <c r="AA5" i="13"/>
  <c r="AB22" i="13"/>
  <c r="HA69" i="1"/>
  <c r="L30" i="8"/>
  <c r="AV30" i="8" s="1"/>
  <c r="AP30" i="8"/>
  <c r="C18" i="7"/>
  <c r="HA32" i="1"/>
  <c r="HA38" i="1"/>
  <c r="E68" i="18"/>
  <c r="E201" i="18" s="1"/>
  <c r="GX8" i="1"/>
  <c r="V34" i="28"/>
  <c r="C61" i="8"/>
  <c r="C60" i="8"/>
  <c r="DX27" i="10"/>
  <c r="AM15" i="8"/>
  <c r="B61" i="9"/>
  <c r="F44" i="7"/>
  <c r="HA59" i="10"/>
  <c r="HA48" i="1"/>
  <c r="AI27" i="9"/>
  <c r="AI73" i="9" s="1"/>
  <c r="CZ27" i="9"/>
  <c r="CZ73" i="9" s="1"/>
  <c r="AX27" i="9"/>
  <c r="AX73" i="9" s="1"/>
  <c r="AF27" i="9"/>
  <c r="AF73" i="9" s="1"/>
  <c r="B58" i="1"/>
  <c r="GR6" i="1"/>
  <c r="GR72" i="1" s="1"/>
  <c r="GO6" i="1"/>
  <c r="GO72" i="1" s="1"/>
  <c r="HA22" i="9"/>
  <c r="F12" i="7"/>
  <c r="F8" i="7"/>
  <c r="F13" i="7"/>
  <c r="F21" i="7"/>
  <c r="F57" i="7"/>
  <c r="F22" i="7"/>
  <c r="F11" i="7"/>
  <c r="F31" i="7"/>
  <c r="F63" i="7"/>
  <c r="F14" i="7"/>
  <c r="F43" i="7"/>
  <c r="F54" i="7"/>
  <c r="HA55" i="1"/>
  <c r="B54" i="1"/>
  <c r="B29" i="1"/>
  <c r="B41" i="1"/>
  <c r="I39" i="7"/>
  <c r="F36" i="7"/>
  <c r="F20" i="7"/>
  <c r="HA63" i="9"/>
  <c r="B12" i="1"/>
  <c r="I11" i="7"/>
  <c r="HA64" i="1"/>
  <c r="HA31" i="1"/>
  <c r="B37" i="1"/>
  <c r="B49" i="1"/>
  <c r="HA50" i="1"/>
  <c r="B62" i="1"/>
  <c r="HA51" i="1"/>
  <c r="F42" i="7"/>
  <c r="Q72" i="5"/>
  <c r="Q74" i="5" s="1"/>
  <c r="AU27" i="5"/>
  <c r="O37" i="8"/>
  <c r="B53" i="9"/>
  <c r="AL27" i="9"/>
  <c r="AL73" i="9" s="1"/>
  <c r="DI27" i="9"/>
  <c r="DI73" i="9" s="1"/>
  <c r="AA53" i="8"/>
  <c r="B53" i="5"/>
  <c r="DX6" i="10"/>
  <c r="AG68" i="8"/>
  <c r="EG27" i="5"/>
  <c r="CW27" i="9"/>
  <c r="CW73" i="9" s="1"/>
  <c r="T27" i="5"/>
  <c r="HA50" i="9"/>
  <c r="AX25" i="15"/>
  <c r="DF27" i="9"/>
  <c r="DF73" i="9" s="1"/>
  <c r="BG6" i="9"/>
  <c r="BG72" i="9" s="1"/>
  <c r="AC6" i="9"/>
  <c r="AC72" i="9" s="1"/>
  <c r="AD47" i="8"/>
  <c r="T6" i="9"/>
  <c r="AA62" i="8"/>
  <c r="HA55" i="9"/>
  <c r="HA68" i="5"/>
  <c r="AA66" i="8"/>
  <c r="T27" i="9"/>
  <c r="AX6" i="9"/>
  <c r="AX72" i="9" s="1"/>
  <c r="BG27" i="9"/>
  <c r="BG73" i="9" s="1"/>
  <c r="AX23" i="15"/>
  <c r="P24" i="13"/>
  <c r="P36" i="13" s="1"/>
  <c r="T41" i="18"/>
  <c r="R10" i="8"/>
  <c r="AC6" i="5"/>
  <c r="AO27" i="9"/>
  <c r="AO73" i="9" s="1"/>
  <c r="AL27" i="5"/>
  <c r="T6" i="5"/>
  <c r="AU6" i="9"/>
  <c r="AU72" i="9" s="1"/>
  <c r="Z27" i="10"/>
  <c r="B40" i="9"/>
  <c r="B52" i="9" s="1"/>
  <c r="B52" i="10"/>
  <c r="R24" i="13"/>
  <c r="FH27" i="9"/>
  <c r="C31" i="7"/>
  <c r="T48" i="18"/>
  <c r="CH27" i="9"/>
  <c r="CH73" i="9" s="1"/>
  <c r="T42" i="18"/>
  <c r="L18" i="8"/>
  <c r="C17" i="7"/>
  <c r="AA61" i="8"/>
  <c r="HA17" i="5"/>
  <c r="HA48" i="5"/>
  <c r="AG21" i="8"/>
  <c r="GO72" i="9"/>
  <c r="C33" i="7"/>
  <c r="GL6" i="5"/>
  <c r="C59" i="8"/>
  <c r="C6" i="7"/>
  <c r="FH72" i="5"/>
  <c r="C17" i="8"/>
  <c r="R32" i="8"/>
  <c r="B53" i="10"/>
  <c r="AG18" i="8"/>
  <c r="BP73" i="5"/>
  <c r="AG9" i="8"/>
  <c r="AA40" i="8"/>
  <c r="HA42" i="5"/>
  <c r="R40" i="8"/>
  <c r="U18" i="8"/>
  <c r="HA20" i="10"/>
  <c r="AG13" i="8"/>
  <c r="AS13" i="8" s="1"/>
  <c r="HA15" i="10"/>
  <c r="HA64" i="10"/>
  <c r="AG62" i="8"/>
  <c r="AS62" i="8" s="1"/>
  <c r="AG17" i="8"/>
  <c r="AG22" i="8"/>
  <c r="AS22" i="8" s="1"/>
  <c r="HA24" i="10"/>
  <c r="O11" i="8"/>
  <c r="B61" i="10"/>
  <c r="AG12" i="8"/>
  <c r="AJ12" i="8" s="1"/>
  <c r="AG61" i="8"/>
  <c r="R66" i="8"/>
  <c r="AD58" i="8"/>
  <c r="AG40" i="8"/>
  <c r="HA42" i="10"/>
  <c r="R23" i="8"/>
  <c r="AP23" i="8" s="1"/>
  <c r="HA25" i="9"/>
  <c r="AG14" i="8"/>
  <c r="B18" i="10"/>
  <c r="HA42" i="9"/>
  <c r="O68" i="8"/>
  <c r="AD43" i="8"/>
  <c r="AJ43" i="8" s="1"/>
  <c r="U64" i="8"/>
  <c r="AS64" i="8" s="1"/>
  <c r="HA66" i="10"/>
  <c r="U68" i="8"/>
  <c r="HA70" i="10"/>
  <c r="AG57" i="8"/>
  <c r="AG45" i="8"/>
  <c r="AS45" i="8" s="1"/>
  <c r="HA47" i="10"/>
  <c r="U19" i="8"/>
  <c r="U21" i="8"/>
  <c r="HA23" i="10"/>
  <c r="AG6" i="8"/>
  <c r="U11" i="8"/>
  <c r="HA13" i="10"/>
  <c r="HA31" i="9"/>
  <c r="AD29" i="8"/>
  <c r="AP29" i="8" s="1"/>
  <c r="R64" i="8"/>
  <c r="HA68" i="9"/>
  <c r="AD66" i="8"/>
  <c r="O45" i="8"/>
  <c r="X45" i="8" s="1"/>
  <c r="AA48" i="8"/>
  <c r="HA50" i="5"/>
  <c r="AD44" i="8"/>
  <c r="AJ44" i="8" s="1"/>
  <c r="R21" i="8"/>
  <c r="AA29" i="8"/>
  <c r="AM29" i="8" s="1"/>
  <c r="HA31" i="5"/>
  <c r="HA64" i="9"/>
  <c r="AD62" i="8"/>
  <c r="AP62" i="8" s="1"/>
  <c r="HA48" i="9"/>
  <c r="AD46" i="8"/>
  <c r="AP46" i="8" s="1"/>
  <c r="HA48" i="10"/>
  <c r="AG46" i="8"/>
  <c r="AG7" i="8"/>
  <c r="HA14" i="9"/>
  <c r="R12" i="8"/>
  <c r="AP12" i="8" s="1"/>
  <c r="AA32" i="8"/>
  <c r="AM32" i="8" s="1"/>
  <c r="HA34" i="5"/>
  <c r="AG28" i="8"/>
  <c r="HA30" i="10"/>
  <c r="HA55" i="10"/>
  <c r="AG53" i="8"/>
  <c r="HA47" i="9"/>
  <c r="AD45" i="8"/>
  <c r="AP45" i="8" s="1"/>
  <c r="HA30" i="9"/>
  <c r="AD28" i="8"/>
  <c r="C7" i="7"/>
  <c r="I35" i="7"/>
  <c r="R68" i="8"/>
  <c r="R56" i="8"/>
  <c r="HA60" i="9"/>
  <c r="R58" i="8"/>
  <c r="AA58" i="8"/>
  <c r="HA60" i="5"/>
  <c r="O44" i="8"/>
  <c r="HA46" i="5"/>
  <c r="HA46" i="9"/>
  <c r="R44" i="8"/>
  <c r="U44" i="8"/>
  <c r="AS44" i="8" s="1"/>
  <c r="HA46" i="10"/>
  <c r="O21" i="8"/>
  <c r="HA19" i="10"/>
  <c r="U17" i="8"/>
  <c r="AG15" i="8"/>
  <c r="HA17" i="10"/>
  <c r="O14" i="8"/>
  <c r="R13" i="8"/>
  <c r="U12" i="8"/>
  <c r="HA14" i="10"/>
  <c r="U35" i="8"/>
  <c r="U37" i="8"/>
  <c r="AS37" i="8" s="1"/>
  <c r="HA39" i="10"/>
  <c r="HA31" i="10"/>
  <c r="AG29" i="8"/>
  <c r="U55" i="8"/>
  <c r="HA60" i="10"/>
  <c r="AG58" i="8"/>
  <c r="AS58" i="8" s="1"/>
  <c r="R47" i="8"/>
  <c r="HA51" i="9"/>
  <c r="R49" i="8"/>
  <c r="AP49" i="8" s="1"/>
  <c r="HA50" i="10"/>
  <c r="AG48" i="8"/>
  <c r="O23" i="8"/>
  <c r="HA25" i="5"/>
  <c r="O12" i="8"/>
  <c r="HA14" i="5"/>
  <c r="HA17" i="9"/>
  <c r="R15" i="8"/>
  <c r="U14" i="8"/>
  <c r="HA16" i="10"/>
  <c r="HA35" i="9"/>
  <c r="R33" i="8"/>
  <c r="HA35" i="10"/>
  <c r="U33" i="8"/>
  <c r="AS33" i="8" s="1"/>
  <c r="B52" i="5"/>
  <c r="B27" i="5" s="1"/>
  <c r="B73" i="5" s="1"/>
  <c r="U65" i="8"/>
  <c r="U66" i="8"/>
  <c r="O57" i="8"/>
  <c r="U56" i="8"/>
  <c r="U57" i="8"/>
  <c r="O43" i="8"/>
  <c r="HA45" i="5"/>
  <c r="HA45" i="9"/>
  <c r="R43" i="8"/>
  <c r="HA45" i="10"/>
  <c r="U43" i="8"/>
  <c r="AS43" i="8" s="1"/>
  <c r="AA45" i="8"/>
  <c r="HA47" i="5"/>
  <c r="R18" i="8"/>
  <c r="AG23" i="8"/>
  <c r="HA25" i="10"/>
  <c r="AG8" i="8"/>
  <c r="O9" i="8"/>
  <c r="HA11" i="5"/>
  <c r="R37" i="8"/>
  <c r="AG34" i="8"/>
  <c r="AS34" i="8" s="1"/>
  <c r="HA36" i="10"/>
  <c r="R55" i="8"/>
  <c r="AG66" i="8"/>
  <c r="HA68" i="10"/>
  <c r="O49" i="8"/>
  <c r="HA51" i="5"/>
  <c r="U47" i="8"/>
  <c r="U49" i="8"/>
  <c r="AS49" i="8" s="1"/>
  <c r="HA51" i="10"/>
  <c r="R19" i="8"/>
  <c r="R22" i="8"/>
  <c r="HA13" i="9"/>
  <c r="R11" i="8"/>
  <c r="U9" i="8"/>
  <c r="HA11" i="10"/>
  <c r="O28" i="8"/>
  <c r="HA34" i="10"/>
  <c r="U32" i="8"/>
  <c r="L62" i="8"/>
  <c r="I41" i="7"/>
  <c r="L41" i="7" s="1"/>
  <c r="EP27" i="5"/>
  <c r="O65" i="8"/>
  <c r="GX7" i="9" l="1"/>
  <c r="GX26" i="9" s="1"/>
  <c r="F24" i="8" s="1"/>
  <c r="R27" i="8"/>
  <c r="BG74" i="9"/>
  <c r="GX26" i="5"/>
  <c r="C60" i="7"/>
  <c r="GX62" i="1"/>
  <c r="GX61" i="1" s="1"/>
  <c r="GX27" i="1" s="1"/>
  <c r="GX73" i="1" s="1"/>
  <c r="C10" i="7"/>
  <c r="GX12" i="1"/>
  <c r="C9" i="7" s="1"/>
  <c r="T68" i="18"/>
  <c r="T201" i="18" s="1"/>
  <c r="HC60" i="5"/>
  <c r="AC58" i="8"/>
  <c r="HC47" i="1"/>
  <c r="K44" i="7"/>
  <c r="N44" i="7" s="1"/>
  <c r="HC60" i="1"/>
  <c r="K57" i="7"/>
  <c r="N57" i="7" s="1"/>
  <c r="Z59" i="1"/>
  <c r="HA49" i="1"/>
  <c r="HC47" i="9"/>
  <c r="AF45" i="8"/>
  <c r="CM7" i="9"/>
  <c r="CM10" i="1"/>
  <c r="CM7" i="1" s="1"/>
  <c r="CM18" i="9"/>
  <c r="CM19" i="1"/>
  <c r="CM18" i="1" s="1"/>
  <c r="DT45" i="1"/>
  <c r="K42" i="7" s="1"/>
  <c r="N42" i="7" s="1"/>
  <c r="CJ18" i="9"/>
  <c r="CJ26" i="9" s="1"/>
  <c r="CJ6" i="9" s="1"/>
  <c r="CJ72" i="9" s="1"/>
  <c r="CJ74" i="9" s="1"/>
  <c r="CJ18" i="1"/>
  <c r="CJ26" i="1" s="1"/>
  <c r="CJ6" i="1" s="1"/>
  <c r="CJ72" i="1" s="1"/>
  <c r="CJ74" i="1" s="1"/>
  <c r="AC72" i="22"/>
  <c r="DR23" i="1"/>
  <c r="HA23" i="1" s="1"/>
  <c r="CE21" i="1"/>
  <c r="CE18" i="1" s="1"/>
  <c r="CE26" i="1" s="1"/>
  <c r="CE6" i="1" s="1"/>
  <c r="CE72" i="1" s="1"/>
  <c r="CE74" i="1" s="1"/>
  <c r="CG21" i="5"/>
  <c r="CG18" i="5" s="1"/>
  <c r="CG26" i="5" s="1"/>
  <c r="CG6" i="5" s="1"/>
  <c r="CG72" i="5" s="1"/>
  <c r="CG74" i="5" s="1"/>
  <c r="CG23" i="1"/>
  <c r="CG21" i="1" s="1"/>
  <c r="CG19" i="1"/>
  <c r="DR40" i="1"/>
  <c r="CG52" i="5"/>
  <c r="CG27" i="5" s="1"/>
  <c r="CG73" i="5" s="1"/>
  <c r="K43" i="7"/>
  <c r="N43" i="7" s="1"/>
  <c r="HC46" i="1"/>
  <c r="HC46" i="5"/>
  <c r="AC44" i="8"/>
  <c r="AO44" i="8" s="1"/>
  <c r="AO43" i="8"/>
  <c r="AL43" i="8"/>
  <c r="AX43" i="8" s="1"/>
  <c r="CG40" i="1"/>
  <c r="CG52" i="1" s="1"/>
  <c r="CG27" i="1" s="1"/>
  <c r="CG73" i="1" s="1"/>
  <c r="AC102" i="20"/>
  <c r="BR23" i="1"/>
  <c r="BP21" i="1"/>
  <c r="BP18" i="1" s="1"/>
  <c r="BP26" i="1" s="1"/>
  <c r="BP6" i="1" s="1"/>
  <c r="BP72" i="1" s="1"/>
  <c r="BP74" i="1" s="1"/>
  <c r="DT24" i="5"/>
  <c r="BR24" i="1"/>
  <c r="BR7" i="1"/>
  <c r="DT20" i="5"/>
  <c r="AC18" i="8" s="1"/>
  <c r="BR20" i="1"/>
  <c r="DT20" i="1" s="1"/>
  <c r="BR28" i="1"/>
  <c r="BR52" i="1" s="1"/>
  <c r="BR27" i="1" s="1"/>
  <c r="BR73" i="1" s="1"/>
  <c r="HC46" i="9"/>
  <c r="AF44" i="8"/>
  <c r="HC17" i="5"/>
  <c r="AC15" i="8"/>
  <c r="HC17" i="9"/>
  <c r="AF15" i="8"/>
  <c r="AR15" i="8" s="1"/>
  <c r="V21" i="1"/>
  <c r="V18" i="1" s="1"/>
  <c r="V26" i="1" s="1"/>
  <c r="V6" i="1" s="1"/>
  <c r="V72" i="1" s="1"/>
  <c r="V74" i="1" s="1"/>
  <c r="DT25" i="1"/>
  <c r="HC25" i="5"/>
  <c r="AC23" i="8"/>
  <c r="HC25" i="9"/>
  <c r="AF23" i="8"/>
  <c r="AR23" i="8" s="1"/>
  <c r="K14" i="7"/>
  <c r="N14" i="7" s="1"/>
  <c r="HC17" i="1"/>
  <c r="AB34" i="28"/>
  <c r="AE66" i="9"/>
  <c r="DR66" i="9"/>
  <c r="AC62" i="9"/>
  <c r="AE66" i="5"/>
  <c r="AC66" i="1"/>
  <c r="DR66" i="5"/>
  <c r="DR62" i="5" s="1"/>
  <c r="AC62" i="5"/>
  <c r="AC67" i="5"/>
  <c r="AE70" i="5"/>
  <c r="AM53" i="8"/>
  <c r="AM66" i="8"/>
  <c r="L66" i="8"/>
  <c r="AP28" i="8"/>
  <c r="AM48" i="8"/>
  <c r="L48" i="8"/>
  <c r="HA22" i="1"/>
  <c r="C38" i="7"/>
  <c r="C64" i="7"/>
  <c r="C51" i="7"/>
  <c r="GL28" i="1"/>
  <c r="GL52" i="1" s="1"/>
  <c r="GL27" i="1" s="1"/>
  <c r="GL73" i="1" s="1"/>
  <c r="GL26" i="1"/>
  <c r="GL6" i="1" s="1"/>
  <c r="GL72" i="1" s="1"/>
  <c r="L35" i="7"/>
  <c r="F56" i="7"/>
  <c r="EV58" i="1"/>
  <c r="F55" i="7" s="1"/>
  <c r="F27" i="7"/>
  <c r="EV29" i="1"/>
  <c r="F26" i="7" s="1"/>
  <c r="F39" i="7"/>
  <c r="L39" i="7" s="1"/>
  <c r="EV41" i="1"/>
  <c r="F38" i="7" s="1"/>
  <c r="EV54" i="1"/>
  <c r="F51" i="7" s="1"/>
  <c r="EV49" i="1"/>
  <c r="F46" i="7" s="1"/>
  <c r="EV37" i="1"/>
  <c r="F34" i="7" s="1"/>
  <c r="EV21" i="1"/>
  <c r="F18" i="7" s="1"/>
  <c r="F10" i="7"/>
  <c r="EV12" i="1"/>
  <c r="F9" i="7" s="1"/>
  <c r="F67" i="7"/>
  <c r="EV67" i="1"/>
  <c r="F64" i="7" s="1"/>
  <c r="GL74" i="10"/>
  <c r="CK26" i="9"/>
  <c r="AX74" i="9"/>
  <c r="HC36" i="9"/>
  <c r="DT20" i="9"/>
  <c r="HC45" i="9"/>
  <c r="HC41" i="9" s="1"/>
  <c r="DT41" i="9"/>
  <c r="BR21" i="9"/>
  <c r="BR18" i="9" s="1"/>
  <c r="BR26" i="9" s="1"/>
  <c r="BR6" i="9" s="1"/>
  <c r="BR72" i="9" s="1"/>
  <c r="BR74" i="9" s="1"/>
  <c r="DT23" i="9"/>
  <c r="AF21" i="8" s="1"/>
  <c r="AR21" i="8" s="1"/>
  <c r="CG18" i="9"/>
  <c r="CG26" i="9" s="1"/>
  <c r="CG6" i="9" s="1"/>
  <c r="CG72" i="9" s="1"/>
  <c r="CG74" i="9" s="1"/>
  <c r="HA70" i="5"/>
  <c r="HA67" i="5" s="1"/>
  <c r="DR67" i="5"/>
  <c r="AA65" i="8" s="1"/>
  <c r="AS53" i="8"/>
  <c r="AS11" i="8"/>
  <c r="L11" i="8"/>
  <c r="HA37" i="10"/>
  <c r="L6" i="8"/>
  <c r="L20" i="8"/>
  <c r="GX7" i="10"/>
  <c r="GX26" i="10" s="1"/>
  <c r="GX53" i="10"/>
  <c r="I52" i="8"/>
  <c r="GX61" i="10"/>
  <c r="I59" i="8" s="1"/>
  <c r="I60" i="8"/>
  <c r="L35" i="8"/>
  <c r="L10" i="8"/>
  <c r="GX28" i="10"/>
  <c r="GX52" i="10" s="1"/>
  <c r="GX27" i="10" s="1"/>
  <c r="GX73" i="10" s="1"/>
  <c r="X28" i="8"/>
  <c r="AS28" i="8"/>
  <c r="EV52" i="10"/>
  <c r="AG60" i="8"/>
  <c r="HA67" i="10"/>
  <c r="AG10" i="8"/>
  <c r="DR28" i="10"/>
  <c r="DR52" i="10" s="1"/>
  <c r="HA58" i="10"/>
  <c r="HA49" i="10"/>
  <c r="HA41" i="10"/>
  <c r="HA29" i="10"/>
  <c r="HA21" i="10"/>
  <c r="HA18" i="10" s="1"/>
  <c r="DR26" i="10"/>
  <c r="HA12" i="10"/>
  <c r="BY74" i="10"/>
  <c r="BG74" i="10"/>
  <c r="K74" i="10"/>
  <c r="BA74" i="10"/>
  <c r="CW74" i="10"/>
  <c r="CB74" i="10"/>
  <c r="DL74" i="10"/>
  <c r="Q74" i="10"/>
  <c r="H74" i="10"/>
  <c r="N74" i="10"/>
  <c r="W74" i="10"/>
  <c r="AF74" i="10"/>
  <c r="AU74" i="10"/>
  <c r="BM74" i="10"/>
  <c r="E74" i="10"/>
  <c r="DC74" i="10"/>
  <c r="T74" i="10"/>
  <c r="CZ74" i="10"/>
  <c r="EJ74" i="10"/>
  <c r="BJ74" i="10"/>
  <c r="AX74" i="10"/>
  <c r="AL74" i="10"/>
  <c r="BS74" i="10"/>
  <c r="BP74" i="10"/>
  <c r="CN74" i="10"/>
  <c r="CT74" i="10"/>
  <c r="DF74" i="10"/>
  <c r="CH74" i="10"/>
  <c r="AI74" i="10"/>
  <c r="AO74" i="10"/>
  <c r="BD74" i="10"/>
  <c r="EM74" i="10"/>
  <c r="CK74" i="10"/>
  <c r="ES74" i="10"/>
  <c r="CQ74" i="10"/>
  <c r="BV74" i="10"/>
  <c r="AC74" i="10"/>
  <c r="DI74" i="10"/>
  <c r="L17" i="8"/>
  <c r="L27" i="8"/>
  <c r="L39" i="8"/>
  <c r="I26" i="8"/>
  <c r="I24" i="8"/>
  <c r="AV20" i="8"/>
  <c r="HA49" i="5"/>
  <c r="HA41" i="5"/>
  <c r="DT41" i="5"/>
  <c r="AC39" i="8" s="1"/>
  <c r="HC45" i="5"/>
  <c r="HC41" i="5" s="1"/>
  <c r="AB54" i="9"/>
  <c r="DT57" i="9"/>
  <c r="AF55" i="8" s="1"/>
  <c r="L61" i="8"/>
  <c r="AP61" i="8"/>
  <c r="AP48" i="8"/>
  <c r="GX28" i="9"/>
  <c r="F26" i="8" s="1"/>
  <c r="L36" i="8"/>
  <c r="AV36" i="8" s="1"/>
  <c r="AP36" i="8"/>
  <c r="AD55" i="8"/>
  <c r="AP55" i="8" s="1"/>
  <c r="L53" i="8"/>
  <c r="AP53" i="8"/>
  <c r="GL27" i="9"/>
  <c r="GL73" i="9" s="1"/>
  <c r="GX53" i="9"/>
  <c r="GX40" i="9"/>
  <c r="R60" i="8"/>
  <c r="AB59" i="1"/>
  <c r="Z58" i="9"/>
  <c r="Z53" i="9" s="1"/>
  <c r="Z6" i="9" s="1"/>
  <c r="Z72" i="9" s="1"/>
  <c r="AP20" i="8"/>
  <c r="HA49" i="9"/>
  <c r="HA41" i="9"/>
  <c r="FB74" i="9"/>
  <c r="GO74" i="9"/>
  <c r="EP27" i="9"/>
  <c r="EP73" i="9" s="1"/>
  <c r="ES27" i="9"/>
  <c r="ES73" i="9" s="1"/>
  <c r="CE27" i="9"/>
  <c r="CE73" i="9" s="1"/>
  <c r="CE74" i="9" s="1"/>
  <c r="FE74" i="9"/>
  <c r="FW74" i="9"/>
  <c r="GR74" i="9"/>
  <c r="GF74" i="9"/>
  <c r="ED27" i="9"/>
  <c r="ED73" i="9" s="1"/>
  <c r="FQ74" i="9"/>
  <c r="FT74" i="9"/>
  <c r="EY74" i="9"/>
  <c r="DX74" i="9"/>
  <c r="FK74" i="9"/>
  <c r="GC74" i="9"/>
  <c r="GL72" i="9"/>
  <c r="C47" i="8"/>
  <c r="L47" i="8" s="1"/>
  <c r="FB74" i="5"/>
  <c r="FN74" i="5"/>
  <c r="FW74" i="5"/>
  <c r="FQ74" i="5"/>
  <c r="FZ74" i="5"/>
  <c r="GC74" i="5"/>
  <c r="FE74" i="5"/>
  <c r="FH74" i="5"/>
  <c r="AM40" i="8"/>
  <c r="GR74" i="5"/>
  <c r="DT19" i="5"/>
  <c r="AC17" i="8" s="1"/>
  <c r="B53" i="1"/>
  <c r="GU27" i="1"/>
  <c r="GU73" i="1" s="1"/>
  <c r="GU74" i="1" s="1"/>
  <c r="C5" i="7"/>
  <c r="C37" i="7"/>
  <c r="GU74" i="5"/>
  <c r="HA25" i="1"/>
  <c r="C50" i="7"/>
  <c r="Z29" i="5"/>
  <c r="Z28" i="5" s="1"/>
  <c r="Z52" i="5" s="1"/>
  <c r="AB30" i="5"/>
  <c r="AB30" i="1" s="1"/>
  <c r="DR30" i="5"/>
  <c r="DR29" i="5" s="1"/>
  <c r="AA68" i="8"/>
  <c r="AM68" i="8" s="1"/>
  <c r="BR21" i="5"/>
  <c r="BR18" i="5" s="1"/>
  <c r="BR26" i="5" s="1"/>
  <c r="BR6" i="5" s="1"/>
  <c r="BR72" i="5" s="1"/>
  <c r="BR74" i="5" s="1"/>
  <c r="DT23" i="5"/>
  <c r="AC21" i="8" s="1"/>
  <c r="DT70" i="5"/>
  <c r="AB58" i="5"/>
  <c r="DT59" i="5"/>
  <c r="AC57" i="8" s="1"/>
  <c r="AO57" i="8" s="1"/>
  <c r="AA39" i="8"/>
  <c r="AA21" i="8"/>
  <c r="AM21" i="8" s="1"/>
  <c r="DR21" i="5"/>
  <c r="BP6" i="5"/>
  <c r="BP72" i="5" s="1"/>
  <c r="BP74" i="5" s="1"/>
  <c r="Z24" i="13"/>
  <c r="AA36" i="13"/>
  <c r="AA24" i="13"/>
  <c r="I66" i="7"/>
  <c r="L66" i="7" s="1"/>
  <c r="EY6" i="1"/>
  <c r="GO27" i="1"/>
  <c r="GO73" i="1" s="1"/>
  <c r="GO74" i="1" s="1"/>
  <c r="I42" i="7"/>
  <c r="L42" i="7" s="1"/>
  <c r="B27" i="9"/>
  <c r="B73" i="9" s="1"/>
  <c r="HA46" i="1"/>
  <c r="H27" i="9"/>
  <c r="HA30" i="1"/>
  <c r="AC72" i="5"/>
  <c r="HA14" i="1"/>
  <c r="I61" i="7"/>
  <c r="L61" i="7" s="1"/>
  <c r="F48" i="7"/>
  <c r="L48" i="7" s="1"/>
  <c r="HA60" i="1"/>
  <c r="HA47" i="1"/>
  <c r="CE27" i="5"/>
  <c r="DU27" i="10"/>
  <c r="I52" i="7"/>
  <c r="L52" i="7" s="1"/>
  <c r="HA42" i="1"/>
  <c r="HA68" i="1"/>
  <c r="HA17" i="1"/>
  <c r="HA23" i="5"/>
  <c r="GR27" i="1"/>
  <c r="GR73" i="1" s="1"/>
  <c r="GR74" i="1" s="1"/>
  <c r="I19" i="7"/>
  <c r="L19" i="7" s="1"/>
  <c r="B61" i="1"/>
  <c r="HA45" i="1"/>
  <c r="B18" i="1"/>
  <c r="B40" i="1"/>
  <c r="B28" i="1"/>
  <c r="BP6" i="9"/>
  <c r="BP72" i="9" s="1"/>
  <c r="CZ6" i="5"/>
  <c r="CW27" i="5"/>
  <c r="AI27" i="5"/>
  <c r="AS14" i="8"/>
  <c r="BD27" i="5"/>
  <c r="EA27" i="10"/>
  <c r="Q6" i="9"/>
  <c r="Q72" i="9" s="1"/>
  <c r="AG59" i="8"/>
  <c r="CZ27" i="5"/>
  <c r="AF27" i="5"/>
  <c r="AP66" i="8"/>
  <c r="BM27" i="5"/>
  <c r="AS68" i="8"/>
  <c r="AG39" i="8"/>
  <c r="L11" i="7"/>
  <c r="DF27" i="5"/>
  <c r="AP44" i="8"/>
  <c r="DX73" i="10"/>
  <c r="AG26" i="8"/>
  <c r="AS35" i="8"/>
  <c r="EA6" i="10"/>
  <c r="AS21" i="8"/>
  <c r="AJ61" i="8"/>
  <c r="BJ27" i="9"/>
  <c r="BJ73" i="9" s="1"/>
  <c r="O10" i="8"/>
  <c r="AA18" i="8"/>
  <c r="W6" i="5"/>
  <c r="AR27" i="9"/>
  <c r="AR73" i="9" s="1"/>
  <c r="AA64" i="8"/>
  <c r="HA23" i="9"/>
  <c r="HA24" i="5"/>
  <c r="AA22" i="8"/>
  <c r="AM22" i="8" s="1"/>
  <c r="AD21" i="8"/>
  <c r="HA66" i="5"/>
  <c r="HA20" i="9"/>
  <c r="AS57" i="8"/>
  <c r="AR6" i="9"/>
  <c r="AR72" i="9" s="1"/>
  <c r="BS27" i="5"/>
  <c r="K6" i="9"/>
  <c r="E27" i="9"/>
  <c r="E6" i="9"/>
  <c r="CN27" i="9"/>
  <c r="CN73" i="9" s="1"/>
  <c r="BJ6" i="9"/>
  <c r="BJ72" i="9" s="1"/>
  <c r="BD6" i="5"/>
  <c r="AL6" i="5"/>
  <c r="BA27" i="9"/>
  <c r="BA73" i="9" s="1"/>
  <c r="DL27" i="9"/>
  <c r="DL73" i="9" s="1"/>
  <c r="CT27" i="9"/>
  <c r="CT73" i="9" s="1"/>
  <c r="N27" i="9"/>
  <c r="H6" i="9"/>
  <c r="BP27" i="9"/>
  <c r="BP73" i="9" s="1"/>
  <c r="CN6" i="9"/>
  <c r="CN72" i="9" s="1"/>
  <c r="Q27" i="9"/>
  <c r="Q73" i="9" s="1"/>
  <c r="Q74" i="9" s="1"/>
  <c r="DC27" i="9"/>
  <c r="DC73" i="9" s="1"/>
  <c r="BS6" i="5"/>
  <c r="AF6" i="5"/>
  <c r="GF73" i="5"/>
  <c r="GF74" i="5" s="1"/>
  <c r="C26" i="7"/>
  <c r="AM62" i="8"/>
  <c r="CK27" i="9"/>
  <c r="CK73" i="9" s="1"/>
  <c r="B27" i="10"/>
  <c r="B73" i="10" s="1"/>
  <c r="AJ62" i="8"/>
  <c r="AV62" i="8" s="1"/>
  <c r="AS9" i="8"/>
  <c r="EJ27" i="9"/>
  <c r="AS12" i="8"/>
  <c r="AS17" i="8"/>
  <c r="U16" i="8"/>
  <c r="AS18" i="8"/>
  <c r="T73" i="9"/>
  <c r="AJ66" i="8"/>
  <c r="CH6" i="9"/>
  <c r="CH72" i="9" s="1"/>
  <c r="CH74" i="9" s="1"/>
  <c r="FZ72" i="9"/>
  <c r="FZ74" i="9" s="1"/>
  <c r="FK73" i="5"/>
  <c r="FK74" i="5" s="1"/>
  <c r="C16" i="8"/>
  <c r="L16" i="8" s="1"/>
  <c r="GX6" i="5"/>
  <c r="C16" i="7"/>
  <c r="GL72" i="5"/>
  <c r="DU6" i="10"/>
  <c r="B26" i="10"/>
  <c r="B6" i="10" s="1"/>
  <c r="AJ40" i="8"/>
  <c r="AS40" i="8"/>
  <c r="DR58" i="9"/>
  <c r="Z73" i="10"/>
  <c r="X40" i="8"/>
  <c r="AP40" i="8"/>
  <c r="AP43" i="8"/>
  <c r="X57" i="8"/>
  <c r="EG73" i="5"/>
  <c r="I43" i="7"/>
  <c r="L43" i="7" s="1"/>
  <c r="AD39" i="8"/>
  <c r="AD38" i="8"/>
  <c r="L68" i="8"/>
  <c r="AJ53" i="8"/>
  <c r="I60" i="7"/>
  <c r="AJ46" i="8"/>
  <c r="AV46" i="8" s="1"/>
  <c r="AS46" i="8"/>
  <c r="I45" i="7"/>
  <c r="L45" i="7" s="1"/>
  <c r="AA47" i="8"/>
  <c r="AA38" i="8"/>
  <c r="X64" i="8"/>
  <c r="FT72" i="5"/>
  <c r="FT74" i="5" s="1"/>
  <c r="AS32" i="8"/>
  <c r="X32" i="8"/>
  <c r="O27" i="8"/>
  <c r="AP11" i="8"/>
  <c r="X11" i="8"/>
  <c r="X22" i="8"/>
  <c r="X49" i="8"/>
  <c r="AV49" i="8" s="1"/>
  <c r="AM49" i="8"/>
  <c r="AG65" i="8"/>
  <c r="X37" i="8"/>
  <c r="AG19" i="8"/>
  <c r="AS19" i="8" s="1"/>
  <c r="AJ45" i="8"/>
  <c r="AV45" i="8" s="1"/>
  <c r="AM45" i="8"/>
  <c r="U39" i="8"/>
  <c r="U38" i="8"/>
  <c r="X43" i="8"/>
  <c r="AV43" i="8" s="1"/>
  <c r="AM43" i="8"/>
  <c r="O56" i="8"/>
  <c r="X56" i="8" s="1"/>
  <c r="AS66" i="8"/>
  <c r="X66" i="8"/>
  <c r="AP33" i="8"/>
  <c r="AM23" i="8"/>
  <c r="X23" i="8"/>
  <c r="I47" i="7"/>
  <c r="L47" i="7" s="1"/>
  <c r="AP47" i="8"/>
  <c r="AG56" i="8"/>
  <c r="AS56" i="8" s="1"/>
  <c r="U51" i="8"/>
  <c r="U52" i="8"/>
  <c r="I28" i="7"/>
  <c r="L28" i="7" s="1"/>
  <c r="U10" i="8"/>
  <c r="X21" i="8"/>
  <c r="X44" i="8"/>
  <c r="AV44" i="8" s="1"/>
  <c r="AM44" i="8"/>
  <c r="AJ58" i="8"/>
  <c r="X68" i="8"/>
  <c r="U27" i="8"/>
  <c r="AS27" i="8" s="1"/>
  <c r="O47" i="8"/>
  <c r="I65" i="7"/>
  <c r="X55" i="8"/>
  <c r="R51" i="8"/>
  <c r="R52" i="8"/>
  <c r="R35" i="8"/>
  <c r="X35" i="8" s="1"/>
  <c r="AM9" i="8"/>
  <c r="X9" i="8"/>
  <c r="AJ23" i="8"/>
  <c r="AS23" i="8"/>
  <c r="I22" i="7"/>
  <c r="L22" i="7" s="1"/>
  <c r="AP18" i="8"/>
  <c r="I44" i="7"/>
  <c r="L44" i="7" s="1"/>
  <c r="R39" i="8"/>
  <c r="R38" i="8"/>
  <c r="O39" i="8"/>
  <c r="F65" i="7"/>
  <c r="X15" i="8"/>
  <c r="AP15" i="8"/>
  <c r="X12" i="8"/>
  <c r="AV12" i="8" s="1"/>
  <c r="AM12" i="8"/>
  <c r="AJ48" i="8"/>
  <c r="AS48" i="8"/>
  <c r="AG47" i="8"/>
  <c r="AJ29" i="8"/>
  <c r="AV29" i="8" s="1"/>
  <c r="AS29" i="8"/>
  <c r="X13" i="8"/>
  <c r="X14" i="8"/>
  <c r="AS15" i="8"/>
  <c r="AJ15" i="8"/>
  <c r="I14" i="7"/>
  <c r="L14" i="7" s="1"/>
  <c r="O19" i="8"/>
  <c r="I57" i="7"/>
  <c r="L57" i="7" s="1"/>
  <c r="X58" i="8"/>
  <c r="AP58" i="8"/>
  <c r="R65" i="8"/>
  <c r="R59" i="8"/>
  <c r="HA59" i="5"/>
  <c r="HA58" i="5" s="1"/>
  <c r="AA57" i="8"/>
  <c r="F5" i="8" l="1"/>
  <c r="GL74" i="9"/>
  <c r="C59" i="7"/>
  <c r="GL74" i="1"/>
  <c r="GX7" i="1"/>
  <c r="HA40" i="5"/>
  <c r="HC45" i="1"/>
  <c r="HC41" i="1" s="1"/>
  <c r="HC40" i="1" s="1"/>
  <c r="AB29" i="1"/>
  <c r="AB28" i="1" s="1"/>
  <c r="AB52" i="1" s="1"/>
  <c r="AB27" i="1" s="1"/>
  <c r="AB73" i="1" s="1"/>
  <c r="DT30" i="1"/>
  <c r="AB58" i="1"/>
  <c r="DT59" i="1"/>
  <c r="AL58" i="8"/>
  <c r="AX58" i="8" s="1"/>
  <c r="AO58" i="8"/>
  <c r="Z58" i="1"/>
  <c r="DR59" i="1"/>
  <c r="I56" i="7" s="1"/>
  <c r="L56" i="7" s="1"/>
  <c r="AR55" i="8"/>
  <c r="AR45" i="8"/>
  <c r="AL45" i="8"/>
  <c r="AX45" i="8" s="1"/>
  <c r="CM26" i="9"/>
  <c r="CM6" i="9" s="1"/>
  <c r="CM72" i="9" s="1"/>
  <c r="CM74" i="9" s="1"/>
  <c r="CM26" i="1"/>
  <c r="CM6" i="1" s="1"/>
  <c r="CM72" i="1" s="1"/>
  <c r="CM74" i="1" s="1"/>
  <c r="DT41" i="1"/>
  <c r="DT40" i="1" s="1"/>
  <c r="K37" i="7" s="1"/>
  <c r="N37" i="7" s="1"/>
  <c r="DT23" i="1"/>
  <c r="HC23" i="1" s="1"/>
  <c r="CG18" i="1"/>
  <c r="CG26" i="1" s="1"/>
  <c r="CG6" i="1" s="1"/>
  <c r="CG72" i="1" s="1"/>
  <c r="CG74" i="1" s="1"/>
  <c r="DT40" i="5"/>
  <c r="AC38" i="8" s="1"/>
  <c r="AO38" i="8" s="1"/>
  <c r="HC40" i="5"/>
  <c r="HA41" i="1"/>
  <c r="HA40" i="1" s="1"/>
  <c r="DT40" i="9"/>
  <c r="AF38" i="8" s="1"/>
  <c r="AR38" i="8" s="1"/>
  <c r="AF39" i="8"/>
  <c r="AR39" i="8" s="1"/>
  <c r="AO39" i="8"/>
  <c r="BR21" i="1"/>
  <c r="BP74" i="9"/>
  <c r="BR18" i="1"/>
  <c r="BR26" i="1" s="1"/>
  <c r="BR6" i="1" s="1"/>
  <c r="BR72" i="1" s="1"/>
  <c r="BR74" i="1" s="1"/>
  <c r="HC24" i="5"/>
  <c r="AC22" i="8"/>
  <c r="AL21" i="8"/>
  <c r="AX21" i="8" s="1"/>
  <c r="AO21" i="8"/>
  <c r="HC20" i="9"/>
  <c r="AF18" i="8"/>
  <c r="AR18" i="8" s="1"/>
  <c r="K17" i="7"/>
  <c r="HC40" i="9"/>
  <c r="AR44" i="8"/>
  <c r="AL44" i="8"/>
  <c r="AX44" i="8" s="1"/>
  <c r="AL23" i="8"/>
  <c r="AX23" i="8" s="1"/>
  <c r="AO23" i="8"/>
  <c r="K22" i="7"/>
  <c r="N22" i="7" s="1"/>
  <c r="HC25" i="1"/>
  <c r="AL15" i="8"/>
  <c r="AX15" i="8" s="1"/>
  <c r="AO15" i="8"/>
  <c r="AC61" i="5"/>
  <c r="AC27" i="5" s="1"/>
  <c r="AC73" i="5" s="1"/>
  <c r="AC74" i="5" s="1"/>
  <c r="AE67" i="5"/>
  <c r="AE66" i="1"/>
  <c r="DT66" i="5"/>
  <c r="AE62" i="5"/>
  <c r="DT67" i="5"/>
  <c r="AC65" i="8" s="1"/>
  <c r="AC68" i="8"/>
  <c r="AE70" i="9"/>
  <c r="AE70" i="1" s="1"/>
  <c r="AC67" i="9"/>
  <c r="AC61" i="9" s="1"/>
  <c r="AC27" i="9" s="1"/>
  <c r="AC73" i="9" s="1"/>
  <c r="AC74" i="9" s="1"/>
  <c r="DR70" i="9"/>
  <c r="DR67" i="9" s="1"/>
  <c r="AC70" i="1"/>
  <c r="AC62" i="1"/>
  <c r="DR66" i="1"/>
  <c r="DR62" i="1" s="1"/>
  <c r="AE62" i="9"/>
  <c r="DT66" i="9"/>
  <c r="AV48" i="8"/>
  <c r="EV53" i="1"/>
  <c r="F50" i="7" s="1"/>
  <c r="EV40" i="1"/>
  <c r="CN74" i="9"/>
  <c r="AR74" i="9"/>
  <c r="BJ74" i="9"/>
  <c r="HC23" i="9"/>
  <c r="HA28" i="10"/>
  <c r="I5" i="8"/>
  <c r="L5" i="8" s="1"/>
  <c r="I51" i="8"/>
  <c r="GX6" i="10"/>
  <c r="AS10" i="8"/>
  <c r="HA40" i="10"/>
  <c r="L26" i="8"/>
  <c r="I25" i="8"/>
  <c r="I50" i="8"/>
  <c r="HA21" i="5"/>
  <c r="HC70" i="5"/>
  <c r="HC67" i="5" s="1"/>
  <c r="DT21" i="5"/>
  <c r="HC23" i="5"/>
  <c r="DT58" i="5"/>
  <c r="AC56" i="8" s="1"/>
  <c r="AO56" i="8" s="1"/>
  <c r="HC59" i="5"/>
  <c r="HC58" i="5" s="1"/>
  <c r="AB58" i="9"/>
  <c r="AB53" i="9" s="1"/>
  <c r="AB6" i="9" s="1"/>
  <c r="AB72" i="9" s="1"/>
  <c r="AB74" i="9" s="1"/>
  <c r="DT59" i="9"/>
  <c r="AF57" i="8" s="1"/>
  <c r="HC57" i="9"/>
  <c r="HC54" i="9" s="1"/>
  <c r="DT54" i="9"/>
  <c r="AF52" i="8" s="1"/>
  <c r="AV53" i="8"/>
  <c r="GX52" i="9"/>
  <c r="AP38" i="8"/>
  <c r="HA57" i="9"/>
  <c r="HA54" i="9" s="1"/>
  <c r="HA40" i="9"/>
  <c r="GX6" i="9"/>
  <c r="F4" i="8" s="1"/>
  <c r="DR54" i="9"/>
  <c r="AD52" i="8" s="1"/>
  <c r="AP52" i="8" s="1"/>
  <c r="K27" i="9"/>
  <c r="K73" i="9" s="1"/>
  <c r="BY27" i="9"/>
  <c r="BY73" i="9" s="1"/>
  <c r="AU27" i="9"/>
  <c r="AU73" i="9" s="1"/>
  <c r="AU74" i="9" s="1"/>
  <c r="C38" i="8"/>
  <c r="GX27" i="5"/>
  <c r="AA28" i="8"/>
  <c r="AJ28" i="8" s="1"/>
  <c r="AV28" i="8" s="1"/>
  <c r="I20" i="7"/>
  <c r="L20" i="7" s="1"/>
  <c r="HA30" i="5"/>
  <c r="HA29" i="5" s="1"/>
  <c r="AM39" i="8"/>
  <c r="EJ27" i="5"/>
  <c r="EJ73" i="5" s="1"/>
  <c r="DR61" i="5"/>
  <c r="AA59" i="8" s="1"/>
  <c r="AB29" i="5"/>
  <c r="AB28" i="5" s="1"/>
  <c r="AB52" i="5" s="1"/>
  <c r="AB27" i="5" s="1"/>
  <c r="AB73" i="5" s="1"/>
  <c r="DT30" i="5"/>
  <c r="AC28" i="8" s="1"/>
  <c r="AJ21" i="8"/>
  <c r="AV21" i="8" s="1"/>
  <c r="CE6" i="5"/>
  <c r="CE72" i="5" s="1"/>
  <c r="AB24" i="13"/>
  <c r="R36" i="13"/>
  <c r="Z36" i="13"/>
  <c r="AB36" i="13" s="1"/>
  <c r="EY73" i="1"/>
  <c r="I38" i="7"/>
  <c r="L38" i="7" s="1"/>
  <c r="EA73" i="10"/>
  <c r="AJ18" i="8"/>
  <c r="B52" i="1"/>
  <c r="B27" i="1" s="1"/>
  <c r="B73" i="1" s="1"/>
  <c r="DU27" i="1"/>
  <c r="AF72" i="5"/>
  <c r="T72" i="5"/>
  <c r="BM73" i="5"/>
  <c r="CZ73" i="5"/>
  <c r="BS72" i="5"/>
  <c r="AL72" i="5"/>
  <c r="AA19" i="8"/>
  <c r="AM19" i="8" s="1"/>
  <c r="BD73" i="5"/>
  <c r="AS39" i="8"/>
  <c r="AJ39" i="8"/>
  <c r="AG5" i="8"/>
  <c r="X10" i="8"/>
  <c r="W72" i="5"/>
  <c r="DU73" i="10"/>
  <c r="AA60" i="8"/>
  <c r="AP21" i="8"/>
  <c r="N73" i="9"/>
  <c r="AS65" i="8"/>
  <c r="L65" i="7"/>
  <c r="AM47" i="8"/>
  <c r="BD72" i="5"/>
  <c r="AJ47" i="8"/>
  <c r="AV66" i="8"/>
  <c r="FH73" i="9"/>
  <c r="FH74" i="9" s="1"/>
  <c r="C25" i="7"/>
  <c r="T72" i="9"/>
  <c r="T74" i="9" s="1"/>
  <c r="I17" i="7"/>
  <c r="E72" i="9"/>
  <c r="CK6" i="9"/>
  <c r="CK72" i="9" s="1"/>
  <c r="CK74" i="9" s="1"/>
  <c r="C58" i="7"/>
  <c r="GL73" i="5"/>
  <c r="GL74" i="5" s="1"/>
  <c r="C15" i="7"/>
  <c r="C71" i="7" s="1"/>
  <c r="C24" i="8"/>
  <c r="L24" i="8" s="1"/>
  <c r="H72" i="9"/>
  <c r="K72" i="9"/>
  <c r="AF73" i="5"/>
  <c r="H73" i="9"/>
  <c r="T73" i="5"/>
  <c r="AV40" i="8"/>
  <c r="HA59" i="9"/>
  <c r="HA58" i="9" s="1"/>
  <c r="AD57" i="8"/>
  <c r="AP57" i="8" s="1"/>
  <c r="B72" i="10"/>
  <c r="B74" i="10" s="1"/>
  <c r="X47" i="8"/>
  <c r="L55" i="8"/>
  <c r="AS47" i="8"/>
  <c r="AM64" i="8"/>
  <c r="L64" i="8"/>
  <c r="I46" i="7"/>
  <c r="L46" i="7" s="1"/>
  <c r="AV15" i="8"/>
  <c r="DF73" i="5"/>
  <c r="O38" i="8"/>
  <c r="EV27" i="9"/>
  <c r="R26" i="8"/>
  <c r="X52" i="8"/>
  <c r="X19" i="8"/>
  <c r="AV23" i="8"/>
  <c r="AG16" i="8"/>
  <c r="AS16" i="8" s="1"/>
  <c r="X27" i="8"/>
  <c r="X65" i="8"/>
  <c r="L58" i="8"/>
  <c r="AV58" i="8" s="1"/>
  <c r="AM58" i="8"/>
  <c r="AG38" i="8"/>
  <c r="AL73" i="5"/>
  <c r="X39" i="8"/>
  <c r="AP39" i="8"/>
  <c r="U26" i="8"/>
  <c r="AS26" i="8" s="1"/>
  <c r="CE73" i="5"/>
  <c r="O51" i="8"/>
  <c r="X51" i="8" s="1"/>
  <c r="R16" i="8"/>
  <c r="AA27" i="8"/>
  <c r="I27" i="7"/>
  <c r="L27" i="7" s="1"/>
  <c r="Z27" i="5"/>
  <c r="L60" i="8"/>
  <c r="EP73" i="5"/>
  <c r="AM65" i="8"/>
  <c r="L65" i="8"/>
  <c r="DX72" i="10"/>
  <c r="DX74" i="10" s="1"/>
  <c r="AU73" i="5"/>
  <c r="AI73" i="5"/>
  <c r="AA56" i="8"/>
  <c r="K38" i="7" l="1"/>
  <c r="N38" i="7" s="1"/>
  <c r="GX27" i="9"/>
  <c r="F25" i="8" s="1"/>
  <c r="F50" i="8"/>
  <c r="GX26" i="1"/>
  <c r="GX6" i="1" s="1"/>
  <c r="GX72" i="1" s="1"/>
  <c r="GX74" i="1" s="1"/>
  <c r="C4" i="7"/>
  <c r="C70" i="7" s="1"/>
  <c r="HC30" i="1"/>
  <c r="HC29" i="1" s="1"/>
  <c r="K27" i="7"/>
  <c r="N27" i="7" s="1"/>
  <c r="DT29" i="1"/>
  <c r="K26" i="7" s="1"/>
  <c r="N26" i="7" s="1"/>
  <c r="AL28" i="8"/>
  <c r="AX28" i="8" s="1"/>
  <c r="AO28" i="8"/>
  <c r="DR58" i="1"/>
  <c r="HA59" i="1"/>
  <c r="DT58" i="1"/>
  <c r="K55" i="7" s="1"/>
  <c r="N55" i="7" s="1"/>
  <c r="HC59" i="1"/>
  <c r="HC58" i="1" s="1"/>
  <c r="K56" i="7"/>
  <c r="N56" i="7" s="1"/>
  <c r="AR57" i="8"/>
  <c r="AL57" i="8"/>
  <c r="AX57" i="8" s="1"/>
  <c r="AR52" i="8"/>
  <c r="K20" i="7"/>
  <c r="N20" i="7" s="1"/>
  <c r="AL38" i="8"/>
  <c r="AX38" i="8" s="1"/>
  <c r="AL39" i="8"/>
  <c r="AX39" i="8" s="1"/>
  <c r="HC21" i="5"/>
  <c r="AL18" i="8"/>
  <c r="AO22" i="8"/>
  <c r="DT18" i="5"/>
  <c r="AC16" i="8" s="1"/>
  <c r="AC19" i="8"/>
  <c r="AE61" i="5"/>
  <c r="AE27" i="5" s="1"/>
  <c r="AE73" i="5" s="1"/>
  <c r="AE74" i="5" s="1"/>
  <c r="I63" i="7"/>
  <c r="L63" i="7" s="1"/>
  <c r="HA66" i="1"/>
  <c r="DT70" i="1"/>
  <c r="AE67" i="1"/>
  <c r="AC67" i="1"/>
  <c r="AC61" i="1" s="1"/>
  <c r="AC27" i="1" s="1"/>
  <c r="AC73" i="1" s="1"/>
  <c r="AC74" i="1" s="1"/>
  <c r="DR70" i="1"/>
  <c r="DR67" i="1" s="1"/>
  <c r="DR61" i="1" s="1"/>
  <c r="AO65" i="8"/>
  <c r="HC66" i="5"/>
  <c r="AC64" i="8"/>
  <c r="DT62" i="5"/>
  <c r="AF64" i="8"/>
  <c r="AR64" i="8" s="1"/>
  <c r="DT62" i="9"/>
  <c r="HC66" i="9"/>
  <c r="HC62" i="9" s="1"/>
  <c r="AE67" i="9"/>
  <c r="AE61" i="9" s="1"/>
  <c r="AE27" i="9" s="1"/>
  <c r="AE73" i="9" s="1"/>
  <c r="AE74" i="9" s="1"/>
  <c r="DT70" i="9"/>
  <c r="AO68" i="8"/>
  <c r="AE62" i="1"/>
  <c r="DT66" i="1"/>
  <c r="F37" i="7"/>
  <c r="DW6" i="1"/>
  <c r="DW72" i="1" s="1"/>
  <c r="DU6" i="1"/>
  <c r="I4" i="8"/>
  <c r="GX72" i="10"/>
  <c r="GX74" i="10" s="1"/>
  <c r="HA52" i="10"/>
  <c r="AG50" i="8"/>
  <c r="DR27" i="10"/>
  <c r="DR73" i="10" s="1"/>
  <c r="DT29" i="5"/>
  <c r="AC27" i="8" s="1"/>
  <c r="HC30" i="5"/>
  <c r="HC29" i="5" s="1"/>
  <c r="GX72" i="9"/>
  <c r="DT58" i="9"/>
  <c r="HC59" i="9"/>
  <c r="HC58" i="9" s="1"/>
  <c r="HC53" i="9" s="1"/>
  <c r="HA53" i="9"/>
  <c r="DR53" i="9"/>
  <c r="L38" i="8"/>
  <c r="DR62" i="9"/>
  <c r="DR61" i="9" s="1"/>
  <c r="C24" i="7"/>
  <c r="C69" i="7" s="1"/>
  <c r="HA66" i="9"/>
  <c r="HA62" i="9" s="1"/>
  <c r="EY72" i="1"/>
  <c r="EY74" i="1" s="1"/>
  <c r="C50" i="8"/>
  <c r="L50" i="8" s="1"/>
  <c r="AM28" i="8"/>
  <c r="CE74" i="5"/>
  <c r="AD64" i="8"/>
  <c r="AP64" i="8" s="1"/>
  <c r="I59" i="7"/>
  <c r="AL74" i="5"/>
  <c r="AF74" i="5"/>
  <c r="AV39" i="8"/>
  <c r="T74" i="5"/>
  <c r="AD68" i="8"/>
  <c r="HA70" i="9"/>
  <c r="HA67" i="9" s="1"/>
  <c r="DW27" i="1"/>
  <c r="DW73" i="1" s="1"/>
  <c r="CZ72" i="5"/>
  <c r="CZ74" i="5" s="1"/>
  <c r="CW73" i="5"/>
  <c r="AV47" i="8"/>
  <c r="BD74" i="5"/>
  <c r="EA72" i="10"/>
  <c r="EA74" i="10" s="1"/>
  <c r="E73" i="9"/>
  <c r="E74" i="9" s="1"/>
  <c r="BS73" i="5"/>
  <c r="BS74" i="5" s="1"/>
  <c r="K74" i="9"/>
  <c r="EJ73" i="9"/>
  <c r="L52" i="8"/>
  <c r="GX72" i="5"/>
  <c r="C4" i="8"/>
  <c r="C74" i="7"/>
  <c r="H74" i="9"/>
  <c r="DU72" i="10"/>
  <c r="DU74" i="10" s="1"/>
  <c r="AD56" i="8"/>
  <c r="AP56" i="8" s="1"/>
  <c r="AJ57" i="8"/>
  <c r="I37" i="7"/>
  <c r="AG24" i="8"/>
  <c r="R50" i="8"/>
  <c r="U50" i="8"/>
  <c r="AS38" i="8"/>
  <c r="AJ38" i="8"/>
  <c r="AM38" i="8"/>
  <c r="X38" i="8"/>
  <c r="AM27" i="8"/>
  <c r="I55" i="7"/>
  <c r="AM57" i="8"/>
  <c r="L57" i="8"/>
  <c r="L59" i="8"/>
  <c r="GX73" i="9" l="1"/>
  <c r="C23" i="7"/>
  <c r="C73" i="7"/>
  <c r="C75" i="7" s="1"/>
  <c r="C72" i="7"/>
  <c r="DW74" i="1"/>
  <c r="HA58" i="1"/>
  <c r="DT53" i="9"/>
  <c r="AF51" i="8" s="1"/>
  <c r="AF56" i="8"/>
  <c r="AR51" i="8"/>
  <c r="AO27" i="8"/>
  <c r="AL27" i="8"/>
  <c r="AX27" i="8" s="1"/>
  <c r="AO19" i="8"/>
  <c r="AE61" i="1"/>
  <c r="AE27" i="1" s="1"/>
  <c r="AE73" i="1" s="1"/>
  <c r="AE74" i="1" s="1"/>
  <c r="AO64" i="8"/>
  <c r="AL64" i="8"/>
  <c r="AX64" i="8" s="1"/>
  <c r="K63" i="7"/>
  <c r="N63" i="7" s="1"/>
  <c r="HC66" i="1"/>
  <c r="DT62" i="1"/>
  <c r="HC70" i="9"/>
  <c r="HC67" i="9" s="1"/>
  <c r="HC61" i="9" s="1"/>
  <c r="AF68" i="8"/>
  <c r="DT67" i="9"/>
  <c r="AF65" i="8" s="1"/>
  <c r="AF60" i="8"/>
  <c r="AR60" i="8" s="1"/>
  <c r="AC60" i="8"/>
  <c r="DT61" i="5"/>
  <c r="AC59" i="8" s="1"/>
  <c r="K67" i="7"/>
  <c r="N67" i="7" s="1"/>
  <c r="HC70" i="1"/>
  <c r="HC67" i="1" s="1"/>
  <c r="DT67" i="1"/>
  <c r="K64" i="7" s="1"/>
  <c r="L4" i="8"/>
  <c r="AS50" i="8"/>
  <c r="C49" i="7"/>
  <c r="AG25" i="8"/>
  <c r="GX74" i="9"/>
  <c r="AD60" i="8"/>
  <c r="AP60" i="8" s="1"/>
  <c r="HA61" i="9"/>
  <c r="AJ60" i="8"/>
  <c r="C25" i="8"/>
  <c r="L25" i="8" s="1"/>
  <c r="GX73" i="5"/>
  <c r="GX74" i="5" s="1"/>
  <c r="AJ64" i="8"/>
  <c r="AV64" i="8" s="1"/>
  <c r="DU73" i="1"/>
  <c r="HA70" i="1"/>
  <c r="I67" i="7"/>
  <c r="L67" i="7" s="1"/>
  <c r="AD65" i="8"/>
  <c r="AD59" i="8"/>
  <c r="AJ68" i="8"/>
  <c r="AV68" i="8" s="1"/>
  <c r="AP68" i="8"/>
  <c r="AV57" i="8"/>
  <c r="DU72" i="1"/>
  <c r="AD51" i="8"/>
  <c r="AP51" i="8" s="1"/>
  <c r="AJ56" i="8"/>
  <c r="L37" i="7"/>
  <c r="EV73" i="9"/>
  <c r="R25" i="8"/>
  <c r="AV38" i="8"/>
  <c r="Z73" i="5"/>
  <c r="L55" i="7"/>
  <c r="AM56" i="8"/>
  <c r="L56" i="8"/>
  <c r="DT61" i="9" l="1"/>
  <c r="AF59" i="8" s="1"/>
  <c r="AR59" i="8" s="1"/>
  <c r="AR56" i="8"/>
  <c r="AL56" i="8"/>
  <c r="AX56" i="8" s="1"/>
  <c r="HA67" i="1"/>
  <c r="AL59" i="8"/>
  <c r="AR65" i="8"/>
  <c r="AL65" i="8"/>
  <c r="AX65" i="8" s="1"/>
  <c r="N64" i="7"/>
  <c r="AL60" i="8"/>
  <c r="AR68" i="8"/>
  <c r="AL68" i="8"/>
  <c r="AX68" i="8" s="1"/>
  <c r="K59" i="7"/>
  <c r="DT61" i="1"/>
  <c r="C3" i="7"/>
  <c r="DU74" i="1"/>
  <c r="I64" i="7"/>
  <c r="L64" i="7" s="1"/>
  <c r="AP65" i="8"/>
  <c r="AJ65" i="8"/>
  <c r="AV65" i="8" s="1"/>
  <c r="AP59" i="8"/>
  <c r="AJ59" i="8"/>
  <c r="AV56" i="8"/>
  <c r="L51" i="8"/>
  <c r="K58" i="7" l="1"/>
  <c r="I58" i="7"/>
  <c r="DR29" i="9" l="1"/>
  <c r="HA34" i="1" l="1"/>
  <c r="HA36" i="9"/>
  <c r="AD34" i="8"/>
  <c r="AD32" i="8"/>
  <c r="HA34" i="9"/>
  <c r="HA29" i="9" s="1"/>
  <c r="HA29" i="1" l="1"/>
  <c r="AP34" i="8"/>
  <c r="AJ32" i="8"/>
  <c r="AV32" i="8" s="1"/>
  <c r="AP32" i="8"/>
  <c r="Z27" i="9"/>
  <c r="Z73" i="9" s="1"/>
  <c r="Z74" i="9" s="1"/>
  <c r="I31" i="7"/>
  <c r="L31" i="7" s="1"/>
  <c r="AD27" i="8"/>
  <c r="I26" i="7" l="1"/>
  <c r="L26" i="7" s="1"/>
  <c r="AP27" i="8"/>
  <c r="AJ27" i="8"/>
  <c r="AV27" i="8" s="1"/>
  <c r="AI6" i="9" l="1"/>
  <c r="AI72" i="9" s="1"/>
  <c r="AI74" i="9" s="1"/>
  <c r="EJ6" i="9" l="1"/>
  <c r="EJ72" i="9" l="1"/>
  <c r="EJ74" i="9" s="1"/>
  <c r="AO6" i="9" l="1"/>
  <c r="AO72" i="9" s="1"/>
  <c r="AO74" i="9" s="1"/>
  <c r="DR8" i="5" l="1"/>
  <c r="D8" i="5"/>
  <c r="B7" i="5"/>
  <c r="B26" i="5" s="1"/>
  <c r="B6" i="5" s="1"/>
  <c r="B72" i="5" s="1"/>
  <c r="B74" i="5" s="1"/>
  <c r="DT8" i="5" l="1"/>
  <c r="AC6" i="8" s="1"/>
  <c r="D7" i="5"/>
  <c r="D26" i="5" s="1"/>
  <c r="D6" i="5" s="1"/>
  <c r="D72" i="5" s="1"/>
  <c r="D74" i="5" s="1"/>
  <c r="AA6" i="8"/>
  <c r="DO39" i="1" l="1"/>
  <c r="DO37" i="1" s="1"/>
  <c r="DO28" i="1" s="1"/>
  <c r="DO52" i="1" s="1"/>
  <c r="DO27" i="1" s="1"/>
  <c r="DO73" i="1" s="1"/>
  <c r="DI36" i="1"/>
  <c r="DI28" i="1" s="1"/>
  <c r="DI52" i="1" s="1"/>
  <c r="DI27" i="1" s="1"/>
  <c r="DI73" i="1" s="1"/>
  <c r="CT10" i="9"/>
  <c r="CT10" i="1" s="1"/>
  <c r="CT7" i="1" s="1"/>
  <c r="CT26" i="1" s="1"/>
  <c r="CT6" i="1" s="1"/>
  <c r="CT72" i="1" s="1"/>
  <c r="CT74" i="1" s="1"/>
  <c r="CW19" i="9"/>
  <c r="CW19" i="1" s="1"/>
  <c r="CW18" i="1" s="1"/>
  <c r="DF10" i="1"/>
  <c r="DF7" i="1" s="1"/>
  <c r="DF26" i="1" s="1"/>
  <c r="DF6" i="1" s="1"/>
  <c r="DF72" i="1" s="1"/>
  <c r="DF74" i="1" s="1"/>
  <c r="ED36" i="1"/>
  <c r="ED9" i="1"/>
  <c r="EM8" i="1"/>
  <c r="ED8" i="9"/>
  <c r="ED8" i="1" s="1"/>
  <c r="ED28" i="1" l="1"/>
  <c r="ED52" i="1" s="1"/>
  <c r="EV36" i="1"/>
  <c r="EO9" i="5"/>
  <c r="EO9" i="1" s="1"/>
  <c r="EM9" i="1"/>
  <c r="EO10" i="5"/>
  <c r="EO10" i="1" s="1"/>
  <c r="EM10" i="1"/>
  <c r="EF10" i="10"/>
  <c r="ED7" i="10"/>
  <c r="ED26" i="10" s="1"/>
  <c r="EF9" i="9"/>
  <c r="EF9" i="1" s="1"/>
  <c r="DH10" i="9"/>
  <c r="DH7" i="9" s="1"/>
  <c r="DH26" i="9" s="1"/>
  <c r="DH6" i="9" s="1"/>
  <c r="DH72" i="9" s="1"/>
  <c r="DH74" i="9" s="1"/>
  <c r="DF7" i="9"/>
  <c r="DF26" i="9" s="1"/>
  <c r="CY19" i="9"/>
  <c r="CW18" i="9"/>
  <c r="EF8" i="9"/>
  <c r="EF8" i="1" s="1"/>
  <c r="ED7" i="9"/>
  <c r="ED26" i="9" s="1"/>
  <c r="ED6" i="9" s="1"/>
  <c r="CV10" i="9"/>
  <c r="CT7" i="9"/>
  <c r="CT26" i="9" s="1"/>
  <c r="DQ39" i="9"/>
  <c r="DO37" i="9"/>
  <c r="DO28" i="9" s="1"/>
  <c r="DO52" i="9" s="1"/>
  <c r="EO8" i="5"/>
  <c r="EM7" i="5"/>
  <c r="EM26" i="5" s="1"/>
  <c r="EV36" i="5"/>
  <c r="EF36" i="5"/>
  <c r="EF36" i="1" s="1"/>
  <c r="ED28" i="5"/>
  <c r="ED52" i="5" s="1"/>
  <c r="DH10" i="5"/>
  <c r="DF7" i="5"/>
  <c r="DF26" i="5" s="1"/>
  <c r="DF6" i="5" s="1"/>
  <c r="DF72" i="5" s="1"/>
  <c r="DF74" i="5" s="1"/>
  <c r="CY10" i="5"/>
  <c r="CW7" i="5"/>
  <c r="CW26" i="5" s="1"/>
  <c r="DK36" i="5"/>
  <c r="DI28" i="5"/>
  <c r="DI52" i="5" s="1"/>
  <c r="DF6" i="9"/>
  <c r="DF72" i="9" s="1"/>
  <c r="DF74" i="9" s="1"/>
  <c r="CT6" i="9"/>
  <c r="CT72" i="9" s="1"/>
  <c r="CT74" i="9" s="1"/>
  <c r="EM7" i="1" l="1"/>
  <c r="EM26" i="1" s="1"/>
  <c r="EM6" i="1" s="1"/>
  <c r="EM72" i="1" s="1"/>
  <c r="DK28" i="5"/>
  <c r="DK52" i="5" s="1"/>
  <c r="DK27" i="5" s="1"/>
  <c r="DK73" i="5" s="1"/>
  <c r="DK36" i="1"/>
  <c r="DK28" i="1" s="1"/>
  <c r="DK52" i="1" s="1"/>
  <c r="DK27" i="1" s="1"/>
  <c r="DK73" i="1" s="1"/>
  <c r="CY7" i="5"/>
  <c r="CY26" i="5" s="1"/>
  <c r="CY6" i="5" s="1"/>
  <c r="CY72" i="5" s="1"/>
  <c r="CY74" i="5" s="1"/>
  <c r="DH7" i="5"/>
  <c r="DH26" i="5" s="1"/>
  <c r="DH6" i="5" s="1"/>
  <c r="DH72" i="5" s="1"/>
  <c r="DH74" i="5" s="1"/>
  <c r="DH10" i="1"/>
  <c r="DH7" i="1" s="1"/>
  <c r="DH26" i="1" s="1"/>
  <c r="DH6" i="1" s="1"/>
  <c r="DH72" i="1" s="1"/>
  <c r="DH74" i="1" s="1"/>
  <c r="EX36" i="1"/>
  <c r="H33" i="7" s="1"/>
  <c r="EF28" i="1"/>
  <c r="EF52" i="1" s="1"/>
  <c r="EO7" i="5"/>
  <c r="EO26" i="5" s="1"/>
  <c r="EO6" i="5" s="1"/>
  <c r="EO72" i="5" s="1"/>
  <c r="EO8" i="1"/>
  <c r="EO7" i="1" s="1"/>
  <c r="EO26" i="1" s="1"/>
  <c r="EO6" i="1" s="1"/>
  <c r="EO72" i="1" s="1"/>
  <c r="DQ37" i="9"/>
  <c r="DQ28" i="9" s="1"/>
  <c r="DQ52" i="9" s="1"/>
  <c r="DQ27" i="9" s="1"/>
  <c r="DQ73" i="9" s="1"/>
  <c r="DQ39" i="1"/>
  <c r="DQ37" i="1" s="1"/>
  <c r="DQ28" i="1" s="1"/>
  <c r="DQ52" i="1" s="1"/>
  <c r="DQ27" i="1" s="1"/>
  <c r="DQ73" i="1" s="1"/>
  <c r="CV7" i="9"/>
  <c r="CV26" i="9" s="1"/>
  <c r="CV6" i="9" s="1"/>
  <c r="CV72" i="9" s="1"/>
  <c r="CV74" i="9" s="1"/>
  <c r="CV10" i="1"/>
  <c r="CV7" i="1" s="1"/>
  <c r="CV26" i="1" s="1"/>
  <c r="CV6" i="1" s="1"/>
  <c r="CV72" i="1" s="1"/>
  <c r="CV74" i="1" s="1"/>
  <c r="CY18" i="9"/>
  <c r="CY19" i="1"/>
  <c r="CY18" i="1" s="1"/>
  <c r="EF7" i="10"/>
  <c r="EF26" i="10" s="1"/>
  <c r="EF6" i="10" s="1"/>
  <c r="EF72" i="10" s="1"/>
  <c r="EF7" i="9"/>
  <c r="EF26" i="9" s="1"/>
  <c r="EF6" i="9" s="1"/>
  <c r="EF72" i="9" s="1"/>
  <c r="EF74" i="9" s="1"/>
  <c r="ED6" i="10"/>
  <c r="ED72" i="10" s="1"/>
  <c r="DO27" i="9"/>
  <c r="DO73" i="9" s="1"/>
  <c r="ED72" i="9"/>
  <c r="ED74" i="9" s="1"/>
  <c r="EX36" i="5"/>
  <c r="Q34" i="8" s="1"/>
  <c r="Z34" i="8" s="1"/>
  <c r="EF28" i="5"/>
  <c r="EF52" i="5" s="1"/>
  <c r="EF27" i="5" s="1"/>
  <c r="EF73" i="5" s="1"/>
  <c r="DI27" i="5"/>
  <c r="DI73" i="5" s="1"/>
  <c r="CW6" i="5"/>
  <c r="CW72" i="5" s="1"/>
  <c r="CW74" i="5" s="1"/>
  <c r="O34" i="8"/>
  <c r="ED27" i="5" l="1"/>
  <c r="ED73" i="5" s="1"/>
  <c r="EM6" i="5"/>
  <c r="EM72" i="5" s="1"/>
  <c r="F33" i="7"/>
  <c r="X34" i="8"/>
  <c r="AL11" i="1" l="1"/>
  <c r="AL7" i="1" l="1"/>
  <c r="AL26" i="1" s="1"/>
  <c r="AL6" i="1" s="1"/>
  <c r="AL72" i="1" s="1"/>
  <c r="AL74" i="1" s="1"/>
  <c r="DR11" i="1"/>
  <c r="AN11" i="9"/>
  <c r="AN11" i="1" s="1"/>
  <c r="AL7" i="9"/>
  <c r="AL26" i="9" s="1"/>
  <c r="DR11" i="9"/>
  <c r="AL6" i="9"/>
  <c r="AL72" i="9" s="1"/>
  <c r="AL74" i="9" s="1"/>
  <c r="AN7" i="1" l="1"/>
  <c r="AN26" i="1" s="1"/>
  <c r="AN6" i="1" s="1"/>
  <c r="AN72" i="1" s="1"/>
  <c r="AN74" i="1" s="1"/>
  <c r="DT11" i="1"/>
  <c r="AN7" i="9"/>
  <c r="AN26" i="9" s="1"/>
  <c r="AN6" i="9" s="1"/>
  <c r="AN72" i="9" s="1"/>
  <c r="AN74" i="9" s="1"/>
  <c r="DT11" i="9"/>
  <c r="AD9" i="8"/>
  <c r="HA11" i="9"/>
  <c r="HC11" i="9" l="1"/>
  <c r="AF9" i="8"/>
  <c r="K8" i="7"/>
  <c r="N8" i="7" s="1"/>
  <c r="HC11" i="1"/>
  <c r="HA11" i="1"/>
  <c r="I8" i="7"/>
  <c r="L8" i="7" s="1"/>
  <c r="AP9" i="8"/>
  <c r="AJ9" i="8"/>
  <c r="AV9" i="8" s="1"/>
  <c r="AR9" i="8" l="1"/>
  <c r="AL9" i="8"/>
  <c r="AX9" i="8" s="1"/>
  <c r="DL10" i="1" l="1"/>
  <c r="DL7" i="1" s="1"/>
  <c r="DL26" i="1" s="1"/>
  <c r="DL6" i="1" s="1"/>
  <c r="DL72" i="1" s="1"/>
  <c r="DL74" i="1" s="1"/>
  <c r="BG36" i="1"/>
  <c r="BG28" i="1" s="1"/>
  <c r="BG52" i="1" s="1"/>
  <c r="BG27" i="1" s="1"/>
  <c r="BG73" i="1" s="1"/>
  <c r="CZ8" i="1"/>
  <c r="DB9" i="9" l="1"/>
  <c r="DB9" i="1" s="1"/>
  <c r="CZ9" i="1"/>
  <c r="DB8" i="9"/>
  <c r="DB8" i="1" s="1"/>
  <c r="DN10" i="9"/>
  <c r="DL7" i="9"/>
  <c r="DL26" i="9" s="1"/>
  <c r="DL6" i="9" s="1"/>
  <c r="DL72" i="9" s="1"/>
  <c r="DL74" i="9" s="1"/>
  <c r="BI36" i="5"/>
  <c r="BG28" i="5"/>
  <c r="BG52" i="5" s="1"/>
  <c r="BI28" i="5" l="1"/>
  <c r="BI52" i="5" s="1"/>
  <c r="BI27" i="5" s="1"/>
  <c r="BI73" i="5" s="1"/>
  <c r="BI36" i="1"/>
  <c r="BI28" i="1" s="1"/>
  <c r="BI52" i="1" s="1"/>
  <c r="BI27" i="1" s="1"/>
  <c r="BI73" i="1" s="1"/>
  <c r="DN7" i="9"/>
  <c r="DN26" i="9" s="1"/>
  <c r="DN6" i="9" s="1"/>
  <c r="DN72" i="9" s="1"/>
  <c r="DN74" i="9" s="1"/>
  <c r="DN10" i="1"/>
  <c r="DN7" i="1" s="1"/>
  <c r="DN26" i="1" s="1"/>
  <c r="DN6" i="1" s="1"/>
  <c r="DN72" i="1" s="1"/>
  <c r="DN74" i="1" s="1"/>
  <c r="BG27" i="5"/>
  <c r="BG73" i="5" s="1"/>
  <c r="ED20" i="1" l="1"/>
  <c r="EV20" i="1" s="1"/>
  <c r="EG19" i="1"/>
  <c r="EG18" i="1" s="1"/>
  <c r="ED19" i="5"/>
  <c r="ED19" i="1" s="1"/>
  <c r="ED10" i="1"/>
  <c r="ED18" i="1" l="1"/>
  <c r="EV19" i="1"/>
  <c r="ED7" i="1"/>
  <c r="ED26" i="1" s="1"/>
  <c r="ED6" i="1" s="1"/>
  <c r="ED72" i="1" s="1"/>
  <c r="EI10" i="10"/>
  <c r="EG7" i="10"/>
  <c r="EG26" i="10" s="1"/>
  <c r="EI19" i="5"/>
  <c r="EG18" i="5"/>
  <c r="EF10" i="5"/>
  <c r="EF10" i="1" s="1"/>
  <c r="ED7" i="5"/>
  <c r="EV19" i="5"/>
  <c r="EF19" i="5"/>
  <c r="EF19" i="1" s="1"/>
  <c r="ED18" i="5"/>
  <c r="EV20" i="5"/>
  <c r="EF20" i="5"/>
  <c r="EX20" i="5" l="1"/>
  <c r="EF20" i="1"/>
  <c r="EX20" i="1" s="1"/>
  <c r="EF7" i="1"/>
  <c r="EI18" i="5"/>
  <c r="EI19" i="1"/>
  <c r="EI18" i="1" s="1"/>
  <c r="EI7" i="10"/>
  <c r="EI26" i="10" s="1"/>
  <c r="EI6" i="10" s="1"/>
  <c r="EI72" i="10" s="1"/>
  <c r="EG6" i="10"/>
  <c r="EG72" i="10" s="1"/>
  <c r="ED26" i="5"/>
  <c r="ED6" i="5" s="1"/>
  <c r="ED72" i="5" s="1"/>
  <c r="ED74" i="5" s="1"/>
  <c r="EF7" i="5"/>
  <c r="EX19" i="5"/>
  <c r="Q17" i="8" s="1"/>
  <c r="EF18" i="5"/>
  <c r="EV18" i="5"/>
  <c r="O18" i="8"/>
  <c r="HA20" i="5"/>
  <c r="F17" i="7"/>
  <c r="L17" i="7" s="1"/>
  <c r="HA20" i="1"/>
  <c r="O17" i="8"/>
  <c r="EV18" i="1"/>
  <c r="H17" i="7" l="1"/>
  <c r="N17" i="7" s="1"/>
  <c r="HC20" i="1"/>
  <c r="EF18" i="1"/>
  <c r="EF26" i="1" s="1"/>
  <c r="EF6" i="1" s="1"/>
  <c r="EF72" i="1" s="1"/>
  <c r="Z17" i="8"/>
  <c r="AO17" i="8"/>
  <c r="HC20" i="5"/>
  <c r="Q18" i="8"/>
  <c r="EX19" i="1"/>
  <c r="EX18" i="5"/>
  <c r="Q16" i="8" s="1"/>
  <c r="HC19" i="5"/>
  <c r="EF26" i="5"/>
  <c r="EF6" i="5" s="1"/>
  <c r="EF72" i="5" s="1"/>
  <c r="EF74" i="5" s="1"/>
  <c r="X18" i="8"/>
  <c r="AV18" i="8" s="1"/>
  <c r="AM18" i="8"/>
  <c r="F16" i="7"/>
  <c r="O16" i="8"/>
  <c r="X17" i="8"/>
  <c r="HC18" i="5" l="1"/>
  <c r="Z16" i="8"/>
  <c r="AO16" i="8"/>
  <c r="Z18" i="8"/>
  <c r="AX18" i="8" s="1"/>
  <c r="AO18" i="8"/>
  <c r="H16" i="7"/>
  <c r="EX18" i="1"/>
  <c r="H15" i="7" s="1"/>
  <c r="H71" i="7" s="1"/>
  <c r="H74" i="7" s="1"/>
  <c r="F15" i="7"/>
  <c r="X16" i="8"/>
  <c r="F71" i="7" l="1"/>
  <c r="F74" i="7" s="1"/>
  <c r="BS39" i="1" l="1"/>
  <c r="BS16" i="1"/>
  <c r="BY39" i="1"/>
  <c r="BY37" i="1" s="1"/>
  <c r="BY28" i="1" s="1"/>
  <c r="BY52" i="1" s="1"/>
  <c r="BY27" i="1" s="1"/>
  <c r="BY73" i="1" s="1"/>
  <c r="AX36" i="1"/>
  <c r="AX28" i="1" s="1"/>
  <c r="AX52" i="1" s="1"/>
  <c r="AX27" i="1" s="1"/>
  <c r="AX73" i="1" s="1"/>
  <c r="AO36" i="1"/>
  <c r="AX10" i="1"/>
  <c r="AX7" i="1" s="1"/>
  <c r="AX26" i="1" s="1"/>
  <c r="AX6" i="1" s="1"/>
  <c r="AX72" i="1" s="1"/>
  <c r="AF15" i="9"/>
  <c r="AF15" i="1" s="1"/>
  <c r="AF12" i="1" s="1"/>
  <c r="AF7" i="1" s="1"/>
  <c r="AF26" i="1" s="1"/>
  <c r="AF6" i="1" s="1"/>
  <c r="AF72" i="1" s="1"/>
  <c r="AF74" i="1" s="1"/>
  <c r="N15" i="1"/>
  <c r="EP63" i="1"/>
  <c r="EP62" i="1" s="1"/>
  <c r="EP61" i="1" s="1"/>
  <c r="EP27" i="1" s="1"/>
  <c r="EP73" i="1" s="1"/>
  <c r="EM63" i="5"/>
  <c r="EM63" i="1" s="1"/>
  <c r="EM62" i="1" s="1"/>
  <c r="EM61" i="1" s="1"/>
  <c r="EM27" i="1" s="1"/>
  <c r="EM73" i="1" s="1"/>
  <c r="EM74" i="1" s="1"/>
  <c r="EG63" i="10"/>
  <c r="EG63" i="1" s="1"/>
  <c r="EG62" i="1" s="1"/>
  <c r="EG61" i="1" s="1"/>
  <c r="EG27" i="1" s="1"/>
  <c r="EG73" i="1" s="1"/>
  <c r="AX74" i="1" l="1"/>
  <c r="AO28" i="1"/>
  <c r="AO52" i="1" s="1"/>
  <c r="AO27" i="1" s="1"/>
  <c r="AO73" i="1" s="1"/>
  <c r="DR36" i="1"/>
  <c r="ER10" i="5"/>
  <c r="N12" i="1"/>
  <c r="N7" i="1" s="1"/>
  <c r="BS12" i="1"/>
  <c r="BS7" i="1" s="1"/>
  <c r="BS26" i="1" s="1"/>
  <c r="BS6" i="1" s="1"/>
  <c r="BS72" i="1" s="1"/>
  <c r="BS37" i="1"/>
  <c r="BS28" i="1" s="1"/>
  <c r="BS52" i="1" s="1"/>
  <c r="BS27" i="1" s="1"/>
  <c r="BS73" i="1" s="1"/>
  <c r="DR39" i="1"/>
  <c r="DR37" i="1" s="1"/>
  <c r="ER63" i="10"/>
  <c r="EP62" i="10"/>
  <c r="EP61" i="10" s="1"/>
  <c r="EP27" i="10" s="1"/>
  <c r="EG62" i="10"/>
  <c r="EG61" i="10" s="1"/>
  <c r="EG27" i="10" s="1"/>
  <c r="EI63" i="10"/>
  <c r="ER9" i="9"/>
  <c r="AH15" i="9"/>
  <c r="AF12" i="9"/>
  <c r="AF7" i="9" s="1"/>
  <c r="AF26" i="9" s="1"/>
  <c r="CA16" i="9"/>
  <c r="CA12" i="9" s="1"/>
  <c r="CA7" i="9" s="1"/>
  <c r="CA26" i="9" s="1"/>
  <c r="CA6" i="9" s="1"/>
  <c r="CA72" i="9" s="1"/>
  <c r="CA74" i="9" s="1"/>
  <c r="BY12" i="9"/>
  <c r="BY7" i="9" s="1"/>
  <c r="BY26" i="9" s="1"/>
  <c r="BY6" i="9" s="1"/>
  <c r="BY72" i="9" s="1"/>
  <c r="BY74" i="9" s="1"/>
  <c r="P15" i="9"/>
  <c r="P15" i="1" s="1"/>
  <c r="N12" i="9"/>
  <c r="N7" i="9" s="1"/>
  <c r="DR15" i="9"/>
  <c r="BU16" i="9"/>
  <c r="BU16" i="1" s="1"/>
  <c r="BU12" i="1" s="1"/>
  <c r="BU7" i="1" s="1"/>
  <c r="BU26" i="1" s="1"/>
  <c r="BU6" i="1" s="1"/>
  <c r="BU72" i="1" s="1"/>
  <c r="BS12" i="9"/>
  <c r="BS7" i="9" s="1"/>
  <c r="BS26" i="9" s="1"/>
  <c r="BU39" i="9"/>
  <c r="BU39" i="1" s="1"/>
  <c r="BS37" i="9"/>
  <c r="BS28" i="9" s="1"/>
  <c r="BS52" i="9" s="1"/>
  <c r="DR39" i="9"/>
  <c r="DR37" i="9" s="1"/>
  <c r="DR28" i="9" s="1"/>
  <c r="DR52" i="9" s="1"/>
  <c r="EO63" i="5"/>
  <c r="EO63" i="1" s="1"/>
  <c r="EO62" i="1" s="1"/>
  <c r="EO61" i="1" s="1"/>
  <c r="EO27" i="1" s="1"/>
  <c r="EO73" i="1" s="1"/>
  <c r="EO74" i="1" s="1"/>
  <c r="EM62" i="5"/>
  <c r="EM61" i="5" s="1"/>
  <c r="EM27" i="5" s="1"/>
  <c r="EM73" i="5" s="1"/>
  <c r="EM74" i="5" s="1"/>
  <c r="EV63" i="5"/>
  <c r="EV62" i="5" s="1"/>
  <c r="EV61" i="5" s="1"/>
  <c r="AQ36" i="5"/>
  <c r="AQ36" i="1" s="1"/>
  <c r="DR36" i="5"/>
  <c r="AO28" i="5"/>
  <c r="AO52" i="5" s="1"/>
  <c r="BY37" i="5"/>
  <c r="BY28" i="5" s="1"/>
  <c r="BY52" i="5" s="1"/>
  <c r="CA39" i="5"/>
  <c r="CA39" i="1" s="1"/>
  <c r="CA37" i="1" s="1"/>
  <c r="CA28" i="1" s="1"/>
  <c r="CA52" i="1" s="1"/>
  <c r="CA27" i="1" s="1"/>
  <c r="CA73" i="1" s="1"/>
  <c r="DR39" i="5"/>
  <c r="DR37" i="5" s="1"/>
  <c r="AZ10" i="5"/>
  <c r="AX7" i="5"/>
  <c r="AX26" i="5" s="1"/>
  <c r="AZ36" i="5"/>
  <c r="AX28" i="5"/>
  <c r="AX52" i="5" s="1"/>
  <c r="EP73" i="10"/>
  <c r="EG73" i="10"/>
  <c r="EG74" i="10" s="1"/>
  <c r="ED63" i="1"/>
  <c r="AF6" i="9"/>
  <c r="AF72" i="9" s="1"/>
  <c r="AF74" i="9" s="1"/>
  <c r="BM19" i="1"/>
  <c r="BS6" i="9"/>
  <c r="BS72" i="9" s="1"/>
  <c r="EP10" i="1"/>
  <c r="BS74" i="1" l="1"/>
  <c r="EU10" i="5"/>
  <c r="ES10" i="1"/>
  <c r="P12" i="1"/>
  <c r="P7" i="1" s="1"/>
  <c r="AH12" i="9"/>
  <c r="AH7" i="9" s="1"/>
  <c r="AH26" i="9" s="1"/>
  <c r="AH6" i="9" s="1"/>
  <c r="AH72" i="9" s="1"/>
  <c r="AH74" i="9" s="1"/>
  <c r="AH15" i="1"/>
  <c r="AH12" i="1" s="1"/>
  <c r="AH7" i="1" s="1"/>
  <c r="AH26" i="1" s="1"/>
  <c r="AH6" i="1" s="1"/>
  <c r="AH72" i="1" s="1"/>
  <c r="AH74" i="1" s="1"/>
  <c r="EI62" i="10"/>
  <c r="EI61" i="10" s="1"/>
  <c r="EI27" i="10" s="1"/>
  <c r="EI73" i="10" s="1"/>
  <c r="EI74" i="10" s="1"/>
  <c r="EI63" i="1"/>
  <c r="EI62" i="1" s="1"/>
  <c r="EI61" i="1" s="1"/>
  <c r="EI27" i="1" s="1"/>
  <c r="EI73" i="1" s="1"/>
  <c r="BM18" i="1"/>
  <c r="BM26" i="1" s="1"/>
  <c r="BM6" i="1" s="1"/>
  <c r="BM72" i="1" s="1"/>
  <c r="BM74" i="1" s="1"/>
  <c r="DR19" i="1"/>
  <c r="ED62" i="1"/>
  <c r="ED61" i="1" s="1"/>
  <c r="ED27" i="1" s="1"/>
  <c r="ED73" i="1" s="1"/>
  <c r="ED74" i="1" s="1"/>
  <c r="EV63" i="1"/>
  <c r="AZ28" i="5"/>
  <c r="AZ52" i="5" s="1"/>
  <c r="AZ27" i="5" s="1"/>
  <c r="AZ73" i="5" s="1"/>
  <c r="AZ36" i="1"/>
  <c r="AZ28" i="1" s="1"/>
  <c r="AZ52" i="1" s="1"/>
  <c r="AZ27" i="1" s="1"/>
  <c r="AZ73" i="1" s="1"/>
  <c r="AZ7" i="5"/>
  <c r="AZ26" i="5" s="1"/>
  <c r="AZ6" i="5" s="1"/>
  <c r="AZ72" i="5" s="1"/>
  <c r="AZ10" i="1"/>
  <c r="AZ7" i="1" s="1"/>
  <c r="AZ26" i="1" s="1"/>
  <c r="AZ6" i="1" s="1"/>
  <c r="AZ72" i="1" s="1"/>
  <c r="AZ74" i="1" s="1"/>
  <c r="AQ28" i="1"/>
  <c r="AQ52" i="1" s="1"/>
  <c r="AQ27" i="1" s="1"/>
  <c r="AQ73" i="1" s="1"/>
  <c r="DT36" i="1"/>
  <c r="BU37" i="1"/>
  <c r="BU28" i="1" s="1"/>
  <c r="BU52" i="1" s="1"/>
  <c r="BU27" i="1" s="1"/>
  <c r="BU73" i="1" s="1"/>
  <c r="BU74" i="1" s="1"/>
  <c r="DT39" i="1"/>
  <c r="ER62" i="10"/>
  <c r="ER61" i="10" s="1"/>
  <c r="ER27" i="10" s="1"/>
  <c r="ER73" i="10" s="1"/>
  <c r="ER63" i="1"/>
  <c r="ER62" i="1" s="1"/>
  <c r="ER61" i="1" s="1"/>
  <c r="ER27" i="1" s="1"/>
  <c r="ER73" i="1" s="1"/>
  <c r="DR28" i="1"/>
  <c r="DR52" i="1" s="1"/>
  <c r="DR27" i="1" s="1"/>
  <c r="EF63" i="10"/>
  <c r="EF63" i="1" s="1"/>
  <c r="ED62" i="10"/>
  <c r="ED61" i="10" s="1"/>
  <c r="ED27" i="10" s="1"/>
  <c r="EV63" i="10"/>
  <c r="EV62" i="10" s="1"/>
  <c r="EV61" i="10" s="1"/>
  <c r="EV27" i="10" s="1"/>
  <c r="ER10" i="10"/>
  <c r="EX10" i="10" s="1"/>
  <c r="EV10" i="10"/>
  <c r="EU10" i="9"/>
  <c r="EX10" i="9" s="1"/>
  <c r="T8" i="8" s="1"/>
  <c r="EV10" i="9"/>
  <c r="BU37" i="9"/>
  <c r="BU28" i="9" s="1"/>
  <c r="BU52" i="9" s="1"/>
  <c r="BU27" i="9" s="1"/>
  <c r="BU73" i="9" s="1"/>
  <c r="DT39" i="9"/>
  <c r="AF37" i="8" s="1"/>
  <c r="P12" i="9"/>
  <c r="P7" i="9" s="1"/>
  <c r="DT15" i="9"/>
  <c r="AF13" i="8" s="1"/>
  <c r="BO19" i="9"/>
  <c r="BO19" i="1" s="1"/>
  <c r="BM18" i="9"/>
  <c r="BM26" i="9" s="1"/>
  <c r="DR19" i="9"/>
  <c r="BU12" i="9"/>
  <c r="BU7" i="9" s="1"/>
  <c r="BU26" i="9" s="1"/>
  <c r="BU6" i="9" s="1"/>
  <c r="BU72" i="9" s="1"/>
  <c r="BS27" i="9"/>
  <c r="BS73" i="9" s="1"/>
  <c r="BS74" i="9" s="1"/>
  <c r="EO62" i="5"/>
  <c r="EO61" i="5" s="1"/>
  <c r="EO27" i="5" s="1"/>
  <c r="EO73" i="5" s="1"/>
  <c r="EO74" i="5" s="1"/>
  <c r="EX63" i="5"/>
  <c r="AZ74" i="5"/>
  <c r="CA37" i="5"/>
  <c r="CA28" i="5" s="1"/>
  <c r="CA52" i="5" s="1"/>
  <c r="CA27" i="5" s="1"/>
  <c r="CA73" i="5" s="1"/>
  <c r="DT39" i="5"/>
  <c r="AC37" i="8" s="1"/>
  <c r="AO37" i="8" s="1"/>
  <c r="AQ28" i="5"/>
  <c r="AQ52" i="5" s="1"/>
  <c r="AQ27" i="5" s="1"/>
  <c r="AQ73" i="5" s="1"/>
  <c r="DT36" i="5"/>
  <c r="AC34" i="8" s="1"/>
  <c r="AX27" i="5"/>
  <c r="AX73" i="5" s="1"/>
  <c r="AO27" i="5"/>
  <c r="AO73" i="5" s="1"/>
  <c r="BY27" i="5"/>
  <c r="BY73" i="5" s="1"/>
  <c r="AX6" i="5"/>
  <c r="AX72" i="5" s="1"/>
  <c r="Z57" i="5"/>
  <c r="O61" i="8"/>
  <c r="AM61" i="8" s="1"/>
  <c r="HA63" i="5"/>
  <c r="HA62" i="5" s="1"/>
  <c r="HA61" i="5" s="1"/>
  <c r="ED73" i="10"/>
  <c r="ED74" i="10" s="1"/>
  <c r="AD13" i="8"/>
  <c r="HA15" i="9"/>
  <c r="BM6" i="9"/>
  <c r="BM72" i="9" s="1"/>
  <c r="BM74" i="9" s="1"/>
  <c r="DR18" i="5"/>
  <c r="AA37" i="8"/>
  <c r="AM37" i="8" s="1"/>
  <c r="HA39" i="5"/>
  <c r="HA37" i="5" s="1"/>
  <c r="AD37" i="8"/>
  <c r="HA39" i="9"/>
  <c r="HA37" i="9" s="1"/>
  <c r="HA28" i="9" s="1"/>
  <c r="HA52" i="9" s="1"/>
  <c r="HA36" i="5"/>
  <c r="AA34" i="8"/>
  <c r="Q61" i="8" l="1"/>
  <c r="AO61" i="8" s="1"/>
  <c r="AB57" i="5"/>
  <c r="ER10" i="1"/>
  <c r="BO18" i="1"/>
  <c r="BO26" i="1" s="1"/>
  <c r="BO6" i="1" s="1"/>
  <c r="BO72" i="1" s="1"/>
  <c r="BO74" i="1" s="1"/>
  <c r="DT19" i="1"/>
  <c r="HC10" i="10"/>
  <c r="W8" i="8"/>
  <c r="AU8" i="8" s="1"/>
  <c r="EF62" i="1"/>
  <c r="EF61" i="1" s="1"/>
  <c r="EF27" i="1" s="1"/>
  <c r="EF73" i="1" s="1"/>
  <c r="EF74" i="1" s="1"/>
  <c r="EX63" i="1"/>
  <c r="HC39" i="1"/>
  <c r="HC37" i="1" s="1"/>
  <c r="K36" i="7"/>
  <c r="N36" i="7" s="1"/>
  <c r="DT37" i="1"/>
  <c r="K34" i="7" s="1"/>
  <c r="N34" i="7" s="1"/>
  <c r="K33" i="7"/>
  <c r="N33" i="7" s="1"/>
  <c r="DT28" i="1"/>
  <c r="HC36" i="1"/>
  <c r="EU10" i="1"/>
  <c r="AR37" i="8"/>
  <c r="AL37" i="8"/>
  <c r="AX37" i="8" s="1"/>
  <c r="AR13" i="8"/>
  <c r="AL34" i="8"/>
  <c r="AX34" i="8" s="1"/>
  <c r="AO34" i="8"/>
  <c r="EF62" i="10"/>
  <c r="EF61" i="10" s="1"/>
  <c r="EF27" i="10" s="1"/>
  <c r="EF73" i="10" s="1"/>
  <c r="EF74" i="10" s="1"/>
  <c r="EX63" i="10"/>
  <c r="HC15" i="9"/>
  <c r="DT37" i="9"/>
  <c r="HC39" i="9"/>
  <c r="HC37" i="9" s="1"/>
  <c r="HC28" i="9" s="1"/>
  <c r="HC52" i="9" s="1"/>
  <c r="HC27" i="9" s="1"/>
  <c r="HC73" i="9" s="1"/>
  <c r="BO18" i="9"/>
  <c r="BO26" i="9" s="1"/>
  <c r="BO6" i="9" s="1"/>
  <c r="BO72" i="9" s="1"/>
  <c r="BO74" i="9" s="1"/>
  <c r="DT19" i="9"/>
  <c r="AF17" i="8" s="1"/>
  <c r="BU74" i="9"/>
  <c r="HC36" i="5"/>
  <c r="DT37" i="5"/>
  <c r="HC39" i="5"/>
  <c r="HC37" i="5" s="1"/>
  <c r="EX62" i="5"/>
  <c r="HC63" i="5"/>
  <c r="HC62" i="5" s="1"/>
  <c r="HC61" i="5" s="1"/>
  <c r="HA27" i="9"/>
  <c r="HA73" i="9" s="1"/>
  <c r="Z54" i="5"/>
  <c r="Z53" i="5" s="1"/>
  <c r="DR57" i="5"/>
  <c r="DR54" i="5" s="1"/>
  <c r="DR53" i="5" s="1"/>
  <c r="AX74" i="5"/>
  <c r="BM6" i="5"/>
  <c r="BM72" i="5" s="1"/>
  <c r="BM74" i="5" s="1"/>
  <c r="O60" i="8"/>
  <c r="AM60" i="8" s="1"/>
  <c r="EV62" i="1"/>
  <c r="EV61" i="1" s="1"/>
  <c r="Z57" i="10"/>
  <c r="DR57" i="10" s="1"/>
  <c r="U61" i="8"/>
  <c r="HA63" i="10"/>
  <c r="HA62" i="10" s="1"/>
  <c r="HA61" i="10" s="1"/>
  <c r="HA27" i="10" s="1"/>
  <c r="HA73" i="10" s="1"/>
  <c r="AP13" i="8"/>
  <c r="HA19" i="9"/>
  <c r="AD17" i="8"/>
  <c r="AP17" i="8" s="1"/>
  <c r="AA17" i="8"/>
  <c r="HA19" i="5"/>
  <c r="HA18" i="5" s="1"/>
  <c r="AA35" i="8"/>
  <c r="AM35" i="8" s="1"/>
  <c r="AJ37" i="8"/>
  <c r="AV37" i="8" s="1"/>
  <c r="AP37" i="8"/>
  <c r="I36" i="7"/>
  <c r="L36" i="7" s="1"/>
  <c r="HA39" i="1"/>
  <c r="HA37" i="1" s="1"/>
  <c r="AD35" i="8"/>
  <c r="I33" i="7"/>
  <c r="L33" i="7" s="1"/>
  <c r="HA36" i="1"/>
  <c r="AM34" i="8"/>
  <c r="AJ34" i="8"/>
  <c r="AV34" i="8" s="1"/>
  <c r="HA10" i="10"/>
  <c r="U8" i="8"/>
  <c r="AS8" i="8" s="1"/>
  <c r="R8" i="8"/>
  <c r="W61" i="8" l="1"/>
  <c r="AU61" i="8" s="1"/>
  <c r="AB57" i="10"/>
  <c r="EX61" i="5"/>
  <c r="Q59" i="8" s="1"/>
  <c r="Q60" i="8"/>
  <c r="DT28" i="5"/>
  <c r="DT52" i="5" s="1"/>
  <c r="AC35" i="8"/>
  <c r="AO35" i="8" s="1"/>
  <c r="DT52" i="1"/>
  <c r="K25" i="7"/>
  <c r="H60" i="7"/>
  <c r="N60" i="7" s="1"/>
  <c r="N68" i="7" s="1"/>
  <c r="EX62" i="1"/>
  <c r="HC63" i="1"/>
  <c r="HC62" i="1" s="1"/>
  <c r="HC61" i="1" s="1"/>
  <c r="K16" i="7"/>
  <c r="N16" i="7" s="1"/>
  <c r="HC19" i="1"/>
  <c r="Z57" i="1"/>
  <c r="DT28" i="9"/>
  <c r="AF26" i="8" s="1"/>
  <c r="AR26" i="8" s="1"/>
  <c r="AF35" i="8"/>
  <c r="AR17" i="8"/>
  <c r="AL17" i="8"/>
  <c r="AX17" i="8" s="1"/>
  <c r="EX62" i="10"/>
  <c r="HC63" i="10"/>
  <c r="HC62" i="10" s="1"/>
  <c r="HC61" i="10" s="1"/>
  <c r="HC27" i="10" s="1"/>
  <c r="HC73" i="10" s="1"/>
  <c r="HC19" i="9"/>
  <c r="AB57" i="1"/>
  <c r="Z54" i="10"/>
  <c r="Z53" i="10" s="1"/>
  <c r="Z6" i="10" s="1"/>
  <c r="Z72" i="10" s="1"/>
  <c r="Z74" i="10" s="1"/>
  <c r="DT57" i="5"/>
  <c r="AC55" i="8" s="1"/>
  <c r="AB54" i="5"/>
  <c r="AB53" i="5" s="1"/>
  <c r="AA55" i="8"/>
  <c r="AM55" i="8" s="1"/>
  <c r="HA57" i="5"/>
  <c r="HA54" i="5" s="1"/>
  <c r="HA53" i="5" s="1"/>
  <c r="O59" i="8"/>
  <c r="AM59" i="8" s="1"/>
  <c r="U60" i="8"/>
  <c r="DR54" i="10"/>
  <c r="DR53" i="10" s="1"/>
  <c r="DR6" i="10" s="1"/>
  <c r="X61" i="8"/>
  <c r="AV61" i="8" s="1"/>
  <c r="AS61" i="8"/>
  <c r="HA63" i="1"/>
  <c r="HA62" i="1" s="1"/>
  <c r="HA61" i="1" s="1"/>
  <c r="F60" i="7"/>
  <c r="L60" i="7" s="1"/>
  <c r="I16" i="7"/>
  <c r="L16" i="7" s="1"/>
  <c r="HA19" i="1"/>
  <c r="AJ17" i="8"/>
  <c r="AV17" i="8" s="1"/>
  <c r="AM17" i="8"/>
  <c r="AA16" i="8"/>
  <c r="DR27" i="9"/>
  <c r="AD26" i="8"/>
  <c r="AP26" i="8" s="1"/>
  <c r="I34" i="7"/>
  <c r="L34" i="7" s="1"/>
  <c r="AJ35" i="8"/>
  <c r="AV35" i="8" s="1"/>
  <c r="AP35" i="8"/>
  <c r="Z61" i="8" l="1"/>
  <c r="AX61" i="8" s="1"/>
  <c r="AC26" i="8"/>
  <c r="AL26" i="8" s="1"/>
  <c r="DT52" i="9"/>
  <c r="DT27" i="9" s="1"/>
  <c r="DT57" i="1"/>
  <c r="AB54" i="1"/>
  <c r="AB53" i="1" s="1"/>
  <c r="AO55" i="8"/>
  <c r="H59" i="7"/>
  <c r="EX61" i="1"/>
  <c r="H58" i="7" s="1"/>
  <c r="N58" i="7" s="1"/>
  <c r="AO60" i="8"/>
  <c r="EX61" i="10"/>
  <c r="W60" i="8"/>
  <c r="AU60" i="8" s="1"/>
  <c r="Z54" i="1"/>
  <c r="Z53" i="1" s="1"/>
  <c r="DR57" i="1"/>
  <c r="DR54" i="1" s="1"/>
  <c r="DR53" i="1" s="1"/>
  <c r="K49" i="7"/>
  <c r="DT27" i="1"/>
  <c r="K24" i="7" s="1"/>
  <c r="K69" i="7" s="1"/>
  <c r="AO59" i="8"/>
  <c r="AR35" i="8"/>
  <c r="AL35" i="8"/>
  <c r="AX35" i="8" s="1"/>
  <c r="DT27" i="5"/>
  <c r="AC50" i="8"/>
  <c r="AB54" i="10"/>
  <c r="AB53" i="10" s="1"/>
  <c r="AB6" i="10" s="1"/>
  <c r="AB72" i="10" s="1"/>
  <c r="AB74" i="10" s="1"/>
  <c r="DT57" i="10"/>
  <c r="AI55" i="8" s="1"/>
  <c r="AU55" i="8" s="1"/>
  <c r="DT54" i="5"/>
  <c r="HC57" i="5"/>
  <c r="HC54" i="5" s="1"/>
  <c r="HC53" i="5" s="1"/>
  <c r="AA52" i="8"/>
  <c r="AM52" i="8" s="1"/>
  <c r="L68" i="7"/>
  <c r="U59" i="8"/>
  <c r="F59" i="7"/>
  <c r="L59" i="7" s="1"/>
  <c r="AG55" i="8"/>
  <c r="HA57" i="10"/>
  <c r="HA54" i="10" s="1"/>
  <c r="HA53" i="10" s="1"/>
  <c r="AS60" i="8"/>
  <c r="X60" i="8"/>
  <c r="AV60" i="8" s="1"/>
  <c r="AM16" i="8"/>
  <c r="AD50" i="8"/>
  <c r="AP50" i="8" s="1"/>
  <c r="AF50" i="8" l="1"/>
  <c r="AR50" i="8" s="1"/>
  <c r="EX27" i="10"/>
  <c r="W59" i="8"/>
  <c r="Z60" i="8"/>
  <c r="AX60" i="8" s="1"/>
  <c r="AL55" i="8"/>
  <c r="AX55" i="8" s="1"/>
  <c r="DT53" i="5"/>
  <c r="AC51" i="8" s="1"/>
  <c r="AC52" i="8"/>
  <c r="N59" i="7"/>
  <c r="HC57" i="1"/>
  <c r="HC54" i="1" s="1"/>
  <c r="HC53" i="1" s="1"/>
  <c r="K54" i="7"/>
  <c r="N54" i="7" s="1"/>
  <c r="DT54" i="1"/>
  <c r="DT73" i="5"/>
  <c r="AC25" i="8"/>
  <c r="DT73" i="9"/>
  <c r="AF25" i="8"/>
  <c r="AR25" i="8" s="1"/>
  <c r="HC57" i="10"/>
  <c r="HC54" i="10" s="1"/>
  <c r="HC53" i="10" s="1"/>
  <c r="DT54" i="10"/>
  <c r="AA51" i="8"/>
  <c r="AM51" i="8" s="1"/>
  <c r="HA57" i="1"/>
  <c r="HA54" i="1" s="1"/>
  <c r="HA53" i="1" s="1"/>
  <c r="I54" i="7"/>
  <c r="L54" i="7" s="1"/>
  <c r="AG52" i="8"/>
  <c r="AS59" i="8"/>
  <c r="X59" i="8"/>
  <c r="AV59" i="8" s="1"/>
  <c r="AJ55" i="8"/>
  <c r="AV55" i="8" s="1"/>
  <c r="AS55" i="8"/>
  <c r="U25" i="8"/>
  <c r="EV73" i="10"/>
  <c r="F58" i="7"/>
  <c r="L58" i="7" s="1"/>
  <c r="AD25" i="8"/>
  <c r="AP25" i="8" s="1"/>
  <c r="DR73" i="9"/>
  <c r="AL50" i="8" l="1"/>
  <c r="AO52" i="8"/>
  <c r="AU59" i="8"/>
  <c r="Z59" i="8"/>
  <c r="AX59" i="8" s="1"/>
  <c r="DT53" i="10"/>
  <c r="AI52" i="8"/>
  <c r="AU52" i="8" s="1"/>
  <c r="DT53" i="1"/>
  <c r="K50" i="7" s="1"/>
  <c r="N50" i="7" s="1"/>
  <c r="K51" i="7"/>
  <c r="N51" i="7" s="1"/>
  <c r="AO51" i="8"/>
  <c r="EX73" i="10"/>
  <c r="W25" i="8"/>
  <c r="AU25" i="8" s="1"/>
  <c r="AL25" i="8"/>
  <c r="AJ52" i="8"/>
  <c r="AV52" i="8" s="1"/>
  <c r="AS52" i="8"/>
  <c r="AS25" i="8"/>
  <c r="I51" i="7"/>
  <c r="AG51" i="8"/>
  <c r="DT6" i="10" l="1"/>
  <c r="AI51" i="8"/>
  <c r="AL52" i="8"/>
  <c r="AX52" i="8" s="1"/>
  <c r="DR72" i="10"/>
  <c r="DR74" i="10" s="1"/>
  <c r="AG4" i="8"/>
  <c r="I50" i="7"/>
  <c r="L50" i="7" s="1"/>
  <c r="AS51" i="8"/>
  <c r="AJ51" i="8"/>
  <c r="AV51" i="8" s="1"/>
  <c r="L51" i="7"/>
  <c r="AU51" i="8" l="1"/>
  <c r="AL51" i="8"/>
  <c r="AX51" i="8" s="1"/>
  <c r="DT72" i="10"/>
  <c r="DT74" i="10" s="1"/>
  <c r="AI4" i="8"/>
  <c r="EG10" i="1" l="1"/>
  <c r="EG7" i="1" l="1"/>
  <c r="EG26" i="1" s="1"/>
  <c r="EG6" i="1" s="1"/>
  <c r="EG72" i="1" s="1"/>
  <c r="EG74" i="1" s="1"/>
  <c r="EV10" i="1"/>
  <c r="DK10" i="9"/>
  <c r="DK7" i="9" s="1"/>
  <c r="DK26" i="9" s="1"/>
  <c r="DK6" i="9" s="1"/>
  <c r="DK72" i="9" s="1"/>
  <c r="DK74" i="9" s="1"/>
  <c r="DI7" i="9"/>
  <c r="DI26" i="9" s="1"/>
  <c r="EI10" i="5"/>
  <c r="EI10" i="1" s="1"/>
  <c r="EG7" i="5"/>
  <c r="EG26" i="5" s="1"/>
  <c r="EV10" i="5"/>
  <c r="DI6" i="9"/>
  <c r="DI72" i="9" s="1"/>
  <c r="DI74" i="9" s="1"/>
  <c r="DR28" i="5"/>
  <c r="DR52" i="5" s="1"/>
  <c r="EI7" i="1" l="1"/>
  <c r="EI26" i="1" s="1"/>
  <c r="EI6" i="1" s="1"/>
  <c r="EI72" i="1" s="1"/>
  <c r="EI74" i="1" s="1"/>
  <c r="EX10" i="1"/>
  <c r="H7" i="7" s="1"/>
  <c r="EI7" i="5"/>
  <c r="EI26" i="5" s="1"/>
  <c r="EI6" i="5" s="1"/>
  <c r="EI72" i="5" s="1"/>
  <c r="EI74" i="5" s="1"/>
  <c r="EX10" i="5"/>
  <c r="Q8" i="8" s="1"/>
  <c r="Z8" i="8" s="1"/>
  <c r="EG6" i="5"/>
  <c r="EG72" i="5" s="1"/>
  <c r="EG74" i="5" s="1"/>
  <c r="W27" i="5"/>
  <c r="W73" i="5" s="1"/>
  <c r="W74" i="5" s="1"/>
  <c r="O8" i="8"/>
  <c r="AA33" i="8"/>
  <c r="F7" i="7" l="1"/>
  <c r="X8" i="8"/>
  <c r="AA26" i="8"/>
  <c r="DR27" i="5"/>
  <c r="AJ33" i="8"/>
  <c r="I32" i="7"/>
  <c r="I25" i="7" l="1"/>
  <c r="AA50" i="8"/>
  <c r="AJ26" i="8"/>
  <c r="AJ50" i="8" l="1"/>
  <c r="AA25" i="8"/>
  <c r="DR73" i="5"/>
  <c r="I49" i="7"/>
  <c r="DR73" i="1" l="1"/>
  <c r="I24" i="7"/>
  <c r="DT73" i="1"/>
  <c r="AJ25" i="8"/>
  <c r="I69" i="7" l="1"/>
  <c r="Z13" i="1" l="1"/>
  <c r="Z12" i="1" l="1"/>
  <c r="Z7" i="1" s="1"/>
  <c r="Z26" i="1" s="1"/>
  <c r="Z6" i="1" s="1"/>
  <c r="Z72" i="1" s="1"/>
  <c r="Z74" i="1" s="1"/>
  <c r="DR13" i="1"/>
  <c r="DR13" i="5"/>
  <c r="AB13" i="5"/>
  <c r="AB13" i="1" s="1"/>
  <c r="Z12" i="5"/>
  <c r="Z7" i="5" s="1"/>
  <c r="Z26" i="5" s="1"/>
  <c r="AB12" i="1" l="1"/>
  <c r="AB7" i="1" s="1"/>
  <c r="AB26" i="1" s="1"/>
  <c r="AB6" i="1" s="1"/>
  <c r="AB72" i="1" s="1"/>
  <c r="AB74" i="1" s="1"/>
  <c r="DT13" i="1"/>
  <c r="DT13" i="5"/>
  <c r="AB12" i="5"/>
  <c r="AB7" i="5" s="1"/>
  <c r="AB26" i="5" s="1"/>
  <c r="AB6" i="5" s="1"/>
  <c r="AB72" i="5" s="1"/>
  <c r="AB74" i="5" s="1"/>
  <c r="Z6" i="5"/>
  <c r="Z72" i="5" s="1"/>
  <c r="Z74" i="5" s="1"/>
  <c r="AA11" i="8"/>
  <c r="HA13" i="5"/>
  <c r="HC13" i="5" l="1"/>
  <c r="AC11" i="8"/>
  <c r="K10" i="7"/>
  <c r="N10" i="7" s="1"/>
  <c r="HC13" i="1"/>
  <c r="AJ11" i="8"/>
  <c r="AV11" i="8" s="1"/>
  <c r="AM11" i="8"/>
  <c r="I10" i="7"/>
  <c r="L10" i="7" s="1"/>
  <c r="HA13" i="1"/>
  <c r="AL11" i="8" l="1"/>
  <c r="AX11" i="8" s="1"/>
  <c r="AO11" i="8"/>
  <c r="DC24" i="1" l="1"/>
  <c r="DC21" i="1" s="1"/>
  <c r="DC18" i="1" s="1"/>
  <c r="DC26" i="1" s="1"/>
  <c r="DC6" i="1" s="1"/>
  <c r="DC72" i="1" s="1"/>
  <c r="DC74" i="1" s="1"/>
  <c r="BY16" i="1"/>
  <c r="N24" i="1"/>
  <c r="EU9" i="5" l="1"/>
  <c r="N21" i="1"/>
  <c r="N18" i="1" s="1"/>
  <c r="N26" i="1" s="1"/>
  <c r="N6" i="1" s="1"/>
  <c r="N72" i="1" s="1"/>
  <c r="N74" i="1" s="1"/>
  <c r="BY12" i="1"/>
  <c r="BY7" i="1" s="1"/>
  <c r="BY26" i="1" s="1"/>
  <c r="BY6" i="1" s="1"/>
  <c r="BY72" i="1" s="1"/>
  <c r="BY74" i="1" s="1"/>
  <c r="DE24" i="9"/>
  <c r="DC21" i="9"/>
  <c r="DC18" i="9" s="1"/>
  <c r="DC26" i="9" s="1"/>
  <c r="DC6" i="9" s="1"/>
  <c r="DC72" i="9" s="1"/>
  <c r="DC74" i="9" s="1"/>
  <c r="P24" i="9"/>
  <c r="P24" i="1" s="1"/>
  <c r="P21" i="1" s="1"/>
  <c r="P18" i="1" s="1"/>
  <c r="P26" i="1" s="1"/>
  <c r="P6" i="1" s="1"/>
  <c r="P72" i="1" s="1"/>
  <c r="P74" i="1" s="1"/>
  <c r="N21" i="9"/>
  <c r="N18" i="9" s="1"/>
  <c r="N26" i="9" s="1"/>
  <c r="N6" i="9" s="1"/>
  <c r="D10" i="9"/>
  <c r="D10" i="1" s="1"/>
  <c r="ER8" i="5"/>
  <c r="EU8" i="5"/>
  <c r="ES7" i="5"/>
  <c r="ES26" i="5" s="1"/>
  <c r="CA16" i="5"/>
  <c r="CA16" i="1" s="1"/>
  <c r="BY12" i="5"/>
  <c r="BY7" i="5" s="1"/>
  <c r="BY26" i="5" s="1"/>
  <c r="B10" i="1"/>
  <c r="AU15" i="1"/>
  <c r="ES35" i="5"/>
  <c r="ES35" i="1" s="1"/>
  <c r="AU12" i="1" l="1"/>
  <c r="AU7" i="1" s="1"/>
  <c r="AU26" i="1" s="1"/>
  <c r="AU6" i="1" s="1"/>
  <c r="AU72" i="1" s="1"/>
  <c r="AU74" i="1" s="1"/>
  <c r="DR15" i="1"/>
  <c r="ES28" i="1"/>
  <c r="ES52" i="1" s="1"/>
  <c r="ES27" i="1" s="1"/>
  <c r="EV35" i="1"/>
  <c r="EU7" i="5"/>
  <c r="EU26" i="5" s="1"/>
  <c r="EU6" i="5" s="1"/>
  <c r="EU72" i="5" s="1"/>
  <c r="CA12" i="1"/>
  <c r="CA7" i="1" s="1"/>
  <c r="CA26" i="1" s="1"/>
  <c r="CA6" i="1" s="1"/>
  <c r="CA72" i="1" s="1"/>
  <c r="CA74" i="1" s="1"/>
  <c r="DE21" i="9"/>
  <c r="DE18" i="9" s="1"/>
  <c r="DE26" i="9" s="1"/>
  <c r="DE6" i="9" s="1"/>
  <c r="DE72" i="9" s="1"/>
  <c r="DE74" i="9" s="1"/>
  <c r="DE24" i="1"/>
  <c r="P21" i="9"/>
  <c r="P18" i="9" s="1"/>
  <c r="P26" i="9" s="1"/>
  <c r="P6" i="9" s="1"/>
  <c r="P72" i="9" s="1"/>
  <c r="P74" i="9" s="1"/>
  <c r="N72" i="9"/>
  <c r="N74" i="9" s="1"/>
  <c r="EU35" i="5"/>
  <c r="EU35" i="1" s="1"/>
  <c r="EV35" i="5"/>
  <c r="EV28" i="5" s="1"/>
  <c r="EV52" i="5" s="1"/>
  <c r="ES28" i="5"/>
  <c r="ES52" i="5" s="1"/>
  <c r="ES6" i="5"/>
  <c r="ES72" i="5" s="1"/>
  <c r="AW15" i="5"/>
  <c r="AW15" i="1" s="1"/>
  <c r="AU12" i="5"/>
  <c r="AU7" i="5" s="1"/>
  <c r="AU26" i="5" s="1"/>
  <c r="DR15" i="5"/>
  <c r="CA12" i="5"/>
  <c r="CA7" i="5" s="1"/>
  <c r="CA26" i="5" s="1"/>
  <c r="CA6" i="5" s="1"/>
  <c r="CA72" i="5" s="1"/>
  <c r="CA74" i="5" s="1"/>
  <c r="BY6" i="5"/>
  <c r="BY72" i="5" s="1"/>
  <c r="BY74" i="5" s="1"/>
  <c r="AW12" i="1" l="1"/>
  <c r="AW7" i="1" s="1"/>
  <c r="AW26" i="1" s="1"/>
  <c r="AW6" i="1" s="1"/>
  <c r="AW72" i="1" s="1"/>
  <c r="AW74" i="1" s="1"/>
  <c r="DT15" i="1"/>
  <c r="EX35" i="1"/>
  <c r="EU28" i="1"/>
  <c r="EU52" i="1" s="1"/>
  <c r="EU27" i="1" s="1"/>
  <c r="EU73" i="1" s="1"/>
  <c r="DE21" i="1"/>
  <c r="DE18" i="1" s="1"/>
  <c r="DE26" i="1" s="1"/>
  <c r="DE6" i="1" s="1"/>
  <c r="DE72" i="1" s="1"/>
  <c r="DE74" i="1" s="1"/>
  <c r="EX35" i="5"/>
  <c r="Q33" i="8" s="1"/>
  <c r="EU28" i="5"/>
  <c r="EU52" i="5" s="1"/>
  <c r="EU27" i="5" s="1"/>
  <c r="EU73" i="5" s="1"/>
  <c r="EU74" i="5" s="1"/>
  <c r="ES27" i="5"/>
  <c r="ES73" i="5" s="1"/>
  <c r="ES74" i="5" s="1"/>
  <c r="AW12" i="5"/>
  <c r="AW7" i="5" s="1"/>
  <c r="AW26" i="5" s="1"/>
  <c r="AW6" i="5" s="1"/>
  <c r="AW72" i="5" s="1"/>
  <c r="AW74" i="5" s="1"/>
  <c r="DT15" i="5"/>
  <c r="AU6" i="5"/>
  <c r="AU72" i="5" s="1"/>
  <c r="AU74" i="5" s="1"/>
  <c r="AA13" i="8"/>
  <c r="HA15" i="5"/>
  <c r="O33" i="8"/>
  <c r="HA35" i="5"/>
  <c r="HA28" i="5" s="1"/>
  <c r="HA52" i="5" s="1"/>
  <c r="EV28" i="1"/>
  <c r="EV52" i="1" s="1"/>
  <c r="H32" i="7" l="1"/>
  <c r="N32" i="7" s="1"/>
  <c r="EX28" i="1"/>
  <c r="HC35" i="1"/>
  <c r="HC28" i="1" s="1"/>
  <c r="HC52" i="1" s="1"/>
  <c r="HC27" i="1" s="1"/>
  <c r="HC73" i="1" s="1"/>
  <c r="HC15" i="5"/>
  <c r="AC13" i="8"/>
  <c r="Z33" i="8"/>
  <c r="AX33" i="8" s="1"/>
  <c r="AO33" i="8"/>
  <c r="HC15" i="1"/>
  <c r="K12" i="7"/>
  <c r="N12" i="7" s="1"/>
  <c r="EX28" i="5"/>
  <c r="HC35" i="5"/>
  <c r="HC28" i="5" s="1"/>
  <c r="HC52" i="5" s="1"/>
  <c r="HC27" i="5" s="1"/>
  <c r="HC73" i="5" s="1"/>
  <c r="HA15" i="1"/>
  <c r="I12" i="7"/>
  <c r="L12" i="7" s="1"/>
  <c r="AM13" i="8"/>
  <c r="AJ13" i="8"/>
  <c r="AV13" i="8" s="1"/>
  <c r="F32" i="7"/>
  <c r="L32" i="7" s="1"/>
  <c r="HA35" i="1"/>
  <c r="HA28" i="1" s="1"/>
  <c r="HA52" i="1" s="1"/>
  <c r="HA27" i="1" s="1"/>
  <c r="HA73" i="1" s="1"/>
  <c r="O26" i="8"/>
  <c r="EV27" i="5"/>
  <c r="X33" i="8"/>
  <c r="AV33" i="8" s="1"/>
  <c r="AM33" i="8"/>
  <c r="H25" i="7" l="1"/>
  <c r="EX52" i="1"/>
  <c r="EX52" i="5"/>
  <c r="Q26" i="8"/>
  <c r="AO13" i="8"/>
  <c r="AL13" i="8"/>
  <c r="AX13" i="8" s="1"/>
  <c r="EV27" i="1"/>
  <c r="EV73" i="1" s="1"/>
  <c r="X26" i="8"/>
  <c r="AV26" i="8" s="1"/>
  <c r="AM26" i="8"/>
  <c r="F25" i="7"/>
  <c r="O50" i="8"/>
  <c r="HA27" i="5"/>
  <c r="Z26" i="8" l="1"/>
  <c r="AX26" i="8" s="1"/>
  <c r="AO26" i="8"/>
  <c r="EX27" i="1"/>
  <c r="H49" i="7"/>
  <c r="N49" i="7" s="1"/>
  <c r="EX27" i="5"/>
  <c r="Q50" i="8"/>
  <c r="N25" i="7"/>
  <c r="O25" i="8"/>
  <c r="EV73" i="5"/>
  <c r="HA73" i="5"/>
  <c r="L25" i="7"/>
  <c r="X50" i="8"/>
  <c r="AV50" i="8" s="1"/>
  <c r="AM50" i="8"/>
  <c r="F49" i="7"/>
  <c r="L49" i="7" s="1"/>
  <c r="ES73" i="1"/>
  <c r="Z50" i="8" l="1"/>
  <c r="AX50" i="8" s="1"/>
  <c r="AO50" i="8"/>
  <c r="EX73" i="5"/>
  <c r="Q25" i="8"/>
  <c r="EX73" i="1"/>
  <c r="H24" i="7"/>
  <c r="F24" i="7"/>
  <c r="X25" i="8"/>
  <c r="AV25" i="8" s="1"/>
  <c r="AM25" i="8"/>
  <c r="H69" i="7" l="1"/>
  <c r="N24" i="7"/>
  <c r="N69" i="7" s="1"/>
  <c r="Z25" i="8"/>
  <c r="AX25" i="8" s="1"/>
  <c r="AO25" i="8"/>
  <c r="F69" i="7"/>
  <c r="L24" i="7"/>
  <c r="L69" i="7" l="1"/>
  <c r="AO10" i="1" l="1"/>
  <c r="AO7" i="1" s="1"/>
  <c r="AO26" i="1" s="1"/>
  <c r="AO6" i="1" s="1"/>
  <c r="AO72" i="1" s="1"/>
  <c r="AO74" i="1" s="1"/>
  <c r="AQ10" i="5" l="1"/>
  <c r="AO7" i="5"/>
  <c r="AO26" i="5" s="1"/>
  <c r="AQ7" i="5" l="1"/>
  <c r="AQ26" i="5" s="1"/>
  <c r="AQ6" i="5" s="1"/>
  <c r="AQ72" i="5" s="1"/>
  <c r="AQ74" i="5" s="1"/>
  <c r="AQ10" i="1"/>
  <c r="AQ7" i="1" s="1"/>
  <c r="AQ26" i="1" s="1"/>
  <c r="AQ6" i="1" s="1"/>
  <c r="AQ72" i="1" s="1"/>
  <c r="AQ74" i="1" s="1"/>
  <c r="AO6" i="5"/>
  <c r="AO72" i="5" s="1"/>
  <c r="AO74" i="5" s="1"/>
  <c r="DI10" i="1" l="1"/>
  <c r="DI7" i="1" s="1"/>
  <c r="DI26" i="1" s="1"/>
  <c r="DI6" i="1" s="1"/>
  <c r="DI72" i="1" s="1"/>
  <c r="DI74" i="1" s="1"/>
  <c r="CW10" i="9"/>
  <c r="CW10" i="1" s="1"/>
  <c r="CW7" i="1" s="1"/>
  <c r="CW26" i="1" s="1"/>
  <c r="CW6" i="1" s="1"/>
  <c r="CW72" i="1" s="1"/>
  <c r="CW74" i="1" s="1"/>
  <c r="BG10" i="1"/>
  <c r="BG7" i="1" s="1"/>
  <c r="BG26" i="1" s="1"/>
  <c r="BG6" i="1" s="1"/>
  <c r="BG72" i="1" s="1"/>
  <c r="BG74" i="1" s="1"/>
  <c r="BA10" i="1"/>
  <c r="BA7" i="1" s="1"/>
  <c r="BA26" i="1" s="1"/>
  <c r="BA6" i="1" s="1"/>
  <c r="BA72" i="1" s="1"/>
  <c r="BA74" i="1" s="1"/>
  <c r="CZ10" i="1"/>
  <c r="CZ7" i="1" s="1"/>
  <c r="CZ26" i="1" s="1"/>
  <c r="CZ6" i="1" s="1"/>
  <c r="CZ72" i="1" s="1"/>
  <c r="CZ74" i="1" s="1"/>
  <c r="AI10" i="1"/>
  <c r="EP9" i="1"/>
  <c r="EJ9" i="1"/>
  <c r="ES8" i="1"/>
  <c r="EP8" i="1"/>
  <c r="EJ8" i="1"/>
  <c r="ES9" i="1"/>
  <c r="EP7" i="1" l="1"/>
  <c r="EP26" i="1" s="1"/>
  <c r="EP6" i="1" s="1"/>
  <c r="EP72" i="1" s="1"/>
  <c r="EP74" i="1" s="1"/>
  <c r="EJ7" i="1"/>
  <c r="EJ26" i="1" s="1"/>
  <c r="EJ6" i="1" s="1"/>
  <c r="EJ72" i="1" s="1"/>
  <c r="EJ74" i="1" s="1"/>
  <c r="EV8" i="1"/>
  <c r="EV9" i="1"/>
  <c r="AI7" i="1"/>
  <c r="AI26" i="1" s="1"/>
  <c r="AI6" i="1" s="1"/>
  <c r="AI72" i="1" s="1"/>
  <c r="AI74" i="1" s="1"/>
  <c r="DR10" i="1"/>
  <c r="ES7" i="1"/>
  <c r="ES26" i="1" s="1"/>
  <c r="ES6" i="1" s="1"/>
  <c r="ER8" i="10"/>
  <c r="EP7" i="10"/>
  <c r="EP26" i="10" s="1"/>
  <c r="EV8" i="10"/>
  <c r="ER9" i="10"/>
  <c r="EX9" i="10" s="1"/>
  <c r="EV9" i="10"/>
  <c r="EU9" i="9"/>
  <c r="EV9" i="9"/>
  <c r="R7" i="8" s="1"/>
  <c r="BC10" i="9"/>
  <c r="BC10" i="1" s="1"/>
  <c r="BC7" i="1" s="1"/>
  <c r="BC26" i="1" s="1"/>
  <c r="BC6" i="1" s="1"/>
  <c r="BC72" i="1" s="1"/>
  <c r="BC74" i="1" s="1"/>
  <c r="BA7" i="9"/>
  <c r="BA26" i="9" s="1"/>
  <c r="DR10" i="9"/>
  <c r="CY10" i="9"/>
  <c r="CW7" i="9"/>
  <c r="CW26" i="9" s="1"/>
  <c r="ER8" i="9"/>
  <c r="ER8" i="1" s="1"/>
  <c r="EP7" i="9"/>
  <c r="EP26" i="9" s="1"/>
  <c r="EP6" i="9" s="1"/>
  <c r="EV8" i="9"/>
  <c r="EU8" i="9"/>
  <c r="ES7" i="9"/>
  <c r="ES26" i="9" s="1"/>
  <c r="DR8" i="9"/>
  <c r="D8" i="9"/>
  <c r="D8" i="1" s="1"/>
  <c r="DB10" i="9"/>
  <c r="CZ7" i="9"/>
  <c r="CZ26" i="9" s="1"/>
  <c r="CZ6" i="9" s="1"/>
  <c r="CZ72" i="9" s="1"/>
  <c r="CZ74" i="9" s="1"/>
  <c r="EL8" i="5"/>
  <c r="EL8" i="1" s="1"/>
  <c r="EJ7" i="5"/>
  <c r="EJ26" i="5" s="1"/>
  <c r="EV8" i="5"/>
  <c r="HA8" i="5" s="1"/>
  <c r="EL9" i="5"/>
  <c r="EL9" i="1" s="1"/>
  <c r="EV9" i="5"/>
  <c r="ER9" i="5"/>
  <c r="EP7" i="5"/>
  <c r="EP26" i="5" s="1"/>
  <c r="EP6" i="5" s="1"/>
  <c r="EP72" i="5" s="1"/>
  <c r="EP74" i="5" s="1"/>
  <c r="AK10" i="5"/>
  <c r="AK10" i="1" s="1"/>
  <c r="AI7" i="5"/>
  <c r="AI26" i="5" s="1"/>
  <c r="DR10" i="5"/>
  <c r="BI10" i="5"/>
  <c r="BG7" i="5"/>
  <c r="BG26" i="5" s="1"/>
  <c r="DK10" i="5"/>
  <c r="DI7" i="5"/>
  <c r="DI26" i="5" s="1"/>
  <c r="ES6" i="9"/>
  <c r="CW6" i="9"/>
  <c r="CW72" i="9" s="1"/>
  <c r="CW74" i="9" s="1"/>
  <c r="BA6" i="9"/>
  <c r="BA72" i="9" s="1"/>
  <c r="BA74" i="9" s="1"/>
  <c r="B8" i="1"/>
  <c r="DR8" i="1" s="1"/>
  <c r="DK7" i="5" l="1"/>
  <c r="DK26" i="5" s="1"/>
  <c r="DK6" i="5" s="1"/>
  <c r="DK72" i="5" s="1"/>
  <c r="DK74" i="5" s="1"/>
  <c r="DK10" i="1"/>
  <c r="DK7" i="1" s="1"/>
  <c r="DK26" i="1" s="1"/>
  <c r="DK6" i="1" s="1"/>
  <c r="DK72" i="1" s="1"/>
  <c r="DK74" i="1" s="1"/>
  <c r="BI7" i="5"/>
  <c r="BI26" i="5" s="1"/>
  <c r="BI6" i="5" s="1"/>
  <c r="BI72" i="5" s="1"/>
  <c r="BI74" i="5" s="1"/>
  <c r="BI10" i="1"/>
  <c r="BI7" i="1" s="1"/>
  <c r="BI26" i="1" s="1"/>
  <c r="BI6" i="1" s="1"/>
  <c r="BI72" i="1" s="1"/>
  <c r="BI74" i="1" s="1"/>
  <c r="EL7" i="1"/>
  <c r="EL26" i="1" s="1"/>
  <c r="EL6" i="1" s="1"/>
  <c r="EL72" i="1" s="1"/>
  <c r="EL74" i="1" s="1"/>
  <c r="DB7" i="9"/>
  <c r="DB26" i="9" s="1"/>
  <c r="DB6" i="9" s="1"/>
  <c r="DB72" i="9" s="1"/>
  <c r="DB74" i="9" s="1"/>
  <c r="DB10" i="1"/>
  <c r="DB7" i="1" s="1"/>
  <c r="DB26" i="1" s="1"/>
  <c r="DB6" i="1" s="1"/>
  <c r="DB72" i="1" s="1"/>
  <c r="DB74" i="1" s="1"/>
  <c r="EU7" i="9"/>
  <c r="EU26" i="9" s="1"/>
  <c r="EU6" i="9" s="1"/>
  <c r="EU72" i="9" s="1"/>
  <c r="EU74" i="9" s="1"/>
  <c r="EU8" i="1"/>
  <c r="EX9" i="9"/>
  <c r="T7" i="8" s="1"/>
  <c r="EU9" i="1"/>
  <c r="HC9" i="10"/>
  <c r="W7" i="8"/>
  <c r="AU7" i="8" s="1"/>
  <c r="AK7" i="1"/>
  <c r="AK26" i="1" s="1"/>
  <c r="AK6" i="1" s="1"/>
  <c r="AK72" i="1" s="1"/>
  <c r="AK74" i="1" s="1"/>
  <c r="ER7" i="5"/>
  <c r="ER26" i="5" s="1"/>
  <c r="ER6" i="5" s="1"/>
  <c r="ER72" i="5" s="1"/>
  <c r="ER74" i="5" s="1"/>
  <c r="ER9" i="1"/>
  <c r="DT8" i="1"/>
  <c r="CY7" i="9"/>
  <c r="CY26" i="9" s="1"/>
  <c r="CY6" i="9" s="1"/>
  <c r="CY72" i="9" s="1"/>
  <c r="CY74" i="9" s="1"/>
  <c r="CY10" i="1"/>
  <c r="CY7" i="1" s="1"/>
  <c r="CY26" i="1" s="1"/>
  <c r="CY6" i="1" s="1"/>
  <c r="CY72" i="1" s="1"/>
  <c r="CY74" i="1" s="1"/>
  <c r="ER7" i="10"/>
  <c r="ER26" i="10" s="1"/>
  <c r="ER6" i="10" s="1"/>
  <c r="ER72" i="10" s="1"/>
  <c r="ER74" i="10" s="1"/>
  <c r="EX8" i="10"/>
  <c r="W6" i="8" s="1"/>
  <c r="AU6" i="8" s="1"/>
  <c r="B7" i="9"/>
  <c r="B26" i="9" s="1"/>
  <c r="B6" i="9" s="1"/>
  <c r="B72" i="9" s="1"/>
  <c r="B74" i="9" s="1"/>
  <c r="DR9" i="9"/>
  <c r="D9" i="9"/>
  <c r="D7" i="9" s="1"/>
  <c r="D26" i="9" s="1"/>
  <c r="D6" i="9" s="1"/>
  <c r="D72" i="9" s="1"/>
  <c r="D74" i="9" s="1"/>
  <c r="DT8" i="9"/>
  <c r="AF6" i="8" s="1"/>
  <c r="ER7" i="9"/>
  <c r="ER26" i="9" s="1"/>
  <c r="ER6" i="9" s="1"/>
  <c r="ER72" i="9" s="1"/>
  <c r="ER74" i="9" s="1"/>
  <c r="EX8" i="9"/>
  <c r="BC7" i="9"/>
  <c r="BC26" i="9" s="1"/>
  <c r="BC6" i="9" s="1"/>
  <c r="BC72" i="9" s="1"/>
  <c r="BC74" i="9" s="1"/>
  <c r="DT10" i="9"/>
  <c r="EV7" i="10"/>
  <c r="EV26" i="10" s="1"/>
  <c r="EP6" i="10"/>
  <c r="EP72" i="10" s="1"/>
  <c r="EP74" i="10" s="1"/>
  <c r="EV7" i="9"/>
  <c r="EV26" i="9" s="1"/>
  <c r="EP72" i="9"/>
  <c r="EP74" i="9" s="1"/>
  <c r="ES72" i="9"/>
  <c r="ES74" i="9" s="1"/>
  <c r="EV7" i="5"/>
  <c r="EV26" i="5" s="1"/>
  <c r="EX9" i="5"/>
  <c r="EX8" i="5"/>
  <c r="EL7" i="5"/>
  <c r="EL26" i="5" s="1"/>
  <c r="EL6" i="5" s="1"/>
  <c r="EL72" i="5" s="1"/>
  <c r="EL74" i="5" s="1"/>
  <c r="EJ6" i="5"/>
  <c r="EJ72" i="5" s="1"/>
  <c r="EJ74" i="5" s="1"/>
  <c r="AK7" i="5"/>
  <c r="AK26" i="5" s="1"/>
  <c r="AK6" i="5" s="1"/>
  <c r="AK72" i="5" s="1"/>
  <c r="AK74" i="5" s="1"/>
  <c r="DT10" i="5"/>
  <c r="AI6" i="5"/>
  <c r="AI72" i="5" s="1"/>
  <c r="AI74" i="5" s="1"/>
  <c r="DI6" i="5"/>
  <c r="DI72" i="5" s="1"/>
  <c r="DI74" i="5" s="1"/>
  <c r="BG6" i="5"/>
  <c r="BG72" i="5" s="1"/>
  <c r="BG74" i="5" s="1"/>
  <c r="U7" i="8"/>
  <c r="AS7" i="8" s="1"/>
  <c r="HA9" i="10"/>
  <c r="R6" i="8"/>
  <c r="HA8" i="10"/>
  <c r="U6" i="8"/>
  <c r="AS6" i="8" s="1"/>
  <c r="O7" i="8"/>
  <c r="HA9" i="5"/>
  <c r="O6" i="8"/>
  <c r="EV7" i="1"/>
  <c r="EV26" i="1" s="1"/>
  <c r="HA10" i="5"/>
  <c r="AA8" i="8"/>
  <c r="AM8" i="8" s="1"/>
  <c r="AD8" i="8"/>
  <c r="HA10" i="9"/>
  <c r="B9" i="1"/>
  <c r="AD6" i="8"/>
  <c r="HA8" i="9"/>
  <c r="HA7" i="10" l="1"/>
  <c r="HA26" i="10" s="1"/>
  <c r="HA6" i="10" s="1"/>
  <c r="HA72" i="10" s="1"/>
  <c r="HA74" i="10" s="1"/>
  <c r="EX9" i="1"/>
  <c r="H6" i="7" s="1"/>
  <c r="ER7" i="1"/>
  <c r="ER26" i="1" s="1"/>
  <c r="ER6" i="1" s="1"/>
  <c r="ER72" i="1" s="1"/>
  <c r="ER74" i="1" s="1"/>
  <c r="HC9" i="5"/>
  <c r="Q7" i="8"/>
  <c r="DT10" i="1"/>
  <c r="EU7" i="1"/>
  <c r="EU26" i="1" s="1"/>
  <c r="EU6" i="1" s="1"/>
  <c r="EU72" i="1" s="1"/>
  <c r="EU74" i="1" s="1"/>
  <c r="EX8" i="1"/>
  <c r="HC8" i="5"/>
  <c r="Q6" i="8"/>
  <c r="EX7" i="9"/>
  <c r="T6" i="8"/>
  <c r="AR6" i="8" s="1"/>
  <c r="DT9" i="9"/>
  <c r="HC9" i="9" s="1"/>
  <c r="D9" i="1"/>
  <c r="K5" i="7"/>
  <c r="HC8" i="1"/>
  <c r="AL6" i="8"/>
  <c r="HC10" i="5"/>
  <c r="AC8" i="8"/>
  <c r="HC10" i="9"/>
  <c r="AF8" i="8"/>
  <c r="AR8" i="8" s="1"/>
  <c r="B7" i="1"/>
  <c r="B26" i="1" s="1"/>
  <c r="DR9" i="1"/>
  <c r="EX7" i="10"/>
  <c r="HC8" i="10"/>
  <c r="HC7" i="10" s="1"/>
  <c r="HC26" i="10" s="1"/>
  <c r="HC6" i="10" s="1"/>
  <c r="HC72" i="10" s="1"/>
  <c r="HC74" i="10" s="1"/>
  <c r="HC8" i="9"/>
  <c r="EX7" i="5"/>
  <c r="R5" i="8"/>
  <c r="EV6" i="9"/>
  <c r="EV6" i="10"/>
  <c r="U5" i="8"/>
  <c r="AS5" i="8" s="1"/>
  <c r="F6" i="7"/>
  <c r="AM7" i="8"/>
  <c r="X7" i="8"/>
  <c r="F5" i="7"/>
  <c r="EV6" i="5"/>
  <c r="O5" i="8"/>
  <c r="AM6" i="8"/>
  <c r="X6" i="8"/>
  <c r="HA10" i="1"/>
  <c r="I7" i="7"/>
  <c r="L7" i="7" s="1"/>
  <c r="AP8" i="8"/>
  <c r="AJ8" i="8"/>
  <c r="AV8" i="8" s="1"/>
  <c r="AD7" i="8"/>
  <c r="HA9" i="9"/>
  <c r="I5" i="7"/>
  <c r="HA8" i="1"/>
  <c r="AJ6" i="8"/>
  <c r="AP6" i="8"/>
  <c r="AF7" i="8" l="1"/>
  <c r="AR7" i="8" s="1"/>
  <c r="EX26" i="5"/>
  <c r="Q5" i="8"/>
  <c r="EX26" i="9"/>
  <c r="T5" i="8"/>
  <c r="Z7" i="8"/>
  <c r="AO7" i="8"/>
  <c r="EX26" i="10"/>
  <c r="W5" i="8"/>
  <c r="AU5" i="8" s="1"/>
  <c r="DT9" i="1"/>
  <c r="D7" i="1"/>
  <c r="D26" i="1" s="1"/>
  <c r="D6" i="1" s="1"/>
  <c r="D72" i="1" s="1"/>
  <c r="D74" i="1" s="1"/>
  <c r="AO6" i="8"/>
  <c r="Z6" i="8"/>
  <c r="AX6" i="8" s="1"/>
  <c r="H5" i="7"/>
  <c r="N5" i="7" s="1"/>
  <c r="EX7" i="1"/>
  <c r="K7" i="7"/>
  <c r="N7" i="7" s="1"/>
  <c r="HC10" i="1"/>
  <c r="AL8" i="8"/>
  <c r="AX8" i="8" s="1"/>
  <c r="AO8" i="8"/>
  <c r="X5" i="8"/>
  <c r="AV6" i="8"/>
  <c r="L5" i="7"/>
  <c r="R24" i="8"/>
  <c r="U24" i="8"/>
  <c r="AS24" i="8" s="1"/>
  <c r="O24" i="8"/>
  <c r="EV6" i="1"/>
  <c r="EV72" i="1" s="1"/>
  <c r="EV74" i="1" s="1"/>
  <c r="F4" i="7"/>
  <c r="F70" i="7" s="1"/>
  <c r="AJ7" i="8"/>
  <c r="AV7" i="8" s="1"/>
  <c r="AP7" i="8"/>
  <c r="I6" i="7"/>
  <c r="L6" i="7" s="1"/>
  <c r="HA9" i="1"/>
  <c r="B6" i="1"/>
  <c r="AL7" i="8" l="1"/>
  <c r="AX7" i="8" s="1"/>
  <c r="HC9" i="1"/>
  <c r="K6" i="7"/>
  <c r="N6" i="7" s="1"/>
  <c r="EX6" i="10"/>
  <c r="W24" i="8"/>
  <c r="AU24" i="8" s="1"/>
  <c r="EX6" i="9"/>
  <c r="T24" i="8"/>
  <c r="Z5" i="8"/>
  <c r="H4" i="7"/>
  <c r="EX26" i="1"/>
  <c r="EX6" i="5"/>
  <c r="Q24" i="8"/>
  <c r="X24" i="8"/>
  <c r="ES72" i="1"/>
  <c r="ES74" i="1" s="1"/>
  <c r="R4" i="8"/>
  <c r="EV72" i="9"/>
  <c r="EV74" i="9" s="1"/>
  <c r="EV72" i="10"/>
  <c r="EV74" i="10" s="1"/>
  <c r="U4" i="8"/>
  <c r="AS4" i="8" s="1"/>
  <c r="F73" i="7"/>
  <c r="F75" i="7" s="1"/>
  <c r="F72" i="7"/>
  <c r="O4" i="8"/>
  <c r="EV72" i="5"/>
  <c r="EV74" i="5" s="1"/>
  <c r="F23" i="7"/>
  <c r="B72" i="1"/>
  <c r="B74" i="1" s="1"/>
  <c r="Z24" i="8" l="1"/>
  <c r="H23" i="7"/>
  <c r="EX6" i="1"/>
  <c r="EX72" i="9"/>
  <c r="EX74" i="9" s="1"/>
  <c r="T4" i="8"/>
  <c r="EX72" i="10"/>
  <c r="EX74" i="10" s="1"/>
  <c r="W4" i="8"/>
  <c r="AU4" i="8" s="1"/>
  <c r="EX72" i="5"/>
  <c r="EX74" i="5" s="1"/>
  <c r="Q4" i="8"/>
  <c r="Z4" i="8" s="1"/>
  <c r="H70" i="7"/>
  <c r="X4" i="8"/>
  <c r="F3" i="7"/>
  <c r="H72" i="7" l="1"/>
  <c r="H73" i="7"/>
  <c r="H75" i="7" s="1"/>
  <c r="EX72" i="1"/>
  <c r="EX74" i="1" s="1"/>
  <c r="H3" i="7"/>
  <c r="DO24" i="1"/>
  <c r="DO21" i="1" l="1"/>
  <c r="DO18" i="1" s="1"/>
  <c r="DR24" i="1"/>
  <c r="DR21" i="1" s="1"/>
  <c r="DR18" i="1" s="1"/>
  <c r="DQ24" i="9"/>
  <c r="DQ24" i="1" s="1"/>
  <c r="DO21" i="9"/>
  <c r="DO18" i="9" s="1"/>
  <c r="DR24" i="9"/>
  <c r="DR21" i="9" s="1"/>
  <c r="DR18" i="9" s="1"/>
  <c r="DQ16" i="5"/>
  <c r="DO12" i="5"/>
  <c r="DO7" i="5" s="1"/>
  <c r="DO26" i="5" s="1"/>
  <c r="DR16" i="5"/>
  <c r="DR12" i="5" s="1"/>
  <c r="DR7" i="5" s="1"/>
  <c r="DR26" i="5" s="1"/>
  <c r="DO16" i="1"/>
  <c r="DO12" i="1" l="1"/>
  <c r="DO7" i="1" s="1"/>
  <c r="DO26" i="1" s="1"/>
  <c r="DO6" i="1" s="1"/>
  <c r="DO72" i="1" s="1"/>
  <c r="DO74" i="1" s="1"/>
  <c r="DR16" i="1"/>
  <c r="DR12" i="1" s="1"/>
  <c r="DR7" i="1" s="1"/>
  <c r="DR26" i="1" s="1"/>
  <c r="DR6" i="1" s="1"/>
  <c r="DQ21" i="1"/>
  <c r="DQ18" i="1" s="1"/>
  <c r="DT24" i="1"/>
  <c r="DQ16" i="9"/>
  <c r="DQ16" i="1" s="1"/>
  <c r="DO12" i="9"/>
  <c r="DO7" i="9" s="1"/>
  <c r="DO26" i="9" s="1"/>
  <c r="DO6" i="9" s="1"/>
  <c r="DO72" i="9" s="1"/>
  <c r="DO74" i="9" s="1"/>
  <c r="DR16" i="9"/>
  <c r="DQ21" i="9"/>
  <c r="DQ18" i="9" s="1"/>
  <c r="DT24" i="9"/>
  <c r="AF22" i="8" s="1"/>
  <c r="DQ12" i="5"/>
  <c r="DQ7" i="5" s="1"/>
  <c r="DQ26" i="5" s="1"/>
  <c r="DQ6" i="5" s="1"/>
  <c r="DQ72" i="5" s="1"/>
  <c r="DQ74" i="5" s="1"/>
  <c r="DT16" i="5"/>
  <c r="AC14" i="8" s="1"/>
  <c r="AO14" i="8" s="1"/>
  <c r="DO6" i="5"/>
  <c r="DO72" i="5" s="1"/>
  <c r="DO74" i="5" s="1"/>
  <c r="HA16" i="5"/>
  <c r="HA12" i="5" s="1"/>
  <c r="AA14" i="8"/>
  <c r="AM14" i="8" s="1"/>
  <c r="DR12" i="9"/>
  <c r="DR7" i="9" s="1"/>
  <c r="DR26" i="9" s="1"/>
  <c r="AD22" i="8"/>
  <c r="HA24" i="9"/>
  <c r="HA21" i="9" s="1"/>
  <c r="HA18" i="9" s="1"/>
  <c r="DQ12" i="1" l="1"/>
  <c r="DQ7" i="1" s="1"/>
  <c r="DQ26" i="1" s="1"/>
  <c r="DQ6" i="1" s="1"/>
  <c r="DQ72" i="1" s="1"/>
  <c r="DQ74" i="1" s="1"/>
  <c r="DT16" i="1"/>
  <c r="HC24" i="1"/>
  <c r="HC21" i="1" s="1"/>
  <c r="HC18" i="1" s="1"/>
  <c r="K21" i="7"/>
  <c r="N21" i="7" s="1"/>
  <c r="DT21" i="1"/>
  <c r="AR22" i="8"/>
  <c r="AL22" i="8"/>
  <c r="AX22" i="8" s="1"/>
  <c r="HC24" i="9"/>
  <c r="HC21" i="9" s="1"/>
  <c r="HC18" i="9" s="1"/>
  <c r="DT21" i="9"/>
  <c r="DQ12" i="9"/>
  <c r="DQ7" i="9" s="1"/>
  <c r="DQ26" i="9" s="1"/>
  <c r="DQ6" i="9" s="1"/>
  <c r="DQ72" i="9" s="1"/>
  <c r="DQ74" i="9" s="1"/>
  <c r="DT16" i="9"/>
  <c r="AF14" i="8" s="1"/>
  <c r="DT12" i="5"/>
  <c r="HC16" i="5"/>
  <c r="HC12" i="5" s="1"/>
  <c r="AA10" i="8"/>
  <c r="AM10" i="8" s="1"/>
  <c r="AD14" i="8"/>
  <c r="HA16" i="9"/>
  <c r="HA24" i="1"/>
  <c r="HA21" i="1" s="1"/>
  <c r="HA18" i="1" s="1"/>
  <c r="I21" i="7"/>
  <c r="L21" i="7" s="1"/>
  <c r="AD19" i="8"/>
  <c r="AP22" i="8"/>
  <c r="AJ22" i="8"/>
  <c r="AV22" i="8" s="1"/>
  <c r="HC16" i="1" l="1"/>
  <c r="HC12" i="1" s="1"/>
  <c r="HC7" i="1" s="1"/>
  <c r="HC26" i="1" s="1"/>
  <c r="HC6" i="1" s="1"/>
  <c r="HC72" i="1" s="1"/>
  <c r="HC74" i="1" s="1"/>
  <c r="K13" i="7"/>
  <c r="N13" i="7" s="1"/>
  <c r="DT12" i="1"/>
  <c r="K18" i="7"/>
  <c r="N18" i="7" s="1"/>
  <c r="DT18" i="1"/>
  <c r="K15" i="7" s="1"/>
  <c r="AR14" i="8"/>
  <c r="AL14" i="8"/>
  <c r="AX14" i="8" s="1"/>
  <c r="DT18" i="9"/>
  <c r="AF16" i="8" s="1"/>
  <c r="AF19" i="8"/>
  <c r="DT7" i="5"/>
  <c r="AC5" i="8" s="1"/>
  <c r="AC10" i="8"/>
  <c r="HC16" i="9"/>
  <c r="HC12" i="9" s="1"/>
  <c r="HC7" i="9" s="1"/>
  <c r="HC26" i="9" s="1"/>
  <c r="HC6" i="9" s="1"/>
  <c r="HC72" i="9" s="1"/>
  <c r="HC74" i="9" s="1"/>
  <c r="DT12" i="9"/>
  <c r="HA12" i="9"/>
  <c r="HA7" i="9" s="1"/>
  <c r="HA26" i="9" s="1"/>
  <c r="HA6" i="9" s="1"/>
  <c r="HA72" i="9" s="1"/>
  <c r="HA74" i="9" s="1"/>
  <c r="HA7" i="5"/>
  <c r="HA26" i="5" s="1"/>
  <c r="AA5" i="8"/>
  <c r="AM5" i="8" s="1"/>
  <c r="DR6" i="5"/>
  <c r="AD10" i="8"/>
  <c r="AD5" i="8"/>
  <c r="AJ14" i="8"/>
  <c r="AV14" i="8" s="1"/>
  <c r="AP14" i="8"/>
  <c r="I13" i="7"/>
  <c r="L13" i="7" s="1"/>
  <c r="HA16" i="1"/>
  <c r="HA12" i="1" s="1"/>
  <c r="HA7" i="1" s="1"/>
  <c r="HA26" i="1" s="1"/>
  <c r="HA6" i="1" s="1"/>
  <c r="HA72" i="1" s="1"/>
  <c r="HA74" i="1" s="1"/>
  <c r="AP19" i="8"/>
  <c r="AJ19" i="8"/>
  <c r="AV19" i="8" s="1"/>
  <c r="I18" i="7"/>
  <c r="L18" i="7" s="1"/>
  <c r="AD16" i="8"/>
  <c r="DT26" i="5" l="1"/>
  <c r="DT6" i="5" s="1"/>
  <c r="N15" i="7"/>
  <c r="N71" i="7" s="1"/>
  <c r="N74" i="7" s="1"/>
  <c r="K71" i="7"/>
  <c r="K74" i="7" s="1"/>
  <c r="K9" i="7"/>
  <c r="N9" i="7" s="1"/>
  <c r="DT7" i="1"/>
  <c r="HC7" i="5"/>
  <c r="HC26" i="5" s="1"/>
  <c r="HC6" i="5" s="1"/>
  <c r="HC72" i="5" s="1"/>
  <c r="HC74" i="5" s="1"/>
  <c r="DT7" i="9"/>
  <c r="AF10" i="8"/>
  <c r="AR10" i="8" s="1"/>
  <c r="AO10" i="8"/>
  <c r="AR19" i="8"/>
  <c r="AL19" i="8"/>
  <c r="AX19" i="8" s="1"/>
  <c r="AO5" i="8"/>
  <c r="AR16" i="8"/>
  <c r="AL16" i="8"/>
  <c r="AX16" i="8" s="1"/>
  <c r="DR6" i="9"/>
  <c r="AA24" i="8"/>
  <c r="AM24" i="8" s="1"/>
  <c r="HA6" i="5"/>
  <c r="AJ5" i="8"/>
  <c r="AV5" i="8" s="1"/>
  <c r="AP5" i="8"/>
  <c r="AP10" i="8"/>
  <c r="AJ10" i="8"/>
  <c r="AV10" i="8" s="1"/>
  <c r="I9" i="7"/>
  <c r="L9" i="7" s="1"/>
  <c r="I15" i="7"/>
  <c r="AJ16" i="8"/>
  <c r="AV16" i="8" s="1"/>
  <c r="AP16" i="8"/>
  <c r="AC24" i="8" l="1"/>
  <c r="AO24" i="8" s="1"/>
  <c r="K4" i="7"/>
  <c r="DT26" i="1"/>
  <c r="DT72" i="5"/>
  <c r="DT74" i="5" s="1"/>
  <c r="AC4" i="8"/>
  <c r="AL10" i="8"/>
  <c r="AX10" i="8" s="1"/>
  <c r="DT26" i="9"/>
  <c r="AF5" i="8"/>
  <c r="AD24" i="8"/>
  <c r="AJ24" i="8" s="1"/>
  <c r="AV24" i="8" s="1"/>
  <c r="HA72" i="5"/>
  <c r="HA74" i="5" s="1"/>
  <c r="AA4" i="8"/>
  <c r="AM4" i="8" s="1"/>
  <c r="DR72" i="5"/>
  <c r="DR74" i="5" s="1"/>
  <c r="I4" i="7"/>
  <c r="I23" i="7"/>
  <c r="L23" i="7" s="1"/>
  <c r="L15" i="7"/>
  <c r="I71" i="7"/>
  <c r="AD4" i="8"/>
  <c r="DR72" i="9"/>
  <c r="DR74" i="9" s="1"/>
  <c r="HA77" i="1"/>
  <c r="DT6" i="1" l="1"/>
  <c r="K3" i="7" s="1"/>
  <c r="N3" i="7" s="1"/>
  <c r="K23" i="7"/>
  <c r="N23" i="7" s="1"/>
  <c r="K70" i="7"/>
  <c r="N4" i="7"/>
  <c r="N70" i="7" s="1"/>
  <c r="DT6" i="9"/>
  <c r="AF24" i="8"/>
  <c r="AO4" i="8"/>
  <c r="AR5" i="8"/>
  <c r="AL5" i="8"/>
  <c r="AX5" i="8" s="1"/>
  <c r="AP24" i="8"/>
  <c r="L4" i="7"/>
  <c r="I70" i="7"/>
  <c r="I73" i="7" s="1"/>
  <c r="HA76" i="1"/>
  <c r="I74" i="7"/>
  <c r="I3" i="7"/>
  <c r="L3" i="7" s="1"/>
  <c r="DR72" i="1"/>
  <c r="DR74" i="1" s="1"/>
  <c r="AJ4" i="8"/>
  <c r="AV4" i="8" s="1"/>
  <c r="AP4" i="8"/>
  <c r="L71" i="7"/>
  <c r="DT72" i="1" l="1"/>
  <c r="DT74" i="1" s="1"/>
  <c r="N73" i="7"/>
  <c r="N75" i="7" s="1"/>
  <c r="N72" i="7"/>
  <c r="K73" i="7"/>
  <c r="K75" i="7" s="1"/>
  <c r="K72" i="7"/>
  <c r="AR24" i="8"/>
  <c r="AL24" i="8"/>
  <c r="AX24" i="8" s="1"/>
  <c r="DT72" i="9"/>
  <c r="DT74" i="9" s="1"/>
  <c r="AF4" i="8"/>
  <c r="I72" i="7"/>
  <c r="I75" i="7"/>
  <c r="L70" i="7"/>
  <c r="L72" i="7" s="1"/>
  <c r="L74" i="7"/>
  <c r="AR4" i="8" l="1"/>
  <c r="AL4" i="8"/>
  <c r="AX4" i="8" s="1"/>
  <c r="L73" i="7"/>
  <c r="L75" i="7" s="1"/>
  <c r="L82" i="7"/>
  <c r="L81" i="7" l="1"/>
</calcChain>
</file>

<file path=xl/sharedStrings.xml><?xml version="1.0" encoding="utf-8"?>
<sst xmlns="http://schemas.openxmlformats.org/spreadsheetml/2006/main" count="4001" uniqueCount="1156">
  <si>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</si>
  <si>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</si>
  <si>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</si>
  <si>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</si>
  <si>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</si>
  <si>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</si>
  <si>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</si>
  <si>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</si>
  <si>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</si>
  <si>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</si>
  <si>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</si>
  <si>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</si>
  <si>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</si>
  <si>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</si>
  <si>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</si>
  <si>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</si>
  <si>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</si>
  <si>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</si>
  <si>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</si>
  <si>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</si>
  <si>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</si>
  <si>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</si>
  <si>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</si>
  <si>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</si>
  <si>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</si>
  <si>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</si>
  <si>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</si>
  <si>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</si>
  <si>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</si>
  <si>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</si>
  <si>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</si>
  <si>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</si>
  <si>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</si>
  <si>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</si>
  <si>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</si>
  <si>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</si>
  <si>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</si>
  <si>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</si>
  <si>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</si>
  <si>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</si>
  <si>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</si>
  <si>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</si>
  <si>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</si>
  <si>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</si>
  <si>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</si>
  <si>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</si>
  <si>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</si>
  <si>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</si>
  <si>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</si>
  <si>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</si>
  <si>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</si>
  <si>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</si>
  <si>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</si>
  <si>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</si>
  <si>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</si>
  <si>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</si>
  <si>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</si>
  <si>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</si>
  <si>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</si>
  <si>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</si>
  <si>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</si>
  <si>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</si>
  <si>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</si>
  <si>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</si>
  <si>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</si>
  <si>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</si>
  <si>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</si>
  <si>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</si>
  <si>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</si>
  <si>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</si>
  <si>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</si>
  <si>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</si>
  <si>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</si>
  <si>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</si>
  <si>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</si>
  <si>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</si>
  <si>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</si>
  <si>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</si>
  <si>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</si>
  <si>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</si>
  <si>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</si>
  <si>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</si>
  <si>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</si>
  <si>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</si>
  <si>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</si>
  <si>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</si>
  <si>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</si>
  <si>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</si>
  <si>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</si>
  <si>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</si>
  <si>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</si>
  <si>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</si>
  <si>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</si>
  <si>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</si>
  <si>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</si>
  <si>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</si>
  <si>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</si>
  <si>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</si>
  <si>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</si>
  <si>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</si>
  <si>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</si>
  <si>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</si>
  <si>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</si>
  <si>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</si>
  <si>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</si>
  <si>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</si>
  <si>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</si>
  <si>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</si>
  <si>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</si>
  <si>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</si>
  <si>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</si>
  <si>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</si>
  <si>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</si>
  <si>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</si>
  <si>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</si>
  <si>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</si>
  <si>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</si>
  <si>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</si>
  <si>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</si>
  <si>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</si>
  <si>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</si>
  <si>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</si>
  <si>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</si>
  <si>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</si>
  <si>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</si>
  <si>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</si>
  <si>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</si>
  <si>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</si>
  <si>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</si>
  <si>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</si>
  <si>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</si>
  <si>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</si>
  <si>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36</t>
  </si>
  <si>
    <t>Felhalmozási célú önkormányzati támogatások</t>
  </si>
  <si>
    <t>Felhalmozási célú visszatér. támog., kölcs. visszatér. áht-on belülről</t>
  </si>
  <si>
    <t>Felhal. c. visszatér. támog., kölcs. igénybevétele áht-on belülről</t>
  </si>
  <si>
    <t>Egyéb felhalmozási c. támogatások bevételei áht-on belülről</t>
  </si>
  <si>
    <t>Ingatlanok értékesítése</t>
  </si>
  <si>
    <t>Immateriális javak és egyéb tárgyi eszközök értékesítése</t>
  </si>
  <si>
    <t>Részesedések értékesítése és megszűnéséhez kapcsolódó bevételek</t>
  </si>
  <si>
    <t>Felhalmozási célú visszatér. támog., kölcs. visszatér. áht-on kívülről</t>
  </si>
  <si>
    <t>Egyéb felhalmozási célú átvett pénzeszközök</t>
  </si>
  <si>
    <t>46</t>
  </si>
  <si>
    <t>KÖLTSÉGVETÉSI BEVÉTELEK ÖSSZESEN (23+35)</t>
  </si>
  <si>
    <t>Államháztartáson belüli megelőlegezések visszafizetése</t>
  </si>
  <si>
    <t>Forgatási célú belföldi értékpapírok vásárlása</t>
  </si>
  <si>
    <t>Központi, irányító szervi támogatás folyósítása</t>
  </si>
  <si>
    <t>Központi, irányítószervi támogatás folyósítása</t>
  </si>
  <si>
    <t>Hosszúlejáratú hitelek, váltó törlesztése</t>
  </si>
  <si>
    <t>Központi, irányítószervi támogatás</t>
  </si>
  <si>
    <t xml:space="preserve">Államháztartáson belüli megelőlegezések </t>
  </si>
  <si>
    <t>Forgatási célú belföldi értékpapírok beváltása, értékesítése</t>
  </si>
  <si>
    <t>Maradvány igénybevétele</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</si>
  <si>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</si>
  <si>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</si>
  <si>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</si>
  <si>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</si>
  <si>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</si>
  <si>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</si>
  <si>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</si>
  <si>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</si>
  <si>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</si>
  <si>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</si>
  <si>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</si>
  <si>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</si>
  <si>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</si>
  <si>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</si>
  <si>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</si>
  <si>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</si>
  <si>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</si>
  <si>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</si>
  <si>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</si>
  <si>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</si>
  <si>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</si>
  <si>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</si>
  <si>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</si>
  <si>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</si>
  <si>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</si>
  <si>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</si>
  <si>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</si>
  <si>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</si>
  <si>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</si>
  <si>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</si>
  <si>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</si>
  <si>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</si>
  <si>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</si>
  <si>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</si>
  <si>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</si>
  <si>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</si>
  <si>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</si>
  <si>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</si>
  <si>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</si>
  <si>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</si>
  <si>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</si>
  <si>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</si>
  <si>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</si>
  <si>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</si>
  <si>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</si>
  <si>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</si>
  <si>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</si>
  <si>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</si>
  <si>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</si>
  <si>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</si>
  <si>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</si>
  <si>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</si>
  <si>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</si>
  <si>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</si>
  <si>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</si>
  <si>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</si>
  <si>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</si>
  <si>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</si>
  <si>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</si>
  <si>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</si>
  <si>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</si>
  <si>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</si>
  <si>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</si>
  <si>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</si>
  <si>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</si>
  <si>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</si>
  <si>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</si>
  <si>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</si>
  <si>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</si>
  <si>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</si>
  <si>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</si>
  <si>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</si>
  <si>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</si>
  <si>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</si>
  <si>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</si>
  <si>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</si>
  <si>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</si>
  <si>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</si>
  <si>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</si>
  <si>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</si>
  <si>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</si>
  <si>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</si>
  <si>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</si>
  <si>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</si>
  <si>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</si>
  <si>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</si>
  <si>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</si>
  <si>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</si>
  <si>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</si>
  <si>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</si>
  <si>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</si>
  <si>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</si>
  <si>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</si>
  <si>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</si>
  <si>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</si>
  <si>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</si>
  <si>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</si>
  <si>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</si>
  <si>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</si>
  <si>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</si>
  <si>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</si>
  <si>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</si>
  <si>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</si>
  <si>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</si>
  <si>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</si>
  <si>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</si>
  <si>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</si>
  <si>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</si>
  <si>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</si>
  <si>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</si>
  <si>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</si>
  <si>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</si>
  <si>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</si>
  <si>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</si>
  <si>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</si>
  <si>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</si>
  <si>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</si>
  <si>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</si>
  <si>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</si>
  <si>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</si>
  <si>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</si>
  <si>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</si>
  <si>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</si>
  <si>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</si>
  <si>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</si>
  <si>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</si>
  <si>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</si>
  <si>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</si>
  <si>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</si>
  <si>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</si>
  <si>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</si>
  <si>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</si>
  <si>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</si>
  <si>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</si>
  <si>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</si>
  <si>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</si>
  <si>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</si>
  <si>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</si>
  <si>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</si>
  <si>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</si>
  <si>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</si>
  <si>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</si>
  <si>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</si>
  <si>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</si>
  <si>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</si>
  <si>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</si>
  <si>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</si>
  <si>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</si>
  <si>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</si>
  <si>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</si>
  <si>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</si>
  <si>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</si>
  <si>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</si>
  <si>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</si>
  <si>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</si>
  <si>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</si>
  <si>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</si>
  <si>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</si>
  <si>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</si>
  <si>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</si>
  <si>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</si>
  <si>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</si>
  <si>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</si>
  <si>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</si>
  <si>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</si>
  <si>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</si>
  <si>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</si>
  <si>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</si>
  <si>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</si>
  <si>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</si>
  <si>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</si>
  <si>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</si>
  <si>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</si>
  <si>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</si>
  <si>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</si>
  <si>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</si>
  <si>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</si>
  <si>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</si>
  <si>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</si>
  <si>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</si>
  <si>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</si>
  <si>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</si>
  <si>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</si>
  <si>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</si>
  <si>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</si>
  <si>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</si>
  <si>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</si>
  <si>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</si>
  <si>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</si>
  <si>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</si>
  <si>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</si>
  <si>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</si>
  <si>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</si>
  <si>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</si>
  <si>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</si>
  <si>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</si>
  <si>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</si>
  <si>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</si>
  <si>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</si>
  <si>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</si>
  <si>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</si>
  <si>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</si>
  <si>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</si>
  <si>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</si>
  <si>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</si>
  <si>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</si>
  <si>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</si>
  <si>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</si>
  <si>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</si>
  <si>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</si>
  <si>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</si>
  <si>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</si>
  <si>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</si>
  <si>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</si>
  <si>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</si>
  <si>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</si>
  <si>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</si>
  <si>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</si>
  <si>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előirányzat</t>
  </si>
  <si>
    <t>48</t>
  </si>
  <si>
    <t>64</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</si>
  <si>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</si>
  <si>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</si>
  <si>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</si>
  <si>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</si>
  <si>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</si>
  <si>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</si>
  <si>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</si>
  <si>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</si>
  <si>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</si>
  <si>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</si>
  <si>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</si>
  <si>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</si>
  <si>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</si>
  <si>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</si>
  <si>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</si>
  <si>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</si>
  <si>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</si>
  <si>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</si>
  <si>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</si>
  <si>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</si>
  <si>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</si>
  <si>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</si>
  <si>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</si>
  <si>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</si>
  <si>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</si>
  <si>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</si>
  <si>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</si>
  <si>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</si>
  <si>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</si>
  <si>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</si>
  <si>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</si>
  <si>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</si>
  <si>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</si>
  <si>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</si>
  <si>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</si>
  <si>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</si>
  <si>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</si>
  <si>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</si>
  <si>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</si>
  <si>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</si>
  <si>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</si>
  <si>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</si>
  <si>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</si>
  <si>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</si>
  <si>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</si>
  <si>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</si>
  <si>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</si>
  <si>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</si>
  <si>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</si>
  <si>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</si>
  <si>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</si>
  <si>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</si>
  <si>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</si>
  <si>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</si>
  <si>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</si>
  <si>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</si>
  <si>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</si>
  <si>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</si>
  <si>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</si>
  <si>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</si>
  <si>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</si>
  <si>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</si>
  <si>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Önkormányzati feladatok összesen </t>
  </si>
  <si>
    <t xml:space="preserve">Házi Segítségnyújtás </t>
  </si>
  <si>
    <t>Oktatási - nevelési intézményekben étkeztetés biztosítása</t>
  </si>
  <si>
    <t>Családok Átmeneti Otthona</t>
  </si>
  <si>
    <t>22 BEVÉTELEK (47+56)</t>
  </si>
  <si>
    <t>Köz-         tisztviselői, ügykezelői</t>
  </si>
  <si>
    <t>Köz-     tisztviselői, ügykezelői</t>
  </si>
  <si>
    <t>KÖTELEZŐ FELADAT</t>
  </si>
  <si>
    <t>ÖNKÉNT VÁLLALT FELADAT</t>
  </si>
  <si>
    <t>ÖSSZESEN</t>
  </si>
  <si>
    <t>Közfoglalkoztatásban alkalmazottak</t>
  </si>
  <si>
    <t>Engedélyezett álláshelyek összesen</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</si>
  <si>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</si>
  <si>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</si>
  <si>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</si>
  <si>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</si>
  <si>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</si>
  <si>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</si>
  <si>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</si>
  <si>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</si>
  <si>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</si>
  <si>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</si>
  <si>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</si>
  <si>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</si>
  <si>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</si>
  <si>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</si>
  <si>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</si>
  <si>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</si>
  <si>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</si>
  <si>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</si>
  <si>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</si>
  <si>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</si>
  <si>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</si>
  <si>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</si>
  <si>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</si>
  <si>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</si>
  <si>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40110 cím                                Családok Átmeneti Otthona</t>
  </si>
  <si>
    <t>72100-17 cím                                                                                                                                              Napraforgó Egyesített  Óvoda</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</si>
  <si>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</si>
  <si>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</si>
  <si>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</si>
  <si>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</si>
  <si>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</si>
  <si>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</si>
  <si>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</si>
  <si>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</si>
  <si>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</si>
  <si>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</si>
  <si>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</si>
  <si>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</si>
  <si>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</si>
  <si>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</si>
  <si>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</si>
  <si>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</si>
  <si>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</si>
  <si>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</si>
  <si>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</si>
  <si>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</si>
  <si>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</si>
  <si>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</si>
  <si>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</si>
  <si>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Parkolás megváltás</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</si>
  <si>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</si>
  <si>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</si>
  <si>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</si>
  <si>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</si>
  <si>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</si>
  <si>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</si>
  <si>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kötelező feladat</t>
  </si>
  <si>
    <t>önként váll. feladat</t>
  </si>
  <si>
    <t>Önkormányzati feladatok összesen</t>
  </si>
  <si>
    <t>Költségvetési szervek</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</si>
  <si>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</si>
  <si>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</si>
  <si>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</si>
  <si>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</si>
  <si>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</si>
  <si>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</si>
  <si>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</si>
  <si>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</si>
  <si>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</si>
  <si>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</si>
  <si>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</si>
  <si>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Önként vállalt feladatok összesen</t>
  </si>
  <si>
    <t>Bevételek összesen</t>
  </si>
  <si>
    <t>Működési kiadások összesen</t>
  </si>
  <si>
    <t>Felhalmozási kiadások összesen</t>
  </si>
  <si>
    <t>KIADÁSOK   ÖSSZESEN</t>
  </si>
  <si>
    <t>Práter iskolaépület továbbszámlázás</t>
  </si>
  <si>
    <t>Előző években intézményi épületeken megvalósított energetikai felújításokra épületenergetikai szakértő igénybevétele</t>
  </si>
  <si>
    <t>Intézményi épületekben életveszélyelhárítás, gázhálózatcsere</t>
  </si>
  <si>
    <t>Kötelező feladatok összesen</t>
  </si>
  <si>
    <t>Intézményi fejlesztések</t>
  </si>
  <si>
    <t xml:space="preserve"> -Tervezés, kivitelezés, tervezői művezetés, műszaki ellenőr</t>
  </si>
  <si>
    <t xml:space="preserve"> - Egyéb költségek</t>
  </si>
  <si>
    <t xml:space="preserve"> - Bútorok beszerzése</t>
  </si>
  <si>
    <t>Illés u. 36. addiktológiai rendelő kialakítása</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</si>
  <si>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</si>
  <si>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</si>
  <si>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</si>
  <si>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</si>
  <si>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</si>
  <si>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</si>
  <si>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</si>
  <si>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</si>
  <si>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</si>
  <si>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</si>
  <si>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</si>
  <si>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</si>
  <si>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</si>
  <si>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</si>
  <si>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</si>
  <si>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</si>
  <si>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</si>
  <si>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</si>
  <si>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</si>
  <si>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</si>
  <si>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</si>
  <si>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</si>
  <si>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</si>
  <si>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</si>
  <si>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</si>
  <si>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</si>
  <si>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</si>
  <si>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</si>
  <si>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helyiségértékesítés részletfizetés áfa</t>
  </si>
  <si>
    <t>szerződéskötésből kötbér</t>
  </si>
  <si>
    <t>Munkaadót terhelő járulékok és szocális hozzájárulási adó</t>
  </si>
  <si>
    <t>továbbszámlázott közüzemi díjak</t>
  </si>
  <si>
    <t>Fővárosi Önkormányzatnak részletfizetés szerződés alapján</t>
  </si>
  <si>
    <t>társasházi közös ktg.és felújítási alap</t>
  </si>
  <si>
    <t>gyorsszolgálat, karbantartás</t>
  </si>
  <si>
    <t>lakások esetében bérbeszámítás</t>
  </si>
  <si>
    <t xml:space="preserve">helyiségek esetében bérbeszámítás </t>
  </si>
  <si>
    <t>egyéb üzemeltetés</t>
  </si>
  <si>
    <t>víz- csatornadíj</t>
  </si>
  <si>
    <t>szemétszállítási díj</t>
  </si>
  <si>
    <t>fűtésszolgáltatási díj</t>
  </si>
  <si>
    <t>áramszolgáltatási díj</t>
  </si>
  <si>
    <t>lakásbérleti jogviszony megváltása</t>
  </si>
  <si>
    <t>lakásforgalmi értékkülönbözet</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</si>
  <si>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</si>
  <si>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</si>
  <si>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</si>
  <si>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</si>
  <si>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</si>
  <si>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</si>
  <si>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</si>
  <si>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</si>
  <si>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tiszta önk. tulajdonú épületekben kamerarendszerek üzemeltetése, karbantartása</t>
  </si>
  <si>
    <t>Önrész terhére</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</si>
  <si>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</si>
  <si>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</si>
  <si>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</si>
  <si>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</si>
  <si>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</si>
  <si>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</si>
  <si>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</si>
  <si>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</si>
  <si>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</si>
  <si>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</si>
  <si>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</si>
  <si>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</si>
  <si>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</si>
  <si>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</si>
  <si>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</si>
  <si>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</si>
  <si>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 xml:space="preserve">Józsefvárosi Nemzetiségi Önkormányzatok programjaihoz támogatás </t>
  </si>
  <si>
    <t>Rendkívüli események (tűz, vihar, lakosságvédelmi intézkedés) költségeire</t>
  </si>
  <si>
    <t xml:space="preserve">Szigony u. - Práter u. szakasz közterületek felújítása II. ütem (Losonci iskola mögött és Szigony parkoló) </t>
  </si>
  <si>
    <t>Práter u. I. (Futó u. - Szigony u. között)</t>
  </si>
  <si>
    <t>Leonardo u. (Práter u. - Üllői út között)</t>
  </si>
  <si>
    <t>Tömő u. I. (Leonardo u. - Szigony u. között)</t>
  </si>
  <si>
    <t>Közbeszerzés lebonyolítás</t>
  </si>
  <si>
    <t>Kommunikáció</t>
  </si>
  <si>
    <t>Páyázati támogatás terhére</t>
  </si>
  <si>
    <t>Tisztviselőtelep -Bláthy O. u. közterület megújítása és funkcióváltása</t>
  </si>
  <si>
    <t>Műszaki ellenőrzés</t>
  </si>
  <si>
    <t>Tervezői művezetés</t>
  </si>
  <si>
    <t>Közösségi tervezés</t>
  </si>
  <si>
    <t>Egyéb működési célú támogatások államháztartáson belülről</t>
  </si>
  <si>
    <t>Általános iskolák</t>
  </si>
  <si>
    <t>Óvodák</t>
  </si>
  <si>
    <t>Bölcsődék</t>
  </si>
  <si>
    <t>Kincskereső Tagóvoda homlokzat felújítás, nyílászárók cseréje, elektromos és érintésvédelmi hálózat felújítása</t>
  </si>
  <si>
    <t>önként vállalt feladat</t>
  </si>
  <si>
    <t>Szabad működési maradvány</t>
  </si>
  <si>
    <t>Európai Uniós támogatás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</si>
  <si>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</si>
  <si>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</si>
  <si>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</si>
  <si>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</si>
  <si>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</si>
  <si>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</si>
  <si>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</si>
  <si>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</si>
  <si>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</si>
  <si>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Köz-         alkalmazotti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</si>
  <si>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</si>
  <si>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</si>
  <si>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</si>
  <si>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</si>
  <si>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</si>
  <si>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</si>
  <si>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</si>
  <si>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</si>
  <si>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</si>
  <si>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</si>
  <si>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Háziorvosi pályázati támogatás </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</si>
  <si>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</si>
  <si>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</si>
  <si>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Tolnai Lajos u. felújítás</t>
  </si>
  <si>
    <t>Szociális intézmények</t>
  </si>
  <si>
    <t>Útfelújítások</t>
  </si>
  <si>
    <t>Parkok, játszóterek</t>
  </si>
  <si>
    <t>Polgármester/Képviselő-testület</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</si>
  <si>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</si>
  <si>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</si>
  <si>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</si>
  <si>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</si>
  <si>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</si>
  <si>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</si>
  <si>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</si>
  <si>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</si>
  <si>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</si>
  <si>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</si>
  <si>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</si>
  <si>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</si>
  <si>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Eredeti előirányzat</t>
  </si>
  <si>
    <t>KIADÁSOK (21+48)</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</si>
  <si>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</si>
  <si>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</si>
  <si>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</si>
  <si>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</si>
  <si>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</si>
  <si>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</si>
  <si>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</si>
  <si>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</si>
  <si>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</si>
  <si>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</si>
  <si>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</si>
  <si>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</si>
  <si>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</si>
  <si>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</si>
  <si>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</si>
  <si>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</si>
  <si>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</si>
  <si>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</si>
  <si>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</si>
  <si>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</si>
  <si>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</si>
  <si>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</si>
  <si>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</si>
  <si>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</si>
  <si>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Kiadás</t>
  </si>
  <si>
    <t>2019. évre tervezett</t>
  </si>
  <si>
    <t>2021. évre tervezett</t>
  </si>
  <si>
    <t>2020. évre tervezett</t>
  </si>
  <si>
    <t>Önkormányzati kiegészítés saját forrásból</t>
  </si>
  <si>
    <t>2019. évi</t>
  </si>
  <si>
    <t>Energiamegtakarítási intézkedési terv</t>
  </si>
  <si>
    <t>Térfigyelő adatátviteli hálózat felújítása</t>
  </si>
  <si>
    <t>Térfigyelő szerver felújítás</t>
  </si>
  <si>
    <t>1 db térfigyelő kamera telepítés</t>
  </si>
  <si>
    <t>Társasházaknak közterületfoglalási bevételből vissza nem térítendő támogatás</t>
  </si>
  <si>
    <t>Részletezve külön mellékletben</t>
  </si>
  <si>
    <t>Orczy Negyed Projekt</t>
  </si>
  <si>
    <t>Golyónyomok emléktáblák</t>
  </si>
  <si>
    <t>Értékvédelmi emléktáblák</t>
  </si>
  <si>
    <t>Társasházak felújítására kölcsön és vissza nem térítendő támogatás nyújtás</t>
  </si>
  <si>
    <t>Bútor beszerzés</t>
  </si>
  <si>
    <t xml:space="preserve">Éven túl elhasználódó eszközök beszerzése </t>
  </si>
  <si>
    <t xml:space="preserve">PDA bírságoló készülék beszerzés  </t>
  </si>
  <si>
    <t>Józsefvárosi  Egyesített Bölcsődék</t>
  </si>
  <si>
    <t>Napraforgó Egyesített Óvoda</t>
  </si>
  <si>
    <t>Mindösszesen</t>
  </si>
  <si>
    <t>Botlatókövek</t>
  </si>
  <si>
    <t>Trianoni emlékmű /Országzászló</t>
  </si>
  <si>
    <t>JSZSZGYK új telephelyének tervezése</t>
  </si>
  <si>
    <t xml:space="preserve">dr. Görhöny Ádám alpolgármester kerete </t>
  </si>
  <si>
    <t>Lakatos Menyhért Általános Iskola és Gimnázium tornatermének felújítása TAO pályázat 70%</t>
  </si>
  <si>
    <t>Németh László Általános Iskola tornatermének felújítása TAO pályázat 70%</t>
  </si>
  <si>
    <t>Molnár Ferenc Magyar-Angol Két Tanítási Nyelvű általános Iskola tornatermének felújítása TAO pályázat 70%</t>
  </si>
  <si>
    <t>egyéb bevételek díjbevétel bank kamatok és késedelmi kamatok</t>
  </si>
  <si>
    <t>közszolgálati lakások felújítása bérbeszámítással</t>
  </si>
  <si>
    <t>Bérleti díj közös ktg.</t>
  </si>
  <si>
    <t>Lujza u. 32. szám alatti ingatlan értékesítés (telek)</t>
  </si>
  <si>
    <t>Szerdahelyi u. 3. szám alatti ingatlan értékesítés (épület, de üres)</t>
  </si>
  <si>
    <t xml:space="preserve">otthon-felújítási támogatás </t>
  </si>
  <si>
    <t>perköltség, egyéb szakértői díjak</t>
  </si>
  <si>
    <t>bankköltség</t>
  </si>
  <si>
    <t xml:space="preserve">Informatikai és egyéb eszközök beszerzése </t>
  </si>
  <si>
    <t>2019. január 1. engedélyezett álláshelyek</t>
  </si>
  <si>
    <t>Közüzemi díjak (víz, villany, gáz, távhő)</t>
  </si>
  <si>
    <t>VEKOP pályázat irodai bútorok beszerzése</t>
  </si>
  <si>
    <t>Élelmiszer beszerzés NE</t>
  </si>
  <si>
    <t>megtérült perköltség</t>
  </si>
  <si>
    <t>Márványtáblák kiegészítése</t>
  </si>
  <si>
    <t>Víg u. irattár felújítása</t>
  </si>
  <si>
    <t xml:space="preserve">Szoftver beszerzések </t>
  </si>
  <si>
    <t>Számítástechnikai eszközök beszerzése</t>
  </si>
  <si>
    <t>Storage bővítése</t>
  </si>
  <si>
    <t>Storage licenc</t>
  </si>
  <si>
    <t>Szerver szoba kialakítás</t>
  </si>
  <si>
    <t>EUB III. TÉR_KÖZ "B" 2016</t>
  </si>
  <si>
    <t>DériM projekt TÉR_KÖZ 2018</t>
  </si>
  <si>
    <t>EUB III. TÉR_KÖZ "A" 2016</t>
  </si>
  <si>
    <t>3 db térfigyelő kamera telepítés</t>
  </si>
  <si>
    <t>Közösségi és kulturális rendezvények</t>
  </si>
  <si>
    <t>Hatósági díjak</t>
  </si>
  <si>
    <t>CSP projekt utak felújítása</t>
  </si>
  <si>
    <t>2018. évi kompenzáció visszafizetés</t>
  </si>
  <si>
    <t>2018. évi kompenzáció visszafiz. miatti áfa befizetés</t>
  </si>
  <si>
    <t xml:space="preserve">Közfoglalkoztatás önrész </t>
  </si>
  <si>
    <t>Üzemeltetési költségek (Diószegi S. u. 14.; Kálvária tér 13., Dankó u. 40., Diószegi S. u. 13.) + Kálvária tér</t>
  </si>
  <si>
    <t>Szabadidős hálózat üzemeltetési kts.</t>
  </si>
  <si>
    <t>Nem elszámolható szoft (pl.: ösztöndíj)</t>
  </si>
  <si>
    <t>Önkormányzati lakóépületek komplex közösségi megújítása (LP 1)</t>
  </si>
  <si>
    <t>Műszakilag szükséges épületek bontása(LP 2)</t>
  </si>
  <si>
    <t>Magdolna-Orczy Negyed Projekt önkormányzati önrész</t>
  </si>
  <si>
    <t>Minimálbér, garantált illetmény emelés</t>
  </si>
  <si>
    <t>Egyéb mérnöki szakdíjak (LP1)</t>
  </si>
  <si>
    <t>Műszaki dokumentáció (engedélyezési, kiviteli és tendertervek, szakági tervekkel) (LP1)</t>
  </si>
  <si>
    <t>Egyéb, a megvalósításhoz szükséges szolgáltatási költségek (LP1)</t>
  </si>
  <si>
    <t>Építéshez kapcsolódó költségek (LP1)</t>
  </si>
  <si>
    <t>Műszaki ellenőri szolgáltatások költsége (LP1)</t>
  </si>
  <si>
    <t>Műszaki dokumentáció (engedélyezési, kiviteli és tendertervek, szakági tervekkel) (LP2)</t>
  </si>
  <si>
    <t>Műszaki ellenőri szolgáltatások költsége (LP2)</t>
  </si>
  <si>
    <t>Egyéb, a megvalósításhoz szükséges szolgáltatási költségek (LP2)</t>
  </si>
  <si>
    <t>Egyéb mérnöki szakértői díjak (LP2)</t>
  </si>
  <si>
    <t>Építéshez kapcsolódó költségek (LP2)</t>
  </si>
  <si>
    <t>Műszaki ellenőri szolgáltatások költsége (LP3)</t>
  </si>
  <si>
    <t>Műszaki dokumentáció (engedélyezési, kiviteli és tendertervek, szakági tervekkel) (LP3)</t>
  </si>
  <si>
    <t>Építéshez kapcsolódó költségek (LP3)</t>
  </si>
  <si>
    <t>Egyéb, a megvalósításhoz szükséges szolgáltatási költségek (LP3)</t>
  </si>
  <si>
    <t>Építéshez kapcsolódó költségek (LP4)</t>
  </si>
  <si>
    <t>Egyéb szükséges háttértanulmányok, szakvélemények költsége (LP4)</t>
  </si>
  <si>
    <t>Egyéb mérnöki szakértői díjak (LP4)</t>
  </si>
  <si>
    <t>Műszaki ellenőri szolgáltatások költsége (LP4)</t>
  </si>
  <si>
    <t>Egyéb, a megvalósításhoz szükséges szolgáltatási költségek (LP6)</t>
  </si>
  <si>
    <t>Műszaki ellenőri szolgáltatások költsége (LP7)</t>
  </si>
  <si>
    <t>Építéshez kapcsolódó költségek (LP7)</t>
  </si>
  <si>
    <t>Egyéb, a megvalósításhoz szükséges szolgáltatási költségek (LP7)</t>
  </si>
  <si>
    <t>Műszaki dokumentáció (engedélyezési, kiviteli és tendertervek, szakági tervekkel) (LP7)</t>
  </si>
  <si>
    <t>Műszaki jellegű szolgáltatások költségei (LP7)</t>
  </si>
  <si>
    <t>Műszaki jellegű szolgáltatások költségei (LP3)</t>
  </si>
  <si>
    <t>Műszaki ellenőri szolgáltatások költsége (FP5)</t>
  </si>
  <si>
    <t>Építéshez kapcsolódó költségek (FP5)</t>
  </si>
  <si>
    <t>Műszaki jellegű szolgáltatások költségei (FP5)</t>
  </si>
  <si>
    <t>Eszközbeszerzés (FP5)</t>
  </si>
  <si>
    <t>Szolgáltatás (KP3)</t>
  </si>
  <si>
    <t>Eszközbeszerzés (KP3)</t>
  </si>
  <si>
    <t>Előkészítés (KP3)</t>
  </si>
  <si>
    <t>Bérjárulékok (KP3)</t>
  </si>
  <si>
    <t>Bérköltségek (KP3)</t>
  </si>
  <si>
    <t>Szolgáltatás (KP4)</t>
  </si>
  <si>
    <t>Szolgáltatás (KP5)</t>
  </si>
  <si>
    <t>Kivitelezési költségek (KP6)</t>
  </si>
  <si>
    <t>Eszközbeszerzés (KP6)</t>
  </si>
  <si>
    <t>Projektmenedzsment (Ált. ktg.)</t>
  </si>
  <si>
    <t>Könyvvizsgálat (Ált. ktg.)</t>
  </si>
  <si>
    <t>Közbeszerzési szaktanácsadás (Ált. ktg.)</t>
  </si>
  <si>
    <t>Közbeszerzési eljárás díjazása (Ált. ktg.)</t>
  </si>
  <si>
    <t>JSZSZGYK Egyéb szociális szolgáltatás (MORCZY)</t>
  </si>
  <si>
    <t>Képzések motivációs csomag (FP2)</t>
  </si>
  <si>
    <t xml:space="preserve">Intézményi költségvetésben kimutatott maradvány </t>
  </si>
  <si>
    <t>Vállalkozók számára motivációs csomag JKN)</t>
  </si>
  <si>
    <t>JSZSZGYK iroda berendezés, eszközbeszerzés</t>
  </si>
  <si>
    <t>Beruházás (Diószegi.u.14; Kálvária tér 13.)</t>
  </si>
  <si>
    <t>Kálvária tér továbbfejlesztése</t>
  </si>
  <si>
    <t>Orczy Negyed Projekt 2018. évi önrész</t>
  </si>
  <si>
    <t xml:space="preserve">  Egyéb működési célú támogatások államháztartáson kívülre</t>
  </si>
  <si>
    <t>Műszaki dokumentáció (engedélyezési, kiviteli és tendertervek, szakági tervekkel) Kálvária tér továbbfejlesztése (KP6)</t>
  </si>
  <si>
    <t>Pályázati támogatás terhére</t>
  </si>
  <si>
    <t>Orczy Negyed Projekt 2019. évre jutó tám.</t>
  </si>
  <si>
    <t>Támogatás viszafizetése konzorciumi partner változás miatt</t>
  </si>
  <si>
    <t xml:space="preserve">Orczy Negyed Projekt tám. visszafizetés </t>
  </si>
  <si>
    <t>Orczy Negyed Projekt támogatásból 2020-2021 felhaszn.</t>
  </si>
  <si>
    <t>2018. évre tervezett</t>
  </si>
  <si>
    <t>Teréz Anya Nővéreinek rendje által használt VIII. kerület Tömő u. 19. és  a VIII. kerület Szigony u. 35 és 37. szám átalakítását követő telekcsere</t>
  </si>
  <si>
    <t>TÉR_KÖZ pályázat és egyéb fejlesztési projektek</t>
  </si>
  <si>
    <t>Szerver operációs rendszer csere 2008-ról 2016-ra</t>
  </si>
  <si>
    <t>Windows operációs rendszer frissítések a jelenleg futó rendszereknél</t>
  </si>
  <si>
    <t>Budapest VIII. kerület, József u. 14. szám alatti épület elidegenítésére</t>
  </si>
  <si>
    <t>Budapest, VIII. Somogyi Béla u. 21. Ü 1. üzlethelyiség megvásárlása</t>
  </si>
  <si>
    <t>Egyéb projektek</t>
  </si>
  <si>
    <t>Smart City stratégiai koncepció megvalósítása</t>
  </si>
  <si>
    <t>Járdaszakaszok felújítása</t>
  </si>
  <si>
    <t>Térfigyelő szoftver beszerzés</t>
  </si>
  <si>
    <t>Akadálymentesítés</t>
  </si>
  <si>
    <t>3db külső raktárhelyiség felújítása, garázskapu beszerzés</t>
  </si>
  <si>
    <t>JSZSZGYK Nappali ellátás</t>
  </si>
  <si>
    <t>JSZSZGYK Idősek átmeneti otthona/gondozóház</t>
  </si>
  <si>
    <t xml:space="preserve">JSZSZGYK Egyéb szociális szolgáltatás </t>
  </si>
  <si>
    <t>JSZSZGYK Gazdasági szervezet és központi irányítás</t>
  </si>
  <si>
    <t>Szigony u.-Práter u. szakasz közterületek fejlesztése (zöldfelület, burkolatok) II. ütem</t>
  </si>
  <si>
    <t>Lakatos Menyhért Iskola udvar felújítás</t>
  </si>
  <si>
    <t>Kerepesi u. 29. felújítás tervezése</t>
  </si>
  <si>
    <t>JSZSZGYK telephelyének tervezése</t>
  </si>
  <si>
    <t>Palotanegyedi Idősklub építés</t>
  </si>
  <si>
    <t>Bezerédj u. (Kiss J. u. - II. János Pál P.t.) felújítás</t>
  </si>
  <si>
    <t>Horváth Mihály tér 16. B épület felújítás tervezés</t>
  </si>
  <si>
    <t>FIDO tér közösségi épület csapadékvíz elvezetés bővítés, kiépítése</t>
  </si>
  <si>
    <t>Vay Ádám u. 6. tető és homlokzat felúj. tervezés</t>
  </si>
  <si>
    <t>Közterületfelügyelet-Parkolás öltözőinek szátválasztása és kialakítása</t>
  </si>
  <si>
    <t>Ügyfélszolgálat, telephely felújítása</t>
  </si>
  <si>
    <t>Vay Ádám u. 6. tető és homlokzat felújítás</t>
  </si>
  <si>
    <t>Futó u. 5-7-9. sz. alatti üres telek értékesítés</t>
  </si>
  <si>
    <t>Tömő u. 15./Apáthy István u. 4. szám alatti ingatlan értékesítés</t>
  </si>
  <si>
    <t>Szerdahelyi u. 9. sz. alatti üres telek értékesítés</t>
  </si>
  <si>
    <t>Józsefváros Közbiztonságáért Közalapítvány</t>
  </si>
  <si>
    <t>Kerület összesen</t>
  </si>
  <si>
    <t>Házfalak szigetelése, tűzfalfestés</t>
  </si>
  <si>
    <t>Segélyhívó rendszer (KP4)</t>
  </si>
  <si>
    <t>Baross u. 107. sz. alatti épület kiürítési költségei</t>
  </si>
  <si>
    <t>Irattári polcok, dobozok beszerzése</t>
  </si>
  <si>
    <t>Klímarendszer 1 db blokkjának cseréje</t>
  </si>
  <si>
    <t>Losonci téri Általános Iskola tornaterem felújítása TAO pályázat 70%</t>
  </si>
  <si>
    <t>Karácsony S. u. 29. sz. alatti üres telek értékesítés</t>
  </si>
  <si>
    <t>Karácsony S. u. 6. sz. alatti épület kiürítési költségei</t>
  </si>
  <si>
    <t>JEB felhjalmozási előirányzatok</t>
  </si>
  <si>
    <t>JEB dologi karbantartási és felhalmozási előirányzatok</t>
  </si>
  <si>
    <t>NEÓ dologi karbantartási és felhalmozási előirányzatok</t>
  </si>
  <si>
    <t>Csodasziget</t>
  </si>
  <si>
    <t>Gyerek-Virág</t>
  </si>
  <si>
    <t>Katica</t>
  </si>
  <si>
    <t>Mesepalota</t>
  </si>
  <si>
    <t>Napraforgó</t>
  </si>
  <si>
    <t>Százszorszép</t>
  </si>
  <si>
    <t>TÁ-TI-KA</t>
  </si>
  <si>
    <t>Várunk Rád</t>
  </si>
  <si>
    <t>Virágkoszorú</t>
  </si>
  <si>
    <t xml:space="preserve">Udvari fedett tartózkodó lapostető szigetelés </t>
  </si>
  <si>
    <t>Kerítés feújítás, vaskapuk cseréje</t>
  </si>
  <si>
    <t xml:space="preserve">Tetőszigetelés kiváltása könnyűszerkezetes sátortető kialakításával </t>
  </si>
  <si>
    <t>Elektromos és érintésvédelmi hálózat felújítása</t>
  </si>
  <si>
    <t>Udvari fedett tartózkodó lapostető szigetelés</t>
  </si>
  <si>
    <t xml:space="preserve">Udvar felújítása - gumitégla,udvari játékok </t>
  </si>
  <si>
    <t>Kombinált udvari játékeszközök (beszerzés, telepítés)</t>
  </si>
  <si>
    <t>Az udvar gumitéglázása (50 nm)</t>
  </si>
  <si>
    <t>Kombinált udvari játékeszközök (beszerzés; telepítés)</t>
  </si>
  <si>
    <t>Elektromos elosztó szekrények felújítása</t>
  </si>
  <si>
    <t>A 4. csoport kialakítása, átrium átalakítása torna szobává 2019.08.31. befejezéssel</t>
  </si>
  <si>
    <t>Terasz védőtető kialakítása, áttetsző hullámlemezes borítás (eső elleni védelem)</t>
  </si>
  <si>
    <t>Az udvar gumitéglázásának cseréje</t>
  </si>
  <si>
    <t>Elektromos elosztó szekrények felújítása (3 szett)</t>
  </si>
  <si>
    <t>Hétszínvirág</t>
  </si>
  <si>
    <t>Teljes tetőszerkezet javítása, felújítása</t>
  </si>
  <si>
    <t>Terasz fémszerkezetének felújítása; dróthálós üvegtáblák cseréje polikarbonátra</t>
  </si>
  <si>
    <t>Nyílászárók cseréje 34 db</t>
  </si>
  <si>
    <t>Hátsó játszóudvar felújítása</t>
  </si>
  <si>
    <t>I.emeleti teraszkorlát cseréje</t>
  </si>
  <si>
    <t xml:space="preserve">Elektromos hálózat felújítása </t>
  </si>
  <si>
    <t>Napsugár</t>
  </si>
  <si>
    <t>A gyermek fürdőszobák (4 db) felújítása</t>
  </si>
  <si>
    <t>Udvari kerítés fémszerkezet felújítás</t>
  </si>
  <si>
    <t>Az udvar gumitéglázásának folytatása</t>
  </si>
  <si>
    <t>Az alsó és felső szint gumitéglázása, a jelenlegi cseréje (balesetveszélyes)</t>
  </si>
  <si>
    <t>Az udvar gumitéglázása</t>
  </si>
  <si>
    <t xml:space="preserve">Százados negyed KMB iroda Hungária krt.16. helyiség felújítása </t>
  </si>
  <si>
    <t>Vajdahunyad u. 8. sz. alatti épület kiürítési költségei</t>
  </si>
  <si>
    <t>Víg u. 30. homlokzat felújítás tervezés</t>
  </si>
  <si>
    <t>József krt. 36. sz. alatti háziorvosi rendelő kazáncsere</t>
  </si>
  <si>
    <t>közműfejlesztések</t>
  </si>
  <si>
    <t>Józsefváros Gazdálkodási Zrt. támogatása (informatikai beszerzés 12.700 e Ft, szoftverfejlesztés 25.400 e Ft)</t>
  </si>
  <si>
    <t>Parkoló automatákba alaplapok, modemek cseréje</t>
  </si>
  <si>
    <t>Mária u. 4. sz. alatti épület kiürítési költségei</t>
  </si>
  <si>
    <t>Víg u. 39. sz alatti üres telek értékesítése</t>
  </si>
  <si>
    <t>Önkormányzati költségvetésben összesen kimutatott maradvány, melyből 3.055.656 e Ft forgatási célú belföldi értékpapírok beváltása, értékesítése jogcímen jelenik meg</t>
  </si>
  <si>
    <t xml:space="preserve">  64 Forgatási célú belföldi értékpapírok beváltása, értékesítése</t>
  </si>
  <si>
    <t xml:space="preserve">  65 Maradvány igénybevétele</t>
  </si>
  <si>
    <t>Finanszírozási felhalmozási bevételek (63+65)</t>
  </si>
  <si>
    <t>BEVÉTELEK (47+56)</t>
  </si>
  <si>
    <t xml:space="preserve">  62 Finanszírozási felhalmozási bevételek (63+65)</t>
  </si>
  <si>
    <t>Felhalmozási célú támogatások áht-on belülről (36+……+40)</t>
  </si>
  <si>
    <t>FELHALMOZÁSI BEVÉTELEK (36+41+42+43)</t>
  </si>
  <si>
    <t>Közlekedésbiztonsági csomag</t>
  </si>
  <si>
    <t>Nap u. (József krt. - Leonárdo Da Vinci u.)</t>
  </si>
  <si>
    <t>Hock János u. (Horváth M. tér - Nap u.)</t>
  </si>
  <si>
    <t>Illés u. felújítás tervezés</t>
  </si>
  <si>
    <t>Magdolna-Orczy Negyed Projekt EU-s támogatás</t>
  </si>
  <si>
    <t>Pénzügyi Ügyosztály  Pénzügyi, Számviteli és Költségvetési Iroda</t>
  </si>
  <si>
    <t xml:space="preserve">Gazdasági szervezet vezetője, Pénzügyi Ügyosztály Pénzügyi, Számviteli és Költségvetési Iroda           </t>
  </si>
  <si>
    <t>Gazdasági szervezet vezetője, Pénzügyi Ügyosztály               Pénzügyi, Számviteli és Költségvetési Iroda</t>
  </si>
  <si>
    <t>Évközi módosítások</t>
  </si>
  <si>
    <t>Cím-   rend</t>
  </si>
  <si>
    <t>Pedagógus álláshely</t>
  </si>
  <si>
    <t>Technikai álláshely</t>
  </si>
  <si>
    <t>Szak-  alkalma- zotti álláshely</t>
  </si>
  <si>
    <t>Egyéb álláshely</t>
  </si>
  <si>
    <t>Köz-  alkalma-   zotti álláshely</t>
  </si>
  <si>
    <t>Mt. Hatálya alá tartozók</t>
  </si>
  <si>
    <t>2019. évi módosított engedélyezett álláshely</t>
  </si>
  <si>
    <t>Módosítás</t>
  </si>
  <si>
    <t>Módosított</t>
  </si>
  <si>
    <t>Építés-igazgatási feladatok</t>
  </si>
  <si>
    <t>Módosított  előirányzat</t>
  </si>
  <si>
    <t>Önkormányzat összesen</t>
  </si>
  <si>
    <t>2019. évi Módosított előirányzat</t>
  </si>
  <si>
    <t>2019. évi Módosítás</t>
  </si>
  <si>
    <t>Intézményi költségvetésben kimutatott maradvány összesen</t>
  </si>
  <si>
    <t>Nem beruházási jellegű (közösségfejlesztő) tevékenység</t>
  </si>
  <si>
    <t>Előkészítés (közterület kiviteli terv)</t>
  </si>
  <si>
    <t>Országos Mentőszolgálat Alapítvány eszközpark fejlesztése</t>
  </si>
  <si>
    <t>Baross utca 75.szám helyiségében bekövetkezett károk helyreállítása, műszaki tárgyak pótlása</t>
  </si>
  <si>
    <t>Szigony u.háziorvosi rendelőkbe 8 db gurulós konténer beszerzése</t>
  </si>
  <si>
    <t>Auróra utcai HO-HO Horgász játszótérnél feltárt pinceszakasz habbetonnal történő feltöltése</t>
  </si>
  <si>
    <t>Az udvar gumitéglázása, mű fű beszerzés</t>
  </si>
  <si>
    <t>Delej u. és Gázláng u. forgalomtechnikai hatástanulmány és tervkészítés</t>
  </si>
  <si>
    <t>Mikszáth tér-Krúdy utca-Lőrinc pap tér közterület felújításához koncepció terv</t>
  </si>
  <si>
    <t>Práter iskolaépület bérbeszámítás/karbantartás(kémény/tető) (pm.)</t>
  </si>
  <si>
    <t>Mikszáth tér 4. háziorvosi rendelőbe villamosenergia bővítés miatti csatlakozási díj (pm.)</t>
  </si>
  <si>
    <t>Ügyfélszolgálat kialakítása, tervezés(pm)</t>
  </si>
  <si>
    <t>Szigony háziorvosi rendelők felújítása, egyéb költségek (pm)</t>
  </si>
  <si>
    <t xml:space="preserve"> -Tervezés, kivitelezés, tervezői művezetés, műszaki ellenőr (pm.)</t>
  </si>
  <si>
    <t>Deák Diák Általános Iskola tornatermének felújítása TAO pályázat 70% (2017.évi pm.)</t>
  </si>
  <si>
    <t>Vajda Péter Ének-zene Általános és Sportiskola tornatermének felújítása TAO pályázat 70%</t>
  </si>
  <si>
    <t>Losonci téri Általános Iskola sportudvar felújítása</t>
  </si>
  <si>
    <t>Losonci téri Általános Iskola épület kerítés felújítás</t>
  </si>
  <si>
    <t>Józsefvárosi Egységes Gyógypedagógiai Módszertani Intézmény és Általános Iskola sportudvarának felújítása</t>
  </si>
  <si>
    <t>Csodasziget tagóvoda belső udvar kiépítés tervezése</t>
  </si>
  <si>
    <t xml:space="preserve">Tolnai u. 19. bölcsőde udvar megsüllyedés helyreállítása </t>
  </si>
  <si>
    <t xml:space="preserve"> Salgótarjáni út. MÁV telep zsákutca felújítás terv., kandeláberek eltávolítása (pm)</t>
  </si>
  <si>
    <t>Práter u. II. (Szigony u.-Illés u. között) felújítás tervezés(pm)</t>
  </si>
  <si>
    <t>Dankó u. felújítás tervezés(pm)</t>
  </si>
  <si>
    <t>Dologház u. felújítás tervezés(pm)</t>
  </si>
  <si>
    <t>Visi I. u. felújítás tervezés(pm)</t>
  </si>
  <si>
    <t>Szeszgyár u. felújítás tervezés(pm)</t>
  </si>
  <si>
    <t xml:space="preserve"> Bezerédi u.II. János Pál pápa tér-Kiss J.útszakasz felújítása </t>
  </si>
  <si>
    <t>Kun utca,Népszinház u.ésDologház u.közötti szakasz(pm)</t>
  </si>
  <si>
    <t xml:space="preserve"> Bláthy O.u.-Bíró L.u.-Vajda P.u.közötti útszakasz felújítás tervezése (Tisztviselőtelep)(pm)</t>
  </si>
  <si>
    <t xml:space="preserve">Dobozi u.-Népszínház u.-Magdolna útszakasz felújítás tervezés ( pm.) </t>
  </si>
  <si>
    <t>Salgótajáni út - Asztalos S. u. - Hungátia krt. közötti szakasz felújítás tervezése (pm)</t>
  </si>
  <si>
    <t>Önkormányzati utak korszerűségi felülvizsgálata ( pm.)</t>
  </si>
  <si>
    <t>Bp. VIII. ker. Szigony u. - Üllői út sarok osztályozó sáv kialakítása(Ípm)</t>
  </si>
  <si>
    <t>Asztalos S. u. felújításaÍ(pm)</t>
  </si>
  <si>
    <t>Szentkirályi u. 49-51. közötti utszakasz felújítása(pm)</t>
  </si>
  <si>
    <t xml:space="preserve"> Salgótarjáni út. MÁV telep Telekom kiváltási terv</t>
  </si>
  <si>
    <t>Delej utca forgalomtechnikai hatástanulmány és terv</t>
  </si>
  <si>
    <t>- Rezső tér park felújítása(pm)</t>
  </si>
  <si>
    <t xml:space="preserve">Szigony u. - Práter u. szakasz közterületek fejlesztés Í(pm) </t>
  </si>
  <si>
    <t>Horváth M. tér utca bútorok cseréje(pm)</t>
  </si>
  <si>
    <t>Mesékről elnevezett játszótereken játszóeszköz beszerzés</t>
  </si>
  <si>
    <t xml:space="preserve">Felújított tereken kiadható játszóeszközök beszerzése </t>
  </si>
  <si>
    <t>Józsefvárosi Szent Kozma Egészségügyi Központ Auróra utca felöli homlokzatának teljes hosszára forgalomjekző táblák kihelyezése, forgalomtechnikai terv készítés</t>
  </si>
  <si>
    <t>2018.évi közterületi projektek(pm)</t>
  </si>
  <si>
    <t>Horváth Mihály tér környezetfejlesztésével kapcsolatos közterületek kialakítása(pm)</t>
  </si>
  <si>
    <t>KMB Iroda Losonci tér/Práter u. 69.(pm)</t>
  </si>
  <si>
    <t>gyorsszolgálat hibaelhárítás, karbantartás+ rendkívüli karbantartás, fedezet kiegészítés el.kötváll.alapján(pm)</t>
  </si>
  <si>
    <t>helyiségóvadék visszafizetése(pm)</t>
  </si>
  <si>
    <t>József u. 14. kiürítési költségek (pm)</t>
  </si>
  <si>
    <t>ajánlati biztosíték(pm)</t>
  </si>
  <si>
    <t>önkormányzati lakások bérlői által felhalmozott, el nem évült fűtésdíj megfizetése(pm)</t>
  </si>
  <si>
    <t>Kis Stáció 11.függő folyosó felújítás(pm)</t>
  </si>
  <si>
    <t>100 db lakás felújítása (pm)</t>
  </si>
  <si>
    <t>József u. 14. kiürítési költségek(pm)</t>
  </si>
  <si>
    <t>Bródy Sándor u.15. lakáskiürítés(pm)</t>
  </si>
  <si>
    <t>Kisfaludy u. 5. homl. felúj. tervezés(pm)</t>
  </si>
  <si>
    <t>Déri Miksa u. 11. homl.t felúj. tervezésÍ(pm)</t>
  </si>
  <si>
    <t>Bérlővédelmi program (pm)</t>
  </si>
  <si>
    <t>Mátyás tér 2. szám alatti ingatlan értékesítése miatti kiürítési költségek(pm)</t>
  </si>
  <si>
    <t>Műszaki ellenőrzés(pm)</t>
  </si>
  <si>
    <t>Tartalék (pm)</t>
  </si>
  <si>
    <t>Közvilágítás bruttó maradványérték (pm)</t>
  </si>
  <si>
    <t>Lakhatással és munkaerőpiaci helyzettel kapcsolatos kérdőíves kutatás(LP6)</t>
  </si>
  <si>
    <t>JKN informatikai képzés, eszközbeszerzés</t>
  </si>
  <si>
    <t>Előkészítés (LP1)</t>
  </si>
  <si>
    <t>Bérházak és bérlakások üzemelési költség csökkentése, előkészítés (LP3)</t>
  </si>
  <si>
    <t>Közösségi zöldudvar program ,előkészítés(LP4)</t>
  </si>
  <si>
    <t>Speciális lakhatási projektek(bérlakás korszerűsítés) előkészítés (LP7)</t>
  </si>
  <si>
    <t>EUB II. TÉR_KÖZ "A"</t>
  </si>
  <si>
    <t>Vas u.14. alapító okirat módosítás</t>
  </si>
  <si>
    <t xml:space="preserve">EUB III. TÉR_KÖZ "A" </t>
  </si>
  <si>
    <t>CAPE programok</t>
  </si>
  <si>
    <t>Bródy S.u. (Vas u.-Pollack M.tér)</t>
  </si>
  <si>
    <t>Szentkirályi u.(Bródy S.u.-Mikszáth K.tér)</t>
  </si>
  <si>
    <t>Rökk Sz.u.(Gutenberg tér-Krúdy Gy.u.)</t>
  </si>
  <si>
    <t>Közterület felújítás tervezés</t>
  </si>
  <si>
    <t>Szentkirályi u.(Mikszáth K.tér- Baross u.)</t>
  </si>
  <si>
    <t>Tartalék közterületek felújítására</t>
  </si>
  <si>
    <t>Társasházak felújításának támogatása</t>
  </si>
  <si>
    <t>Társasházak felújításának tervezéséhez támogatás</t>
  </si>
  <si>
    <t>ASP miatt adóküldeményező szoftver beszerzés</t>
  </si>
  <si>
    <t>Gazdasági szervezet és központi irányítás</t>
  </si>
  <si>
    <t>Család- és Gyermekjóléti Központ</t>
  </si>
  <si>
    <t>Oktatási- nevelési Intézményekben étkeztetés biztosítása</t>
  </si>
  <si>
    <t>Bródy S. u. 15. kiürítési költségek (pm)</t>
  </si>
  <si>
    <t>Informatikai eszközök beszerzése</t>
  </si>
  <si>
    <t>Egyéb tárgyieszköz beszerzés</t>
  </si>
  <si>
    <t>Videó colonoscop és gastrocop beszerzés</t>
  </si>
  <si>
    <t>Auróra háziorvosi rendelőbe berendezések, felszerelések</t>
  </si>
  <si>
    <t>Átmenő szivattyúk, nyomáscsökkentő, fűtési és légtechnika</t>
  </si>
  <si>
    <t>Központ</t>
  </si>
  <si>
    <t>Teraszkorlát felújítás</t>
  </si>
  <si>
    <t>Sakkjátszótérhez eszköz beszerzés</t>
  </si>
  <si>
    <t>50 db pénzkazetta beszerzés</t>
  </si>
  <si>
    <t xml:space="preserve">Információs táblák </t>
  </si>
  <si>
    <t>Le nem utalt közszolg.szerz.kompenzáció</t>
  </si>
  <si>
    <t>"Egészséges Budapest" program</t>
  </si>
  <si>
    <t>Felhalmozási támogatás (közszolgáltatási szerződés)</t>
  </si>
  <si>
    <t>Józsefvárosi Mentőállomásnak váladékszívó berendezés beszerzés</t>
  </si>
  <si>
    <t>Üzemeltetési anyagok</t>
  </si>
  <si>
    <t>KEHOP-1.2.1.Pályázat "Helyi klímastratégia kidolgozása, klímatudatosságot erősítő szemléletformálás" Józsefvárosban</t>
  </si>
  <si>
    <t>Polgármester értékhatár nélkül</t>
  </si>
  <si>
    <t>Előkészítés (KP4)</t>
  </si>
  <si>
    <t>Fizetendő általános forgalmi adó</t>
  </si>
  <si>
    <t>Háziorvosok eszközpályázat</t>
  </si>
  <si>
    <t>Szigony háziorvosi rendelőkbe bútorok beszerzése (pm) + berendezési tárgyak besz.</t>
  </si>
  <si>
    <t>Káptalanfüredi gyermek- és utánpótlás tábor fejlesztése,(ingatlanok beszerzése, létesítése 2.117.450 e Ft, egyéb tárgyi eszközök beszerzése 82.550 e Ft)(pm)</t>
  </si>
  <si>
    <t>Salgótajáni u. MÁV telep zsákutca kandelláberek eltávolítása(szab.maradv. terh)</t>
  </si>
  <si>
    <t xml:space="preserve">Teljeskörű bérlemény ellenőrzés </t>
  </si>
  <si>
    <t>Dankó u. 3-5. telephely víz-csatornahálózat korszerűsítése, csapadékvíz elvezetés megoldása</t>
  </si>
  <si>
    <t>Dankó u. 3-5. telephely régi épületrészek bontása, tárolók építése, megnövekedett járműpark védelme és helyigénye miatt</t>
  </si>
  <si>
    <t xml:space="preserve">Közmű problémákkal kapcsolatos szakmai tanácsadó </t>
  </si>
  <si>
    <t>Biztosítási alkusz cég szerződés előnyösségének vizsgálata</t>
  </si>
  <si>
    <t xml:space="preserve">Családtámogatási Irodában ügyfélszolgálat kialakítása </t>
  </si>
  <si>
    <t>Teleki L. és a Horváth M. térre mozgáskorl.hinta</t>
  </si>
  <si>
    <t>Játszóterekre mesejelenetek jogdíjai és táblák gyártása</t>
  </si>
  <si>
    <t>Köztéri WC Horváth M. tér és Losonczi tér</t>
  </si>
  <si>
    <t>Gyulai P. u. lámpaoszlop csere</t>
  </si>
  <si>
    <t>Bölcsőde építés tervezése</t>
  </si>
  <si>
    <t>Szén-monoxid mérő</t>
  </si>
  <si>
    <t>Nagyfuvaros u. 20. társasház osztatlan közös tulajdonú XVI. helyiségének megvásárlása</t>
  </si>
  <si>
    <t>Bláthy Ottó u. 15. víz-csatorna közmű bekötés tervezése és kivitelezése</t>
  </si>
  <si>
    <t>Tömő u. 23/a. kiürítési költségek</t>
  </si>
  <si>
    <t>Tömő u. 23/b. kiürítési költségek</t>
  </si>
  <si>
    <t>Deák Diák Általános Iskola és a Vajda Péter Ének-zene Általános és Sportiskola tornatermének bérleti díja</t>
  </si>
  <si>
    <t>Karácsony Sándor Közalapítvány támogatás</t>
  </si>
  <si>
    <t>Tankerület támogatása Vajda Ált. Isk. támogatása fitnesz eszk. vás.</t>
  </si>
  <si>
    <t xml:space="preserve">Intelligens gyalogátkelőhelyek kialakítása </t>
  </si>
  <si>
    <t xml:space="preserve">Térfigyelő kamerarendszer bővítés </t>
  </si>
  <si>
    <t>Csarnok fűtése, temperálása, gázüzemű sugárzó fűtőpanelek beépítése a kereskedelmi egységek közötti folyosók fölé tervezés</t>
  </si>
  <si>
    <t>Csarnok bejáratainak PVC termo függöny cseréje, a huzat megszüntetése és a madarak berepülésének megakadályozása érdekében</t>
  </si>
  <si>
    <t>Galambmentesítés láncos rendszer kiépítésével, fésűs hézagmentesítéssel</t>
  </si>
  <si>
    <t>Csarnokvilágítás korszerűsítése</t>
  </si>
  <si>
    <t>1 db agynyomású adapter beszerzése, meglévő önjáró takarítógéphez</t>
  </si>
  <si>
    <t>Baross u. 81, Baross u. 84. klima telepítés</t>
  </si>
  <si>
    <t>Család- és Gyermekjóléti Szolgálat</t>
  </si>
  <si>
    <t>Szociális Étkeztetés</t>
  </si>
  <si>
    <t>Bejárat felújítása (Orczy u.41.)</t>
  </si>
  <si>
    <t>Kamera felszerelése (Magdolna u.43.)</t>
  </si>
  <si>
    <t>Kamera felszerelése (Dobozi u.23.)</t>
  </si>
  <si>
    <t>Melegvíz kialakítása - bojler (Déri M.u.3.</t>
  </si>
  <si>
    <t>Konvektorok cseréje (Kőris u.35.)</t>
  </si>
  <si>
    <t>Nyílászárók beszerelése, csere (Mátyás tér 4.)</t>
  </si>
  <si>
    <t>Nyílászáró csere 17 db beltéri (GYÁO)</t>
  </si>
  <si>
    <t>Nyílászáró csere 11 db kültéri ablak (GYÁO)</t>
  </si>
  <si>
    <t>Mosogatógép beszerzése – 3 db</t>
  </si>
  <si>
    <t>Nyílászárók cseréje (közös tulajdon, egyeztetés kell rá)</t>
  </si>
  <si>
    <t>Tücsök-lak</t>
  </si>
  <si>
    <t xml:space="preserve"> Bölcsőde udvari tároló ajtóinak cseréje</t>
  </si>
  <si>
    <t xml:space="preserve"> Bölcsőde kódos beléptetőrendszer kialakítása</t>
  </si>
  <si>
    <t>Játékvár</t>
  </si>
  <si>
    <t xml:space="preserve"> Bölcsőde udvari gumiburkolat cseréje</t>
  </si>
  <si>
    <t xml:space="preserve"> Bölcsőde tornaszoba kialakítása</t>
  </si>
  <si>
    <t xml:space="preserve"> Bölcsőde automata öntözőrendszer kialakítása</t>
  </si>
  <si>
    <t>Gyermekkert</t>
  </si>
  <si>
    <t xml:space="preserve"> Bölcsőde világítás korszerűsítése az egész épületben</t>
  </si>
  <si>
    <t>Fecsegő-tipegők</t>
  </si>
  <si>
    <t>Székhely</t>
  </si>
  <si>
    <t>Nyílászárók cseréje</t>
  </si>
  <si>
    <t xml:space="preserve"> Proxy mágneszáras beengedő rendszer kialakítása</t>
  </si>
  <si>
    <t xml:space="preserve"> Bölcsőde öntözőrendszer</t>
  </si>
  <si>
    <t xml:space="preserve"> Bölcsőde gumiburkolat </t>
  </si>
  <si>
    <t>Fűtés korszerűsítése (radiátorok cseréje)</t>
  </si>
  <si>
    <t>Számkódos beléptető rendszer kialakítása</t>
  </si>
  <si>
    <t>Bútorok cseréje</t>
  </si>
  <si>
    <t>Szőnyegek cseréje</t>
  </si>
  <si>
    <t>Laptopok pedagógusok foglalkozásához</t>
  </si>
  <si>
    <t>Minden óvoda</t>
  </si>
  <si>
    <t>Udvari hinta, mászókák, csúszdák, rugós játék</t>
  </si>
  <si>
    <t>Új technika bevezetése két óvodában</t>
  </si>
  <si>
    <t>Napsugár, Pitypang, Virágkoszorú, Hétszínvirág, TÁ-TI-KA</t>
  </si>
  <si>
    <t>Udvari játéktároló kisház</t>
  </si>
  <si>
    <t>Gumitégla csere telepítéssel</t>
  </si>
  <si>
    <t>Árnyékoló az udvarokra a homokozók fölé</t>
  </si>
  <si>
    <t>Óvoda komplett kerítésének felújítása, vaskapuk cseréje ei. kieg.</t>
  </si>
  <si>
    <t>Kincskereső, Virágkoszorú, Gyerekvirág, Csodasziget</t>
  </si>
  <si>
    <t>Napsugár, Várunk rád, Csodasziget</t>
  </si>
  <si>
    <t>Csodasziget, Mesepalota, Pitypang, Virágkoszorú, Hétszínvirág, Katica</t>
  </si>
  <si>
    <t xml:space="preserve">Csodasziget </t>
  </si>
  <si>
    <t xml:space="preserve">Smart interaktív tábla </t>
  </si>
  <si>
    <t>Társasházakba kamera telepítés</t>
  </si>
  <si>
    <t>Magdolna u. 33. addiktológiai rendelő kialakítása</t>
  </si>
  <si>
    <t>KEHOP-1.2.1-18-2018-00011 azonosító számú "Helyi klímastratégia kidolgozása, valamint a klímatudatosságot erősítő szemléletformálás Józsefvárosban"</t>
  </si>
  <si>
    <t>Népszínház u.(József körút-Kiss József u), Kiss József u.(Népszínház u.-Rákóczi u.) forgalomtechnikai terv készítés</t>
  </si>
  <si>
    <t>Elfogadott  előirányzat</t>
  </si>
  <si>
    <t>Elfogadott</t>
  </si>
  <si>
    <t>2019. évi Elfogadott előirányzat</t>
  </si>
  <si>
    <t>Elfogadott előirányzat</t>
  </si>
  <si>
    <t>Módosított előirányzat</t>
  </si>
  <si>
    <t>lakhatás biztosítása: a Lélek-Ház és a Családos Közösségi Szállás, Lélek-Fészek lakások, utógondozás-utánkövetés,</t>
  </si>
  <si>
    <t>+ 4 fő szeptember 1-től</t>
  </si>
  <si>
    <t xml:space="preserve">Idősek Klubja kialakítása (Budapest, Vas u.14.) </t>
  </si>
  <si>
    <t>Berendezési tárgyak bewzerzése (Idősek Klubja Vas u.14.)</t>
  </si>
  <si>
    <t>Kallós Ede 30-as gyalogezredet ábrázoló fali dombormű ,emléktábla</t>
  </si>
  <si>
    <t>Egyházak, egyházközösségek támogatása</t>
  </si>
  <si>
    <t>Fazekas Mihály Okt.Kult.és Sport Alapítvány támogatása</t>
  </si>
  <si>
    <t>6 db réztábla gyártása</t>
  </si>
  <si>
    <t>NEO</t>
  </si>
  <si>
    <t>NEO székhelyén négy csoportszoba ablakcseréje</t>
  </si>
  <si>
    <t>Tálalókonyha-étkező felújítása</t>
  </si>
  <si>
    <t>Golgota téri Stáció helyreállítása</t>
  </si>
  <si>
    <t>Egyéb munkavállalók bérfejlesztése 8%-os</t>
  </si>
  <si>
    <t>Galéria kialakítása, terület bővítés</t>
  </si>
  <si>
    <t>Duál képzés</t>
  </si>
  <si>
    <t>Babóca</t>
  </si>
  <si>
    <t>Sószoba átalakítása parajdi téglásra</t>
  </si>
  <si>
    <t>Mini-Manó</t>
  </si>
  <si>
    <t>Homokozó köré gumiburkolat lerakása</t>
  </si>
  <si>
    <t>Udvari gyermek WC kialakítása</t>
  </si>
  <si>
    <t>Hock János utca 9. 1. emelet 21. szám alatti cserelakás felújítás</t>
  </si>
  <si>
    <t>Kerékbilincs zár beszerzés</t>
  </si>
  <si>
    <t>Magyar Belgyógyász Alapítvány támogatása</t>
  </si>
  <si>
    <t>7 db játszótér bontása, játszóeszközök pótlása</t>
  </si>
  <si>
    <t>Illés u.20.bontása miatti Fecske u.10.fsz.7.szám lakás felújítás</t>
  </si>
  <si>
    <t>József u.43. sz.alatti helyiségben kazáncsere</t>
  </si>
  <si>
    <t>Auróra u.21. sz.alatti ingatlan vásárlás</t>
  </si>
  <si>
    <t>Műszakilag szükséges épületek bontása (LP2) miatti lakásfelújítások</t>
  </si>
  <si>
    <t>Víg u.22.sz.alatti fsz+1 emeletes ingatlan felújításának tervezése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</si>
</sst>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F_t_-;\-* #,##0.00\ _F_t_-;_-* &quot;-&quot;??\ _F_t_-;_-@_-"/>
    <numFmt numFmtId="164" formatCode="#,##0.0"/>
    <numFmt numFmtId="165" formatCode="0.0"/>
    <numFmt numFmtId="166" formatCode="_(* #,##0.00_);_(* \(#,##0.00\);_(* &quot;-&quot;??_);_(@_)"/>
    <numFmt numFmtId="167" formatCode="#,##0_ ;[Red]\-#,##0\ "/>
    <numFmt numFmtId="168" formatCode="_-* #,##0\ _F_t_-;\-* #,##0\ _F_t_-;_-* &quot;-&quot;??\ _F_t_-;_-@_-"/>
    <numFmt numFmtId="169" formatCode="#,##0.0_ ;[Red]\-#,##0.0\ "/>
    <numFmt numFmtId="170" formatCode="_(&quot;$&quot;* #,##0.00_);_(&quot;$&quot;* \(#,##0.00\);_(&quot;$&quot;* &quot;-&quot;??_);_(@_)"/>
    <numFmt numFmtId="171" formatCode="#,##0_ ;\-#,##0\ "/>
  </numFmts>
  <fonts count="39"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b/>
      <sz val="11"/>
      <color theme="1"/>
      <name val="Times New Roman"/>
      <family val="1"/>
      <charset val="238"/>
    </font>
    <font>
      <sz val="11"/>
      <color theme="1"/>
      <name val="Times New Roman"/>
      <family val="1"/>
      <charset val="238"/>
    </font>
    <font>
      <sz val="10"/>
      <color theme="1"/>
      <name val="Times New Roman"/>
      <family val="1"/>
      <charset val="238"/>
    </font>
    <font>
      <sz val="11"/>
      <color theme="1"/>
      <name val="Calibri"/>
      <family val="2"/>
      <scheme val="minor"/>
    </font>
    <font>
      <i/>
      <sz val="10"/>
      <name val="Times New Roman CE"/>
      <charset val="238"/>
    </font>
    <font>
      <b/>
      <sz val="10"/>
      <color theme="1"/>
      <name val="Times New Roman"/>
      <family val="1"/>
      <charset val="238"/>
    </font>
    <font>
      <sz val="10"/>
      <color rgb="FFFF0000"/>
      <name val="Times New Roman"/>
      <family val="1"/>
      <charset val="238"/>
    </font>
    <font>
      <sz val="11"/>
      <color rgb="FF000000"/>
      <name val="Times New Roman"/>
      <family val="1"/>
      <charset val="238"/>
    </font>
    <font>
      <sz val="11"/>
      <color rgb="FFFF0000"/>
      <name val="Times New Roman"/>
      <family val="1"/>
      <charset val="238"/>
    </font>
    <font>
      <b/>
      <i/>
      <sz val="10"/>
      <name val="Times New Roman CE"/>
      <charset val="238"/>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s>
  <borders count="71">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medium">
        <color indexed="64"/>
      </bottom>
      <diagonal/>
    </border>
  </borders>
  <cellStyleXfs count="31">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70" fontId="2" fillId="0" borderId="0" applyFont="0" applyFill="0" applyBorder="0" applyAlignment="0" applyProtection="0"/>
    <xf numFmtId="170" fontId="2" fillId="0" borderId="0" applyFont="0" applyFill="0" applyBorder="0" applyAlignment="0" applyProtection="0"/>
    <xf numFmtId="0" fontId="32" fillId="0" borderId="0"/>
    <xf numFmtId="166" fontId="32" fillId="0" borderId="0" applyFont="0" applyFill="0" applyBorder="0" applyAlignment="0" applyProtection="0"/>
    <xf numFmtId="9" fontId="32" fillId="0" borderId="0" applyFont="0" applyFill="0" applyBorder="0" applyAlignment="0" applyProtection="0"/>
  </cellStyleXfs>
  <cellXfs count="1145">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3" fillId="0" borderId="5" xfId="0" applyFont="1" applyBorder="1" applyAlignment="1">
      <alignment horizontal="left"/>
    </xf>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4"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7"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7"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7"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7"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49" fontId="6" fillId="0" borderId="22"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3" fontId="3" fillId="0" borderId="20" xfId="0" applyNumberFormat="1" applyFont="1" applyBorder="1" applyAlignment="1">
      <alignment horizontal="center" vertical="center" wrapText="1"/>
    </xf>
    <xf numFmtId="0" fontId="3" fillId="0" borderId="21" xfId="0" applyFont="1" applyBorder="1" applyAlignment="1">
      <alignment horizontal="center" vertical="center" wrapText="1"/>
    </xf>
    <xf numFmtId="3" fontId="3" fillId="0" borderId="21" xfId="0" applyNumberFormat="1" applyFont="1" applyFill="1" applyBorder="1" applyAlignment="1">
      <alignment horizontal="center" vertical="center"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2" fontId="3" fillId="0" borderId="11" xfId="0" applyNumberFormat="1" applyFont="1" applyFill="1" applyBorder="1" applyAlignment="1">
      <alignment horizontal="center" vertical="center" wrapText="1"/>
    </xf>
    <xf numFmtId="3" fontId="6" fillId="0" borderId="0" xfId="0" applyNumberFormat="1" applyFont="1"/>
    <xf numFmtId="3" fontId="3" fillId="0" borderId="0" xfId="0" applyNumberFormat="1" applyFont="1"/>
    <xf numFmtId="0" fontId="26" fillId="0" borderId="0" xfId="0" applyFont="1"/>
    <xf numFmtId="3" fontId="3" fillId="0" borderId="0" xfId="0" applyNumberFormat="1" applyFont="1" applyBorder="1"/>
    <xf numFmtId="0" fontId="6" fillId="0" borderId="0" xfId="0" applyFont="1"/>
    <xf numFmtId="0" fontId="3" fillId="0" borderId="0" xfId="0" applyFont="1"/>
    <xf numFmtId="0" fontId="20" fillId="0" borderId="6" xfId="0" applyFont="1" applyBorder="1" applyAlignment="1">
      <alignment horizontal="center" vertical="center" wrapText="1"/>
    </xf>
    <xf numFmtId="0" fontId="20" fillId="0" borderId="17" xfId="0" applyFont="1" applyFill="1" applyBorder="1" applyAlignment="1">
      <alignment horizontal="center" vertical="center" wrapText="1"/>
    </xf>
    <xf numFmtId="0" fontId="6" fillId="0" borderId="17" xfId="0" applyFont="1" applyBorder="1" applyAlignment="1">
      <alignment horizontal="center"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6" xfId="0"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38" xfId="0" applyNumberFormat="1" applyFont="1" applyBorder="1" applyAlignment="1">
      <alignment wrapText="1"/>
    </xf>
    <xf numFmtId="1" fontId="3" fillId="0" borderId="35" xfId="0" applyNumberFormat="1" applyFont="1" applyBorder="1" applyAlignment="1">
      <alignment horizontal="center" vertical="center" wrapText="1"/>
    </xf>
    <xf numFmtId="0" fontId="4" fillId="0" borderId="25"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4" xfId="0" applyNumberFormat="1" applyFont="1" applyFill="1" applyBorder="1" applyAlignment="1"/>
    <xf numFmtId="3" fontId="3" fillId="0" borderId="5" xfId="0" applyNumberFormat="1" applyFont="1" applyBorder="1" applyAlignment="1">
      <alignment horizontal="left" vertical="center" wrapText="1"/>
    </xf>
    <xf numFmtId="3" fontId="3" fillId="0" borderId="24" xfId="0" applyNumberFormat="1" applyFont="1" applyBorder="1" applyAlignment="1"/>
    <xf numFmtId="0" fontId="3" fillId="0" borderId="27" xfId="0" applyFont="1" applyBorder="1" applyAlignment="1">
      <alignment horizontal="left" vertical="center" wrapText="1"/>
    </xf>
    <xf numFmtId="3" fontId="3" fillId="0" borderId="28" xfId="0" applyNumberFormat="1" applyFont="1" applyBorder="1" applyAlignment="1"/>
    <xf numFmtId="3" fontId="3" fillId="0" borderId="26"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3" fontId="6" fillId="0" borderId="24" xfId="0" applyNumberFormat="1" applyFont="1" applyBorder="1" applyAlignment="1"/>
    <xf numFmtId="0" fontId="6" fillId="0" borderId="7" xfId="0" applyFont="1" applyBorder="1" applyAlignment="1">
      <alignment horizontal="left" vertical="center" wrapText="1"/>
    </xf>
    <xf numFmtId="3" fontId="6" fillId="0" borderId="8" xfId="0" applyNumberFormat="1" applyFont="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6" xfId="0" applyNumberFormat="1" applyFont="1" applyBorder="1" applyAlignment="1">
      <alignment wrapText="1"/>
    </xf>
    <xf numFmtId="3" fontId="3" fillId="0" borderId="4" xfId="0" applyNumberFormat="1" applyFont="1" applyBorder="1" applyAlignment="1">
      <alignment wrapText="1"/>
    </xf>
    <xf numFmtId="3" fontId="3" fillId="0" borderId="24" xfId="0" applyNumberFormat="1" applyFont="1" applyBorder="1" applyAlignment="1">
      <alignment wrapText="1"/>
    </xf>
    <xf numFmtId="3" fontId="3" fillId="0" borderId="9" xfId="0" applyNumberFormat="1" applyFont="1" applyBorder="1" applyAlignment="1">
      <alignment wrapText="1"/>
    </xf>
    <xf numFmtId="1" fontId="3" fillId="0" borderId="44" xfId="0" applyNumberFormat="1" applyFont="1" applyBorder="1" applyAlignment="1">
      <alignment horizontal="center" vertical="center" wrapText="1"/>
    </xf>
    <xf numFmtId="0" fontId="3" fillId="0" borderId="29"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20" xfId="0" applyNumberFormat="1" applyFont="1" applyBorder="1" applyAlignment="1">
      <alignment vertical="center" wrapText="1"/>
    </xf>
    <xf numFmtId="0" fontId="24" fillId="0" borderId="0" xfId="0" applyFont="1" applyAlignment="1">
      <alignment horizontal="center"/>
    </xf>
    <xf numFmtId="0" fontId="24" fillId="0" borderId="26" xfId="0" applyFont="1" applyBorder="1" applyAlignment="1">
      <alignment horizontal="center" vertical="center" wrapText="1"/>
    </xf>
    <xf numFmtId="3" fontId="25" fillId="0" borderId="6" xfId="0" applyNumberFormat="1" applyFont="1" applyBorder="1" applyAlignment="1">
      <alignment horizontal="right"/>
    </xf>
    <xf numFmtId="0" fontId="25" fillId="0" borderId="24"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6"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3" fillId="0" borderId="25" xfId="0" applyFont="1" applyBorder="1" applyAlignment="1">
      <alignment horizontal="center" vertical="center" wrapText="1"/>
    </xf>
    <xf numFmtId="0" fontId="5" fillId="0" borderId="0" xfId="0" applyFont="1" applyAlignment="1">
      <alignment horizontal="righ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0" fontId="5" fillId="0" borderId="25" xfId="0" applyFont="1" applyFill="1" applyBorder="1" applyAlignment="1">
      <alignment horizontal="left"/>
    </xf>
    <xf numFmtId="3" fontId="5" fillId="0" borderId="37" xfId="0" applyNumberFormat="1" applyFont="1" applyFill="1" applyBorder="1" applyAlignment="1">
      <alignment horizontal="right"/>
    </xf>
    <xf numFmtId="0" fontId="5" fillId="0" borderId="0" xfId="0" applyFont="1" applyFill="1" applyAlignment="1">
      <alignment horizontal="right"/>
    </xf>
    <xf numFmtId="0" fontId="5" fillId="0" borderId="2" xfId="0" applyFont="1" applyFill="1" applyBorder="1" applyAlignment="1">
      <alignment horizontal="left"/>
    </xf>
    <xf numFmtId="0" fontId="6" fillId="0" borderId="5" xfId="0" applyFont="1" applyFill="1" applyBorder="1" applyAlignment="1">
      <alignment horizontal="lef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27"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3" fontId="3" fillId="0" borderId="37" xfId="0" applyNumberFormat="1" applyFont="1" applyBorder="1" applyAlignment="1">
      <alignment horizontal="right" wrapText="1"/>
    </xf>
    <xf numFmtId="3" fontId="3" fillId="0" borderId="13" xfId="0" applyNumberFormat="1" applyFont="1" applyBorder="1" applyAlignment="1">
      <alignment horizontal="right" wrapText="1"/>
    </xf>
    <xf numFmtId="3" fontId="3" fillId="0" borderId="20" xfId="0" applyNumberFormat="1" applyFont="1" applyBorder="1" applyAlignment="1">
      <alignment horizontal="right" wrapText="1"/>
    </xf>
    <xf numFmtId="3" fontId="6" fillId="0" borderId="20" xfId="0" applyNumberFormat="1" applyFont="1" applyBorder="1" applyAlignment="1">
      <alignment horizontal="right" wrapText="1"/>
    </xf>
    <xf numFmtId="3" fontId="6" fillId="0" borderId="40" xfId="0" applyNumberFormat="1" applyFont="1" applyBorder="1" applyAlignment="1">
      <alignment horizontal="right" wrapText="1"/>
    </xf>
    <xf numFmtId="3" fontId="6" fillId="0" borderId="41" xfId="0" applyNumberFormat="1" applyFont="1" applyBorder="1" applyAlignment="1">
      <alignment horizontal="right"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7" xfId="0" applyNumberFormat="1" applyFont="1" applyBorder="1"/>
    <xf numFmtId="3" fontId="3" fillId="0" borderId="13" xfId="0" applyNumberFormat="1" applyFont="1" applyBorder="1"/>
    <xf numFmtId="3" fontId="6" fillId="0" borderId="40" xfId="0" applyNumberFormat="1" applyFont="1" applyBorder="1"/>
    <xf numFmtId="3" fontId="6" fillId="0" borderId="19" xfId="0" applyNumberFormat="1" applyFont="1" applyBorder="1"/>
    <xf numFmtId="3" fontId="6" fillId="0" borderId="14" xfId="0" applyNumberFormat="1" applyFont="1" applyBorder="1"/>
    <xf numFmtId="3" fontId="6" fillId="0" borderId="6" xfId="0" applyNumberFormat="1" applyFont="1" applyFill="1" applyBorder="1"/>
    <xf numFmtId="0" fontId="6" fillId="0" borderId="0" xfId="0" applyFont="1" applyFill="1"/>
    <xf numFmtId="3" fontId="6" fillId="0" borderId="3" xfId="0" applyNumberFormat="1" applyFont="1" applyBorder="1" applyAlignment="1">
      <alignment horizontal="right" wrapText="1"/>
    </xf>
    <xf numFmtId="3" fontId="6" fillId="0" borderId="19" xfId="0" applyNumberFormat="1" applyFont="1" applyBorder="1" applyAlignment="1">
      <alignment horizontal="right" wrapText="1"/>
    </xf>
    <xf numFmtId="0" fontId="28"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0" fontId="6" fillId="0" borderId="5" xfId="0" applyFont="1" applyBorder="1" applyAlignment="1">
      <alignmen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0" fontId="3" fillId="0" borderId="11" xfId="0"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3" fontId="6" fillId="0" borderId="11" xfId="0" applyNumberFormat="1" applyFont="1" applyBorder="1" applyAlignment="1">
      <alignment horizontal="right" vertical="center" wrapText="1"/>
    </xf>
    <xf numFmtId="0" fontId="6" fillId="0" borderId="3" xfId="0" applyFont="1" applyBorder="1" applyAlignment="1">
      <alignment horizontal="left" wrapText="1"/>
    </xf>
    <xf numFmtId="3" fontId="6" fillId="0" borderId="3" xfId="0" applyNumberFormat="1" applyFont="1" applyBorder="1" applyAlignment="1">
      <alignment horizontal="right" vertical="center"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5" xfId="0" applyFont="1" applyBorder="1" applyAlignment="1">
      <alignment wrapText="1"/>
    </xf>
    <xf numFmtId="0" fontId="3" fillId="0" borderId="0" xfId="0" applyFont="1" applyFill="1"/>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3" fontId="6" fillId="0" borderId="6" xfId="0" applyNumberFormat="1" applyFont="1" applyBorder="1" applyAlignment="1">
      <alignment wrapText="1"/>
    </xf>
    <xf numFmtId="3" fontId="6" fillId="0" borderId="8" xfId="0" applyNumberFormat="1" applyFont="1" applyBorder="1" applyAlignment="1">
      <alignment wrapText="1"/>
    </xf>
    <xf numFmtId="3" fontId="3" fillId="0" borderId="24" xfId="0" applyNumberFormat="1" applyFont="1" applyBorder="1" applyAlignment="1">
      <alignment horizontal="right" wrapText="1"/>
    </xf>
    <xf numFmtId="3" fontId="3" fillId="0" borderId="39" xfId="0" applyNumberFormat="1" applyFont="1" applyBorder="1" applyAlignment="1">
      <alignment horizontal="right" wrapText="1"/>
    </xf>
    <xf numFmtId="3" fontId="3" fillId="0" borderId="34" xfId="0" applyNumberFormat="1" applyFont="1" applyBorder="1" applyAlignment="1">
      <alignment horizontal="right" wrapText="1"/>
    </xf>
    <xf numFmtId="3" fontId="3" fillId="0" borderId="37" xfId="0" applyNumberFormat="1" applyFont="1" applyFill="1" applyBorder="1"/>
    <xf numFmtId="3" fontId="3" fillId="0" borderId="15" xfId="0" applyNumberFormat="1" applyFont="1" applyBorder="1"/>
    <xf numFmtId="0" fontId="3" fillId="0" borderId="2" xfId="0" applyFont="1" applyFill="1" applyBorder="1" applyAlignment="1">
      <alignment vertical="center" wrapText="1"/>
    </xf>
    <xf numFmtId="0" fontId="3" fillId="0" borderId="5" xfId="0" applyFont="1" applyFill="1" applyBorder="1" applyAlignment="1">
      <alignment vertical="center" wrapText="1"/>
    </xf>
    <xf numFmtId="0" fontId="3" fillId="0" borderId="27" xfId="0" applyFont="1" applyFill="1" applyBorder="1" applyAlignment="1">
      <alignment vertical="center" wrapText="1"/>
    </xf>
    <xf numFmtId="0" fontId="3" fillId="0" borderId="25" xfId="0" applyFont="1" applyFill="1" applyBorder="1" applyAlignment="1">
      <alignment vertical="center" wrapText="1"/>
    </xf>
    <xf numFmtId="0" fontId="6" fillId="0" borderId="27" xfId="0" applyFont="1" applyBorder="1" applyAlignment="1">
      <alignment vertical="center" wrapText="1"/>
    </xf>
    <xf numFmtId="0" fontId="6" fillId="0" borderId="6" xfId="0" applyFont="1" applyBorder="1" applyAlignment="1">
      <alignment vertical="center" wrapText="1"/>
    </xf>
    <xf numFmtId="3" fontId="6" fillId="0" borderId="24" xfId="0" applyNumberFormat="1" applyFont="1" applyBorder="1"/>
    <xf numFmtId="3" fontId="3" fillId="0" borderId="9" xfId="0" applyNumberFormat="1" applyFont="1" applyBorder="1"/>
    <xf numFmtId="0" fontId="6" fillId="0" borderId="3" xfId="0" applyFont="1" applyBorder="1"/>
    <xf numFmtId="3" fontId="6" fillId="0" borderId="4" xfId="0" applyNumberFormat="1" applyFont="1" applyBorder="1"/>
    <xf numFmtId="3" fontId="3" fillId="0" borderId="11" xfId="0" applyNumberFormat="1" applyFont="1" applyBorder="1"/>
    <xf numFmtId="0" fontId="24" fillId="0" borderId="0" xfId="0" applyFont="1" applyAlignment="1">
      <alignment horizontal="center" vertical="center" wrapText="1"/>
    </xf>
    <xf numFmtId="0" fontId="6" fillId="0" borderId="14" xfId="0" applyFont="1" applyFill="1" applyBorder="1" applyAlignment="1">
      <alignment vertical="center" wrapText="1"/>
    </xf>
    <xf numFmtId="0" fontId="6" fillId="0" borderId="14" xfId="9" applyFont="1" applyBorder="1" applyAlignment="1">
      <alignment horizontal="lef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7" xfId="0" applyFont="1" applyFill="1" applyBorder="1" applyAlignment="1">
      <alignment horizontal="center" vertical="center" wrapText="1"/>
    </xf>
    <xf numFmtId="0" fontId="5" fillId="0" borderId="37"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9" xfId="0" applyFont="1" applyBorder="1" applyAlignment="1">
      <alignment vertical="center" wrapText="1"/>
    </xf>
    <xf numFmtId="0" fontId="14" fillId="0" borderId="41" xfId="0" applyFont="1" applyBorder="1" applyAlignment="1">
      <alignment vertical="center" wrapText="1"/>
    </xf>
    <xf numFmtId="0" fontId="5" fillId="0" borderId="37" xfId="0" applyFont="1" applyFill="1" applyBorder="1" applyAlignment="1">
      <alignment vertical="center" wrapText="1"/>
    </xf>
    <xf numFmtId="0" fontId="5" fillId="0" borderId="33" xfId="0" applyFont="1" applyFill="1" applyBorder="1" applyAlignment="1">
      <alignment vertical="center" wrapText="1"/>
    </xf>
    <xf numFmtId="0" fontId="5" fillId="0" borderId="41" xfId="0" applyFont="1" applyFill="1" applyBorder="1" applyAlignment="1">
      <alignment vertical="center" wrapText="1"/>
    </xf>
    <xf numFmtId="0" fontId="5" fillId="0" borderId="37" xfId="0" applyFont="1" applyBorder="1" applyAlignment="1">
      <alignment vertical="center" wrapText="1"/>
    </xf>
    <xf numFmtId="0" fontId="5" fillId="0" borderId="15" xfId="0" applyFont="1" applyBorder="1" applyAlignment="1">
      <alignment vertical="center" wrapText="1"/>
    </xf>
    <xf numFmtId="0" fontId="14" fillId="0" borderId="22" xfId="0" applyFont="1" applyBorder="1" applyAlignment="1">
      <alignment vertical="center" wrapText="1"/>
    </xf>
    <xf numFmtId="0" fontId="15" fillId="0" borderId="37" xfId="0" applyFont="1" applyBorder="1" applyAlignment="1">
      <alignment vertical="center" wrapText="1"/>
    </xf>
    <xf numFmtId="0" fontId="5" fillId="0" borderId="19" xfId="0" applyFont="1" applyBorder="1" applyAlignment="1">
      <alignment vertical="center" wrapText="1"/>
    </xf>
    <xf numFmtId="0" fontId="25" fillId="0" borderId="26" xfId="0" applyFont="1" applyBorder="1" applyAlignment="1">
      <alignment horizontal="center" vertical="center" wrapText="1"/>
    </xf>
    <xf numFmtId="0" fontId="6" fillId="0" borderId="6" xfId="9" applyFont="1" applyFill="1" applyBorder="1" applyAlignment="1">
      <alignment horizontal="left" vertical="center" wrapText="1"/>
    </xf>
    <xf numFmtId="0" fontId="3" fillId="0" borderId="3" xfId="0" applyFont="1" applyFill="1" applyBorder="1" applyAlignment="1">
      <alignment horizontal="left" vertical="center" wrapText="1"/>
    </xf>
    <xf numFmtId="3" fontId="6" fillId="0" borderId="28" xfId="0" applyNumberFormat="1" applyFont="1" applyBorder="1"/>
    <xf numFmtId="3" fontId="3" fillId="0" borderId="26" xfId="0" applyNumberFormat="1" applyFont="1" applyBorder="1"/>
    <xf numFmtId="3" fontId="3" fillId="0" borderId="4" xfId="0" applyNumberFormat="1" applyFont="1" applyBorder="1"/>
    <xf numFmtId="0" fontId="27" fillId="0" borderId="6" xfId="0" applyFont="1" applyBorder="1" applyAlignment="1">
      <alignment horizontal="center" vertical="center" wrapText="1"/>
    </xf>
    <xf numFmtId="0" fontId="4"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1"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6" fillId="0" borderId="61" xfId="0" applyFont="1" applyBorder="1"/>
    <xf numFmtId="0" fontId="24" fillId="0" borderId="36" xfId="0" applyFont="1" applyBorder="1" applyAlignment="1">
      <alignment horizontal="center" vertical="center" wrapText="1"/>
    </xf>
    <xf numFmtId="0" fontId="25" fillId="0" borderId="62" xfId="0" applyFont="1" applyBorder="1" applyAlignment="1">
      <alignment vertical="center" wrapText="1"/>
    </xf>
    <xf numFmtId="0" fontId="6" fillId="0" borderId="62" xfId="0" applyFont="1" applyBorder="1" applyAlignment="1">
      <alignment vertical="center" wrapText="1"/>
    </xf>
    <xf numFmtId="0" fontId="25" fillId="0" borderId="63" xfId="0" applyFont="1" applyBorder="1" applyAlignment="1">
      <alignment vertical="center" wrapText="1"/>
    </xf>
    <xf numFmtId="0" fontId="24" fillId="0" borderId="36" xfId="0" applyFont="1" applyBorder="1" applyAlignment="1">
      <alignment vertical="center" wrapText="1"/>
    </xf>
    <xf numFmtId="0" fontId="23" fillId="0" borderId="59" xfId="0" applyFont="1" applyBorder="1" applyAlignment="1">
      <alignment vertical="center" wrapText="1"/>
    </xf>
    <xf numFmtId="0" fontId="23" fillId="0" borderId="62" xfId="0" applyFont="1" applyBorder="1" applyAlignment="1">
      <alignment vertical="center" wrapText="1"/>
    </xf>
    <xf numFmtId="3" fontId="6" fillId="0" borderId="8" xfId="0" applyNumberFormat="1" applyFont="1" applyBorder="1" applyAlignment="1">
      <alignment horizontal="right"/>
    </xf>
    <xf numFmtId="3" fontId="5" fillId="0" borderId="13" xfId="0" applyNumberFormat="1" applyFont="1" applyFill="1" applyBorder="1" applyAlignment="1">
      <alignment horizontal="right"/>
    </xf>
    <xf numFmtId="3" fontId="6" fillId="0" borderId="6" xfId="0" applyNumberFormat="1" applyFont="1" applyFill="1" applyBorder="1" applyAlignment="1">
      <alignment horizontal="right" wrapText="1"/>
    </xf>
    <xf numFmtId="0" fontId="6" fillId="0" borderId="62" xfId="9" applyFont="1" applyBorder="1" applyAlignment="1">
      <alignment horizontal="left" vertical="center" wrapText="1"/>
    </xf>
    <xf numFmtId="0" fontId="3" fillId="0" borderId="61" xfId="0" applyFont="1" applyFill="1" applyBorder="1" applyAlignment="1">
      <alignment vertical="center" wrapText="1"/>
    </xf>
    <xf numFmtId="3" fontId="3" fillId="0" borderId="39" xfId="0" applyNumberFormat="1" applyFont="1" applyBorder="1"/>
    <xf numFmtId="0" fontId="27" fillId="0" borderId="61" xfId="0" applyFont="1" applyFill="1" applyBorder="1" applyAlignment="1">
      <alignment vertical="center" wrapText="1"/>
    </xf>
    <xf numFmtId="0" fontId="6" fillId="0" borderId="65" xfId="0" applyFont="1" applyBorder="1" applyAlignment="1">
      <alignment vertical="center" wrapText="1"/>
    </xf>
    <xf numFmtId="0" fontId="27" fillId="0" borderId="36" xfId="0" applyFont="1" applyFill="1" applyBorder="1" applyAlignment="1">
      <alignment vertical="center" wrapText="1"/>
    </xf>
    <xf numFmtId="0" fontId="27" fillId="0" borderId="59" xfId="0" applyFont="1" applyFill="1" applyBorder="1" applyAlignment="1">
      <alignment vertical="center" wrapText="1"/>
    </xf>
    <xf numFmtId="0" fontId="15" fillId="0" borderId="36" xfId="0" applyFont="1" applyFill="1" applyBorder="1" applyAlignment="1">
      <alignment vertical="center" wrapText="1"/>
    </xf>
    <xf numFmtId="3" fontId="5" fillId="0" borderId="13" xfId="0" applyNumberFormat="1" applyFont="1" applyBorder="1" applyAlignment="1">
      <alignment horizontal="right" wrapText="1"/>
    </xf>
    <xf numFmtId="0" fontId="6" fillId="0" borderId="62" xfId="9" applyFont="1" applyFill="1" applyBorder="1" applyAlignment="1">
      <alignment horizontal="left" vertical="center" wrapText="1"/>
    </xf>
    <xf numFmtId="0" fontId="3" fillId="0" borderId="36" xfId="0" applyFont="1" applyFill="1" applyBorder="1" applyAlignment="1">
      <alignment vertical="center" wrapText="1"/>
    </xf>
    <xf numFmtId="0" fontId="6" fillId="0" borderId="62" xfId="0" applyFont="1" applyFill="1" applyBorder="1" applyAlignment="1">
      <alignmen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64" xfId="0" applyFont="1" applyFill="1" applyBorder="1" applyAlignment="1">
      <alignment vertical="center" wrapText="1"/>
    </xf>
    <xf numFmtId="0" fontId="3" fillId="0" borderId="65" xfId="0" applyFont="1" applyFill="1" applyBorder="1" applyAlignment="1">
      <alignment vertical="center" wrapText="1"/>
    </xf>
    <xf numFmtId="3" fontId="3" fillId="0" borderId="11" xfId="0" applyNumberFormat="1" applyFont="1" applyBorder="1" applyAlignment="1">
      <alignment horizontal="right" wrapText="1"/>
    </xf>
    <xf numFmtId="0" fontId="6" fillId="0" borderId="17" xfId="9"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18" xfId="9" applyFont="1" applyBorder="1" applyAlignment="1">
      <alignment horizontal="left" vertical="center" wrapText="1"/>
    </xf>
    <xf numFmtId="0" fontId="6" fillId="0" borderId="18" xfId="0" applyFont="1" applyFill="1" applyBorder="1" applyAlignment="1">
      <alignment vertical="center" wrapText="1"/>
    </xf>
    <xf numFmtId="167" fontId="6" fillId="0" borderId="3" xfId="0" applyNumberFormat="1" applyFont="1" applyBorder="1" applyAlignment="1">
      <alignment wrapText="1"/>
    </xf>
    <xf numFmtId="167" fontId="6" fillId="0" borderId="6" xfId="0" applyNumberFormat="1" applyFont="1" applyBorder="1" applyAlignment="1">
      <alignment wrapText="1"/>
    </xf>
    <xf numFmtId="3" fontId="3" fillId="0" borderId="0" xfId="0" applyNumberFormat="1" applyFont="1" applyBorder="1" applyAlignment="1">
      <alignment horizontal="center" vertical="center" wrapText="1"/>
    </xf>
    <xf numFmtId="3" fontId="3" fillId="0" borderId="23" xfId="0" applyNumberFormat="1" applyFont="1" applyBorder="1" applyAlignment="1">
      <alignment wrapText="1"/>
    </xf>
    <xf numFmtId="3" fontId="3" fillId="0" borderId="17" xfId="0" applyNumberFormat="1" applyFont="1" applyBorder="1" applyAlignment="1">
      <alignment wrapText="1"/>
    </xf>
    <xf numFmtId="3" fontId="6" fillId="0" borderId="8" xfId="0" applyNumberFormat="1" applyFont="1" applyBorder="1"/>
    <xf numFmtId="0" fontId="0" fillId="0" borderId="0" xfId="0" applyFont="1"/>
    <xf numFmtId="3" fontId="3" fillId="0" borderId="25" xfId="0" applyNumberFormat="1" applyFont="1" applyBorder="1" applyAlignment="1">
      <alignment wrapText="1"/>
    </xf>
    <xf numFmtId="168" fontId="3" fillId="0" borderId="6" xfId="11" applyNumberFormat="1" applyFont="1" applyBorder="1" applyAlignment="1">
      <alignment horizontal="center"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8" xfId="0" applyNumberFormat="1" applyFont="1" applyFill="1" applyBorder="1"/>
    <xf numFmtId="165" fontId="5" fillId="0" borderId="25" xfId="0" applyNumberFormat="1" applyFont="1" applyFill="1" applyBorder="1"/>
    <xf numFmtId="165" fontId="5" fillId="0" borderId="26"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4" xfId="0" applyNumberFormat="1" applyFont="1" applyFill="1" applyBorder="1"/>
    <xf numFmtId="165" fontId="5" fillId="0" borderId="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5" fillId="0" borderId="5" xfId="0" applyNumberFormat="1" applyFont="1" applyFill="1" applyBorder="1"/>
    <xf numFmtId="165" fontId="5" fillId="0" borderId="6" xfId="0" applyNumberFormat="1" applyFont="1" applyFill="1" applyBorder="1"/>
    <xf numFmtId="165" fontId="5" fillId="0" borderId="24" xfId="0" applyNumberFormat="1" applyFont="1" applyFill="1" applyBorder="1"/>
    <xf numFmtId="165" fontId="14" fillId="0" borderId="14" xfId="0" applyNumberFormat="1" applyFont="1" applyFill="1" applyBorder="1"/>
    <xf numFmtId="165" fontId="5" fillId="0" borderId="28" xfId="0" applyNumberFormat="1" applyFont="1" applyFill="1" applyBorder="1"/>
    <xf numFmtId="165" fontId="14" fillId="0" borderId="20" xfId="0" applyNumberFormat="1" applyFont="1" applyBorder="1"/>
    <xf numFmtId="165" fontId="14" fillId="0" borderId="20"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11" xfId="0" applyNumberFormat="1" applyFont="1" applyFill="1" applyBorder="1"/>
    <xf numFmtId="165" fontId="5" fillId="0" borderId="1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7" xfId="0" applyNumberFormat="1" applyFont="1" applyFill="1" applyBorder="1"/>
    <xf numFmtId="165" fontId="5" fillId="0" borderId="8" xfId="0" applyNumberFormat="1" applyFont="1" applyFill="1" applyBorder="1"/>
    <xf numFmtId="165" fontId="5" fillId="0" borderId="9" xfId="0" applyNumberFormat="1" applyFont="1" applyFill="1" applyBorder="1"/>
    <xf numFmtId="165" fontId="5" fillId="0" borderId="3" xfId="0" applyNumberFormat="1" applyFont="1" applyBorder="1"/>
    <xf numFmtId="165" fontId="14" fillId="0" borderId="2" xfId="0" applyNumberFormat="1" applyFont="1" applyFill="1" applyBorder="1"/>
    <xf numFmtId="165" fontId="14" fillId="0" borderId="4" xfId="0" applyNumberFormat="1" applyFont="1" applyFill="1" applyBorder="1"/>
    <xf numFmtId="165" fontId="14" fillId="0" borderId="5" xfId="0" applyNumberFormat="1" applyFont="1" applyFill="1" applyBorder="1"/>
    <xf numFmtId="165" fontId="14" fillId="0" borderId="29" xfId="0" applyNumberFormat="1" applyFont="1" applyFill="1" applyBorder="1"/>
    <xf numFmtId="165" fontId="5" fillId="0" borderId="3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7" xfId="0" applyNumberFormat="1" applyFont="1" applyBorder="1" applyAlignment="1">
      <alignment wrapText="1"/>
    </xf>
    <xf numFmtId="167" fontId="6" fillId="0" borderId="23" xfId="0" applyNumberFormat="1" applyFont="1" applyBorder="1" applyAlignment="1">
      <alignment wrapText="1"/>
    </xf>
    <xf numFmtId="167" fontId="6" fillId="0" borderId="15" xfId="0" applyNumberFormat="1" applyFont="1" applyBorder="1" applyAlignment="1">
      <alignment wrapText="1"/>
    </xf>
    <xf numFmtId="167" fontId="6" fillId="0" borderId="40" xfId="0" applyNumberFormat="1" applyFont="1" applyBorder="1" applyAlignment="1">
      <alignment wrapText="1"/>
    </xf>
    <xf numFmtId="167" fontId="3" fillId="0" borderId="41" xfId="0" applyNumberFormat="1" applyFont="1" applyBorder="1" applyAlignment="1">
      <alignment wrapText="1"/>
    </xf>
    <xf numFmtId="167" fontId="3" fillId="0" borderId="8" xfId="0" applyNumberFormat="1" applyFont="1" applyBorder="1" applyAlignment="1">
      <alignment wrapText="1"/>
    </xf>
    <xf numFmtId="167" fontId="3" fillId="0" borderId="52" xfId="0" applyNumberFormat="1" applyFont="1" applyBorder="1" applyAlignment="1">
      <alignment wrapText="1"/>
    </xf>
    <xf numFmtId="0" fontId="2" fillId="7" borderId="0" xfId="12" applyFill="1"/>
    <xf numFmtId="0" fontId="1" fillId="7" borderId="0" xfId="13" applyFill="1"/>
    <xf numFmtId="0" fontId="3" fillId="7" borderId="7" xfId="12" applyFont="1" applyFill="1" applyBorder="1" applyAlignment="1">
      <alignment horizontal="center" vertical="center" wrapText="1"/>
    </xf>
    <xf numFmtId="0" fontId="5" fillId="7" borderId="5" xfId="12" applyFont="1" applyFill="1" applyBorder="1" applyAlignment="1">
      <alignment vertical="center" wrapText="1"/>
    </xf>
    <xf numFmtId="0" fontId="14" fillId="7" borderId="5" xfId="12" applyFont="1" applyFill="1" applyBorder="1" applyAlignment="1">
      <alignment vertical="center" wrapText="1"/>
    </xf>
    <xf numFmtId="0" fontId="5" fillId="0" borderId="64" xfId="0" applyFont="1" applyBorder="1" applyAlignment="1">
      <alignment wrapText="1"/>
    </xf>
    <xf numFmtId="0" fontId="5" fillId="7" borderId="2" xfId="12" applyFont="1" applyFill="1" applyBorder="1" applyAlignment="1">
      <alignment vertical="center" wrapText="1"/>
    </xf>
    <xf numFmtId="0" fontId="5" fillId="7" borderId="25" xfId="12" applyFont="1" applyFill="1" applyBorder="1" applyAlignment="1">
      <alignment vertical="center" wrapText="1"/>
    </xf>
    <xf numFmtId="3" fontId="5" fillId="7" borderId="8" xfId="12" applyNumberFormat="1" applyFont="1" applyFill="1" applyBorder="1" applyAlignment="1">
      <alignment horizontal="center" vertical="center" wrapText="1"/>
    </xf>
    <xf numFmtId="3" fontId="5" fillId="7" borderId="9" xfId="12" applyNumberFormat="1" applyFont="1" applyFill="1" applyBorder="1" applyAlignment="1">
      <alignment horizontal="center" vertical="center" wrapText="1"/>
    </xf>
    <xf numFmtId="169" fontId="5" fillId="7" borderId="3" xfId="12" applyNumberFormat="1" applyFont="1" applyFill="1" applyBorder="1" applyAlignment="1">
      <alignment horizontal="center" vertical="center" wrapText="1"/>
    </xf>
    <xf numFmtId="169" fontId="5" fillId="7" borderId="4" xfId="12" applyNumberFormat="1" applyFont="1" applyFill="1" applyBorder="1" applyAlignment="1">
      <alignment horizontal="center" vertical="center" wrapText="1"/>
    </xf>
    <xf numFmtId="3" fontId="14" fillId="7" borderId="6" xfId="12" applyNumberFormat="1" applyFont="1" applyFill="1" applyBorder="1"/>
    <xf numFmtId="3" fontId="5" fillId="7" borderId="13" xfId="12" applyNumberFormat="1" applyFont="1" applyFill="1" applyBorder="1"/>
    <xf numFmtId="0" fontId="3" fillId="0" borderId="8" xfId="0" applyFont="1" applyBorder="1" applyAlignment="1">
      <alignmen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21" xfId="9" applyFont="1" applyBorder="1" applyAlignment="1">
      <alignment horizontal="left" vertical="center" wrapText="1"/>
    </xf>
    <xf numFmtId="0" fontId="3" fillId="0" borderId="20" xfId="9" applyFont="1" applyBorder="1" applyAlignment="1">
      <alignment horizontal="left" vertical="center" wrapText="1"/>
    </xf>
    <xf numFmtId="3" fontId="6" fillId="0" borderId="22" xfId="0" applyNumberFormat="1" applyFont="1" applyBorder="1"/>
    <xf numFmtId="3" fontId="6" fillId="0" borderId="20" xfId="0" applyNumberFormat="1" applyFont="1" applyBorder="1"/>
    <xf numFmtId="164" fontId="14" fillId="7" borderId="6" xfId="12" applyNumberFormat="1" applyFont="1" applyFill="1" applyBorder="1"/>
    <xf numFmtId="164" fontId="5" fillId="7" borderId="13" xfId="12" applyNumberFormat="1" applyFont="1" applyFill="1" applyBorder="1"/>
    <xf numFmtId="3" fontId="3" fillId="0" borderId="11" xfId="0" applyNumberFormat="1" applyFont="1" applyBorder="1" applyAlignment="1"/>
    <xf numFmtId="0" fontId="3" fillId="0" borderId="17" xfId="0" applyFont="1" applyBorder="1" applyAlignment="1">
      <alignment horizontal="left"/>
    </xf>
    <xf numFmtId="0" fontId="5" fillId="0" borderId="38" xfId="0" applyFont="1" applyFill="1" applyBorder="1" applyAlignment="1">
      <alignment horizontal="left"/>
    </xf>
    <xf numFmtId="0" fontId="3" fillId="0" borderId="17" xfId="0" applyFont="1" applyFill="1" applyBorder="1" applyAlignment="1">
      <alignment horizontal="left"/>
    </xf>
    <xf numFmtId="0" fontId="6" fillId="0" borderId="21" xfId="0" applyFont="1" applyBorder="1" applyAlignment="1">
      <alignment horizontal="right"/>
    </xf>
    <xf numFmtId="0" fontId="6" fillId="0" borderId="57" xfId="0" applyFont="1" applyBorder="1" applyAlignment="1">
      <alignment horizontal="left" wrapText="1"/>
    </xf>
    <xf numFmtId="3" fontId="6" fillId="0" borderId="57" xfId="0" applyNumberFormat="1" applyFont="1" applyBorder="1" applyAlignment="1">
      <alignment horizontal="left" wrapText="1"/>
    </xf>
    <xf numFmtId="0" fontId="3" fillId="0" borderId="57" xfId="0" applyFont="1" applyBorder="1" applyAlignment="1">
      <alignment horizontal="left"/>
    </xf>
    <xf numFmtId="0" fontId="5" fillId="0" borderId="31" xfId="0" applyFont="1" applyFill="1" applyBorder="1" applyAlignment="1">
      <alignment horizontal="left"/>
    </xf>
    <xf numFmtId="0" fontId="5" fillId="0" borderId="36" xfId="0" applyFont="1" applyFill="1" applyBorder="1" applyAlignment="1">
      <alignment horizontal="left"/>
    </xf>
    <xf numFmtId="0" fontId="5" fillId="0" borderId="67" xfId="0" applyFont="1" applyFill="1" applyBorder="1" applyAlignment="1">
      <alignment horizontal="left"/>
    </xf>
    <xf numFmtId="3" fontId="3" fillId="0" borderId="24" xfId="0" applyNumberFormat="1" applyFont="1" applyBorder="1"/>
    <xf numFmtId="0" fontId="6" fillId="0" borderId="27" xfId="0" applyFont="1" applyFill="1" applyBorder="1" applyAlignment="1">
      <alignment vertical="center" wrapText="1"/>
    </xf>
    <xf numFmtId="3" fontId="3" fillId="0" borderId="28" xfId="0" applyNumberFormat="1" applyFont="1" applyBorder="1"/>
    <xf numFmtId="0" fontId="6" fillId="0" borderId="21" xfId="9" applyFont="1" applyBorder="1" applyAlignment="1">
      <alignment horizontal="left" vertical="center" wrapText="1"/>
    </xf>
    <xf numFmtId="0" fontId="6" fillId="0" borderId="20" xfId="9" applyFont="1" applyBorder="1" applyAlignment="1">
      <alignment horizontal="left" vertical="center" wrapText="1"/>
    </xf>
    <xf numFmtId="0" fontId="6" fillId="0" borderId="17" xfId="9" applyFont="1" applyBorder="1" applyAlignment="1">
      <alignment horizontal="left" vertical="center" wrapText="1"/>
    </xf>
    <xf numFmtId="0" fontId="6" fillId="0" borderId="6" xfId="9" applyFont="1" applyBorder="1" applyAlignment="1">
      <alignment horizontal="left" vertical="center" wrapText="1"/>
    </xf>
    <xf numFmtId="0" fontId="6" fillId="0" borderId="5" xfId="9" applyFont="1" applyBorder="1" applyAlignment="1">
      <alignment horizontal="left" vertical="center" wrapText="1"/>
    </xf>
    <xf numFmtId="0" fontId="6" fillId="0" borderId="21" xfId="0" applyFont="1" applyFill="1" applyBorder="1" applyAlignment="1">
      <alignment vertical="center" wrapText="1"/>
    </xf>
    <xf numFmtId="0" fontId="6" fillId="0" borderId="20" xfId="0" applyFont="1" applyFill="1" applyBorder="1" applyAlignment="1">
      <alignment vertical="center" wrapText="1"/>
    </xf>
    <xf numFmtId="0" fontId="6" fillId="0" borderId="27" xfId="9" applyFont="1" applyBorder="1" applyAlignment="1">
      <alignment horizontal="left" vertical="center" wrapText="1"/>
    </xf>
    <xf numFmtId="0" fontId="6" fillId="0" borderId="29" xfId="9" applyFont="1" applyBorder="1" applyAlignment="1">
      <alignment horizontal="left" vertical="center" wrapText="1"/>
    </xf>
    <xf numFmtId="3" fontId="6" fillId="0" borderId="14" xfId="9" applyNumberFormat="1" applyFont="1" applyBorder="1" applyAlignment="1">
      <alignment horizontal="right" vertical="center" wrapText="1"/>
    </xf>
    <xf numFmtId="0" fontId="3" fillId="0" borderId="21" xfId="0" applyFont="1" applyFill="1" applyBorder="1" applyAlignment="1">
      <alignment horizontal="left" vertical="center" wrapText="1"/>
    </xf>
    <xf numFmtId="0" fontId="3" fillId="0" borderId="20" xfId="0" applyFont="1" applyFill="1" applyBorder="1" applyAlignment="1">
      <alignment horizontal="left" vertical="center" wrapText="1"/>
    </xf>
    <xf numFmtId="3" fontId="3" fillId="0" borderId="52" xfId="0" applyNumberFormat="1" applyFont="1" applyFill="1" applyBorder="1" applyAlignment="1">
      <alignment wrapText="1"/>
    </xf>
    <xf numFmtId="0" fontId="6" fillId="0" borderId="23" xfId="9" applyFont="1" applyBorder="1" applyAlignment="1">
      <alignment horizontal="left" vertical="center" wrapText="1"/>
    </xf>
    <xf numFmtId="0" fontId="6" fillId="0" borderId="3" xfId="9" applyFont="1" applyBorder="1" applyAlignment="1">
      <alignment horizontal="left" vertical="center" wrapText="1"/>
    </xf>
    <xf numFmtId="0" fontId="6" fillId="0" borderId="5" xfId="9"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9" applyFont="1" applyBorder="1" applyAlignment="1">
      <alignment horizontal="left" vertical="center" wrapText="1"/>
    </xf>
    <xf numFmtId="0" fontId="6" fillId="0" borderId="29" xfId="0" applyFont="1" applyFill="1" applyBorder="1"/>
    <xf numFmtId="0" fontId="6" fillId="0" borderId="29" xfId="0" applyFont="1" applyBorder="1"/>
    <xf numFmtId="0" fontId="6" fillId="0" borderId="5" xfId="0" applyFont="1" applyBorder="1"/>
    <xf numFmtId="3" fontId="3" fillId="0" borderId="9" xfId="0" applyNumberFormat="1" applyFont="1" applyFill="1" applyBorder="1" applyAlignment="1">
      <alignment wrapText="1"/>
    </xf>
    <xf numFmtId="3" fontId="5" fillId="7" borderId="11" xfId="12" applyNumberFormat="1" applyFont="1" applyFill="1" applyBorder="1" applyAlignment="1">
      <alignment horizontal="center" vertical="center" wrapText="1"/>
    </xf>
    <xf numFmtId="3" fontId="5" fillId="7" borderId="12" xfId="12" applyNumberFormat="1" applyFont="1" applyFill="1" applyBorder="1" applyAlignment="1">
      <alignment horizontal="center" vertical="center" wrapText="1"/>
    </xf>
    <xf numFmtId="3" fontId="14" fillId="7" borderId="24" xfId="12" applyNumberFormat="1" applyFont="1" applyFill="1" applyBorder="1"/>
    <xf numFmtId="3" fontId="3" fillId="0" borderId="32" xfId="0" applyNumberFormat="1" applyFont="1" applyBorder="1" applyAlignment="1">
      <alignment horizontal="right" wrapText="1"/>
    </xf>
    <xf numFmtId="3" fontId="6" fillId="0" borderId="32" xfId="0" applyNumberFormat="1" applyFont="1" applyBorder="1" applyAlignment="1">
      <alignment horizontal="right" wrapText="1"/>
    </xf>
    <xf numFmtId="3" fontId="5" fillId="0" borderId="32" xfId="0" applyNumberFormat="1" applyFont="1" applyFill="1" applyBorder="1" applyAlignment="1">
      <alignment horizontal="right"/>
    </xf>
    <xf numFmtId="3" fontId="3" fillId="0" borderId="32" xfId="0" applyNumberFormat="1" applyFont="1" applyFill="1" applyBorder="1" applyAlignment="1">
      <alignment horizontal="right" wrapText="1"/>
    </xf>
    <xf numFmtId="3" fontId="6" fillId="0" borderId="3" xfId="0" applyNumberFormat="1" applyFont="1" applyBorder="1" applyAlignment="1">
      <alignment vertical="center" wrapText="1"/>
    </xf>
    <xf numFmtId="3" fontId="6" fillId="0" borderId="8" xfId="0" applyNumberFormat="1" applyFont="1" applyFill="1" applyBorder="1" applyAlignment="1">
      <alignment horizontal="right"/>
    </xf>
    <xf numFmtId="3" fontId="3" fillId="0" borderId="11" xfId="0" applyNumberFormat="1" applyFont="1" applyFill="1" applyBorder="1" applyAlignment="1">
      <alignment horizontal="right"/>
    </xf>
    <xf numFmtId="3" fontId="6" fillId="0" borderId="14" xfId="0" applyNumberFormat="1" applyFont="1" applyBorder="1" applyAlignment="1">
      <alignment horizontal="right"/>
    </xf>
    <xf numFmtId="3" fontId="3" fillId="0" borderId="11" xfId="0" applyNumberFormat="1" applyFont="1" applyBorder="1" applyAlignment="1">
      <alignment horizontal="right"/>
    </xf>
    <xf numFmtId="3" fontId="3" fillId="0" borderId="12" xfId="0" applyNumberFormat="1" applyFont="1" applyBorder="1" applyAlignment="1">
      <alignment horizontal="right"/>
    </xf>
    <xf numFmtId="0" fontId="6" fillId="0" borderId="27" xfId="0" applyFont="1" applyBorder="1"/>
    <xf numFmtId="0" fontId="6" fillId="0" borderId="14" xfId="0" applyFont="1" applyBorder="1"/>
    <xf numFmtId="0" fontId="6" fillId="0" borderId="14" xfId="0" applyFont="1" applyBorder="1" applyAlignment="1">
      <alignment vertical="center" wrapText="1"/>
    </xf>
    <xf numFmtId="0" fontId="23" fillId="0" borderId="63" xfId="0" applyFont="1" applyBorder="1" applyAlignment="1">
      <alignment vertical="center" wrapText="1"/>
    </xf>
    <xf numFmtId="3" fontId="3" fillId="0" borderId="1" xfId="0" applyNumberFormat="1" applyFont="1" applyBorder="1" applyAlignment="1">
      <alignment horizontal="right"/>
    </xf>
    <xf numFmtId="3" fontId="3" fillId="0" borderId="8" xfId="0" applyNumberFormat="1" applyFont="1" applyBorder="1" applyAlignment="1">
      <alignment horizontal="right"/>
    </xf>
    <xf numFmtId="3" fontId="3" fillId="0" borderId="9" xfId="0" applyNumberFormat="1" applyFont="1" applyBorder="1" applyAlignment="1">
      <alignment horizontal="right"/>
    </xf>
    <xf numFmtId="0" fontId="31" fillId="0" borderId="40" xfId="0" applyFont="1" applyBorder="1" applyAlignment="1">
      <alignment vertical="center" wrapText="1"/>
    </xf>
    <xf numFmtId="0" fontId="3" fillId="0" borderId="18" xfId="0" applyFont="1" applyBorder="1" applyAlignment="1">
      <alignment horizontal="left"/>
    </xf>
    <xf numFmtId="0" fontId="3" fillId="0" borderId="68" xfId="0" applyFont="1" applyFill="1" applyBorder="1" applyAlignment="1">
      <alignment horizontal="left" wrapText="1"/>
    </xf>
    <xf numFmtId="0" fontId="6" fillId="0" borderId="19" xfId="0" applyFont="1" applyFill="1" applyBorder="1" applyAlignment="1">
      <alignment horizontal="left" wrapText="1"/>
    </xf>
    <xf numFmtId="0" fontId="6" fillId="0" borderId="68" xfId="0" applyFont="1" applyFill="1" applyBorder="1" applyAlignment="1">
      <alignment horizontal="left" wrapText="1"/>
    </xf>
    <xf numFmtId="3" fontId="6" fillId="0" borderId="18" xfId="0" applyNumberFormat="1" applyFont="1" applyBorder="1" applyAlignment="1">
      <alignment horizontal="right"/>
    </xf>
    <xf numFmtId="3" fontId="6" fillId="0" borderId="19" xfId="0" applyNumberFormat="1" applyFont="1" applyBorder="1" applyAlignment="1">
      <alignment horizontal="right"/>
    </xf>
    <xf numFmtId="171" fontId="6" fillId="0" borderId="6" xfId="10" applyNumberFormat="1" applyFont="1" applyFill="1" applyBorder="1" applyAlignment="1">
      <alignment vertical="center" wrapText="1"/>
    </xf>
    <xf numFmtId="0" fontId="31" fillId="0" borderId="40" xfId="0" applyFont="1" applyFill="1" applyBorder="1" applyAlignment="1">
      <alignment vertical="center" wrapText="1"/>
    </xf>
    <xf numFmtId="0" fontId="6" fillId="0" borderId="40" xfId="0" applyFont="1" applyFill="1" applyBorder="1" applyAlignment="1">
      <alignment vertical="center" wrapText="1"/>
    </xf>
    <xf numFmtId="0" fontId="6" fillId="0" borderId="40" xfId="4" applyFont="1" applyFill="1" applyBorder="1" applyAlignment="1">
      <alignment vertical="center" wrapText="1"/>
    </xf>
    <xf numFmtId="0" fontId="31" fillId="0" borderId="40" xfId="0" applyFont="1" applyFill="1" applyBorder="1" applyAlignment="1">
      <alignment horizontal="left"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0" fontId="4" fillId="0" borderId="29" xfId="0" applyFont="1" applyBorder="1" applyAlignment="1">
      <alignment horizontal="center" vertical="center" wrapText="1"/>
    </xf>
    <xf numFmtId="0" fontId="3" fillId="0" borderId="17" xfId="4" applyFont="1" applyFill="1" applyBorder="1" applyAlignment="1">
      <alignment vertical="center"/>
    </xf>
    <xf numFmtId="0" fontId="3" fillId="0" borderId="63" xfId="0" applyFont="1" applyFill="1" applyBorder="1" applyAlignment="1">
      <alignment vertical="center" wrapText="1"/>
    </xf>
    <xf numFmtId="0" fontId="3" fillId="0" borderId="66" xfId="0" applyFont="1" applyFill="1" applyBorder="1" applyAlignment="1">
      <alignment vertical="center" wrapText="1"/>
    </xf>
    <xf numFmtId="0" fontId="6" fillId="0" borderId="65" xfId="9" applyFont="1" applyFill="1" applyBorder="1" applyAlignment="1">
      <alignment horizontal="left" vertical="center" wrapText="1"/>
    </xf>
    <xf numFmtId="0" fontId="3" fillId="0" borderId="17" xfId="9" applyFont="1" applyBorder="1" applyAlignment="1">
      <alignment horizontal="left" vertical="center" wrapText="1"/>
    </xf>
    <xf numFmtId="0" fontId="3" fillId="0" borderId="6" xfId="9" applyFont="1" applyBorder="1" applyAlignment="1">
      <alignment horizontal="left" vertical="center" wrapText="1"/>
    </xf>
    <xf numFmtId="0" fontId="6" fillId="0" borderId="17" xfId="9" applyFont="1" applyBorder="1" applyAlignment="1">
      <alignment horizontal="right" vertical="center" wrapText="1"/>
    </xf>
    <xf numFmtId="3" fontId="6" fillId="0" borderId="17" xfId="9" applyNumberFormat="1" applyFont="1" applyBorder="1" applyAlignment="1">
      <alignment horizontal="right" vertical="center" wrapText="1"/>
    </xf>
    <xf numFmtId="0" fontId="6" fillId="0" borderId="5" xfId="0" quotePrefix="1" applyFont="1" applyBorder="1" applyAlignment="1">
      <alignment vertical="center" wrapText="1"/>
    </xf>
    <xf numFmtId="164" fontId="30" fillId="7" borderId="6" xfId="13" applyNumberFormat="1" applyFont="1" applyFill="1" applyBorder="1"/>
    <xf numFmtId="3" fontId="30" fillId="7" borderId="6" xfId="13" applyNumberFormat="1" applyFont="1" applyFill="1" applyBorder="1"/>
    <xf numFmtId="3" fontId="30" fillId="7" borderId="24" xfId="13" applyNumberFormat="1" applyFont="1" applyFill="1" applyBorder="1"/>
    <xf numFmtId="164" fontId="30" fillId="7" borderId="3" xfId="12" applyNumberFormat="1" applyFont="1" applyFill="1" applyBorder="1"/>
    <xf numFmtId="3" fontId="30" fillId="7" borderId="3" xfId="12" applyNumberFormat="1" applyFont="1" applyFill="1" applyBorder="1"/>
    <xf numFmtId="3" fontId="30" fillId="7" borderId="4" xfId="12" applyNumberFormat="1" applyFont="1" applyFill="1" applyBorder="1"/>
    <xf numFmtId="0" fontId="5" fillId="7" borderId="10" xfId="12" applyFont="1" applyFill="1" applyBorder="1" applyAlignment="1">
      <alignment horizontal="center" vertical="center" wrapText="1"/>
    </xf>
    <xf numFmtId="0" fontId="8" fillId="0" borderId="27" xfId="1" applyFont="1" applyFill="1" applyBorder="1" applyAlignment="1">
      <alignment horizontal="left" vertical="center" wrapText="1"/>
    </xf>
    <xf numFmtId="3" fontId="6" fillId="0" borderId="14" xfId="0" applyNumberFormat="1" applyFont="1" applyBorder="1" applyAlignment="1"/>
    <xf numFmtId="3" fontId="6" fillId="0" borderId="14" xfId="0" applyNumberFormat="1" applyFont="1" applyFill="1" applyBorder="1" applyAlignment="1"/>
    <xf numFmtId="3" fontId="3" fillId="0" borderId="14" xfId="0" applyNumberFormat="1" applyFont="1" applyFill="1" applyBorder="1" applyAlignment="1"/>
    <xf numFmtId="0" fontId="6" fillId="0" borderId="57" xfId="0" applyFont="1" applyFill="1" applyBorder="1" applyAlignment="1">
      <alignment horizontal="left" wrapText="1"/>
    </xf>
    <xf numFmtId="0" fontId="6" fillId="0" borderId="40" xfId="0" applyFont="1" applyFill="1" applyBorder="1" applyAlignment="1">
      <alignment horizontal="left" wrapText="1"/>
    </xf>
    <xf numFmtId="0" fontId="6" fillId="0" borderId="27" xfId="0" applyFont="1" applyBorder="1" applyAlignment="1">
      <alignment horizontal="left"/>
    </xf>
    <xf numFmtId="0" fontId="6" fillId="0" borderId="5" xfId="0" applyFont="1" applyBorder="1" applyAlignment="1">
      <alignment horizontal="left"/>
    </xf>
    <xf numFmtId="0" fontId="3" fillId="0" borderId="57" xfId="0" applyFont="1" applyFill="1" applyBorder="1" applyAlignment="1">
      <alignment horizontal="left" wrapText="1"/>
    </xf>
    <xf numFmtId="0" fontId="3" fillId="0" borderId="38" xfId="0" applyFont="1" applyBorder="1" applyAlignment="1">
      <alignment horizontal="center" vertical="center" wrapText="1"/>
    </xf>
    <xf numFmtId="3" fontId="5" fillId="0" borderId="26" xfId="0" applyNumberFormat="1" applyFont="1" applyFill="1" applyBorder="1" applyAlignment="1">
      <alignment horizontal="right"/>
    </xf>
    <xf numFmtId="3" fontId="5" fillId="0" borderId="39" xfId="0" applyNumberFormat="1" applyFont="1" applyFill="1" applyBorder="1" applyAlignment="1">
      <alignment horizontal="right"/>
    </xf>
    <xf numFmtId="3" fontId="9" fillId="0" borderId="6" xfId="0" applyNumberFormat="1" applyFont="1" applyBorder="1"/>
    <xf numFmtId="3" fontId="25" fillId="0" borderId="13" xfId="0" applyNumberFormat="1" applyFont="1" applyBorder="1" applyAlignment="1">
      <alignment horizontal="right"/>
    </xf>
    <xf numFmtId="3" fontId="27" fillId="0" borderId="6" xfId="0" applyNumberFormat="1" applyFont="1" applyBorder="1" applyAlignment="1">
      <alignment wrapText="1"/>
    </xf>
    <xf numFmtId="3" fontId="3" fillId="0" borderId="21" xfId="0" applyNumberFormat="1" applyFont="1" applyBorder="1" applyAlignment="1">
      <alignment horizontal="center" vertical="center" wrapText="1"/>
    </xf>
    <xf numFmtId="2" fontId="3" fillId="0" borderId="37" xfId="0" applyNumberFormat="1" applyFont="1" applyFill="1" applyBorder="1" applyAlignment="1">
      <alignment horizontal="center" vertical="center" wrapText="1"/>
    </xf>
    <xf numFmtId="2" fontId="3" fillId="0" borderId="13" xfId="0" applyNumberFormat="1" applyFont="1" applyFill="1" applyBorder="1" applyAlignment="1">
      <alignment horizontal="center" vertical="center" wrapText="1"/>
    </xf>
    <xf numFmtId="164" fontId="18" fillId="0" borderId="51"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164" fontId="18" fillId="0" borderId="69" xfId="0" applyNumberFormat="1" applyFont="1" applyFill="1" applyBorder="1" applyAlignment="1">
      <alignment horizontal="center" vertical="center" wrapText="1"/>
    </xf>
    <xf numFmtId="2" fontId="5" fillId="0" borderId="37" xfId="0" applyNumberFormat="1" applyFont="1" applyFill="1" applyBorder="1"/>
    <xf numFmtId="2" fontId="14" fillId="0" borderId="46" xfId="0" applyNumberFormat="1" applyFont="1" applyFill="1" applyBorder="1"/>
    <xf numFmtId="2" fontId="14" fillId="0" borderId="6" xfId="0" applyNumberFormat="1" applyFont="1" applyFill="1" applyBorder="1"/>
    <xf numFmtId="165" fontId="6" fillId="0" borderId="24" xfId="0" applyNumberFormat="1" applyFont="1" applyFill="1" applyBorder="1"/>
    <xf numFmtId="165" fontId="5" fillId="0" borderId="20" xfId="0" applyNumberFormat="1" applyFont="1" applyFill="1" applyBorder="1"/>
    <xf numFmtId="2" fontId="14" fillId="0" borderId="22" xfId="0" applyNumberFormat="1" applyFont="1" applyFill="1" applyBorder="1"/>
    <xf numFmtId="165" fontId="6" fillId="0" borderId="28" xfId="0" applyNumberFormat="1" applyFont="1" applyFill="1" applyBorder="1"/>
    <xf numFmtId="165" fontId="3" fillId="0" borderId="26" xfId="0" applyNumberFormat="1" applyFont="1" applyFill="1" applyBorder="1"/>
    <xf numFmtId="2" fontId="5" fillId="0" borderId="13" xfId="0" applyNumberFormat="1" applyFont="1" applyFill="1" applyBorder="1"/>
    <xf numFmtId="165" fontId="6" fillId="0" borderId="43" xfId="0" applyNumberFormat="1" applyFont="1" applyFill="1" applyBorder="1"/>
    <xf numFmtId="2" fontId="14" fillId="0" borderId="8" xfId="0" applyNumberFormat="1" applyFont="1" applyFill="1" applyBorder="1"/>
    <xf numFmtId="165" fontId="6" fillId="0" borderId="9" xfId="0" applyNumberFormat="1" applyFont="1" applyFill="1" applyBorder="1"/>
    <xf numFmtId="2" fontId="5" fillId="0" borderId="51" xfId="0" applyNumberFormat="1" applyFont="1" applyFill="1" applyBorder="1"/>
    <xf numFmtId="2" fontId="5" fillId="0" borderId="46" xfId="0" applyNumberFormat="1" applyFont="1" applyFill="1" applyBorder="1"/>
    <xf numFmtId="165" fontId="5" fillId="0" borderId="34" xfId="0" applyNumberFormat="1" applyFont="1" applyFill="1" applyBorder="1"/>
    <xf numFmtId="165" fontId="3" fillId="0" borderId="4" xfId="0" applyNumberFormat="1" applyFont="1" applyFill="1" applyBorder="1"/>
    <xf numFmtId="2" fontId="14" fillId="0" borderId="51" xfId="0" applyNumberFormat="1" applyFont="1" applyFill="1" applyBorder="1"/>
    <xf numFmtId="165" fontId="6" fillId="0" borderId="4" xfId="0" applyNumberFormat="1" applyFont="1" applyFill="1" applyBorder="1"/>
    <xf numFmtId="165" fontId="5" fillId="0" borderId="37" xfId="0" applyNumberFormat="1" applyFont="1" applyFill="1" applyBorder="1"/>
    <xf numFmtId="2" fontId="14" fillId="0" borderId="13" xfId="0" applyNumberFormat="1" applyFont="1" applyFill="1" applyBorder="1"/>
    <xf numFmtId="165" fontId="5" fillId="0" borderId="45" xfId="0" applyNumberFormat="1" applyFont="1" applyFill="1" applyBorder="1"/>
    <xf numFmtId="2" fontId="14" fillId="0" borderId="45" xfId="0" applyNumberFormat="1" applyFont="1" applyFill="1" applyBorder="1"/>
    <xf numFmtId="165" fontId="14" fillId="0" borderId="45" xfId="0" applyNumberFormat="1" applyFont="1" applyFill="1" applyBorder="1"/>
    <xf numFmtId="165" fontId="14" fillId="0" borderId="24" xfId="0" applyNumberFormat="1" applyFont="1" applyFill="1" applyBorder="1"/>
    <xf numFmtId="2" fontId="14" fillId="0" borderId="40" xfId="0" applyNumberFormat="1" applyFont="1" applyFill="1" applyBorder="1"/>
    <xf numFmtId="164" fontId="18" fillId="0" borderId="25" xfId="0" applyNumberFormat="1" applyFont="1" applyFill="1" applyBorder="1" applyAlignment="1">
      <alignment horizontal="center" vertical="center" wrapText="1"/>
    </xf>
    <xf numFmtId="164" fontId="18" fillId="0" borderId="13" xfId="0" applyNumberFormat="1" applyFont="1" applyFill="1" applyBorder="1" applyAlignment="1">
      <alignment horizontal="center" vertical="center" wrapText="1"/>
    </xf>
    <xf numFmtId="164" fontId="18" fillId="0" borderId="26" xfId="0" applyNumberFormat="1" applyFont="1" applyFill="1" applyBorder="1" applyAlignment="1">
      <alignment horizontal="center" vertical="center" wrapText="1"/>
    </xf>
    <xf numFmtId="0" fontId="14" fillId="0" borderId="2" xfId="0" applyFont="1" applyBorder="1" applyAlignment="1">
      <alignment horizontal="center" vertical="center"/>
    </xf>
    <xf numFmtId="0" fontId="14" fillId="0" borderId="5"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7" xfId="0" applyFont="1" applyBorder="1" applyAlignment="1">
      <alignment horizontal="center" vertical="center"/>
    </xf>
    <xf numFmtId="0" fontId="14" fillId="0" borderId="2"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50" xfId="0" applyFont="1" applyBorder="1" applyAlignment="1">
      <alignment horizontal="center" vertical="center"/>
    </xf>
    <xf numFmtId="0" fontId="14" fillId="0" borderId="25" xfId="0" applyFont="1" applyFill="1" applyBorder="1" applyAlignment="1">
      <alignment horizontal="center" vertical="center" wrapText="1"/>
    </xf>
    <xf numFmtId="0" fontId="5" fillId="0" borderId="5" xfId="0" applyFont="1" applyBorder="1" applyAlignment="1">
      <alignment horizontal="center" vertical="center"/>
    </xf>
    <xf numFmtId="0" fontId="14" fillId="0" borderId="5" xfId="0" applyFont="1" applyBorder="1" applyAlignment="1">
      <alignment horizontal="center" vertical="center"/>
    </xf>
    <xf numFmtId="0" fontId="15" fillId="0" borderId="7" xfId="0" applyFont="1" applyBorder="1" applyAlignment="1">
      <alignment horizontal="center" vertical="center"/>
    </xf>
    <xf numFmtId="167" fontId="3" fillId="0" borderId="24" xfId="0" applyNumberFormat="1" applyFont="1" applyBorder="1" applyAlignment="1"/>
    <xf numFmtId="167" fontId="3" fillId="0" borderId="9" xfId="0" applyNumberFormat="1" applyFont="1" applyBorder="1" applyAlignment="1"/>
    <xf numFmtId="167" fontId="3" fillId="0" borderId="40" xfId="0" applyNumberFormat="1" applyFont="1" applyBorder="1" applyAlignment="1"/>
    <xf numFmtId="167" fontId="3" fillId="0" borderId="41" xfId="0" applyNumberFormat="1" applyFont="1" applyBorder="1" applyAlignment="1"/>
    <xf numFmtId="3" fontId="3" fillId="0" borderId="21" xfId="0" applyNumberFormat="1" applyFont="1" applyBorder="1" applyAlignment="1">
      <alignment horizontal="center" vertical="center" wrapText="1"/>
    </xf>
    <xf numFmtId="0" fontId="4" fillId="0" borderId="2" xfId="0"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5" fillId="8" borderId="20" xfId="0" applyNumberFormat="1" applyFont="1" applyFill="1" applyBorder="1" applyAlignment="1">
      <alignment horizontal="center" vertical="center" wrapText="1"/>
    </xf>
    <xf numFmtId="3" fontId="3" fillId="8" borderId="13" xfId="0" applyNumberFormat="1" applyFont="1" applyFill="1" applyBorder="1" applyAlignment="1">
      <alignment wrapText="1"/>
    </xf>
    <xf numFmtId="3" fontId="3" fillId="8" borderId="3" xfId="0" applyNumberFormat="1" applyFont="1" applyFill="1" applyBorder="1" applyAlignment="1"/>
    <xf numFmtId="3" fontId="6" fillId="8" borderId="6" xfId="0" applyNumberFormat="1" applyFont="1" applyFill="1" applyBorder="1" applyAlignment="1"/>
    <xf numFmtId="3" fontId="3" fillId="8" borderId="6" xfId="0" applyNumberFormat="1" applyFont="1" applyFill="1" applyBorder="1" applyAlignment="1"/>
    <xf numFmtId="3" fontId="3" fillId="8" borderId="14" xfId="0" applyNumberFormat="1" applyFont="1" applyFill="1" applyBorder="1" applyAlignment="1"/>
    <xf numFmtId="3" fontId="3" fillId="8" borderId="13" xfId="0" applyNumberFormat="1" applyFont="1" applyFill="1" applyBorder="1" applyAlignment="1"/>
    <xf numFmtId="3" fontId="6" fillId="8" borderId="8" xfId="0" applyNumberFormat="1" applyFont="1" applyFill="1" applyBorder="1" applyAlignment="1"/>
    <xf numFmtId="3" fontId="6" fillId="8" borderId="0" xfId="0" applyNumberFormat="1" applyFont="1" applyFill="1" applyBorder="1" applyAlignment="1"/>
    <xf numFmtId="3" fontId="5" fillId="8" borderId="21" xfId="0" applyNumberFormat="1" applyFont="1" applyFill="1" applyBorder="1" applyAlignment="1">
      <alignment horizontal="center" vertical="center" wrapText="1"/>
    </xf>
    <xf numFmtId="3" fontId="3" fillId="0" borderId="52" xfId="0" applyNumberFormat="1" applyFont="1" applyBorder="1" applyAlignment="1">
      <alignment wrapText="1"/>
    </xf>
    <xf numFmtId="0" fontId="6" fillId="0" borderId="20" xfId="0" applyFont="1" applyBorder="1" applyAlignment="1">
      <alignment vertical="center" wrapText="1"/>
    </xf>
    <xf numFmtId="3" fontId="3" fillId="8" borderId="21" xfId="0" applyNumberFormat="1" applyFont="1" applyFill="1" applyBorder="1" applyAlignment="1">
      <alignment horizontal="center" vertical="center" wrapText="1"/>
    </xf>
    <xf numFmtId="3" fontId="21" fillId="0" borderId="24"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69" xfId="0" applyNumberFormat="1" applyFont="1" applyBorder="1" applyAlignment="1">
      <alignment horizontal="center" vertical="center" wrapText="1"/>
    </xf>
    <xf numFmtId="3" fontId="5" fillId="8" borderId="1" xfId="0" applyNumberFormat="1" applyFont="1" applyFill="1" applyBorder="1" applyAlignment="1">
      <alignment horizontal="center" vertical="center" wrapText="1"/>
    </xf>
    <xf numFmtId="3" fontId="3" fillId="8" borderId="20" xfId="0" applyNumberFormat="1"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3" fontId="3" fillId="0" borderId="21" xfId="0" applyNumberFormat="1" applyFont="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3" xfId="0" applyNumberFormat="1" applyFont="1" applyBorder="1" applyAlignment="1"/>
    <xf numFmtId="3" fontId="3" fillId="0" borderId="17" xfId="0" applyNumberFormat="1" applyFont="1" applyFill="1" applyBorder="1" applyAlignment="1"/>
    <xf numFmtId="3" fontId="3" fillId="0" borderId="17" xfId="0" applyNumberFormat="1" applyFont="1" applyBorder="1" applyAlignment="1"/>
    <xf numFmtId="3" fontId="3" fillId="0" borderId="18" xfId="0" applyNumberFormat="1" applyFont="1" applyBorder="1" applyAlignment="1"/>
    <xf numFmtId="3" fontId="3" fillId="0" borderId="38" xfId="0" applyNumberFormat="1" applyFont="1" applyBorder="1" applyAlignment="1"/>
    <xf numFmtId="3" fontId="6" fillId="0" borderId="17" xfId="0" applyNumberFormat="1" applyFont="1" applyBorder="1" applyAlignment="1"/>
    <xf numFmtId="3" fontId="3" fillId="0" borderId="52" xfId="0" applyNumberFormat="1" applyFont="1" applyFill="1" applyBorder="1" applyAlignment="1"/>
    <xf numFmtId="3" fontId="3" fillId="0" borderId="64" xfId="0" applyNumberFormat="1" applyFont="1" applyFill="1" applyBorder="1" applyAlignment="1">
      <alignment horizontal="center" vertical="center" wrapText="1"/>
    </xf>
    <xf numFmtId="3" fontId="3" fillId="0" borderId="2" xfId="0" applyNumberFormat="1" applyFont="1" applyBorder="1" applyAlignment="1"/>
    <xf numFmtId="3" fontId="3" fillId="0" borderId="5" xfId="0" applyNumberFormat="1" applyFont="1" applyFill="1" applyBorder="1" applyAlignment="1"/>
    <xf numFmtId="3" fontId="3" fillId="0" borderId="5" xfId="0" applyNumberFormat="1" applyFont="1" applyBorder="1" applyAlignment="1"/>
    <xf numFmtId="3" fontId="3" fillId="0" borderId="27" xfId="0" applyNumberFormat="1" applyFont="1" applyBorder="1" applyAlignment="1"/>
    <xf numFmtId="3" fontId="3" fillId="0" borderId="25" xfId="0" applyNumberFormat="1" applyFont="1" applyBorder="1" applyAlignment="1"/>
    <xf numFmtId="3" fontId="6" fillId="0" borderId="5" xfId="0" applyNumberFormat="1" applyFont="1" applyBorder="1" applyAlignment="1"/>
    <xf numFmtId="3" fontId="3" fillId="0" borderId="7" xfId="0" applyNumberFormat="1" applyFont="1" applyFill="1" applyBorder="1" applyAlignment="1"/>
    <xf numFmtId="0" fontId="6" fillId="8" borderId="20" xfId="0" applyFont="1" applyFill="1" applyBorder="1" applyAlignment="1">
      <alignment vertical="center" wrapText="1"/>
    </xf>
    <xf numFmtId="3" fontId="3" fillId="8" borderId="26" xfId="0" applyNumberFormat="1" applyFont="1" applyFill="1" applyBorder="1" applyAlignment="1">
      <alignment wrapText="1"/>
    </xf>
    <xf numFmtId="3" fontId="3" fillId="8" borderId="4" xfId="0" applyNumberFormat="1" applyFont="1" applyFill="1" applyBorder="1" applyAlignment="1"/>
    <xf numFmtId="3" fontId="3" fillId="8" borderId="24" xfId="0" applyNumberFormat="1" applyFont="1" applyFill="1" applyBorder="1" applyAlignment="1"/>
    <xf numFmtId="3" fontId="3" fillId="8" borderId="28" xfId="0" applyNumberFormat="1" applyFont="1" applyFill="1" applyBorder="1" applyAlignment="1"/>
    <xf numFmtId="3" fontId="3" fillId="8" borderId="26" xfId="0" applyNumberFormat="1" applyFont="1" applyFill="1" applyBorder="1" applyAlignment="1"/>
    <xf numFmtId="3" fontId="6" fillId="8" borderId="24" xfId="0" applyNumberFormat="1" applyFont="1" applyFill="1" applyBorder="1" applyAlignment="1"/>
    <xf numFmtId="3" fontId="3" fillId="8" borderId="8" xfId="0" applyNumberFormat="1" applyFont="1" applyFill="1" applyBorder="1" applyAlignment="1"/>
    <xf numFmtId="3" fontId="3" fillId="8" borderId="9" xfId="0" applyNumberFormat="1" applyFont="1" applyFill="1" applyBorder="1" applyAlignment="1"/>
    <xf numFmtId="0" fontId="6" fillId="8" borderId="0" xfId="0" applyFont="1" applyFill="1" applyBorder="1"/>
    <xf numFmtId="3" fontId="3" fillId="8" borderId="30" xfId="0" applyNumberFormat="1" applyFont="1" applyFill="1" applyBorder="1" applyAlignment="1">
      <alignment horizontal="center" vertical="center" wrapText="1"/>
    </xf>
    <xf numFmtId="3" fontId="3" fillId="8" borderId="69" xfId="0" applyNumberFormat="1" applyFont="1" applyFill="1" applyBorder="1" applyAlignment="1">
      <alignment horizontal="center" vertical="center" wrapText="1"/>
    </xf>
    <xf numFmtId="0" fontId="6" fillId="0" borderId="50"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51" xfId="0" applyNumberFormat="1" applyFont="1" applyBorder="1" applyAlignment="1">
      <alignment horizontal="center" vertical="center" wrapText="1"/>
    </xf>
    <xf numFmtId="3" fontId="3" fillId="0" borderId="12" xfId="0" applyNumberFormat="1" applyFont="1" applyBorder="1" applyAlignment="1"/>
    <xf numFmtId="3" fontId="27" fillId="0" borderId="24" xfId="0" applyNumberFormat="1" applyFont="1" applyBorder="1" applyAlignment="1">
      <alignment wrapText="1"/>
    </xf>
    <xf numFmtId="0" fontId="3" fillId="0" borderId="6" xfId="0" applyFont="1" applyBorder="1" applyAlignment="1">
      <alignment horizontal="center" vertical="center" wrapText="1"/>
    </xf>
    <xf numFmtId="3" fontId="9" fillId="0" borderId="6" xfId="0" applyNumberFormat="1" applyFont="1" applyBorder="1" applyAlignment="1">
      <alignment wrapText="1"/>
    </xf>
    <xf numFmtId="3" fontId="9" fillId="0" borderId="24" xfId="0" applyNumberFormat="1" applyFont="1" applyBorder="1" applyAlignment="1">
      <alignment wrapText="1"/>
    </xf>
    <xf numFmtId="3" fontId="3" fillId="0" borderId="15"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0" fontId="6" fillId="0" borderId="3" xfId="0" applyFont="1" applyBorder="1" applyAlignment="1">
      <alignment horizontal="left"/>
    </xf>
    <xf numFmtId="0" fontId="6" fillId="0" borderId="5" xfId="0" applyFont="1" applyBorder="1" applyAlignment="1">
      <alignment horizontal="left"/>
    </xf>
    <xf numFmtId="0" fontId="6" fillId="0" borderId="6" xfId="0" applyFont="1" applyBorder="1" applyAlignment="1">
      <alignment horizontal="left"/>
    </xf>
    <xf numFmtId="3" fontId="3" fillId="0" borderId="11" xfId="0" applyNumberFormat="1" applyFont="1" applyBorder="1" applyAlignment="1">
      <alignment horizontal="center" vertical="center" wrapText="1"/>
    </xf>
    <xf numFmtId="49" fontId="3" fillId="0" borderId="38" xfId="0" applyNumberFormat="1" applyFont="1" applyBorder="1" applyAlignment="1">
      <alignment horizontal="left" vertical="center" wrapText="1"/>
    </xf>
    <xf numFmtId="3" fontId="3" fillId="0" borderId="14" xfId="0" applyNumberFormat="1" applyFont="1" applyBorder="1" applyAlignment="1">
      <alignment vertical="center" wrapText="1"/>
    </xf>
    <xf numFmtId="0" fontId="21" fillId="0" borderId="13"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9" xfId="0" applyFont="1" applyBorder="1" applyAlignment="1">
      <alignment horizontal="center" vertical="center" wrapText="1"/>
    </xf>
    <xf numFmtId="3" fontId="6" fillId="0" borderId="17" xfId="0" applyNumberFormat="1" applyFont="1" applyBorder="1" applyAlignment="1">
      <alignment horizontal="right" wrapText="1"/>
    </xf>
    <xf numFmtId="3" fontId="6" fillId="0" borderId="18" xfId="0" applyNumberFormat="1" applyFont="1" applyBorder="1" applyAlignment="1">
      <alignment horizontal="right" wrapText="1"/>
    </xf>
    <xf numFmtId="3" fontId="3" fillId="0" borderId="31" xfId="0" applyNumberFormat="1" applyFont="1" applyFill="1" applyBorder="1" applyAlignment="1">
      <alignment horizontal="right"/>
    </xf>
    <xf numFmtId="3" fontId="3" fillId="0" borderId="22" xfId="0" applyNumberFormat="1" applyFont="1" applyBorder="1" applyAlignment="1">
      <alignment horizontal="center" vertical="center" wrapText="1"/>
    </xf>
    <xf numFmtId="0" fontId="6" fillId="0" borderId="6" xfId="0" applyFont="1" applyBorder="1" applyAlignment="1">
      <alignment horizontal="left" wrapText="1"/>
    </xf>
    <xf numFmtId="0" fontId="6" fillId="0" borderId="6" xfId="0" applyFont="1" applyBorder="1" applyAlignment="1">
      <alignmen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11" xfId="0" applyFont="1" applyFill="1" applyBorder="1"/>
    <xf numFmtId="0" fontId="3" fillId="0" borderId="12" xfId="0" applyFont="1" applyFill="1" applyBorder="1"/>
    <xf numFmtId="3" fontId="6" fillId="0" borderId="11" xfId="0" applyNumberFormat="1" applyFont="1" applyBorder="1" applyAlignment="1">
      <alignment horizontal="right" wrapText="1"/>
    </xf>
    <xf numFmtId="3" fontId="3" fillId="0" borderId="24" xfId="0" applyNumberFormat="1" applyFont="1" applyFill="1" applyBorder="1" applyAlignment="1">
      <alignment horizontal="right" wrapText="1"/>
    </xf>
    <xf numFmtId="3" fontId="3" fillId="0" borderId="69" xfId="0" applyNumberFormat="1" applyFont="1" applyBorder="1" applyAlignment="1">
      <alignment horizontal="right"/>
    </xf>
    <xf numFmtId="3" fontId="6" fillId="0" borderId="11" xfId="0" applyNumberFormat="1" applyFont="1" applyBorder="1" applyAlignment="1">
      <alignment horizontal="right"/>
    </xf>
    <xf numFmtId="3" fontId="3" fillId="0" borderId="12" xfId="0" applyNumberFormat="1" applyFont="1" applyBorder="1" applyAlignment="1">
      <alignment horizontal="right" wrapText="1"/>
    </xf>
    <xf numFmtId="3" fontId="3" fillId="0" borderId="24" xfId="0" applyNumberFormat="1" applyFont="1" applyFill="1" applyBorder="1" applyAlignment="1">
      <alignment horizontal="right"/>
    </xf>
    <xf numFmtId="3" fontId="3" fillId="0" borderId="8" xfId="0" applyNumberFormat="1" applyFont="1" applyFill="1" applyBorder="1" applyAlignment="1">
      <alignment horizontal="right"/>
    </xf>
    <xf numFmtId="3" fontId="3" fillId="0" borderId="9" xfId="0" applyNumberFormat="1" applyFont="1" applyFill="1" applyBorder="1" applyAlignment="1">
      <alignment horizontal="right"/>
    </xf>
    <xf numFmtId="3" fontId="3" fillId="0" borderId="14" xfId="0" applyNumberFormat="1" applyFont="1" applyBorder="1" applyAlignment="1">
      <alignment horizontal="right"/>
    </xf>
    <xf numFmtId="3" fontId="3" fillId="0" borderId="28" xfId="0" applyNumberFormat="1" applyFont="1" applyBorder="1" applyAlignment="1">
      <alignment horizontal="right"/>
    </xf>
    <xf numFmtId="3" fontId="3" fillId="0" borderId="6" xfId="0" applyNumberFormat="1" applyFont="1" applyBorder="1" applyAlignment="1">
      <alignment horizontal="right"/>
    </xf>
    <xf numFmtId="3" fontId="3" fillId="0" borderId="24" xfId="0" applyNumberFormat="1" applyFont="1" applyBorder="1" applyAlignment="1">
      <alignment horizontal="right"/>
    </xf>
    <xf numFmtId="0" fontId="3" fillId="0" borderId="0" xfId="0" applyFont="1" applyBorder="1" applyAlignment="1">
      <alignment horizontal="center" vertical="center" wrapText="1"/>
    </xf>
    <xf numFmtId="3" fontId="3" fillId="0" borderId="33" xfId="0" applyNumberFormat="1" applyFont="1" applyBorder="1" applyAlignment="1">
      <alignment horizontal="right" wrapText="1"/>
    </xf>
    <xf numFmtId="3" fontId="3" fillId="0" borderId="15" xfId="0" applyNumberFormat="1" applyFont="1" applyBorder="1" applyAlignment="1">
      <alignment horizontal="right" wrapText="1"/>
    </xf>
    <xf numFmtId="3" fontId="25" fillId="0" borderId="20" xfId="0" applyNumberFormat="1" applyFont="1" applyBorder="1" applyAlignment="1">
      <alignment horizontal="right"/>
    </xf>
    <xf numFmtId="0" fontId="25" fillId="0" borderId="61" xfId="0" applyFont="1" applyBorder="1" applyAlignment="1">
      <alignment horizontal="left" vertical="center" wrapText="1"/>
    </xf>
    <xf numFmtId="0" fontId="24" fillId="0" borderId="36" xfId="0" applyFont="1" applyBorder="1" applyAlignment="1">
      <alignment horizontal="left" vertical="center" wrapText="1"/>
    </xf>
    <xf numFmtId="0" fontId="24" fillId="0" borderId="39" xfId="0" applyFont="1" applyBorder="1" applyAlignment="1">
      <alignment horizontal="center" vertical="center" wrapText="1"/>
    </xf>
    <xf numFmtId="0" fontId="24" fillId="0" borderId="43" xfId="0" applyFont="1" applyBorder="1" applyAlignment="1">
      <alignment horizontal="center" vertical="center" wrapText="1"/>
    </xf>
    <xf numFmtId="0" fontId="3" fillId="0" borderId="0" xfId="0" applyFont="1" applyBorder="1" applyAlignment="1">
      <alignment horizontal="center" vertical="center" wrapText="1"/>
    </xf>
    <xf numFmtId="3" fontId="3" fillId="0" borderId="17" xfId="0" applyNumberFormat="1" applyFont="1" applyBorder="1" applyAlignment="1">
      <alignment horizontal="right" wrapText="1"/>
    </xf>
    <xf numFmtId="3" fontId="3" fillId="0" borderId="8" xfId="0" applyNumberFormat="1" applyFont="1" applyBorder="1" applyAlignment="1">
      <alignment horizontal="right" wrapText="1"/>
    </xf>
    <xf numFmtId="3" fontId="3" fillId="0" borderId="26" xfId="0" applyNumberFormat="1" applyFont="1" applyBorder="1" applyAlignment="1">
      <alignment horizontal="right" wrapText="1"/>
    </xf>
    <xf numFmtId="3" fontId="3" fillId="0" borderId="9" xfId="0" applyNumberFormat="1" applyFont="1" applyBorder="1" applyAlignment="1">
      <alignment horizontal="right" wrapText="1"/>
    </xf>
    <xf numFmtId="0" fontId="0" fillId="0" borderId="48" xfId="0" applyBorder="1"/>
    <xf numFmtId="0" fontId="0" fillId="0" borderId="32" xfId="0" applyBorder="1"/>
    <xf numFmtId="0" fontId="3" fillId="0" borderId="0"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6" xfId="0" applyFont="1" applyFill="1" applyBorder="1" applyAlignment="1">
      <alignment vertical="center" wrapText="1"/>
    </xf>
    <xf numFmtId="0" fontId="6" fillId="0" borderId="6" xfId="4" applyFont="1" applyBorder="1" applyAlignment="1">
      <alignment vertical="center" wrapText="1"/>
    </xf>
    <xf numFmtId="0" fontId="3" fillId="0" borderId="6" xfId="4" applyFont="1" applyBorder="1" applyAlignment="1">
      <alignment vertical="center" wrapText="1"/>
    </xf>
    <xf numFmtId="0" fontId="0" fillId="0" borderId="3" xfId="0" applyFont="1" applyBorder="1"/>
    <xf numFmtId="0" fontId="0" fillId="0" borderId="4" xfId="0" applyFont="1" applyBorder="1"/>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3" fontId="3" fillId="0" borderId="28" xfId="0" applyNumberFormat="1" applyFont="1" applyBorder="1" applyAlignment="1">
      <alignment horizontal="right" wrapText="1"/>
    </xf>
    <xf numFmtId="3" fontId="5" fillId="0" borderId="26" xfId="0" applyNumberFormat="1" applyFont="1" applyBorder="1" applyAlignment="1">
      <alignment horizontal="right" wrapText="1"/>
    </xf>
    <xf numFmtId="3" fontId="6" fillId="0" borderId="14" xfId="0" applyNumberFormat="1" applyFont="1" applyBorder="1" applyAlignment="1">
      <alignment horizontal="right" vertical="center" wrapText="1"/>
    </xf>
    <xf numFmtId="0" fontId="6" fillId="0" borderId="24" xfId="0" applyFont="1" applyBorder="1"/>
    <xf numFmtId="0" fontId="6" fillId="0" borderId="4" xfId="0" applyFont="1" applyBorder="1"/>
    <xf numFmtId="0" fontId="3" fillId="0" borderId="59" xfId="0" applyFont="1" applyFill="1" applyBorder="1" applyAlignment="1">
      <alignment vertical="center" wrapText="1"/>
    </xf>
    <xf numFmtId="3" fontId="3" fillId="0" borderId="69" xfId="0" applyNumberFormat="1" applyFont="1" applyBorder="1"/>
    <xf numFmtId="3" fontId="3" fillId="0" borderId="45" xfId="0" applyNumberFormat="1" applyFont="1" applyBorder="1" applyAlignment="1">
      <alignment horizontal="right" wrapText="1"/>
    </xf>
    <xf numFmtId="0" fontId="0" fillId="0" borderId="20" xfId="0" applyBorder="1"/>
    <xf numFmtId="0" fontId="0" fillId="0" borderId="30" xfId="0" applyBorder="1"/>
    <xf numFmtId="0" fontId="6" fillId="0" borderId="40" xfId="9"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6" fillId="0" borderId="19" xfId="9" applyFont="1" applyBorder="1" applyAlignment="1">
      <alignment horizontal="left" vertical="center" wrapText="1"/>
    </xf>
    <xf numFmtId="0" fontId="6" fillId="0" borderId="40" xfId="9" applyFont="1" applyBorder="1" applyAlignment="1">
      <alignment horizontal="left" vertical="center" wrapText="1"/>
    </xf>
    <xf numFmtId="0" fontId="6" fillId="0" borderId="22" xfId="9" applyFont="1" applyBorder="1" applyAlignment="1">
      <alignment horizontal="left" vertical="center" wrapText="1"/>
    </xf>
    <xf numFmtId="0" fontId="3" fillId="0" borderId="22" xfId="9" applyFont="1" applyBorder="1" applyAlignment="1">
      <alignment horizontal="left" vertical="center" wrapText="1"/>
    </xf>
    <xf numFmtId="0" fontId="3" fillId="0" borderId="40" xfId="9" applyFont="1" applyBorder="1" applyAlignment="1">
      <alignment horizontal="left" vertical="center" wrapText="1"/>
    </xf>
    <xf numFmtId="3" fontId="6" fillId="0" borderId="19" xfId="9" applyNumberFormat="1" applyFont="1" applyBorder="1" applyAlignment="1">
      <alignment horizontal="right" vertical="center" wrapText="1"/>
    </xf>
    <xf numFmtId="0" fontId="6" fillId="0" borderId="15" xfId="9" applyFont="1" applyBorder="1" applyAlignment="1">
      <alignment horizontal="left" vertical="center" wrapText="1"/>
    </xf>
    <xf numFmtId="0" fontId="6" fillId="0" borderId="22" xfId="0" applyFont="1" applyFill="1" applyBorder="1" applyAlignment="1">
      <alignment vertical="center" wrapText="1"/>
    </xf>
    <xf numFmtId="0" fontId="6" fillId="0" borderId="19" xfId="0" applyFont="1" applyFill="1" applyBorder="1" applyAlignment="1">
      <alignment vertical="center" wrapText="1"/>
    </xf>
    <xf numFmtId="3" fontId="3" fillId="0" borderId="20" xfId="0" applyNumberFormat="1" applyFont="1" applyBorder="1"/>
    <xf numFmtId="0" fontId="6" fillId="0" borderId="20" xfId="0" applyFont="1" applyBorder="1"/>
    <xf numFmtId="0" fontId="6" fillId="0" borderId="30" xfId="0" applyFont="1" applyBorder="1"/>
    <xf numFmtId="3" fontId="3" fillId="0" borderId="8" xfId="0" applyNumberFormat="1" applyFont="1" applyFill="1" applyBorder="1" applyAlignment="1">
      <alignment wrapText="1"/>
    </xf>
    <xf numFmtId="3" fontId="3" fillId="0" borderId="38" xfId="0" applyNumberFormat="1" applyFont="1" applyFill="1" applyBorder="1" applyAlignment="1">
      <alignment wrapText="1"/>
    </xf>
    <xf numFmtId="3" fontId="3" fillId="0" borderId="26" xfId="0" applyNumberFormat="1" applyFont="1" applyFill="1" applyBorder="1" applyAlignment="1">
      <alignment wrapText="1"/>
    </xf>
    <xf numFmtId="0" fontId="3" fillId="0" borderId="7" xfId="0" applyFont="1" applyFill="1" applyBorder="1" applyAlignment="1">
      <alignment vertical="center" wrapText="1"/>
    </xf>
    <xf numFmtId="3" fontId="3" fillId="0" borderId="13" xfId="0" applyNumberFormat="1" applyFont="1" applyFill="1" applyBorder="1" applyAlignment="1">
      <alignment wrapText="1"/>
    </xf>
    <xf numFmtId="0" fontId="0" fillId="0" borderId="6" xfId="0" applyBorder="1"/>
    <xf numFmtId="0" fontId="0" fillId="0" borderId="24" xfId="0" applyBorder="1"/>
    <xf numFmtId="3" fontId="3" fillId="0" borderId="23" xfId="0" applyNumberFormat="1" applyFont="1" applyBorder="1"/>
    <xf numFmtId="3" fontId="3" fillId="0" borderId="6" xfId="0" applyNumberFormat="1" applyFont="1" applyFill="1" applyBorder="1"/>
    <xf numFmtId="3" fontId="3" fillId="0" borderId="8" xfId="0" applyNumberFormat="1" applyFont="1" applyFill="1" applyBorder="1"/>
    <xf numFmtId="3" fontId="3" fillId="0" borderId="51" xfId="0" applyNumberFormat="1" applyFont="1" applyFill="1" applyBorder="1"/>
    <xf numFmtId="3" fontId="3" fillId="0" borderId="1" xfId="0" applyNumberFormat="1" applyFont="1" applyFill="1" applyBorder="1"/>
    <xf numFmtId="3" fontId="3" fillId="0" borderId="25" xfId="0" applyNumberFormat="1" applyFont="1" applyFill="1" applyBorder="1"/>
    <xf numFmtId="3" fontId="3" fillId="0" borderId="14" xfId="0" applyNumberFormat="1" applyFont="1" applyFill="1" applyBorder="1"/>
    <xf numFmtId="3" fontId="3" fillId="0" borderId="9" xfId="0" applyNumberFormat="1" applyFont="1" applyFill="1" applyBorder="1"/>
    <xf numFmtId="171" fontId="6" fillId="0" borderId="19" xfId="10" applyNumberFormat="1" applyFont="1" applyFill="1" applyBorder="1" applyAlignment="1">
      <alignment vertical="center" wrapText="1"/>
    </xf>
    <xf numFmtId="3" fontId="6" fillId="0" borderId="57" xfId="0" applyNumberFormat="1" applyFont="1" applyBorder="1" applyAlignment="1">
      <alignment horizontal="right"/>
    </xf>
    <xf numFmtId="3" fontId="6" fillId="0" borderId="17" xfId="0" applyNumberFormat="1" applyFont="1" applyBorder="1" applyAlignment="1">
      <alignment horizontal="right"/>
    </xf>
    <xf numFmtId="3" fontId="6" fillId="0" borderId="17" xfId="0" applyNumberFormat="1" applyFont="1" applyFill="1" applyBorder="1" applyAlignment="1">
      <alignment horizontal="right" wrapText="1"/>
    </xf>
    <xf numFmtId="3" fontId="6" fillId="0" borderId="24" xfId="0" applyNumberFormat="1" applyFont="1" applyFill="1" applyBorder="1" applyAlignment="1">
      <alignment horizontal="right"/>
    </xf>
    <xf numFmtId="3" fontId="6" fillId="0" borderId="24" xfId="0" applyNumberFormat="1" applyFont="1" applyBorder="1" applyAlignment="1">
      <alignment horizontal="right"/>
    </xf>
    <xf numFmtId="3" fontId="6" fillId="0" borderId="15" xfId="0" applyNumberFormat="1" applyFont="1" applyBorder="1" applyAlignment="1">
      <alignment horizontal="right" wrapText="1"/>
    </xf>
    <xf numFmtId="3" fontId="3" fillId="0" borderId="4" xfId="0" applyNumberFormat="1" applyFont="1" applyBorder="1" applyAlignment="1">
      <alignment horizontal="right" wrapText="1"/>
    </xf>
    <xf numFmtId="0" fontId="21" fillId="0" borderId="33" xfId="0" applyFont="1" applyBorder="1" applyAlignment="1">
      <alignment horizontal="center" vertical="center" wrapText="1"/>
    </xf>
    <xf numFmtId="0" fontId="21" fillId="0" borderId="56" xfId="0" applyFont="1" applyBorder="1" applyAlignment="1">
      <alignment horizontal="center" vertical="center" wrapText="1"/>
    </xf>
    <xf numFmtId="171" fontId="6" fillId="0" borderId="6" xfId="10" applyNumberFormat="1" applyFont="1" applyFill="1" applyBorder="1" applyAlignment="1">
      <alignment wrapText="1"/>
    </xf>
    <xf numFmtId="0" fontId="5" fillId="0" borderId="32" xfId="0" applyFont="1" applyFill="1" applyBorder="1" applyAlignment="1">
      <alignment vertical="center" wrapText="1"/>
    </xf>
    <xf numFmtId="0" fontId="5" fillId="0" borderId="59" xfId="0" applyFont="1" applyBorder="1" applyAlignment="1">
      <alignment horizontal="right"/>
    </xf>
    <xf numFmtId="3" fontId="3" fillId="0" borderId="13" xfId="0" applyNumberFormat="1" applyFont="1" applyFill="1" applyBorder="1"/>
    <xf numFmtId="3" fontId="3" fillId="0" borderId="26" xfId="0" applyNumberFormat="1" applyFont="1" applyFill="1" applyBorder="1"/>
    <xf numFmtId="3" fontId="3" fillId="0" borderId="22" xfId="0" applyNumberFormat="1" applyFont="1" applyFill="1" applyBorder="1" applyAlignment="1">
      <alignment wrapText="1"/>
    </xf>
    <xf numFmtId="3" fontId="3" fillId="0" borderId="20" xfId="0" applyNumberFormat="1" applyFont="1" applyFill="1" applyBorder="1" applyAlignment="1">
      <alignment wrapText="1"/>
    </xf>
    <xf numFmtId="3" fontId="6" fillId="0" borderId="5" xfId="0" applyNumberFormat="1" applyFont="1" applyBorder="1"/>
    <xf numFmtId="0" fontId="6" fillId="0" borderId="5" xfId="0" applyFont="1" applyBorder="1" applyAlignment="1">
      <alignment horizontal="left"/>
    </xf>
    <xf numFmtId="3" fontId="3" fillId="0" borderId="57" xfId="0" applyNumberFormat="1" applyFont="1" applyBorder="1" applyAlignment="1">
      <alignment horizontal="left" wrapText="1"/>
    </xf>
    <xf numFmtId="0" fontId="6" fillId="0" borderId="6" xfId="0" applyFont="1" applyFill="1" applyBorder="1" applyAlignment="1">
      <alignment vertical="center" wrapText="1"/>
    </xf>
    <xf numFmtId="3" fontId="6" fillId="0" borderId="14" xfId="9" applyNumberFormat="1" applyFont="1" applyFill="1" applyBorder="1" applyAlignment="1">
      <alignment horizontal="right" vertical="center" wrapText="1"/>
    </xf>
    <xf numFmtId="3" fontId="6" fillId="0" borderId="14" xfId="0" applyNumberFormat="1" applyFont="1" applyFill="1" applyBorder="1"/>
    <xf numFmtId="0" fontId="6" fillId="0" borderId="27" xfId="9" applyFont="1" applyFill="1" applyBorder="1" applyAlignment="1">
      <alignment horizontal="left" vertical="center" wrapText="1"/>
    </xf>
    <xf numFmtId="0" fontId="31" fillId="0" borderId="5" xfId="0" applyFont="1" applyBorder="1" applyAlignment="1">
      <alignment vertical="center" wrapText="1"/>
    </xf>
    <xf numFmtId="0" fontId="6" fillId="0" borderId="64" xfId="9" applyFont="1" applyFill="1" applyBorder="1" applyAlignment="1">
      <alignment horizontal="left" vertical="center" wrapText="1"/>
    </xf>
    <xf numFmtId="0" fontId="6" fillId="0" borderId="18" xfId="9" applyFont="1" applyBorder="1" applyAlignment="1">
      <alignment horizontal="right" vertical="center" wrapText="1"/>
    </xf>
    <xf numFmtId="0" fontId="6" fillId="0" borderId="19" xfId="9" applyFont="1" applyBorder="1" applyAlignment="1">
      <alignment horizontal="right" vertical="center" wrapText="1"/>
    </xf>
    <xf numFmtId="3" fontId="3" fillId="0" borderId="22" xfId="0" applyNumberFormat="1" applyFont="1" applyFill="1" applyBorder="1"/>
    <xf numFmtId="3" fontId="3" fillId="0" borderId="40" xfId="0" applyNumberFormat="1" applyFont="1" applyFill="1" applyBorder="1"/>
    <xf numFmtId="3" fontId="6" fillId="0" borderId="40" xfId="0" applyNumberFormat="1" applyFont="1" applyFill="1" applyBorder="1"/>
    <xf numFmtId="3" fontId="3" fillId="0" borderId="33" xfId="0" applyNumberFormat="1" applyFont="1" applyFill="1" applyBorder="1"/>
    <xf numFmtId="3" fontId="3" fillId="0" borderId="3" xfId="0" applyNumberFormat="1" applyFont="1" applyFill="1" applyBorder="1"/>
    <xf numFmtId="3" fontId="6" fillId="0" borderId="22" xfId="0" applyNumberFormat="1" applyFont="1" applyFill="1" applyBorder="1"/>
    <xf numFmtId="3" fontId="3" fillId="0" borderId="20" xfId="0" applyNumberFormat="1" applyFont="1" applyFill="1" applyBorder="1"/>
    <xf numFmtId="3" fontId="6" fillId="0" borderId="33" xfId="0" applyNumberFormat="1" applyFont="1" applyFill="1" applyBorder="1"/>
    <xf numFmtId="3" fontId="3" fillId="0" borderId="19" xfId="0" applyNumberFormat="1" applyFont="1" applyFill="1" applyBorder="1"/>
    <xf numFmtId="3" fontId="6" fillId="0" borderId="19" xfId="0" applyNumberFormat="1" applyFont="1" applyFill="1" applyBorder="1"/>
    <xf numFmtId="3" fontId="6" fillId="0" borderId="51" xfId="0" applyNumberFormat="1" applyFont="1" applyBorder="1"/>
    <xf numFmtId="3" fontId="6" fillId="0" borderId="1" xfId="0" applyNumberFormat="1" applyFont="1" applyBorder="1"/>
    <xf numFmtId="0" fontId="6" fillId="0" borderId="5" xfId="0" applyFont="1" applyBorder="1" applyAlignment="1">
      <alignment horizontal="left"/>
    </xf>
    <xf numFmtId="0" fontId="6" fillId="0" borderId="57" xfId="0" applyFont="1" applyFill="1" applyBorder="1" applyAlignment="1">
      <alignment horizontal="left" wrapText="1"/>
    </xf>
    <xf numFmtId="0" fontId="3" fillId="0" borderId="57" xfId="0" applyFont="1" applyFill="1" applyBorder="1" applyAlignment="1">
      <alignment horizontal="left" wrapText="1"/>
    </xf>
    <xf numFmtId="0" fontId="3" fillId="0" borderId="57" xfId="0" applyFont="1" applyBorder="1" applyAlignment="1">
      <alignment horizontal="left" wrapText="1"/>
    </xf>
    <xf numFmtId="0" fontId="6" fillId="0" borderId="27" xfId="0" applyFont="1" applyBorder="1" applyAlignment="1">
      <alignment horizontal="left"/>
    </xf>
    <xf numFmtId="0" fontId="6" fillId="0" borderId="5" xfId="0" applyFont="1" applyBorder="1" applyAlignment="1">
      <alignment horizontal="left"/>
    </xf>
    <xf numFmtId="0" fontId="34" fillId="0" borderId="40" xfId="0" applyFont="1" applyBorder="1" applyAlignment="1">
      <alignment vertical="center" wrapText="1"/>
    </xf>
    <xf numFmtId="3" fontId="3" fillId="0" borderId="32" xfId="0" applyNumberFormat="1" applyFont="1" applyFill="1" applyBorder="1" applyAlignment="1">
      <alignment horizontal="right"/>
    </xf>
    <xf numFmtId="3" fontId="5" fillId="0" borderId="56" xfId="0" applyNumberFormat="1" applyFont="1" applyFill="1" applyBorder="1" applyAlignment="1">
      <alignment horizontal="right"/>
    </xf>
    <xf numFmtId="0" fontId="6" fillId="0" borderId="5" xfId="0" applyFont="1" applyBorder="1" applyAlignment="1">
      <alignment horizontal="left"/>
    </xf>
    <xf numFmtId="3" fontId="3" fillId="0" borderId="26" xfId="0" applyNumberFormat="1" applyFont="1" applyFill="1" applyBorder="1" applyAlignment="1">
      <alignment horizontal="right"/>
    </xf>
    <xf numFmtId="0" fontId="3" fillId="0" borderId="0" xfId="0" applyFont="1" applyBorder="1" applyAlignment="1">
      <alignment horizontal="center" vertical="center" wrapText="1"/>
    </xf>
    <xf numFmtId="0" fontId="6" fillId="0" borderId="17" xfId="4" applyFont="1" applyBorder="1" applyAlignment="1">
      <alignment vertical="center" wrapText="1"/>
    </xf>
    <xf numFmtId="0" fontId="3" fillId="0" borderId="17" xfId="4" applyFont="1" applyBorder="1" applyAlignment="1">
      <alignment vertical="center" wrapText="1"/>
    </xf>
    <xf numFmtId="3" fontId="6" fillId="0" borderId="6" xfId="9" applyNumberFormat="1" applyFont="1" applyFill="1" applyBorder="1" applyAlignment="1">
      <alignment horizontal="left" vertical="center" wrapText="1"/>
    </xf>
    <xf numFmtId="3" fontId="6" fillId="0" borderId="6" xfId="9" applyNumberFormat="1" applyFont="1" applyBorder="1" applyAlignment="1">
      <alignment horizontal="left" vertical="center" wrapText="1"/>
    </xf>
    <xf numFmtId="3" fontId="6" fillId="0" borderId="6" xfId="4" applyNumberFormat="1" applyFont="1" applyBorder="1" applyAlignment="1">
      <alignment vertical="center" wrapText="1"/>
    </xf>
    <xf numFmtId="3" fontId="6" fillId="0" borderId="6" xfId="9" quotePrefix="1" applyNumberFormat="1" applyFont="1" applyFill="1" applyBorder="1" applyAlignment="1">
      <alignment horizontal="left" vertical="center" wrapText="1"/>
    </xf>
    <xf numFmtId="3" fontId="31" fillId="0" borderId="6" xfId="0" applyNumberFormat="1" applyFont="1" applyBorder="1" applyAlignment="1">
      <alignment vertical="center" wrapText="1"/>
    </xf>
    <xf numFmtId="3" fontId="6" fillId="0" borderId="33" xfId="0" applyNumberFormat="1" applyFont="1" applyBorder="1"/>
    <xf numFmtId="3" fontId="6" fillId="0" borderId="11" xfId="0" applyNumberFormat="1" applyFont="1" applyBorder="1"/>
    <xf numFmtId="3" fontId="3" fillId="0" borderId="11" xfId="0" applyNumberFormat="1" applyFont="1" applyFill="1" applyBorder="1"/>
    <xf numFmtId="3" fontId="3" fillId="0" borderId="30" xfId="0" applyNumberFormat="1" applyFont="1" applyFill="1" applyBorder="1"/>
    <xf numFmtId="3" fontId="3" fillId="0" borderId="4" xfId="0" applyNumberFormat="1" applyFont="1" applyFill="1" applyBorder="1"/>
    <xf numFmtId="3" fontId="3" fillId="0" borderId="24" xfId="0" applyNumberFormat="1" applyFont="1" applyFill="1" applyBorder="1"/>
    <xf numFmtId="3" fontId="3" fillId="0" borderId="28" xfId="0" applyNumberFormat="1" applyFont="1" applyFill="1" applyBorder="1"/>
    <xf numFmtId="0" fontId="6" fillId="0" borderId="5" xfId="9" quotePrefix="1" applyFont="1" applyFill="1" applyBorder="1" applyAlignment="1">
      <alignment horizontal="left" vertical="center" wrapText="1"/>
    </xf>
    <xf numFmtId="0" fontId="3" fillId="0" borderId="3" xfId="0" applyFont="1" applyFill="1" applyBorder="1" applyAlignment="1">
      <alignment vertical="center" wrapText="1"/>
    </xf>
    <xf numFmtId="0" fontId="3" fillId="9" borderId="13" xfId="0" applyFont="1" applyFill="1" applyBorder="1" applyAlignment="1">
      <alignment vertical="center" wrapText="1"/>
    </xf>
    <xf numFmtId="0" fontId="3" fillId="9" borderId="3" xfId="0" applyFont="1" applyFill="1" applyBorder="1" applyAlignment="1">
      <alignment vertical="center" wrapText="1"/>
    </xf>
    <xf numFmtId="0" fontId="3" fillId="9" borderId="6" xfId="0" applyFont="1" applyFill="1" applyBorder="1" applyAlignment="1">
      <alignment vertical="center" wrapText="1"/>
    </xf>
    <xf numFmtId="3" fontId="35" fillId="0" borderId="6" xfId="0" applyNumberFormat="1" applyFont="1" applyBorder="1"/>
    <xf numFmtId="3" fontId="35" fillId="0" borderId="6" xfId="0" applyNumberFormat="1" applyFont="1" applyFill="1" applyBorder="1"/>
    <xf numFmtId="0" fontId="6" fillId="0" borderId="5" xfId="0" applyFont="1" applyBorder="1" applyAlignment="1">
      <alignment horizontal="left"/>
    </xf>
    <xf numFmtId="0" fontId="31" fillId="0" borderId="6" xfId="0" applyFont="1" applyFill="1" applyBorder="1" applyAlignment="1">
      <alignment vertical="center" wrapText="1"/>
    </xf>
    <xf numFmtId="0" fontId="6" fillId="0" borderId="27" xfId="0" applyFont="1" applyBorder="1" applyAlignment="1">
      <alignment horizontal="left"/>
    </xf>
    <xf numFmtId="0" fontId="6" fillId="0" borderId="5" xfId="0" applyFont="1" applyBorder="1" applyAlignment="1">
      <alignment horizontal="left"/>
    </xf>
    <xf numFmtId="0" fontId="6" fillId="0" borderId="57" xfId="0" applyFont="1" applyFill="1" applyBorder="1" applyAlignment="1">
      <alignment horizontal="left" wrapText="1"/>
    </xf>
    <xf numFmtId="0" fontId="3" fillId="0" borderId="57" xfId="0" applyFont="1" applyFill="1" applyBorder="1" applyAlignment="1">
      <alignment horizontal="left" wrapText="1"/>
    </xf>
    <xf numFmtId="0" fontId="6" fillId="0" borderId="5" xfId="0" applyFont="1" applyBorder="1" applyAlignment="1">
      <alignment horizontal="left"/>
    </xf>
    <xf numFmtId="0" fontId="3" fillId="0" borderId="57" xfId="0" applyFont="1" applyFill="1" applyBorder="1" applyAlignment="1">
      <alignment horizontal="left" wrapText="1"/>
    </xf>
    <xf numFmtId="3" fontId="6" fillId="0" borderId="40" xfId="4" applyNumberFormat="1" applyFont="1" applyFill="1" applyBorder="1" applyAlignment="1">
      <alignment vertical="center" wrapText="1"/>
    </xf>
    <xf numFmtId="0" fontId="34" fillId="0" borderId="40" xfId="0" applyFont="1" applyFill="1" applyBorder="1" applyAlignment="1">
      <alignment vertical="center" wrapText="1"/>
    </xf>
    <xf numFmtId="0" fontId="34" fillId="0" borderId="40" xfId="0" applyFont="1" applyFill="1" applyBorder="1" applyAlignment="1">
      <alignment horizontal="left" vertical="center" wrapText="1"/>
    </xf>
    <xf numFmtId="0" fontId="36" fillId="0" borderId="40" xfId="0" applyFont="1" applyBorder="1" applyAlignment="1">
      <alignment vertical="center" wrapText="1"/>
    </xf>
    <xf numFmtId="0" fontId="34" fillId="0" borderId="17" xfId="0" applyFont="1" applyFill="1" applyBorder="1" applyAlignment="1">
      <alignment horizontal="left" vertical="center" wrapText="1"/>
    </xf>
    <xf numFmtId="0" fontId="6" fillId="0" borderId="29" xfId="0" applyFont="1" applyBorder="1" applyAlignment="1">
      <alignment horizontal="left"/>
    </xf>
    <xf numFmtId="0" fontId="3" fillId="0" borderId="21" xfId="0" applyFont="1" applyBorder="1" applyAlignment="1">
      <alignment horizontal="left"/>
    </xf>
    <xf numFmtId="0" fontId="3" fillId="0" borderId="0" xfId="0" applyFont="1" applyFill="1" applyBorder="1" applyAlignment="1">
      <alignment horizontal="left" wrapText="1"/>
    </xf>
    <xf numFmtId="0" fontId="6" fillId="0" borderId="22" xfId="0" applyFont="1" applyFill="1" applyBorder="1" applyAlignment="1">
      <alignment horizontal="left" wrapText="1"/>
    </xf>
    <xf numFmtId="3" fontId="6" fillId="0" borderId="20" xfId="0" applyNumberFormat="1" applyFont="1" applyBorder="1" applyAlignment="1">
      <alignment horizontal="right"/>
    </xf>
    <xf numFmtId="3" fontId="6" fillId="0" borderId="21" xfId="0" applyNumberFormat="1" applyFont="1" applyBorder="1" applyAlignment="1">
      <alignment horizontal="right" wrapText="1"/>
    </xf>
    <xf numFmtId="0" fontId="6" fillId="0" borderId="57" xfId="0" applyFont="1" applyBorder="1" applyAlignment="1">
      <alignment horizontal="left"/>
    </xf>
    <xf numFmtId="0" fontId="6" fillId="0" borderId="5" xfId="0" applyFont="1" applyBorder="1" applyAlignment="1">
      <alignment horizontal="left"/>
    </xf>
    <xf numFmtId="0" fontId="3" fillId="0" borderId="36" xfId="0" applyFont="1" applyBorder="1" applyAlignment="1">
      <alignment horizontal="center" vertical="center" wrapText="1"/>
    </xf>
    <xf numFmtId="0" fontId="3" fillId="0" borderId="7" xfId="0" applyFont="1" applyBorder="1" applyAlignment="1">
      <alignment horizontal="center" vertical="center" wrapText="1"/>
    </xf>
    <xf numFmtId="0" fontId="21" fillId="0" borderId="3" xfId="0" applyFont="1" applyBorder="1" applyAlignment="1">
      <alignment horizontal="center" vertical="center" wrapText="1"/>
    </xf>
    <xf numFmtId="3" fontId="6" fillId="0" borderId="17" xfId="9" applyNumberFormat="1" applyFont="1" applyFill="1" applyBorder="1" applyAlignment="1">
      <alignment horizontal="left" vertical="center" wrapText="1"/>
    </xf>
    <xf numFmtId="3" fontId="6" fillId="0" borderId="17" xfId="9" applyNumberFormat="1" applyFont="1" applyBorder="1" applyAlignment="1">
      <alignment horizontal="left" vertical="center" wrapText="1"/>
    </xf>
    <xf numFmtId="3" fontId="6" fillId="0" borderId="17" xfId="0" applyNumberFormat="1" applyFont="1" applyBorder="1" applyAlignment="1">
      <alignment vertical="center" wrapText="1"/>
    </xf>
    <xf numFmtId="3" fontId="6" fillId="0" borderId="17" xfId="4" applyNumberFormat="1" applyFont="1" applyBorder="1" applyAlignment="1">
      <alignment vertical="center" wrapText="1"/>
    </xf>
    <xf numFmtId="3" fontId="6" fillId="0" borderId="17" xfId="9" quotePrefix="1" applyNumberFormat="1" applyFont="1" applyFill="1" applyBorder="1" applyAlignment="1">
      <alignment horizontal="left" vertical="center" wrapText="1"/>
    </xf>
    <xf numFmtId="3" fontId="31" fillId="0" borderId="17" xfId="0" applyNumberFormat="1" applyFont="1" applyBorder="1" applyAlignment="1">
      <alignment vertical="center" wrapText="1"/>
    </xf>
    <xf numFmtId="0" fontId="31" fillId="0" borderId="62" xfId="0" applyFont="1" applyFill="1" applyBorder="1" applyAlignment="1">
      <alignment vertical="center" wrapText="1"/>
    </xf>
    <xf numFmtId="0" fontId="31" fillId="0" borderId="5" xfId="0" applyFont="1" applyFill="1" applyBorder="1" applyAlignment="1">
      <alignment vertical="center" wrapText="1"/>
    </xf>
    <xf numFmtId="3" fontId="3" fillId="0" borderId="37" xfId="0" applyNumberFormat="1" applyFont="1" applyFill="1" applyBorder="1" applyAlignment="1">
      <alignment wrapText="1"/>
    </xf>
    <xf numFmtId="3" fontId="3" fillId="0" borderId="67" xfId="0" applyNumberFormat="1" applyFont="1" applyBorder="1"/>
    <xf numFmtId="3" fontId="3" fillId="0" borderId="33" xfId="0" applyNumberFormat="1" applyFont="1" applyBorder="1"/>
    <xf numFmtId="0" fontId="3" fillId="0" borderId="50" xfId="0" applyFont="1" applyFill="1" applyBorder="1" applyAlignment="1">
      <alignment vertical="center" wrapText="1"/>
    </xf>
    <xf numFmtId="0" fontId="6" fillId="0" borderId="29" xfId="0" applyFont="1" applyFill="1" applyBorder="1" applyAlignment="1">
      <alignment vertical="center" wrapText="1"/>
    </xf>
    <xf numFmtId="0" fontId="4" fillId="0" borderId="25" xfId="0" applyFont="1" applyFill="1" applyBorder="1" applyAlignment="1">
      <alignment vertical="center" wrapText="1"/>
    </xf>
    <xf numFmtId="0" fontId="6" fillId="0" borderId="10" xfId="9" quotePrefix="1" applyFont="1" applyFill="1" applyBorder="1" applyAlignment="1">
      <alignment horizontal="left" vertical="center" wrapText="1"/>
    </xf>
    <xf numFmtId="0" fontId="6" fillId="0" borderId="50" xfId="0" applyFont="1" applyFill="1" applyBorder="1" applyAlignment="1">
      <alignment vertical="center" wrapText="1"/>
    </xf>
    <xf numFmtId="3" fontId="3" fillId="0" borderId="69" xfId="0" applyNumberFormat="1" applyFont="1" applyFill="1" applyBorder="1"/>
    <xf numFmtId="3" fontId="3" fillId="0" borderId="39" xfId="0" applyNumberFormat="1" applyFont="1" applyFill="1" applyBorder="1"/>
    <xf numFmtId="3" fontId="3" fillId="0" borderId="56" xfId="0" applyNumberFormat="1" applyFont="1" applyFill="1" applyBorder="1"/>
    <xf numFmtId="3" fontId="3" fillId="0" borderId="54" xfId="0" applyNumberFormat="1" applyFont="1" applyFill="1" applyBorder="1"/>
    <xf numFmtId="3" fontId="3" fillId="0" borderId="49" xfId="0" applyNumberFormat="1" applyFont="1" applyFill="1" applyBorder="1"/>
    <xf numFmtId="3" fontId="3" fillId="0" borderId="30" xfId="0" applyNumberFormat="1" applyFont="1" applyFill="1" applyBorder="1" applyAlignment="1">
      <alignment wrapText="1"/>
    </xf>
    <xf numFmtId="3" fontId="3" fillId="0" borderId="12" xfId="0" applyNumberFormat="1" applyFont="1" applyFill="1" applyBorder="1"/>
    <xf numFmtId="0" fontId="6" fillId="0" borderId="2" xfId="0" applyFont="1" applyFill="1" applyBorder="1" applyAlignment="1">
      <alignment vertical="center" wrapText="1"/>
    </xf>
    <xf numFmtId="3" fontId="6" fillId="0" borderId="41" xfId="0" applyNumberFormat="1" applyFont="1" applyBorder="1"/>
    <xf numFmtId="3" fontId="3" fillId="0" borderId="50" xfId="0" applyNumberFormat="1" applyFont="1" applyFill="1" applyBorder="1"/>
    <xf numFmtId="3" fontId="3" fillId="0" borderId="29" xfId="0" applyNumberFormat="1" applyFont="1" applyFill="1" applyBorder="1"/>
    <xf numFmtId="3" fontId="3" fillId="0" borderId="10" xfId="0" applyNumberFormat="1" applyFont="1" applyFill="1" applyBorder="1"/>
    <xf numFmtId="3" fontId="3" fillId="0" borderId="5" xfId="0" applyNumberFormat="1" applyFont="1" applyFill="1" applyBorder="1"/>
    <xf numFmtId="3" fontId="3" fillId="0" borderId="27" xfId="0" applyNumberFormat="1" applyFont="1" applyFill="1" applyBorder="1"/>
    <xf numFmtId="3" fontId="3" fillId="0" borderId="2" xfId="0" applyNumberFormat="1" applyFont="1" applyBorder="1"/>
    <xf numFmtId="3" fontId="6" fillId="0" borderId="7" xfId="0" applyNumberFormat="1" applyFont="1" applyBorder="1"/>
    <xf numFmtId="167" fontId="3" fillId="0" borderId="6" xfId="0" applyNumberFormat="1" applyFont="1" applyBorder="1" applyAlignment="1"/>
    <xf numFmtId="167" fontId="3" fillId="0" borderId="8" xfId="0" applyNumberFormat="1" applyFont="1" applyBorder="1" applyAlignment="1"/>
    <xf numFmtId="0" fontId="4" fillId="0" borderId="10" xfId="0" applyFont="1" applyBorder="1" applyAlignment="1">
      <alignment horizontal="center" vertical="center" wrapText="1"/>
    </xf>
    <xf numFmtId="0" fontId="6" fillId="0" borderId="2" xfId="0" applyFont="1" applyBorder="1" applyAlignment="1">
      <alignment vertical="center" wrapText="1"/>
    </xf>
    <xf numFmtId="0" fontId="4" fillId="0" borderId="50" xfId="0" applyFont="1" applyBorder="1" applyAlignment="1">
      <alignment vertical="center" wrapText="1"/>
    </xf>
    <xf numFmtId="0" fontId="3" fillId="6" borderId="61" xfId="0" applyFont="1" applyFill="1" applyBorder="1" applyAlignment="1">
      <alignment vertical="center" wrapText="1"/>
    </xf>
    <xf numFmtId="3" fontId="3" fillId="0" borderId="3" xfId="0" applyNumberFormat="1" applyFont="1" applyFill="1" applyBorder="1" applyAlignment="1">
      <alignment horizontal="right" vertical="center" wrapText="1"/>
    </xf>
    <xf numFmtId="0" fontId="3" fillId="6" borderId="36" xfId="0" applyFont="1" applyFill="1" applyBorder="1" applyAlignment="1">
      <alignment wrapText="1"/>
    </xf>
    <xf numFmtId="3" fontId="3" fillId="0" borderId="13" xfId="0" applyNumberFormat="1" applyFont="1" applyFill="1" applyBorder="1" applyAlignment="1">
      <alignment horizontal="right" wrapText="1"/>
    </xf>
    <xf numFmtId="3" fontId="3" fillId="0" borderId="26" xfId="0" applyNumberFormat="1" applyFont="1" applyFill="1" applyBorder="1" applyAlignment="1">
      <alignment horizontal="right" wrapText="1"/>
    </xf>
    <xf numFmtId="3" fontId="3" fillId="0" borderId="37" xfId="0" applyNumberFormat="1" applyFont="1" applyFill="1" applyBorder="1" applyAlignment="1">
      <alignment horizontal="right" wrapText="1"/>
    </xf>
    <xf numFmtId="0" fontId="14" fillId="7" borderId="29" xfId="12" applyFont="1" applyFill="1" applyBorder="1" applyAlignment="1">
      <alignment vertical="center" wrapText="1"/>
    </xf>
    <xf numFmtId="164" fontId="14" fillId="7" borderId="20" xfId="12" applyNumberFormat="1" applyFont="1" applyFill="1" applyBorder="1"/>
    <xf numFmtId="3" fontId="14" fillId="7" borderId="20" xfId="12" applyNumberFormat="1" applyFont="1" applyFill="1" applyBorder="1"/>
    <xf numFmtId="3" fontId="14" fillId="7" borderId="30" xfId="12" applyNumberFormat="1" applyFont="1" applyFill="1" applyBorder="1"/>
    <xf numFmtId="0" fontId="5" fillId="7" borderId="50" xfId="12" applyFont="1" applyFill="1" applyBorder="1" applyAlignment="1">
      <alignment vertical="center" wrapText="1"/>
    </xf>
    <xf numFmtId="164" fontId="29" fillId="7" borderId="1" xfId="13" applyNumberFormat="1" applyFont="1" applyFill="1" applyBorder="1"/>
    <xf numFmtId="3" fontId="29" fillId="7" borderId="1" xfId="13" applyNumberFormat="1" applyFont="1" applyFill="1" applyBorder="1"/>
    <xf numFmtId="164" fontId="30" fillId="7" borderId="3" xfId="13" applyNumberFormat="1" applyFont="1" applyFill="1" applyBorder="1"/>
    <xf numFmtId="3" fontId="30" fillId="7" borderId="3" xfId="13" applyNumberFormat="1" applyFont="1" applyFill="1" applyBorder="1"/>
    <xf numFmtId="3" fontId="30" fillId="7" borderId="4" xfId="13" applyNumberFormat="1" applyFont="1" applyFill="1" applyBorder="1"/>
    <xf numFmtId="0" fontId="9" fillId="0" borderId="17" xfId="4" applyFont="1" applyBorder="1" applyAlignment="1">
      <alignment vertical="center" wrapText="1"/>
    </xf>
    <xf numFmtId="0" fontId="9" fillId="0" borderId="6" xfId="4" applyFont="1" applyBorder="1" applyAlignment="1">
      <alignment vertical="center" wrapText="1"/>
    </xf>
    <xf numFmtId="3" fontId="27" fillId="0" borderId="6" xfId="0" applyNumberFormat="1" applyFont="1" applyBorder="1"/>
    <xf numFmtId="3" fontId="3" fillId="0" borderId="41" xfId="0" applyNumberFormat="1" applyFont="1" applyBorder="1" applyAlignment="1">
      <alignment horizontal="center" vertical="center" wrapText="1"/>
    </xf>
    <xf numFmtId="0" fontId="3" fillId="0" borderId="36" xfId="0" applyFont="1" applyBorder="1" applyAlignment="1">
      <alignment horizontal="center" vertical="center" wrapText="1"/>
    </xf>
    <xf numFmtId="3" fontId="21" fillId="0" borderId="6"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6" fillId="0" borderId="68" xfId="0" applyNumberFormat="1" applyFont="1" applyBorder="1" applyAlignment="1">
      <alignment horizontal="center" vertical="center" wrapText="1"/>
    </xf>
    <xf numFmtId="49" fontId="6" fillId="0" borderId="0" xfId="0" applyNumberFormat="1" applyFont="1" applyBorder="1" applyAlignment="1">
      <alignment horizontal="center" vertical="center" wrapText="1"/>
    </xf>
    <xf numFmtId="49" fontId="6" fillId="0" borderId="70" xfId="0" applyNumberFormat="1" applyFont="1" applyBorder="1" applyAlignment="1">
      <alignment horizontal="center" vertical="center" wrapText="1"/>
    </xf>
    <xf numFmtId="0" fontId="3" fillId="0" borderId="64" xfId="0" applyFont="1" applyBorder="1" applyAlignment="1">
      <alignment vertical="center" wrapText="1"/>
    </xf>
    <xf numFmtId="3" fontId="6" fillId="0" borderId="64" xfId="0" applyNumberFormat="1" applyFont="1" applyBorder="1" applyAlignment="1">
      <alignment horizontal="center" vertical="center" wrapText="1"/>
    </xf>
    <xf numFmtId="0" fontId="6" fillId="0" borderId="65" xfId="0" applyFont="1" applyFill="1" applyBorder="1" applyAlignment="1">
      <alignment vertical="center" wrapText="1"/>
    </xf>
    <xf numFmtId="3" fontId="6" fillId="0" borderId="8" xfId="0" applyNumberFormat="1" applyFont="1" applyBorder="1" applyAlignment="1">
      <alignment horizontal="right" wrapText="1"/>
    </xf>
    <xf numFmtId="3" fontId="6" fillId="0" borderId="31" xfId="0" applyNumberFormat="1" applyFont="1" applyBorder="1" applyAlignment="1">
      <alignment horizontal="right" wrapText="1"/>
    </xf>
    <xf numFmtId="0" fontId="30" fillId="0" borderId="62" xfId="0" applyFont="1" applyBorder="1" applyAlignment="1">
      <alignment wrapText="1"/>
    </xf>
    <xf numFmtId="3" fontId="21" fillId="0" borderId="40" xfId="0" applyNumberFormat="1" applyFont="1" applyBorder="1" applyAlignment="1">
      <alignment horizontal="center" vertical="center" wrapText="1"/>
    </xf>
    <xf numFmtId="0" fontId="6" fillId="0" borderId="14" xfId="9" applyFont="1" applyBorder="1" applyAlignment="1">
      <alignment horizontal="right" vertical="center" wrapText="1"/>
    </xf>
    <xf numFmtId="0" fontId="6" fillId="0" borderId="5" xfId="0" applyFont="1" applyBorder="1" applyAlignment="1">
      <alignment horizontal="left"/>
    </xf>
    <xf numFmtId="0" fontId="6" fillId="0" borderId="57" xfId="0" applyFont="1" applyFill="1" applyBorder="1" applyAlignment="1">
      <alignment horizontal="left" wrapText="1"/>
    </xf>
    <xf numFmtId="0" fontId="37" fillId="0" borderId="0" xfId="0" quotePrefix="1" applyFont="1"/>
    <xf numFmtId="0" fontId="6" fillId="0" borderId="5" xfId="0" applyFont="1" applyBorder="1" applyAlignment="1">
      <alignment horizontal="left"/>
    </xf>
    <xf numFmtId="0" fontId="6" fillId="0" borderId="5" xfId="0" applyFont="1" applyBorder="1" applyAlignment="1">
      <alignment horizontal="left"/>
    </xf>
    <xf numFmtId="0" fontId="3" fillId="0" borderId="57" xfId="0" applyFont="1" applyBorder="1" applyAlignment="1">
      <alignment horizontal="left" wrapText="1"/>
    </xf>
    <xf numFmtId="0" fontId="31" fillId="0" borderId="57" xfId="0" applyFont="1" applyFill="1" applyBorder="1" applyAlignment="1">
      <alignment vertical="center" wrapText="1"/>
    </xf>
    <xf numFmtId="0" fontId="6" fillId="0" borderId="5" xfId="0" applyFont="1" applyBorder="1" applyAlignment="1">
      <alignment horizontal="left"/>
    </xf>
    <xf numFmtId="0" fontId="6" fillId="0" borderId="40" xfId="0" applyFont="1" applyFill="1" applyBorder="1" applyAlignment="1">
      <alignment horizontal="left" wrapText="1"/>
    </xf>
    <xf numFmtId="0" fontId="3" fillId="0" borderId="57" xfId="0" applyFont="1" applyFill="1" applyBorder="1" applyAlignment="1">
      <alignment horizontal="left" wrapText="1"/>
    </xf>
    <xf numFmtId="0" fontId="6" fillId="0" borderId="57" xfId="0" applyFont="1" applyFill="1" applyBorder="1" applyAlignment="1">
      <alignment horizontal="left" wrapText="1"/>
    </xf>
    <xf numFmtId="0" fontId="6" fillId="0" borderId="5" xfId="0" applyFont="1" applyBorder="1" applyAlignment="1">
      <alignment horizontal="left"/>
    </xf>
    <xf numFmtId="3" fontId="6" fillId="0" borderId="14" xfId="9" applyNumberFormat="1" applyFont="1" applyBorder="1" applyAlignment="1">
      <alignment horizontal="right" wrapText="1"/>
    </xf>
    <xf numFmtId="0" fontId="6" fillId="0" borderId="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xf>
    <xf numFmtId="0" fontId="6" fillId="0" borderId="5" xfId="0" applyFont="1" applyBorder="1" applyAlignment="1">
      <alignment horizontal="left"/>
    </xf>
    <xf numFmtId="0" fontId="6" fillId="0" borderId="40" xfId="0" applyFont="1" applyBorder="1"/>
    <xf numFmtId="0" fontId="6" fillId="0" borderId="5" xfId="0" applyFont="1" applyBorder="1" applyAlignment="1">
      <alignment horizontal="left"/>
    </xf>
    <xf numFmtId="0" fontId="9" fillId="0" borderId="27" xfId="0" applyFont="1" applyFill="1" applyBorder="1" applyAlignment="1">
      <alignment vertical="center" wrapText="1"/>
    </xf>
    <xf numFmtId="3" fontId="9" fillId="0" borderId="14" xfId="0" applyNumberFormat="1" applyFont="1" applyBorder="1"/>
    <xf numFmtId="0" fontId="9" fillId="0" borderId="18" xfId="0" applyFont="1" applyFill="1" applyBorder="1" applyAlignment="1">
      <alignment vertical="center" wrapText="1"/>
    </xf>
    <xf numFmtId="0" fontId="9" fillId="0" borderId="14" xfId="0" applyFont="1" applyFill="1" applyBorder="1" applyAlignment="1">
      <alignment vertical="center" wrapText="1"/>
    </xf>
    <xf numFmtId="0" fontId="9" fillId="0" borderId="19" xfId="0" applyFont="1" applyFill="1" applyBorder="1" applyAlignment="1">
      <alignment vertical="center" wrapText="1"/>
    </xf>
    <xf numFmtId="3" fontId="9" fillId="0" borderId="19" xfId="0" applyNumberFormat="1" applyFont="1" applyBorder="1"/>
    <xf numFmtId="3" fontId="27" fillId="0" borderId="3" xfId="0" applyNumberFormat="1" applyFont="1" applyBorder="1"/>
    <xf numFmtId="3" fontId="27" fillId="0" borderId="24" xfId="0" applyNumberFormat="1" applyFont="1" applyBorder="1"/>
    <xf numFmtId="0" fontId="9" fillId="0" borderId="61" xfId="0" applyFont="1" applyBorder="1" applyAlignment="1">
      <alignment wrapText="1"/>
    </xf>
    <xf numFmtId="3" fontId="33" fillId="0" borderId="3" xfId="0" applyNumberFormat="1" applyFont="1" applyBorder="1" applyAlignment="1">
      <alignment horizontal="right"/>
    </xf>
    <xf numFmtId="0" fontId="33" fillId="0" borderId="4" xfId="0" applyFont="1" applyBorder="1" applyAlignment="1">
      <alignment horizontal="center" vertical="center" wrapText="1"/>
    </xf>
    <xf numFmtId="0" fontId="33" fillId="0" borderId="0" xfId="0" applyFont="1"/>
    <xf numFmtId="0" fontId="9" fillId="0" borderId="5" xfId="9" applyFont="1" applyBorder="1" applyAlignment="1">
      <alignment horizontal="left" vertical="center" wrapText="1"/>
    </xf>
    <xf numFmtId="0" fontId="9" fillId="0" borderId="17" xfId="9" applyFont="1" applyBorder="1" applyAlignment="1">
      <alignment horizontal="left" vertical="center" wrapText="1"/>
    </xf>
    <xf numFmtId="0" fontId="9" fillId="0" borderId="6" xfId="9" applyFont="1" applyBorder="1" applyAlignment="1">
      <alignment horizontal="left" vertical="center" wrapText="1"/>
    </xf>
    <xf numFmtId="0" fontId="9" fillId="0" borderId="40" xfId="9" applyFont="1" applyBorder="1" applyAlignment="1">
      <alignment horizontal="left" vertical="center" wrapText="1"/>
    </xf>
    <xf numFmtId="3" fontId="9" fillId="0" borderId="40" xfId="0" applyNumberFormat="1" applyFont="1" applyBorder="1"/>
    <xf numFmtId="0" fontId="38" fillId="0" borderId="64" xfId="0" applyFont="1" applyBorder="1" applyAlignment="1">
      <alignment vertical="center" wrapText="1"/>
    </xf>
    <xf numFmtId="3" fontId="38" fillId="0" borderId="20" xfId="0" applyNumberFormat="1" applyFont="1" applyBorder="1" applyAlignment="1">
      <alignment horizontal="right"/>
    </xf>
    <xf numFmtId="3" fontId="38" fillId="0" borderId="6" xfId="0" applyNumberFormat="1" applyFont="1" applyBorder="1" applyAlignment="1">
      <alignment horizontal="right"/>
    </xf>
    <xf numFmtId="0" fontId="33" fillId="0" borderId="30" xfId="0" applyFont="1" applyBorder="1" applyAlignment="1">
      <alignment horizontal="center" vertical="center" wrapText="1"/>
    </xf>
    <xf numFmtId="0" fontId="38" fillId="0" borderId="0" xfId="0" applyFont="1" applyBorder="1"/>
    <xf numFmtId="3" fontId="9" fillId="0" borderId="6" xfId="0" applyNumberFormat="1" applyFont="1" applyFill="1" applyBorder="1" applyAlignment="1"/>
    <xf numFmtId="3" fontId="9" fillId="0" borderId="6" xfId="0" applyNumberFormat="1" applyFont="1" applyBorder="1" applyAlignment="1"/>
    <xf numFmtId="0" fontId="5" fillId="0" borderId="0" xfId="0" applyFont="1" applyBorder="1" applyAlignment="1">
      <alignment horizontal="center"/>
    </xf>
    <xf numFmtId="3" fontId="6" fillId="0" borderId="2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0" xfId="0" applyNumberFormat="1" applyFont="1" applyBorder="1" applyAlignment="1">
      <alignment horizontal="center" vertical="center" wrapText="1"/>
    </xf>
    <xf numFmtId="1" fontId="3" fillId="0" borderId="42" xfId="0" applyNumberFormat="1" applyFont="1" applyBorder="1" applyAlignment="1">
      <alignment horizontal="center" wrapText="1"/>
    </xf>
    <xf numFmtId="1" fontId="3" fillId="0" borderId="45" xfId="0" applyNumberFormat="1" applyFont="1" applyBorder="1" applyAlignment="1">
      <alignment horizontal="center" wrapText="1"/>
    </xf>
    <xf numFmtId="1" fontId="3" fillId="0" borderId="46" xfId="0" applyNumberFormat="1" applyFont="1" applyBorder="1" applyAlignment="1">
      <alignment horizontal="center" wrapText="1"/>
    </xf>
    <xf numFmtId="3" fontId="3" fillId="0" borderId="23"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5" fillId="0" borderId="42" xfId="0" applyNumberFormat="1" applyFont="1" applyFill="1" applyBorder="1" applyAlignment="1">
      <alignment horizontal="center" vertical="center" wrapText="1"/>
    </xf>
    <xf numFmtId="3" fontId="5" fillId="0" borderId="45" xfId="0" applyNumberFormat="1" applyFont="1" applyFill="1" applyBorder="1" applyAlignment="1">
      <alignment horizontal="center" vertical="center" wrapText="1"/>
    </xf>
    <xf numFmtId="3" fontId="5" fillId="0" borderId="46" xfId="0" applyNumberFormat="1" applyFont="1" applyFill="1" applyBorder="1" applyAlignment="1">
      <alignment horizontal="center" vertical="center" wrapText="1"/>
    </xf>
    <xf numFmtId="3" fontId="5" fillId="0" borderId="23" xfId="0" applyNumberFormat="1" applyFont="1" applyFill="1" applyBorder="1" applyAlignment="1">
      <alignment horizontal="center" vertical="center" wrapText="1"/>
    </xf>
    <xf numFmtId="3" fontId="5" fillId="0" borderId="16" xfId="0" applyNumberFormat="1" applyFont="1" applyFill="1" applyBorder="1" applyAlignment="1">
      <alignment horizontal="center" vertical="center" wrapText="1"/>
    </xf>
    <xf numFmtId="3" fontId="5" fillId="0" borderId="15" xfId="0" applyNumberFormat="1" applyFont="1" applyFill="1" applyBorder="1" applyAlignment="1">
      <alignment horizontal="center" vertical="center" wrapText="1"/>
    </xf>
    <xf numFmtId="3" fontId="3" fillId="0" borderId="23" xfId="0" applyNumberFormat="1" applyFont="1" applyFill="1" applyBorder="1" applyAlignment="1">
      <alignment horizontal="center" vertical="center" wrapText="1"/>
    </xf>
    <xf numFmtId="3" fontId="3" fillId="0" borderId="16" xfId="0" applyNumberFormat="1" applyFont="1" applyFill="1" applyBorder="1" applyAlignment="1">
      <alignment horizontal="center" vertical="center" wrapText="1"/>
    </xf>
    <xf numFmtId="3" fontId="3" fillId="0" borderId="15" xfId="0" applyNumberFormat="1" applyFont="1" applyFill="1" applyBorder="1" applyAlignment="1">
      <alignment horizontal="center" vertical="center" wrapText="1"/>
    </xf>
    <xf numFmtId="3" fontId="3" fillId="0" borderId="42" xfId="0" applyNumberFormat="1" applyFont="1" applyFill="1" applyBorder="1" applyAlignment="1">
      <alignment horizontal="center" vertical="center" wrapText="1"/>
    </xf>
    <xf numFmtId="3" fontId="3" fillId="0" borderId="45"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1" fontId="3" fillId="0" borderId="42" xfId="0" applyNumberFormat="1" applyFont="1" applyFill="1" applyBorder="1" applyAlignment="1">
      <alignment horizontal="center" wrapText="1"/>
    </xf>
    <xf numFmtId="1" fontId="3" fillId="0" borderId="45"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3" fontId="3" fillId="0" borderId="46" xfId="0" applyNumberFormat="1"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29"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41" xfId="0" applyFont="1" applyBorder="1" applyAlignment="1">
      <alignment horizontal="center" vertical="center" wrapText="1"/>
    </xf>
    <xf numFmtId="1" fontId="3" fillId="0" borderId="17" xfId="0" applyNumberFormat="1" applyFont="1" applyBorder="1" applyAlignment="1">
      <alignment horizontal="center" vertical="center" wrapText="1"/>
    </xf>
    <xf numFmtId="1" fontId="3" fillId="0" borderId="57"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6" fillId="0" borderId="7" xfId="0" applyFont="1" applyBorder="1" applyAlignment="1">
      <alignment horizontal="left"/>
    </xf>
    <xf numFmtId="0" fontId="6" fillId="0" borderId="8" xfId="0" applyFont="1" applyBorder="1" applyAlignment="1">
      <alignment horizontal="left"/>
    </xf>
    <xf numFmtId="0" fontId="3" fillId="0" borderId="50" xfId="0" applyFont="1" applyBorder="1" applyAlignment="1">
      <alignment horizontal="left"/>
    </xf>
    <xf numFmtId="0" fontId="3" fillId="0" borderId="1" xfId="0" applyFont="1" applyBorder="1" applyAlignment="1">
      <alignment horizontal="left"/>
    </xf>
    <xf numFmtId="0" fontId="6" fillId="0" borderId="2" xfId="0" applyFont="1" applyBorder="1" applyAlignment="1">
      <alignment horizontal="left"/>
    </xf>
    <xf numFmtId="0" fontId="6" fillId="0" borderId="3" xfId="0" applyFont="1" applyBorder="1" applyAlignment="1">
      <alignment horizontal="left"/>
    </xf>
    <xf numFmtId="0" fontId="6" fillId="0" borderId="27" xfId="0" applyFont="1" applyBorder="1" applyAlignment="1">
      <alignment horizontal="left"/>
    </xf>
    <xf numFmtId="0" fontId="6" fillId="0" borderId="14" xfId="0" applyFont="1" applyBorder="1" applyAlignment="1">
      <alignment horizontal="left"/>
    </xf>
    <xf numFmtId="0" fontId="3" fillId="0" borderId="10" xfId="0" applyFont="1" applyBorder="1" applyAlignment="1">
      <alignment horizontal="left"/>
    </xf>
    <xf numFmtId="0" fontId="3" fillId="0" borderId="11" xfId="0" applyFont="1" applyBorder="1" applyAlignment="1">
      <alignment horizontal="left"/>
    </xf>
    <xf numFmtId="0" fontId="6" fillId="0" borderId="5" xfId="0" applyFont="1" applyBorder="1" applyAlignment="1">
      <alignment horizontal="left"/>
    </xf>
    <xf numFmtId="0" fontId="6" fillId="0" borderId="6" xfId="0" applyFont="1" applyBorder="1" applyAlignment="1">
      <alignment horizontal="left"/>
    </xf>
    <xf numFmtId="0" fontId="3" fillId="0" borderId="10" xfId="0" applyFont="1" applyFill="1" applyBorder="1" applyAlignment="1">
      <alignment horizontal="left" wrapText="1"/>
    </xf>
    <xf numFmtId="0" fontId="3" fillId="0" borderId="11" xfId="0" applyFont="1" applyFill="1" applyBorder="1" applyAlignment="1">
      <alignment horizontal="left" wrapText="1"/>
    </xf>
    <xf numFmtId="0" fontId="3" fillId="0" borderId="62"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40" xfId="0" applyFont="1" applyFill="1" applyBorder="1" applyAlignment="1">
      <alignment horizontal="left" vertical="center" wrapText="1"/>
    </xf>
    <xf numFmtId="0" fontId="6" fillId="0" borderId="62" xfId="0" applyFont="1" applyFill="1" applyBorder="1" applyAlignment="1">
      <alignment horizontal="left" wrapText="1"/>
    </xf>
    <xf numFmtId="0" fontId="6" fillId="0" borderId="57" xfId="0" applyFont="1" applyFill="1" applyBorder="1" applyAlignment="1">
      <alignment horizontal="left" wrapText="1"/>
    </xf>
    <xf numFmtId="0" fontId="6" fillId="0" borderId="40" xfId="0" applyFont="1" applyFill="1" applyBorder="1" applyAlignment="1">
      <alignment horizontal="left" wrapText="1"/>
    </xf>
    <xf numFmtId="0" fontId="6" fillId="0" borderId="63" xfId="0" applyFont="1" applyFill="1" applyBorder="1" applyAlignment="1">
      <alignment horizontal="left" wrapText="1"/>
    </xf>
    <xf numFmtId="0" fontId="6" fillId="0" borderId="58" xfId="0" applyFont="1" applyFill="1" applyBorder="1" applyAlignment="1">
      <alignment horizontal="left" wrapText="1"/>
    </xf>
    <xf numFmtId="0" fontId="6" fillId="0" borderId="41" xfId="0" applyFont="1" applyFill="1" applyBorder="1" applyAlignment="1">
      <alignment horizontal="left"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52" xfId="0" applyNumberFormat="1" applyFont="1" applyBorder="1" applyAlignment="1">
      <alignment horizontal="center" vertical="center" wrapText="1"/>
    </xf>
    <xf numFmtId="3" fontId="3" fillId="0" borderId="58"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0" fontId="3" fillId="0" borderId="44"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34" xfId="0" applyFont="1" applyBorder="1" applyAlignment="1">
      <alignment horizontal="center" vertical="center"/>
    </xf>
    <xf numFmtId="0" fontId="3" fillId="0" borderId="20" xfId="0" applyFont="1" applyBorder="1" applyAlignment="1">
      <alignment horizontal="center" vertical="center"/>
    </xf>
    <xf numFmtId="0" fontId="3" fillId="0" borderId="1" xfId="0" applyFont="1" applyBorder="1" applyAlignment="1">
      <alignment horizontal="center" vertical="center"/>
    </xf>
    <xf numFmtId="0" fontId="3" fillId="0" borderId="14" xfId="0" applyFont="1" applyBorder="1" applyAlignment="1">
      <alignment horizontal="center" vertical="center" wrapText="1"/>
    </xf>
    <xf numFmtId="0" fontId="3" fillId="0" borderId="1" xfId="0" applyFont="1" applyBorder="1" applyAlignment="1">
      <alignment horizontal="center" vertical="center" wrapText="1"/>
    </xf>
    <xf numFmtId="3" fontId="3" fillId="0" borderId="31" xfId="0" applyNumberFormat="1" applyFont="1" applyBorder="1" applyAlignment="1">
      <alignment horizontal="center" vertical="center"/>
    </xf>
    <xf numFmtId="3" fontId="3" fillId="0" borderId="32" xfId="0" applyNumberFormat="1" applyFont="1" applyBorder="1" applyAlignment="1">
      <alignment horizontal="center" vertical="center"/>
    </xf>
    <xf numFmtId="3" fontId="3" fillId="0" borderId="56" xfId="0" applyNumberFormat="1" applyFont="1" applyBorder="1" applyAlignment="1">
      <alignment horizontal="center" vertical="center"/>
    </xf>
    <xf numFmtId="3" fontId="3" fillId="0" borderId="55" xfId="0" applyNumberFormat="1" applyFont="1" applyBorder="1" applyAlignment="1">
      <alignment horizontal="center" vertical="center" wrapText="1"/>
    </xf>
    <xf numFmtId="3" fontId="3" fillId="0" borderId="33" xfId="0" applyNumberFormat="1" applyFont="1" applyBorder="1" applyAlignment="1">
      <alignment horizontal="center" vertical="center"/>
    </xf>
    <xf numFmtId="3" fontId="24" fillId="0" borderId="38" xfId="0" applyNumberFormat="1" applyFont="1" applyBorder="1" applyAlignment="1">
      <alignment horizontal="center" vertical="center" wrapText="1"/>
    </xf>
    <xf numFmtId="3" fontId="24" fillId="0" borderId="67" xfId="0" applyNumberFormat="1" applyFont="1" applyBorder="1" applyAlignment="1">
      <alignment horizontal="center" vertical="center" wrapText="1"/>
    </xf>
    <xf numFmtId="3" fontId="24" fillId="0" borderId="37" xfId="0" applyNumberFormat="1" applyFont="1" applyBorder="1" applyAlignment="1">
      <alignment horizontal="center" vertical="center" wrapText="1"/>
    </xf>
    <xf numFmtId="0" fontId="24" fillId="0" borderId="35"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8" xfId="0" applyNumberFormat="1" applyFont="1" applyFill="1" applyBorder="1" applyAlignment="1">
      <alignment horizontal="center" vertical="center" wrapText="1"/>
    </xf>
    <xf numFmtId="3" fontId="24" fillId="0" borderId="67" xfId="0" applyNumberFormat="1" applyFont="1" applyFill="1" applyBorder="1" applyAlignment="1">
      <alignment horizontal="center" vertical="center" wrapText="1"/>
    </xf>
    <xf numFmtId="3" fontId="24" fillId="0" borderId="37" xfId="0" applyNumberFormat="1" applyFont="1" applyFill="1" applyBorder="1" applyAlignment="1">
      <alignment horizontal="center" vertical="center" wrapText="1"/>
    </xf>
    <xf numFmtId="0" fontId="5" fillId="0" borderId="67" xfId="0" applyFont="1" applyFill="1" applyBorder="1" applyAlignment="1">
      <alignment horizontal="left" wrapText="1"/>
    </xf>
    <xf numFmtId="0" fontId="3" fillId="0" borderId="57" xfId="0" applyFont="1" applyFill="1" applyBorder="1" applyAlignment="1">
      <alignment horizontal="left" wrapText="1"/>
    </xf>
    <xf numFmtId="0" fontId="3" fillId="0" borderId="40" xfId="0" applyFont="1" applyFill="1" applyBorder="1" applyAlignment="1">
      <alignment horizontal="left" wrapText="1"/>
    </xf>
    <xf numFmtId="0" fontId="5" fillId="0" borderId="37" xfId="0" applyFont="1" applyFill="1" applyBorder="1" applyAlignment="1">
      <alignment horizontal="left" wrapText="1"/>
    </xf>
    <xf numFmtId="0" fontId="5" fillId="0" borderId="32" xfId="0" applyFont="1" applyFill="1" applyBorder="1" applyAlignment="1">
      <alignment horizontal="center" wrapText="1"/>
    </xf>
    <xf numFmtId="0" fontId="3" fillId="0" borderId="57" xfId="0" applyFont="1" applyBorder="1" applyAlignment="1">
      <alignment horizontal="left" wrapText="1"/>
    </xf>
    <xf numFmtId="0" fontId="3" fillId="0" borderId="40" xfId="0" applyFont="1" applyBorder="1" applyAlignment="1">
      <alignment horizontal="left" wrapText="1"/>
    </xf>
    <xf numFmtId="3" fontId="3" fillId="0" borderId="57" xfId="0" applyNumberFormat="1" applyFont="1" applyBorder="1" applyAlignment="1">
      <alignment horizontal="left" wrapText="1"/>
    </xf>
    <xf numFmtId="3" fontId="3" fillId="0" borderId="40" xfId="0" applyNumberFormat="1" applyFont="1" applyBorder="1" applyAlignment="1">
      <alignment horizontal="left" wrapText="1"/>
    </xf>
    <xf numFmtId="3" fontId="3" fillId="0" borderId="56"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3" fillId="0" borderId="67"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42" xfId="0" applyNumberFormat="1" applyFont="1" applyBorder="1" applyAlignment="1">
      <alignment horizontal="center" vertical="center" wrapText="1"/>
    </xf>
    <xf numFmtId="3" fontId="3" fillId="0" borderId="45" xfId="0" applyNumberFormat="1" applyFont="1" applyBorder="1" applyAlignment="1">
      <alignment horizontal="center" vertical="center" wrapText="1"/>
    </xf>
    <xf numFmtId="3" fontId="3" fillId="0" borderId="46"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18" fillId="0" borderId="67" xfId="0" applyNumberFormat="1" applyFont="1" applyBorder="1" applyAlignment="1">
      <alignment horizontal="center" vertical="center" wrapText="1"/>
    </xf>
    <xf numFmtId="3" fontId="18" fillId="0" borderId="39"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13" xfId="0" applyFont="1" applyBorder="1" applyAlignment="1">
      <alignment horizontal="center" vertical="center" wrapText="1"/>
    </xf>
    <xf numFmtId="3" fontId="21" fillId="0" borderId="38" xfId="0" applyNumberFormat="1" applyFont="1" applyBorder="1" applyAlignment="1">
      <alignment horizontal="center" vertical="center" wrapText="1"/>
    </xf>
    <xf numFmtId="3" fontId="21" fillId="0" borderId="67"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0" fontId="3" fillId="0" borderId="67" xfId="0"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57" xfId="0" applyNumberFormat="1" applyFont="1" applyBorder="1" applyAlignment="1">
      <alignment horizontal="center" vertical="center" wrapText="1"/>
    </xf>
    <xf numFmtId="3" fontId="3" fillId="0" borderId="40"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40" xfId="0" applyFont="1" applyBorder="1" applyAlignment="1">
      <alignment horizontal="center" vertical="center" wrapText="1"/>
    </xf>
    <xf numFmtId="3" fontId="3" fillId="0" borderId="6" xfId="0" applyNumberFormat="1" applyFont="1" applyBorder="1" applyAlignment="1">
      <alignment horizontal="center" vertical="center" wrapText="1"/>
    </xf>
    <xf numFmtId="3" fontId="21" fillId="0" borderId="6"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0" fontId="3" fillId="0" borderId="44" xfId="0" applyFont="1" applyFill="1" applyBorder="1" applyAlignment="1">
      <alignment horizontal="center" vertical="center" wrapText="1"/>
    </xf>
    <xf numFmtId="0" fontId="3" fillId="0" borderId="29" xfId="0" applyFont="1" applyFill="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20" xfId="0" applyFont="1" applyBorder="1" applyAlignment="1">
      <alignment horizontal="center" vertical="center" wrapText="1"/>
    </xf>
    <xf numFmtId="2" fontId="3" fillId="0" borderId="42" xfId="0" applyNumberFormat="1" applyFont="1" applyFill="1" applyBorder="1" applyAlignment="1">
      <alignment horizontal="center" vertical="center" wrapText="1"/>
    </xf>
    <xf numFmtId="2" fontId="3" fillId="0" borderId="21" xfId="0" applyNumberFormat="1" applyFont="1" applyFill="1" applyBorder="1" applyAlignment="1">
      <alignment horizontal="center" vertical="center" wrapText="1"/>
    </xf>
    <xf numFmtId="164" fontId="3" fillId="0" borderId="44" xfId="0" applyNumberFormat="1" applyFont="1" applyFill="1" applyBorder="1" applyAlignment="1">
      <alignment horizontal="center" vertical="center" wrapText="1"/>
    </xf>
    <xf numFmtId="164" fontId="3" fillId="0" borderId="34" xfId="0" applyNumberFormat="1" applyFont="1" applyFill="1" applyBorder="1" applyAlignment="1">
      <alignment horizontal="center" vertical="center" wrapText="1"/>
    </xf>
    <xf numFmtId="164" fontId="3" fillId="0" borderId="43" xfId="0" applyNumberFormat="1" applyFont="1" applyFill="1" applyBorder="1" applyAlignment="1">
      <alignment horizontal="center" vertical="center" wrapText="1"/>
    </xf>
    <xf numFmtId="164" fontId="3" fillId="0" borderId="29" xfId="0" applyNumberFormat="1" applyFont="1" applyFill="1" applyBorder="1" applyAlignment="1">
      <alignment horizontal="center" vertical="center" wrapText="1"/>
    </xf>
    <xf numFmtId="164" fontId="3" fillId="0" borderId="20" xfId="0" applyNumberFormat="1" applyFont="1" applyFill="1" applyBorder="1" applyAlignment="1">
      <alignment horizontal="center" vertical="center" wrapText="1"/>
    </xf>
    <xf numFmtId="164" fontId="3" fillId="0" borderId="30" xfId="0" applyNumberFormat="1" applyFont="1" applyFill="1" applyBorder="1" applyAlignment="1">
      <alignment horizontal="center" vertical="center" wrapText="1"/>
    </xf>
    <xf numFmtId="2" fontId="3" fillId="0" borderId="34" xfId="0" applyNumberFormat="1" applyFont="1" applyBorder="1" applyAlignment="1">
      <alignment horizontal="center" vertical="center" wrapText="1"/>
    </xf>
    <xf numFmtId="2" fontId="3" fillId="0" borderId="20" xfId="0" applyNumberFormat="1" applyFont="1" applyBorder="1" applyAlignment="1">
      <alignment horizontal="center" vertical="center" wrapText="1"/>
    </xf>
    <xf numFmtId="2" fontId="3" fillId="0" borderId="34" xfId="0" applyNumberFormat="1" applyFont="1" applyFill="1" applyBorder="1" applyAlignment="1">
      <alignment horizontal="center" vertical="center" wrapText="1"/>
    </xf>
    <xf numFmtId="2" fontId="3" fillId="0" borderId="20" xfId="0" applyNumberFormat="1" applyFont="1" applyFill="1" applyBorder="1" applyAlignment="1">
      <alignment horizontal="center" vertical="center" wrapText="1"/>
    </xf>
    <xf numFmtId="164" fontId="5" fillId="0" borderId="67" xfId="0" applyNumberFormat="1" applyFont="1" applyFill="1" applyBorder="1" applyAlignment="1">
      <alignment horizontal="center"/>
    </xf>
    <xf numFmtId="164" fontId="5" fillId="0" borderId="37" xfId="0" applyNumberFormat="1" applyFont="1" applyFill="1" applyBorder="1" applyAlignment="1">
      <alignment horizontal="center"/>
    </xf>
    <xf numFmtId="0" fontId="3" fillId="0" borderId="42"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60" xfId="0" applyFont="1" applyBorder="1" applyAlignment="1">
      <alignment horizontal="center" vertical="center" wrapText="1"/>
    </xf>
    <xf numFmtId="2" fontId="18" fillId="0" borderId="38" xfId="0" applyNumberFormat="1" applyFont="1" applyFill="1" applyBorder="1" applyAlignment="1">
      <alignment horizontal="center" vertical="center" wrapText="1"/>
    </xf>
    <xf numFmtId="2" fontId="18" fillId="0" borderId="67" xfId="0" applyNumberFormat="1" applyFont="1" applyFill="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13" xfId="0" applyNumberFormat="1" applyFont="1" applyFill="1" applyBorder="1" applyAlignment="1">
      <alignment horizontal="center" vertical="center" wrapText="1"/>
    </xf>
    <xf numFmtId="2" fontId="18" fillId="0" borderId="13" xfId="0" applyNumberFormat="1" applyFont="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3" fillId="0" borderId="33" xfId="0" applyNumberFormat="1" applyFont="1" applyFill="1" applyBorder="1" applyAlignment="1">
      <alignment horizontal="center" vertical="center" wrapText="1"/>
    </xf>
    <xf numFmtId="3" fontId="4" fillId="0" borderId="11"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5" fillId="7" borderId="11" xfId="12"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8" borderId="23" xfId="0" applyNumberFormat="1" applyFont="1" applyFill="1" applyBorder="1" applyAlignment="1">
      <alignment horizontal="center" vertical="center" wrapText="1"/>
    </xf>
    <xf numFmtId="3" fontId="3" fillId="8" borderId="16" xfId="0" applyNumberFormat="1" applyFont="1" applyFill="1" applyBorder="1" applyAlignment="1">
      <alignment horizontal="center" vertical="center" wrapText="1"/>
    </xf>
    <xf numFmtId="3" fontId="3" fillId="8" borderId="15" xfId="0" applyNumberFormat="1" applyFont="1" applyFill="1" applyBorder="1" applyAlignment="1">
      <alignment horizontal="center" vertical="center" wrapText="1"/>
    </xf>
    <xf numFmtId="3" fontId="5" fillId="8" borderId="42" xfId="0" applyNumberFormat="1" applyFont="1" applyFill="1" applyBorder="1" applyAlignment="1">
      <alignment horizontal="center" vertical="center" wrapText="1"/>
    </xf>
    <xf numFmtId="3" fontId="5" fillId="8" borderId="45" xfId="0" applyNumberFormat="1" applyFont="1" applyFill="1" applyBorder="1" applyAlignment="1">
      <alignment horizontal="center" vertical="center" wrapText="1"/>
    </xf>
    <xf numFmtId="3" fontId="5" fillId="8" borderId="46" xfId="0" applyNumberFormat="1" applyFont="1" applyFill="1" applyBorder="1" applyAlignment="1">
      <alignment horizontal="center" vertical="center" wrapText="1"/>
    </xf>
    <xf numFmtId="3" fontId="5" fillId="8" borderId="23" xfId="0" applyNumberFormat="1" applyFont="1" applyFill="1" applyBorder="1" applyAlignment="1">
      <alignment horizontal="center" vertical="center" wrapText="1"/>
    </xf>
    <xf numFmtId="3" fontId="5" fillId="8" borderId="16" xfId="0" applyNumberFormat="1" applyFont="1" applyFill="1" applyBorder="1" applyAlignment="1">
      <alignment horizontal="center" vertical="center" wrapText="1"/>
    </xf>
    <xf numFmtId="3" fontId="5" fillId="8" borderId="15" xfId="0" applyNumberFormat="1" applyFont="1" applyFill="1" applyBorder="1" applyAlignment="1">
      <alignment horizontal="center" vertical="center" wrapText="1"/>
    </xf>
    <xf numFmtId="1" fontId="3" fillId="8" borderId="42" xfId="0" applyNumberFormat="1" applyFont="1" applyFill="1" applyBorder="1" applyAlignment="1">
      <alignment horizontal="center" wrapText="1"/>
    </xf>
    <xf numFmtId="1" fontId="3" fillId="8" borderId="45" xfId="0" applyNumberFormat="1" applyFont="1" applyFill="1" applyBorder="1" applyAlignment="1">
      <alignment horizontal="center" wrapText="1"/>
    </xf>
    <xf numFmtId="1" fontId="3" fillId="8" borderId="46" xfId="0" applyNumberFormat="1" applyFont="1" applyFill="1" applyBorder="1" applyAlignment="1">
      <alignment horizontal="center" wrapText="1"/>
    </xf>
    <xf numFmtId="3" fontId="3" fillId="0" borderId="35" xfId="0" applyNumberFormat="1" applyFont="1" applyFill="1" applyBorder="1" applyAlignment="1">
      <alignment horizontal="center" vertical="center" wrapText="1"/>
    </xf>
    <xf numFmtId="3" fontId="3" fillId="0" borderId="61" xfId="0" applyNumberFormat="1" applyFont="1" applyFill="1" applyBorder="1" applyAlignment="1">
      <alignment horizontal="center" vertical="center" wrapText="1"/>
    </xf>
    <xf numFmtId="3" fontId="3" fillId="8" borderId="35" xfId="0" applyNumberFormat="1" applyFont="1" applyFill="1" applyBorder="1" applyAlignment="1">
      <alignment horizontal="center" vertical="center" wrapText="1"/>
    </xf>
    <xf numFmtId="3" fontId="3" fillId="8" borderId="45" xfId="0" applyNumberFormat="1" applyFont="1" applyFill="1" applyBorder="1" applyAlignment="1">
      <alignment horizontal="center" vertical="center" wrapText="1"/>
    </xf>
    <xf numFmtId="3" fontId="3" fillId="8" borderId="47" xfId="0" applyNumberFormat="1" applyFont="1" applyFill="1" applyBorder="1" applyAlignment="1">
      <alignment horizontal="center" vertical="center" wrapText="1"/>
    </xf>
    <xf numFmtId="3" fontId="3" fillId="8" borderId="61" xfId="0" applyNumberFormat="1" applyFont="1" applyFill="1" applyBorder="1" applyAlignment="1">
      <alignment horizontal="center" vertical="center" wrapText="1"/>
    </xf>
    <xf numFmtId="3" fontId="3" fillId="8" borderId="48" xfId="0" applyNumberFormat="1" applyFont="1" applyFill="1" applyBorder="1" applyAlignment="1">
      <alignment horizontal="center" vertical="center" wrapText="1"/>
    </xf>
  </cellXfs>
  <cellStyles count="31">
    <cellStyle name="Ezres" xfId="11" builtinId="3"/>
    <cellStyle name="Ezres 2" xfId="8"/>
    <cellStyle name="Ezres 3" xfId="10"/>
    <cellStyle name="Ezres 4" xfId="14"/>
    <cellStyle name="Ezres 5" xfId="15"/>
    <cellStyle name="Ezres 6" xfId="16"/>
    <cellStyle name="Ezres 7" xfId="17"/>
    <cellStyle name="Ezres 8" xfId="29"/>
    <cellStyle name="Hiperhivatkozás" xfId="2"/>
    <cellStyle name="Már látott hiperhivatkozás" xfId="3"/>
    <cellStyle name="Normál" xfId="0" builtinId="0"/>
    <cellStyle name="Normál 10" xfId="13"/>
    <cellStyle name="Normál 11" xfId="18"/>
    <cellStyle name="Normál 12" xfId="19"/>
    <cellStyle name="Normál 13" xfId="20"/>
    <cellStyle name="Normál 14" xfId="28"/>
    <cellStyle name="Normál 2" xfId="4"/>
    <cellStyle name="Normál 2 2" xfId="5"/>
    <cellStyle name="Normál 3" xfId="6"/>
    <cellStyle name="Normál 4" xfId="1"/>
    <cellStyle name="Normál 5" xfId="21"/>
    <cellStyle name="Normál 5 2" xfId="12"/>
    <cellStyle name="Normál 6" xfId="7"/>
    <cellStyle name="Normál 6 2" xfId="22"/>
    <cellStyle name="Normál 7" xfId="23"/>
    <cellStyle name="Normál 8" xfId="24"/>
    <cellStyle name="Normál 9" xfId="25"/>
    <cellStyle name="Normál_Munka1" xfId="9"/>
    <cellStyle name="Pénznem 2" xfId="26"/>
    <cellStyle name="Pénznem 3" xfId="27"/>
    <cellStyle name="Százalék 2" xfId="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9%20k&#246;lts&#233;gvet&#233;s/vissza&#225;ll&#237;tott/2019%20k&#246;lts&#233;gvet&#233;s%20tervez&#337;%20t&#225;bla%20&#214;NK-HI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nkormányzat"/>
      <sheetName val="Hivatal"/>
    </sheetNames>
    <sheetDataSet>
      <sheetData sheetId="0">
        <row r="31">
          <cell r="F31">
            <v>46193</v>
          </cell>
          <cell r="I31">
            <v>0</v>
          </cell>
          <cell r="K31">
            <v>0</v>
          </cell>
          <cell r="R31">
            <v>0</v>
          </cell>
          <cell r="U31">
            <v>0</v>
          </cell>
          <cell r="V31">
            <v>150</v>
          </cell>
          <cell r="Y31">
            <v>0</v>
          </cell>
          <cell r="AC31">
            <v>0</v>
          </cell>
          <cell r="AJ31">
            <v>0</v>
          </cell>
          <cell r="AK31">
            <v>0</v>
          </cell>
          <cell r="AN31">
            <v>0</v>
          </cell>
          <cell r="AO31">
            <v>0</v>
          </cell>
          <cell r="AQ31">
            <v>0</v>
          </cell>
          <cell r="AU31">
            <v>0</v>
          </cell>
          <cell r="AV31">
            <v>0</v>
          </cell>
          <cell r="AW31">
            <v>0</v>
          </cell>
          <cell r="AZ31">
            <v>0</v>
          </cell>
          <cell r="BA31">
            <v>0</v>
          </cell>
          <cell r="BG31">
            <v>0</v>
          </cell>
          <cell r="BH31">
            <v>0</v>
          </cell>
          <cell r="BN31">
            <v>0</v>
          </cell>
          <cell r="BO31">
            <v>0</v>
          </cell>
          <cell r="BR31">
            <v>0</v>
          </cell>
          <cell r="BS31">
            <v>0</v>
          </cell>
          <cell r="BU31">
            <v>0</v>
          </cell>
          <cell r="BW31">
            <v>0</v>
          </cell>
          <cell r="BZ31">
            <v>0</v>
          </cell>
          <cell r="CA31">
            <v>0</v>
          </cell>
          <cell r="CC31">
            <v>0</v>
          </cell>
          <cell r="CG31">
            <v>0</v>
          </cell>
          <cell r="CI31">
            <v>0</v>
          </cell>
          <cell r="CO31">
            <v>0</v>
          </cell>
          <cell r="CP31">
            <v>0</v>
          </cell>
          <cell r="CV31">
            <v>0</v>
          </cell>
          <cell r="DA31">
            <v>0</v>
          </cell>
          <cell r="DD31">
            <v>0</v>
          </cell>
          <cell r="DE31">
            <v>0</v>
          </cell>
          <cell r="DJ31">
            <v>0</v>
          </cell>
          <cell r="DK31">
            <v>0</v>
          </cell>
          <cell r="DN31">
            <v>0</v>
          </cell>
          <cell r="DO31">
            <v>0</v>
          </cell>
          <cell r="EB31">
            <v>0</v>
          </cell>
          <cell r="EC31">
            <v>0</v>
          </cell>
          <cell r="EI31">
            <v>0</v>
          </cell>
          <cell r="EJ31">
            <v>0</v>
          </cell>
          <cell r="EL31">
            <v>0</v>
          </cell>
          <cell r="EQ31">
            <v>0</v>
          </cell>
          <cell r="ET31">
            <v>0</v>
          </cell>
          <cell r="EU31">
            <v>0</v>
          </cell>
        </row>
        <row r="36">
          <cell r="K36">
            <v>0</v>
          </cell>
          <cell r="R36">
            <v>0</v>
          </cell>
          <cell r="U36">
            <v>0</v>
          </cell>
          <cell r="V36">
            <v>61</v>
          </cell>
          <cell r="Y36">
            <v>0</v>
          </cell>
          <cell r="AJ36">
            <v>0</v>
          </cell>
          <cell r="AK36">
            <v>0</v>
          </cell>
          <cell r="AN36">
            <v>0</v>
          </cell>
          <cell r="AO36">
            <v>0</v>
          </cell>
          <cell r="AQ36">
            <v>0</v>
          </cell>
          <cell r="AU36">
            <v>0</v>
          </cell>
          <cell r="AV36">
            <v>0</v>
          </cell>
          <cell r="AW36">
            <v>0</v>
          </cell>
          <cell r="AZ36">
            <v>0</v>
          </cell>
          <cell r="BA36">
            <v>0</v>
          </cell>
          <cell r="BG36">
            <v>0</v>
          </cell>
          <cell r="BH36">
            <v>0</v>
          </cell>
          <cell r="BN36">
            <v>0</v>
          </cell>
          <cell r="BO36">
            <v>0</v>
          </cell>
          <cell r="BR36">
            <v>0</v>
          </cell>
          <cell r="BS36">
            <v>0</v>
          </cell>
          <cell r="BU36">
            <v>0</v>
          </cell>
          <cell r="BW36">
            <v>0</v>
          </cell>
          <cell r="BZ36">
            <v>0</v>
          </cell>
          <cell r="CA36">
            <v>0</v>
          </cell>
          <cell r="CC36">
            <v>0</v>
          </cell>
          <cell r="CG36">
            <v>0</v>
          </cell>
          <cell r="CI36">
            <v>0</v>
          </cell>
          <cell r="CO36">
            <v>0</v>
          </cell>
          <cell r="CP36">
            <v>0</v>
          </cell>
          <cell r="CV36">
            <v>0</v>
          </cell>
          <cell r="DA36">
            <v>0</v>
          </cell>
          <cell r="DD36">
            <v>0</v>
          </cell>
          <cell r="DE36">
            <v>0</v>
          </cell>
          <cell r="DK36">
            <v>0</v>
          </cell>
          <cell r="DN36">
            <v>0</v>
          </cell>
          <cell r="DO36">
            <v>0</v>
          </cell>
          <cell r="EB36">
            <v>0</v>
          </cell>
          <cell r="EC36">
            <v>0</v>
          </cell>
          <cell r="EI36">
            <v>0</v>
          </cell>
          <cell r="EJ36">
            <v>0</v>
          </cell>
          <cell r="EL36">
            <v>0</v>
          </cell>
          <cell r="EQ36">
            <v>0</v>
          </cell>
          <cell r="ET36">
            <v>0</v>
          </cell>
          <cell r="EU36">
            <v>0</v>
          </cell>
        </row>
        <row r="92">
          <cell r="I92">
            <v>0</v>
          </cell>
          <cell r="R92">
            <v>400</v>
          </cell>
          <cell r="V92">
            <v>89</v>
          </cell>
          <cell r="AJ92">
            <v>0</v>
          </cell>
          <cell r="AK92">
            <v>0</v>
          </cell>
          <cell r="AN92">
            <v>0</v>
          </cell>
          <cell r="AO92">
            <v>0</v>
          </cell>
          <cell r="AQ92">
            <v>0</v>
          </cell>
          <cell r="AW92">
            <v>0</v>
          </cell>
          <cell r="AZ92">
            <v>0</v>
          </cell>
          <cell r="BA92">
            <v>0</v>
          </cell>
          <cell r="BG92">
            <v>0</v>
          </cell>
          <cell r="BS92">
            <v>0</v>
          </cell>
          <cell r="CG92">
            <v>0</v>
          </cell>
          <cell r="CV92">
            <v>0</v>
          </cell>
          <cell r="DA92">
            <v>0</v>
          </cell>
          <cell r="DD92">
            <v>0</v>
          </cell>
          <cell r="DK92">
            <v>0</v>
          </cell>
          <cell r="EC92">
            <v>700</v>
          </cell>
          <cell r="EL92">
            <v>1000</v>
          </cell>
          <cell r="ET92">
            <v>0</v>
          </cell>
          <cell r="EU92">
            <v>0</v>
          </cell>
        </row>
        <row r="108">
          <cell r="U108">
            <v>0</v>
          </cell>
          <cell r="BW108">
            <v>0</v>
          </cell>
        </row>
        <row r="109">
          <cell r="F109">
            <v>0</v>
          </cell>
          <cell r="G109">
            <v>0</v>
          </cell>
          <cell r="I109">
            <v>0</v>
          </cell>
          <cell r="K109">
            <v>0</v>
          </cell>
          <cell r="M109">
            <v>0</v>
          </cell>
          <cell r="R109">
            <v>0</v>
          </cell>
          <cell r="V109">
            <v>0</v>
          </cell>
          <cell r="Y109">
            <v>0</v>
          </cell>
          <cell r="Z109">
            <v>0</v>
          </cell>
          <cell r="AC109">
            <v>0</v>
          </cell>
          <cell r="AJ109">
            <v>0</v>
          </cell>
          <cell r="AK109">
            <v>0</v>
          </cell>
          <cell r="AN109">
            <v>0</v>
          </cell>
          <cell r="AO109">
            <v>0</v>
          </cell>
          <cell r="AQ109">
            <v>0</v>
          </cell>
          <cell r="AV109">
            <v>0</v>
          </cell>
          <cell r="AW109">
            <v>0</v>
          </cell>
          <cell r="AZ109">
            <v>0</v>
          </cell>
          <cell r="BA109">
            <v>0</v>
          </cell>
          <cell r="BN109">
            <v>0</v>
          </cell>
          <cell r="BO109">
            <v>0</v>
          </cell>
          <cell r="BR109">
            <v>0</v>
          </cell>
          <cell r="BS109">
            <v>0</v>
          </cell>
          <cell r="BU109">
            <v>0</v>
          </cell>
          <cell r="BZ109">
            <v>0</v>
          </cell>
          <cell r="CA109">
            <v>0</v>
          </cell>
          <cell r="CC109">
            <v>0</v>
          </cell>
          <cell r="CF109">
            <v>0</v>
          </cell>
          <cell r="CI109">
            <v>0</v>
          </cell>
          <cell r="CO109">
            <v>0</v>
          </cell>
          <cell r="CP109">
            <v>0</v>
          </cell>
          <cell r="CU109">
            <v>0</v>
          </cell>
          <cell r="DA109">
            <v>0</v>
          </cell>
          <cell r="DD109">
            <v>0</v>
          </cell>
          <cell r="DE109">
            <v>0</v>
          </cell>
          <cell r="DK109">
            <v>0</v>
          </cell>
          <cell r="DN109">
            <v>0</v>
          </cell>
          <cell r="DO109">
            <v>0</v>
          </cell>
          <cell r="DV109">
            <v>0</v>
          </cell>
          <cell r="EB109">
            <v>0</v>
          </cell>
          <cell r="EC109">
            <v>0</v>
          </cell>
          <cell r="EI109">
            <v>0</v>
          </cell>
          <cell r="EJ109">
            <v>0</v>
          </cell>
          <cell r="EL109">
            <v>0</v>
          </cell>
          <cell r="EQ109">
            <v>0</v>
          </cell>
          <cell r="ET109">
            <v>0</v>
          </cell>
          <cell r="EU109">
            <v>0</v>
          </cell>
        </row>
        <row r="116">
          <cell r="F116">
            <v>0</v>
          </cell>
          <cell r="G116">
            <v>0</v>
          </cell>
          <cell r="I116">
            <v>0</v>
          </cell>
          <cell r="K116">
            <v>0</v>
          </cell>
          <cell r="M116">
            <v>0</v>
          </cell>
          <cell r="U116">
            <v>0</v>
          </cell>
          <cell r="V116">
            <v>3550</v>
          </cell>
          <cell r="Y116">
            <v>0</v>
          </cell>
          <cell r="Z116">
            <v>0</v>
          </cell>
          <cell r="AC116">
            <v>0</v>
          </cell>
          <cell r="AD116">
            <v>0</v>
          </cell>
          <cell r="AK116">
            <v>0</v>
          </cell>
          <cell r="AN116">
            <v>0</v>
          </cell>
          <cell r="AO116">
            <v>0</v>
          </cell>
          <cell r="AU116">
            <v>0</v>
          </cell>
          <cell r="AV116">
            <v>0</v>
          </cell>
          <cell r="AW116">
            <v>0</v>
          </cell>
          <cell r="BA116">
            <v>0</v>
          </cell>
          <cell r="BH116">
            <v>0</v>
          </cell>
          <cell r="BN116">
            <v>0</v>
          </cell>
          <cell r="BO116">
            <v>0</v>
          </cell>
          <cell r="BR116">
            <v>0</v>
          </cell>
          <cell r="BS116">
            <v>0</v>
          </cell>
          <cell r="BU116">
            <v>0</v>
          </cell>
          <cell r="BW116">
            <v>0</v>
          </cell>
          <cell r="BZ116">
            <v>0</v>
          </cell>
          <cell r="CA116">
            <v>0</v>
          </cell>
          <cell r="CC116">
            <v>0</v>
          </cell>
          <cell r="CG116">
            <v>0</v>
          </cell>
          <cell r="CI116">
            <v>0</v>
          </cell>
          <cell r="CP116">
            <v>0</v>
          </cell>
          <cell r="CV116">
            <v>0</v>
          </cell>
          <cell r="CW116">
            <v>0</v>
          </cell>
          <cell r="DA116">
            <v>0</v>
          </cell>
          <cell r="DD116">
            <v>0</v>
          </cell>
          <cell r="DE116">
            <v>0</v>
          </cell>
          <cell r="DK116">
            <v>0</v>
          </cell>
          <cell r="DN116">
            <v>0</v>
          </cell>
          <cell r="DO116">
            <v>0</v>
          </cell>
          <cell r="EB116">
            <v>0</v>
          </cell>
          <cell r="EC116">
            <v>0</v>
          </cell>
          <cell r="EJ116">
            <v>0</v>
          </cell>
          <cell r="EL116">
            <v>0</v>
          </cell>
          <cell r="EQ116">
            <v>0</v>
          </cell>
          <cell r="EU116">
            <v>0</v>
          </cell>
        </row>
        <row r="126">
          <cell r="F126">
            <v>0</v>
          </cell>
          <cell r="G126">
            <v>0</v>
          </cell>
          <cell r="I126">
            <v>0</v>
          </cell>
          <cell r="K126">
            <v>0</v>
          </cell>
          <cell r="M126">
            <v>0</v>
          </cell>
          <cell r="U126">
            <v>0</v>
          </cell>
          <cell r="V126">
            <v>0</v>
          </cell>
          <cell r="Y126">
            <v>0</v>
          </cell>
          <cell r="AC126">
            <v>0</v>
          </cell>
          <cell r="AK126">
            <v>0</v>
          </cell>
          <cell r="AN126">
            <v>0</v>
          </cell>
          <cell r="AO126">
            <v>0</v>
          </cell>
          <cell r="AQ126">
            <v>0</v>
          </cell>
          <cell r="AU126">
            <v>0</v>
          </cell>
          <cell r="AV126">
            <v>0</v>
          </cell>
          <cell r="AW126">
            <v>0</v>
          </cell>
          <cell r="AZ126">
            <v>0</v>
          </cell>
          <cell r="BA126">
            <v>0</v>
          </cell>
          <cell r="BG126">
            <v>0</v>
          </cell>
          <cell r="BH126">
            <v>0</v>
          </cell>
          <cell r="BN126">
            <v>0</v>
          </cell>
          <cell r="BO126">
            <v>0</v>
          </cell>
          <cell r="BR126">
            <v>0</v>
          </cell>
          <cell r="BS126">
            <v>0</v>
          </cell>
          <cell r="BU126">
            <v>0</v>
          </cell>
          <cell r="BW126">
            <v>0</v>
          </cell>
          <cell r="BZ126">
            <v>0</v>
          </cell>
          <cell r="CA126">
            <v>0</v>
          </cell>
          <cell r="CC126">
            <v>0</v>
          </cell>
          <cell r="CG126">
            <v>0</v>
          </cell>
          <cell r="CI126">
            <v>0</v>
          </cell>
          <cell r="CO126">
            <v>0</v>
          </cell>
          <cell r="CV126">
            <v>0</v>
          </cell>
          <cell r="CW126">
            <v>0</v>
          </cell>
          <cell r="DK126">
            <v>0</v>
          </cell>
          <cell r="DN126">
            <v>0</v>
          </cell>
          <cell r="DO126">
            <v>0</v>
          </cell>
          <cell r="EB126">
            <v>0</v>
          </cell>
          <cell r="EC126">
            <v>0</v>
          </cell>
          <cell r="EI126">
            <v>0</v>
          </cell>
          <cell r="EJ126">
            <v>0</v>
          </cell>
          <cell r="EL126">
            <v>0</v>
          </cell>
          <cell r="EQ126">
            <v>0</v>
          </cell>
        </row>
        <row r="137">
          <cell r="U137">
            <v>0</v>
          </cell>
        </row>
        <row r="139">
          <cell r="F139">
            <v>0</v>
          </cell>
          <cell r="G139">
            <v>0</v>
          </cell>
          <cell r="I139">
            <v>0</v>
          </cell>
          <cell r="K139">
            <v>0</v>
          </cell>
          <cell r="M139">
            <v>0</v>
          </cell>
          <cell r="R139">
            <v>0</v>
          </cell>
          <cell r="V139">
            <v>0</v>
          </cell>
          <cell r="Y139">
            <v>0</v>
          </cell>
          <cell r="Z139">
            <v>0</v>
          </cell>
          <cell r="AC139">
            <v>0</v>
          </cell>
          <cell r="AD139">
            <v>0</v>
          </cell>
          <cell r="AN139">
            <v>0</v>
          </cell>
          <cell r="AO139">
            <v>0</v>
          </cell>
          <cell r="AQ139">
            <v>0</v>
          </cell>
          <cell r="AU139">
            <v>0</v>
          </cell>
          <cell r="AV139">
            <v>0</v>
          </cell>
          <cell r="AW139">
            <v>0</v>
          </cell>
          <cell r="AZ139">
            <v>0</v>
          </cell>
          <cell r="BA139">
            <v>0</v>
          </cell>
          <cell r="BG139">
            <v>0</v>
          </cell>
          <cell r="BH139">
            <v>0</v>
          </cell>
          <cell r="BN139">
            <v>0</v>
          </cell>
          <cell r="BO139">
            <v>0</v>
          </cell>
          <cell r="BR139">
            <v>0</v>
          </cell>
          <cell r="BS139">
            <v>0</v>
          </cell>
          <cell r="BU139">
            <v>0</v>
          </cell>
          <cell r="BW139">
            <v>0</v>
          </cell>
          <cell r="BZ139">
            <v>0</v>
          </cell>
          <cell r="CA139">
            <v>0</v>
          </cell>
          <cell r="CC139">
            <v>0</v>
          </cell>
          <cell r="CG139">
            <v>0</v>
          </cell>
          <cell r="CI139">
            <v>0</v>
          </cell>
          <cell r="CO139">
            <v>0</v>
          </cell>
          <cell r="CP139">
            <v>0</v>
          </cell>
          <cell r="CV139">
            <v>0</v>
          </cell>
          <cell r="CW139">
            <v>0</v>
          </cell>
          <cell r="DA139">
            <v>0</v>
          </cell>
          <cell r="DD139">
            <v>0</v>
          </cell>
          <cell r="DE139">
            <v>0</v>
          </cell>
          <cell r="DK139">
            <v>0</v>
          </cell>
          <cell r="DN139">
            <v>0</v>
          </cell>
          <cell r="DO139">
            <v>0</v>
          </cell>
          <cell r="EB139">
            <v>0</v>
          </cell>
          <cell r="EC139">
            <v>0</v>
          </cell>
          <cell r="EI139">
            <v>0</v>
          </cell>
          <cell r="EJ139">
            <v>0</v>
          </cell>
          <cell r="EL139">
            <v>0</v>
          </cell>
          <cell r="EQ139">
            <v>0</v>
          </cell>
          <cell r="EU139">
            <v>0</v>
          </cell>
        </row>
        <row r="146">
          <cell r="F146">
            <v>0</v>
          </cell>
          <cell r="G146">
            <v>0</v>
          </cell>
          <cell r="I146">
            <v>0</v>
          </cell>
          <cell r="K146">
            <v>0</v>
          </cell>
          <cell r="M146">
            <v>0</v>
          </cell>
          <cell r="R146">
            <v>0</v>
          </cell>
          <cell r="U146">
            <v>0</v>
          </cell>
          <cell r="V146">
            <v>0</v>
          </cell>
          <cell r="Y146">
            <v>0</v>
          </cell>
          <cell r="Z146">
            <v>0</v>
          </cell>
          <cell r="AC146">
            <v>0</v>
          </cell>
          <cell r="AD146">
            <v>0</v>
          </cell>
          <cell r="AK146">
            <v>0</v>
          </cell>
          <cell r="AN146">
            <v>0</v>
          </cell>
          <cell r="AO146">
            <v>0</v>
          </cell>
          <cell r="AQ146">
            <v>0</v>
          </cell>
          <cell r="AU146">
            <v>0</v>
          </cell>
          <cell r="AV146">
            <v>0</v>
          </cell>
          <cell r="AW146">
            <v>0</v>
          </cell>
          <cell r="BA146">
            <v>0</v>
          </cell>
          <cell r="BG146">
            <v>0</v>
          </cell>
          <cell r="BH146">
            <v>0</v>
          </cell>
          <cell r="BN146">
            <v>0</v>
          </cell>
          <cell r="BO146">
            <v>0</v>
          </cell>
          <cell r="BR146">
            <v>0</v>
          </cell>
          <cell r="BS146">
            <v>0</v>
          </cell>
          <cell r="BU146">
            <v>0</v>
          </cell>
          <cell r="BW146">
            <v>0</v>
          </cell>
          <cell r="BZ146">
            <v>0</v>
          </cell>
          <cell r="CA146">
            <v>0</v>
          </cell>
          <cell r="CC146">
            <v>0</v>
          </cell>
          <cell r="CG146">
            <v>0</v>
          </cell>
          <cell r="CI146">
            <v>0</v>
          </cell>
          <cell r="CJ146">
            <v>0</v>
          </cell>
          <cell r="CP146">
            <v>0</v>
          </cell>
          <cell r="CV146">
            <v>0</v>
          </cell>
          <cell r="CW146">
            <v>0</v>
          </cell>
          <cell r="DA146">
            <v>0</v>
          </cell>
          <cell r="DD146">
            <v>0</v>
          </cell>
          <cell r="DE146">
            <v>0</v>
          </cell>
          <cell r="DK146">
            <v>0</v>
          </cell>
          <cell r="DN146">
            <v>0</v>
          </cell>
          <cell r="DO146">
            <v>0</v>
          </cell>
          <cell r="EB146">
            <v>0</v>
          </cell>
          <cell r="EC146">
            <v>0</v>
          </cell>
          <cell r="EI146">
            <v>0</v>
          </cell>
          <cell r="EJ146">
            <v>0</v>
          </cell>
          <cell r="EL146">
            <v>0</v>
          </cell>
          <cell r="EQ146">
            <v>0</v>
          </cell>
          <cell r="EU146">
            <v>0</v>
          </cell>
        </row>
        <row r="150">
          <cell r="F150">
            <v>0</v>
          </cell>
          <cell r="G150">
            <v>0</v>
          </cell>
          <cell r="I150">
            <v>0</v>
          </cell>
          <cell r="K150">
            <v>0</v>
          </cell>
          <cell r="M150">
            <v>0</v>
          </cell>
          <cell r="R150">
            <v>0</v>
          </cell>
          <cell r="U150">
            <v>0</v>
          </cell>
          <cell r="V150">
            <v>0</v>
          </cell>
          <cell r="Y150">
            <v>0</v>
          </cell>
          <cell r="Z150">
            <v>0</v>
          </cell>
          <cell r="AC150">
            <v>0</v>
          </cell>
          <cell r="AD150">
            <v>0</v>
          </cell>
          <cell r="AK150">
            <v>0</v>
          </cell>
          <cell r="AN150">
            <v>0</v>
          </cell>
          <cell r="AO150">
            <v>0</v>
          </cell>
          <cell r="AQ150">
            <v>0</v>
          </cell>
          <cell r="AZ150">
            <v>0</v>
          </cell>
          <cell r="BA150">
            <v>0</v>
          </cell>
          <cell r="BG150">
            <v>0</v>
          </cell>
          <cell r="BH150">
            <v>0</v>
          </cell>
          <cell r="BN150">
            <v>0</v>
          </cell>
          <cell r="BO150">
            <v>0</v>
          </cell>
          <cell r="BR150">
            <v>0</v>
          </cell>
          <cell r="BS150">
            <v>0</v>
          </cell>
          <cell r="BU150">
            <v>0</v>
          </cell>
          <cell r="BW150">
            <v>0</v>
          </cell>
          <cell r="BZ150">
            <v>0</v>
          </cell>
          <cell r="CA150">
            <v>0</v>
          </cell>
          <cell r="CC150">
            <v>0</v>
          </cell>
          <cell r="CG150">
            <v>0</v>
          </cell>
          <cell r="CI150">
            <v>0</v>
          </cell>
          <cell r="CJ150">
            <v>0</v>
          </cell>
          <cell r="CP150">
            <v>0</v>
          </cell>
          <cell r="CV150">
            <v>0</v>
          </cell>
          <cell r="CW150">
            <v>0</v>
          </cell>
          <cell r="DA150">
            <v>0</v>
          </cell>
          <cell r="DD150">
            <v>0</v>
          </cell>
          <cell r="DE150">
            <v>0</v>
          </cell>
          <cell r="DK150">
            <v>0</v>
          </cell>
          <cell r="DN150">
            <v>0</v>
          </cell>
          <cell r="DO150">
            <v>0</v>
          </cell>
          <cell r="EB150">
            <v>0</v>
          </cell>
          <cell r="EC150">
            <v>0</v>
          </cell>
          <cell r="EI150">
            <v>0</v>
          </cell>
          <cell r="EJ150">
            <v>0</v>
          </cell>
          <cell r="EL150">
            <v>0</v>
          </cell>
          <cell r="EQ150">
            <v>0</v>
          </cell>
        </row>
        <row r="183">
          <cell r="F183">
            <v>0</v>
          </cell>
          <cell r="G183">
            <v>0</v>
          </cell>
          <cell r="I183">
            <v>0</v>
          </cell>
          <cell r="K183">
            <v>0</v>
          </cell>
          <cell r="M183">
            <v>0</v>
          </cell>
          <cell r="R183">
            <v>0</v>
          </cell>
          <cell r="U183">
            <v>0</v>
          </cell>
          <cell r="V183">
            <v>0</v>
          </cell>
          <cell r="Y183">
            <v>0</v>
          </cell>
          <cell r="Z183">
            <v>0</v>
          </cell>
          <cell r="AC183">
            <v>0</v>
          </cell>
          <cell r="AK183">
            <v>0</v>
          </cell>
          <cell r="AN183">
            <v>0</v>
          </cell>
          <cell r="AO183">
            <v>0</v>
          </cell>
          <cell r="AQ183">
            <v>0</v>
          </cell>
          <cell r="AU183">
            <v>0</v>
          </cell>
          <cell r="AV183">
            <v>0</v>
          </cell>
          <cell r="AW183">
            <v>0</v>
          </cell>
          <cell r="AZ183">
            <v>0</v>
          </cell>
          <cell r="BA183">
            <v>0</v>
          </cell>
          <cell r="BG183">
            <v>0</v>
          </cell>
          <cell r="BH183">
            <v>0</v>
          </cell>
          <cell r="BR183">
            <v>0</v>
          </cell>
          <cell r="BS183">
            <v>0</v>
          </cell>
          <cell r="BU183">
            <v>0</v>
          </cell>
          <cell r="BW183">
            <v>0</v>
          </cell>
          <cell r="BZ183">
            <v>0</v>
          </cell>
          <cell r="CC183">
            <v>0</v>
          </cell>
          <cell r="CG183">
            <v>0</v>
          </cell>
          <cell r="CO183">
            <v>0</v>
          </cell>
          <cell r="CV183">
            <v>0</v>
          </cell>
          <cell r="DA183">
            <v>0</v>
          </cell>
          <cell r="DD183">
            <v>0</v>
          </cell>
          <cell r="DE183">
            <v>0</v>
          </cell>
          <cell r="DN183">
            <v>0</v>
          </cell>
          <cell r="DO183">
            <v>0</v>
          </cell>
          <cell r="EB183">
            <v>0</v>
          </cell>
          <cell r="EC183">
            <v>1800</v>
          </cell>
          <cell r="EI183">
            <v>0</v>
          </cell>
          <cell r="EJ183">
            <v>0</v>
          </cell>
          <cell r="EL183">
            <v>0</v>
          </cell>
          <cell r="EQ183">
            <v>0</v>
          </cell>
          <cell r="EU183">
            <v>0</v>
          </cell>
        </row>
        <row r="200">
          <cell r="BW200">
            <v>0</v>
          </cell>
        </row>
        <row r="202">
          <cell r="F202">
            <v>0</v>
          </cell>
          <cell r="G202">
            <v>0</v>
          </cell>
          <cell r="I202">
            <v>0</v>
          </cell>
          <cell r="K202">
            <v>0</v>
          </cell>
          <cell r="M202">
            <v>0</v>
          </cell>
          <cell r="R202">
            <v>0</v>
          </cell>
          <cell r="U202">
            <v>0</v>
          </cell>
          <cell r="V202">
            <v>0</v>
          </cell>
          <cell r="Y202">
            <v>0</v>
          </cell>
          <cell r="Z202">
            <v>0</v>
          </cell>
          <cell r="AC202">
            <v>0</v>
          </cell>
          <cell r="AD202">
            <v>0</v>
          </cell>
          <cell r="AK202">
            <v>0</v>
          </cell>
          <cell r="AN202">
            <v>0</v>
          </cell>
          <cell r="AO202">
            <v>0</v>
          </cell>
          <cell r="AQ202">
            <v>0</v>
          </cell>
          <cell r="AU202">
            <v>0</v>
          </cell>
          <cell r="AV202">
            <v>0</v>
          </cell>
          <cell r="AW202">
            <v>0</v>
          </cell>
          <cell r="AZ202">
            <v>0</v>
          </cell>
          <cell r="BA202">
            <v>0</v>
          </cell>
          <cell r="BG202">
            <v>0</v>
          </cell>
          <cell r="BH202">
            <v>0</v>
          </cell>
          <cell r="BN202">
            <v>0</v>
          </cell>
          <cell r="BO202">
            <v>0</v>
          </cell>
          <cell r="BR202">
            <v>0</v>
          </cell>
          <cell r="BS202">
            <v>0</v>
          </cell>
          <cell r="BU202">
            <v>0</v>
          </cell>
          <cell r="BZ202">
            <v>0</v>
          </cell>
          <cell r="CC202">
            <v>0</v>
          </cell>
          <cell r="CG202">
            <v>0</v>
          </cell>
          <cell r="CO202">
            <v>0</v>
          </cell>
          <cell r="CV202">
            <v>0</v>
          </cell>
          <cell r="DA202">
            <v>0</v>
          </cell>
          <cell r="DD202">
            <v>0</v>
          </cell>
          <cell r="DE202">
            <v>0</v>
          </cell>
          <cell r="DN202">
            <v>0</v>
          </cell>
          <cell r="DO202">
            <v>0</v>
          </cell>
          <cell r="EB202">
            <v>0</v>
          </cell>
          <cell r="EC202">
            <v>0</v>
          </cell>
          <cell r="EI202">
            <v>0</v>
          </cell>
          <cell r="EJ202">
            <v>0</v>
          </cell>
          <cell r="EL202">
            <v>0</v>
          </cell>
          <cell r="EQ202">
            <v>0</v>
          </cell>
          <cell r="EU202">
            <v>0</v>
          </cell>
        </row>
        <row r="207">
          <cell r="F207">
            <v>0</v>
          </cell>
          <cell r="G207">
            <v>0</v>
          </cell>
          <cell r="I207">
            <v>0</v>
          </cell>
          <cell r="K207">
            <v>0</v>
          </cell>
          <cell r="M207">
            <v>0</v>
          </cell>
          <cell r="U207">
            <v>0</v>
          </cell>
          <cell r="V207">
            <v>0</v>
          </cell>
          <cell r="Y207">
            <v>0</v>
          </cell>
          <cell r="Z207">
            <v>0</v>
          </cell>
          <cell r="AC207">
            <v>0</v>
          </cell>
          <cell r="AD207">
            <v>0</v>
          </cell>
          <cell r="AK207">
            <v>0</v>
          </cell>
          <cell r="AN207">
            <v>0</v>
          </cell>
          <cell r="AO207">
            <v>0</v>
          </cell>
          <cell r="AQ207">
            <v>0</v>
          </cell>
          <cell r="AU207">
            <v>0</v>
          </cell>
          <cell r="AV207">
            <v>0</v>
          </cell>
          <cell r="AZ207">
            <v>0</v>
          </cell>
          <cell r="BA207">
            <v>0</v>
          </cell>
          <cell r="BG207">
            <v>0</v>
          </cell>
          <cell r="BH207">
            <v>0</v>
          </cell>
          <cell r="BN207">
            <v>0</v>
          </cell>
          <cell r="BO207">
            <v>0</v>
          </cell>
          <cell r="BR207">
            <v>0</v>
          </cell>
          <cell r="BS207">
            <v>0</v>
          </cell>
          <cell r="BU207">
            <v>0</v>
          </cell>
          <cell r="BW207">
            <v>0</v>
          </cell>
          <cell r="BZ207">
            <v>0</v>
          </cell>
          <cell r="CA207">
            <v>0</v>
          </cell>
          <cell r="CC207">
            <v>0</v>
          </cell>
          <cell r="CG207">
            <v>0</v>
          </cell>
          <cell r="CI207">
            <v>0</v>
          </cell>
          <cell r="CO207">
            <v>0</v>
          </cell>
          <cell r="CP207">
            <v>0</v>
          </cell>
          <cell r="CV207">
            <v>0</v>
          </cell>
          <cell r="DA207">
            <v>0</v>
          </cell>
          <cell r="DD207">
            <v>0</v>
          </cell>
          <cell r="DE207">
            <v>0</v>
          </cell>
          <cell r="DK207">
            <v>0</v>
          </cell>
          <cell r="DN207">
            <v>0</v>
          </cell>
          <cell r="DO207">
            <v>0</v>
          </cell>
          <cell r="EB207">
            <v>0</v>
          </cell>
          <cell r="EC207">
            <v>0</v>
          </cell>
          <cell r="EI207">
            <v>0</v>
          </cell>
          <cell r="EJ207">
            <v>0</v>
          </cell>
          <cell r="EL207">
            <v>0</v>
          </cell>
          <cell r="EQ207">
            <v>0</v>
          </cell>
          <cell r="EU207">
            <v>0</v>
          </cell>
        </row>
        <row r="215">
          <cell r="AW215">
            <v>0</v>
          </cell>
        </row>
        <row r="226">
          <cell r="F226">
            <v>0</v>
          </cell>
          <cell r="G226">
            <v>0</v>
          </cell>
          <cell r="I226">
            <v>0</v>
          </cell>
          <cell r="K226">
            <v>0</v>
          </cell>
          <cell r="M226">
            <v>0</v>
          </cell>
          <cell r="U226">
            <v>0</v>
          </cell>
          <cell r="V226">
            <v>0</v>
          </cell>
          <cell r="Y226">
            <v>0</v>
          </cell>
          <cell r="Z226">
            <v>0</v>
          </cell>
          <cell r="AC226">
            <v>0</v>
          </cell>
          <cell r="AK226">
            <v>0</v>
          </cell>
          <cell r="AN226">
            <v>0</v>
          </cell>
          <cell r="AO226">
            <v>0</v>
          </cell>
          <cell r="AQ226">
            <v>0</v>
          </cell>
          <cell r="AU226">
            <v>0</v>
          </cell>
          <cell r="AV226">
            <v>0</v>
          </cell>
          <cell r="AW226">
            <v>0</v>
          </cell>
          <cell r="AZ226">
            <v>0</v>
          </cell>
          <cell r="BA226">
            <v>0</v>
          </cell>
          <cell r="BG226">
            <v>0</v>
          </cell>
          <cell r="BH226">
            <v>0</v>
          </cell>
          <cell r="BN226">
            <v>0</v>
          </cell>
          <cell r="BO226">
            <v>0</v>
          </cell>
          <cell r="BR226">
            <v>0</v>
          </cell>
          <cell r="BU226">
            <v>0</v>
          </cell>
          <cell r="BW226">
            <v>0</v>
          </cell>
          <cell r="BZ226">
            <v>0</v>
          </cell>
          <cell r="CA226">
            <v>0</v>
          </cell>
          <cell r="CC226">
            <v>0</v>
          </cell>
          <cell r="CG226">
            <v>0</v>
          </cell>
          <cell r="CI226">
            <v>0</v>
          </cell>
          <cell r="CO226">
            <v>0</v>
          </cell>
          <cell r="CP226">
            <v>0</v>
          </cell>
          <cell r="CV226">
            <v>0</v>
          </cell>
          <cell r="DA226">
            <v>0</v>
          </cell>
          <cell r="DD226">
            <v>0</v>
          </cell>
          <cell r="DO226">
            <v>0</v>
          </cell>
          <cell r="EB226">
            <v>0</v>
          </cell>
          <cell r="EC226">
            <v>0</v>
          </cell>
          <cell r="EI226">
            <v>0</v>
          </cell>
          <cell r="EJ226">
            <v>0</v>
          </cell>
          <cell r="EL226">
            <v>0</v>
          </cell>
          <cell r="EQ226">
            <v>0</v>
          </cell>
        </row>
        <row r="231">
          <cell r="F231">
            <v>0</v>
          </cell>
          <cell r="G231">
            <v>0</v>
          </cell>
          <cell r="I231">
            <v>0</v>
          </cell>
          <cell r="K231">
            <v>0</v>
          </cell>
          <cell r="R231">
            <v>0</v>
          </cell>
          <cell r="U231">
            <v>0</v>
          </cell>
          <cell r="V231">
            <v>0</v>
          </cell>
          <cell r="Y231">
            <v>0</v>
          </cell>
          <cell r="Z231">
            <v>0</v>
          </cell>
          <cell r="AC231">
            <v>0</v>
          </cell>
          <cell r="AD231">
            <v>0</v>
          </cell>
          <cell r="AK231">
            <v>0</v>
          </cell>
          <cell r="AQ231">
            <v>0</v>
          </cell>
          <cell r="AU231">
            <v>0</v>
          </cell>
          <cell r="AV231">
            <v>0</v>
          </cell>
          <cell r="AW231">
            <v>0</v>
          </cell>
          <cell r="AZ231">
            <v>0</v>
          </cell>
          <cell r="BA231">
            <v>0</v>
          </cell>
          <cell r="BG231">
            <v>0</v>
          </cell>
          <cell r="BH231">
            <v>0</v>
          </cell>
          <cell r="BN231">
            <v>0</v>
          </cell>
          <cell r="BO231">
            <v>0</v>
          </cell>
          <cell r="BR231">
            <v>0</v>
          </cell>
          <cell r="BS231">
            <v>0</v>
          </cell>
          <cell r="BU231">
            <v>0</v>
          </cell>
          <cell r="BW231">
            <v>0</v>
          </cell>
          <cell r="BZ231">
            <v>0</v>
          </cell>
          <cell r="CA231">
            <v>0</v>
          </cell>
          <cell r="CC231">
            <v>0</v>
          </cell>
          <cell r="CG231">
            <v>0</v>
          </cell>
          <cell r="CI231">
            <v>0</v>
          </cell>
          <cell r="CO231">
            <v>0</v>
          </cell>
          <cell r="CP231">
            <v>0</v>
          </cell>
          <cell r="CV231">
            <v>0</v>
          </cell>
          <cell r="DA231">
            <v>0</v>
          </cell>
          <cell r="DD231">
            <v>0</v>
          </cell>
          <cell r="DE231">
            <v>0</v>
          </cell>
          <cell r="DK231">
            <v>0</v>
          </cell>
          <cell r="DN231">
            <v>0</v>
          </cell>
          <cell r="DO231">
            <v>0</v>
          </cell>
          <cell r="EB231">
            <v>0</v>
          </cell>
          <cell r="EC231">
            <v>0</v>
          </cell>
          <cell r="EI231">
            <v>0</v>
          </cell>
          <cell r="EJ231">
            <v>0</v>
          </cell>
          <cell r="EL231">
            <v>0</v>
          </cell>
          <cell r="EQ231">
            <v>0</v>
          </cell>
          <cell r="EU231">
            <v>0</v>
          </cell>
        </row>
        <row r="237">
          <cell r="F237">
            <v>0</v>
          </cell>
          <cell r="G237">
            <v>0</v>
          </cell>
          <cell r="I237">
            <v>0</v>
          </cell>
          <cell r="K237">
            <v>0</v>
          </cell>
          <cell r="M237">
            <v>0</v>
          </cell>
          <cell r="R237">
            <v>0</v>
          </cell>
          <cell r="U237">
            <v>0</v>
          </cell>
          <cell r="V237">
            <v>0</v>
          </cell>
          <cell r="Y237">
            <v>0</v>
          </cell>
          <cell r="Z237">
            <v>0</v>
          </cell>
          <cell r="AC237">
            <v>0</v>
          </cell>
          <cell r="AD237">
            <v>0</v>
          </cell>
          <cell r="AK237">
            <v>0</v>
          </cell>
          <cell r="AN237">
            <v>0</v>
          </cell>
          <cell r="AO237">
            <v>0</v>
          </cell>
          <cell r="AQ237">
            <v>0</v>
          </cell>
          <cell r="AZ237">
            <v>0</v>
          </cell>
          <cell r="BA237">
            <v>0</v>
          </cell>
          <cell r="BG237">
            <v>0</v>
          </cell>
          <cell r="BH237">
            <v>0</v>
          </cell>
          <cell r="BN237">
            <v>0</v>
          </cell>
          <cell r="BO237">
            <v>0</v>
          </cell>
          <cell r="BR237">
            <v>0</v>
          </cell>
          <cell r="BS237">
            <v>0</v>
          </cell>
          <cell r="BU237">
            <v>0</v>
          </cell>
          <cell r="BW237">
            <v>0</v>
          </cell>
          <cell r="BZ237">
            <v>0</v>
          </cell>
          <cell r="CA237">
            <v>0</v>
          </cell>
          <cell r="CC237">
            <v>0</v>
          </cell>
          <cell r="CG237">
            <v>0</v>
          </cell>
          <cell r="CI237">
            <v>0</v>
          </cell>
          <cell r="CJ237">
            <v>0</v>
          </cell>
          <cell r="CP237">
            <v>0</v>
          </cell>
          <cell r="CV237">
            <v>0</v>
          </cell>
          <cell r="CW237">
            <v>0</v>
          </cell>
          <cell r="DA237">
            <v>0</v>
          </cell>
          <cell r="DD237">
            <v>0</v>
          </cell>
          <cell r="DE237">
            <v>0</v>
          </cell>
          <cell r="DK237">
            <v>0</v>
          </cell>
          <cell r="DN237">
            <v>0</v>
          </cell>
          <cell r="DO237">
            <v>0</v>
          </cell>
          <cell r="EB237">
            <v>0</v>
          </cell>
          <cell r="EC237">
            <v>0</v>
          </cell>
          <cell r="EI237">
            <v>0</v>
          </cell>
          <cell r="EJ237">
            <v>0</v>
          </cell>
          <cell r="EL237">
            <v>0</v>
          </cell>
          <cell r="EQ237">
            <v>0</v>
          </cell>
        </row>
        <row r="241">
          <cell r="F241">
            <v>0</v>
          </cell>
          <cell r="G241">
            <v>0</v>
          </cell>
          <cell r="I241">
            <v>0</v>
          </cell>
          <cell r="K241">
            <v>0</v>
          </cell>
          <cell r="M241">
            <v>0</v>
          </cell>
          <cell r="R241">
            <v>0</v>
          </cell>
          <cell r="U241">
            <v>0</v>
          </cell>
          <cell r="V241">
            <v>0</v>
          </cell>
          <cell r="Y241">
            <v>0</v>
          </cell>
          <cell r="Z241">
            <v>0</v>
          </cell>
          <cell r="AC241">
            <v>0</v>
          </cell>
          <cell r="AD241">
            <v>0</v>
          </cell>
          <cell r="AK241">
            <v>0</v>
          </cell>
          <cell r="AN241">
            <v>0</v>
          </cell>
          <cell r="AO241">
            <v>0</v>
          </cell>
          <cell r="AQ241">
            <v>0</v>
          </cell>
          <cell r="AU241">
            <v>0</v>
          </cell>
          <cell r="AV241">
            <v>0</v>
          </cell>
          <cell r="AW241">
            <v>0</v>
          </cell>
          <cell r="AZ241">
            <v>0</v>
          </cell>
          <cell r="BA241">
            <v>0</v>
          </cell>
          <cell r="BG241">
            <v>0</v>
          </cell>
          <cell r="BH241">
            <v>0</v>
          </cell>
          <cell r="BN241">
            <v>0</v>
          </cell>
          <cell r="BO241">
            <v>0</v>
          </cell>
          <cell r="BR241">
            <v>0</v>
          </cell>
          <cell r="BS241">
            <v>0</v>
          </cell>
          <cell r="BU241">
            <v>0</v>
          </cell>
          <cell r="BW241">
            <v>0</v>
          </cell>
          <cell r="CA241">
            <v>0</v>
          </cell>
          <cell r="CC241">
            <v>0</v>
          </cell>
          <cell r="CD241">
            <v>0</v>
          </cell>
          <cell r="CG241">
            <v>0</v>
          </cell>
          <cell r="CJ241">
            <v>0</v>
          </cell>
          <cell r="CP241">
            <v>0</v>
          </cell>
          <cell r="CV241">
            <v>0</v>
          </cell>
          <cell r="DA241">
            <v>0</v>
          </cell>
          <cell r="DD241">
            <v>0</v>
          </cell>
          <cell r="DE241">
            <v>0</v>
          </cell>
          <cell r="DK241">
            <v>0</v>
          </cell>
          <cell r="DN241">
            <v>0</v>
          </cell>
          <cell r="DO241">
            <v>0</v>
          </cell>
          <cell r="EB241">
            <v>0</v>
          </cell>
          <cell r="EC241">
            <v>0</v>
          </cell>
          <cell r="EI241">
            <v>0</v>
          </cell>
          <cell r="EJ241">
            <v>0</v>
          </cell>
          <cell r="EL241">
            <v>0</v>
          </cell>
          <cell r="EQ241">
            <v>0</v>
          </cell>
          <cell r="EU241">
            <v>0</v>
          </cell>
        </row>
        <row r="251">
          <cell r="F251">
            <v>0</v>
          </cell>
          <cell r="G251">
            <v>0</v>
          </cell>
          <cell r="I251">
            <v>0</v>
          </cell>
          <cell r="K251">
            <v>0</v>
          </cell>
          <cell r="M251">
            <v>0</v>
          </cell>
          <cell r="R251">
            <v>0</v>
          </cell>
          <cell r="U251">
            <v>0</v>
          </cell>
          <cell r="V251">
            <v>0</v>
          </cell>
          <cell r="Y251">
            <v>0</v>
          </cell>
          <cell r="Z251">
            <v>0</v>
          </cell>
          <cell r="AC251">
            <v>0</v>
          </cell>
          <cell r="AD251">
            <v>0</v>
          </cell>
          <cell r="AK251">
            <v>0</v>
          </cell>
          <cell r="AN251">
            <v>0</v>
          </cell>
          <cell r="AO251">
            <v>0</v>
          </cell>
          <cell r="AV251">
            <v>0</v>
          </cell>
          <cell r="AW251">
            <v>0</v>
          </cell>
          <cell r="AZ251">
            <v>0</v>
          </cell>
          <cell r="BA251">
            <v>0</v>
          </cell>
          <cell r="BG251">
            <v>0</v>
          </cell>
          <cell r="BH251">
            <v>0</v>
          </cell>
          <cell r="BN251">
            <v>0</v>
          </cell>
          <cell r="BO251">
            <v>0</v>
          </cell>
          <cell r="BR251">
            <v>0</v>
          </cell>
          <cell r="BS251">
            <v>0</v>
          </cell>
          <cell r="BU251">
            <v>0</v>
          </cell>
          <cell r="BW251">
            <v>0</v>
          </cell>
          <cell r="BZ251">
            <v>0</v>
          </cell>
          <cell r="CA251">
            <v>0</v>
          </cell>
          <cell r="CC251">
            <v>0</v>
          </cell>
          <cell r="CG251">
            <v>0</v>
          </cell>
          <cell r="CI251">
            <v>0</v>
          </cell>
          <cell r="CJ251">
            <v>0</v>
          </cell>
          <cell r="CP251">
            <v>0</v>
          </cell>
          <cell r="CV251">
            <v>0</v>
          </cell>
          <cell r="CW251">
            <v>0</v>
          </cell>
          <cell r="DA251">
            <v>0</v>
          </cell>
          <cell r="DD251">
            <v>0</v>
          </cell>
          <cell r="DE251">
            <v>0</v>
          </cell>
          <cell r="DK251">
            <v>0</v>
          </cell>
          <cell r="DN251">
            <v>0</v>
          </cell>
          <cell r="DO251">
            <v>0</v>
          </cell>
          <cell r="EB251">
            <v>0</v>
          </cell>
          <cell r="EC251">
            <v>0</v>
          </cell>
          <cell r="EI251">
            <v>0</v>
          </cell>
          <cell r="EJ251">
            <v>0</v>
          </cell>
          <cell r="EL251">
            <v>0</v>
          </cell>
          <cell r="EQ251">
            <v>0</v>
          </cell>
          <cell r="EU251">
            <v>0</v>
          </cell>
        </row>
        <row r="256">
          <cell r="F256">
            <v>0</v>
          </cell>
          <cell r="G256">
            <v>0</v>
          </cell>
          <cell r="I256">
            <v>0</v>
          </cell>
          <cell r="K256">
            <v>0</v>
          </cell>
          <cell r="M256">
            <v>0</v>
          </cell>
          <cell r="R256">
            <v>0</v>
          </cell>
          <cell r="U256">
            <v>0</v>
          </cell>
          <cell r="V256">
            <v>0</v>
          </cell>
          <cell r="Y256">
            <v>0</v>
          </cell>
          <cell r="Z256">
            <v>0</v>
          </cell>
          <cell r="AC256">
            <v>0</v>
          </cell>
          <cell r="AD256">
            <v>0</v>
          </cell>
          <cell r="AK256">
            <v>0</v>
          </cell>
          <cell r="AN256">
            <v>0</v>
          </cell>
          <cell r="AO256">
            <v>0</v>
          </cell>
          <cell r="AQ256">
            <v>0</v>
          </cell>
          <cell r="AU256">
            <v>0</v>
          </cell>
          <cell r="AV256">
            <v>0</v>
          </cell>
          <cell r="AW256">
            <v>0</v>
          </cell>
          <cell r="BG256">
            <v>0</v>
          </cell>
          <cell r="BH256">
            <v>0</v>
          </cell>
          <cell r="BN256">
            <v>0</v>
          </cell>
          <cell r="BO256">
            <v>0</v>
          </cell>
          <cell r="BR256">
            <v>0</v>
          </cell>
          <cell r="BS256">
            <v>0</v>
          </cell>
          <cell r="BU256">
            <v>0</v>
          </cell>
          <cell r="BW256">
            <v>0</v>
          </cell>
          <cell r="BZ256">
            <v>0</v>
          </cell>
          <cell r="CA256">
            <v>0</v>
          </cell>
          <cell r="CC256">
            <v>0</v>
          </cell>
          <cell r="CG256">
            <v>0</v>
          </cell>
          <cell r="CI256">
            <v>0</v>
          </cell>
          <cell r="CJ256">
            <v>0</v>
          </cell>
          <cell r="CP256">
            <v>0</v>
          </cell>
          <cell r="CV256">
            <v>0</v>
          </cell>
          <cell r="CW256">
            <v>0</v>
          </cell>
          <cell r="DA256">
            <v>0</v>
          </cell>
          <cell r="DD256">
            <v>0</v>
          </cell>
          <cell r="DE256">
            <v>0</v>
          </cell>
          <cell r="DK256">
            <v>0</v>
          </cell>
          <cell r="DN256">
            <v>0</v>
          </cell>
          <cell r="DO256">
            <v>0</v>
          </cell>
          <cell r="EB256">
            <v>0</v>
          </cell>
          <cell r="EC256">
            <v>0</v>
          </cell>
          <cell r="EI256">
            <v>0</v>
          </cell>
          <cell r="EJ256">
            <v>0</v>
          </cell>
          <cell r="EL256">
            <v>0</v>
          </cell>
          <cell r="EQ256">
            <v>0</v>
          </cell>
          <cell r="EU256">
            <v>0</v>
          </cell>
        </row>
        <row r="263">
          <cell r="F263">
            <v>0</v>
          </cell>
          <cell r="G263">
            <v>0</v>
          </cell>
          <cell r="I263">
            <v>0</v>
          </cell>
          <cell r="K263">
            <v>0</v>
          </cell>
          <cell r="M263">
            <v>0</v>
          </cell>
          <cell r="R263">
            <v>0</v>
          </cell>
          <cell r="U263">
            <v>0</v>
          </cell>
          <cell r="V263">
            <v>0</v>
          </cell>
          <cell r="Y263">
            <v>0</v>
          </cell>
          <cell r="Z263">
            <v>0</v>
          </cell>
          <cell r="AC263">
            <v>0</v>
          </cell>
          <cell r="AD263">
            <v>0</v>
          </cell>
          <cell r="AK263">
            <v>0</v>
          </cell>
          <cell r="AN263">
            <v>0</v>
          </cell>
          <cell r="AO263">
            <v>0</v>
          </cell>
          <cell r="AQ263">
            <v>0</v>
          </cell>
          <cell r="AU263">
            <v>0</v>
          </cell>
          <cell r="AW263">
            <v>0</v>
          </cell>
          <cell r="BA263">
            <v>0</v>
          </cell>
          <cell r="BH263">
            <v>0</v>
          </cell>
          <cell r="BN263">
            <v>0</v>
          </cell>
          <cell r="BO263">
            <v>0</v>
          </cell>
          <cell r="BR263">
            <v>0</v>
          </cell>
          <cell r="BS263">
            <v>0</v>
          </cell>
          <cell r="BU263">
            <v>0</v>
          </cell>
          <cell r="BW263">
            <v>0</v>
          </cell>
          <cell r="BZ263">
            <v>0</v>
          </cell>
          <cell r="CA263">
            <v>0</v>
          </cell>
          <cell r="CC263">
            <v>0</v>
          </cell>
          <cell r="CG263">
            <v>0</v>
          </cell>
          <cell r="CI263">
            <v>0</v>
          </cell>
          <cell r="CJ263">
            <v>0</v>
          </cell>
          <cell r="CP263">
            <v>0</v>
          </cell>
          <cell r="CV263">
            <v>0</v>
          </cell>
          <cell r="CW263">
            <v>0</v>
          </cell>
          <cell r="DA263">
            <v>0</v>
          </cell>
          <cell r="DD263">
            <v>0</v>
          </cell>
          <cell r="DE263">
            <v>0</v>
          </cell>
          <cell r="DK263">
            <v>0</v>
          </cell>
          <cell r="DN263">
            <v>0</v>
          </cell>
          <cell r="DO263">
            <v>0</v>
          </cell>
          <cell r="EB263">
            <v>0</v>
          </cell>
          <cell r="EC263">
            <v>0</v>
          </cell>
          <cell r="EI263">
            <v>0</v>
          </cell>
          <cell r="EJ263">
            <v>0</v>
          </cell>
          <cell r="EL263">
            <v>0</v>
          </cell>
          <cell r="EQ263">
            <v>0</v>
          </cell>
          <cell r="EU263">
            <v>0</v>
          </cell>
        </row>
        <row r="274">
          <cell r="F274">
            <v>0</v>
          </cell>
          <cell r="G274">
            <v>0</v>
          </cell>
          <cell r="I274">
            <v>0</v>
          </cell>
          <cell r="K274">
            <v>0</v>
          </cell>
          <cell r="M274">
            <v>0</v>
          </cell>
          <cell r="R274">
            <v>0</v>
          </cell>
          <cell r="U274">
            <v>0</v>
          </cell>
          <cell r="V274">
            <v>0</v>
          </cell>
          <cell r="Y274">
            <v>0</v>
          </cell>
          <cell r="Z274">
            <v>0</v>
          </cell>
          <cell r="AC274">
            <v>0</v>
          </cell>
          <cell r="AD274">
            <v>0</v>
          </cell>
          <cell r="AK274">
            <v>0</v>
          </cell>
          <cell r="AN274">
            <v>0</v>
          </cell>
          <cell r="AO274">
            <v>0</v>
          </cell>
          <cell r="AU274">
            <v>0</v>
          </cell>
          <cell r="AV274">
            <v>0</v>
          </cell>
          <cell r="AW274">
            <v>0</v>
          </cell>
          <cell r="AZ274">
            <v>0</v>
          </cell>
          <cell r="BA274">
            <v>0</v>
          </cell>
          <cell r="BG274">
            <v>0</v>
          </cell>
          <cell r="BH274">
            <v>0</v>
          </cell>
          <cell r="BN274">
            <v>0</v>
          </cell>
          <cell r="BO274">
            <v>0</v>
          </cell>
          <cell r="BR274">
            <v>0</v>
          </cell>
          <cell r="BS274">
            <v>0</v>
          </cell>
          <cell r="BU274">
            <v>0</v>
          </cell>
          <cell r="BW274">
            <v>0</v>
          </cell>
          <cell r="BZ274">
            <v>0</v>
          </cell>
          <cell r="CA274">
            <v>0</v>
          </cell>
          <cell r="CC274">
            <v>0</v>
          </cell>
          <cell r="CG274">
            <v>0</v>
          </cell>
          <cell r="CI274">
            <v>0</v>
          </cell>
          <cell r="CJ274">
            <v>0</v>
          </cell>
          <cell r="CP274">
            <v>0</v>
          </cell>
          <cell r="CV274">
            <v>0</v>
          </cell>
          <cell r="CW274">
            <v>0</v>
          </cell>
          <cell r="DA274">
            <v>0</v>
          </cell>
          <cell r="DD274">
            <v>0</v>
          </cell>
          <cell r="DE274">
            <v>0</v>
          </cell>
          <cell r="DK274">
            <v>0</v>
          </cell>
          <cell r="DN274">
            <v>0</v>
          </cell>
          <cell r="DO274">
            <v>0</v>
          </cell>
          <cell r="EB274">
            <v>0</v>
          </cell>
          <cell r="EC274">
            <v>0</v>
          </cell>
          <cell r="EI274">
            <v>0</v>
          </cell>
          <cell r="EJ274">
            <v>0</v>
          </cell>
          <cell r="EL274">
            <v>0</v>
          </cell>
          <cell r="EQ274">
            <v>0</v>
          </cell>
          <cell r="EU274">
            <v>0</v>
          </cell>
        </row>
        <row r="312">
          <cell r="F312">
            <v>0</v>
          </cell>
          <cell r="G312">
            <v>0</v>
          </cell>
          <cell r="I312">
            <v>0</v>
          </cell>
          <cell r="K312">
            <v>0</v>
          </cell>
          <cell r="M312">
            <v>0</v>
          </cell>
          <cell r="R312">
            <v>0</v>
          </cell>
          <cell r="U312">
            <v>0</v>
          </cell>
          <cell r="V312">
            <v>0</v>
          </cell>
          <cell r="Z312">
            <v>0</v>
          </cell>
          <cell r="AC312">
            <v>0</v>
          </cell>
          <cell r="AD312">
            <v>0</v>
          </cell>
          <cell r="AK312">
            <v>0</v>
          </cell>
          <cell r="AN312">
            <v>0</v>
          </cell>
          <cell r="AO312">
            <v>0</v>
          </cell>
          <cell r="AQ312">
            <v>0</v>
          </cell>
          <cell r="AU312">
            <v>0</v>
          </cell>
          <cell r="AV312">
            <v>0</v>
          </cell>
          <cell r="AW312">
            <v>0</v>
          </cell>
          <cell r="AZ312">
            <v>0</v>
          </cell>
          <cell r="BA312">
            <v>0</v>
          </cell>
          <cell r="BG312">
            <v>0</v>
          </cell>
          <cell r="BH312">
            <v>0</v>
          </cell>
          <cell r="BO312">
            <v>0</v>
          </cell>
          <cell r="BS312">
            <v>0</v>
          </cell>
          <cell r="BU312">
            <v>0</v>
          </cell>
          <cell r="BW312">
            <v>0</v>
          </cell>
          <cell r="CA312">
            <v>0</v>
          </cell>
          <cell r="CC312">
            <v>0</v>
          </cell>
          <cell r="CG312">
            <v>0</v>
          </cell>
          <cell r="CI312">
            <v>0</v>
          </cell>
          <cell r="CP312">
            <v>0</v>
          </cell>
          <cell r="CV312">
            <v>0</v>
          </cell>
          <cell r="DA312">
            <v>0</v>
          </cell>
          <cell r="DD312">
            <v>0</v>
          </cell>
          <cell r="DE312">
            <v>0</v>
          </cell>
          <cell r="DK312">
            <v>0</v>
          </cell>
          <cell r="DN312">
            <v>0</v>
          </cell>
          <cell r="DO312">
            <v>0</v>
          </cell>
          <cell r="EB312">
            <v>0</v>
          </cell>
          <cell r="EC312">
            <v>0</v>
          </cell>
          <cell r="EJ312">
            <v>0</v>
          </cell>
          <cell r="EL312">
            <v>0</v>
          </cell>
          <cell r="EQ312">
            <v>0</v>
          </cell>
          <cell r="EU312">
            <v>0</v>
          </cell>
        </row>
        <row r="317">
          <cell r="F317">
            <v>0</v>
          </cell>
          <cell r="G317">
            <v>0</v>
          </cell>
          <cell r="I317">
            <v>0</v>
          </cell>
          <cell r="K317">
            <v>0</v>
          </cell>
          <cell r="M317">
            <v>0</v>
          </cell>
          <cell r="R317">
            <v>0</v>
          </cell>
          <cell r="U317">
            <v>0</v>
          </cell>
          <cell r="V317">
            <v>0</v>
          </cell>
          <cell r="Y317">
            <v>0</v>
          </cell>
          <cell r="Z317">
            <v>0</v>
          </cell>
          <cell r="AC317">
            <v>0</v>
          </cell>
          <cell r="AD317">
            <v>0</v>
          </cell>
          <cell r="AK317">
            <v>0</v>
          </cell>
          <cell r="AN317">
            <v>0</v>
          </cell>
          <cell r="AO317">
            <v>0</v>
          </cell>
          <cell r="AQ317">
            <v>0</v>
          </cell>
          <cell r="AU317">
            <v>0</v>
          </cell>
          <cell r="AV317">
            <v>0</v>
          </cell>
          <cell r="AW317">
            <v>0</v>
          </cell>
          <cell r="AZ317">
            <v>0</v>
          </cell>
          <cell r="BA317">
            <v>0</v>
          </cell>
          <cell r="BG317">
            <v>0</v>
          </cell>
          <cell r="BH317">
            <v>0</v>
          </cell>
          <cell r="BN317">
            <v>0</v>
          </cell>
          <cell r="BO317">
            <v>0</v>
          </cell>
          <cell r="BR317">
            <v>0</v>
          </cell>
          <cell r="BS317">
            <v>0</v>
          </cell>
          <cell r="BU317">
            <v>0</v>
          </cell>
          <cell r="BW317">
            <v>0</v>
          </cell>
          <cell r="BZ317">
            <v>0</v>
          </cell>
          <cell r="CA317">
            <v>0</v>
          </cell>
          <cell r="CC317">
            <v>0</v>
          </cell>
          <cell r="CG317">
            <v>0</v>
          </cell>
          <cell r="CI317">
            <v>0</v>
          </cell>
          <cell r="CJ317">
            <v>0</v>
          </cell>
          <cell r="CP317">
            <v>0</v>
          </cell>
          <cell r="CV317">
            <v>0</v>
          </cell>
          <cell r="CW317">
            <v>0</v>
          </cell>
          <cell r="DK317">
            <v>0</v>
          </cell>
          <cell r="DN317">
            <v>0</v>
          </cell>
          <cell r="DO317">
            <v>0</v>
          </cell>
          <cell r="EB317">
            <v>0</v>
          </cell>
          <cell r="EC317">
            <v>0</v>
          </cell>
          <cell r="EI317">
            <v>0</v>
          </cell>
          <cell r="EJ317">
            <v>0</v>
          </cell>
          <cell r="EL317">
            <v>0</v>
          </cell>
          <cell r="EQ317">
            <v>0</v>
          </cell>
        </row>
        <row r="323">
          <cell r="F323">
            <v>0</v>
          </cell>
          <cell r="G323">
            <v>0</v>
          </cell>
          <cell r="I323">
            <v>0</v>
          </cell>
          <cell r="K323">
            <v>0</v>
          </cell>
          <cell r="M323">
            <v>0</v>
          </cell>
          <cell r="R323">
            <v>0</v>
          </cell>
          <cell r="U323">
            <v>0</v>
          </cell>
          <cell r="V323">
            <v>0</v>
          </cell>
          <cell r="Y323">
            <v>0</v>
          </cell>
          <cell r="Z323">
            <v>0</v>
          </cell>
          <cell r="AC323">
            <v>0</v>
          </cell>
          <cell r="AD323">
            <v>0</v>
          </cell>
          <cell r="AK323">
            <v>0</v>
          </cell>
          <cell r="AN323">
            <v>0</v>
          </cell>
          <cell r="AO323">
            <v>0</v>
          </cell>
          <cell r="AQ323">
            <v>0</v>
          </cell>
          <cell r="AU323">
            <v>0</v>
          </cell>
          <cell r="AV323">
            <v>0</v>
          </cell>
          <cell r="AZ323">
            <v>0</v>
          </cell>
          <cell r="BA323">
            <v>0</v>
          </cell>
          <cell r="BG323">
            <v>0</v>
          </cell>
          <cell r="BH323">
            <v>0</v>
          </cell>
          <cell r="BN323">
            <v>0</v>
          </cell>
          <cell r="BO323">
            <v>0</v>
          </cell>
          <cell r="BR323">
            <v>0</v>
          </cell>
          <cell r="BS323">
            <v>0</v>
          </cell>
          <cell r="BU323">
            <v>0</v>
          </cell>
          <cell r="BW323">
            <v>0</v>
          </cell>
          <cell r="BZ323">
            <v>0</v>
          </cell>
          <cell r="CA323">
            <v>0</v>
          </cell>
          <cell r="CC323">
            <v>0</v>
          </cell>
          <cell r="CG323">
            <v>0</v>
          </cell>
          <cell r="CI323">
            <v>0</v>
          </cell>
          <cell r="CJ323">
            <v>0</v>
          </cell>
          <cell r="CP323">
            <v>0</v>
          </cell>
          <cell r="CV323">
            <v>0</v>
          </cell>
          <cell r="CW323">
            <v>0</v>
          </cell>
          <cell r="DA323">
            <v>0</v>
          </cell>
          <cell r="DD323">
            <v>0</v>
          </cell>
          <cell r="DE323">
            <v>0</v>
          </cell>
          <cell r="DK323">
            <v>0</v>
          </cell>
          <cell r="DN323">
            <v>0</v>
          </cell>
          <cell r="DO323">
            <v>0</v>
          </cell>
          <cell r="EB323">
            <v>0</v>
          </cell>
          <cell r="EC323">
            <v>0</v>
          </cell>
          <cell r="EI323">
            <v>0</v>
          </cell>
          <cell r="EJ323">
            <v>0</v>
          </cell>
          <cell r="EL323">
            <v>0</v>
          </cell>
          <cell r="EQ323">
            <v>0</v>
          </cell>
          <cell r="EU323">
            <v>0</v>
          </cell>
        </row>
        <row r="327">
          <cell r="F327">
            <v>0</v>
          </cell>
          <cell r="G327">
            <v>0</v>
          </cell>
          <cell r="I327">
            <v>0</v>
          </cell>
          <cell r="K327">
            <v>0</v>
          </cell>
          <cell r="M327">
            <v>0</v>
          </cell>
          <cell r="R327">
            <v>0</v>
          </cell>
          <cell r="U327">
            <v>0</v>
          </cell>
          <cell r="V327">
            <v>0</v>
          </cell>
          <cell r="Y327">
            <v>0</v>
          </cell>
          <cell r="Z327">
            <v>0</v>
          </cell>
          <cell r="AC327">
            <v>0</v>
          </cell>
          <cell r="AD327">
            <v>0</v>
          </cell>
          <cell r="AK327">
            <v>0</v>
          </cell>
          <cell r="AN327">
            <v>0</v>
          </cell>
          <cell r="AO327">
            <v>0</v>
          </cell>
          <cell r="AQ327">
            <v>0</v>
          </cell>
          <cell r="AU327">
            <v>0</v>
          </cell>
          <cell r="AV327">
            <v>0</v>
          </cell>
          <cell r="AZ327">
            <v>0</v>
          </cell>
          <cell r="BA327">
            <v>0</v>
          </cell>
          <cell r="BG327">
            <v>0</v>
          </cell>
          <cell r="BH327">
            <v>0</v>
          </cell>
          <cell r="BN327">
            <v>0</v>
          </cell>
          <cell r="BO327">
            <v>0</v>
          </cell>
          <cell r="BR327">
            <v>0</v>
          </cell>
          <cell r="BS327">
            <v>0</v>
          </cell>
          <cell r="BU327">
            <v>0</v>
          </cell>
          <cell r="BW327">
            <v>0</v>
          </cell>
          <cell r="BZ327">
            <v>0</v>
          </cell>
          <cell r="CA327">
            <v>0</v>
          </cell>
          <cell r="CC327">
            <v>0</v>
          </cell>
          <cell r="CG327">
            <v>0</v>
          </cell>
          <cell r="CI327">
            <v>0</v>
          </cell>
          <cell r="CJ327">
            <v>0</v>
          </cell>
          <cell r="CP327">
            <v>0</v>
          </cell>
          <cell r="CV327">
            <v>0</v>
          </cell>
          <cell r="CW327">
            <v>0</v>
          </cell>
          <cell r="DA327">
            <v>0</v>
          </cell>
          <cell r="DD327">
            <v>0</v>
          </cell>
          <cell r="DE327">
            <v>0</v>
          </cell>
          <cell r="DK327">
            <v>0</v>
          </cell>
          <cell r="DN327">
            <v>0</v>
          </cell>
          <cell r="DO327">
            <v>0</v>
          </cell>
          <cell r="EB327">
            <v>0</v>
          </cell>
          <cell r="EC327">
            <v>0</v>
          </cell>
          <cell r="EI327">
            <v>0</v>
          </cell>
          <cell r="EJ327">
            <v>0</v>
          </cell>
          <cell r="EK327">
            <v>0</v>
          </cell>
          <cell r="EQ327">
            <v>0</v>
          </cell>
          <cell r="EU327">
            <v>0</v>
          </cell>
        </row>
        <row r="331">
          <cell r="F331">
            <v>0</v>
          </cell>
          <cell r="G331">
            <v>0</v>
          </cell>
          <cell r="I331">
            <v>0</v>
          </cell>
          <cell r="K331">
            <v>0</v>
          </cell>
          <cell r="M331">
            <v>0</v>
          </cell>
          <cell r="R331">
            <v>0</v>
          </cell>
          <cell r="U331">
            <v>0</v>
          </cell>
          <cell r="V331">
            <v>0</v>
          </cell>
          <cell r="Y331">
            <v>0</v>
          </cell>
          <cell r="Z331">
            <v>0</v>
          </cell>
          <cell r="AC331">
            <v>0</v>
          </cell>
          <cell r="AD331">
            <v>0</v>
          </cell>
          <cell r="AK331">
            <v>0</v>
          </cell>
          <cell r="AN331">
            <v>0</v>
          </cell>
          <cell r="AO331">
            <v>0</v>
          </cell>
          <cell r="AQ331">
            <v>0</v>
          </cell>
          <cell r="AW331">
            <v>0</v>
          </cell>
          <cell r="BG331">
            <v>0</v>
          </cell>
          <cell r="BH331">
            <v>0</v>
          </cell>
          <cell r="BN331">
            <v>0</v>
          </cell>
          <cell r="BO331">
            <v>0</v>
          </cell>
          <cell r="BR331">
            <v>0</v>
          </cell>
          <cell r="BS331">
            <v>0</v>
          </cell>
          <cell r="BU331">
            <v>0</v>
          </cell>
          <cell r="BW331">
            <v>0</v>
          </cell>
          <cell r="BZ331">
            <v>0</v>
          </cell>
          <cell r="CA331">
            <v>0</v>
          </cell>
          <cell r="CC331">
            <v>0</v>
          </cell>
          <cell r="CG331">
            <v>0</v>
          </cell>
          <cell r="CI331">
            <v>0</v>
          </cell>
          <cell r="CP331">
            <v>0</v>
          </cell>
          <cell r="CV331">
            <v>0</v>
          </cell>
          <cell r="CW331">
            <v>0</v>
          </cell>
          <cell r="DA331">
            <v>0</v>
          </cell>
          <cell r="DD331">
            <v>0</v>
          </cell>
          <cell r="DE331">
            <v>0</v>
          </cell>
          <cell r="DK331">
            <v>0</v>
          </cell>
          <cell r="DN331">
            <v>0</v>
          </cell>
          <cell r="DO331">
            <v>0</v>
          </cell>
          <cell r="EC331">
            <v>0</v>
          </cell>
          <cell r="EJ331">
            <v>0</v>
          </cell>
          <cell r="EL331">
            <v>0</v>
          </cell>
          <cell r="EQ331">
            <v>0</v>
          </cell>
          <cell r="EU331">
            <v>0</v>
          </cell>
        </row>
        <row r="333">
          <cell r="DK333">
            <v>0</v>
          </cell>
          <cell r="EQ333">
            <v>0</v>
          </cell>
        </row>
        <row r="335">
          <cell r="F335">
            <v>0</v>
          </cell>
          <cell r="G335">
            <v>0</v>
          </cell>
          <cell r="I335">
            <v>0</v>
          </cell>
          <cell r="K335">
            <v>0</v>
          </cell>
          <cell r="M335">
            <v>0</v>
          </cell>
          <cell r="R335">
            <v>0</v>
          </cell>
          <cell r="U335">
            <v>0</v>
          </cell>
          <cell r="V335">
            <v>0</v>
          </cell>
          <cell r="Y335">
            <v>0</v>
          </cell>
          <cell r="Z335">
            <v>0</v>
          </cell>
          <cell r="AC335">
            <v>0</v>
          </cell>
          <cell r="AD335">
            <v>0</v>
          </cell>
          <cell r="AK335">
            <v>0</v>
          </cell>
          <cell r="AN335">
            <v>0</v>
          </cell>
          <cell r="AO335">
            <v>0</v>
          </cell>
          <cell r="AW335">
            <v>0</v>
          </cell>
          <cell r="BH335">
            <v>0</v>
          </cell>
          <cell r="BR335">
            <v>0</v>
          </cell>
          <cell r="BS335">
            <v>0</v>
          </cell>
          <cell r="BU335">
            <v>0</v>
          </cell>
          <cell r="BW335">
            <v>0</v>
          </cell>
          <cell r="CC335">
            <v>0</v>
          </cell>
          <cell r="CG335">
            <v>0</v>
          </cell>
          <cell r="CW335">
            <v>0</v>
          </cell>
          <cell r="DA335">
            <v>0</v>
          </cell>
          <cell r="DD335">
            <v>0</v>
          </cell>
          <cell r="DE335">
            <v>0</v>
          </cell>
          <cell r="DO335">
            <v>0</v>
          </cell>
          <cell r="EC335">
            <v>0</v>
          </cell>
          <cell r="EJ335">
            <v>0</v>
          </cell>
          <cell r="EL335">
            <v>0</v>
          </cell>
          <cell r="EU335">
            <v>0</v>
          </cell>
        </row>
        <row r="340">
          <cell r="F340">
            <v>0</v>
          </cell>
          <cell r="G340">
            <v>0</v>
          </cell>
          <cell r="I340">
            <v>0</v>
          </cell>
          <cell r="K340">
            <v>0</v>
          </cell>
          <cell r="M340">
            <v>0</v>
          </cell>
          <cell r="R340">
            <v>0</v>
          </cell>
          <cell r="U340">
            <v>0</v>
          </cell>
          <cell r="V340">
            <v>0</v>
          </cell>
          <cell r="Y340">
            <v>0</v>
          </cell>
          <cell r="Z340">
            <v>0</v>
          </cell>
          <cell r="AC340">
            <v>0</v>
          </cell>
          <cell r="AD340">
            <v>0</v>
          </cell>
          <cell r="AK340">
            <v>0</v>
          </cell>
          <cell r="AN340">
            <v>0</v>
          </cell>
          <cell r="AO340">
            <v>0</v>
          </cell>
          <cell r="AQ340">
            <v>0</v>
          </cell>
          <cell r="AU340">
            <v>0</v>
          </cell>
          <cell r="AV340">
            <v>0</v>
          </cell>
          <cell r="AW340">
            <v>0</v>
          </cell>
          <cell r="AZ340">
            <v>0</v>
          </cell>
          <cell r="BA340">
            <v>0</v>
          </cell>
          <cell r="BG340">
            <v>0</v>
          </cell>
          <cell r="BH340">
            <v>0</v>
          </cell>
          <cell r="BN340">
            <v>0</v>
          </cell>
          <cell r="BO340">
            <v>0</v>
          </cell>
          <cell r="BR340">
            <v>0</v>
          </cell>
          <cell r="BS340">
            <v>0</v>
          </cell>
          <cell r="BU340">
            <v>0</v>
          </cell>
          <cell r="BW340">
            <v>0</v>
          </cell>
          <cell r="BZ340">
            <v>0</v>
          </cell>
          <cell r="CA340">
            <v>0</v>
          </cell>
          <cell r="CC340">
            <v>0</v>
          </cell>
          <cell r="CG340">
            <v>0</v>
          </cell>
          <cell r="CI340">
            <v>0</v>
          </cell>
          <cell r="CJ340">
            <v>0</v>
          </cell>
          <cell r="CP340">
            <v>0</v>
          </cell>
          <cell r="CV340">
            <v>0</v>
          </cell>
          <cell r="CW340">
            <v>0</v>
          </cell>
          <cell r="DA340">
            <v>0</v>
          </cell>
          <cell r="DD340">
            <v>0</v>
          </cell>
          <cell r="DE340">
            <v>0</v>
          </cell>
          <cell r="DK340">
            <v>0</v>
          </cell>
          <cell r="DN340">
            <v>0</v>
          </cell>
          <cell r="DO340">
            <v>0</v>
          </cell>
          <cell r="EB340">
            <v>0</v>
          </cell>
          <cell r="EC340">
            <v>0</v>
          </cell>
          <cell r="EI340">
            <v>0</v>
          </cell>
          <cell r="EJ340">
            <v>0</v>
          </cell>
          <cell r="EL340">
            <v>0</v>
          </cell>
          <cell r="EQ340">
            <v>0</v>
          </cell>
          <cell r="EU340">
            <v>0</v>
          </cell>
        </row>
        <row r="346">
          <cell r="F346">
            <v>0</v>
          </cell>
          <cell r="G346">
            <v>0</v>
          </cell>
          <cell r="I346">
            <v>0</v>
          </cell>
          <cell r="K346">
            <v>0</v>
          </cell>
          <cell r="M346">
            <v>0</v>
          </cell>
          <cell r="R346">
            <v>0</v>
          </cell>
          <cell r="U346">
            <v>0</v>
          </cell>
          <cell r="V346">
            <v>0</v>
          </cell>
          <cell r="Y346">
            <v>0</v>
          </cell>
          <cell r="Z346">
            <v>0</v>
          </cell>
          <cell r="AC346">
            <v>0</v>
          </cell>
          <cell r="AD346">
            <v>0</v>
          </cell>
          <cell r="AK346">
            <v>0</v>
          </cell>
          <cell r="AN346">
            <v>0</v>
          </cell>
          <cell r="AO346">
            <v>0</v>
          </cell>
          <cell r="AQ346">
            <v>0</v>
          </cell>
          <cell r="AU346">
            <v>0</v>
          </cell>
          <cell r="AV346">
            <v>0</v>
          </cell>
          <cell r="AW346">
            <v>0</v>
          </cell>
          <cell r="AZ346">
            <v>0</v>
          </cell>
          <cell r="BA346">
            <v>0</v>
          </cell>
          <cell r="BG346">
            <v>0</v>
          </cell>
          <cell r="BH346">
            <v>0</v>
          </cell>
          <cell r="BN346">
            <v>0</v>
          </cell>
          <cell r="BO346">
            <v>0</v>
          </cell>
          <cell r="BR346">
            <v>0</v>
          </cell>
          <cell r="BS346">
            <v>0</v>
          </cell>
          <cell r="BU346">
            <v>0</v>
          </cell>
          <cell r="BW346">
            <v>0</v>
          </cell>
          <cell r="BZ346">
            <v>0</v>
          </cell>
          <cell r="CA346">
            <v>0</v>
          </cell>
          <cell r="CC346">
            <v>0</v>
          </cell>
          <cell r="CG346">
            <v>0</v>
          </cell>
          <cell r="CI346">
            <v>0</v>
          </cell>
          <cell r="CJ346">
            <v>0</v>
          </cell>
          <cell r="CP346">
            <v>0</v>
          </cell>
          <cell r="CV346">
            <v>0</v>
          </cell>
          <cell r="CW346">
            <v>0</v>
          </cell>
          <cell r="DA346">
            <v>0</v>
          </cell>
          <cell r="DD346">
            <v>0</v>
          </cell>
          <cell r="DE346">
            <v>0</v>
          </cell>
          <cell r="DK346">
            <v>0</v>
          </cell>
          <cell r="DN346">
            <v>0</v>
          </cell>
          <cell r="DO346">
            <v>0</v>
          </cell>
          <cell r="EB346">
            <v>0</v>
          </cell>
          <cell r="EC346">
            <v>0</v>
          </cell>
          <cell r="EI346">
            <v>0</v>
          </cell>
          <cell r="EJ346">
            <v>0</v>
          </cell>
          <cell r="EL346">
            <v>0</v>
          </cell>
          <cell r="EQ346">
            <v>0</v>
          </cell>
          <cell r="EU346">
            <v>0</v>
          </cell>
        </row>
        <row r="368">
          <cell r="F368">
            <v>0</v>
          </cell>
          <cell r="G368">
            <v>0</v>
          </cell>
          <cell r="I368">
            <v>0</v>
          </cell>
          <cell r="K368">
            <v>0</v>
          </cell>
          <cell r="M368">
            <v>0</v>
          </cell>
          <cell r="R368">
            <v>0</v>
          </cell>
          <cell r="U368">
            <v>0</v>
          </cell>
          <cell r="V368">
            <v>0</v>
          </cell>
          <cell r="Y368">
            <v>0</v>
          </cell>
          <cell r="Z368">
            <v>0</v>
          </cell>
          <cell r="AC368">
            <v>0</v>
          </cell>
          <cell r="AD368">
            <v>0</v>
          </cell>
          <cell r="AK368">
            <v>0</v>
          </cell>
          <cell r="AN368">
            <v>0</v>
          </cell>
          <cell r="AO368">
            <v>0</v>
          </cell>
          <cell r="AQ368">
            <v>0</v>
          </cell>
          <cell r="AU368">
            <v>0</v>
          </cell>
          <cell r="AV368">
            <v>0</v>
          </cell>
          <cell r="AW368">
            <v>0</v>
          </cell>
          <cell r="AZ368">
            <v>0</v>
          </cell>
          <cell r="BA368">
            <v>0</v>
          </cell>
          <cell r="BG368">
            <v>0</v>
          </cell>
          <cell r="BH368">
            <v>0</v>
          </cell>
          <cell r="BO368">
            <v>0</v>
          </cell>
          <cell r="BR368">
            <v>0</v>
          </cell>
          <cell r="BS368">
            <v>0</v>
          </cell>
          <cell r="BU368">
            <v>0</v>
          </cell>
          <cell r="BW368">
            <v>0</v>
          </cell>
          <cell r="BZ368">
            <v>0</v>
          </cell>
          <cell r="CA368">
            <v>0</v>
          </cell>
          <cell r="CC368">
            <v>0</v>
          </cell>
          <cell r="CG368">
            <v>0</v>
          </cell>
          <cell r="CI368">
            <v>0</v>
          </cell>
          <cell r="CJ368">
            <v>0</v>
          </cell>
          <cell r="CP368">
            <v>0</v>
          </cell>
          <cell r="CV368">
            <v>0</v>
          </cell>
          <cell r="DA368">
            <v>0</v>
          </cell>
          <cell r="DD368">
            <v>0</v>
          </cell>
          <cell r="DE368">
            <v>0</v>
          </cell>
          <cell r="DK368">
            <v>0</v>
          </cell>
          <cell r="DN368">
            <v>0</v>
          </cell>
          <cell r="DO368">
            <v>0</v>
          </cell>
          <cell r="EB368">
            <v>0</v>
          </cell>
          <cell r="EC368">
            <v>0</v>
          </cell>
          <cell r="EI368">
            <v>0</v>
          </cell>
          <cell r="EJ368">
            <v>0</v>
          </cell>
          <cell r="EL368">
            <v>0</v>
          </cell>
          <cell r="EQ368">
            <v>0</v>
          </cell>
          <cell r="EU368">
            <v>0</v>
          </cell>
        </row>
        <row r="374">
          <cell r="F374">
            <v>0</v>
          </cell>
          <cell r="I374">
            <v>0</v>
          </cell>
          <cell r="K374">
            <v>0</v>
          </cell>
          <cell r="M374">
            <v>0</v>
          </cell>
          <cell r="R374">
            <v>0</v>
          </cell>
          <cell r="U374">
            <v>0</v>
          </cell>
          <cell r="V374">
            <v>0</v>
          </cell>
          <cell r="Y374">
            <v>0</v>
          </cell>
          <cell r="Z374">
            <v>0</v>
          </cell>
          <cell r="AC374">
            <v>0</v>
          </cell>
          <cell r="AD374">
            <v>0</v>
          </cell>
          <cell r="AK374">
            <v>0</v>
          </cell>
          <cell r="AN374">
            <v>0</v>
          </cell>
          <cell r="AO374">
            <v>0</v>
          </cell>
          <cell r="AQ374">
            <v>0</v>
          </cell>
          <cell r="AU374">
            <v>0</v>
          </cell>
          <cell r="AV374">
            <v>0</v>
          </cell>
          <cell r="AW374">
            <v>0</v>
          </cell>
          <cell r="AZ374">
            <v>0</v>
          </cell>
          <cell r="BA374">
            <v>0</v>
          </cell>
          <cell r="BG374">
            <v>0</v>
          </cell>
          <cell r="BH374">
            <v>0</v>
          </cell>
          <cell r="BN374">
            <v>0</v>
          </cell>
          <cell r="BO374">
            <v>0</v>
          </cell>
          <cell r="BR374">
            <v>0</v>
          </cell>
          <cell r="BS374">
            <v>0</v>
          </cell>
          <cell r="BU374">
            <v>0</v>
          </cell>
          <cell r="BW374">
            <v>0</v>
          </cell>
          <cell r="BZ374">
            <v>0</v>
          </cell>
          <cell r="CA374">
            <v>0</v>
          </cell>
          <cell r="CC374">
            <v>0</v>
          </cell>
          <cell r="CG374">
            <v>0</v>
          </cell>
          <cell r="CI374">
            <v>0</v>
          </cell>
          <cell r="CJ374">
            <v>0</v>
          </cell>
          <cell r="CP374">
            <v>0</v>
          </cell>
          <cell r="CV374">
            <v>0</v>
          </cell>
          <cell r="CW374">
            <v>0</v>
          </cell>
          <cell r="DA374">
            <v>0</v>
          </cell>
          <cell r="DD374">
            <v>0</v>
          </cell>
          <cell r="DE374">
            <v>0</v>
          </cell>
          <cell r="DK374">
            <v>0</v>
          </cell>
          <cell r="DN374">
            <v>0</v>
          </cell>
          <cell r="DO374">
            <v>0</v>
          </cell>
          <cell r="EB374">
            <v>0</v>
          </cell>
          <cell r="EC374">
            <v>0</v>
          </cell>
          <cell r="EI374">
            <v>0</v>
          </cell>
          <cell r="EJ374">
            <v>0</v>
          </cell>
          <cell r="EL374">
            <v>0</v>
          </cell>
          <cell r="EQ374">
            <v>0</v>
          </cell>
          <cell r="EU374">
            <v>0</v>
          </cell>
        </row>
        <row r="379">
          <cell r="F379">
            <v>0</v>
          </cell>
          <cell r="G379">
            <v>0</v>
          </cell>
          <cell r="I379">
            <v>0</v>
          </cell>
          <cell r="K379">
            <v>0</v>
          </cell>
          <cell r="M379">
            <v>0</v>
          </cell>
          <cell r="R379">
            <v>0</v>
          </cell>
          <cell r="U379">
            <v>0</v>
          </cell>
          <cell r="V379">
            <v>0</v>
          </cell>
          <cell r="Y379">
            <v>0</v>
          </cell>
          <cell r="Z379">
            <v>0</v>
          </cell>
          <cell r="AC379">
            <v>0</v>
          </cell>
          <cell r="AD379">
            <v>0</v>
          </cell>
          <cell r="AK379">
            <v>0</v>
          </cell>
          <cell r="AN379">
            <v>0</v>
          </cell>
          <cell r="AO379">
            <v>0</v>
          </cell>
          <cell r="AQ379">
            <v>0</v>
          </cell>
          <cell r="AU379">
            <v>0</v>
          </cell>
          <cell r="AV379">
            <v>0</v>
          </cell>
          <cell r="AW379">
            <v>0</v>
          </cell>
          <cell r="AZ379">
            <v>0</v>
          </cell>
          <cell r="BA379">
            <v>0</v>
          </cell>
          <cell r="BG379">
            <v>0</v>
          </cell>
          <cell r="BH379">
            <v>0</v>
          </cell>
          <cell r="BN379">
            <v>0</v>
          </cell>
          <cell r="BO379">
            <v>0</v>
          </cell>
          <cell r="BR379">
            <v>0</v>
          </cell>
          <cell r="BS379">
            <v>0</v>
          </cell>
          <cell r="BU379">
            <v>0</v>
          </cell>
          <cell r="BW379">
            <v>0</v>
          </cell>
          <cell r="BZ379">
            <v>0</v>
          </cell>
          <cell r="CA379">
            <v>0</v>
          </cell>
          <cell r="CC379">
            <v>0</v>
          </cell>
          <cell r="CG379">
            <v>0</v>
          </cell>
          <cell r="CJ379">
            <v>0</v>
          </cell>
          <cell r="CP379">
            <v>0</v>
          </cell>
          <cell r="CV379">
            <v>0</v>
          </cell>
          <cell r="CW379">
            <v>0</v>
          </cell>
          <cell r="DA379">
            <v>0</v>
          </cell>
          <cell r="DD379">
            <v>0</v>
          </cell>
          <cell r="DE379">
            <v>0</v>
          </cell>
          <cell r="DK379">
            <v>0</v>
          </cell>
          <cell r="DN379">
            <v>0</v>
          </cell>
          <cell r="DO379">
            <v>0</v>
          </cell>
          <cell r="EB379">
            <v>0</v>
          </cell>
          <cell r="EC379">
            <v>0</v>
          </cell>
          <cell r="EI379">
            <v>0</v>
          </cell>
          <cell r="EJ379">
            <v>0</v>
          </cell>
          <cell r="EL379">
            <v>0</v>
          </cell>
          <cell r="EQ379">
            <v>0</v>
          </cell>
          <cell r="EU379">
            <v>0</v>
          </cell>
        </row>
        <row r="389">
          <cell r="F389">
            <v>0</v>
          </cell>
          <cell r="G389">
            <v>0</v>
          </cell>
          <cell r="I389">
            <v>0</v>
          </cell>
          <cell r="K389">
            <v>0</v>
          </cell>
          <cell r="M389">
            <v>500</v>
          </cell>
          <cell r="R389">
            <v>0</v>
          </cell>
          <cell r="U389">
            <v>0</v>
          </cell>
          <cell r="V389">
            <v>0</v>
          </cell>
          <cell r="Y389">
            <v>0</v>
          </cell>
          <cell r="Z389">
            <v>0</v>
          </cell>
          <cell r="AC389">
            <v>0</v>
          </cell>
          <cell r="AD389">
            <v>0</v>
          </cell>
          <cell r="AK389">
            <v>0</v>
          </cell>
          <cell r="AN389">
            <v>0</v>
          </cell>
          <cell r="AO389">
            <v>0</v>
          </cell>
          <cell r="AQ389">
            <v>0</v>
          </cell>
          <cell r="AU389">
            <v>0</v>
          </cell>
          <cell r="AV389">
            <v>0</v>
          </cell>
          <cell r="AW389">
            <v>0</v>
          </cell>
          <cell r="AZ389">
            <v>0</v>
          </cell>
          <cell r="BA389">
            <v>0</v>
          </cell>
          <cell r="BG389">
            <v>0</v>
          </cell>
          <cell r="BH389">
            <v>0</v>
          </cell>
          <cell r="BN389">
            <v>0</v>
          </cell>
          <cell r="BO389">
            <v>0</v>
          </cell>
          <cell r="BR389">
            <v>0</v>
          </cell>
          <cell r="BS389">
            <v>0</v>
          </cell>
          <cell r="BU389">
            <v>0</v>
          </cell>
          <cell r="BW389">
            <v>0</v>
          </cell>
          <cell r="BZ389">
            <v>0</v>
          </cell>
          <cell r="CA389">
            <v>0</v>
          </cell>
          <cell r="CC389">
            <v>0</v>
          </cell>
          <cell r="CG389">
            <v>0</v>
          </cell>
          <cell r="CI389">
            <v>0</v>
          </cell>
          <cell r="CJ389">
            <v>0</v>
          </cell>
          <cell r="CP389">
            <v>0</v>
          </cell>
          <cell r="CV389">
            <v>0</v>
          </cell>
          <cell r="CW389">
            <v>0</v>
          </cell>
          <cell r="DA389">
            <v>0</v>
          </cell>
          <cell r="DD389">
            <v>0</v>
          </cell>
          <cell r="DE389">
            <v>0</v>
          </cell>
          <cell r="DN389">
            <v>0</v>
          </cell>
          <cell r="DO389">
            <v>0</v>
          </cell>
          <cell r="EB389">
            <v>0</v>
          </cell>
          <cell r="EC389">
            <v>0</v>
          </cell>
          <cell r="EI389">
            <v>0</v>
          </cell>
          <cell r="EJ389">
            <v>0</v>
          </cell>
          <cell r="EL389">
            <v>0</v>
          </cell>
          <cell r="EQ389">
            <v>0</v>
          </cell>
          <cell r="EU389">
            <v>0</v>
          </cell>
        </row>
        <row r="394">
          <cell r="F394">
            <v>0</v>
          </cell>
          <cell r="G394">
            <v>0</v>
          </cell>
          <cell r="I394">
            <v>0</v>
          </cell>
          <cell r="K394">
            <v>0</v>
          </cell>
          <cell r="M394">
            <v>0</v>
          </cell>
          <cell r="R394">
            <v>0</v>
          </cell>
          <cell r="U394">
            <v>0</v>
          </cell>
          <cell r="V394">
            <v>0</v>
          </cell>
          <cell r="Y394">
            <v>0</v>
          </cell>
          <cell r="Z394">
            <v>0</v>
          </cell>
          <cell r="AC394">
            <v>0</v>
          </cell>
          <cell r="AD394">
            <v>0</v>
          </cell>
          <cell r="AK394">
            <v>0</v>
          </cell>
          <cell r="AN394">
            <v>0</v>
          </cell>
          <cell r="AO394">
            <v>0</v>
          </cell>
          <cell r="AQ394">
            <v>0</v>
          </cell>
          <cell r="AU394">
            <v>0</v>
          </cell>
          <cell r="AV394">
            <v>0</v>
          </cell>
          <cell r="AW394">
            <v>0</v>
          </cell>
          <cell r="AZ394">
            <v>0</v>
          </cell>
          <cell r="BG394">
            <v>0</v>
          </cell>
          <cell r="BH394">
            <v>0</v>
          </cell>
          <cell r="BN394">
            <v>0</v>
          </cell>
          <cell r="BO394">
            <v>0</v>
          </cell>
          <cell r="BR394">
            <v>0</v>
          </cell>
          <cell r="BS394">
            <v>0</v>
          </cell>
          <cell r="BU394">
            <v>0</v>
          </cell>
          <cell r="BW394">
            <v>0</v>
          </cell>
          <cell r="BZ394">
            <v>0</v>
          </cell>
          <cell r="CA394">
            <v>0</v>
          </cell>
          <cell r="CC394">
            <v>0</v>
          </cell>
          <cell r="CI394">
            <v>0</v>
          </cell>
          <cell r="CJ394">
            <v>0</v>
          </cell>
          <cell r="CP394">
            <v>0</v>
          </cell>
          <cell r="CV394">
            <v>0</v>
          </cell>
          <cell r="CW394">
            <v>0</v>
          </cell>
          <cell r="DA394">
            <v>0</v>
          </cell>
          <cell r="DD394">
            <v>0</v>
          </cell>
          <cell r="DE394">
            <v>0</v>
          </cell>
          <cell r="DK394">
            <v>0</v>
          </cell>
          <cell r="DN394">
            <v>0</v>
          </cell>
          <cell r="DO394">
            <v>0</v>
          </cell>
          <cell r="EB394">
            <v>0</v>
          </cell>
          <cell r="EC394">
            <v>0</v>
          </cell>
          <cell r="EI394">
            <v>0</v>
          </cell>
          <cell r="EJ394">
            <v>0</v>
          </cell>
          <cell r="EL394">
            <v>0</v>
          </cell>
          <cell r="EQ394">
            <v>0</v>
          </cell>
          <cell r="EU394">
            <v>0</v>
          </cell>
        </row>
        <row r="398">
          <cell r="F398">
            <v>0</v>
          </cell>
          <cell r="G398">
            <v>0</v>
          </cell>
          <cell r="I398">
            <v>0</v>
          </cell>
          <cell r="K398">
            <v>0</v>
          </cell>
          <cell r="M398">
            <v>0</v>
          </cell>
          <cell r="R398">
            <v>0</v>
          </cell>
          <cell r="U398">
            <v>0</v>
          </cell>
          <cell r="V398">
            <v>0</v>
          </cell>
          <cell r="Y398">
            <v>0</v>
          </cell>
          <cell r="Z398">
            <v>0</v>
          </cell>
          <cell r="AC398">
            <v>0</v>
          </cell>
          <cell r="AD398">
            <v>0</v>
          </cell>
          <cell r="AK398">
            <v>0</v>
          </cell>
          <cell r="AN398">
            <v>0</v>
          </cell>
          <cell r="AO398">
            <v>0</v>
          </cell>
          <cell r="AQ398">
            <v>0</v>
          </cell>
          <cell r="AW398">
            <v>0</v>
          </cell>
          <cell r="BG398">
            <v>0</v>
          </cell>
          <cell r="BH398">
            <v>0</v>
          </cell>
          <cell r="BN398">
            <v>0</v>
          </cell>
          <cell r="BO398">
            <v>0</v>
          </cell>
          <cell r="BR398">
            <v>0</v>
          </cell>
          <cell r="BS398">
            <v>0</v>
          </cell>
          <cell r="BU398">
            <v>0</v>
          </cell>
          <cell r="BW398">
            <v>0</v>
          </cell>
          <cell r="BZ398">
            <v>0</v>
          </cell>
          <cell r="CA398">
            <v>0</v>
          </cell>
          <cell r="CC398">
            <v>0</v>
          </cell>
          <cell r="CI398">
            <v>0</v>
          </cell>
          <cell r="CP398">
            <v>0</v>
          </cell>
          <cell r="CV398">
            <v>0</v>
          </cell>
          <cell r="CW398">
            <v>0</v>
          </cell>
          <cell r="DA398">
            <v>0</v>
          </cell>
          <cell r="DD398">
            <v>0</v>
          </cell>
          <cell r="DE398">
            <v>0</v>
          </cell>
          <cell r="DK398">
            <v>0</v>
          </cell>
          <cell r="DN398">
            <v>0</v>
          </cell>
          <cell r="DO398">
            <v>0</v>
          </cell>
          <cell r="EC398">
            <v>0</v>
          </cell>
          <cell r="EJ398">
            <v>0</v>
          </cell>
          <cell r="EL398">
            <v>0</v>
          </cell>
          <cell r="EQ398">
            <v>0</v>
          </cell>
          <cell r="EU398">
            <v>0</v>
          </cell>
        </row>
        <row r="400">
          <cell r="G400">
            <v>0</v>
          </cell>
          <cell r="Z400">
            <v>0</v>
          </cell>
          <cell r="BO400">
            <v>0</v>
          </cell>
          <cell r="CA400">
            <v>0</v>
          </cell>
          <cell r="CP400">
            <v>0</v>
          </cell>
          <cell r="DK400">
            <v>0</v>
          </cell>
          <cell r="EK400">
            <v>0</v>
          </cell>
          <cell r="EQ400">
            <v>0</v>
          </cell>
        </row>
        <row r="402">
          <cell r="G402">
            <v>0</v>
          </cell>
          <cell r="I402">
            <v>0</v>
          </cell>
          <cell r="K402">
            <v>0</v>
          </cell>
          <cell r="M402">
            <v>0</v>
          </cell>
          <cell r="R402">
            <v>0</v>
          </cell>
          <cell r="V402">
            <v>0</v>
          </cell>
          <cell r="AC402">
            <v>0</v>
          </cell>
          <cell r="AD402">
            <v>0</v>
          </cell>
          <cell r="AK402">
            <v>0</v>
          </cell>
          <cell r="AN402">
            <v>0</v>
          </cell>
          <cell r="AO402">
            <v>0</v>
          </cell>
          <cell r="AW402">
            <v>0</v>
          </cell>
          <cell r="BH402">
            <v>0</v>
          </cell>
          <cell r="BN402">
            <v>0</v>
          </cell>
          <cell r="BR402">
            <v>0</v>
          </cell>
          <cell r="BS402">
            <v>0</v>
          </cell>
          <cell r="BU402">
            <v>0</v>
          </cell>
          <cell r="BW402">
            <v>0</v>
          </cell>
          <cell r="CC402">
            <v>0</v>
          </cell>
          <cell r="CW402">
            <v>0</v>
          </cell>
          <cell r="DA402">
            <v>0</v>
          </cell>
          <cell r="DE402">
            <v>0</v>
          </cell>
          <cell r="DO402">
            <v>0</v>
          </cell>
          <cell r="EC402">
            <v>0</v>
          </cell>
          <cell r="EJ402">
            <v>0</v>
          </cell>
          <cell r="EU402">
            <v>0</v>
          </cell>
        </row>
      </sheetData>
      <sheetData sheetId="1">
        <row r="59">
          <cell r="E59">
            <v>5400</v>
          </cell>
          <cell r="O59">
            <v>0</v>
          </cell>
          <cell r="V59">
            <v>0</v>
          </cell>
          <cell r="W59">
            <v>7100</v>
          </cell>
          <cell r="X59">
            <v>0</v>
          </cell>
          <cell r="Z59">
            <v>0</v>
          </cell>
          <cell r="AB59">
            <v>0</v>
          </cell>
          <cell r="AK59">
            <v>0</v>
          </cell>
        </row>
        <row r="67">
          <cell r="O67">
            <v>0</v>
          </cell>
          <cell r="V67">
            <v>0</v>
          </cell>
          <cell r="X67">
            <v>0</v>
          </cell>
          <cell r="Z67">
            <v>0</v>
          </cell>
          <cell r="AB67">
            <v>0</v>
          </cell>
        </row>
        <row r="154">
          <cell r="W154">
            <v>0</v>
          </cell>
          <cell r="AS154">
            <v>0</v>
          </cell>
        </row>
        <row r="161">
          <cell r="E161">
            <v>0</v>
          </cell>
          <cell r="J161">
            <v>0</v>
          </cell>
          <cell r="O161">
            <v>0</v>
          </cell>
          <cell r="V161">
            <v>0</v>
          </cell>
          <cell r="W161">
            <v>0</v>
          </cell>
          <cell r="X161">
            <v>0</v>
          </cell>
          <cell r="Z161">
            <v>0</v>
          </cell>
          <cell r="AB161">
            <v>0</v>
          </cell>
          <cell r="AD161">
            <v>0</v>
          </cell>
          <cell r="AJ161">
            <v>0</v>
          </cell>
          <cell r="AK161">
            <v>0</v>
          </cell>
          <cell r="AR161">
            <v>0</v>
          </cell>
          <cell r="AS161">
            <v>0</v>
          </cell>
          <cell r="AT161">
            <v>0</v>
          </cell>
          <cell r="AZ161">
            <v>0</v>
          </cell>
          <cell r="BA161">
            <v>0</v>
          </cell>
        </row>
        <row r="175">
          <cell r="E175">
            <v>0</v>
          </cell>
          <cell r="J175">
            <v>0</v>
          </cell>
          <cell r="O175">
            <v>0</v>
          </cell>
          <cell r="V175">
            <v>0</v>
          </cell>
          <cell r="W175">
            <v>0</v>
          </cell>
          <cell r="X175">
            <v>0</v>
          </cell>
          <cell r="Z175">
            <v>0</v>
          </cell>
          <cell r="AB175">
            <v>0</v>
          </cell>
          <cell r="AD175">
            <v>0</v>
          </cell>
          <cell r="AJ175">
            <v>0</v>
          </cell>
          <cell r="AK175">
            <v>0</v>
          </cell>
          <cell r="AR175">
            <v>0</v>
          </cell>
          <cell r="AS175">
            <v>0</v>
          </cell>
          <cell r="AT175">
            <v>0</v>
          </cell>
          <cell r="AZ175">
            <v>0</v>
          </cell>
          <cell r="BA175">
            <v>0</v>
          </cell>
        </row>
        <row r="182">
          <cell r="E182">
            <v>0</v>
          </cell>
          <cell r="J182">
            <v>0</v>
          </cell>
          <cell r="O182">
            <v>0</v>
          </cell>
          <cell r="V182">
            <v>0</v>
          </cell>
          <cell r="W182">
            <v>0</v>
          </cell>
          <cell r="X182">
            <v>0</v>
          </cell>
          <cell r="Z182">
            <v>0</v>
          </cell>
          <cell r="AB182">
            <v>0</v>
          </cell>
          <cell r="AD182">
            <v>0</v>
          </cell>
          <cell r="AK182">
            <v>0</v>
          </cell>
          <cell r="AR182">
            <v>0</v>
          </cell>
          <cell r="AS182">
            <v>0</v>
          </cell>
          <cell r="AT182">
            <v>0</v>
          </cell>
          <cell r="AZ182">
            <v>0</v>
          </cell>
          <cell r="BA182">
            <v>0</v>
          </cell>
        </row>
        <row r="189">
          <cell r="E189">
            <v>0</v>
          </cell>
          <cell r="J189">
            <v>0</v>
          </cell>
          <cell r="O189">
            <v>0</v>
          </cell>
          <cell r="V189">
            <v>0</v>
          </cell>
          <cell r="W189">
            <v>0</v>
          </cell>
          <cell r="X189">
            <v>0</v>
          </cell>
          <cell r="Z189">
            <v>0</v>
          </cell>
          <cell r="AB189">
            <v>0</v>
          </cell>
          <cell r="AD189">
            <v>0</v>
          </cell>
          <cell r="AJ189">
            <v>0</v>
          </cell>
          <cell r="AK189">
            <v>0</v>
          </cell>
          <cell r="AR189">
            <v>0</v>
          </cell>
          <cell r="AS189">
            <v>0</v>
          </cell>
          <cell r="AT189">
            <v>0</v>
          </cell>
          <cell r="AZ189">
            <v>0</v>
          </cell>
          <cell r="BA189">
            <v>0</v>
          </cell>
        </row>
        <row r="194">
          <cell r="E194">
            <v>0</v>
          </cell>
          <cell r="J194">
            <v>0</v>
          </cell>
          <cell r="O194">
            <v>0</v>
          </cell>
          <cell r="V194">
            <v>0</v>
          </cell>
          <cell r="W194">
            <v>0</v>
          </cell>
          <cell r="X194">
            <v>0</v>
          </cell>
          <cell r="Z194">
            <v>0</v>
          </cell>
          <cell r="AB194">
            <v>0</v>
          </cell>
          <cell r="AD194">
            <v>0</v>
          </cell>
          <cell r="AJ194">
            <v>0</v>
          </cell>
          <cell r="AK194">
            <v>0</v>
          </cell>
          <cell r="AR194">
            <v>0</v>
          </cell>
          <cell r="AS194">
            <v>0</v>
          </cell>
          <cell r="AT194">
            <v>0</v>
          </cell>
          <cell r="AZ194">
            <v>0</v>
          </cell>
          <cell r="BA194">
            <v>0</v>
          </cell>
        </row>
        <row r="199">
          <cell r="E199">
            <v>0</v>
          </cell>
          <cell r="J199">
            <v>0</v>
          </cell>
          <cell r="O199">
            <v>0</v>
          </cell>
          <cell r="V199">
            <v>0</v>
          </cell>
          <cell r="W199">
            <v>0</v>
          </cell>
          <cell r="X199">
            <v>0</v>
          </cell>
          <cell r="Z199">
            <v>0</v>
          </cell>
          <cell r="AB199">
            <v>0</v>
          </cell>
          <cell r="AD199">
            <v>0</v>
          </cell>
          <cell r="AJ199">
            <v>0</v>
          </cell>
          <cell r="AK199">
            <v>0</v>
          </cell>
          <cell r="AR199">
            <v>0</v>
          </cell>
          <cell r="AS199">
            <v>0</v>
          </cell>
          <cell r="AT199">
            <v>0</v>
          </cell>
          <cell r="AZ199">
            <v>0</v>
          </cell>
          <cell r="BA199">
            <v>0</v>
          </cell>
        </row>
        <row r="232">
          <cell r="E232">
            <v>0</v>
          </cell>
          <cell r="J232">
            <v>0</v>
          </cell>
          <cell r="O232">
            <v>0</v>
          </cell>
          <cell r="V232">
            <v>29700</v>
          </cell>
          <cell r="W232">
            <v>0</v>
          </cell>
          <cell r="X232">
            <v>0</v>
          </cell>
          <cell r="AB232">
            <v>0</v>
          </cell>
          <cell r="AD232">
            <v>0</v>
          </cell>
          <cell r="AJ232">
            <v>0</v>
          </cell>
          <cell r="AK232">
            <v>0</v>
          </cell>
          <cell r="AR232">
            <v>0</v>
          </cell>
          <cell r="AS232">
            <v>0</v>
          </cell>
          <cell r="AT232">
            <v>0</v>
          </cell>
          <cell r="AZ232">
            <v>2000</v>
          </cell>
          <cell r="BA232">
            <v>0</v>
          </cell>
        </row>
        <row r="239">
          <cell r="E239">
            <v>0</v>
          </cell>
          <cell r="J239">
            <v>0</v>
          </cell>
          <cell r="O239">
            <v>0</v>
          </cell>
          <cell r="W239">
            <v>0</v>
          </cell>
          <cell r="X239">
            <v>0</v>
          </cell>
          <cell r="Z239">
            <v>0</v>
          </cell>
          <cell r="AB239">
            <v>0</v>
          </cell>
          <cell r="AD239">
            <v>0</v>
          </cell>
          <cell r="AJ239">
            <v>0</v>
          </cell>
          <cell r="AK239">
            <v>0</v>
          </cell>
          <cell r="AR239">
            <v>0</v>
          </cell>
          <cell r="AS239">
            <v>0</v>
          </cell>
          <cell r="AT239">
            <v>0</v>
          </cell>
          <cell r="AZ239">
            <v>0</v>
          </cell>
          <cell r="BA239">
            <v>0</v>
          </cell>
        </row>
        <row r="245">
          <cell r="E245">
            <v>0</v>
          </cell>
          <cell r="J245">
            <v>0</v>
          </cell>
          <cell r="O245">
            <v>0</v>
          </cell>
          <cell r="V245">
            <v>0</v>
          </cell>
          <cell r="W245">
            <v>0</v>
          </cell>
          <cell r="X245">
            <v>0</v>
          </cell>
          <cell r="Z245">
            <v>0</v>
          </cell>
          <cell r="AB245">
            <v>0</v>
          </cell>
          <cell r="AD245">
            <v>0</v>
          </cell>
          <cell r="AJ245">
            <v>0</v>
          </cell>
          <cell r="AK245">
            <v>0</v>
          </cell>
          <cell r="AR245">
            <v>0</v>
          </cell>
          <cell r="AS245">
            <v>0</v>
          </cell>
          <cell r="AT245">
            <v>0</v>
          </cell>
          <cell r="AZ245">
            <v>0</v>
          </cell>
          <cell r="BA245">
            <v>0</v>
          </cell>
        </row>
        <row r="250">
          <cell r="E250">
            <v>0</v>
          </cell>
          <cell r="J250">
            <v>0</v>
          </cell>
          <cell r="O250">
            <v>0</v>
          </cell>
          <cell r="V250">
            <v>0</v>
          </cell>
          <cell r="W250">
            <v>0</v>
          </cell>
          <cell r="X250">
            <v>0</v>
          </cell>
          <cell r="Z250">
            <v>0</v>
          </cell>
          <cell r="AB250">
            <v>0</v>
          </cell>
          <cell r="AD250">
            <v>0</v>
          </cell>
          <cell r="AJ250">
            <v>0</v>
          </cell>
          <cell r="AK250">
            <v>0</v>
          </cell>
          <cell r="AR250">
            <v>0</v>
          </cell>
          <cell r="AS250">
            <v>0</v>
          </cell>
          <cell r="AT250">
            <v>0</v>
          </cell>
          <cell r="AZ250">
            <v>0</v>
          </cell>
          <cell r="BA250">
            <v>0</v>
          </cell>
        </row>
        <row r="255">
          <cell r="E255">
            <v>0</v>
          </cell>
          <cell r="J255">
            <v>0</v>
          </cell>
          <cell r="O255">
            <v>0</v>
          </cell>
          <cell r="V255">
            <v>0</v>
          </cell>
          <cell r="W255">
            <v>0</v>
          </cell>
          <cell r="X255">
            <v>0</v>
          </cell>
          <cell r="Z255">
            <v>0</v>
          </cell>
          <cell r="AB255">
            <v>0</v>
          </cell>
          <cell r="AD255">
            <v>0</v>
          </cell>
          <cell r="AJ255">
            <v>0</v>
          </cell>
          <cell r="AK255">
            <v>0</v>
          </cell>
          <cell r="AR255">
            <v>0</v>
          </cell>
          <cell r="AS255">
            <v>0</v>
          </cell>
          <cell r="AT255">
            <v>0</v>
          </cell>
          <cell r="AZ255">
            <v>0</v>
          </cell>
          <cell r="BA255">
            <v>0</v>
          </cell>
        </row>
        <row r="261">
          <cell r="E261">
            <v>0</v>
          </cell>
          <cell r="J261">
            <v>0</v>
          </cell>
          <cell r="O261">
            <v>0</v>
          </cell>
          <cell r="V261">
            <v>0</v>
          </cell>
          <cell r="W261">
            <v>0</v>
          </cell>
          <cell r="X261">
            <v>0</v>
          </cell>
          <cell r="Z261">
            <v>0</v>
          </cell>
          <cell r="AB261">
            <v>0</v>
          </cell>
          <cell r="AD261">
            <v>0</v>
          </cell>
          <cell r="AJ261">
            <v>0</v>
          </cell>
          <cell r="AK261">
            <v>0</v>
          </cell>
          <cell r="AR261">
            <v>0</v>
          </cell>
          <cell r="AS261">
            <v>0</v>
          </cell>
          <cell r="AT261">
            <v>0</v>
          </cell>
          <cell r="AZ261">
            <v>0</v>
          </cell>
          <cell r="BA261">
            <v>0</v>
          </cell>
        </row>
        <row r="265">
          <cell r="E265">
            <v>0</v>
          </cell>
          <cell r="J265">
            <v>0</v>
          </cell>
          <cell r="O265">
            <v>0</v>
          </cell>
          <cell r="V265">
            <v>0</v>
          </cell>
          <cell r="W265">
            <v>0</v>
          </cell>
          <cell r="X265">
            <v>0</v>
          </cell>
          <cell r="Z265">
            <v>0</v>
          </cell>
          <cell r="AB265">
            <v>0</v>
          </cell>
          <cell r="AD265">
            <v>0</v>
          </cell>
          <cell r="AJ265">
            <v>0</v>
          </cell>
          <cell r="AK265">
            <v>0</v>
          </cell>
          <cell r="AR265">
            <v>0</v>
          </cell>
          <cell r="AS265">
            <v>0</v>
          </cell>
          <cell r="AT265">
            <v>0</v>
          </cell>
          <cell r="AZ265">
            <v>0</v>
          </cell>
          <cell r="BA265">
            <v>0</v>
          </cell>
        </row>
        <row r="273">
          <cell r="E273">
            <v>0</v>
          </cell>
          <cell r="J273">
            <v>0</v>
          </cell>
          <cell r="O273">
            <v>0</v>
          </cell>
          <cell r="V273">
            <v>0</v>
          </cell>
          <cell r="W273">
            <v>0</v>
          </cell>
          <cell r="X273">
            <v>0</v>
          </cell>
          <cell r="Z273">
            <v>0</v>
          </cell>
          <cell r="AB273">
            <v>0</v>
          </cell>
          <cell r="AD273">
            <v>0</v>
          </cell>
          <cell r="AJ273">
            <v>0</v>
          </cell>
          <cell r="AK273">
            <v>0</v>
          </cell>
          <cell r="AR273">
            <v>0</v>
          </cell>
          <cell r="AS273">
            <v>0</v>
          </cell>
          <cell r="AT273">
            <v>0</v>
          </cell>
          <cell r="AZ273">
            <v>0</v>
          </cell>
          <cell r="BA273">
            <v>0</v>
          </cell>
        </row>
        <row r="285">
          <cell r="O285">
            <v>0</v>
          </cell>
          <cell r="V285">
            <v>0</v>
          </cell>
          <cell r="W285">
            <v>0</v>
          </cell>
          <cell r="X285">
            <v>0</v>
          </cell>
          <cell r="Z285">
            <v>0</v>
          </cell>
          <cell r="AB285">
            <v>0</v>
          </cell>
          <cell r="AD285">
            <v>0</v>
          </cell>
          <cell r="AJ285">
            <v>0</v>
          </cell>
          <cell r="AK285">
            <v>0</v>
          </cell>
          <cell r="AR285">
            <v>0</v>
          </cell>
          <cell r="AS285">
            <v>0</v>
          </cell>
          <cell r="AT285">
            <v>0</v>
          </cell>
          <cell r="AZ285">
            <v>35000</v>
          </cell>
          <cell r="BA285">
            <v>0</v>
          </cell>
        </row>
        <row r="292">
          <cell r="E292">
            <v>0</v>
          </cell>
          <cell r="J292">
            <v>0</v>
          </cell>
          <cell r="W292">
            <v>0</v>
          </cell>
          <cell r="X292">
            <v>0</v>
          </cell>
          <cell r="Z292">
            <v>0</v>
          </cell>
          <cell r="AB292">
            <v>0</v>
          </cell>
          <cell r="AD292">
            <v>0</v>
          </cell>
          <cell r="AJ292">
            <v>0</v>
          </cell>
          <cell r="AK292">
            <v>0</v>
          </cell>
          <cell r="AR292">
            <v>0</v>
          </cell>
          <cell r="AS292">
            <v>0</v>
          </cell>
          <cell r="AT292">
            <v>0</v>
          </cell>
          <cell r="AZ292">
            <v>0</v>
          </cell>
          <cell r="BA292">
            <v>0</v>
          </cell>
        </row>
        <row r="299">
          <cell r="E299">
            <v>0</v>
          </cell>
          <cell r="J299">
            <v>0</v>
          </cell>
          <cell r="O299">
            <v>0</v>
          </cell>
          <cell r="V299">
            <v>0</v>
          </cell>
          <cell r="W299">
            <v>0</v>
          </cell>
          <cell r="X299">
            <v>0</v>
          </cell>
          <cell r="Z299">
            <v>0</v>
          </cell>
          <cell r="AB299">
            <v>0</v>
          </cell>
          <cell r="AD299">
            <v>0</v>
          </cell>
          <cell r="AJ299">
            <v>0</v>
          </cell>
          <cell r="AK299">
            <v>0</v>
          </cell>
          <cell r="AR299">
            <v>0</v>
          </cell>
          <cell r="AS299">
            <v>0</v>
          </cell>
          <cell r="AT299">
            <v>0</v>
          </cell>
          <cell r="AZ299">
            <v>0</v>
          </cell>
          <cell r="BA299">
            <v>0</v>
          </cell>
        </row>
        <row r="303">
          <cell r="V303">
            <v>268511</v>
          </cell>
          <cell r="AK303">
            <v>22782</v>
          </cell>
        </row>
        <row r="304">
          <cell r="J304">
            <v>5211</v>
          </cell>
          <cell r="W304">
            <v>9991</v>
          </cell>
          <cell r="Z304">
            <v>47096</v>
          </cell>
          <cell r="AB304">
            <v>500</v>
          </cell>
          <cell r="AD304">
            <v>14410</v>
          </cell>
          <cell r="AJ304">
            <v>56977</v>
          </cell>
        </row>
        <row r="308">
          <cell r="E308">
            <v>0</v>
          </cell>
          <cell r="O308">
            <v>0</v>
          </cell>
          <cell r="V308">
            <v>0</v>
          </cell>
          <cell r="W308">
            <v>0</v>
          </cell>
          <cell r="Z308">
            <v>0</v>
          </cell>
          <cell r="AB308">
            <v>0</v>
          </cell>
          <cell r="AD308">
            <v>0</v>
          </cell>
          <cell r="AK308">
            <v>0</v>
          </cell>
          <cell r="AS308">
            <v>0</v>
          </cell>
          <cell r="AT308">
            <v>0</v>
          </cell>
          <cell r="BA308">
            <v>0</v>
          </cell>
        </row>
        <row r="312">
          <cell r="E312">
            <v>0</v>
          </cell>
          <cell r="O312">
            <v>0</v>
          </cell>
          <cell r="W312">
            <v>0</v>
          </cell>
          <cell r="AB312">
            <v>0</v>
          </cell>
          <cell r="AD312">
            <v>0</v>
          </cell>
          <cell r="AK312">
            <v>0</v>
          </cell>
          <cell r="AS312">
            <v>0</v>
          </cell>
          <cell r="AT312">
            <v>0</v>
          </cell>
          <cell r="BA312">
            <v>0</v>
          </cell>
        </row>
        <row r="317">
          <cell r="E317">
            <v>0</v>
          </cell>
          <cell r="J317">
            <v>0</v>
          </cell>
          <cell r="O317">
            <v>0</v>
          </cell>
          <cell r="V317">
            <v>0</v>
          </cell>
          <cell r="W317">
            <v>0</v>
          </cell>
          <cell r="X317">
            <v>0</v>
          </cell>
          <cell r="Z317">
            <v>0</v>
          </cell>
          <cell r="AB317">
            <v>0</v>
          </cell>
          <cell r="AD317">
            <v>0</v>
          </cell>
          <cell r="AJ317">
            <v>0</v>
          </cell>
          <cell r="AK317">
            <v>0</v>
          </cell>
          <cell r="AR317">
            <v>0</v>
          </cell>
          <cell r="AS317">
            <v>0</v>
          </cell>
          <cell r="AT317">
            <v>0</v>
          </cell>
          <cell r="AZ317">
            <v>0</v>
          </cell>
          <cell r="BA317">
            <v>0</v>
          </cell>
        </row>
        <row r="322">
          <cell r="E322">
            <v>0</v>
          </cell>
          <cell r="J322">
            <v>0</v>
          </cell>
          <cell r="O322">
            <v>0</v>
          </cell>
          <cell r="V322">
            <v>0</v>
          </cell>
          <cell r="W322">
            <v>0</v>
          </cell>
          <cell r="X322">
            <v>0</v>
          </cell>
          <cell r="Z322">
            <v>0</v>
          </cell>
          <cell r="AB322">
            <v>0</v>
          </cell>
          <cell r="AD322">
            <v>0</v>
          </cell>
          <cell r="AJ322">
            <v>0</v>
          </cell>
          <cell r="AK322">
            <v>0</v>
          </cell>
          <cell r="AR322">
            <v>0</v>
          </cell>
          <cell r="AS322">
            <v>0</v>
          </cell>
          <cell r="AT322">
            <v>0</v>
          </cell>
          <cell r="AZ322">
            <v>0</v>
          </cell>
          <cell r="BA322">
            <v>0</v>
          </cell>
        </row>
        <row r="327">
          <cell r="E327">
            <v>0</v>
          </cell>
          <cell r="J327">
            <v>0</v>
          </cell>
          <cell r="O327">
            <v>0</v>
          </cell>
          <cell r="V327">
            <v>0</v>
          </cell>
          <cell r="W327">
            <v>0</v>
          </cell>
          <cell r="X327">
            <v>0</v>
          </cell>
          <cell r="Z327">
            <v>0</v>
          </cell>
          <cell r="AB327">
            <v>0</v>
          </cell>
          <cell r="AD327">
            <v>0</v>
          </cell>
          <cell r="AJ327">
            <v>0</v>
          </cell>
          <cell r="AK327">
            <v>0</v>
          </cell>
          <cell r="AR327">
            <v>0</v>
          </cell>
          <cell r="AS327">
            <v>0</v>
          </cell>
          <cell r="AT327">
            <v>0</v>
          </cell>
          <cell r="AZ327">
            <v>0</v>
          </cell>
          <cell r="BA327">
            <v>0</v>
          </cell>
        </row>
        <row r="333">
          <cell r="E333">
            <v>0</v>
          </cell>
          <cell r="J333">
            <v>0</v>
          </cell>
          <cell r="O333">
            <v>0</v>
          </cell>
          <cell r="V333">
            <v>0</v>
          </cell>
          <cell r="W333">
            <v>0</v>
          </cell>
          <cell r="X333">
            <v>0</v>
          </cell>
          <cell r="Z333">
            <v>0</v>
          </cell>
          <cell r="AB333">
            <v>0</v>
          </cell>
          <cell r="AD333">
            <v>0</v>
          </cell>
          <cell r="AJ333">
            <v>0</v>
          </cell>
          <cell r="AK333">
            <v>0</v>
          </cell>
          <cell r="AR333">
            <v>0</v>
          </cell>
          <cell r="AS333">
            <v>0</v>
          </cell>
          <cell r="AT333">
            <v>0</v>
          </cell>
          <cell r="AZ333">
            <v>0</v>
          </cell>
          <cell r="BA333">
            <v>0</v>
          </cell>
        </row>
        <row r="338">
          <cell r="E338">
            <v>0</v>
          </cell>
          <cell r="J338">
            <v>0</v>
          </cell>
          <cell r="O338">
            <v>0</v>
          </cell>
          <cell r="V338">
            <v>0</v>
          </cell>
          <cell r="W338">
            <v>0</v>
          </cell>
          <cell r="X338">
            <v>0</v>
          </cell>
          <cell r="Z338">
            <v>0</v>
          </cell>
          <cell r="AB338">
            <v>0</v>
          </cell>
          <cell r="AD338">
            <v>0</v>
          </cell>
          <cell r="AJ338">
            <v>0</v>
          </cell>
          <cell r="AK338">
            <v>0</v>
          </cell>
          <cell r="AR338">
            <v>0</v>
          </cell>
          <cell r="AS338">
            <v>0</v>
          </cell>
          <cell r="AT338">
            <v>0</v>
          </cell>
          <cell r="AZ338">
            <v>0</v>
          </cell>
          <cell r="BA338">
            <v>0</v>
          </cell>
        </row>
        <row r="343">
          <cell r="E343">
            <v>0</v>
          </cell>
          <cell r="J343">
            <v>0</v>
          </cell>
          <cell r="O343">
            <v>0</v>
          </cell>
          <cell r="W343">
            <v>0</v>
          </cell>
          <cell r="X343">
            <v>0</v>
          </cell>
          <cell r="Z343">
            <v>68450</v>
          </cell>
          <cell r="AB343">
            <v>0</v>
          </cell>
          <cell r="AK343">
            <v>0</v>
          </cell>
          <cell r="AR343">
            <v>0</v>
          </cell>
          <cell r="AS343">
            <v>0</v>
          </cell>
          <cell r="AT343">
            <v>0</v>
          </cell>
          <cell r="BA343">
            <v>0</v>
          </cell>
        </row>
        <row r="347">
          <cell r="E347">
            <v>0</v>
          </cell>
          <cell r="J347">
            <v>0</v>
          </cell>
          <cell r="O347">
            <v>0</v>
          </cell>
          <cell r="V347">
            <v>0</v>
          </cell>
          <cell r="W347">
            <v>0</v>
          </cell>
          <cell r="X347">
            <v>0</v>
          </cell>
          <cell r="Z347">
            <v>0</v>
          </cell>
          <cell r="AB347">
            <v>0</v>
          </cell>
          <cell r="AD347">
            <v>0</v>
          </cell>
          <cell r="AJ347">
            <v>0</v>
          </cell>
          <cell r="AK347">
            <v>0</v>
          </cell>
          <cell r="AR347">
            <v>0</v>
          </cell>
          <cell r="AS347">
            <v>0</v>
          </cell>
          <cell r="AT347">
            <v>0</v>
          </cell>
          <cell r="BA347">
            <v>0</v>
          </cell>
        </row>
        <row r="351">
          <cell r="E351">
            <v>0</v>
          </cell>
          <cell r="O351">
            <v>0</v>
          </cell>
          <cell r="W351">
            <v>0</v>
          </cell>
          <cell r="X351">
            <v>0</v>
          </cell>
          <cell r="AB351">
            <v>0</v>
          </cell>
          <cell r="AD351">
            <v>0</v>
          </cell>
          <cell r="AK351">
            <v>0</v>
          </cell>
          <cell r="AS351">
            <v>0</v>
          </cell>
          <cell r="AT351">
            <v>0</v>
          </cell>
          <cell r="BA351">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row>
        <row r="229">
          <cell r="M229">
            <v>0</v>
          </cell>
        </row>
        <row r="239">
          <cell r="BZ239">
            <v>0</v>
          </cell>
        </row>
        <row r="333">
          <cell r="AQ333">
            <v>0</v>
          </cell>
          <cell r="BG333">
            <v>0</v>
          </cell>
          <cell r="BN333">
            <v>0</v>
          </cell>
          <cell r="BO333">
            <v>0</v>
          </cell>
          <cell r="BZ333">
            <v>0</v>
          </cell>
          <cell r="CA333">
            <v>0</v>
          </cell>
          <cell r="CI333">
            <v>0</v>
          </cell>
          <cell r="CP333">
            <v>0</v>
          </cell>
          <cell r="CV333">
            <v>0</v>
          </cell>
          <cell r="DN333">
            <v>0</v>
          </cell>
        </row>
        <row r="366">
          <cell r="BN366">
            <v>0</v>
          </cell>
        </row>
        <row r="372">
          <cell r="G372">
            <v>0</v>
          </cell>
        </row>
        <row r="400">
          <cell r="F400">
            <v>0</v>
          </cell>
          <cell r="U400">
            <v>0</v>
          </cell>
          <cell r="Y400">
            <v>0</v>
          </cell>
          <cell r="AQ400">
            <v>0</v>
          </cell>
          <cell r="BG400">
            <v>0</v>
          </cell>
          <cell r="BZ400">
            <v>0</v>
          </cell>
          <cell r="CI400">
            <v>0</v>
          </cell>
          <cell r="CV400">
            <v>0</v>
          </cell>
          <cell r="DD400">
            <v>0</v>
          </cell>
          <cell r="DN400">
            <v>0</v>
          </cell>
        </row>
      </sheetData>
      <sheetData sheetId="2"/>
      <sheetData sheetId="3">
        <row r="59">
          <cell r="E59">
            <v>3240</v>
          </cell>
        </row>
        <row r="312">
          <cell r="V312">
            <v>0</v>
          </cell>
          <cell r="Z312">
            <v>0</v>
          </cell>
        </row>
        <row r="351">
          <cell r="J351">
            <v>0</v>
          </cell>
          <cell r="V351">
            <v>0</v>
          </cell>
          <cell r="Z351">
            <v>0</v>
          </cell>
          <cell r="AJ351">
            <v>0</v>
          </cell>
          <cell r="AR351">
            <v>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E84" sqref="E84"/>
    </sheetView>
  </sheetViews>
  <sheetFormatPr defaultColWidth="9.140625" defaultRowHeight="15" x14ac:dyDescent="0.25"/>
  <cols>
    <col min="1" max="1" width="9.85546875" style="38" customWidth="1"/>
    <col min="2" max="2" width="29.85546875" style="38" customWidth="1"/>
    <col min="3" max="3" width="27.85546875" style="38" customWidth="1"/>
    <col min="4" max="4" width="22.42578125" style="38" customWidth="1"/>
    <col min="5" max="5" width="30.28515625" style="38" customWidth="1"/>
    <col min="6" max="6" width="17.7109375" style="38" customWidth="1"/>
    <col min="7" max="16384" width="9.140625" style="37"/>
  </cols>
  <sheetData>
    <row r="1" spans="1:18" ht="55.5" customHeight="1" x14ac:dyDescent="0.25">
      <c r="A1" s="46" t="s">
        <v>326</v>
      </c>
      <c r="B1" s="45" t="s">
        <v>333</v>
      </c>
      <c r="C1" s="45" t="s">
        <v>332</v>
      </c>
      <c r="D1" s="45" t="s">
        <v>334</v>
      </c>
      <c r="E1" s="46" t="s">
        <v>159</v>
      </c>
      <c r="F1" s="45" t="s">
        <v>335</v>
      </c>
      <c r="R1" s="72"/>
    </row>
    <row r="2" spans="1:18" ht="15" customHeight="1" x14ac:dyDescent="0.25">
      <c r="A2" s="71">
        <v>10000</v>
      </c>
      <c r="B2" s="71" t="s">
        <v>325</v>
      </c>
      <c r="C2" s="69"/>
      <c r="D2" s="69"/>
      <c r="E2" s="70"/>
      <c r="F2" s="69"/>
    </row>
    <row r="3" spans="1:18" s="40" customFormat="1" ht="30" customHeight="1" x14ac:dyDescent="0.2">
      <c r="A3" s="48">
        <v>11000</v>
      </c>
      <c r="B3" s="48" t="s">
        <v>324</v>
      </c>
      <c r="C3" s="48" t="s">
        <v>323</v>
      </c>
      <c r="D3" s="57"/>
      <c r="E3" s="58"/>
      <c r="F3" s="57"/>
    </row>
    <row r="4" spans="1:18" ht="111.75" customHeight="1" x14ac:dyDescent="0.25">
      <c r="A4" s="64">
        <v>11101</v>
      </c>
      <c r="B4" s="43" t="s">
        <v>327</v>
      </c>
      <c r="C4" s="67" t="s">
        <v>328</v>
      </c>
      <c r="D4" s="43" t="s">
        <v>322</v>
      </c>
      <c r="E4" s="44" t="s">
        <v>354</v>
      </c>
      <c r="F4" s="43"/>
    </row>
    <row r="5" spans="1:18" ht="38.25" customHeight="1" x14ac:dyDescent="0.25">
      <c r="A5" s="64">
        <v>11102</v>
      </c>
      <c r="B5" s="43" t="s">
        <v>28</v>
      </c>
      <c r="C5" s="43" t="s">
        <v>329</v>
      </c>
      <c r="D5" s="43"/>
      <c r="E5" s="44" t="s">
        <v>321</v>
      </c>
      <c r="F5" s="43"/>
    </row>
    <row r="6" spans="1:18" ht="30" customHeight="1" x14ac:dyDescent="0.25">
      <c r="A6" s="64">
        <v>11103</v>
      </c>
      <c r="B6" s="43" t="s">
        <v>320</v>
      </c>
      <c r="C6" s="43" t="s">
        <v>330</v>
      </c>
      <c r="D6" s="43"/>
      <c r="E6" s="44" t="s">
        <v>337</v>
      </c>
      <c r="F6" s="43"/>
    </row>
    <row r="7" spans="1:18" ht="90" customHeight="1" x14ac:dyDescent="0.25">
      <c r="A7" s="64">
        <v>11104</v>
      </c>
      <c r="B7" s="43" t="s">
        <v>319</v>
      </c>
      <c r="C7" s="43" t="s">
        <v>261</v>
      </c>
      <c r="D7" s="43"/>
      <c r="E7" s="44" t="s">
        <v>318</v>
      </c>
      <c r="F7" s="43"/>
    </row>
    <row r="8" spans="1:18" ht="157.5" customHeight="1" x14ac:dyDescent="0.25">
      <c r="A8" s="64">
        <v>11105</v>
      </c>
      <c r="B8" s="43" t="s">
        <v>30</v>
      </c>
      <c r="C8" s="43" t="s">
        <v>307</v>
      </c>
      <c r="D8" s="43"/>
      <c r="E8" s="44" t="s">
        <v>336</v>
      </c>
      <c r="F8" s="43"/>
    </row>
    <row r="9" spans="1:18" s="47" customFormat="1" ht="15" customHeight="1" x14ac:dyDescent="0.25">
      <c r="A9" s="64">
        <v>11106</v>
      </c>
      <c r="B9" s="43" t="s">
        <v>47</v>
      </c>
      <c r="C9" s="43"/>
      <c r="D9" s="59"/>
      <c r="E9" s="60"/>
      <c r="F9" s="59"/>
    </row>
    <row r="10" spans="1:18" s="47" customFormat="1" ht="15" customHeight="1" x14ac:dyDescent="0.25">
      <c r="A10" s="65">
        <v>11107</v>
      </c>
      <c r="B10" s="59" t="s">
        <v>317</v>
      </c>
      <c r="C10" s="68"/>
      <c r="D10" s="59"/>
      <c r="E10" s="60"/>
      <c r="F10" s="59"/>
    </row>
    <row r="11" spans="1:18" s="47" customFormat="1" ht="45" customHeight="1" x14ac:dyDescent="0.25">
      <c r="A11" s="64" t="s">
        <v>1</v>
      </c>
      <c r="B11" s="43" t="s">
        <v>98</v>
      </c>
      <c r="C11" s="43" t="s">
        <v>331</v>
      </c>
      <c r="D11" s="59"/>
      <c r="E11" s="60"/>
      <c r="F11" s="59"/>
    </row>
    <row r="12" spans="1:18" s="47" customFormat="1" ht="45" customHeight="1" x14ac:dyDescent="0.25">
      <c r="A12" s="64" t="s">
        <v>2</v>
      </c>
      <c r="B12" s="43" t="s">
        <v>32</v>
      </c>
      <c r="C12" s="43" t="s">
        <v>331</v>
      </c>
      <c r="D12" s="59"/>
      <c r="E12" s="60"/>
      <c r="F12" s="59"/>
    </row>
    <row r="13" spans="1:18" s="47" customFormat="1" ht="45" customHeight="1" x14ac:dyDescent="0.25">
      <c r="A13" s="65">
        <v>11108</v>
      </c>
      <c r="B13" s="59" t="s">
        <v>316</v>
      </c>
      <c r="C13" s="68"/>
      <c r="D13" s="59"/>
      <c r="E13" s="60"/>
      <c r="F13" s="59"/>
    </row>
    <row r="14" spans="1:18" s="47" customFormat="1" ht="90" customHeight="1" x14ac:dyDescent="0.25">
      <c r="A14" s="64" t="s">
        <v>3</v>
      </c>
      <c r="B14" s="43" t="s">
        <v>33</v>
      </c>
      <c r="C14" s="43" t="s">
        <v>315</v>
      </c>
      <c r="D14" s="43" t="s">
        <v>338</v>
      </c>
      <c r="E14" s="60"/>
      <c r="F14" s="59"/>
    </row>
    <row r="15" spans="1:18" s="47" customFormat="1" ht="90" customHeight="1" x14ac:dyDescent="0.25">
      <c r="A15" s="64" t="s">
        <v>4</v>
      </c>
      <c r="B15" s="43" t="s">
        <v>34</v>
      </c>
      <c r="C15" s="43" t="s">
        <v>917</v>
      </c>
      <c r="D15" s="43" t="s">
        <v>314</v>
      </c>
      <c r="E15" s="43" t="s">
        <v>313</v>
      </c>
      <c r="F15" s="59"/>
    </row>
    <row r="16" spans="1:18" s="47" customFormat="1" ht="15" customHeight="1" x14ac:dyDescent="0.25">
      <c r="A16" s="64" t="s">
        <v>312</v>
      </c>
      <c r="B16" s="43" t="s">
        <v>47</v>
      </c>
      <c r="C16" s="43"/>
      <c r="D16" s="43"/>
      <c r="E16" s="60"/>
      <c r="F16" s="59"/>
    </row>
    <row r="17" spans="1:6" s="47" customFormat="1" ht="75" customHeight="1" x14ac:dyDescent="0.25">
      <c r="A17" s="64" t="s">
        <v>5</v>
      </c>
      <c r="B17" s="43" t="s">
        <v>311</v>
      </c>
      <c r="C17" s="43" t="s">
        <v>918</v>
      </c>
      <c r="D17" s="43" t="s">
        <v>310</v>
      </c>
      <c r="E17" s="43" t="s">
        <v>309</v>
      </c>
      <c r="F17" s="59"/>
    </row>
    <row r="18" spans="1:6" s="47" customFormat="1" ht="30" customHeight="1" x14ac:dyDescent="0.25">
      <c r="A18" s="65">
        <v>11200</v>
      </c>
      <c r="B18" s="59" t="s">
        <v>308</v>
      </c>
      <c r="C18" s="59"/>
      <c r="D18" s="59"/>
      <c r="E18" s="60"/>
      <c r="F18" s="59"/>
    </row>
    <row r="19" spans="1:6" s="47" customFormat="1" ht="45" customHeight="1" x14ac:dyDescent="0.25">
      <c r="A19" s="64">
        <v>11201</v>
      </c>
      <c r="B19" s="43" t="s">
        <v>36</v>
      </c>
      <c r="C19" s="43" t="s">
        <v>307</v>
      </c>
      <c r="D19" s="43" t="s">
        <v>306</v>
      </c>
      <c r="E19" s="44" t="s">
        <v>305</v>
      </c>
      <c r="F19" s="59"/>
    </row>
    <row r="20" spans="1:6" ht="15" customHeight="1" x14ac:dyDescent="0.25">
      <c r="A20" s="65">
        <v>11300</v>
      </c>
      <c r="B20" s="59" t="s">
        <v>304</v>
      </c>
      <c r="C20" s="59"/>
      <c r="D20" s="43"/>
      <c r="E20" s="44"/>
      <c r="F20" s="43"/>
    </row>
    <row r="21" spans="1:6" ht="105" customHeight="1" x14ac:dyDescent="0.25">
      <c r="A21" s="64">
        <v>11301</v>
      </c>
      <c r="B21" s="43" t="s">
        <v>303</v>
      </c>
      <c r="C21" s="43" t="s">
        <v>302</v>
      </c>
      <c r="D21" s="43" t="s">
        <v>301</v>
      </c>
      <c r="E21" s="44" t="s">
        <v>339</v>
      </c>
      <c r="F21" s="43"/>
    </row>
    <row r="22" spans="1:6" ht="15" customHeight="1" x14ac:dyDescent="0.25">
      <c r="A22" s="64">
        <v>11302</v>
      </c>
      <c r="B22" s="43" t="s">
        <v>47</v>
      </c>
      <c r="C22" s="43"/>
      <c r="D22" s="43"/>
      <c r="E22" s="44"/>
      <c r="F22" s="43"/>
    </row>
    <row r="23" spans="1:6" ht="90" customHeight="1" x14ac:dyDescent="0.25">
      <c r="A23" s="64">
        <v>11303</v>
      </c>
      <c r="B23" s="43" t="s">
        <v>38</v>
      </c>
      <c r="C23" s="43" t="s">
        <v>300</v>
      </c>
      <c r="D23" s="67" t="s">
        <v>340</v>
      </c>
      <c r="E23" s="66" t="s">
        <v>652</v>
      </c>
      <c r="F23" s="43"/>
    </row>
    <row r="24" spans="1:6" ht="15" customHeight="1" x14ac:dyDescent="0.25">
      <c r="A24" s="64">
        <v>11304</v>
      </c>
      <c r="B24" s="43" t="s">
        <v>47</v>
      </c>
      <c r="C24" s="43"/>
      <c r="D24" s="43"/>
      <c r="E24" s="44"/>
      <c r="F24" s="43"/>
    </row>
    <row r="25" spans="1:6" ht="30" customHeight="1" x14ac:dyDescent="0.25">
      <c r="A25" s="65">
        <v>11400</v>
      </c>
      <c r="B25" s="59" t="s">
        <v>299</v>
      </c>
      <c r="C25" s="59"/>
      <c r="D25" s="43"/>
      <c r="E25" s="44"/>
      <c r="F25" s="43"/>
    </row>
    <row r="26" spans="1:6" s="47" customFormat="1" ht="90" customHeight="1" x14ac:dyDescent="0.25">
      <c r="A26" s="64">
        <v>11401</v>
      </c>
      <c r="B26" s="43" t="s">
        <v>39</v>
      </c>
      <c r="C26" s="43" t="s">
        <v>288</v>
      </c>
      <c r="D26" s="43" t="s">
        <v>298</v>
      </c>
      <c r="E26" s="66" t="s">
        <v>297</v>
      </c>
      <c r="F26" s="59"/>
    </row>
    <row r="27" spans="1:6" ht="30" customHeight="1" x14ac:dyDescent="0.25">
      <c r="A27" s="64">
        <v>11402</v>
      </c>
      <c r="B27" s="67" t="s">
        <v>454</v>
      </c>
      <c r="C27" s="43" t="s">
        <v>242</v>
      </c>
      <c r="D27" s="43" t="s">
        <v>455</v>
      </c>
      <c r="E27" s="44"/>
      <c r="F27" s="43"/>
    </row>
    <row r="28" spans="1:6" ht="15" customHeight="1" x14ac:dyDescent="0.25">
      <c r="A28" s="64">
        <v>11403</v>
      </c>
      <c r="B28" s="43" t="s">
        <v>47</v>
      </c>
      <c r="C28" s="43"/>
      <c r="D28" s="43"/>
      <c r="E28" s="44"/>
      <c r="F28" s="43"/>
    </row>
    <row r="29" spans="1:6" ht="75" customHeight="1" x14ac:dyDescent="0.25">
      <c r="A29" s="64" t="s">
        <v>6</v>
      </c>
      <c r="B29" s="43" t="s">
        <v>296</v>
      </c>
      <c r="C29" s="43" t="s">
        <v>295</v>
      </c>
      <c r="D29" s="43" t="s">
        <v>294</v>
      </c>
      <c r="E29" s="44" t="s">
        <v>293</v>
      </c>
      <c r="F29" s="43"/>
    </row>
    <row r="30" spans="1:6" s="47" customFormat="1" ht="90" customHeight="1" x14ac:dyDescent="0.25">
      <c r="A30" s="64" t="s">
        <v>7</v>
      </c>
      <c r="B30" s="43" t="s">
        <v>292</v>
      </c>
      <c r="C30" s="43" t="s">
        <v>242</v>
      </c>
      <c r="D30" s="43" t="s">
        <v>291</v>
      </c>
      <c r="E30" s="44" t="s">
        <v>290</v>
      </c>
      <c r="F30" s="59"/>
    </row>
    <row r="31" spans="1:6" ht="30" customHeight="1" x14ac:dyDescent="0.25">
      <c r="A31" s="64">
        <v>11405</v>
      </c>
      <c r="B31" s="43" t="s">
        <v>41</v>
      </c>
      <c r="C31" s="43" t="s">
        <v>242</v>
      </c>
      <c r="D31" s="43"/>
      <c r="E31" s="44" t="s">
        <v>289</v>
      </c>
      <c r="F31" s="43"/>
    </row>
    <row r="32" spans="1:6" ht="60" customHeight="1" x14ac:dyDescent="0.25">
      <c r="A32" s="64">
        <v>11406</v>
      </c>
      <c r="B32" s="43" t="s">
        <v>42</v>
      </c>
      <c r="C32" s="43" t="s">
        <v>288</v>
      </c>
      <c r="D32" s="43" t="s">
        <v>287</v>
      </c>
      <c r="E32" s="44"/>
      <c r="F32" s="43"/>
    </row>
    <row r="33" spans="1:6" ht="120" customHeight="1" x14ac:dyDescent="0.25">
      <c r="A33" s="64">
        <v>11407</v>
      </c>
      <c r="B33" s="43" t="s">
        <v>341</v>
      </c>
      <c r="C33" s="43" t="s">
        <v>288</v>
      </c>
      <c r="D33" s="43" t="s">
        <v>286</v>
      </c>
      <c r="E33" s="44" t="s">
        <v>285</v>
      </c>
      <c r="F33" s="43"/>
    </row>
    <row r="34" spans="1:6" ht="15" customHeight="1" x14ac:dyDescent="0.25">
      <c r="A34" s="65">
        <v>11500</v>
      </c>
      <c r="B34" s="59" t="s">
        <v>284</v>
      </c>
      <c r="C34" s="43"/>
      <c r="D34" s="43"/>
      <c r="E34" s="44"/>
      <c r="F34" s="43"/>
    </row>
    <row r="35" spans="1:6" ht="30" customHeight="1" x14ac:dyDescent="0.25">
      <c r="A35" s="64">
        <v>11501</v>
      </c>
      <c r="B35" s="43" t="s">
        <v>44</v>
      </c>
      <c r="C35" s="43" t="s">
        <v>242</v>
      </c>
      <c r="D35" s="44" t="s">
        <v>283</v>
      </c>
      <c r="E35" s="44"/>
      <c r="F35" s="43"/>
    </row>
    <row r="36" spans="1:6" ht="45" customHeight="1" x14ac:dyDescent="0.25">
      <c r="A36" s="43">
        <v>11502</v>
      </c>
      <c r="B36" s="43" t="s">
        <v>282</v>
      </c>
      <c r="C36" s="43" t="s">
        <v>281</v>
      </c>
      <c r="D36" s="43" t="s">
        <v>280</v>
      </c>
      <c r="E36" s="44"/>
      <c r="F36" s="43"/>
    </row>
    <row r="37" spans="1:6" ht="105" customHeight="1" x14ac:dyDescent="0.25">
      <c r="A37" s="65">
        <v>11600</v>
      </c>
      <c r="B37" s="294" t="s">
        <v>279</v>
      </c>
      <c r="C37" s="59"/>
      <c r="D37" s="43"/>
      <c r="E37" s="44"/>
      <c r="F37" s="43"/>
    </row>
    <row r="38" spans="1:6" s="47" customFormat="1" ht="60" customHeight="1" x14ac:dyDescent="0.25">
      <c r="A38" s="64">
        <v>11601</v>
      </c>
      <c r="B38" s="43" t="s">
        <v>45</v>
      </c>
      <c r="C38" s="43" t="s">
        <v>273</v>
      </c>
      <c r="D38" s="43" t="s">
        <v>278</v>
      </c>
      <c r="E38" s="44" t="s">
        <v>277</v>
      </c>
      <c r="F38" s="59"/>
    </row>
    <row r="39" spans="1:6" s="47" customFormat="1" ht="75" customHeight="1" x14ac:dyDescent="0.25">
      <c r="A39" s="64" t="s">
        <v>8</v>
      </c>
      <c r="B39" s="43" t="s">
        <v>342</v>
      </c>
      <c r="C39" s="43" t="s">
        <v>276</v>
      </c>
      <c r="D39" s="43" t="s">
        <v>275</v>
      </c>
      <c r="E39" s="44" t="s">
        <v>343</v>
      </c>
      <c r="F39" s="59"/>
    </row>
    <row r="40" spans="1:6" s="47" customFormat="1" ht="15" customHeight="1" x14ac:dyDescent="0.25">
      <c r="A40" s="64" t="s">
        <v>9</v>
      </c>
      <c r="B40" s="43" t="s">
        <v>47</v>
      </c>
      <c r="C40" s="43"/>
      <c r="D40" s="43"/>
      <c r="E40" s="44"/>
      <c r="F40" s="59"/>
    </row>
    <row r="41" spans="1:6" s="47" customFormat="1" ht="90" customHeight="1" x14ac:dyDescent="0.25">
      <c r="A41" s="64" t="s">
        <v>10</v>
      </c>
      <c r="B41" s="43" t="s">
        <v>274</v>
      </c>
      <c r="C41" s="43" t="s">
        <v>273</v>
      </c>
      <c r="D41" s="43" t="s">
        <v>272</v>
      </c>
      <c r="E41" s="44" t="s">
        <v>271</v>
      </c>
      <c r="F41" s="59"/>
    </row>
    <row r="42" spans="1:6" s="47" customFormat="1" ht="15" customHeight="1" x14ac:dyDescent="0.25">
      <c r="A42" s="64" t="s">
        <v>11</v>
      </c>
      <c r="B42" s="43" t="s">
        <v>47</v>
      </c>
      <c r="C42" s="43"/>
      <c r="D42" s="43"/>
      <c r="E42" s="44"/>
      <c r="F42" s="59"/>
    </row>
    <row r="43" spans="1:6" ht="75" customHeight="1" x14ac:dyDescent="0.25">
      <c r="A43" s="43">
        <v>11602</v>
      </c>
      <c r="B43" s="43" t="s">
        <v>344</v>
      </c>
      <c r="C43" s="43" t="s">
        <v>270</v>
      </c>
      <c r="D43" s="43" t="s">
        <v>269</v>
      </c>
      <c r="E43" s="44" t="s">
        <v>268</v>
      </c>
      <c r="F43" s="43"/>
    </row>
    <row r="44" spans="1:6" ht="60" customHeight="1" x14ac:dyDescent="0.25">
      <c r="A44" s="64">
        <v>11603</v>
      </c>
      <c r="B44" s="43" t="s">
        <v>267</v>
      </c>
      <c r="C44" s="43" t="s">
        <v>266</v>
      </c>
      <c r="D44" s="43"/>
      <c r="E44" s="44" t="s">
        <v>264</v>
      </c>
      <c r="F44" s="43"/>
    </row>
    <row r="45" spans="1:6" ht="60" customHeight="1" x14ac:dyDescent="0.25">
      <c r="A45" s="64">
        <v>11604</v>
      </c>
      <c r="B45" s="67" t="s">
        <v>645</v>
      </c>
      <c r="C45" s="43" t="s">
        <v>266</v>
      </c>
      <c r="D45" s="43"/>
      <c r="E45" s="44" t="s">
        <v>264</v>
      </c>
      <c r="F45" s="43"/>
    </row>
    <row r="46" spans="1:6" ht="75" customHeight="1" x14ac:dyDescent="0.25">
      <c r="A46" s="64">
        <v>11605</v>
      </c>
      <c r="B46" s="43" t="s">
        <v>816</v>
      </c>
      <c r="C46" s="43" t="s">
        <v>265</v>
      </c>
      <c r="D46" s="43"/>
      <c r="E46" s="44" t="s">
        <v>264</v>
      </c>
      <c r="F46" s="43"/>
    </row>
    <row r="47" spans="1:6" ht="15" customHeight="1" x14ac:dyDescent="0.25">
      <c r="A47" s="65">
        <v>11700</v>
      </c>
      <c r="B47" s="59" t="s">
        <v>263</v>
      </c>
      <c r="C47" s="59"/>
      <c r="D47" s="43"/>
      <c r="E47" s="44"/>
      <c r="F47" s="43"/>
    </row>
    <row r="48" spans="1:6" ht="60" customHeight="1" x14ac:dyDescent="0.25">
      <c r="A48" s="64">
        <v>11701</v>
      </c>
      <c r="B48" s="43" t="s">
        <v>50</v>
      </c>
      <c r="C48" s="43" t="s">
        <v>919</v>
      </c>
      <c r="D48" s="43"/>
      <c r="E48" s="44" t="s">
        <v>262</v>
      </c>
      <c r="F48" s="43"/>
    </row>
    <row r="49" spans="1:6" ht="30" customHeight="1" x14ac:dyDescent="0.25">
      <c r="A49" s="64">
        <v>11702</v>
      </c>
      <c r="B49" s="43" t="s">
        <v>51</v>
      </c>
      <c r="C49" s="43" t="s">
        <v>261</v>
      </c>
      <c r="D49" s="43"/>
      <c r="E49" s="43" t="s">
        <v>353</v>
      </c>
      <c r="F49" s="43"/>
    </row>
    <row r="50" spans="1:6" ht="75" customHeight="1" x14ac:dyDescent="0.25">
      <c r="A50" s="64">
        <v>11703</v>
      </c>
      <c r="B50" s="43" t="s">
        <v>260</v>
      </c>
      <c r="C50" s="43" t="s">
        <v>259</v>
      </c>
      <c r="D50" s="43" t="s">
        <v>653</v>
      </c>
      <c r="E50" s="44" t="s">
        <v>258</v>
      </c>
      <c r="F50" s="43"/>
    </row>
    <row r="51" spans="1:6" s="47" customFormat="1" ht="90" customHeight="1" x14ac:dyDescent="0.25">
      <c r="A51" s="64">
        <v>11704</v>
      </c>
      <c r="B51" s="43" t="s">
        <v>52</v>
      </c>
      <c r="C51" s="43" t="s">
        <v>257</v>
      </c>
      <c r="D51" s="43" t="s">
        <v>256</v>
      </c>
      <c r="E51" s="44" t="s">
        <v>255</v>
      </c>
      <c r="F51" s="59"/>
    </row>
    <row r="52" spans="1:6" ht="60" customHeight="1" x14ac:dyDescent="0.25">
      <c r="A52" s="64">
        <v>11705</v>
      </c>
      <c r="B52" s="43" t="s">
        <v>345</v>
      </c>
      <c r="C52" s="43" t="s">
        <v>254</v>
      </c>
      <c r="D52" s="43"/>
      <c r="E52" s="44" t="s">
        <v>253</v>
      </c>
      <c r="F52" s="43"/>
    </row>
    <row r="53" spans="1:6" ht="90" customHeight="1" x14ac:dyDescent="0.25">
      <c r="A53" s="64" t="s">
        <v>12</v>
      </c>
      <c r="B53" s="43" t="s">
        <v>252</v>
      </c>
      <c r="C53" s="43" t="s">
        <v>251</v>
      </c>
      <c r="D53" s="43" t="s">
        <v>250</v>
      </c>
      <c r="E53" s="44" t="s">
        <v>249</v>
      </c>
      <c r="F53" s="43"/>
    </row>
    <row r="54" spans="1:6" ht="60" customHeight="1" x14ac:dyDescent="0.25">
      <c r="A54" s="64" t="s">
        <v>13</v>
      </c>
      <c r="B54" s="43" t="s">
        <v>55</v>
      </c>
      <c r="C54" s="43" t="s">
        <v>248</v>
      </c>
      <c r="D54" s="43" t="s">
        <v>247</v>
      </c>
      <c r="E54" s="44" t="s">
        <v>246</v>
      </c>
      <c r="F54" s="43"/>
    </row>
    <row r="55" spans="1:6" s="47" customFormat="1" ht="45" customHeight="1" x14ac:dyDescent="0.25">
      <c r="A55" s="59">
        <v>11800</v>
      </c>
      <c r="B55" s="59" t="s">
        <v>245</v>
      </c>
      <c r="C55" s="59"/>
      <c r="D55" s="59"/>
      <c r="E55" s="60"/>
      <c r="F55" s="59"/>
    </row>
    <row r="56" spans="1:6" ht="15" customHeight="1" x14ac:dyDescent="0.25">
      <c r="A56" s="43">
        <v>11801</v>
      </c>
      <c r="B56" s="43" t="s">
        <v>47</v>
      </c>
      <c r="C56" s="43"/>
      <c r="D56" s="43"/>
      <c r="E56" s="44"/>
      <c r="F56" s="43"/>
    </row>
    <row r="57" spans="1:6" ht="15" customHeight="1" x14ac:dyDescent="0.25">
      <c r="A57" s="64">
        <v>11802</v>
      </c>
      <c r="B57" s="43" t="s">
        <v>47</v>
      </c>
      <c r="C57" s="43"/>
      <c r="D57" s="43"/>
      <c r="E57" s="44"/>
      <c r="F57" s="43"/>
    </row>
    <row r="58" spans="1:6" ht="45" customHeight="1" x14ac:dyDescent="0.25">
      <c r="A58" s="43">
        <v>11803</v>
      </c>
      <c r="B58" s="43" t="s">
        <v>56</v>
      </c>
      <c r="C58" s="43" t="s">
        <v>244</v>
      </c>
      <c r="D58" s="43"/>
      <c r="E58" s="44" t="s">
        <v>243</v>
      </c>
      <c r="F58" s="43"/>
    </row>
    <row r="59" spans="1:6" ht="15" customHeight="1" x14ac:dyDescent="0.25">
      <c r="A59" s="43">
        <v>11804</v>
      </c>
      <c r="B59" s="43" t="s">
        <v>47</v>
      </c>
      <c r="C59" s="43"/>
      <c r="D59" s="43"/>
      <c r="E59" s="44"/>
      <c r="F59" s="43"/>
    </row>
    <row r="60" spans="1:6" ht="230.1" customHeight="1" x14ac:dyDescent="0.25">
      <c r="A60" s="43">
        <v>11805</v>
      </c>
      <c r="B60" s="43" t="s">
        <v>57</v>
      </c>
      <c r="C60" s="43" t="s">
        <v>242</v>
      </c>
      <c r="D60" s="43" t="s">
        <v>241</v>
      </c>
      <c r="E60" s="44" t="s">
        <v>240</v>
      </c>
      <c r="F60" s="43"/>
    </row>
    <row r="61" spans="1:6" ht="15" customHeight="1" x14ac:dyDescent="0.25">
      <c r="A61" s="61"/>
      <c r="B61" s="63" t="s">
        <v>153</v>
      </c>
      <c r="C61" s="61"/>
      <c r="D61" s="61"/>
      <c r="E61" s="62"/>
      <c r="F61" s="61"/>
    </row>
    <row r="62" spans="1:6" s="47" customFormat="1" ht="30" customHeight="1" x14ac:dyDescent="0.25">
      <c r="A62" s="48">
        <v>12000</v>
      </c>
      <c r="B62" s="48" t="s">
        <v>239</v>
      </c>
      <c r="C62" s="48" t="s">
        <v>230</v>
      </c>
      <c r="D62" s="48"/>
      <c r="E62" s="49"/>
      <c r="F62" s="48"/>
    </row>
    <row r="63" spans="1:6" s="47" customFormat="1" ht="15" customHeight="1" x14ac:dyDescent="0.25">
      <c r="A63" s="59">
        <v>12100</v>
      </c>
      <c r="B63" s="59" t="s">
        <v>238</v>
      </c>
      <c r="C63" s="59"/>
      <c r="D63" s="59"/>
      <c r="E63" s="60"/>
      <c r="F63" s="59"/>
    </row>
    <row r="64" spans="1:6" ht="15" customHeight="1" x14ac:dyDescent="0.25">
      <c r="A64" s="43">
        <v>12101</v>
      </c>
      <c r="B64" s="43" t="s">
        <v>47</v>
      </c>
      <c r="C64" s="43"/>
      <c r="D64" s="43"/>
      <c r="E64" s="44"/>
      <c r="F64" s="43"/>
    </row>
    <row r="65" spans="1:6" ht="45" customHeight="1" x14ac:dyDescent="0.25">
      <c r="A65" s="43">
        <v>12102</v>
      </c>
      <c r="B65" s="43" t="s">
        <v>237</v>
      </c>
      <c r="C65" s="43" t="s">
        <v>236</v>
      </c>
      <c r="D65" s="43"/>
      <c r="E65" s="44"/>
      <c r="F65" s="43" t="s">
        <v>235</v>
      </c>
    </row>
    <row r="66" spans="1:6" ht="118.5" customHeight="1" x14ac:dyDescent="0.25">
      <c r="A66" s="43">
        <v>12103</v>
      </c>
      <c r="B66" s="43" t="s">
        <v>58</v>
      </c>
      <c r="C66" s="43" t="s">
        <v>234</v>
      </c>
      <c r="D66" s="43"/>
      <c r="E66" s="44"/>
      <c r="F66" s="43" t="s">
        <v>352</v>
      </c>
    </row>
    <row r="67" spans="1:6" ht="30" customHeight="1" x14ac:dyDescent="0.25">
      <c r="A67" s="43">
        <v>12104</v>
      </c>
      <c r="B67" s="43" t="s">
        <v>59</v>
      </c>
      <c r="C67" s="43" t="s">
        <v>233</v>
      </c>
      <c r="D67" s="43"/>
      <c r="E67" s="44"/>
      <c r="F67" s="43" t="s">
        <v>232</v>
      </c>
    </row>
    <row r="68" spans="1:6" s="47" customFormat="1" ht="15" customHeight="1" x14ac:dyDescent="0.25">
      <c r="A68" s="59">
        <v>12200</v>
      </c>
      <c r="B68" s="59" t="s">
        <v>231</v>
      </c>
      <c r="C68" s="59" t="s">
        <v>230</v>
      </c>
      <c r="D68" s="59"/>
      <c r="E68" s="60"/>
      <c r="F68" s="59"/>
    </row>
    <row r="69" spans="1:6" s="40" customFormat="1" ht="45" customHeight="1" x14ac:dyDescent="0.2">
      <c r="A69" s="43" t="s">
        <v>14</v>
      </c>
      <c r="B69" s="43" t="s">
        <v>60</v>
      </c>
      <c r="C69" s="43" t="s">
        <v>229</v>
      </c>
      <c r="D69" s="43" t="s">
        <v>228</v>
      </c>
      <c r="E69" s="44" t="s">
        <v>227</v>
      </c>
      <c r="F69" s="45"/>
    </row>
    <row r="70" spans="1:6" s="40" customFormat="1" ht="60" customHeight="1" x14ac:dyDescent="0.2">
      <c r="A70" s="43" t="s">
        <v>15</v>
      </c>
      <c r="B70" s="43" t="s">
        <v>61</v>
      </c>
      <c r="C70" s="43" t="s">
        <v>226</v>
      </c>
      <c r="D70" s="43" t="s">
        <v>225</v>
      </c>
      <c r="E70" s="46"/>
      <c r="F70" s="45"/>
    </row>
    <row r="71" spans="1:6" s="40" customFormat="1" ht="75" customHeight="1" x14ac:dyDescent="0.2">
      <c r="A71" s="43" t="s">
        <v>16</v>
      </c>
      <c r="B71" s="43" t="s">
        <v>62</v>
      </c>
      <c r="C71" s="43" t="s">
        <v>224</v>
      </c>
      <c r="D71" s="43" t="s">
        <v>346</v>
      </c>
      <c r="E71" s="44" t="s">
        <v>223</v>
      </c>
      <c r="F71" s="45"/>
    </row>
    <row r="72" spans="1:6" s="40" customFormat="1" ht="60" customHeight="1" x14ac:dyDescent="0.2">
      <c r="A72" s="43" t="s">
        <v>17</v>
      </c>
      <c r="B72" s="43" t="s">
        <v>222</v>
      </c>
      <c r="C72" s="43" t="s">
        <v>221</v>
      </c>
      <c r="D72" s="43" t="s">
        <v>220</v>
      </c>
      <c r="E72" s="46"/>
      <c r="F72" s="45"/>
    </row>
    <row r="73" spans="1:6" s="40" customFormat="1" ht="75" customHeight="1" x14ac:dyDescent="0.2">
      <c r="A73" s="43">
        <v>12202</v>
      </c>
      <c r="B73" s="43" t="s">
        <v>219</v>
      </c>
      <c r="C73" s="43" t="s">
        <v>218</v>
      </c>
      <c r="D73" s="43" t="s">
        <v>217</v>
      </c>
      <c r="E73" s="44" t="s">
        <v>216</v>
      </c>
      <c r="F73" s="45"/>
    </row>
    <row r="74" spans="1:6" s="40" customFormat="1" ht="60" customHeight="1" x14ac:dyDescent="0.2">
      <c r="A74" s="43">
        <v>12203</v>
      </c>
      <c r="B74" s="43" t="s">
        <v>215</v>
      </c>
      <c r="C74" s="43" t="s">
        <v>214</v>
      </c>
      <c r="D74" s="43" t="s">
        <v>213</v>
      </c>
      <c r="E74" s="44" t="s">
        <v>212</v>
      </c>
      <c r="F74" s="45"/>
    </row>
    <row r="75" spans="1:6" s="47" customFormat="1" ht="30" customHeight="1" x14ac:dyDescent="0.25">
      <c r="A75" s="48">
        <v>30000</v>
      </c>
      <c r="B75" s="48" t="s">
        <v>211</v>
      </c>
      <c r="C75" s="48"/>
      <c r="D75" s="48"/>
      <c r="E75" s="49"/>
      <c r="F75" s="48"/>
    </row>
    <row r="76" spans="1:6" s="40" customFormat="1" ht="15" customHeight="1" x14ac:dyDescent="0.2">
      <c r="A76" s="45">
        <v>30100</v>
      </c>
      <c r="B76" s="45" t="s">
        <v>47</v>
      </c>
      <c r="C76" s="45"/>
      <c r="D76" s="45"/>
      <c r="E76" s="46"/>
      <c r="F76" s="45"/>
    </row>
    <row r="77" spans="1:6" ht="15" customHeight="1" x14ac:dyDescent="0.25">
      <c r="A77" s="43">
        <v>30101</v>
      </c>
      <c r="B77" s="43" t="s">
        <v>47</v>
      </c>
      <c r="C77" s="43"/>
      <c r="D77" s="43"/>
      <c r="E77" s="44"/>
      <c r="F77" s="43"/>
    </row>
    <row r="78" spans="1:6" ht="15" customHeight="1" x14ac:dyDescent="0.25">
      <c r="A78" s="43">
        <v>30102</v>
      </c>
      <c r="B78" s="43" t="s">
        <v>47</v>
      </c>
      <c r="C78" s="43"/>
      <c r="D78" s="43"/>
      <c r="E78" s="44"/>
      <c r="F78" s="43"/>
    </row>
    <row r="79" spans="1:6" s="40" customFormat="1" ht="15" customHeight="1" x14ac:dyDescent="0.2">
      <c r="A79" s="43">
        <v>30103</v>
      </c>
      <c r="B79" s="43" t="s">
        <v>47</v>
      </c>
      <c r="C79" s="43"/>
      <c r="D79" s="43"/>
      <c r="E79" s="44"/>
      <c r="F79" s="45"/>
    </row>
    <row r="80" spans="1:6" s="40" customFormat="1" ht="15" customHeight="1" x14ac:dyDescent="0.2">
      <c r="A80" s="43">
        <v>30104</v>
      </c>
      <c r="B80" s="43" t="s">
        <v>47</v>
      </c>
      <c r="C80" s="43"/>
      <c r="D80" s="43"/>
      <c r="E80" s="44"/>
      <c r="F80" s="45"/>
    </row>
    <row r="81" spans="1:6" s="40" customFormat="1" ht="15" customHeight="1" x14ac:dyDescent="0.2">
      <c r="A81" s="43">
        <v>30105</v>
      </c>
      <c r="B81" s="43" t="s">
        <v>47</v>
      </c>
      <c r="C81" s="43"/>
      <c r="D81" s="43"/>
      <c r="E81" s="44"/>
      <c r="F81" s="45"/>
    </row>
    <row r="82" spans="1:6" s="47" customFormat="1" ht="30" customHeight="1" x14ac:dyDescent="0.25">
      <c r="A82" s="48">
        <v>40000</v>
      </c>
      <c r="B82" s="48" t="s">
        <v>210</v>
      </c>
      <c r="C82" s="48"/>
      <c r="D82" s="48"/>
      <c r="E82" s="49"/>
      <c r="F82" s="48"/>
    </row>
    <row r="83" spans="1:6" s="40" customFormat="1" ht="43.5" customHeight="1" x14ac:dyDescent="0.2">
      <c r="A83" s="45">
        <v>40100</v>
      </c>
      <c r="B83" s="45" t="s">
        <v>209</v>
      </c>
      <c r="C83" s="45"/>
      <c r="D83" s="43"/>
      <c r="E83" s="44"/>
      <c r="F83" s="45"/>
    </row>
    <row r="84" spans="1:6" s="40" customFormat="1" ht="60" customHeight="1" x14ac:dyDescent="0.2">
      <c r="A84" s="43">
        <v>40101</v>
      </c>
      <c r="B84" s="43" t="s">
        <v>65</v>
      </c>
      <c r="C84" s="43"/>
      <c r="D84" s="43"/>
      <c r="E84" s="44" t="s">
        <v>1127</v>
      </c>
      <c r="F84" s="45"/>
    </row>
    <row r="85" spans="1:6" s="40" customFormat="1" ht="120" customHeight="1" x14ac:dyDescent="0.2">
      <c r="A85" s="43" t="s">
        <v>18</v>
      </c>
      <c r="B85" s="43" t="s">
        <v>208</v>
      </c>
      <c r="C85" s="43"/>
      <c r="D85" s="43" t="s">
        <v>359</v>
      </c>
      <c r="E85" s="44" t="s">
        <v>196</v>
      </c>
      <c r="F85" s="45"/>
    </row>
    <row r="86" spans="1:6" s="40" customFormat="1" ht="105" customHeight="1" x14ac:dyDescent="0.2">
      <c r="A86" s="43" t="s">
        <v>19</v>
      </c>
      <c r="B86" s="43" t="s">
        <v>67</v>
      </c>
      <c r="C86" s="43"/>
      <c r="D86" s="99" t="s">
        <v>448</v>
      </c>
      <c r="E86" s="44" t="s">
        <v>196</v>
      </c>
      <c r="F86" s="45"/>
    </row>
    <row r="87" spans="1:6" s="40" customFormat="1" ht="130.5" customHeight="1" x14ac:dyDescent="0.2">
      <c r="A87" s="43" t="s">
        <v>20</v>
      </c>
      <c r="B87" s="43" t="s">
        <v>68</v>
      </c>
      <c r="C87" s="43"/>
      <c r="D87" s="43" t="s">
        <v>450</v>
      </c>
      <c r="E87" s="100" t="s">
        <v>646</v>
      </c>
      <c r="F87" s="45"/>
    </row>
    <row r="88" spans="1:6" s="40" customFormat="1" ht="75" customHeight="1" x14ac:dyDescent="0.2">
      <c r="A88" s="43">
        <v>40103</v>
      </c>
      <c r="B88" s="43" t="s">
        <v>69</v>
      </c>
      <c r="C88" s="43"/>
      <c r="D88" s="43" t="s">
        <v>449</v>
      </c>
      <c r="E88" s="101" t="s">
        <v>451</v>
      </c>
      <c r="F88" s="45"/>
    </row>
    <row r="89" spans="1:6" s="40" customFormat="1" ht="60" customHeight="1" x14ac:dyDescent="0.2">
      <c r="A89" s="43" t="s">
        <v>21</v>
      </c>
      <c r="B89" s="43" t="s">
        <v>70</v>
      </c>
      <c r="C89" s="43"/>
      <c r="D89" s="43" t="s">
        <v>207</v>
      </c>
      <c r="E89" s="44" t="s">
        <v>206</v>
      </c>
      <c r="F89" s="45"/>
    </row>
    <row r="90" spans="1:6" s="40" customFormat="1" ht="75" customHeight="1" x14ac:dyDescent="0.2">
      <c r="A90" s="43" t="s">
        <v>22</v>
      </c>
      <c r="B90" s="43" t="s">
        <v>205</v>
      </c>
      <c r="C90" s="43"/>
      <c r="D90" s="43" t="s">
        <v>204</v>
      </c>
      <c r="E90" s="44" t="s">
        <v>347</v>
      </c>
      <c r="F90" s="45"/>
    </row>
    <row r="91" spans="1:6" s="40" customFormat="1" ht="75" customHeight="1" x14ac:dyDescent="0.2">
      <c r="A91" s="43">
        <v>40105</v>
      </c>
      <c r="B91" s="43" t="s">
        <v>71</v>
      </c>
      <c r="C91" s="43"/>
      <c r="D91" s="43" t="s">
        <v>203</v>
      </c>
      <c r="E91" s="44" t="s">
        <v>196</v>
      </c>
      <c r="F91" s="45"/>
    </row>
    <row r="92" spans="1:6" s="40" customFormat="1" ht="60" customHeight="1" x14ac:dyDescent="0.2">
      <c r="A92" s="43">
        <v>40106</v>
      </c>
      <c r="B92" s="43" t="s">
        <v>72</v>
      </c>
      <c r="C92" s="45"/>
      <c r="D92" s="43" t="s">
        <v>202</v>
      </c>
      <c r="E92" s="44" t="s">
        <v>348</v>
      </c>
      <c r="F92" s="45"/>
    </row>
    <row r="93" spans="1:6" s="40" customFormat="1" ht="33.75" customHeight="1" x14ac:dyDescent="0.2">
      <c r="A93" s="43">
        <v>40107</v>
      </c>
      <c r="B93" s="43" t="s">
        <v>201</v>
      </c>
      <c r="C93" s="45"/>
      <c r="D93" s="43"/>
      <c r="E93" s="44" t="s">
        <v>200</v>
      </c>
      <c r="F93" s="45"/>
    </row>
    <row r="94" spans="1:6" s="40" customFormat="1" ht="75" customHeight="1" x14ac:dyDescent="0.2">
      <c r="A94" s="43">
        <v>40108</v>
      </c>
      <c r="B94" s="43" t="s">
        <v>199</v>
      </c>
      <c r="C94" s="45"/>
      <c r="D94" s="43" t="s">
        <v>198</v>
      </c>
      <c r="E94" s="44" t="s">
        <v>196</v>
      </c>
      <c r="F94" s="45"/>
    </row>
    <row r="95" spans="1:6" s="40" customFormat="1" ht="60" customHeight="1" x14ac:dyDescent="0.2">
      <c r="A95" s="43">
        <v>40109</v>
      </c>
      <c r="B95" s="43" t="s">
        <v>197</v>
      </c>
      <c r="C95" s="45"/>
      <c r="D95" s="43" t="s">
        <v>452</v>
      </c>
      <c r="E95" s="44" t="s">
        <v>196</v>
      </c>
      <c r="F95" s="45"/>
    </row>
    <row r="96" spans="1:6" s="40" customFormat="1" ht="90" customHeight="1" x14ac:dyDescent="0.2">
      <c r="A96" s="43">
        <v>40110</v>
      </c>
      <c r="B96" s="43" t="s">
        <v>439</v>
      </c>
      <c r="C96" s="45"/>
      <c r="D96" s="77" t="s">
        <v>453</v>
      </c>
      <c r="E96" s="44" t="s">
        <v>196</v>
      </c>
      <c r="F96" s="45"/>
    </row>
    <row r="97" spans="1:6" s="40" customFormat="1" ht="120" customHeight="1" x14ac:dyDescent="0.2">
      <c r="A97" s="45" t="s">
        <v>23</v>
      </c>
      <c r="B97" s="45" t="s">
        <v>195</v>
      </c>
      <c r="C97" s="45"/>
      <c r="D97" s="43" t="s">
        <v>194</v>
      </c>
      <c r="E97" s="44" t="s">
        <v>350</v>
      </c>
      <c r="F97" s="45"/>
    </row>
    <row r="98" spans="1:6" s="40" customFormat="1" ht="15" customHeight="1" x14ac:dyDescent="0.2">
      <c r="A98" s="48">
        <v>50000</v>
      </c>
      <c r="B98" s="48" t="s">
        <v>193</v>
      </c>
      <c r="C98" s="57"/>
      <c r="D98" s="57"/>
      <c r="E98" s="58"/>
      <c r="F98" s="57"/>
    </row>
    <row r="99" spans="1:6" s="40" customFormat="1" ht="90" customHeight="1" x14ac:dyDescent="0.2">
      <c r="A99" s="45">
        <v>50100</v>
      </c>
      <c r="B99" s="45" t="s">
        <v>192</v>
      </c>
      <c r="C99" s="45"/>
      <c r="D99" s="43" t="s">
        <v>191</v>
      </c>
      <c r="E99" s="44" t="s">
        <v>349</v>
      </c>
      <c r="F99" s="45"/>
    </row>
    <row r="100" spans="1:6" s="47" customFormat="1" ht="15" customHeight="1" x14ac:dyDescent="0.25">
      <c r="A100" s="48">
        <v>60000</v>
      </c>
      <c r="B100" s="48" t="s">
        <v>47</v>
      </c>
      <c r="C100" s="48"/>
      <c r="D100" s="48"/>
      <c r="E100" s="49"/>
      <c r="F100" s="48"/>
    </row>
    <row r="101" spans="1:6" s="40" customFormat="1" ht="15" customHeight="1" x14ac:dyDescent="0.2">
      <c r="A101" s="48">
        <v>70000</v>
      </c>
      <c r="B101" s="48" t="s">
        <v>190</v>
      </c>
      <c r="C101" s="57"/>
      <c r="D101" s="57"/>
      <c r="E101" s="58"/>
      <c r="F101" s="57"/>
    </row>
    <row r="102" spans="1:6" s="40" customFormat="1" ht="15" customHeight="1" x14ac:dyDescent="0.2">
      <c r="A102" s="48">
        <v>72000</v>
      </c>
      <c r="B102" s="48" t="s">
        <v>189</v>
      </c>
      <c r="C102" s="57"/>
      <c r="D102" s="57"/>
      <c r="E102" s="58"/>
      <c r="F102" s="57"/>
    </row>
    <row r="103" spans="1:6" s="50" customFormat="1" ht="15" customHeight="1" x14ac:dyDescent="0.2">
      <c r="A103" s="56">
        <v>72100</v>
      </c>
      <c r="B103" s="51" t="s">
        <v>188</v>
      </c>
      <c r="C103" s="45"/>
      <c r="D103" s="51"/>
      <c r="E103" s="55"/>
      <c r="F103" s="51"/>
    </row>
    <row r="104" spans="1:6" s="54" customFormat="1" ht="15" customHeight="1" x14ac:dyDescent="0.25">
      <c r="A104" s="52">
        <v>72101</v>
      </c>
      <c r="B104" s="52" t="s">
        <v>47</v>
      </c>
      <c r="C104" s="43"/>
      <c r="D104" s="52"/>
      <c r="E104" s="44"/>
      <c r="F104" s="52"/>
    </row>
    <row r="105" spans="1:6" s="54" customFormat="1" ht="15" customHeight="1" x14ac:dyDescent="0.25">
      <c r="A105" s="52">
        <v>72102</v>
      </c>
      <c r="B105" s="52" t="s">
        <v>47</v>
      </c>
      <c r="C105" s="43"/>
      <c r="D105" s="52"/>
      <c r="E105" s="44"/>
      <c r="F105" s="52"/>
    </row>
    <row r="106" spans="1:6" s="54" customFormat="1" ht="15" customHeight="1" x14ac:dyDescent="0.25">
      <c r="A106" s="52">
        <v>72103</v>
      </c>
      <c r="B106" s="52" t="s">
        <v>47</v>
      </c>
      <c r="C106" s="43"/>
      <c r="D106" s="52"/>
      <c r="E106" s="44"/>
      <c r="F106" s="52"/>
    </row>
    <row r="107" spans="1:6" s="50" customFormat="1" ht="15" customHeight="1" x14ac:dyDescent="0.2">
      <c r="A107" s="52" t="s">
        <v>187</v>
      </c>
      <c r="B107" s="52" t="s">
        <v>47</v>
      </c>
      <c r="C107" s="45"/>
      <c r="D107" s="52"/>
      <c r="E107" s="44"/>
      <c r="F107" s="51"/>
    </row>
    <row r="108" spans="1:6" s="50" customFormat="1" ht="15" customHeight="1" x14ac:dyDescent="0.2">
      <c r="A108" s="52" t="s">
        <v>186</v>
      </c>
      <c r="B108" s="52" t="s">
        <v>47</v>
      </c>
      <c r="C108" s="45"/>
      <c r="D108" s="52"/>
      <c r="E108" s="44"/>
      <c r="F108" s="51"/>
    </row>
    <row r="109" spans="1:6" s="50" customFormat="1" ht="15" customHeight="1" x14ac:dyDescent="0.2">
      <c r="A109" s="52" t="s">
        <v>185</v>
      </c>
      <c r="B109" s="52" t="s">
        <v>47</v>
      </c>
      <c r="C109" s="45"/>
      <c r="D109" s="52"/>
      <c r="E109" s="44"/>
      <c r="F109" s="51"/>
    </row>
    <row r="110" spans="1:6" s="50" customFormat="1" ht="15" customHeight="1" x14ac:dyDescent="0.2">
      <c r="A110" s="52" t="s">
        <v>184</v>
      </c>
      <c r="B110" s="52" t="s">
        <v>47</v>
      </c>
      <c r="C110" s="45"/>
      <c r="D110" s="52"/>
      <c r="E110" s="44"/>
      <c r="F110" s="51"/>
    </row>
    <row r="111" spans="1:6" s="50" customFormat="1" ht="15" customHeight="1" x14ac:dyDescent="0.2">
      <c r="A111" s="52" t="s">
        <v>183</v>
      </c>
      <c r="B111" s="52" t="s">
        <v>47</v>
      </c>
      <c r="C111" s="45"/>
      <c r="D111" s="52"/>
      <c r="E111" s="44"/>
      <c r="F111" s="51"/>
    </row>
    <row r="112" spans="1:6" s="50" customFormat="1" ht="15" customHeight="1" x14ac:dyDescent="0.2">
      <c r="A112" s="52" t="s">
        <v>182</v>
      </c>
      <c r="B112" s="52" t="s">
        <v>47</v>
      </c>
      <c r="C112" s="45"/>
      <c r="D112" s="52"/>
      <c r="E112" s="44"/>
      <c r="F112" s="51"/>
    </row>
    <row r="113" spans="1:7" s="50" customFormat="1" ht="15" customHeight="1" x14ac:dyDescent="0.2">
      <c r="A113" s="52" t="s">
        <v>181</v>
      </c>
      <c r="B113" s="52" t="s">
        <v>47</v>
      </c>
      <c r="C113" s="45"/>
      <c r="D113" s="52"/>
      <c r="E113" s="44"/>
      <c r="F113" s="51"/>
    </row>
    <row r="114" spans="1:7" s="50" customFormat="1" ht="15" customHeight="1" x14ac:dyDescent="0.2">
      <c r="A114" s="52" t="s">
        <v>180</v>
      </c>
      <c r="B114" s="52" t="s">
        <v>47</v>
      </c>
      <c r="C114" s="45"/>
      <c r="D114" s="52"/>
      <c r="E114" s="44"/>
      <c r="F114" s="51"/>
      <c r="G114" s="53"/>
    </row>
    <row r="115" spans="1:7" s="50" customFormat="1" ht="15" customHeight="1" x14ac:dyDescent="0.2">
      <c r="A115" s="52" t="s">
        <v>179</v>
      </c>
      <c r="B115" s="52" t="s">
        <v>47</v>
      </c>
      <c r="C115" s="45"/>
      <c r="D115" s="52"/>
      <c r="E115" s="44"/>
      <c r="F115" s="51"/>
    </row>
    <row r="116" spans="1:7" s="50" customFormat="1" ht="15" customHeight="1" x14ac:dyDescent="0.2">
      <c r="A116" s="52" t="s">
        <v>178</v>
      </c>
      <c r="B116" s="52" t="s">
        <v>47</v>
      </c>
      <c r="C116" s="45"/>
      <c r="D116" s="52"/>
      <c r="E116" s="44"/>
      <c r="F116" s="51"/>
    </row>
    <row r="117" spans="1:7" s="50" customFormat="1" ht="15" customHeight="1" x14ac:dyDescent="0.2">
      <c r="A117" s="52" t="s">
        <v>177</v>
      </c>
      <c r="B117" s="52" t="s">
        <v>47</v>
      </c>
      <c r="C117" s="45"/>
      <c r="D117" s="52"/>
      <c r="E117" s="44"/>
      <c r="F117" s="51"/>
    </row>
    <row r="118" spans="1:7" s="50" customFormat="1" ht="15" customHeight="1" x14ac:dyDescent="0.2">
      <c r="A118" s="52" t="s">
        <v>176</v>
      </c>
      <c r="B118" s="52" t="s">
        <v>47</v>
      </c>
      <c r="C118" s="45"/>
      <c r="D118" s="52"/>
      <c r="E118" s="44"/>
      <c r="F118" s="51"/>
    </row>
    <row r="119" spans="1:7" s="50" customFormat="1" ht="15" customHeight="1" x14ac:dyDescent="0.2">
      <c r="A119" s="52" t="s">
        <v>175</v>
      </c>
      <c r="B119" s="52" t="s">
        <v>47</v>
      </c>
      <c r="C119" s="45"/>
      <c r="D119" s="52"/>
      <c r="E119" s="44"/>
      <c r="F119" s="51"/>
    </row>
    <row r="120" spans="1:7" s="50" customFormat="1" ht="75" customHeight="1" x14ac:dyDescent="0.2">
      <c r="A120" s="51" t="s">
        <v>24</v>
      </c>
      <c r="B120" s="51" t="s">
        <v>356</v>
      </c>
      <c r="C120" s="45"/>
      <c r="D120" s="52" t="s">
        <v>174</v>
      </c>
      <c r="E120" s="44" t="s">
        <v>351</v>
      </c>
      <c r="F120" s="51"/>
    </row>
    <row r="121" spans="1:7" s="47" customFormat="1" ht="30" customHeight="1" x14ac:dyDescent="0.25">
      <c r="A121" s="48">
        <v>80000</v>
      </c>
      <c r="B121" s="48" t="s">
        <v>173</v>
      </c>
      <c r="C121" s="48"/>
      <c r="D121" s="48"/>
      <c r="E121" s="49"/>
      <c r="F121" s="48"/>
    </row>
    <row r="122" spans="1:7" s="40" customFormat="1" ht="15" customHeight="1" x14ac:dyDescent="0.2">
      <c r="A122" s="45">
        <v>80100</v>
      </c>
      <c r="B122" s="43" t="s">
        <v>47</v>
      </c>
      <c r="C122" s="45"/>
      <c r="D122" s="45"/>
      <c r="E122" s="46"/>
      <c r="F122" s="45"/>
    </row>
    <row r="123" spans="1:7" ht="15" customHeight="1" x14ac:dyDescent="0.25">
      <c r="A123" s="43">
        <v>80101</v>
      </c>
      <c r="B123" s="43" t="s">
        <v>47</v>
      </c>
      <c r="C123" s="43"/>
      <c r="D123" s="43"/>
      <c r="E123" s="44"/>
      <c r="F123" s="43"/>
    </row>
    <row r="124" spans="1:7" ht="15" customHeight="1" x14ac:dyDescent="0.25">
      <c r="A124" s="43">
        <v>80102</v>
      </c>
      <c r="B124" s="43" t="s">
        <v>47</v>
      </c>
      <c r="C124" s="43"/>
      <c r="D124" s="43"/>
      <c r="E124" s="44"/>
      <c r="F124" s="43"/>
    </row>
    <row r="125" spans="1:7" ht="15" customHeight="1" x14ac:dyDescent="0.25">
      <c r="A125" s="43">
        <v>80103</v>
      </c>
      <c r="B125" s="43" t="s">
        <v>47</v>
      </c>
      <c r="C125" s="43"/>
      <c r="D125" s="43"/>
      <c r="E125" s="44"/>
      <c r="F125" s="43"/>
    </row>
    <row r="126" spans="1:7" ht="15" customHeight="1" x14ac:dyDescent="0.25">
      <c r="A126" s="43">
        <v>80104</v>
      </c>
      <c r="B126" s="43" t="s">
        <v>47</v>
      </c>
      <c r="C126" s="43"/>
      <c r="D126" s="43"/>
      <c r="E126" s="44"/>
      <c r="F126" s="43"/>
    </row>
    <row r="127" spans="1:7" ht="15" customHeight="1" x14ac:dyDescent="0.25">
      <c r="A127" s="43">
        <v>80105</v>
      </c>
      <c r="B127" s="43" t="s">
        <v>47</v>
      </c>
      <c r="C127" s="43"/>
      <c r="D127" s="43"/>
      <c r="E127" s="44"/>
      <c r="F127" s="43"/>
    </row>
    <row r="128" spans="1:7" ht="15" customHeight="1" x14ac:dyDescent="0.25">
      <c r="A128" s="43">
        <v>80106</v>
      </c>
      <c r="B128" s="43" t="s">
        <v>47</v>
      </c>
      <c r="C128" s="43"/>
      <c r="D128" s="43"/>
      <c r="E128" s="43"/>
      <c r="F128" s="43"/>
    </row>
    <row r="129" spans="1:6" ht="15" customHeight="1" x14ac:dyDescent="0.25">
      <c r="A129" s="43">
        <v>80107</v>
      </c>
      <c r="B129" s="43" t="s">
        <v>47</v>
      </c>
      <c r="C129" s="43"/>
      <c r="D129" s="43"/>
      <c r="E129" s="43"/>
      <c r="F129" s="43"/>
    </row>
    <row r="130" spans="1:6" ht="15" customHeight="1" x14ac:dyDescent="0.25">
      <c r="A130" s="43">
        <v>80108</v>
      </c>
      <c r="B130" s="43" t="s">
        <v>47</v>
      </c>
      <c r="C130" s="43"/>
      <c r="D130" s="43"/>
      <c r="E130" s="43"/>
      <c r="F130" s="43"/>
    </row>
    <row r="131" spans="1:6" ht="15" customHeight="1" x14ac:dyDescent="0.25">
      <c r="A131" s="43">
        <v>80109</v>
      </c>
      <c r="B131" s="43" t="s">
        <v>47</v>
      </c>
      <c r="C131" s="43"/>
      <c r="D131" s="43"/>
      <c r="E131" s="44"/>
      <c r="F131" s="43"/>
    </row>
    <row r="133" spans="1:6" x14ac:dyDescent="0.25">
      <c r="A133" s="963"/>
      <c r="B133" s="963"/>
    </row>
    <row r="134" spans="1:6" x14ac:dyDescent="0.25">
      <c r="A134" s="42"/>
      <c r="B134" s="42"/>
    </row>
    <row r="135" spans="1:6" x14ac:dyDescent="0.25">
      <c r="A135" s="42"/>
      <c r="B135" s="42"/>
    </row>
    <row r="136" spans="1:6" x14ac:dyDescent="0.25">
      <c r="A136" s="39"/>
      <c r="B136" s="39"/>
    </row>
    <row r="137" spans="1:6" x14ac:dyDescent="0.25">
      <c r="A137" s="39"/>
      <c r="B137" s="39"/>
    </row>
    <row r="138" spans="1:6" x14ac:dyDescent="0.25">
      <c r="A138" s="39"/>
      <c r="B138" s="39"/>
    </row>
    <row r="139" spans="1:6" x14ac:dyDescent="0.25">
      <c r="A139" s="39"/>
      <c r="B139" s="39"/>
    </row>
    <row r="140" spans="1:6" x14ac:dyDescent="0.25">
      <c r="A140" s="39"/>
      <c r="B140" s="39"/>
    </row>
    <row r="141" spans="1:6" x14ac:dyDescent="0.25">
      <c r="A141" s="39"/>
      <c r="B141" s="39"/>
    </row>
    <row r="142" spans="1:6" x14ac:dyDescent="0.25">
      <c r="A142" s="39"/>
      <c r="B142" s="39"/>
    </row>
    <row r="143" spans="1:6" x14ac:dyDescent="0.25">
      <c r="A143" s="39"/>
      <c r="B143" s="39"/>
    </row>
    <row r="144" spans="1:6" x14ac:dyDescent="0.25">
      <c r="A144" s="39"/>
      <c r="B144" s="39"/>
    </row>
    <row r="145" spans="1:6" x14ac:dyDescent="0.25">
      <c r="A145" s="39"/>
      <c r="B145" s="39"/>
    </row>
    <row r="146" spans="1:6" s="40" customFormat="1" ht="14.25" x14ac:dyDescent="0.2">
      <c r="A146" s="42"/>
      <c r="B146" s="42"/>
      <c r="C146" s="41"/>
      <c r="D146" s="41"/>
      <c r="E146" s="41"/>
      <c r="F146" s="41"/>
    </row>
    <row r="147" spans="1:6" x14ac:dyDescent="0.25">
      <c r="A147" s="39"/>
      <c r="B147" s="39"/>
    </row>
    <row r="148" spans="1:6" x14ac:dyDescent="0.25">
      <c r="A148" s="39"/>
      <c r="B148" s="39"/>
    </row>
    <row r="149" spans="1:6" x14ac:dyDescent="0.25">
      <c r="A149" s="39"/>
      <c r="B149" s="39"/>
    </row>
    <row r="150" spans="1:6" x14ac:dyDescent="0.25">
      <c r="A150" s="39"/>
      <c r="B150" s="39"/>
    </row>
    <row r="151" spans="1:6" x14ac:dyDescent="0.25">
      <c r="A151" s="39"/>
      <c r="B151" s="39"/>
    </row>
    <row r="152" spans="1:6" x14ac:dyDescent="0.25">
      <c r="A152" s="39"/>
      <c r="B152" s="39"/>
    </row>
    <row r="153" spans="1:6" x14ac:dyDescent="0.25">
      <c r="A153" s="39"/>
      <c r="B153" s="39"/>
    </row>
    <row r="154" spans="1:6" x14ac:dyDescent="0.25">
      <c r="A154" s="39"/>
      <c r="B154" s="39"/>
    </row>
    <row r="155" spans="1:6" x14ac:dyDescent="0.25">
      <c r="A155" s="39"/>
      <c r="B155" s="39"/>
    </row>
    <row r="156" spans="1:6" x14ac:dyDescent="0.25">
      <c r="A156" s="39"/>
      <c r="B156" s="39"/>
    </row>
    <row r="157" spans="1:6" x14ac:dyDescent="0.25">
      <c r="A157" s="39"/>
      <c r="B157" s="42"/>
    </row>
    <row r="158" spans="1:6" s="40" customFormat="1" ht="14.25" x14ac:dyDescent="0.2">
      <c r="A158" s="42"/>
      <c r="B158" s="42"/>
      <c r="C158" s="41"/>
      <c r="D158" s="41"/>
      <c r="E158" s="41"/>
      <c r="F158" s="41"/>
    </row>
    <row r="159" spans="1:6" x14ac:dyDescent="0.25">
      <c r="A159" s="39"/>
      <c r="B159" s="39"/>
    </row>
    <row r="160" spans="1:6" x14ac:dyDescent="0.25">
      <c r="A160" s="39"/>
      <c r="B160" s="39"/>
    </row>
    <row r="161" spans="1:6" x14ac:dyDescent="0.25">
      <c r="A161" s="39"/>
      <c r="B161" s="39"/>
    </row>
    <row r="162" spans="1:6" x14ac:dyDescent="0.25">
      <c r="A162" s="39"/>
      <c r="B162" s="39"/>
    </row>
    <row r="163" spans="1:6" x14ac:dyDescent="0.25">
      <c r="A163" s="39"/>
      <c r="B163" s="39"/>
    </row>
    <row r="164" spans="1:6" x14ac:dyDescent="0.25">
      <c r="A164" s="39"/>
      <c r="B164" s="39"/>
    </row>
    <row r="165" spans="1:6" x14ac:dyDescent="0.25">
      <c r="A165" s="39"/>
      <c r="B165" s="39"/>
    </row>
    <row r="166" spans="1:6" s="40" customFormat="1" ht="14.25" x14ac:dyDescent="0.2">
      <c r="A166" s="42"/>
      <c r="B166" s="42"/>
      <c r="C166" s="41"/>
      <c r="D166" s="41"/>
      <c r="E166" s="41"/>
      <c r="F166" s="41"/>
    </row>
    <row r="167" spans="1:6" x14ac:dyDescent="0.25">
      <c r="A167" s="39"/>
      <c r="B167" s="39"/>
    </row>
    <row r="168" spans="1:6" x14ac:dyDescent="0.25">
      <c r="A168" s="39"/>
      <c r="B168" s="39"/>
    </row>
    <row r="169" spans="1:6" x14ac:dyDescent="0.25">
      <c r="A169" s="39"/>
      <c r="B169" s="39"/>
    </row>
    <row r="170" spans="1:6" x14ac:dyDescent="0.25">
      <c r="A170" s="39"/>
      <c r="B170" s="39"/>
    </row>
    <row r="171" spans="1:6" x14ac:dyDescent="0.25">
      <c r="A171" s="39"/>
      <c r="B171" s="39"/>
    </row>
    <row r="172" spans="1:6" x14ac:dyDescent="0.25">
      <c r="A172" s="39"/>
      <c r="B172" s="39"/>
    </row>
    <row r="173" spans="1:6" x14ac:dyDescent="0.25">
      <c r="A173" s="39"/>
      <c r="B173" s="39"/>
    </row>
    <row r="174" spans="1:6" x14ac:dyDescent="0.25">
      <c r="A174" s="39"/>
      <c r="B174" s="39"/>
    </row>
    <row r="175" spans="1:6" x14ac:dyDescent="0.25">
      <c r="A175" s="39"/>
      <c r="B175" s="39"/>
    </row>
    <row r="176" spans="1:6" x14ac:dyDescent="0.25">
      <c r="A176" s="39"/>
      <c r="B176" s="39"/>
    </row>
    <row r="177" spans="1:2" x14ac:dyDescent="0.25">
      <c r="A177" s="39"/>
      <c r="B177" s="39"/>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2019. évi 
költségvetésének címrendje&amp;R&amp;"Times New Roman,Félkövér dőlt"&amp;9
 &amp;12 1. melléklet a /2019. ()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0"/>
  <sheetViews>
    <sheetView zoomScaleNormal="100" workbookViewId="0">
      <pane xSplit="1" ySplit="2" topLeftCell="B33" activePane="bottomRight" state="frozen"/>
      <selection pane="topRight" activeCell="B1" sqref="B1"/>
      <selection pane="bottomLeft" activeCell="A3" sqref="A3"/>
      <selection pane="bottomRight" activeCell="C40" sqref="C40"/>
    </sheetView>
  </sheetViews>
  <sheetFormatPr defaultRowHeight="12.75" x14ac:dyDescent="0.2"/>
  <cols>
    <col min="1" max="1" width="40.7109375" customWidth="1"/>
    <col min="2" max="4" width="10.7109375" style="199" customWidth="1"/>
    <col min="5" max="17" width="10.7109375" style="194" customWidth="1"/>
    <col min="18" max="19" width="10.7109375" customWidth="1"/>
  </cols>
  <sheetData>
    <row r="1" spans="1:19" s="95" customFormat="1" ht="63" customHeight="1" thickBot="1" x14ac:dyDescent="0.25">
      <c r="A1" s="702" t="s">
        <v>508</v>
      </c>
      <c r="B1" s="994" t="s">
        <v>128</v>
      </c>
      <c r="C1" s="1078"/>
      <c r="D1" s="995"/>
      <c r="E1" s="1064" t="s">
        <v>509</v>
      </c>
      <c r="F1" s="1065"/>
      <c r="G1" s="1066"/>
      <c r="H1" s="1075" t="s">
        <v>536</v>
      </c>
      <c r="I1" s="1076"/>
      <c r="J1" s="1077"/>
      <c r="K1" s="994" t="s">
        <v>137</v>
      </c>
      <c r="L1" s="1078"/>
      <c r="M1" s="995"/>
      <c r="N1" s="1064" t="s">
        <v>511</v>
      </c>
      <c r="O1" s="1065"/>
      <c r="P1" s="1066"/>
      <c r="Q1" s="1064" t="s">
        <v>512</v>
      </c>
      <c r="R1" s="1065"/>
      <c r="S1" s="1087"/>
    </row>
    <row r="2" spans="1:19" s="95" customFormat="1" ht="30" customHeight="1" x14ac:dyDescent="0.2">
      <c r="A2" s="321" t="s">
        <v>513</v>
      </c>
      <c r="B2" s="708" t="s">
        <v>1122</v>
      </c>
      <c r="C2" s="708" t="s">
        <v>929</v>
      </c>
      <c r="D2" s="708" t="s">
        <v>932</v>
      </c>
      <c r="E2" s="708" t="s">
        <v>1122</v>
      </c>
      <c r="F2" s="708" t="s">
        <v>929</v>
      </c>
      <c r="G2" s="708" t="s">
        <v>932</v>
      </c>
      <c r="H2" s="708" t="s">
        <v>1122</v>
      </c>
      <c r="I2" s="708" t="s">
        <v>929</v>
      </c>
      <c r="J2" s="708" t="s">
        <v>932</v>
      </c>
      <c r="K2" s="708" t="s">
        <v>1122</v>
      </c>
      <c r="L2" s="708" t="s">
        <v>929</v>
      </c>
      <c r="M2" s="708" t="s">
        <v>932</v>
      </c>
      <c r="N2" s="708" t="s">
        <v>1122</v>
      </c>
      <c r="O2" s="708" t="s">
        <v>929</v>
      </c>
      <c r="P2" s="708" t="s">
        <v>932</v>
      </c>
      <c r="Q2" s="708" t="s">
        <v>1122</v>
      </c>
      <c r="R2" s="708" t="s">
        <v>929</v>
      </c>
      <c r="S2" s="709" t="s">
        <v>932</v>
      </c>
    </row>
    <row r="3" spans="1:19" s="346" customFormat="1" ht="15" customHeight="1" x14ac:dyDescent="0.2">
      <c r="A3" s="310" t="s">
        <v>537</v>
      </c>
      <c r="B3" s="184">
        <v>510000</v>
      </c>
      <c r="C3" s="184"/>
      <c r="D3" s="184">
        <f>SUM(B3:C3)</f>
        <v>510000</v>
      </c>
      <c r="E3" s="183">
        <f>SUM(B3)</f>
        <v>510000</v>
      </c>
      <c r="F3" s="183">
        <f t="shared" ref="F3:G18" si="0">SUM(C3)</f>
        <v>0</v>
      </c>
      <c r="G3" s="183">
        <f t="shared" si="0"/>
        <v>510000</v>
      </c>
      <c r="H3" s="184">
        <v>0</v>
      </c>
      <c r="I3" s="184"/>
      <c r="J3" s="184">
        <f>SUM(H3:I3)</f>
        <v>0</v>
      </c>
      <c r="K3" s="184">
        <v>0</v>
      </c>
      <c r="L3" s="184"/>
      <c r="M3" s="184">
        <f>SUM(K3:L3)</f>
        <v>0</v>
      </c>
      <c r="N3" s="695">
        <f>SUM(H3+K3)</f>
        <v>0</v>
      </c>
      <c r="O3" s="695">
        <f t="shared" ref="O3:P18" si="1">SUM(I3+L3)</f>
        <v>0</v>
      </c>
      <c r="P3" s="695">
        <f t="shared" si="1"/>
        <v>0</v>
      </c>
      <c r="Q3" s="183">
        <f t="shared" ref="Q3:Q43" si="2">N3+E3</f>
        <v>510000</v>
      </c>
      <c r="R3" s="183">
        <f t="shared" ref="R3:R23" si="3">O3+F3</f>
        <v>0</v>
      </c>
      <c r="S3" s="253">
        <f t="shared" ref="S3:S23" si="4">P3+G3</f>
        <v>510000</v>
      </c>
    </row>
    <row r="4" spans="1:19" s="346" customFormat="1" ht="15" customHeight="1" x14ac:dyDescent="0.2">
      <c r="A4" s="310" t="s">
        <v>538</v>
      </c>
      <c r="B4" s="184">
        <v>115000</v>
      </c>
      <c r="C4" s="184"/>
      <c r="D4" s="184">
        <f t="shared" ref="D4:D23" si="5">SUM(B4:C4)</f>
        <v>115000</v>
      </c>
      <c r="E4" s="183">
        <f t="shared" ref="E4:E23" si="6">SUM(B4)</f>
        <v>115000</v>
      </c>
      <c r="F4" s="183">
        <f t="shared" si="0"/>
        <v>0</v>
      </c>
      <c r="G4" s="183">
        <f t="shared" si="0"/>
        <v>115000</v>
      </c>
      <c r="H4" s="184">
        <v>0</v>
      </c>
      <c r="I4" s="184"/>
      <c r="J4" s="184">
        <f t="shared" ref="J4:J23" si="7">SUM(H4:I4)</f>
        <v>0</v>
      </c>
      <c r="K4" s="184">
        <v>0</v>
      </c>
      <c r="L4" s="184"/>
      <c r="M4" s="184">
        <f t="shared" ref="M4:M23" si="8">SUM(K4:L4)</f>
        <v>0</v>
      </c>
      <c r="N4" s="695">
        <f t="shared" ref="N4:N23" si="9">SUM(H4+K4)</f>
        <v>0</v>
      </c>
      <c r="O4" s="695">
        <f t="shared" si="1"/>
        <v>0</v>
      </c>
      <c r="P4" s="695">
        <f t="shared" si="1"/>
        <v>0</v>
      </c>
      <c r="Q4" s="183">
        <f t="shared" si="2"/>
        <v>115000</v>
      </c>
      <c r="R4" s="183">
        <f t="shared" si="3"/>
        <v>0</v>
      </c>
      <c r="S4" s="253">
        <f t="shared" si="4"/>
        <v>115000</v>
      </c>
    </row>
    <row r="5" spans="1:19" s="346" customFormat="1" ht="15" customHeight="1" x14ac:dyDescent="0.2">
      <c r="A5" s="310" t="s">
        <v>539</v>
      </c>
      <c r="B5" s="184">
        <v>112000</v>
      </c>
      <c r="C5" s="184"/>
      <c r="D5" s="184">
        <f t="shared" si="5"/>
        <v>112000</v>
      </c>
      <c r="E5" s="183">
        <f t="shared" si="6"/>
        <v>112000</v>
      </c>
      <c r="F5" s="183">
        <f t="shared" si="0"/>
        <v>0</v>
      </c>
      <c r="G5" s="183">
        <f t="shared" si="0"/>
        <v>112000</v>
      </c>
      <c r="H5" s="184">
        <v>0</v>
      </c>
      <c r="I5" s="184"/>
      <c r="J5" s="184">
        <f t="shared" si="7"/>
        <v>0</v>
      </c>
      <c r="K5" s="184">
        <v>0</v>
      </c>
      <c r="L5" s="184"/>
      <c r="M5" s="184">
        <f t="shared" si="8"/>
        <v>0</v>
      </c>
      <c r="N5" s="695">
        <f t="shared" si="9"/>
        <v>0</v>
      </c>
      <c r="O5" s="695">
        <f t="shared" si="1"/>
        <v>0</v>
      </c>
      <c r="P5" s="695">
        <f t="shared" si="1"/>
        <v>0</v>
      </c>
      <c r="Q5" s="183">
        <f t="shared" si="2"/>
        <v>112000</v>
      </c>
      <c r="R5" s="183">
        <f t="shared" si="3"/>
        <v>0</v>
      </c>
      <c r="S5" s="253">
        <f t="shared" si="4"/>
        <v>112000</v>
      </c>
    </row>
    <row r="6" spans="1:19" s="346" customFormat="1" ht="15" customHeight="1" x14ac:dyDescent="0.2">
      <c r="A6" s="310" t="s">
        <v>540</v>
      </c>
      <c r="B6" s="184">
        <v>26000</v>
      </c>
      <c r="C6" s="184"/>
      <c r="D6" s="184">
        <f t="shared" si="5"/>
        <v>26000</v>
      </c>
      <c r="E6" s="183">
        <f t="shared" si="6"/>
        <v>26000</v>
      </c>
      <c r="F6" s="183">
        <f t="shared" si="0"/>
        <v>0</v>
      </c>
      <c r="G6" s="183">
        <f t="shared" si="0"/>
        <v>26000</v>
      </c>
      <c r="H6" s="184">
        <v>0</v>
      </c>
      <c r="I6" s="184"/>
      <c r="J6" s="184">
        <f t="shared" si="7"/>
        <v>0</v>
      </c>
      <c r="K6" s="184">
        <v>0</v>
      </c>
      <c r="L6" s="184"/>
      <c r="M6" s="184">
        <f t="shared" si="8"/>
        <v>0</v>
      </c>
      <c r="N6" s="695">
        <f t="shared" si="9"/>
        <v>0</v>
      </c>
      <c r="O6" s="695">
        <f t="shared" si="1"/>
        <v>0</v>
      </c>
      <c r="P6" s="695">
        <f t="shared" si="1"/>
        <v>0</v>
      </c>
      <c r="Q6" s="183">
        <f t="shared" si="2"/>
        <v>26000</v>
      </c>
      <c r="R6" s="183">
        <f t="shared" si="3"/>
        <v>0</v>
      </c>
      <c r="S6" s="253">
        <f t="shared" si="4"/>
        <v>26000</v>
      </c>
    </row>
    <row r="7" spans="1:19" s="346" customFormat="1" ht="15" customHeight="1" x14ac:dyDescent="0.2">
      <c r="A7" s="310" t="s">
        <v>541</v>
      </c>
      <c r="B7" s="184">
        <v>20000</v>
      </c>
      <c r="C7" s="184"/>
      <c r="D7" s="184">
        <f t="shared" si="5"/>
        <v>20000</v>
      </c>
      <c r="E7" s="183">
        <f t="shared" si="6"/>
        <v>20000</v>
      </c>
      <c r="F7" s="183">
        <f t="shared" si="0"/>
        <v>0</v>
      </c>
      <c r="G7" s="183">
        <f t="shared" si="0"/>
        <v>20000</v>
      </c>
      <c r="H7" s="184">
        <v>0</v>
      </c>
      <c r="I7" s="184"/>
      <c r="J7" s="184">
        <f t="shared" si="7"/>
        <v>0</v>
      </c>
      <c r="K7" s="184">
        <v>0</v>
      </c>
      <c r="L7" s="184"/>
      <c r="M7" s="184">
        <f t="shared" si="8"/>
        <v>0</v>
      </c>
      <c r="N7" s="695">
        <f t="shared" si="9"/>
        <v>0</v>
      </c>
      <c r="O7" s="695">
        <f t="shared" si="1"/>
        <v>0</v>
      </c>
      <c r="P7" s="695">
        <f t="shared" si="1"/>
        <v>0</v>
      </c>
      <c r="Q7" s="183">
        <f t="shared" si="2"/>
        <v>20000</v>
      </c>
      <c r="R7" s="183">
        <f t="shared" si="3"/>
        <v>0</v>
      </c>
      <c r="S7" s="253">
        <f t="shared" si="4"/>
        <v>20000</v>
      </c>
    </row>
    <row r="8" spans="1:19" s="346" customFormat="1" ht="15" customHeight="1" x14ac:dyDescent="0.2">
      <c r="A8" s="310" t="s">
        <v>542</v>
      </c>
      <c r="B8" s="184">
        <f>6000+600</f>
        <v>6600</v>
      </c>
      <c r="C8" s="184"/>
      <c r="D8" s="184">
        <f t="shared" si="5"/>
        <v>6600</v>
      </c>
      <c r="E8" s="183">
        <f t="shared" si="6"/>
        <v>6600</v>
      </c>
      <c r="F8" s="183">
        <f t="shared" si="0"/>
        <v>0</v>
      </c>
      <c r="G8" s="183">
        <f t="shared" si="0"/>
        <v>6600</v>
      </c>
      <c r="H8" s="184">
        <v>0</v>
      </c>
      <c r="I8" s="184"/>
      <c r="J8" s="184">
        <f t="shared" si="7"/>
        <v>0</v>
      </c>
      <c r="K8" s="184">
        <v>0</v>
      </c>
      <c r="L8" s="184"/>
      <c r="M8" s="184">
        <f t="shared" si="8"/>
        <v>0</v>
      </c>
      <c r="N8" s="695">
        <f t="shared" si="9"/>
        <v>0</v>
      </c>
      <c r="O8" s="695">
        <f t="shared" si="1"/>
        <v>0</v>
      </c>
      <c r="P8" s="695">
        <f t="shared" si="1"/>
        <v>0</v>
      </c>
      <c r="Q8" s="183">
        <f t="shared" si="2"/>
        <v>6600</v>
      </c>
      <c r="R8" s="183">
        <f t="shared" si="3"/>
        <v>0</v>
      </c>
      <c r="S8" s="253">
        <f t="shared" si="4"/>
        <v>6600</v>
      </c>
    </row>
    <row r="9" spans="1:19" s="346" customFormat="1" ht="15" customHeight="1" x14ac:dyDescent="0.2">
      <c r="A9" s="310" t="s">
        <v>543</v>
      </c>
      <c r="B9" s="184">
        <v>150000</v>
      </c>
      <c r="C9" s="184"/>
      <c r="D9" s="184">
        <f t="shared" si="5"/>
        <v>150000</v>
      </c>
      <c r="E9" s="183">
        <f t="shared" si="6"/>
        <v>150000</v>
      </c>
      <c r="F9" s="183">
        <f t="shared" si="0"/>
        <v>0</v>
      </c>
      <c r="G9" s="183">
        <f t="shared" si="0"/>
        <v>150000</v>
      </c>
      <c r="H9" s="184">
        <v>0</v>
      </c>
      <c r="I9" s="184"/>
      <c r="J9" s="184">
        <f t="shared" si="7"/>
        <v>0</v>
      </c>
      <c r="K9" s="184">
        <v>0</v>
      </c>
      <c r="L9" s="184"/>
      <c r="M9" s="184">
        <f t="shared" si="8"/>
        <v>0</v>
      </c>
      <c r="N9" s="695">
        <f t="shared" si="9"/>
        <v>0</v>
      </c>
      <c r="O9" s="695">
        <f t="shared" si="1"/>
        <v>0</v>
      </c>
      <c r="P9" s="695">
        <f t="shared" si="1"/>
        <v>0</v>
      </c>
      <c r="Q9" s="183">
        <f>N9+E9</f>
        <v>150000</v>
      </c>
      <c r="R9" s="183">
        <f t="shared" si="3"/>
        <v>0</v>
      </c>
      <c r="S9" s="253">
        <f t="shared" si="4"/>
        <v>150000</v>
      </c>
    </row>
    <row r="10" spans="1:19" s="346" customFormat="1" ht="15" customHeight="1" x14ac:dyDescent="0.2">
      <c r="A10" s="310" t="s">
        <v>720</v>
      </c>
      <c r="B10" s="184">
        <v>200000</v>
      </c>
      <c r="C10" s="184"/>
      <c r="D10" s="184">
        <f t="shared" si="5"/>
        <v>200000</v>
      </c>
      <c r="E10" s="183">
        <f t="shared" si="6"/>
        <v>200000</v>
      </c>
      <c r="F10" s="183">
        <f t="shared" si="0"/>
        <v>0</v>
      </c>
      <c r="G10" s="183">
        <f t="shared" si="0"/>
        <v>200000</v>
      </c>
      <c r="H10" s="184">
        <v>0</v>
      </c>
      <c r="I10" s="184"/>
      <c r="J10" s="184">
        <f t="shared" si="7"/>
        <v>0</v>
      </c>
      <c r="K10" s="184">
        <v>0</v>
      </c>
      <c r="L10" s="184"/>
      <c r="M10" s="184">
        <f t="shared" si="8"/>
        <v>0</v>
      </c>
      <c r="N10" s="695">
        <f t="shared" si="9"/>
        <v>0</v>
      </c>
      <c r="O10" s="695">
        <f t="shared" si="1"/>
        <v>0</v>
      </c>
      <c r="P10" s="695">
        <f t="shared" si="1"/>
        <v>0</v>
      </c>
      <c r="Q10" s="183">
        <f>N10+E10</f>
        <v>200000</v>
      </c>
      <c r="R10" s="183">
        <f t="shared" si="3"/>
        <v>0</v>
      </c>
      <c r="S10" s="253">
        <f t="shared" si="4"/>
        <v>200000</v>
      </c>
    </row>
    <row r="11" spans="1:19" s="346" customFormat="1" ht="15" customHeight="1" x14ac:dyDescent="0.2">
      <c r="A11" s="310" t="s">
        <v>544</v>
      </c>
      <c r="B11" s="184">
        <v>700000</v>
      </c>
      <c r="C11" s="184"/>
      <c r="D11" s="184">
        <f t="shared" si="5"/>
        <v>700000</v>
      </c>
      <c r="E11" s="183">
        <f t="shared" si="6"/>
        <v>700000</v>
      </c>
      <c r="F11" s="183">
        <f t="shared" si="0"/>
        <v>0</v>
      </c>
      <c r="G11" s="183">
        <f t="shared" si="0"/>
        <v>700000</v>
      </c>
      <c r="H11" s="184">
        <v>0</v>
      </c>
      <c r="I11" s="184"/>
      <c r="J11" s="184">
        <f t="shared" si="7"/>
        <v>0</v>
      </c>
      <c r="K11" s="184">
        <v>0</v>
      </c>
      <c r="L11" s="184"/>
      <c r="M11" s="184">
        <f t="shared" si="8"/>
        <v>0</v>
      </c>
      <c r="N11" s="695">
        <f t="shared" si="9"/>
        <v>0</v>
      </c>
      <c r="O11" s="695">
        <f t="shared" si="1"/>
        <v>0</v>
      </c>
      <c r="P11" s="695">
        <f t="shared" si="1"/>
        <v>0</v>
      </c>
      <c r="Q11" s="183">
        <f t="shared" si="2"/>
        <v>700000</v>
      </c>
      <c r="R11" s="183">
        <f t="shared" si="3"/>
        <v>0</v>
      </c>
      <c r="S11" s="253">
        <f t="shared" si="4"/>
        <v>700000</v>
      </c>
    </row>
    <row r="12" spans="1:19" s="346" customFormat="1" ht="15" customHeight="1" x14ac:dyDescent="0.2">
      <c r="A12" s="310" t="s">
        <v>545</v>
      </c>
      <c r="B12" s="184">
        <v>6000</v>
      </c>
      <c r="C12" s="184"/>
      <c r="D12" s="184">
        <f t="shared" si="5"/>
        <v>6000</v>
      </c>
      <c r="E12" s="183">
        <f t="shared" si="6"/>
        <v>6000</v>
      </c>
      <c r="F12" s="183">
        <f t="shared" si="0"/>
        <v>0</v>
      </c>
      <c r="G12" s="183">
        <f t="shared" si="0"/>
        <v>6000</v>
      </c>
      <c r="H12" s="184">
        <v>0</v>
      </c>
      <c r="I12" s="184"/>
      <c r="J12" s="184">
        <f t="shared" si="7"/>
        <v>0</v>
      </c>
      <c r="K12" s="184">
        <v>0</v>
      </c>
      <c r="L12" s="184"/>
      <c r="M12" s="184">
        <f t="shared" si="8"/>
        <v>0</v>
      </c>
      <c r="N12" s="695">
        <f t="shared" si="9"/>
        <v>0</v>
      </c>
      <c r="O12" s="695">
        <f t="shared" si="1"/>
        <v>0</v>
      </c>
      <c r="P12" s="695">
        <f t="shared" si="1"/>
        <v>0</v>
      </c>
      <c r="Q12" s="183">
        <f t="shared" si="2"/>
        <v>6000</v>
      </c>
      <c r="R12" s="183">
        <f t="shared" si="3"/>
        <v>0</v>
      </c>
      <c r="S12" s="253">
        <f t="shared" si="4"/>
        <v>6000</v>
      </c>
    </row>
    <row r="13" spans="1:19" s="346" customFormat="1" ht="15" customHeight="1" x14ac:dyDescent="0.2">
      <c r="A13" s="310" t="s">
        <v>546</v>
      </c>
      <c r="B13" s="184">
        <v>23000</v>
      </c>
      <c r="C13" s="184"/>
      <c r="D13" s="184">
        <f t="shared" si="5"/>
        <v>23000</v>
      </c>
      <c r="E13" s="183">
        <f t="shared" si="6"/>
        <v>23000</v>
      </c>
      <c r="F13" s="183">
        <f t="shared" si="0"/>
        <v>0</v>
      </c>
      <c r="G13" s="183">
        <f t="shared" si="0"/>
        <v>23000</v>
      </c>
      <c r="H13" s="184">
        <v>0</v>
      </c>
      <c r="I13" s="184"/>
      <c r="J13" s="184">
        <f t="shared" si="7"/>
        <v>0</v>
      </c>
      <c r="K13" s="184">
        <v>0</v>
      </c>
      <c r="L13" s="184"/>
      <c r="M13" s="184">
        <f t="shared" si="8"/>
        <v>0</v>
      </c>
      <c r="N13" s="695">
        <f t="shared" si="9"/>
        <v>0</v>
      </c>
      <c r="O13" s="695">
        <f t="shared" si="1"/>
        <v>0</v>
      </c>
      <c r="P13" s="695">
        <f t="shared" si="1"/>
        <v>0</v>
      </c>
      <c r="Q13" s="183">
        <f t="shared" si="2"/>
        <v>23000</v>
      </c>
      <c r="R13" s="183">
        <f t="shared" si="3"/>
        <v>0</v>
      </c>
      <c r="S13" s="253">
        <f t="shared" si="4"/>
        <v>23000</v>
      </c>
    </row>
    <row r="14" spans="1:19" s="346" customFormat="1" ht="15" customHeight="1" x14ac:dyDescent="0.2">
      <c r="A14" s="310" t="s">
        <v>547</v>
      </c>
      <c r="B14" s="184">
        <v>12000</v>
      </c>
      <c r="C14" s="184"/>
      <c r="D14" s="184">
        <f t="shared" si="5"/>
        <v>12000</v>
      </c>
      <c r="E14" s="183">
        <f t="shared" si="6"/>
        <v>12000</v>
      </c>
      <c r="F14" s="183">
        <f t="shared" si="0"/>
        <v>0</v>
      </c>
      <c r="G14" s="183">
        <f t="shared" si="0"/>
        <v>12000</v>
      </c>
      <c r="H14" s="184">
        <v>0</v>
      </c>
      <c r="I14" s="184"/>
      <c r="J14" s="184">
        <f t="shared" si="7"/>
        <v>0</v>
      </c>
      <c r="K14" s="184">
        <v>0</v>
      </c>
      <c r="L14" s="184"/>
      <c r="M14" s="184">
        <f t="shared" si="8"/>
        <v>0</v>
      </c>
      <c r="N14" s="695">
        <f t="shared" si="9"/>
        <v>0</v>
      </c>
      <c r="O14" s="695">
        <f t="shared" si="1"/>
        <v>0</v>
      </c>
      <c r="P14" s="695">
        <f t="shared" si="1"/>
        <v>0</v>
      </c>
      <c r="Q14" s="183">
        <f t="shared" si="2"/>
        <v>12000</v>
      </c>
      <c r="R14" s="183">
        <f t="shared" si="3"/>
        <v>0</v>
      </c>
      <c r="S14" s="253">
        <f t="shared" si="4"/>
        <v>12000</v>
      </c>
    </row>
    <row r="15" spans="1:19" s="346" customFormat="1" ht="15" customHeight="1" x14ac:dyDescent="0.2">
      <c r="A15" s="310" t="s">
        <v>548</v>
      </c>
      <c r="B15" s="184">
        <v>12500</v>
      </c>
      <c r="C15" s="184"/>
      <c r="D15" s="184">
        <f t="shared" si="5"/>
        <v>12500</v>
      </c>
      <c r="E15" s="183">
        <f t="shared" si="6"/>
        <v>12500</v>
      </c>
      <c r="F15" s="183">
        <f t="shared" si="0"/>
        <v>0</v>
      </c>
      <c r="G15" s="183">
        <f t="shared" si="0"/>
        <v>12500</v>
      </c>
      <c r="H15" s="184">
        <v>0</v>
      </c>
      <c r="I15" s="184"/>
      <c r="J15" s="184">
        <f t="shared" si="7"/>
        <v>0</v>
      </c>
      <c r="K15" s="184">
        <v>0</v>
      </c>
      <c r="L15" s="184"/>
      <c r="M15" s="184">
        <f t="shared" si="8"/>
        <v>0</v>
      </c>
      <c r="N15" s="695">
        <f t="shared" si="9"/>
        <v>0</v>
      </c>
      <c r="O15" s="695">
        <f t="shared" si="1"/>
        <v>0</v>
      </c>
      <c r="P15" s="695">
        <f t="shared" si="1"/>
        <v>0</v>
      </c>
      <c r="Q15" s="183">
        <f t="shared" si="2"/>
        <v>12500</v>
      </c>
      <c r="R15" s="183">
        <f t="shared" si="3"/>
        <v>0</v>
      </c>
      <c r="S15" s="253">
        <f t="shared" si="4"/>
        <v>12500</v>
      </c>
    </row>
    <row r="16" spans="1:19" s="346" customFormat="1" ht="15" customHeight="1" x14ac:dyDescent="0.2">
      <c r="A16" s="310" t="s">
        <v>549</v>
      </c>
      <c r="B16" s="184">
        <v>2200</v>
      </c>
      <c r="C16" s="184"/>
      <c r="D16" s="184">
        <f t="shared" si="5"/>
        <v>2200</v>
      </c>
      <c r="E16" s="183">
        <f t="shared" si="6"/>
        <v>2200</v>
      </c>
      <c r="F16" s="183">
        <f t="shared" si="0"/>
        <v>0</v>
      </c>
      <c r="G16" s="183">
        <f t="shared" si="0"/>
        <v>2200</v>
      </c>
      <c r="H16" s="184">
        <v>0</v>
      </c>
      <c r="I16" s="184"/>
      <c r="J16" s="184">
        <f t="shared" si="7"/>
        <v>0</v>
      </c>
      <c r="K16" s="184">
        <v>0</v>
      </c>
      <c r="L16" s="184"/>
      <c r="M16" s="184">
        <f t="shared" si="8"/>
        <v>0</v>
      </c>
      <c r="N16" s="695">
        <f t="shared" si="9"/>
        <v>0</v>
      </c>
      <c r="O16" s="695">
        <f t="shared" si="1"/>
        <v>0</v>
      </c>
      <c r="P16" s="695">
        <f t="shared" si="1"/>
        <v>0</v>
      </c>
      <c r="Q16" s="183">
        <f t="shared" si="2"/>
        <v>2200</v>
      </c>
      <c r="R16" s="183">
        <f t="shared" si="3"/>
        <v>0</v>
      </c>
      <c r="S16" s="253">
        <f t="shared" si="4"/>
        <v>2200</v>
      </c>
    </row>
    <row r="17" spans="1:19" s="346" customFormat="1" ht="15" customHeight="1" x14ac:dyDescent="0.2">
      <c r="A17" s="310" t="s">
        <v>550</v>
      </c>
      <c r="B17" s="184">
        <f>8000+3000</f>
        <v>11000</v>
      </c>
      <c r="C17" s="184"/>
      <c r="D17" s="184">
        <f t="shared" si="5"/>
        <v>11000</v>
      </c>
      <c r="E17" s="183">
        <f t="shared" si="6"/>
        <v>11000</v>
      </c>
      <c r="F17" s="183">
        <f t="shared" si="0"/>
        <v>0</v>
      </c>
      <c r="G17" s="183">
        <f t="shared" si="0"/>
        <v>11000</v>
      </c>
      <c r="H17" s="184"/>
      <c r="I17" s="184"/>
      <c r="J17" s="184">
        <f t="shared" si="7"/>
        <v>0</v>
      </c>
      <c r="K17" s="184">
        <v>0</v>
      </c>
      <c r="L17" s="184"/>
      <c r="M17" s="184">
        <f t="shared" si="8"/>
        <v>0</v>
      </c>
      <c r="N17" s="695">
        <f t="shared" si="9"/>
        <v>0</v>
      </c>
      <c r="O17" s="695">
        <f t="shared" si="1"/>
        <v>0</v>
      </c>
      <c r="P17" s="695">
        <f t="shared" si="1"/>
        <v>0</v>
      </c>
      <c r="Q17" s="183">
        <f>N17+E17</f>
        <v>11000</v>
      </c>
      <c r="R17" s="183">
        <f t="shared" si="3"/>
        <v>0</v>
      </c>
      <c r="S17" s="253">
        <f t="shared" si="4"/>
        <v>11000</v>
      </c>
    </row>
    <row r="18" spans="1:19" s="346" customFormat="1" ht="15" customHeight="1" x14ac:dyDescent="0.2">
      <c r="A18" s="310" t="s">
        <v>551</v>
      </c>
      <c r="B18" s="184">
        <v>559</v>
      </c>
      <c r="C18" s="184"/>
      <c r="D18" s="184">
        <f t="shared" si="5"/>
        <v>559</v>
      </c>
      <c r="E18" s="183">
        <f t="shared" si="6"/>
        <v>559</v>
      </c>
      <c r="F18" s="183">
        <f t="shared" si="0"/>
        <v>0</v>
      </c>
      <c r="G18" s="183">
        <f t="shared" si="0"/>
        <v>559</v>
      </c>
      <c r="H18" s="184">
        <v>0</v>
      </c>
      <c r="I18" s="184"/>
      <c r="J18" s="184">
        <f t="shared" si="7"/>
        <v>0</v>
      </c>
      <c r="K18" s="184">
        <v>0</v>
      </c>
      <c r="L18" s="184"/>
      <c r="M18" s="184">
        <f t="shared" si="8"/>
        <v>0</v>
      </c>
      <c r="N18" s="695">
        <f t="shared" si="9"/>
        <v>0</v>
      </c>
      <c r="O18" s="695">
        <f t="shared" si="1"/>
        <v>0</v>
      </c>
      <c r="P18" s="695">
        <f t="shared" si="1"/>
        <v>0</v>
      </c>
      <c r="Q18" s="183">
        <f t="shared" si="2"/>
        <v>559</v>
      </c>
      <c r="R18" s="183">
        <f t="shared" si="3"/>
        <v>0</v>
      </c>
      <c r="S18" s="253">
        <f t="shared" si="4"/>
        <v>559</v>
      </c>
    </row>
    <row r="19" spans="1:19" s="346" customFormat="1" ht="15" customHeight="1" x14ac:dyDescent="0.2">
      <c r="A19" s="322" t="s">
        <v>552</v>
      </c>
      <c r="B19" s="186">
        <v>100000</v>
      </c>
      <c r="C19" s="186"/>
      <c r="D19" s="184">
        <f t="shared" si="5"/>
        <v>100000</v>
      </c>
      <c r="E19" s="183">
        <f t="shared" si="6"/>
        <v>100000</v>
      </c>
      <c r="F19" s="183">
        <f t="shared" ref="F19:F23" si="10">SUM(C19)</f>
        <v>0</v>
      </c>
      <c r="G19" s="183">
        <f t="shared" ref="G19:G23" si="11">SUM(D19)</f>
        <v>100000</v>
      </c>
      <c r="H19" s="186">
        <v>0</v>
      </c>
      <c r="I19" s="186"/>
      <c r="J19" s="184">
        <f t="shared" si="7"/>
        <v>0</v>
      </c>
      <c r="K19" s="184">
        <v>0</v>
      </c>
      <c r="L19" s="186"/>
      <c r="M19" s="184">
        <f t="shared" si="8"/>
        <v>0</v>
      </c>
      <c r="N19" s="695">
        <f t="shared" si="9"/>
        <v>0</v>
      </c>
      <c r="O19" s="695">
        <f t="shared" ref="O19:O23" si="12">SUM(I19+L19)</f>
        <v>0</v>
      </c>
      <c r="P19" s="695">
        <f t="shared" ref="P19:P23" si="13">SUM(J19+M19)</f>
        <v>0</v>
      </c>
      <c r="Q19" s="183">
        <f t="shared" si="2"/>
        <v>100000</v>
      </c>
      <c r="R19" s="183">
        <f t="shared" si="3"/>
        <v>0</v>
      </c>
      <c r="S19" s="253">
        <f t="shared" si="4"/>
        <v>100000</v>
      </c>
    </row>
    <row r="20" spans="1:19" s="346" customFormat="1" ht="15" customHeight="1" x14ac:dyDescent="0.2">
      <c r="A20" s="322" t="s">
        <v>732</v>
      </c>
      <c r="B20" s="186">
        <v>2921</v>
      </c>
      <c r="C20" s="186"/>
      <c r="D20" s="184">
        <f t="shared" si="5"/>
        <v>2921</v>
      </c>
      <c r="E20" s="183">
        <f t="shared" si="6"/>
        <v>2921</v>
      </c>
      <c r="F20" s="183">
        <f t="shared" si="10"/>
        <v>0</v>
      </c>
      <c r="G20" s="183">
        <f t="shared" si="11"/>
        <v>2921</v>
      </c>
      <c r="H20" s="186">
        <v>0</v>
      </c>
      <c r="I20" s="186"/>
      <c r="J20" s="184">
        <f t="shared" si="7"/>
        <v>0</v>
      </c>
      <c r="K20" s="184">
        <v>0</v>
      </c>
      <c r="L20" s="186"/>
      <c r="M20" s="184">
        <f t="shared" si="8"/>
        <v>0</v>
      </c>
      <c r="N20" s="695">
        <f t="shared" si="9"/>
        <v>0</v>
      </c>
      <c r="O20" s="695">
        <f t="shared" si="12"/>
        <v>0</v>
      </c>
      <c r="P20" s="695">
        <f t="shared" si="13"/>
        <v>0</v>
      </c>
      <c r="Q20" s="183">
        <f t="shared" ref="Q20" si="14">N20+E20</f>
        <v>2921</v>
      </c>
      <c r="R20" s="183">
        <f t="shared" si="3"/>
        <v>0</v>
      </c>
      <c r="S20" s="253">
        <f t="shared" si="4"/>
        <v>2921</v>
      </c>
    </row>
    <row r="21" spans="1:19" s="346" customFormat="1" ht="15" customHeight="1" x14ac:dyDescent="0.2">
      <c r="A21" s="310" t="s">
        <v>721</v>
      </c>
      <c r="B21" s="184">
        <v>1000</v>
      </c>
      <c r="C21" s="186"/>
      <c r="D21" s="184">
        <f t="shared" si="5"/>
        <v>1000</v>
      </c>
      <c r="E21" s="183">
        <f t="shared" si="6"/>
        <v>1000</v>
      </c>
      <c r="F21" s="183">
        <f t="shared" si="10"/>
        <v>0</v>
      </c>
      <c r="G21" s="183">
        <f t="shared" si="11"/>
        <v>1000</v>
      </c>
      <c r="H21" s="184"/>
      <c r="I21" s="184"/>
      <c r="J21" s="184">
        <f t="shared" si="7"/>
        <v>0</v>
      </c>
      <c r="K21" s="184">
        <v>0</v>
      </c>
      <c r="L21" s="186"/>
      <c r="M21" s="184">
        <f t="shared" si="8"/>
        <v>0</v>
      </c>
      <c r="N21" s="695">
        <f t="shared" si="9"/>
        <v>0</v>
      </c>
      <c r="O21" s="695">
        <f t="shared" si="12"/>
        <v>0</v>
      </c>
      <c r="P21" s="695">
        <f t="shared" si="13"/>
        <v>0</v>
      </c>
      <c r="Q21" s="183">
        <f t="shared" si="2"/>
        <v>1000</v>
      </c>
      <c r="R21" s="183">
        <f t="shared" si="3"/>
        <v>0</v>
      </c>
      <c r="S21" s="253">
        <f t="shared" si="4"/>
        <v>1000</v>
      </c>
    </row>
    <row r="22" spans="1:19" s="346" customFormat="1" ht="24.95" customHeight="1" x14ac:dyDescent="0.2">
      <c r="A22" s="310" t="s">
        <v>719</v>
      </c>
      <c r="B22" s="184">
        <v>12000</v>
      </c>
      <c r="C22" s="186"/>
      <c r="D22" s="184">
        <f t="shared" si="5"/>
        <v>12000</v>
      </c>
      <c r="E22" s="183">
        <f t="shared" si="6"/>
        <v>12000</v>
      </c>
      <c r="F22" s="183">
        <f t="shared" si="10"/>
        <v>0</v>
      </c>
      <c r="G22" s="183">
        <f t="shared" si="11"/>
        <v>12000</v>
      </c>
      <c r="H22" s="184">
        <v>0</v>
      </c>
      <c r="I22" s="184"/>
      <c r="J22" s="184">
        <f t="shared" si="7"/>
        <v>0</v>
      </c>
      <c r="K22" s="184">
        <v>0</v>
      </c>
      <c r="L22" s="186"/>
      <c r="M22" s="184">
        <f t="shared" si="8"/>
        <v>0</v>
      </c>
      <c r="N22" s="695">
        <f t="shared" si="9"/>
        <v>0</v>
      </c>
      <c r="O22" s="695">
        <f t="shared" si="12"/>
        <v>0</v>
      </c>
      <c r="P22" s="695">
        <f t="shared" si="13"/>
        <v>0</v>
      </c>
      <c r="Q22" s="183">
        <f t="shared" ref="Q22" si="15">N22+E22</f>
        <v>12000</v>
      </c>
      <c r="R22" s="183">
        <f t="shared" si="3"/>
        <v>0</v>
      </c>
      <c r="S22" s="253">
        <f t="shared" si="4"/>
        <v>12000</v>
      </c>
    </row>
    <row r="23" spans="1:19" s="346" customFormat="1" ht="15" customHeight="1" thickBot="1" x14ac:dyDescent="0.25">
      <c r="A23" s="310" t="s">
        <v>747</v>
      </c>
      <c r="B23" s="184">
        <v>75000</v>
      </c>
      <c r="C23" s="186"/>
      <c r="D23" s="184">
        <f t="shared" si="5"/>
        <v>75000</v>
      </c>
      <c r="E23" s="183">
        <f t="shared" si="6"/>
        <v>75000</v>
      </c>
      <c r="F23" s="183">
        <f t="shared" si="10"/>
        <v>0</v>
      </c>
      <c r="G23" s="183">
        <f t="shared" si="11"/>
        <v>75000</v>
      </c>
      <c r="H23" s="184"/>
      <c r="I23" s="184"/>
      <c r="J23" s="184">
        <f t="shared" si="7"/>
        <v>0</v>
      </c>
      <c r="K23" s="184">
        <v>0</v>
      </c>
      <c r="L23" s="186"/>
      <c r="M23" s="184">
        <f t="shared" si="8"/>
        <v>0</v>
      </c>
      <c r="N23" s="695">
        <f t="shared" si="9"/>
        <v>0</v>
      </c>
      <c r="O23" s="695">
        <f t="shared" si="12"/>
        <v>0</v>
      </c>
      <c r="P23" s="695">
        <f t="shared" si="13"/>
        <v>0</v>
      </c>
      <c r="Q23" s="185">
        <f t="shared" si="2"/>
        <v>75000</v>
      </c>
      <c r="R23" s="185">
        <f t="shared" si="3"/>
        <v>0</v>
      </c>
      <c r="S23" s="710">
        <f t="shared" si="4"/>
        <v>75000</v>
      </c>
    </row>
    <row r="24" spans="1:19" s="95" customFormat="1" ht="19.899999999999999" customHeight="1" thickBot="1" x14ac:dyDescent="0.25">
      <c r="A24" s="323" t="s">
        <v>517</v>
      </c>
      <c r="B24" s="188">
        <f t="shared" ref="B24:S24" si="16">SUM(B3:B23)</f>
        <v>2097780</v>
      </c>
      <c r="C24" s="188">
        <f t="shared" si="16"/>
        <v>0</v>
      </c>
      <c r="D24" s="188">
        <f t="shared" si="16"/>
        <v>2097780</v>
      </c>
      <c r="E24" s="188">
        <f t="shared" si="16"/>
        <v>2097780</v>
      </c>
      <c r="F24" s="188">
        <f t="shared" si="16"/>
        <v>0</v>
      </c>
      <c r="G24" s="188">
        <f t="shared" si="16"/>
        <v>2097780</v>
      </c>
      <c r="H24" s="188">
        <f t="shared" si="16"/>
        <v>0</v>
      </c>
      <c r="I24" s="188">
        <f t="shared" si="16"/>
        <v>0</v>
      </c>
      <c r="J24" s="188">
        <f t="shared" si="16"/>
        <v>0</v>
      </c>
      <c r="K24" s="188">
        <f t="shared" si="16"/>
        <v>0</v>
      </c>
      <c r="L24" s="188">
        <f t="shared" si="16"/>
        <v>0</v>
      </c>
      <c r="M24" s="188">
        <f t="shared" si="16"/>
        <v>0</v>
      </c>
      <c r="N24" s="188">
        <f t="shared" si="16"/>
        <v>0</v>
      </c>
      <c r="O24" s="188">
        <f t="shared" si="16"/>
        <v>0</v>
      </c>
      <c r="P24" s="188">
        <f t="shared" si="16"/>
        <v>0</v>
      </c>
      <c r="Q24" s="188">
        <f t="shared" si="16"/>
        <v>2097780</v>
      </c>
      <c r="R24" s="188">
        <f t="shared" si="16"/>
        <v>0</v>
      </c>
      <c r="S24" s="697">
        <f t="shared" si="16"/>
        <v>2097780</v>
      </c>
    </row>
    <row r="25" spans="1:19" s="346" customFormat="1" ht="19.899999999999999" customHeight="1" x14ac:dyDescent="0.2">
      <c r="A25" s="324" t="s">
        <v>518</v>
      </c>
      <c r="B25" s="475"/>
      <c r="C25" s="475"/>
      <c r="D25" s="475"/>
      <c r="E25" s="474"/>
      <c r="F25" s="474"/>
      <c r="G25" s="474"/>
      <c r="H25" s="475"/>
      <c r="I25" s="475"/>
      <c r="J25" s="475"/>
      <c r="K25" s="475"/>
      <c r="L25" s="475"/>
      <c r="M25" s="475"/>
      <c r="N25" s="474"/>
      <c r="O25" s="182"/>
      <c r="P25" s="182"/>
      <c r="Q25" s="182"/>
      <c r="R25" s="706"/>
      <c r="S25" s="707"/>
    </row>
    <row r="26" spans="1:19" s="346" customFormat="1" ht="15" customHeight="1" x14ac:dyDescent="0.2">
      <c r="A26" s="310" t="s">
        <v>553</v>
      </c>
      <c r="B26" s="184">
        <v>0</v>
      </c>
      <c r="C26" s="184"/>
      <c r="D26" s="184">
        <f>SUM(B26:C26)</f>
        <v>0</v>
      </c>
      <c r="E26" s="183">
        <f>SUM(B26)</f>
        <v>0</v>
      </c>
      <c r="F26" s="183">
        <f t="shared" ref="F26:G41" si="17">SUM(C26)</f>
        <v>0</v>
      </c>
      <c r="G26" s="183">
        <f t="shared" si="17"/>
        <v>0</v>
      </c>
      <c r="H26" s="184"/>
      <c r="I26" s="184"/>
      <c r="J26" s="184">
        <f>SUM(H26:I26)</f>
        <v>0</v>
      </c>
      <c r="K26" s="184">
        <v>40000</v>
      </c>
      <c r="L26" s="184"/>
      <c r="M26" s="184">
        <f>SUM(K26:L26)</f>
        <v>40000</v>
      </c>
      <c r="N26" s="695">
        <f t="shared" ref="N26:N43" si="18">SUM(H26+K26)</f>
        <v>40000</v>
      </c>
      <c r="O26" s="695">
        <f t="shared" ref="O26:O43" si="19">SUM(I26+L26)</f>
        <v>0</v>
      </c>
      <c r="P26" s="695">
        <f t="shared" ref="P26:P43" si="20">SUM(J26+M26)</f>
        <v>40000</v>
      </c>
      <c r="Q26" s="183">
        <f>N26+E26</f>
        <v>40000</v>
      </c>
      <c r="R26" s="183">
        <f t="shared" ref="R26:S41" si="21">O26+F26</f>
        <v>0</v>
      </c>
      <c r="S26" s="253">
        <f t="shared" si="21"/>
        <v>40000</v>
      </c>
    </row>
    <row r="27" spans="1:19" s="346" customFormat="1" ht="15" customHeight="1" x14ac:dyDescent="0.2">
      <c r="A27" s="310" t="s">
        <v>554</v>
      </c>
      <c r="B27" s="184">
        <v>0</v>
      </c>
      <c r="C27" s="184"/>
      <c r="D27" s="184">
        <f t="shared" ref="D27:D43" si="22">SUM(B27:C27)</f>
        <v>0</v>
      </c>
      <c r="E27" s="183">
        <f t="shared" ref="E27:E43" si="23">SUM(B27)</f>
        <v>0</v>
      </c>
      <c r="F27" s="183">
        <f t="shared" si="17"/>
        <v>0</v>
      </c>
      <c r="G27" s="183">
        <f t="shared" si="17"/>
        <v>0</v>
      </c>
      <c r="H27" s="184"/>
      <c r="I27" s="184"/>
      <c r="J27" s="184">
        <f t="shared" ref="J27:J43" si="24">SUM(H27:I27)</f>
        <v>0</v>
      </c>
      <c r="K27" s="184">
        <v>50000</v>
      </c>
      <c r="L27" s="184"/>
      <c r="M27" s="184">
        <f t="shared" ref="M27:M43" si="25">SUM(K27:L27)</f>
        <v>50000</v>
      </c>
      <c r="N27" s="695">
        <f t="shared" si="18"/>
        <v>50000</v>
      </c>
      <c r="O27" s="695">
        <f t="shared" si="19"/>
        <v>0</v>
      </c>
      <c r="P27" s="695">
        <f t="shared" si="20"/>
        <v>50000</v>
      </c>
      <c r="Q27" s="183">
        <f t="shared" si="2"/>
        <v>50000</v>
      </c>
      <c r="R27" s="183">
        <f t="shared" si="21"/>
        <v>0</v>
      </c>
      <c r="S27" s="253">
        <f t="shared" si="21"/>
        <v>50000</v>
      </c>
    </row>
    <row r="28" spans="1:19" s="346" customFormat="1" ht="15" customHeight="1" x14ac:dyDescent="0.2">
      <c r="A28" s="310" t="s">
        <v>555</v>
      </c>
      <c r="B28" s="184">
        <v>10000</v>
      </c>
      <c r="C28" s="184"/>
      <c r="D28" s="184">
        <f t="shared" si="22"/>
        <v>10000</v>
      </c>
      <c r="E28" s="183">
        <f t="shared" si="23"/>
        <v>10000</v>
      </c>
      <c r="F28" s="183">
        <f t="shared" si="17"/>
        <v>0</v>
      </c>
      <c r="G28" s="183">
        <f t="shared" si="17"/>
        <v>10000</v>
      </c>
      <c r="H28" s="184"/>
      <c r="I28" s="184"/>
      <c r="J28" s="184">
        <f t="shared" si="24"/>
        <v>0</v>
      </c>
      <c r="K28" s="184">
        <v>0</v>
      </c>
      <c r="L28" s="184"/>
      <c r="M28" s="184">
        <f t="shared" si="25"/>
        <v>0</v>
      </c>
      <c r="N28" s="695">
        <f t="shared" si="18"/>
        <v>0</v>
      </c>
      <c r="O28" s="695">
        <f t="shared" si="19"/>
        <v>0</v>
      </c>
      <c r="P28" s="695">
        <f t="shared" si="20"/>
        <v>0</v>
      </c>
      <c r="Q28" s="183">
        <f t="shared" si="2"/>
        <v>10000</v>
      </c>
      <c r="R28" s="183">
        <f t="shared" si="21"/>
        <v>0</v>
      </c>
      <c r="S28" s="253">
        <f t="shared" si="21"/>
        <v>10000</v>
      </c>
    </row>
    <row r="29" spans="1:19" s="346" customFormat="1" ht="15" customHeight="1" x14ac:dyDescent="0.2">
      <c r="A29" s="310" t="s">
        <v>556</v>
      </c>
      <c r="B29" s="184">
        <v>0</v>
      </c>
      <c r="C29" s="184"/>
      <c r="D29" s="184">
        <f t="shared" si="22"/>
        <v>0</v>
      </c>
      <c r="E29" s="183">
        <f t="shared" si="23"/>
        <v>0</v>
      </c>
      <c r="F29" s="183">
        <f t="shared" si="17"/>
        <v>0</v>
      </c>
      <c r="G29" s="183">
        <f t="shared" si="17"/>
        <v>0</v>
      </c>
      <c r="H29" s="184"/>
      <c r="I29" s="184"/>
      <c r="J29" s="184">
        <f t="shared" si="24"/>
        <v>0</v>
      </c>
      <c r="K29" s="184">
        <v>110000</v>
      </c>
      <c r="L29" s="184"/>
      <c r="M29" s="184">
        <f t="shared" si="25"/>
        <v>110000</v>
      </c>
      <c r="N29" s="695">
        <f t="shared" si="18"/>
        <v>110000</v>
      </c>
      <c r="O29" s="695">
        <f t="shared" si="19"/>
        <v>0</v>
      </c>
      <c r="P29" s="695">
        <f t="shared" si="20"/>
        <v>110000</v>
      </c>
      <c r="Q29" s="183">
        <f t="shared" si="2"/>
        <v>110000</v>
      </c>
      <c r="R29" s="183">
        <f t="shared" si="21"/>
        <v>0</v>
      </c>
      <c r="S29" s="253">
        <f t="shared" si="21"/>
        <v>110000</v>
      </c>
    </row>
    <row r="30" spans="1:19" s="346" customFormat="1" ht="15" customHeight="1" x14ac:dyDescent="0.2">
      <c r="A30" s="310" t="s">
        <v>557</v>
      </c>
      <c r="B30" s="184">
        <v>0</v>
      </c>
      <c r="C30" s="184"/>
      <c r="D30" s="184">
        <f t="shared" si="22"/>
        <v>0</v>
      </c>
      <c r="E30" s="183">
        <f t="shared" si="23"/>
        <v>0</v>
      </c>
      <c r="F30" s="183">
        <f t="shared" si="17"/>
        <v>0</v>
      </c>
      <c r="G30" s="183">
        <f t="shared" si="17"/>
        <v>0</v>
      </c>
      <c r="H30" s="184"/>
      <c r="I30" s="184"/>
      <c r="J30" s="184">
        <f t="shared" si="24"/>
        <v>0</v>
      </c>
      <c r="K30" s="184">
        <v>130000</v>
      </c>
      <c r="L30" s="184"/>
      <c r="M30" s="184">
        <f t="shared" si="25"/>
        <v>130000</v>
      </c>
      <c r="N30" s="695">
        <f t="shared" si="18"/>
        <v>130000</v>
      </c>
      <c r="O30" s="695">
        <f t="shared" si="19"/>
        <v>0</v>
      </c>
      <c r="P30" s="695">
        <f t="shared" si="20"/>
        <v>130000</v>
      </c>
      <c r="Q30" s="183">
        <f t="shared" si="2"/>
        <v>130000</v>
      </c>
      <c r="R30" s="183">
        <f t="shared" si="21"/>
        <v>0</v>
      </c>
      <c r="S30" s="253">
        <f t="shared" si="21"/>
        <v>130000</v>
      </c>
    </row>
    <row r="31" spans="1:19" s="346" customFormat="1" ht="15" customHeight="1" x14ac:dyDescent="0.2">
      <c r="A31" s="310" t="s">
        <v>558</v>
      </c>
      <c r="B31" s="184">
        <v>0</v>
      </c>
      <c r="C31" s="184"/>
      <c r="D31" s="184">
        <f t="shared" si="22"/>
        <v>0</v>
      </c>
      <c r="E31" s="183">
        <f t="shared" si="23"/>
        <v>0</v>
      </c>
      <c r="F31" s="183">
        <f t="shared" si="17"/>
        <v>0</v>
      </c>
      <c r="G31" s="183">
        <f t="shared" si="17"/>
        <v>0</v>
      </c>
      <c r="H31" s="184"/>
      <c r="I31" s="184"/>
      <c r="J31" s="184">
        <f t="shared" si="24"/>
        <v>0</v>
      </c>
      <c r="K31" s="184">
        <v>80000</v>
      </c>
      <c r="L31" s="184"/>
      <c r="M31" s="184">
        <f t="shared" si="25"/>
        <v>80000</v>
      </c>
      <c r="N31" s="695">
        <f t="shared" si="18"/>
        <v>80000</v>
      </c>
      <c r="O31" s="695">
        <f t="shared" si="19"/>
        <v>0</v>
      </c>
      <c r="P31" s="695">
        <f t="shared" si="20"/>
        <v>80000</v>
      </c>
      <c r="Q31" s="183">
        <f t="shared" si="2"/>
        <v>80000</v>
      </c>
      <c r="R31" s="183">
        <f t="shared" si="21"/>
        <v>0</v>
      </c>
      <c r="S31" s="253">
        <f t="shared" si="21"/>
        <v>80000</v>
      </c>
    </row>
    <row r="32" spans="1:19" s="346" customFormat="1" ht="15" customHeight="1" x14ac:dyDescent="0.2">
      <c r="A32" s="310" t="s">
        <v>559</v>
      </c>
      <c r="B32" s="184">
        <v>9000</v>
      </c>
      <c r="C32" s="184"/>
      <c r="D32" s="184">
        <f t="shared" si="22"/>
        <v>9000</v>
      </c>
      <c r="E32" s="183">
        <f t="shared" si="23"/>
        <v>9000</v>
      </c>
      <c r="F32" s="183">
        <f t="shared" si="17"/>
        <v>0</v>
      </c>
      <c r="G32" s="183">
        <f t="shared" si="17"/>
        <v>9000</v>
      </c>
      <c r="H32" s="184"/>
      <c r="I32" s="184"/>
      <c r="J32" s="184">
        <f t="shared" si="24"/>
        <v>0</v>
      </c>
      <c r="K32" s="184">
        <v>0</v>
      </c>
      <c r="L32" s="184"/>
      <c r="M32" s="184">
        <f t="shared" si="25"/>
        <v>0</v>
      </c>
      <c r="N32" s="695">
        <f t="shared" si="18"/>
        <v>0</v>
      </c>
      <c r="O32" s="695">
        <f t="shared" si="19"/>
        <v>0</v>
      </c>
      <c r="P32" s="695">
        <f t="shared" si="20"/>
        <v>0</v>
      </c>
      <c r="Q32" s="183">
        <f t="shared" si="2"/>
        <v>9000</v>
      </c>
      <c r="R32" s="183">
        <f t="shared" si="21"/>
        <v>0</v>
      </c>
      <c r="S32" s="253">
        <f t="shared" si="21"/>
        <v>9000</v>
      </c>
    </row>
    <row r="33" spans="1:19" s="346" customFormat="1" ht="15" customHeight="1" x14ac:dyDescent="0.2">
      <c r="A33" s="310" t="s">
        <v>560</v>
      </c>
      <c r="B33" s="184">
        <v>0</v>
      </c>
      <c r="C33" s="184"/>
      <c r="D33" s="184">
        <f t="shared" si="22"/>
        <v>0</v>
      </c>
      <c r="E33" s="183">
        <f t="shared" si="23"/>
        <v>0</v>
      </c>
      <c r="F33" s="183">
        <f t="shared" si="17"/>
        <v>0</v>
      </c>
      <c r="G33" s="183">
        <f t="shared" si="17"/>
        <v>0</v>
      </c>
      <c r="H33" s="184"/>
      <c r="I33" s="184"/>
      <c r="J33" s="184">
        <f t="shared" si="24"/>
        <v>0</v>
      </c>
      <c r="K33" s="184">
        <v>150000</v>
      </c>
      <c r="L33" s="184"/>
      <c r="M33" s="184">
        <f t="shared" si="25"/>
        <v>150000</v>
      </c>
      <c r="N33" s="695">
        <f t="shared" si="18"/>
        <v>150000</v>
      </c>
      <c r="O33" s="695">
        <f t="shared" si="19"/>
        <v>0</v>
      </c>
      <c r="P33" s="695">
        <f t="shared" si="20"/>
        <v>150000</v>
      </c>
      <c r="Q33" s="183">
        <f t="shared" si="2"/>
        <v>150000</v>
      </c>
      <c r="R33" s="183">
        <f t="shared" si="21"/>
        <v>0</v>
      </c>
      <c r="S33" s="253">
        <f t="shared" si="21"/>
        <v>150000</v>
      </c>
    </row>
    <row r="34" spans="1:19" s="346" customFormat="1" ht="15" customHeight="1" x14ac:dyDescent="0.2">
      <c r="A34" s="310" t="s">
        <v>561</v>
      </c>
      <c r="B34" s="184">
        <v>1200</v>
      </c>
      <c r="C34" s="184"/>
      <c r="D34" s="184">
        <f t="shared" si="22"/>
        <v>1200</v>
      </c>
      <c r="E34" s="183">
        <f t="shared" si="23"/>
        <v>1200</v>
      </c>
      <c r="F34" s="183">
        <f t="shared" si="17"/>
        <v>0</v>
      </c>
      <c r="G34" s="183">
        <f t="shared" si="17"/>
        <v>1200</v>
      </c>
      <c r="H34" s="184"/>
      <c r="I34" s="184"/>
      <c r="J34" s="184">
        <f t="shared" si="24"/>
        <v>0</v>
      </c>
      <c r="K34" s="184">
        <v>0</v>
      </c>
      <c r="L34" s="184"/>
      <c r="M34" s="184">
        <f t="shared" si="25"/>
        <v>0</v>
      </c>
      <c r="N34" s="695">
        <f t="shared" si="18"/>
        <v>0</v>
      </c>
      <c r="O34" s="695">
        <f t="shared" si="19"/>
        <v>0</v>
      </c>
      <c r="P34" s="695">
        <f t="shared" si="20"/>
        <v>0</v>
      </c>
      <c r="Q34" s="183">
        <f t="shared" si="2"/>
        <v>1200</v>
      </c>
      <c r="R34" s="183">
        <f t="shared" si="21"/>
        <v>0</v>
      </c>
      <c r="S34" s="253">
        <f t="shared" si="21"/>
        <v>1200</v>
      </c>
    </row>
    <row r="35" spans="1:19" s="346" customFormat="1" ht="15" customHeight="1" x14ac:dyDescent="0.2">
      <c r="A35" s="310" t="s">
        <v>562</v>
      </c>
      <c r="B35" s="184">
        <v>5000</v>
      </c>
      <c r="C35" s="184"/>
      <c r="D35" s="184">
        <f t="shared" si="22"/>
        <v>5000</v>
      </c>
      <c r="E35" s="183">
        <f t="shared" si="23"/>
        <v>5000</v>
      </c>
      <c r="F35" s="183">
        <f t="shared" si="17"/>
        <v>0</v>
      </c>
      <c r="G35" s="183">
        <f t="shared" si="17"/>
        <v>5000</v>
      </c>
      <c r="H35" s="184"/>
      <c r="I35" s="184"/>
      <c r="J35" s="184">
        <f t="shared" si="24"/>
        <v>0</v>
      </c>
      <c r="K35" s="184">
        <v>0</v>
      </c>
      <c r="L35" s="184"/>
      <c r="M35" s="184">
        <f t="shared" si="25"/>
        <v>0</v>
      </c>
      <c r="N35" s="695">
        <f t="shared" si="18"/>
        <v>0</v>
      </c>
      <c r="O35" s="695">
        <f t="shared" si="19"/>
        <v>0</v>
      </c>
      <c r="P35" s="695">
        <f t="shared" si="20"/>
        <v>0</v>
      </c>
      <c r="Q35" s="183">
        <f t="shared" si="2"/>
        <v>5000</v>
      </c>
      <c r="R35" s="183">
        <f t="shared" si="21"/>
        <v>0</v>
      </c>
      <c r="S35" s="253">
        <f t="shared" si="21"/>
        <v>5000</v>
      </c>
    </row>
    <row r="36" spans="1:19" s="346" customFormat="1" ht="24.95" customHeight="1" x14ac:dyDescent="0.2">
      <c r="A36" s="310" t="s">
        <v>844</v>
      </c>
      <c r="B36" s="184">
        <f>53798+22501</f>
        <v>76299</v>
      </c>
      <c r="C36" s="184"/>
      <c r="D36" s="184">
        <f t="shared" si="22"/>
        <v>76299</v>
      </c>
      <c r="E36" s="183">
        <f t="shared" si="23"/>
        <v>76299</v>
      </c>
      <c r="F36" s="183">
        <f t="shared" si="17"/>
        <v>0</v>
      </c>
      <c r="G36" s="183">
        <f t="shared" si="17"/>
        <v>76299</v>
      </c>
      <c r="H36" s="184"/>
      <c r="I36" s="184"/>
      <c r="J36" s="184">
        <f t="shared" si="24"/>
        <v>0</v>
      </c>
      <c r="K36" s="184">
        <f>199252+83338</f>
        <v>282590</v>
      </c>
      <c r="L36" s="184"/>
      <c r="M36" s="184">
        <f t="shared" si="25"/>
        <v>282590</v>
      </c>
      <c r="N36" s="695">
        <f t="shared" si="18"/>
        <v>282590</v>
      </c>
      <c r="O36" s="695">
        <f t="shared" si="19"/>
        <v>0</v>
      </c>
      <c r="P36" s="695">
        <f t="shared" si="20"/>
        <v>282590</v>
      </c>
      <c r="Q36" s="183">
        <f>N36+E36</f>
        <v>358889</v>
      </c>
      <c r="R36" s="183">
        <f t="shared" si="21"/>
        <v>0</v>
      </c>
      <c r="S36" s="253">
        <f t="shared" si="21"/>
        <v>358889</v>
      </c>
    </row>
    <row r="37" spans="1:19" s="346" customFormat="1" ht="24.95" customHeight="1" x14ac:dyDescent="0.2">
      <c r="A37" s="235" t="s">
        <v>819</v>
      </c>
      <c r="B37" s="184"/>
      <c r="C37" s="184"/>
      <c r="D37" s="184">
        <f t="shared" si="22"/>
        <v>0</v>
      </c>
      <c r="E37" s="183">
        <f t="shared" si="23"/>
        <v>0</v>
      </c>
      <c r="F37" s="183">
        <f t="shared" si="17"/>
        <v>0</v>
      </c>
      <c r="G37" s="183">
        <f t="shared" si="17"/>
        <v>0</v>
      </c>
      <c r="H37" s="184"/>
      <c r="I37" s="184"/>
      <c r="J37" s="184">
        <f t="shared" si="24"/>
        <v>0</v>
      </c>
      <c r="K37" s="184">
        <v>407950</v>
      </c>
      <c r="L37" s="184"/>
      <c r="M37" s="184">
        <f t="shared" si="25"/>
        <v>407950</v>
      </c>
      <c r="N37" s="695">
        <f t="shared" si="18"/>
        <v>407950</v>
      </c>
      <c r="O37" s="695">
        <f t="shared" si="19"/>
        <v>0</v>
      </c>
      <c r="P37" s="695">
        <f t="shared" si="20"/>
        <v>407950</v>
      </c>
      <c r="Q37" s="183">
        <f t="shared" si="2"/>
        <v>407950</v>
      </c>
      <c r="R37" s="183">
        <f t="shared" si="21"/>
        <v>0</v>
      </c>
      <c r="S37" s="253">
        <f t="shared" si="21"/>
        <v>407950</v>
      </c>
    </row>
    <row r="38" spans="1:19" s="346" customFormat="1" ht="15" customHeight="1" x14ac:dyDescent="0.2">
      <c r="A38" s="310" t="s">
        <v>722</v>
      </c>
      <c r="B38" s="184">
        <v>0</v>
      </c>
      <c r="C38" s="184"/>
      <c r="D38" s="184">
        <f t="shared" si="22"/>
        <v>0</v>
      </c>
      <c r="E38" s="183">
        <f t="shared" si="23"/>
        <v>0</v>
      </c>
      <c r="F38" s="183">
        <f t="shared" si="17"/>
        <v>0</v>
      </c>
      <c r="G38" s="183">
        <f t="shared" si="17"/>
        <v>0</v>
      </c>
      <c r="H38" s="184"/>
      <c r="I38" s="184"/>
      <c r="J38" s="184">
        <f t="shared" si="24"/>
        <v>0</v>
      </c>
      <c r="K38" s="184">
        <v>0</v>
      </c>
      <c r="L38" s="184"/>
      <c r="M38" s="184">
        <f t="shared" si="25"/>
        <v>0</v>
      </c>
      <c r="N38" s="695">
        <f t="shared" si="18"/>
        <v>0</v>
      </c>
      <c r="O38" s="695">
        <f t="shared" si="19"/>
        <v>0</v>
      </c>
      <c r="P38" s="695">
        <f t="shared" si="20"/>
        <v>0</v>
      </c>
      <c r="Q38" s="183">
        <f t="shared" si="2"/>
        <v>0</v>
      </c>
      <c r="R38" s="183">
        <f t="shared" si="21"/>
        <v>0</v>
      </c>
      <c r="S38" s="253">
        <f t="shared" si="21"/>
        <v>0</v>
      </c>
    </row>
    <row r="39" spans="1:19" s="346" customFormat="1" ht="15" customHeight="1" x14ac:dyDescent="0.2">
      <c r="A39" s="322" t="s">
        <v>843</v>
      </c>
      <c r="B39" s="186">
        <v>117418</v>
      </c>
      <c r="C39" s="186">
        <v>-117418</v>
      </c>
      <c r="D39" s="184">
        <f t="shared" si="22"/>
        <v>0</v>
      </c>
      <c r="E39" s="183">
        <f t="shared" si="23"/>
        <v>117418</v>
      </c>
      <c r="F39" s="183">
        <f t="shared" si="17"/>
        <v>-117418</v>
      </c>
      <c r="G39" s="183">
        <f t="shared" si="17"/>
        <v>0</v>
      </c>
      <c r="H39" s="186"/>
      <c r="I39" s="186"/>
      <c r="J39" s="184">
        <f t="shared" si="24"/>
        <v>0</v>
      </c>
      <c r="K39" s="184">
        <v>434880</v>
      </c>
      <c r="L39" s="184">
        <f>-29101+117418</f>
        <v>88317</v>
      </c>
      <c r="M39" s="184">
        <f t="shared" si="25"/>
        <v>523197</v>
      </c>
      <c r="N39" s="695">
        <f t="shared" si="18"/>
        <v>434880</v>
      </c>
      <c r="O39" s="695">
        <f t="shared" si="19"/>
        <v>88317</v>
      </c>
      <c r="P39" s="695">
        <f t="shared" si="20"/>
        <v>523197</v>
      </c>
      <c r="Q39" s="183">
        <f t="shared" si="2"/>
        <v>552298</v>
      </c>
      <c r="R39" s="183">
        <f t="shared" si="21"/>
        <v>-29101</v>
      </c>
      <c r="S39" s="253">
        <f t="shared" si="21"/>
        <v>523197</v>
      </c>
    </row>
    <row r="40" spans="1:19" s="346" customFormat="1" ht="15" customHeight="1" x14ac:dyDescent="0.2">
      <c r="A40" s="322" t="s">
        <v>903</v>
      </c>
      <c r="B40" s="186">
        <v>27572</v>
      </c>
      <c r="C40" s="186"/>
      <c r="D40" s="184">
        <f t="shared" si="22"/>
        <v>27572</v>
      </c>
      <c r="E40" s="183">
        <f t="shared" si="23"/>
        <v>27572</v>
      </c>
      <c r="F40" s="183">
        <f t="shared" si="17"/>
        <v>0</v>
      </c>
      <c r="G40" s="183">
        <f t="shared" si="17"/>
        <v>27572</v>
      </c>
      <c r="H40" s="186"/>
      <c r="I40" s="186"/>
      <c r="J40" s="184">
        <f t="shared" si="24"/>
        <v>0</v>
      </c>
      <c r="K40" s="184">
        <v>102120</v>
      </c>
      <c r="L40" s="184"/>
      <c r="M40" s="184">
        <f t="shared" si="25"/>
        <v>102120</v>
      </c>
      <c r="N40" s="695">
        <f t="shared" si="18"/>
        <v>102120</v>
      </c>
      <c r="O40" s="695">
        <f t="shared" si="19"/>
        <v>0</v>
      </c>
      <c r="P40" s="695">
        <f t="shared" si="20"/>
        <v>102120</v>
      </c>
      <c r="Q40" s="183">
        <f t="shared" si="2"/>
        <v>129692</v>
      </c>
      <c r="R40" s="183">
        <f t="shared" si="21"/>
        <v>0</v>
      </c>
      <c r="S40" s="253">
        <f t="shared" si="21"/>
        <v>129692</v>
      </c>
    </row>
    <row r="41" spans="1:19" s="346" customFormat="1" ht="15" customHeight="1" x14ac:dyDescent="0.2">
      <c r="A41" s="322" t="s">
        <v>845</v>
      </c>
      <c r="B41" s="186">
        <v>0</v>
      </c>
      <c r="C41" s="186"/>
      <c r="D41" s="184">
        <f t="shared" si="22"/>
        <v>0</v>
      </c>
      <c r="E41" s="183">
        <f t="shared" si="23"/>
        <v>0</v>
      </c>
      <c r="F41" s="183">
        <f t="shared" si="17"/>
        <v>0</v>
      </c>
      <c r="G41" s="183">
        <f t="shared" si="17"/>
        <v>0</v>
      </c>
      <c r="H41" s="186"/>
      <c r="I41" s="186"/>
      <c r="J41" s="184">
        <f t="shared" si="24"/>
        <v>0</v>
      </c>
      <c r="K41" s="184">
        <v>0</v>
      </c>
      <c r="L41" s="184"/>
      <c r="M41" s="184">
        <f t="shared" si="25"/>
        <v>0</v>
      </c>
      <c r="N41" s="695">
        <f t="shared" si="18"/>
        <v>0</v>
      </c>
      <c r="O41" s="695">
        <f t="shared" si="19"/>
        <v>0</v>
      </c>
      <c r="P41" s="695">
        <f t="shared" si="20"/>
        <v>0</v>
      </c>
      <c r="Q41" s="183">
        <f t="shared" si="2"/>
        <v>0</v>
      </c>
      <c r="R41" s="183">
        <f t="shared" si="21"/>
        <v>0</v>
      </c>
      <c r="S41" s="253">
        <f t="shared" si="21"/>
        <v>0</v>
      </c>
    </row>
    <row r="42" spans="1:19" s="346" customFormat="1" ht="24.95" customHeight="1" x14ac:dyDescent="0.2">
      <c r="A42" s="322" t="s">
        <v>854</v>
      </c>
      <c r="B42" s="186">
        <v>59670</v>
      </c>
      <c r="C42" s="186"/>
      <c r="D42" s="184">
        <f t="shared" si="22"/>
        <v>59670</v>
      </c>
      <c r="E42" s="183">
        <f t="shared" si="23"/>
        <v>59670</v>
      </c>
      <c r="F42" s="183">
        <f t="shared" ref="F42:F43" si="26">SUM(C42)</f>
        <v>0</v>
      </c>
      <c r="G42" s="183">
        <f t="shared" ref="G42:G43" si="27">SUM(D42)</f>
        <v>59670</v>
      </c>
      <c r="H42" s="186"/>
      <c r="I42" s="186"/>
      <c r="J42" s="184">
        <f t="shared" si="24"/>
        <v>0</v>
      </c>
      <c r="K42" s="184">
        <v>221000</v>
      </c>
      <c r="L42" s="184"/>
      <c r="M42" s="184">
        <f t="shared" si="25"/>
        <v>221000</v>
      </c>
      <c r="N42" s="695">
        <f t="shared" si="18"/>
        <v>221000</v>
      </c>
      <c r="O42" s="695">
        <f t="shared" si="19"/>
        <v>0</v>
      </c>
      <c r="P42" s="695">
        <f t="shared" si="20"/>
        <v>221000</v>
      </c>
      <c r="Q42" s="183">
        <f t="shared" si="2"/>
        <v>280670</v>
      </c>
      <c r="R42" s="183">
        <f t="shared" ref="R42:R43" si="28">O42+F42</f>
        <v>0</v>
      </c>
      <c r="S42" s="253">
        <f t="shared" ref="S42:S43" si="29">P42+G42</f>
        <v>280670</v>
      </c>
    </row>
    <row r="43" spans="1:19" s="346" customFormat="1" ht="24.95" customHeight="1" thickBot="1" x14ac:dyDescent="0.25">
      <c r="A43" s="322" t="s">
        <v>723</v>
      </c>
      <c r="B43" s="186">
        <v>0</v>
      </c>
      <c r="C43" s="186"/>
      <c r="D43" s="184">
        <f t="shared" si="22"/>
        <v>0</v>
      </c>
      <c r="E43" s="183">
        <f t="shared" si="23"/>
        <v>0</v>
      </c>
      <c r="F43" s="183">
        <f t="shared" si="26"/>
        <v>0</v>
      </c>
      <c r="G43" s="183">
        <f t="shared" si="27"/>
        <v>0</v>
      </c>
      <c r="H43" s="186"/>
      <c r="I43" s="186"/>
      <c r="J43" s="184">
        <f t="shared" si="24"/>
        <v>0</v>
      </c>
      <c r="K43" s="184">
        <v>84750</v>
      </c>
      <c r="L43" s="184"/>
      <c r="M43" s="184">
        <f t="shared" si="25"/>
        <v>84750</v>
      </c>
      <c r="N43" s="695">
        <f t="shared" si="18"/>
        <v>84750</v>
      </c>
      <c r="O43" s="695">
        <f t="shared" si="19"/>
        <v>0</v>
      </c>
      <c r="P43" s="695">
        <f t="shared" si="20"/>
        <v>84750</v>
      </c>
      <c r="Q43" s="183">
        <f t="shared" si="2"/>
        <v>84750</v>
      </c>
      <c r="R43" s="183">
        <f t="shared" si="28"/>
        <v>0</v>
      </c>
      <c r="S43" s="253">
        <f t="shared" si="29"/>
        <v>84750</v>
      </c>
    </row>
    <row r="44" spans="1:19" s="95" customFormat="1" ht="19.899999999999999" customHeight="1" thickBot="1" x14ac:dyDescent="0.25">
      <c r="A44" s="323" t="s">
        <v>519</v>
      </c>
      <c r="B44" s="188">
        <f t="shared" ref="B44" si="30">SUM(B26:B43)</f>
        <v>306159</v>
      </c>
      <c r="C44" s="188">
        <f t="shared" ref="C44:S44" si="31">SUM(C26:C43)</f>
        <v>-117418</v>
      </c>
      <c r="D44" s="188">
        <f t="shared" si="31"/>
        <v>188741</v>
      </c>
      <c r="E44" s="188">
        <f t="shared" si="31"/>
        <v>306159</v>
      </c>
      <c r="F44" s="188">
        <f t="shared" si="31"/>
        <v>-117418</v>
      </c>
      <c r="G44" s="188">
        <f t="shared" si="31"/>
        <v>188741</v>
      </c>
      <c r="H44" s="188">
        <f t="shared" si="31"/>
        <v>0</v>
      </c>
      <c r="I44" s="188">
        <f t="shared" si="31"/>
        <v>0</v>
      </c>
      <c r="J44" s="188">
        <f t="shared" si="31"/>
        <v>0</v>
      </c>
      <c r="K44" s="188">
        <f t="shared" si="31"/>
        <v>2093290</v>
      </c>
      <c r="L44" s="188">
        <f t="shared" si="31"/>
        <v>88317</v>
      </c>
      <c r="M44" s="188">
        <f t="shared" si="31"/>
        <v>2181607</v>
      </c>
      <c r="N44" s="188">
        <f t="shared" si="31"/>
        <v>2093290</v>
      </c>
      <c r="O44" s="188">
        <f t="shared" si="31"/>
        <v>88317</v>
      </c>
      <c r="P44" s="188">
        <f t="shared" si="31"/>
        <v>2181607</v>
      </c>
      <c r="Q44" s="188">
        <f t="shared" si="31"/>
        <v>2399449</v>
      </c>
      <c r="R44" s="188">
        <f t="shared" si="31"/>
        <v>-29101</v>
      </c>
      <c r="S44" s="697">
        <f t="shared" si="31"/>
        <v>2370348</v>
      </c>
    </row>
    <row r="45" spans="1:19" s="212" customFormat="1" ht="19.899999999999999" customHeight="1" thickBot="1" x14ac:dyDescent="0.25">
      <c r="A45" s="325" t="s">
        <v>520</v>
      </c>
      <c r="B45" s="326">
        <f t="shared" ref="B45" si="32">B44+B24</f>
        <v>2403939</v>
      </c>
      <c r="C45" s="326">
        <f t="shared" ref="C45:S45" si="33">C44+C24</f>
        <v>-117418</v>
      </c>
      <c r="D45" s="326">
        <f t="shared" si="33"/>
        <v>2286521</v>
      </c>
      <c r="E45" s="326">
        <f t="shared" si="33"/>
        <v>2403939</v>
      </c>
      <c r="F45" s="326">
        <f t="shared" si="33"/>
        <v>-117418</v>
      </c>
      <c r="G45" s="326">
        <f t="shared" si="33"/>
        <v>2286521</v>
      </c>
      <c r="H45" s="326">
        <f t="shared" si="33"/>
        <v>0</v>
      </c>
      <c r="I45" s="326">
        <f t="shared" si="33"/>
        <v>0</v>
      </c>
      <c r="J45" s="326">
        <f t="shared" si="33"/>
        <v>0</v>
      </c>
      <c r="K45" s="326">
        <f t="shared" si="33"/>
        <v>2093290</v>
      </c>
      <c r="L45" s="326">
        <f t="shared" si="33"/>
        <v>88317</v>
      </c>
      <c r="M45" s="326">
        <f t="shared" si="33"/>
        <v>2181607</v>
      </c>
      <c r="N45" s="326">
        <f t="shared" si="33"/>
        <v>2093290</v>
      </c>
      <c r="O45" s="326">
        <f t="shared" si="33"/>
        <v>88317</v>
      </c>
      <c r="P45" s="326">
        <f t="shared" si="33"/>
        <v>2181607</v>
      </c>
      <c r="Q45" s="326">
        <f t="shared" si="33"/>
        <v>4497229</v>
      </c>
      <c r="R45" s="326">
        <f t="shared" si="33"/>
        <v>-29101</v>
      </c>
      <c r="S45" s="711">
        <f t="shared" si="33"/>
        <v>4468128</v>
      </c>
    </row>
    <row r="46" spans="1:19" x14ac:dyDescent="0.2">
      <c r="A46" s="2"/>
      <c r="B46" s="193"/>
      <c r="C46" s="193"/>
      <c r="D46" s="193"/>
    </row>
    <row r="47" spans="1:19" x14ac:dyDescent="0.2">
      <c r="A47" s="2"/>
      <c r="B47" s="193"/>
      <c r="C47" s="193"/>
      <c r="D47" s="193"/>
    </row>
    <row r="48" spans="1:19" x14ac:dyDescent="0.2">
      <c r="A48" s="18"/>
      <c r="B48" s="193"/>
      <c r="C48" s="193"/>
      <c r="D48" s="193"/>
    </row>
    <row r="49" spans="1:4" x14ac:dyDescent="0.2">
      <c r="A49" s="18"/>
      <c r="B49" s="193"/>
      <c r="C49" s="193"/>
      <c r="D49" s="193"/>
    </row>
    <row r="50" spans="1:4" x14ac:dyDescent="0.2">
      <c r="A50" s="18"/>
      <c r="B50" s="193"/>
      <c r="C50" s="193"/>
      <c r="D50" s="193"/>
    </row>
    <row r="51" spans="1:4" x14ac:dyDescent="0.2">
      <c r="A51" s="18"/>
      <c r="B51" s="193"/>
      <c r="C51" s="193"/>
      <c r="D51" s="193"/>
    </row>
    <row r="52" spans="1:4" x14ac:dyDescent="0.2">
      <c r="A52" s="18"/>
      <c r="B52" s="193"/>
      <c r="C52" s="193"/>
      <c r="D52" s="193"/>
    </row>
    <row r="53" spans="1:4" x14ac:dyDescent="0.2">
      <c r="A53" s="195"/>
      <c r="B53" s="193"/>
      <c r="C53" s="193"/>
      <c r="D53" s="193"/>
    </row>
    <row r="54" spans="1:4" x14ac:dyDescent="0.2">
      <c r="A54" s="195"/>
      <c r="B54" s="193"/>
      <c r="C54" s="193"/>
      <c r="D54" s="193"/>
    </row>
    <row r="55" spans="1:4" x14ac:dyDescent="0.2">
      <c r="A55" s="195"/>
      <c r="B55" s="193"/>
      <c r="C55" s="193"/>
      <c r="D55" s="193"/>
    </row>
    <row r="56" spans="1:4" x14ac:dyDescent="0.2">
      <c r="A56" s="195"/>
      <c r="B56" s="193"/>
      <c r="C56" s="193"/>
      <c r="D56" s="193"/>
    </row>
    <row r="57" spans="1:4" x14ac:dyDescent="0.2">
      <c r="A57" s="196"/>
      <c r="B57" s="106"/>
      <c r="C57" s="342"/>
      <c r="D57" s="342"/>
    </row>
    <row r="58" spans="1:4" x14ac:dyDescent="0.2">
      <c r="A58" s="196"/>
      <c r="B58" s="106"/>
      <c r="C58" s="342"/>
      <c r="D58" s="342"/>
    </row>
    <row r="59" spans="1:4" x14ac:dyDescent="0.2">
      <c r="A59" s="196"/>
      <c r="B59" s="106"/>
      <c r="C59" s="342"/>
      <c r="D59" s="342"/>
    </row>
    <row r="60" spans="1:4" x14ac:dyDescent="0.2">
      <c r="A60" s="196"/>
      <c r="B60" s="106"/>
      <c r="C60" s="342"/>
      <c r="D60" s="342"/>
    </row>
    <row r="61" spans="1:4" x14ac:dyDescent="0.2">
      <c r="A61" s="196"/>
      <c r="B61" s="106"/>
      <c r="C61" s="342"/>
      <c r="D61" s="342"/>
    </row>
    <row r="62" spans="1:4" x14ac:dyDescent="0.2">
      <c r="A62" s="196"/>
      <c r="B62" s="106"/>
      <c r="C62" s="342"/>
      <c r="D62" s="342"/>
    </row>
    <row r="63" spans="1:4" x14ac:dyDescent="0.2">
      <c r="A63" s="196"/>
      <c r="B63" s="106"/>
      <c r="C63" s="342"/>
      <c r="D63" s="342"/>
    </row>
    <row r="64" spans="1:4" x14ac:dyDescent="0.2">
      <c r="A64" s="196"/>
      <c r="B64" s="106"/>
      <c r="C64" s="342"/>
      <c r="D64" s="342"/>
    </row>
    <row r="65" spans="1:4" x14ac:dyDescent="0.2">
      <c r="A65" s="196"/>
      <c r="B65" s="106"/>
      <c r="C65" s="342"/>
      <c r="D65" s="342"/>
    </row>
    <row r="66" spans="1:4" x14ac:dyDescent="0.2">
      <c r="A66" s="196"/>
      <c r="B66" s="106"/>
      <c r="C66" s="342"/>
      <c r="D66" s="342"/>
    </row>
    <row r="67" spans="1:4" x14ac:dyDescent="0.2">
      <c r="A67" s="196"/>
      <c r="B67" s="106"/>
      <c r="C67" s="342"/>
      <c r="D67" s="342"/>
    </row>
    <row r="68" spans="1:4" x14ac:dyDescent="0.2">
      <c r="A68" s="196"/>
      <c r="B68" s="106"/>
      <c r="C68" s="342"/>
      <c r="D68" s="342"/>
    </row>
    <row r="69" spans="1:4" x14ac:dyDescent="0.2">
      <c r="A69" s="196"/>
      <c r="B69" s="106"/>
      <c r="C69" s="342"/>
      <c r="D69" s="342"/>
    </row>
    <row r="70" spans="1:4" x14ac:dyDescent="0.2">
      <c r="A70" s="196"/>
      <c r="B70" s="106"/>
      <c r="C70" s="342"/>
      <c r="D70" s="342"/>
    </row>
    <row r="71" spans="1:4" x14ac:dyDescent="0.2">
      <c r="A71" s="196"/>
      <c r="B71" s="106"/>
      <c r="C71" s="342"/>
      <c r="D71" s="342"/>
    </row>
    <row r="72" spans="1:4" x14ac:dyDescent="0.2">
      <c r="A72" s="196"/>
      <c r="B72" s="106"/>
      <c r="C72" s="342"/>
      <c r="D72" s="342"/>
    </row>
    <row r="73" spans="1:4" x14ac:dyDescent="0.2">
      <c r="A73" s="196"/>
      <c r="B73" s="106"/>
      <c r="C73" s="342"/>
      <c r="D73" s="342"/>
    </row>
    <row r="74" spans="1:4" x14ac:dyDescent="0.2">
      <c r="A74" s="196"/>
      <c r="B74" s="106"/>
      <c r="C74" s="342"/>
      <c r="D74" s="342"/>
    </row>
    <row r="75" spans="1:4" x14ac:dyDescent="0.2">
      <c r="A75" s="196"/>
      <c r="B75" s="106"/>
      <c r="C75" s="342"/>
      <c r="D75" s="342"/>
    </row>
    <row r="76" spans="1:4" x14ac:dyDescent="0.2">
      <c r="A76" s="196"/>
      <c r="B76" s="106"/>
      <c r="C76" s="342"/>
      <c r="D76" s="342"/>
    </row>
    <row r="77" spans="1:4" x14ac:dyDescent="0.2">
      <c r="A77" s="196"/>
      <c r="B77" s="106"/>
      <c r="C77" s="342"/>
      <c r="D77" s="342"/>
    </row>
    <row r="78" spans="1:4" x14ac:dyDescent="0.2">
      <c r="A78" s="196"/>
      <c r="B78" s="106"/>
      <c r="C78" s="342"/>
      <c r="D78" s="342"/>
    </row>
    <row r="79" spans="1:4" x14ac:dyDescent="0.2">
      <c r="A79" s="196"/>
      <c r="B79" s="106"/>
      <c r="C79" s="342"/>
      <c r="D79" s="342"/>
    </row>
    <row r="80" spans="1:4" x14ac:dyDescent="0.2">
      <c r="A80" s="196"/>
      <c r="B80" s="106"/>
      <c r="C80" s="342"/>
      <c r="D80" s="342"/>
    </row>
    <row r="81" spans="1:4" x14ac:dyDescent="0.2">
      <c r="A81" s="196"/>
      <c r="B81" s="106"/>
      <c r="C81" s="342"/>
      <c r="D81" s="342"/>
    </row>
    <row r="82" spans="1:4" x14ac:dyDescent="0.2">
      <c r="A82" s="196"/>
      <c r="B82" s="106"/>
      <c r="C82" s="342"/>
      <c r="D82" s="342"/>
    </row>
    <row r="83" spans="1:4" x14ac:dyDescent="0.2">
      <c r="A83" s="196"/>
      <c r="B83" s="106"/>
      <c r="C83" s="342"/>
      <c r="D83" s="342"/>
    </row>
    <row r="84" spans="1:4" x14ac:dyDescent="0.2">
      <c r="A84" s="1073"/>
      <c r="B84" s="1073"/>
      <c r="C84" s="694"/>
      <c r="D84" s="694"/>
    </row>
    <row r="85" spans="1:4" x14ac:dyDescent="0.2">
      <c r="A85" s="3"/>
      <c r="B85" s="106"/>
      <c r="C85" s="342"/>
      <c r="D85" s="342"/>
    </row>
    <row r="86" spans="1:4" x14ac:dyDescent="0.2">
      <c r="A86" s="18"/>
      <c r="B86" s="193"/>
      <c r="C86" s="193"/>
      <c r="D86" s="193"/>
    </row>
    <row r="87" spans="1:4" x14ac:dyDescent="0.2">
      <c r="A87" s="18"/>
      <c r="B87" s="193"/>
      <c r="C87" s="193"/>
      <c r="D87" s="193"/>
    </row>
    <row r="88" spans="1:4" x14ac:dyDescent="0.2">
      <c r="A88" s="18"/>
      <c r="B88" s="193"/>
      <c r="C88" s="193"/>
      <c r="D88" s="193"/>
    </row>
    <row r="89" spans="1:4" x14ac:dyDescent="0.2">
      <c r="A89" s="18"/>
      <c r="B89" s="193"/>
      <c r="C89" s="193"/>
      <c r="D89" s="193"/>
    </row>
    <row r="90" spans="1:4" x14ac:dyDescent="0.2">
      <c r="A90" s="22"/>
      <c r="B90" s="193"/>
      <c r="C90" s="193"/>
      <c r="D90" s="193"/>
    </row>
    <row r="91" spans="1:4" ht="56.25" customHeight="1" x14ac:dyDescent="0.2">
      <c r="A91" s="18"/>
      <c r="B91" s="193"/>
      <c r="C91" s="193"/>
      <c r="D91" s="193"/>
    </row>
    <row r="92" spans="1:4" x14ac:dyDescent="0.2">
      <c r="A92" s="18"/>
      <c r="B92" s="193"/>
      <c r="C92" s="193"/>
      <c r="D92" s="193"/>
    </row>
    <row r="93" spans="1:4" x14ac:dyDescent="0.2">
      <c r="A93" s="18"/>
      <c r="B93" s="193"/>
      <c r="C93" s="193"/>
      <c r="D93" s="193"/>
    </row>
    <row r="94" spans="1:4" x14ac:dyDescent="0.2">
      <c r="A94" s="18"/>
      <c r="B94" s="193"/>
      <c r="C94" s="193"/>
      <c r="D94" s="193"/>
    </row>
    <row r="95" spans="1:4" x14ac:dyDescent="0.2">
      <c r="A95" s="18"/>
      <c r="B95" s="193"/>
      <c r="C95" s="193"/>
      <c r="D95" s="193"/>
    </row>
    <row r="96" spans="1:4" x14ac:dyDescent="0.2">
      <c r="A96" s="18"/>
      <c r="B96" s="193"/>
      <c r="C96" s="193"/>
      <c r="D96" s="193"/>
    </row>
    <row r="97" spans="1:4" x14ac:dyDescent="0.2">
      <c r="A97" s="18"/>
      <c r="B97" s="193"/>
      <c r="C97" s="193"/>
      <c r="D97" s="193"/>
    </row>
    <row r="98" spans="1:4" x14ac:dyDescent="0.2">
      <c r="A98" s="18"/>
      <c r="B98" s="193"/>
      <c r="C98" s="193"/>
      <c r="D98" s="193"/>
    </row>
    <row r="99" spans="1:4" x14ac:dyDescent="0.2">
      <c r="A99" s="22"/>
      <c r="B99" s="193"/>
      <c r="C99" s="193"/>
      <c r="D99" s="193"/>
    </row>
    <row r="100" spans="1:4" x14ac:dyDescent="0.2">
      <c r="A100" s="18"/>
      <c r="B100" s="193"/>
      <c r="C100" s="193"/>
      <c r="D100" s="193"/>
    </row>
    <row r="101" spans="1:4" x14ac:dyDescent="0.2">
      <c r="A101" s="18"/>
      <c r="B101" s="193"/>
      <c r="C101" s="193"/>
      <c r="D101" s="193"/>
    </row>
    <row r="102" spans="1:4" x14ac:dyDescent="0.2">
      <c r="A102" s="18"/>
      <c r="B102" s="193"/>
      <c r="C102" s="193"/>
      <c r="D102" s="193"/>
    </row>
    <row r="103" spans="1:4" x14ac:dyDescent="0.2">
      <c r="A103" s="18"/>
      <c r="B103" s="193"/>
      <c r="C103" s="193"/>
      <c r="D103" s="193"/>
    </row>
    <row r="104" spans="1:4" x14ac:dyDescent="0.2">
      <c r="A104" s="18"/>
      <c r="B104" s="193"/>
      <c r="C104" s="193"/>
      <c r="D104" s="193"/>
    </row>
    <row r="105" spans="1:4" x14ac:dyDescent="0.2">
      <c r="A105" s="18"/>
      <c r="B105" s="193"/>
      <c r="C105" s="193"/>
      <c r="D105" s="193"/>
    </row>
    <row r="106" spans="1:4" x14ac:dyDescent="0.2">
      <c r="A106" s="18"/>
      <c r="B106" s="193"/>
      <c r="C106" s="193"/>
      <c r="D106" s="193"/>
    </row>
    <row r="107" spans="1:4" x14ac:dyDescent="0.2">
      <c r="A107" s="18"/>
      <c r="B107" s="193"/>
      <c r="C107" s="193"/>
      <c r="D107" s="193"/>
    </row>
    <row r="108" spans="1:4" x14ac:dyDescent="0.2">
      <c r="A108" s="2"/>
      <c r="B108" s="193"/>
      <c r="C108" s="193"/>
      <c r="D108" s="193"/>
    </row>
    <row r="109" spans="1:4" x14ac:dyDescent="0.2">
      <c r="A109" s="2"/>
      <c r="B109" s="193"/>
      <c r="C109" s="193"/>
      <c r="D109" s="193"/>
    </row>
    <row r="110" spans="1:4" x14ac:dyDescent="0.2">
      <c r="A110" s="2"/>
      <c r="B110" s="193"/>
      <c r="C110" s="193"/>
      <c r="D110" s="193"/>
    </row>
    <row r="111" spans="1:4" x14ac:dyDescent="0.2">
      <c r="A111" s="2"/>
      <c r="B111" s="193"/>
      <c r="C111" s="193"/>
      <c r="D111" s="193"/>
    </row>
    <row r="112" spans="1:4" x14ac:dyDescent="0.2">
      <c r="A112" s="2"/>
      <c r="B112" s="193"/>
      <c r="C112" s="193"/>
      <c r="D112" s="193"/>
    </row>
    <row r="113" spans="1:4" x14ac:dyDescent="0.2">
      <c r="A113" s="2"/>
      <c r="B113" s="193"/>
      <c r="C113" s="193"/>
      <c r="D113" s="193"/>
    </row>
    <row r="114" spans="1:4" x14ac:dyDescent="0.2">
      <c r="A114" s="2"/>
      <c r="B114" s="193"/>
      <c r="C114" s="193"/>
      <c r="D114" s="193"/>
    </row>
    <row r="115" spans="1:4" x14ac:dyDescent="0.2">
      <c r="A115" s="2"/>
      <c r="B115" s="193"/>
      <c r="C115" s="193"/>
      <c r="D115" s="193"/>
    </row>
    <row r="116" spans="1:4" x14ac:dyDescent="0.2">
      <c r="A116" s="2"/>
      <c r="B116" s="193"/>
      <c r="C116" s="193"/>
      <c r="D116" s="193"/>
    </row>
    <row r="117" spans="1:4" x14ac:dyDescent="0.2">
      <c r="A117" s="2"/>
      <c r="B117" s="193"/>
      <c r="C117" s="193"/>
      <c r="D117" s="193"/>
    </row>
    <row r="118" spans="1:4" x14ac:dyDescent="0.2">
      <c r="A118" s="2"/>
      <c r="B118" s="193"/>
      <c r="C118" s="193"/>
      <c r="D118" s="193"/>
    </row>
    <row r="119" spans="1:4" x14ac:dyDescent="0.2">
      <c r="A119" s="2"/>
      <c r="B119" s="193"/>
      <c r="C119" s="193"/>
      <c r="D119" s="193"/>
    </row>
    <row r="120" spans="1:4" x14ac:dyDescent="0.2">
      <c r="A120" s="2"/>
      <c r="B120" s="193"/>
      <c r="C120" s="193"/>
      <c r="D120" s="193"/>
    </row>
    <row r="121" spans="1:4" x14ac:dyDescent="0.2">
      <c r="A121" s="2"/>
      <c r="B121" s="193"/>
      <c r="C121" s="193"/>
      <c r="D121" s="193"/>
    </row>
    <row r="122" spans="1:4" x14ac:dyDescent="0.2">
      <c r="A122" s="2"/>
      <c r="B122" s="193"/>
      <c r="C122" s="193"/>
      <c r="D122" s="193"/>
    </row>
    <row r="123" spans="1:4" x14ac:dyDescent="0.2">
      <c r="A123" s="2"/>
      <c r="B123" s="193"/>
      <c r="C123" s="193"/>
      <c r="D123" s="193"/>
    </row>
    <row r="124" spans="1:4" x14ac:dyDescent="0.2">
      <c r="A124" s="2"/>
      <c r="B124" s="193"/>
      <c r="C124" s="193"/>
      <c r="D124" s="193"/>
    </row>
    <row r="125" spans="1:4" x14ac:dyDescent="0.2">
      <c r="A125" s="2"/>
      <c r="B125" s="193"/>
      <c r="C125" s="193"/>
      <c r="D125" s="193"/>
    </row>
    <row r="126" spans="1:4" x14ac:dyDescent="0.2">
      <c r="A126" s="2"/>
      <c r="B126" s="193"/>
      <c r="C126" s="193"/>
      <c r="D126" s="193"/>
    </row>
    <row r="127" spans="1:4" x14ac:dyDescent="0.2">
      <c r="A127" s="2"/>
      <c r="B127" s="193"/>
      <c r="C127" s="193"/>
      <c r="D127" s="193"/>
    </row>
    <row r="128" spans="1:4" x14ac:dyDescent="0.2">
      <c r="A128" s="2"/>
      <c r="B128" s="193"/>
      <c r="C128" s="193"/>
      <c r="D128" s="193"/>
    </row>
    <row r="129" spans="1:4" x14ac:dyDescent="0.2">
      <c r="A129" s="2"/>
      <c r="B129" s="193"/>
      <c r="C129" s="193"/>
      <c r="D129" s="193"/>
    </row>
    <row r="130" spans="1:4" x14ac:dyDescent="0.2">
      <c r="A130" s="2"/>
      <c r="B130" s="193"/>
      <c r="C130" s="193"/>
      <c r="D130" s="193"/>
    </row>
    <row r="131" spans="1:4" x14ac:dyDescent="0.2">
      <c r="A131" s="2"/>
      <c r="B131" s="193"/>
      <c r="C131" s="193"/>
      <c r="D131" s="193"/>
    </row>
    <row r="132" spans="1:4" x14ac:dyDescent="0.2">
      <c r="A132" s="2"/>
      <c r="B132" s="193"/>
      <c r="C132" s="193"/>
      <c r="D132" s="193"/>
    </row>
    <row r="133" spans="1:4" x14ac:dyDescent="0.2">
      <c r="A133" s="2"/>
      <c r="B133" s="193"/>
      <c r="C133" s="193"/>
      <c r="D133" s="193"/>
    </row>
    <row r="134" spans="1:4" x14ac:dyDescent="0.2">
      <c r="A134" s="2"/>
      <c r="B134" s="193"/>
      <c r="C134" s="193"/>
      <c r="D134" s="193"/>
    </row>
    <row r="135" spans="1:4" x14ac:dyDescent="0.2">
      <c r="A135" s="2"/>
      <c r="B135" s="193"/>
      <c r="C135" s="193"/>
      <c r="D135" s="193"/>
    </row>
    <row r="136" spans="1:4" x14ac:dyDescent="0.2">
      <c r="A136" s="2"/>
      <c r="B136" s="193"/>
      <c r="C136" s="193"/>
      <c r="D136" s="193"/>
    </row>
    <row r="137" spans="1:4" x14ac:dyDescent="0.2">
      <c r="A137" s="2"/>
      <c r="B137" s="193"/>
      <c r="C137" s="193"/>
      <c r="D137" s="193"/>
    </row>
    <row r="138" spans="1:4" x14ac:dyDescent="0.2">
      <c r="A138" s="2"/>
      <c r="B138" s="193"/>
      <c r="C138" s="193"/>
      <c r="D138" s="193"/>
    </row>
    <row r="139" spans="1:4" x14ac:dyDescent="0.2">
      <c r="A139" s="18"/>
      <c r="B139" s="193"/>
      <c r="C139" s="193"/>
      <c r="D139" s="193"/>
    </row>
    <row r="140" spans="1:4" x14ac:dyDescent="0.2">
      <c r="A140" s="18"/>
      <c r="B140" s="193"/>
      <c r="C140" s="193"/>
      <c r="D140" s="193"/>
    </row>
    <row r="141" spans="1:4" x14ac:dyDescent="0.2">
      <c r="A141" s="18"/>
      <c r="B141" s="193"/>
      <c r="C141" s="193"/>
      <c r="D141" s="193"/>
    </row>
    <row r="142" spans="1:4" x14ac:dyDescent="0.2">
      <c r="A142" s="18"/>
      <c r="B142" s="193"/>
      <c r="C142" s="193"/>
      <c r="D142" s="193"/>
    </row>
    <row r="143" spans="1:4" x14ac:dyDescent="0.2">
      <c r="A143" s="18"/>
      <c r="B143" s="193"/>
      <c r="C143" s="193"/>
      <c r="D143" s="193"/>
    </row>
    <row r="144" spans="1:4" x14ac:dyDescent="0.2">
      <c r="A144" s="18"/>
      <c r="B144" s="193"/>
      <c r="C144" s="193"/>
      <c r="D144" s="193"/>
    </row>
    <row r="145" spans="1:4" x14ac:dyDescent="0.2">
      <c r="A145" s="18"/>
      <c r="B145" s="193"/>
      <c r="C145" s="193"/>
      <c r="D145" s="193"/>
    </row>
    <row r="146" spans="1:4" x14ac:dyDescent="0.2">
      <c r="A146" s="18"/>
      <c r="B146" s="193"/>
      <c r="C146" s="193"/>
      <c r="D146" s="193"/>
    </row>
    <row r="147" spans="1:4" x14ac:dyDescent="0.2">
      <c r="A147" s="18"/>
      <c r="B147" s="193"/>
      <c r="C147" s="193"/>
      <c r="D147" s="193"/>
    </row>
    <row r="148" spans="1:4" x14ac:dyDescent="0.2">
      <c r="A148" s="18"/>
      <c r="B148" s="193"/>
      <c r="C148" s="193"/>
      <c r="D148" s="193"/>
    </row>
    <row r="149" spans="1:4" x14ac:dyDescent="0.2">
      <c r="A149" s="18"/>
      <c r="B149" s="193"/>
      <c r="C149" s="193"/>
      <c r="D149" s="193"/>
    </row>
    <row r="150" spans="1:4" x14ac:dyDescent="0.2">
      <c r="A150" s="18"/>
      <c r="B150" s="193"/>
      <c r="C150" s="193"/>
      <c r="D150" s="193"/>
    </row>
    <row r="151" spans="1:4" x14ac:dyDescent="0.2">
      <c r="A151" s="18"/>
      <c r="B151" s="193"/>
      <c r="C151" s="193"/>
      <c r="D151" s="193"/>
    </row>
    <row r="152" spans="1:4" x14ac:dyDescent="0.2">
      <c r="A152" s="18"/>
      <c r="B152" s="193"/>
      <c r="C152" s="193"/>
      <c r="D152" s="193"/>
    </row>
    <row r="153" spans="1:4" x14ac:dyDescent="0.2">
      <c r="A153" s="18"/>
      <c r="B153" s="193"/>
      <c r="C153" s="193"/>
      <c r="D153" s="193"/>
    </row>
    <row r="154" spans="1:4" x14ac:dyDescent="0.2">
      <c r="A154" s="18"/>
      <c r="B154" s="193"/>
      <c r="C154" s="193"/>
      <c r="D154" s="193"/>
    </row>
    <row r="155" spans="1:4" x14ac:dyDescent="0.2">
      <c r="A155" s="18"/>
      <c r="B155" s="193"/>
      <c r="C155" s="193"/>
      <c r="D155" s="193"/>
    </row>
    <row r="156" spans="1:4" x14ac:dyDescent="0.2">
      <c r="A156" s="18"/>
      <c r="B156" s="193"/>
      <c r="C156" s="193"/>
      <c r="D156" s="193"/>
    </row>
    <row r="157" spans="1:4" x14ac:dyDescent="0.2">
      <c r="A157" s="18"/>
      <c r="B157" s="193"/>
      <c r="C157" s="193"/>
      <c r="D157" s="193"/>
    </row>
    <row r="158" spans="1:4" x14ac:dyDescent="0.2">
      <c r="A158" s="18"/>
      <c r="B158" s="193"/>
      <c r="C158" s="193"/>
      <c r="D158" s="193"/>
    </row>
    <row r="159" spans="1:4" x14ac:dyDescent="0.2">
      <c r="A159" s="18"/>
      <c r="B159" s="193"/>
      <c r="C159" s="193"/>
      <c r="D159" s="193"/>
    </row>
    <row r="160" spans="1:4" x14ac:dyDescent="0.2">
      <c r="A160" s="18"/>
      <c r="B160" s="193"/>
      <c r="C160" s="193"/>
      <c r="D160" s="193"/>
    </row>
    <row r="161" spans="1:4" x14ac:dyDescent="0.2">
      <c r="A161" s="18"/>
      <c r="B161" s="193"/>
      <c r="C161" s="193"/>
      <c r="D161" s="193"/>
    </row>
    <row r="162" spans="1:4" x14ac:dyDescent="0.2">
      <c r="A162" s="18"/>
      <c r="B162" s="193"/>
      <c r="C162" s="193"/>
      <c r="D162" s="193"/>
    </row>
    <row r="163" spans="1:4" x14ac:dyDescent="0.2">
      <c r="A163" s="18"/>
      <c r="B163" s="193"/>
      <c r="C163" s="193"/>
      <c r="D163" s="193"/>
    </row>
    <row r="164" spans="1:4" x14ac:dyDescent="0.2">
      <c r="A164" s="18"/>
      <c r="B164" s="193"/>
      <c r="C164" s="193"/>
      <c r="D164" s="193"/>
    </row>
    <row r="165" spans="1:4" x14ac:dyDescent="0.2">
      <c r="A165" s="18"/>
      <c r="B165" s="193"/>
      <c r="C165" s="193"/>
      <c r="D165" s="193"/>
    </row>
    <row r="166" spans="1:4" x14ac:dyDescent="0.2">
      <c r="A166" s="18"/>
      <c r="B166" s="193"/>
      <c r="C166" s="193"/>
      <c r="D166" s="193"/>
    </row>
    <row r="167" spans="1:4" x14ac:dyDescent="0.2">
      <c r="A167" s="18"/>
      <c r="B167" s="193"/>
      <c r="C167" s="193"/>
      <c r="D167" s="193"/>
    </row>
    <row r="168" spans="1:4" x14ac:dyDescent="0.2">
      <c r="A168" s="18"/>
      <c r="B168" s="193"/>
      <c r="C168" s="193"/>
      <c r="D168" s="193"/>
    </row>
    <row r="169" spans="1:4" x14ac:dyDescent="0.2">
      <c r="A169" s="18"/>
      <c r="B169" s="193"/>
      <c r="C169" s="193"/>
      <c r="D169" s="193"/>
    </row>
    <row r="170" spans="1:4" x14ac:dyDescent="0.2">
      <c r="A170" s="18"/>
      <c r="B170" s="193"/>
      <c r="C170" s="193"/>
      <c r="D170" s="193"/>
    </row>
    <row r="171" spans="1:4" x14ac:dyDescent="0.2">
      <c r="A171" s="18"/>
      <c r="B171" s="193"/>
      <c r="C171" s="193"/>
      <c r="D171" s="193"/>
    </row>
    <row r="172" spans="1:4" x14ac:dyDescent="0.2">
      <c r="A172" s="18"/>
      <c r="B172" s="193"/>
      <c r="C172" s="193"/>
      <c r="D172" s="193"/>
    </row>
    <row r="173" spans="1:4" x14ac:dyDescent="0.2">
      <c r="A173" s="18"/>
      <c r="B173" s="193"/>
      <c r="C173" s="193"/>
      <c r="D173" s="193"/>
    </row>
    <row r="174" spans="1:4" x14ac:dyDescent="0.2">
      <c r="A174" s="195"/>
      <c r="B174" s="106"/>
      <c r="C174" s="342"/>
      <c r="D174" s="342"/>
    </row>
    <row r="175" spans="1:4" x14ac:dyDescent="0.2">
      <c r="A175" s="195"/>
      <c r="B175" s="197"/>
      <c r="C175" s="197"/>
      <c r="D175" s="197"/>
    </row>
    <row r="176" spans="1:4" x14ac:dyDescent="0.2">
      <c r="A176" s="195"/>
      <c r="B176" s="197"/>
      <c r="C176" s="197"/>
      <c r="D176" s="197"/>
    </row>
    <row r="177" spans="1:4" x14ac:dyDescent="0.2">
      <c r="A177" s="195"/>
      <c r="B177" s="197"/>
      <c r="C177" s="197"/>
      <c r="D177" s="197"/>
    </row>
    <row r="178" spans="1:4" x14ac:dyDescent="0.2">
      <c r="A178" s="198"/>
      <c r="B178" s="197"/>
      <c r="C178" s="197"/>
      <c r="D178" s="197"/>
    </row>
    <row r="179" spans="1:4" x14ac:dyDescent="0.2">
      <c r="A179" s="198"/>
      <c r="B179" s="197"/>
      <c r="C179" s="197"/>
      <c r="D179" s="197"/>
    </row>
    <row r="180" spans="1:4" x14ac:dyDescent="0.2">
      <c r="A180" s="198"/>
      <c r="B180" s="197"/>
      <c r="C180" s="197"/>
      <c r="D180" s="197"/>
    </row>
    <row r="181" spans="1:4" x14ac:dyDescent="0.2">
      <c r="A181" s="198"/>
      <c r="B181" s="197"/>
      <c r="C181" s="197"/>
      <c r="D181" s="197"/>
    </row>
    <row r="182" spans="1:4" x14ac:dyDescent="0.2">
      <c r="A182" s="198"/>
      <c r="B182" s="197"/>
      <c r="C182" s="197"/>
      <c r="D182" s="197"/>
    </row>
    <row r="183" spans="1:4" x14ac:dyDescent="0.2">
      <c r="A183" s="198"/>
      <c r="B183" s="197"/>
      <c r="C183" s="197"/>
      <c r="D183" s="197"/>
    </row>
    <row r="184" spans="1:4" x14ac:dyDescent="0.2">
      <c r="A184" s="198"/>
      <c r="B184" s="197"/>
      <c r="C184" s="197"/>
      <c r="D184" s="197"/>
    </row>
    <row r="185" spans="1:4" x14ac:dyDescent="0.2">
      <c r="A185" s="198"/>
      <c r="B185" s="197"/>
      <c r="C185" s="197"/>
      <c r="D185" s="197"/>
    </row>
    <row r="186" spans="1:4" x14ac:dyDescent="0.2">
      <c r="A186" s="198"/>
      <c r="B186" s="197"/>
      <c r="C186" s="197"/>
      <c r="D186" s="197"/>
    </row>
    <row r="187" spans="1:4" x14ac:dyDescent="0.2">
      <c r="A187" s="198"/>
      <c r="B187" s="197"/>
      <c r="C187" s="197"/>
      <c r="D187" s="197"/>
    </row>
    <row r="188" spans="1:4" x14ac:dyDescent="0.2">
      <c r="A188" s="198"/>
      <c r="B188" s="197"/>
      <c r="C188" s="197"/>
      <c r="D188" s="197"/>
    </row>
    <row r="189" spans="1:4" x14ac:dyDescent="0.2">
      <c r="A189" s="198"/>
      <c r="B189" s="197"/>
      <c r="C189" s="197"/>
      <c r="D189" s="197"/>
    </row>
    <row r="190" spans="1:4" x14ac:dyDescent="0.2">
      <c r="A190" s="198"/>
      <c r="B190" s="197"/>
      <c r="C190" s="197"/>
      <c r="D190" s="197"/>
    </row>
  </sheetData>
  <mergeCells count="7">
    <mergeCell ref="N1:P1"/>
    <mergeCell ref="Q1:S1"/>
    <mergeCell ref="A84:B84"/>
    <mergeCell ref="B1:D1"/>
    <mergeCell ref="E1:G1"/>
    <mergeCell ref="H1:J1"/>
    <mergeCell ref="K1:M1"/>
  </mergeCells>
  <printOptions horizontalCentered="1"/>
  <pageMargins left="0.39370078740157483" right="0" top="1.1417322834645669" bottom="0.39370078740157483" header="0.39370078740157483" footer="0.15748031496062992"/>
  <pageSetup paperSize="9" scale="62" orientation="landscape" r:id="rId1"/>
  <headerFooter alignWithMargins="0">
    <oddHeader>&amp;C&amp;"Times New Roman,Félkövér"&amp;8
&amp;10 2019. évi költségvetés JGK Zrt. üzleti vagyonnal kapcsolatos feladatai
11602 cím bevételi előirányzat&amp;R&amp;"Times New Roman,Félkövér dőlt"9. melléklet a /2019. ()
 önkormányzati rendelethez
ezer Ft-ban</oddHeader>
    <oddFooter xml:space="preserve">&amp;C
&amp;R
&amp;P
</oddFooter>
  </headerFooter>
  <rowBreaks count="1" manualBreakCount="1">
    <brk id="24"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94"/>
  <sheetViews>
    <sheetView zoomScaleNormal="100" workbookViewId="0">
      <pane xSplit="1" ySplit="2" topLeftCell="Q39" activePane="bottomRight" state="frozen"/>
      <selection pane="topRight" activeCell="B1" sqref="B1"/>
      <selection pane="bottomLeft" activeCell="A3" sqref="A3"/>
      <selection pane="bottomRight" activeCell="A32" sqref="A32"/>
    </sheetView>
  </sheetViews>
  <sheetFormatPr defaultColWidth="9.140625" defaultRowHeight="12.75" x14ac:dyDescent="0.2"/>
  <cols>
    <col min="1" max="1" width="53.7109375" style="82" customWidth="1"/>
    <col min="2" max="4" width="9.7109375" style="82" customWidth="1"/>
    <col min="5" max="7" width="9.7109375" style="213" customWidth="1"/>
    <col min="8" max="10" width="9.7109375" style="93" customWidth="1"/>
    <col min="11" max="13" width="9.7109375" style="94" customWidth="1"/>
    <col min="14" max="25" width="9.7109375" style="93" customWidth="1"/>
    <col min="26" max="29" width="9.7109375" style="94" customWidth="1"/>
    <col min="30" max="31" width="9.7109375" style="97" customWidth="1"/>
    <col min="32" max="16384" width="9.140625" style="97"/>
  </cols>
  <sheetData>
    <row r="1" spans="1:31" s="98" customFormat="1" ht="106.15" customHeight="1" thickBot="1" x14ac:dyDescent="0.25">
      <c r="A1" s="844" t="s">
        <v>508</v>
      </c>
      <c r="B1" s="994" t="s">
        <v>82</v>
      </c>
      <c r="C1" s="1078"/>
      <c r="D1" s="995"/>
      <c r="E1" s="1064" t="s">
        <v>563</v>
      </c>
      <c r="F1" s="1065"/>
      <c r="G1" s="1066"/>
      <c r="H1" s="1064" t="s">
        <v>86</v>
      </c>
      <c r="I1" s="1065"/>
      <c r="J1" s="1066"/>
      <c r="K1" s="1064" t="s">
        <v>521</v>
      </c>
      <c r="L1" s="1065"/>
      <c r="M1" s="1066"/>
      <c r="N1" s="1064" t="s">
        <v>101</v>
      </c>
      <c r="O1" s="1065"/>
      <c r="P1" s="1066"/>
      <c r="Q1" s="1064" t="s">
        <v>103</v>
      </c>
      <c r="R1" s="1065"/>
      <c r="S1" s="1087"/>
      <c r="T1" s="1065" t="s">
        <v>108</v>
      </c>
      <c r="U1" s="1065"/>
      <c r="V1" s="1066"/>
      <c r="W1" s="1064" t="s">
        <v>109</v>
      </c>
      <c r="X1" s="1065"/>
      <c r="Y1" s="1066"/>
      <c r="Z1" s="1064" t="s">
        <v>522</v>
      </c>
      <c r="AA1" s="1065"/>
      <c r="AB1" s="1066"/>
      <c r="AC1" s="1064" t="s">
        <v>523</v>
      </c>
      <c r="AD1" s="1065"/>
      <c r="AE1" s="1087"/>
    </row>
    <row r="2" spans="1:31" ht="30" customHeight="1" x14ac:dyDescent="0.2">
      <c r="A2" s="319"/>
      <c r="B2" s="708" t="s">
        <v>1122</v>
      </c>
      <c r="C2" s="708" t="s">
        <v>929</v>
      </c>
      <c r="D2" s="708" t="s">
        <v>932</v>
      </c>
      <c r="E2" s="708" t="s">
        <v>1122</v>
      </c>
      <c r="F2" s="708" t="s">
        <v>929</v>
      </c>
      <c r="G2" s="708" t="s">
        <v>932</v>
      </c>
      <c r="H2" s="708" t="s">
        <v>1122</v>
      </c>
      <c r="I2" s="708" t="s">
        <v>929</v>
      </c>
      <c r="J2" s="708" t="s">
        <v>932</v>
      </c>
      <c r="K2" s="708" t="s">
        <v>1122</v>
      </c>
      <c r="L2" s="708" t="s">
        <v>929</v>
      </c>
      <c r="M2" s="708" t="s">
        <v>932</v>
      </c>
      <c r="N2" s="708" t="s">
        <v>1122</v>
      </c>
      <c r="O2" s="708" t="s">
        <v>929</v>
      </c>
      <c r="P2" s="708" t="s">
        <v>932</v>
      </c>
      <c r="Q2" s="708" t="s">
        <v>1122</v>
      </c>
      <c r="R2" s="708" t="s">
        <v>929</v>
      </c>
      <c r="S2" s="709" t="s">
        <v>932</v>
      </c>
      <c r="T2" s="758" t="s">
        <v>1122</v>
      </c>
      <c r="U2" s="708" t="s">
        <v>929</v>
      </c>
      <c r="V2" s="708" t="s">
        <v>932</v>
      </c>
      <c r="W2" s="708" t="s">
        <v>1122</v>
      </c>
      <c r="X2" s="708" t="s">
        <v>929</v>
      </c>
      <c r="Y2" s="708" t="s">
        <v>932</v>
      </c>
      <c r="Z2" s="708" t="s">
        <v>1122</v>
      </c>
      <c r="AA2" s="708" t="s">
        <v>929</v>
      </c>
      <c r="AB2" s="708" t="s">
        <v>932</v>
      </c>
      <c r="AC2" s="708" t="s">
        <v>1122</v>
      </c>
      <c r="AD2" s="708" t="s">
        <v>929</v>
      </c>
      <c r="AE2" s="709" t="s">
        <v>932</v>
      </c>
    </row>
    <row r="3" spans="1:31" ht="15" customHeight="1" x14ac:dyDescent="0.2">
      <c r="A3" s="310" t="s">
        <v>564</v>
      </c>
      <c r="B3" s="330"/>
      <c r="C3" s="330"/>
      <c r="D3" s="330"/>
      <c r="E3" s="330"/>
      <c r="F3" s="330"/>
      <c r="G3" s="330"/>
      <c r="H3" s="27">
        <v>6562</v>
      </c>
      <c r="I3" s="27"/>
      <c r="J3" s="27">
        <f>SUM(H3:I3)</f>
        <v>6562</v>
      </c>
      <c r="K3" s="104">
        <f>SUM(B3+E3+H3)</f>
        <v>6562</v>
      </c>
      <c r="L3" s="104">
        <f t="shared" ref="L3:M18" si="0">SUM(C3+F3+I3)</f>
        <v>0</v>
      </c>
      <c r="M3" s="104">
        <f t="shared" si="0"/>
        <v>6562</v>
      </c>
      <c r="N3" s="27"/>
      <c r="O3" s="27"/>
      <c r="P3" s="27"/>
      <c r="Q3" s="27"/>
      <c r="R3" s="27"/>
      <c r="S3" s="264"/>
      <c r="T3" s="205"/>
      <c r="U3" s="27"/>
      <c r="V3" s="27"/>
      <c r="W3" s="27"/>
      <c r="X3" s="27"/>
      <c r="Y3" s="27"/>
      <c r="Z3" s="104">
        <f>SUM(N3+Q3+T3+W3)</f>
        <v>0</v>
      </c>
      <c r="AA3" s="104">
        <f t="shared" ref="AA3:AB19" si="1">SUM(O3+R3+U3+X3)</f>
        <v>0</v>
      </c>
      <c r="AB3" s="104">
        <f t="shared" si="1"/>
        <v>0</v>
      </c>
      <c r="AC3" s="104">
        <f t="shared" ref="AC3:AC27" si="2">Z3+K3</f>
        <v>6562</v>
      </c>
      <c r="AD3" s="104">
        <f t="shared" ref="AD3:AD27" si="3">AA3+L3</f>
        <v>0</v>
      </c>
      <c r="AE3" s="445">
        <f t="shared" ref="AE3:AE27" si="4">AB3+M3</f>
        <v>6562</v>
      </c>
    </row>
    <row r="4" spans="1:31" ht="15" customHeight="1" x14ac:dyDescent="0.2">
      <c r="A4" s="310" t="s">
        <v>565</v>
      </c>
      <c r="B4" s="330"/>
      <c r="C4" s="330"/>
      <c r="D4" s="330"/>
      <c r="E4" s="330"/>
      <c r="F4" s="330"/>
      <c r="G4" s="330"/>
      <c r="H4" s="27"/>
      <c r="I4" s="27"/>
      <c r="J4" s="27"/>
      <c r="K4" s="104">
        <f t="shared" ref="K4:K27" si="5">SUM(B4+E4+H4)</f>
        <v>0</v>
      </c>
      <c r="L4" s="104">
        <f t="shared" si="0"/>
        <v>0</v>
      </c>
      <c r="M4" s="104">
        <f t="shared" si="0"/>
        <v>0</v>
      </c>
      <c r="N4" s="27"/>
      <c r="O4" s="27"/>
      <c r="P4" s="27"/>
      <c r="Q4" s="27"/>
      <c r="R4" s="27"/>
      <c r="S4" s="264"/>
      <c r="T4" s="205">
        <v>15300</v>
      </c>
      <c r="U4" s="27"/>
      <c r="V4" s="27">
        <f>SUM(T4:U4)</f>
        <v>15300</v>
      </c>
      <c r="W4" s="27"/>
      <c r="X4" s="27"/>
      <c r="Y4" s="27"/>
      <c r="Z4" s="104">
        <f>SUM(N4+Q4+T4+W4)</f>
        <v>15300</v>
      </c>
      <c r="AA4" s="104">
        <f t="shared" si="1"/>
        <v>0</v>
      </c>
      <c r="AB4" s="104">
        <f t="shared" si="1"/>
        <v>15300</v>
      </c>
      <c r="AC4" s="104">
        <f t="shared" si="2"/>
        <v>15300</v>
      </c>
      <c r="AD4" s="104">
        <f t="shared" si="3"/>
        <v>0</v>
      </c>
      <c r="AE4" s="445">
        <f t="shared" si="4"/>
        <v>15300</v>
      </c>
    </row>
    <row r="5" spans="1:31" ht="15" customHeight="1" x14ac:dyDescent="0.2">
      <c r="A5" s="310" t="s">
        <v>566</v>
      </c>
      <c r="B5" s="330"/>
      <c r="C5" s="330"/>
      <c r="D5" s="330"/>
      <c r="E5" s="330"/>
      <c r="F5" s="330"/>
      <c r="G5" s="330"/>
      <c r="H5" s="27">
        <v>590000</v>
      </c>
      <c r="I5" s="27"/>
      <c r="J5" s="27">
        <f>SUM(H5:I5)</f>
        <v>590000</v>
      </c>
      <c r="K5" s="104">
        <f t="shared" si="5"/>
        <v>590000</v>
      </c>
      <c r="L5" s="104">
        <f t="shared" si="0"/>
        <v>0</v>
      </c>
      <c r="M5" s="104">
        <f t="shared" si="0"/>
        <v>590000</v>
      </c>
      <c r="N5" s="27"/>
      <c r="O5" s="27"/>
      <c r="P5" s="27"/>
      <c r="Q5" s="27"/>
      <c r="R5" s="27"/>
      <c r="S5" s="264"/>
      <c r="T5" s="205"/>
      <c r="U5" s="27"/>
      <c r="V5" s="27"/>
      <c r="W5" s="27">
        <v>78000</v>
      </c>
      <c r="X5" s="27"/>
      <c r="Y5" s="27">
        <f>SUM(W5:X5)</f>
        <v>78000</v>
      </c>
      <c r="Z5" s="104">
        <f t="shared" ref="Z5:Z27" si="6">SUM(N5+Q5+T5+W5)</f>
        <v>78000</v>
      </c>
      <c r="AA5" s="104">
        <f t="shared" si="1"/>
        <v>0</v>
      </c>
      <c r="AB5" s="104">
        <f t="shared" si="1"/>
        <v>78000</v>
      </c>
      <c r="AC5" s="104">
        <f t="shared" si="2"/>
        <v>668000</v>
      </c>
      <c r="AD5" s="104">
        <f t="shared" si="3"/>
        <v>0</v>
      </c>
      <c r="AE5" s="445">
        <f t="shared" si="4"/>
        <v>668000</v>
      </c>
    </row>
    <row r="6" spans="1:31" ht="15" customHeight="1" x14ac:dyDescent="0.2">
      <c r="A6" s="310" t="s">
        <v>567</v>
      </c>
      <c r="B6" s="330"/>
      <c r="C6" s="330"/>
      <c r="D6" s="330"/>
      <c r="E6" s="330"/>
      <c r="F6" s="330"/>
      <c r="G6" s="330"/>
      <c r="H6" s="27">
        <f>528106-228106-50000</f>
        <v>250000</v>
      </c>
      <c r="I6" s="27">
        <v>-6707</v>
      </c>
      <c r="J6" s="27">
        <f t="shared" ref="J6:J26" si="7">SUM(H6:I6)</f>
        <v>243293</v>
      </c>
      <c r="K6" s="104">
        <f t="shared" si="5"/>
        <v>250000</v>
      </c>
      <c r="L6" s="104">
        <f t="shared" si="0"/>
        <v>-6707</v>
      </c>
      <c r="M6" s="104">
        <f t="shared" si="0"/>
        <v>243293</v>
      </c>
      <c r="N6" s="27"/>
      <c r="O6" s="27"/>
      <c r="P6" s="27"/>
      <c r="Q6" s="27"/>
      <c r="R6" s="27"/>
      <c r="S6" s="264"/>
      <c r="T6" s="205"/>
      <c r="U6" s="27"/>
      <c r="V6" s="27"/>
      <c r="W6" s="27"/>
      <c r="X6" s="27"/>
      <c r="Y6" s="27"/>
      <c r="Z6" s="104">
        <f t="shared" si="6"/>
        <v>0</v>
      </c>
      <c r="AA6" s="104">
        <f t="shared" si="1"/>
        <v>0</v>
      </c>
      <c r="AB6" s="104">
        <f t="shared" si="1"/>
        <v>0</v>
      </c>
      <c r="AC6" s="104">
        <f t="shared" si="2"/>
        <v>250000</v>
      </c>
      <c r="AD6" s="104">
        <f t="shared" si="3"/>
        <v>-6707</v>
      </c>
      <c r="AE6" s="445">
        <f t="shared" si="4"/>
        <v>243293</v>
      </c>
    </row>
    <row r="7" spans="1:31" ht="30" customHeight="1" x14ac:dyDescent="0.2">
      <c r="A7" s="215" t="s">
        <v>984</v>
      </c>
      <c r="B7" s="330"/>
      <c r="C7" s="330"/>
      <c r="D7" s="330"/>
      <c r="E7" s="330"/>
      <c r="F7" s="330"/>
      <c r="G7" s="330"/>
      <c r="H7" s="27">
        <v>415334</v>
      </c>
      <c r="I7" s="27"/>
      <c r="J7" s="27">
        <f t="shared" si="7"/>
        <v>415334</v>
      </c>
      <c r="K7" s="104">
        <f t="shared" si="5"/>
        <v>415334</v>
      </c>
      <c r="L7" s="104">
        <f t="shared" si="0"/>
        <v>0</v>
      </c>
      <c r="M7" s="104">
        <f t="shared" si="0"/>
        <v>415334</v>
      </c>
      <c r="N7" s="27"/>
      <c r="O7" s="27"/>
      <c r="P7" s="27"/>
      <c r="Q7" s="27"/>
      <c r="R7" s="27"/>
      <c r="S7" s="264"/>
      <c r="T7" s="205"/>
      <c r="U7" s="27"/>
      <c r="V7" s="27"/>
      <c r="W7" s="27"/>
      <c r="X7" s="27"/>
      <c r="Y7" s="27"/>
      <c r="Z7" s="104">
        <f t="shared" ref="Z7" si="8">SUM(N7+Q7+T7+W7)</f>
        <v>0</v>
      </c>
      <c r="AA7" s="104">
        <f t="shared" ref="AA7" si="9">SUM(O7+R7+U7+X7)</f>
        <v>0</v>
      </c>
      <c r="AB7" s="104">
        <f t="shared" ref="AB7" si="10">SUM(P7+S7+V7+Y7)</f>
        <v>0</v>
      </c>
      <c r="AC7" s="104">
        <f t="shared" ref="AC7" si="11">Z7+K7</f>
        <v>415334</v>
      </c>
      <c r="AD7" s="104">
        <f t="shared" ref="AD7" si="12">AA7+L7</f>
        <v>0</v>
      </c>
      <c r="AE7" s="445">
        <f t="shared" ref="AE7" si="13">AB7+M7</f>
        <v>415334</v>
      </c>
    </row>
    <row r="8" spans="1:31" ht="15" customHeight="1" x14ac:dyDescent="0.2">
      <c r="A8" s="310" t="s">
        <v>568</v>
      </c>
      <c r="B8" s="330"/>
      <c r="C8" s="330"/>
      <c r="D8" s="330"/>
      <c r="E8" s="330"/>
      <c r="F8" s="330"/>
      <c r="G8" s="330"/>
      <c r="H8" s="27">
        <v>150000</v>
      </c>
      <c r="I8" s="27"/>
      <c r="J8" s="27">
        <f t="shared" si="7"/>
        <v>150000</v>
      </c>
      <c r="K8" s="104">
        <f t="shared" si="5"/>
        <v>150000</v>
      </c>
      <c r="L8" s="104">
        <f t="shared" si="0"/>
        <v>0</v>
      </c>
      <c r="M8" s="104">
        <f t="shared" si="0"/>
        <v>150000</v>
      </c>
      <c r="N8" s="27"/>
      <c r="O8" s="27"/>
      <c r="P8" s="27"/>
      <c r="Q8" s="27"/>
      <c r="R8" s="27"/>
      <c r="S8" s="264"/>
      <c r="T8" s="205"/>
      <c r="U8" s="27"/>
      <c r="V8" s="27"/>
      <c r="W8" s="27"/>
      <c r="X8" s="27"/>
      <c r="Y8" s="27"/>
      <c r="Z8" s="104">
        <f t="shared" si="6"/>
        <v>0</v>
      </c>
      <c r="AA8" s="104">
        <f t="shared" si="1"/>
        <v>0</v>
      </c>
      <c r="AB8" s="104">
        <f t="shared" si="1"/>
        <v>0</v>
      </c>
      <c r="AC8" s="104">
        <f t="shared" si="2"/>
        <v>150000</v>
      </c>
      <c r="AD8" s="104">
        <f t="shared" si="3"/>
        <v>0</v>
      </c>
      <c r="AE8" s="445">
        <f t="shared" si="4"/>
        <v>150000</v>
      </c>
    </row>
    <row r="9" spans="1:31" ht="15" customHeight="1" x14ac:dyDescent="0.2">
      <c r="A9" s="310" t="s">
        <v>720</v>
      </c>
      <c r="B9" s="330"/>
      <c r="C9" s="330"/>
      <c r="D9" s="330"/>
      <c r="E9" s="330"/>
      <c r="F9" s="330"/>
      <c r="G9" s="330"/>
      <c r="H9" s="27">
        <v>200000</v>
      </c>
      <c r="I9" s="27"/>
      <c r="J9" s="27">
        <f t="shared" si="7"/>
        <v>200000</v>
      </c>
      <c r="K9" s="104">
        <f t="shared" si="5"/>
        <v>200000</v>
      </c>
      <c r="L9" s="104">
        <f t="shared" si="0"/>
        <v>0</v>
      </c>
      <c r="M9" s="104">
        <f t="shared" si="0"/>
        <v>200000</v>
      </c>
      <c r="N9" s="27"/>
      <c r="O9" s="27"/>
      <c r="P9" s="27"/>
      <c r="Q9" s="27"/>
      <c r="R9" s="27"/>
      <c r="S9" s="264"/>
      <c r="T9" s="205"/>
      <c r="U9" s="27"/>
      <c r="V9" s="27"/>
      <c r="W9" s="27"/>
      <c r="X9" s="27"/>
      <c r="Y9" s="27"/>
      <c r="Z9" s="104">
        <f t="shared" si="6"/>
        <v>0</v>
      </c>
      <c r="AA9" s="104">
        <f t="shared" si="1"/>
        <v>0</v>
      </c>
      <c r="AB9" s="104">
        <f t="shared" si="1"/>
        <v>0</v>
      </c>
      <c r="AC9" s="104">
        <f t="shared" ref="AC9" si="14">Z9+K9</f>
        <v>200000</v>
      </c>
      <c r="AD9" s="104">
        <f t="shared" si="3"/>
        <v>0</v>
      </c>
      <c r="AE9" s="445">
        <f t="shared" si="4"/>
        <v>200000</v>
      </c>
    </row>
    <row r="10" spans="1:31" ht="15" customHeight="1" x14ac:dyDescent="0.2">
      <c r="A10" s="310" t="s">
        <v>569</v>
      </c>
      <c r="B10" s="330"/>
      <c r="C10" s="330"/>
      <c r="D10" s="330"/>
      <c r="E10" s="330"/>
      <c r="F10" s="330"/>
      <c r="G10" s="330"/>
      <c r="H10" s="27">
        <v>100000</v>
      </c>
      <c r="I10" s="27"/>
      <c r="J10" s="27">
        <f t="shared" si="7"/>
        <v>100000</v>
      </c>
      <c r="K10" s="104">
        <f t="shared" si="5"/>
        <v>100000</v>
      </c>
      <c r="L10" s="104">
        <f t="shared" si="0"/>
        <v>0</v>
      </c>
      <c r="M10" s="104">
        <f t="shared" si="0"/>
        <v>100000</v>
      </c>
      <c r="N10" s="27"/>
      <c r="O10" s="27"/>
      <c r="P10" s="27"/>
      <c r="Q10" s="27"/>
      <c r="R10" s="27"/>
      <c r="S10" s="264"/>
      <c r="T10" s="205"/>
      <c r="U10" s="27"/>
      <c r="V10" s="27"/>
      <c r="W10" s="27"/>
      <c r="X10" s="27"/>
      <c r="Y10" s="27"/>
      <c r="Z10" s="104">
        <f t="shared" si="6"/>
        <v>0</v>
      </c>
      <c r="AA10" s="104">
        <f t="shared" si="1"/>
        <v>0</v>
      </c>
      <c r="AB10" s="104">
        <f t="shared" si="1"/>
        <v>0</v>
      </c>
      <c r="AC10" s="104">
        <f t="shared" si="2"/>
        <v>100000</v>
      </c>
      <c r="AD10" s="104">
        <f t="shared" si="3"/>
        <v>0</v>
      </c>
      <c r="AE10" s="445">
        <f t="shared" si="4"/>
        <v>100000</v>
      </c>
    </row>
    <row r="11" spans="1:31" ht="15" customHeight="1" x14ac:dyDescent="0.2">
      <c r="A11" s="310" t="s">
        <v>570</v>
      </c>
      <c r="B11" s="330"/>
      <c r="C11" s="330"/>
      <c r="D11" s="330"/>
      <c r="E11" s="330"/>
      <c r="F11" s="330"/>
      <c r="G11" s="330"/>
      <c r="H11" s="27">
        <v>44236</v>
      </c>
      <c r="I11" s="27"/>
      <c r="J11" s="27">
        <f t="shared" si="7"/>
        <v>44236</v>
      </c>
      <c r="K11" s="104">
        <f t="shared" si="5"/>
        <v>44236</v>
      </c>
      <c r="L11" s="104">
        <f t="shared" si="0"/>
        <v>0</v>
      </c>
      <c r="M11" s="104">
        <f t="shared" si="0"/>
        <v>44236</v>
      </c>
      <c r="N11" s="27"/>
      <c r="O11" s="27"/>
      <c r="P11" s="27"/>
      <c r="Q11" s="27"/>
      <c r="R11" s="27"/>
      <c r="S11" s="264"/>
      <c r="T11" s="205"/>
      <c r="U11" s="27"/>
      <c r="V11" s="27"/>
      <c r="W11" s="27"/>
      <c r="X11" s="27"/>
      <c r="Y11" s="27"/>
      <c r="Z11" s="104">
        <f t="shared" si="6"/>
        <v>0</v>
      </c>
      <c r="AA11" s="104">
        <f t="shared" si="1"/>
        <v>0</v>
      </c>
      <c r="AB11" s="104">
        <f t="shared" si="1"/>
        <v>0</v>
      </c>
      <c r="AC11" s="104">
        <f t="shared" si="2"/>
        <v>44236</v>
      </c>
      <c r="AD11" s="104">
        <f t="shared" si="3"/>
        <v>0</v>
      </c>
      <c r="AE11" s="445">
        <f t="shared" si="4"/>
        <v>44236</v>
      </c>
    </row>
    <row r="12" spans="1:31" ht="15" customHeight="1" x14ac:dyDescent="0.2">
      <c r="A12" s="310" t="s">
        <v>571</v>
      </c>
      <c r="B12" s="330"/>
      <c r="C12" s="330"/>
      <c r="D12" s="330"/>
      <c r="E12" s="330"/>
      <c r="F12" s="330"/>
      <c r="G12" s="330"/>
      <c r="H12" s="27">
        <v>158777</v>
      </c>
      <c r="I12" s="27"/>
      <c r="J12" s="27">
        <f t="shared" si="7"/>
        <v>158777</v>
      </c>
      <c r="K12" s="104">
        <f t="shared" si="5"/>
        <v>158777</v>
      </c>
      <c r="L12" s="104">
        <f t="shared" si="0"/>
        <v>0</v>
      </c>
      <c r="M12" s="104">
        <f t="shared" si="0"/>
        <v>158777</v>
      </c>
      <c r="N12" s="27"/>
      <c r="O12" s="27"/>
      <c r="P12" s="27"/>
      <c r="Q12" s="27"/>
      <c r="R12" s="27"/>
      <c r="S12" s="264"/>
      <c r="T12" s="205"/>
      <c r="U12" s="27"/>
      <c r="V12" s="27"/>
      <c r="W12" s="27"/>
      <c r="X12" s="27"/>
      <c r="Y12" s="27"/>
      <c r="Z12" s="104">
        <f t="shared" si="6"/>
        <v>0</v>
      </c>
      <c r="AA12" s="104">
        <f t="shared" si="1"/>
        <v>0</v>
      </c>
      <c r="AB12" s="104">
        <f t="shared" si="1"/>
        <v>0</v>
      </c>
      <c r="AC12" s="104">
        <f t="shared" si="2"/>
        <v>158777</v>
      </c>
      <c r="AD12" s="104">
        <f t="shared" si="3"/>
        <v>0</v>
      </c>
      <c r="AE12" s="445">
        <f t="shared" si="4"/>
        <v>158777</v>
      </c>
    </row>
    <row r="13" spans="1:31" ht="15" customHeight="1" x14ac:dyDescent="0.2">
      <c r="A13" s="310" t="s">
        <v>572</v>
      </c>
      <c r="B13" s="330"/>
      <c r="C13" s="330"/>
      <c r="D13" s="330"/>
      <c r="E13" s="330"/>
      <c r="F13" s="330"/>
      <c r="G13" s="330"/>
      <c r="H13" s="27">
        <v>146997</v>
      </c>
      <c r="I13" s="27"/>
      <c r="J13" s="27">
        <f t="shared" si="7"/>
        <v>146997</v>
      </c>
      <c r="K13" s="104">
        <f t="shared" si="5"/>
        <v>146997</v>
      </c>
      <c r="L13" s="104">
        <f t="shared" si="0"/>
        <v>0</v>
      </c>
      <c r="M13" s="104">
        <f t="shared" si="0"/>
        <v>146997</v>
      </c>
      <c r="N13" s="27"/>
      <c r="O13" s="27"/>
      <c r="P13" s="27"/>
      <c r="Q13" s="27"/>
      <c r="R13" s="27"/>
      <c r="S13" s="264"/>
      <c r="T13" s="205"/>
      <c r="U13" s="27"/>
      <c r="V13" s="27"/>
      <c r="W13" s="27"/>
      <c r="X13" s="27"/>
      <c r="Y13" s="27"/>
      <c r="Z13" s="104">
        <f t="shared" si="6"/>
        <v>0</v>
      </c>
      <c r="AA13" s="104">
        <f t="shared" si="1"/>
        <v>0</v>
      </c>
      <c r="AB13" s="104">
        <f t="shared" si="1"/>
        <v>0</v>
      </c>
      <c r="AC13" s="104">
        <f t="shared" si="2"/>
        <v>146997</v>
      </c>
      <c r="AD13" s="104">
        <f t="shared" si="3"/>
        <v>0</v>
      </c>
      <c r="AE13" s="445">
        <f t="shared" si="4"/>
        <v>146997</v>
      </c>
    </row>
    <row r="14" spans="1:31" ht="15" customHeight="1" x14ac:dyDescent="0.2">
      <c r="A14" s="310" t="s">
        <v>573</v>
      </c>
      <c r="B14" s="330"/>
      <c r="C14" s="330"/>
      <c r="D14" s="330"/>
      <c r="E14" s="330"/>
      <c r="F14" s="330"/>
      <c r="G14" s="330"/>
      <c r="H14" s="27">
        <v>53873</v>
      </c>
      <c r="I14" s="27"/>
      <c r="J14" s="27">
        <f t="shared" si="7"/>
        <v>53873</v>
      </c>
      <c r="K14" s="104">
        <f t="shared" si="5"/>
        <v>53873</v>
      </c>
      <c r="L14" s="104">
        <f t="shared" si="0"/>
        <v>0</v>
      </c>
      <c r="M14" s="104">
        <f t="shared" si="0"/>
        <v>53873</v>
      </c>
      <c r="N14" s="27"/>
      <c r="O14" s="27"/>
      <c r="P14" s="27"/>
      <c r="Q14" s="27"/>
      <c r="R14" s="27"/>
      <c r="S14" s="264"/>
      <c r="T14" s="205"/>
      <c r="U14" s="27"/>
      <c r="V14" s="27"/>
      <c r="W14" s="27"/>
      <c r="X14" s="27"/>
      <c r="Y14" s="27"/>
      <c r="Z14" s="104">
        <f t="shared" si="6"/>
        <v>0</v>
      </c>
      <c r="AA14" s="104">
        <f t="shared" si="1"/>
        <v>0</v>
      </c>
      <c r="AB14" s="104">
        <f t="shared" si="1"/>
        <v>0</v>
      </c>
      <c r="AC14" s="104">
        <f t="shared" si="2"/>
        <v>53873</v>
      </c>
      <c r="AD14" s="104">
        <f t="shared" si="3"/>
        <v>0</v>
      </c>
      <c r="AE14" s="445">
        <f t="shared" si="4"/>
        <v>53873</v>
      </c>
    </row>
    <row r="15" spans="1:31" ht="15" customHeight="1" x14ac:dyDescent="0.2">
      <c r="A15" s="310" t="s">
        <v>574</v>
      </c>
      <c r="B15" s="330"/>
      <c r="C15" s="330"/>
      <c r="D15" s="330"/>
      <c r="E15" s="330"/>
      <c r="F15" s="330"/>
      <c r="G15" s="330"/>
      <c r="H15" s="27">
        <v>35121</v>
      </c>
      <c r="I15" s="27"/>
      <c r="J15" s="27">
        <f t="shared" si="7"/>
        <v>35121</v>
      </c>
      <c r="K15" s="104">
        <f t="shared" si="5"/>
        <v>35121</v>
      </c>
      <c r="L15" s="104">
        <f t="shared" si="0"/>
        <v>0</v>
      </c>
      <c r="M15" s="104">
        <f t="shared" si="0"/>
        <v>35121</v>
      </c>
      <c r="N15" s="27"/>
      <c r="O15" s="27"/>
      <c r="P15" s="27"/>
      <c r="Q15" s="27"/>
      <c r="R15" s="27"/>
      <c r="S15" s="264"/>
      <c r="T15" s="205"/>
      <c r="U15" s="27"/>
      <c r="V15" s="27"/>
      <c r="W15" s="27"/>
      <c r="X15" s="27"/>
      <c r="Y15" s="27"/>
      <c r="Z15" s="104">
        <f t="shared" si="6"/>
        <v>0</v>
      </c>
      <c r="AA15" s="104">
        <f t="shared" si="1"/>
        <v>0</v>
      </c>
      <c r="AB15" s="104">
        <f t="shared" si="1"/>
        <v>0</v>
      </c>
      <c r="AC15" s="104">
        <f t="shared" si="2"/>
        <v>35121</v>
      </c>
      <c r="AD15" s="104">
        <f t="shared" si="3"/>
        <v>0</v>
      </c>
      <c r="AE15" s="445">
        <f t="shared" si="4"/>
        <v>35121</v>
      </c>
    </row>
    <row r="16" spans="1:31" ht="15" customHeight="1" x14ac:dyDescent="0.2">
      <c r="A16" s="310" t="s">
        <v>725</v>
      </c>
      <c r="B16" s="330"/>
      <c r="C16" s="330"/>
      <c r="D16" s="330"/>
      <c r="E16" s="330"/>
      <c r="F16" s="330"/>
      <c r="G16" s="330"/>
      <c r="H16" s="27">
        <v>600</v>
      </c>
      <c r="I16" s="27"/>
      <c r="J16" s="27">
        <f t="shared" si="7"/>
        <v>600</v>
      </c>
      <c r="K16" s="104">
        <f t="shared" si="5"/>
        <v>600</v>
      </c>
      <c r="L16" s="104">
        <f t="shared" si="0"/>
        <v>0</v>
      </c>
      <c r="M16" s="104">
        <f t="shared" si="0"/>
        <v>600</v>
      </c>
      <c r="N16" s="27"/>
      <c r="O16" s="27"/>
      <c r="P16" s="27"/>
      <c r="Q16" s="27"/>
      <c r="R16" s="27"/>
      <c r="S16" s="264"/>
      <c r="T16" s="205"/>
      <c r="U16" s="27"/>
      <c r="V16" s="27"/>
      <c r="W16" s="27"/>
      <c r="X16" s="27"/>
      <c r="Y16" s="27"/>
      <c r="Z16" s="104">
        <f t="shared" si="6"/>
        <v>0</v>
      </c>
      <c r="AA16" s="104">
        <f t="shared" si="1"/>
        <v>0</v>
      </c>
      <c r="AB16" s="104">
        <f t="shared" si="1"/>
        <v>0</v>
      </c>
      <c r="AC16" s="104">
        <f t="shared" ref="AC16" si="15">Z16+K16</f>
        <v>600</v>
      </c>
      <c r="AD16" s="104">
        <f t="shared" si="3"/>
        <v>0</v>
      </c>
      <c r="AE16" s="445">
        <f t="shared" si="4"/>
        <v>600</v>
      </c>
    </row>
    <row r="17" spans="1:31" ht="15" customHeight="1" x14ac:dyDescent="0.2">
      <c r="A17" s="310" t="s">
        <v>726</v>
      </c>
      <c r="B17" s="330"/>
      <c r="C17" s="330"/>
      <c r="D17" s="330"/>
      <c r="E17" s="330"/>
      <c r="F17" s="330"/>
      <c r="G17" s="330"/>
      <c r="H17" s="27">
        <v>12000</v>
      </c>
      <c r="I17" s="27"/>
      <c r="J17" s="27">
        <f t="shared" si="7"/>
        <v>12000</v>
      </c>
      <c r="K17" s="104">
        <f t="shared" si="5"/>
        <v>12000</v>
      </c>
      <c r="L17" s="104">
        <f t="shared" si="0"/>
        <v>0</v>
      </c>
      <c r="M17" s="104">
        <f t="shared" si="0"/>
        <v>12000</v>
      </c>
      <c r="N17" s="27"/>
      <c r="O17" s="27"/>
      <c r="P17" s="27"/>
      <c r="Q17" s="27"/>
      <c r="R17" s="27"/>
      <c r="S17" s="264"/>
      <c r="T17" s="205"/>
      <c r="U17" s="27"/>
      <c r="V17" s="27"/>
      <c r="W17" s="27"/>
      <c r="X17" s="27"/>
      <c r="Y17" s="27"/>
      <c r="Z17" s="104">
        <f t="shared" si="6"/>
        <v>0</v>
      </c>
      <c r="AA17" s="104">
        <f t="shared" si="1"/>
        <v>0</v>
      </c>
      <c r="AB17" s="104">
        <f t="shared" si="1"/>
        <v>0</v>
      </c>
      <c r="AC17" s="104">
        <f t="shared" ref="AC17" si="16">Z17+K17</f>
        <v>12000</v>
      </c>
      <c r="AD17" s="104">
        <f t="shared" si="3"/>
        <v>0</v>
      </c>
      <c r="AE17" s="445">
        <f t="shared" si="4"/>
        <v>12000</v>
      </c>
    </row>
    <row r="18" spans="1:31" ht="15" customHeight="1" x14ac:dyDescent="0.2">
      <c r="A18" s="318" t="s">
        <v>575</v>
      </c>
      <c r="B18" s="330"/>
      <c r="C18" s="330"/>
      <c r="D18" s="330"/>
      <c r="E18" s="330"/>
      <c r="F18" s="330"/>
      <c r="G18" s="330"/>
      <c r="H18" s="27"/>
      <c r="I18" s="27"/>
      <c r="J18" s="27">
        <f t="shared" si="7"/>
        <v>0</v>
      </c>
      <c r="K18" s="104">
        <f t="shared" si="5"/>
        <v>0</v>
      </c>
      <c r="L18" s="104">
        <f t="shared" si="0"/>
        <v>0</v>
      </c>
      <c r="M18" s="104">
        <f t="shared" si="0"/>
        <v>0</v>
      </c>
      <c r="N18" s="27"/>
      <c r="O18" s="27"/>
      <c r="P18" s="27"/>
      <c r="Q18" s="27"/>
      <c r="R18" s="27"/>
      <c r="S18" s="264"/>
      <c r="T18" s="205"/>
      <c r="U18" s="27"/>
      <c r="V18" s="27"/>
      <c r="W18" s="27">
        <f>1620000-1620000</f>
        <v>0</v>
      </c>
      <c r="X18" s="27"/>
      <c r="Y18" s="27">
        <f>SUM(W18:X18)</f>
        <v>0</v>
      </c>
      <c r="Z18" s="104">
        <f t="shared" si="6"/>
        <v>0</v>
      </c>
      <c r="AA18" s="104">
        <f t="shared" si="1"/>
        <v>0</v>
      </c>
      <c r="AB18" s="104">
        <f t="shared" si="1"/>
        <v>0</v>
      </c>
      <c r="AC18" s="104">
        <f t="shared" si="2"/>
        <v>0</v>
      </c>
      <c r="AD18" s="104">
        <f t="shared" si="3"/>
        <v>0</v>
      </c>
      <c r="AE18" s="445">
        <f t="shared" si="4"/>
        <v>0</v>
      </c>
    </row>
    <row r="19" spans="1:31" ht="15" customHeight="1" x14ac:dyDescent="0.2">
      <c r="A19" s="318" t="s">
        <v>576</v>
      </c>
      <c r="B19" s="330"/>
      <c r="C19" s="330"/>
      <c r="D19" s="330"/>
      <c r="E19" s="330"/>
      <c r="F19" s="330"/>
      <c r="G19" s="330"/>
      <c r="H19" s="27"/>
      <c r="I19" s="27"/>
      <c r="J19" s="27">
        <f t="shared" si="7"/>
        <v>0</v>
      </c>
      <c r="K19" s="104">
        <f t="shared" si="5"/>
        <v>0</v>
      </c>
      <c r="L19" s="104">
        <f t="shared" ref="L19:L27" si="17">SUM(C19+F19+I19)</f>
        <v>0</v>
      </c>
      <c r="M19" s="104">
        <f t="shared" ref="M19:M27" si="18">SUM(D19+G19+J19)</f>
        <v>0</v>
      </c>
      <c r="N19" s="27"/>
      <c r="O19" s="27"/>
      <c r="P19" s="27"/>
      <c r="Q19" s="27"/>
      <c r="R19" s="27"/>
      <c r="S19" s="264"/>
      <c r="T19" s="205"/>
      <c r="U19" s="27"/>
      <c r="V19" s="27"/>
      <c r="W19" s="27">
        <v>10000</v>
      </c>
      <c r="X19" s="27"/>
      <c r="Y19" s="27">
        <f>SUM(W19:X19)</f>
        <v>10000</v>
      </c>
      <c r="Z19" s="104">
        <f t="shared" si="6"/>
        <v>10000</v>
      </c>
      <c r="AA19" s="104">
        <f t="shared" si="1"/>
        <v>0</v>
      </c>
      <c r="AB19" s="104">
        <f t="shared" si="1"/>
        <v>10000</v>
      </c>
      <c r="AC19" s="104">
        <f t="shared" si="2"/>
        <v>10000</v>
      </c>
      <c r="AD19" s="104">
        <f t="shared" si="3"/>
        <v>0</v>
      </c>
      <c r="AE19" s="445">
        <f t="shared" si="4"/>
        <v>10000</v>
      </c>
    </row>
    <row r="20" spans="1:31" ht="30" customHeight="1" x14ac:dyDescent="0.2">
      <c r="A20" s="318" t="s">
        <v>577</v>
      </c>
      <c r="B20" s="331"/>
      <c r="C20" s="331"/>
      <c r="D20" s="331"/>
      <c r="E20" s="331">
        <v>1000</v>
      </c>
      <c r="F20" s="331"/>
      <c r="G20" s="331">
        <f>SUM(E20:F20)</f>
        <v>1000</v>
      </c>
      <c r="H20" s="27"/>
      <c r="I20" s="27"/>
      <c r="J20" s="27">
        <f t="shared" si="7"/>
        <v>0</v>
      </c>
      <c r="K20" s="104">
        <f t="shared" si="5"/>
        <v>1000</v>
      </c>
      <c r="L20" s="104">
        <f t="shared" si="17"/>
        <v>0</v>
      </c>
      <c r="M20" s="104">
        <f t="shared" si="18"/>
        <v>1000</v>
      </c>
      <c r="N20" s="27"/>
      <c r="O20" s="27"/>
      <c r="P20" s="27"/>
      <c r="Q20" s="27"/>
      <c r="R20" s="27"/>
      <c r="S20" s="264"/>
      <c r="T20" s="205"/>
      <c r="U20" s="27"/>
      <c r="V20" s="27"/>
      <c r="W20" s="27"/>
      <c r="X20" s="27"/>
      <c r="Y20" s="27"/>
      <c r="Z20" s="104">
        <f t="shared" si="6"/>
        <v>0</v>
      </c>
      <c r="AA20" s="104">
        <f t="shared" ref="AA20:AA27" si="19">SUM(O20+R20+U20+X20)</f>
        <v>0</v>
      </c>
      <c r="AB20" s="104">
        <f t="shared" ref="AB20:AB27" si="20">SUM(P20+S20+V20+Y20)</f>
        <v>0</v>
      </c>
      <c r="AC20" s="104">
        <f t="shared" si="2"/>
        <v>1000</v>
      </c>
      <c r="AD20" s="104">
        <f t="shared" si="3"/>
        <v>0</v>
      </c>
      <c r="AE20" s="445">
        <f t="shared" si="4"/>
        <v>1000</v>
      </c>
    </row>
    <row r="21" spans="1:31" ht="15" customHeight="1" x14ac:dyDescent="0.2">
      <c r="A21" s="318" t="s">
        <v>748</v>
      </c>
      <c r="B21" s="331"/>
      <c r="C21" s="331"/>
      <c r="D21" s="331"/>
      <c r="E21" s="331"/>
      <c r="F21" s="331"/>
      <c r="G21" s="331"/>
      <c r="H21" s="27">
        <v>15944</v>
      </c>
      <c r="I21" s="27"/>
      <c r="J21" s="27">
        <f t="shared" si="7"/>
        <v>15944</v>
      </c>
      <c r="K21" s="104">
        <f t="shared" si="5"/>
        <v>15944</v>
      </c>
      <c r="L21" s="104">
        <f t="shared" si="17"/>
        <v>0</v>
      </c>
      <c r="M21" s="104">
        <f t="shared" si="18"/>
        <v>15944</v>
      </c>
      <c r="N21" s="27"/>
      <c r="O21" s="27"/>
      <c r="P21" s="27"/>
      <c r="Q21" s="27"/>
      <c r="R21" s="27"/>
      <c r="S21" s="264"/>
      <c r="T21" s="205"/>
      <c r="U21" s="27"/>
      <c r="V21" s="27"/>
      <c r="W21" s="27"/>
      <c r="X21" s="27"/>
      <c r="Y21" s="27"/>
      <c r="Z21" s="104">
        <f t="shared" si="6"/>
        <v>0</v>
      </c>
      <c r="AA21" s="104">
        <f t="shared" si="19"/>
        <v>0</v>
      </c>
      <c r="AB21" s="104">
        <f t="shared" si="20"/>
        <v>0</v>
      </c>
      <c r="AC21" s="104">
        <f t="shared" si="2"/>
        <v>15944</v>
      </c>
      <c r="AD21" s="104">
        <f t="shared" si="3"/>
        <v>0</v>
      </c>
      <c r="AE21" s="445">
        <f t="shared" si="4"/>
        <v>15944</v>
      </c>
    </row>
    <row r="22" spans="1:31" ht="15" customHeight="1" x14ac:dyDescent="0.2">
      <c r="A22" s="327" t="s">
        <v>578</v>
      </c>
      <c r="B22" s="332"/>
      <c r="C22" s="332"/>
      <c r="D22" s="332"/>
      <c r="E22" s="332"/>
      <c r="F22" s="332"/>
      <c r="G22" s="332"/>
      <c r="H22" s="208">
        <v>117283</v>
      </c>
      <c r="I22" s="822"/>
      <c r="J22" s="27">
        <f t="shared" si="7"/>
        <v>117283</v>
      </c>
      <c r="K22" s="104">
        <f t="shared" si="5"/>
        <v>117283</v>
      </c>
      <c r="L22" s="104">
        <f t="shared" si="17"/>
        <v>0</v>
      </c>
      <c r="M22" s="104">
        <f t="shared" si="18"/>
        <v>117283</v>
      </c>
      <c r="N22" s="27"/>
      <c r="O22" s="27"/>
      <c r="P22" s="27"/>
      <c r="Q22" s="27"/>
      <c r="R22" s="27"/>
      <c r="S22" s="264"/>
      <c r="T22" s="205"/>
      <c r="U22" s="27"/>
      <c r="V22" s="27"/>
      <c r="W22" s="27"/>
      <c r="X22" s="27"/>
      <c r="Y22" s="27"/>
      <c r="Z22" s="104">
        <f t="shared" si="6"/>
        <v>0</v>
      </c>
      <c r="AA22" s="104">
        <f t="shared" si="19"/>
        <v>0</v>
      </c>
      <c r="AB22" s="104">
        <f t="shared" si="20"/>
        <v>0</v>
      </c>
      <c r="AC22" s="104">
        <f t="shared" si="2"/>
        <v>117283</v>
      </c>
      <c r="AD22" s="104">
        <f t="shared" si="3"/>
        <v>0</v>
      </c>
      <c r="AE22" s="445">
        <f t="shared" si="4"/>
        <v>117283</v>
      </c>
    </row>
    <row r="23" spans="1:31" ht="15" customHeight="1" x14ac:dyDescent="0.2">
      <c r="A23" s="327" t="s">
        <v>579</v>
      </c>
      <c r="B23" s="332"/>
      <c r="C23" s="332"/>
      <c r="D23" s="332"/>
      <c r="E23" s="332"/>
      <c r="F23" s="332"/>
      <c r="G23" s="332"/>
      <c r="H23" s="208">
        <v>100000</v>
      </c>
      <c r="I23" s="208"/>
      <c r="J23" s="27">
        <f t="shared" si="7"/>
        <v>100000</v>
      </c>
      <c r="K23" s="104">
        <f t="shared" si="5"/>
        <v>100000</v>
      </c>
      <c r="L23" s="104">
        <f t="shared" si="17"/>
        <v>0</v>
      </c>
      <c r="M23" s="104">
        <f t="shared" si="18"/>
        <v>100000</v>
      </c>
      <c r="N23" s="27"/>
      <c r="O23" s="27"/>
      <c r="P23" s="27"/>
      <c r="Q23" s="27"/>
      <c r="R23" s="27"/>
      <c r="S23" s="264"/>
      <c r="T23" s="205"/>
      <c r="U23" s="27"/>
      <c r="V23" s="27"/>
      <c r="W23" s="27"/>
      <c r="X23" s="27"/>
      <c r="Y23" s="27"/>
      <c r="Z23" s="104">
        <f t="shared" si="6"/>
        <v>0</v>
      </c>
      <c r="AA23" s="104">
        <f t="shared" si="19"/>
        <v>0</v>
      </c>
      <c r="AB23" s="104">
        <f t="shared" si="20"/>
        <v>0</v>
      </c>
      <c r="AC23" s="104">
        <f t="shared" si="2"/>
        <v>100000</v>
      </c>
      <c r="AD23" s="104">
        <f t="shared" si="3"/>
        <v>0</v>
      </c>
      <c r="AE23" s="445">
        <f t="shared" si="4"/>
        <v>100000</v>
      </c>
    </row>
    <row r="24" spans="1:31" ht="15" customHeight="1" x14ac:dyDescent="0.2">
      <c r="A24" s="773" t="s">
        <v>985</v>
      </c>
      <c r="B24" s="332"/>
      <c r="C24" s="771"/>
      <c r="D24" s="771"/>
      <c r="E24" s="332"/>
      <c r="F24" s="771"/>
      <c r="G24" s="771"/>
      <c r="H24" s="772">
        <v>250745</v>
      </c>
      <c r="I24" s="772"/>
      <c r="J24" s="27">
        <f t="shared" si="7"/>
        <v>250745</v>
      </c>
      <c r="K24" s="104">
        <f t="shared" si="5"/>
        <v>250745</v>
      </c>
      <c r="L24" s="104">
        <f t="shared" si="17"/>
        <v>0</v>
      </c>
      <c r="M24" s="104">
        <f t="shared" si="18"/>
        <v>250745</v>
      </c>
      <c r="N24" s="207"/>
      <c r="O24" s="207"/>
      <c r="P24" s="207"/>
      <c r="Q24" s="207"/>
      <c r="R24" s="207"/>
      <c r="S24" s="291"/>
      <c r="T24" s="205"/>
      <c r="U24" s="27"/>
      <c r="V24" s="27"/>
      <c r="W24" s="27"/>
      <c r="X24" s="207"/>
      <c r="Y24" s="207"/>
      <c r="Z24" s="104">
        <f t="shared" ref="Z24:Z25" si="21">SUM(N24+Q24+T24+W24)</f>
        <v>0</v>
      </c>
      <c r="AA24" s="104">
        <f t="shared" ref="AA24:AA25" si="22">SUM(O24+R24+U24+X24)</f>
        <v>0</v>
      </c>
      <c r="AB24" s="104">
        <f t="shared" ref="AB24:AB25" si="23">SUM(P24+S24+V24+Y24)</f>
        <v>0</v>
      </c>
      <c r="AC24" s="104">
        <f t="shared" ref="AC24:AC25" si="24">Z24+K24</f>
        <v>250745</v>
      </c>
      <c r="AD24" s="104">
        <f t="shared" ref="AD24:AD25" si="25">AA24+L24</f>
        <v>0</v>
      </c>
      <c r="AE24" s="445">
        <f t="shared" ref="AE24:AE25" si="26">AB24+M24</f>
        <v>250745</v>
      </c>
    </row>
    <row r="25" spans="1:31" ht="15" customHeight="1" x14ac:dyDescent="0.2">
      <c r="A25" s="509" t="s">
        <v>1046</v>
      </c>
      <c r="B25" s="332">
        <v>28695</v>
      </c>
      <c r="C25" s="771"/>
      <c r="D25" s="331">
        <f>SUM(B25:C25)</f>
        <v>28695</v>
      </c>
      <c r="E25" s="332">
        <v>5595</v>
      </c>
      <c r="F25" s="771"/>
      <c r="G25" s="331">
        <f>SUM(E25:F25)</f>
        <v>5595</v>
      </c>
      <c r="H25" s="772">
        <v>80010</v>
      </c>
      <c r="I25" s="772"/>
      <c r="J25" s="27">
        <f t="shared" si="7"/>
        <v>80010</v>
      </c>
      <c r="K25" s="104">
        <f t="shared" si="5"/>
        <v>114300</v>
      </c>
      <c r="L25" s="104">
        <f t="shared" si="17"/>
        <v>0</v>
      </c>
      <c r="M25" s="104">
        <f t="shared" si="18"/>
        <v>114300</v>
      </c>
      <c r="N25" s="207"/>
      <c r="O25" s="207"/>
      <c r="P25" s="207"/>
      <c r="Q25" s="207"/>
      <c r="R25" s="207"/>
      <c r="S25" s="291"/>
      <c r="T25" s="205"/>
      <c r="U25" s="27"/>
      <c r="V25" s="27"/>
      <c r="W25" s="27"/>
      <c r="X25" s="207"/>
      <c r="Y25" s="207"/>
      <c r="Z25" s="104">
        <f t="shared" si="21"/>
        <v>0</v>
      </c>
      <c r="AA25" s="104">
        <f t="shared" si="22"/>
        <v>0</v>
      </c>
      <c r="AB25" s="104">
        <f t="shared" si="23"/>
        <v>0</v>
      </c>
      <c r="AC25" s="104">
        <f t="shared" si="24"/>
        <v>114300</v>
      </c>
      <c r="AD25" s="104">
        <f t="shared" si="25"/>
        <v>0</v>
      </c>
      <c r="AE25" s="445">
        <f t="shared" si="26"/>
        <v>114300</v>
      </c>
    </row>
    <row r="26" spans="1:31" ht="15" customHeight="1" x14ac:dyDescent="0.2">
      <c r="A26" s="509" t="s">
        <v>1139</v>
      </c>
      <c r="B26" s="332"/>
      <c r="C26" s="771"/>
      <c r="D26" s="931"/>
      <c r="E26" s="332"/>
      <c r="F26" s="771"/>
      <c r="G26" s="931"/>
      <c r="H26" s="772"/>
      <c r="I26" s="772">
        <v>14277</v>
      </c>
      <c r="J26" s="27">
        <f t="shared" si="7"/>
        <v>14277</v>
      </c>
      <c r="K26" s="104">
        <f t="shared" ref="K26" si="27">SUM(B26+E26+H26)</f>
        <v>0</v>
      </c>
      <c r="L26" s="104">
        <f t="shared" ref="L26" si="28">SUM(C26+F26+I26)</f>
        <v>14277</v>
      </c>
      <c r="M26" s="104">
        <f t="shared" ref="M26" si="29">SUM(D26+G26+J26)</f>
        <v>14277</v>
      </c>
      <c r="N26" s="207"/>
      <c r="O26" s="207"/>
      <c r="P26" s="207"/>
      <c r="Q26" s="207"/>
      <c r="R26" s="207"/>
      <c r="S26" s="291"/>
      <c r="T26" s="205"/>
      <c r="U26" s="27"/>
      <c r="V26" s="27"/>
      <c r="W26" s="27"/>
      <c r="X26" s="207"/>
      <c r="Y26" s="207"/>
      <c r="Z26" s="104">
        <f t="shared" ref="Z26" si="30">SUM(N26+Q26+T26+W26)</f>
        <v>0</v>
      </c>
      <c r="AA26" s="104">
        <f t="shared" ref="AA26" si="31">SUM(O26+R26+U26+X26)</f>
        <v>0</v>
      </c>
      <c r="AB26" s="104">
        <f t="shared" ref="AB26" si="32">SUM(P26+S26+V26+Y26)</f>
        <v>0</v>
      </c>
      <c r="AC26" s="104">
        <f t="shared" ref="AC26" si="33">Z26+K26</f>
        <v>0</v>
      </c>
      <c r="AD26" s="104">
        <f t="shared" ref="AD26" si="34">AA26+L26</f>
        <v>14277</v>
      </c>
      <c r="AE26" s="445">
        <f t="shared" ref="AE26" si="35">AB26+M26</f>
        <v>14277</v>
      </c>
    </row>
    <row r="27" spans="1:31" ht="30" customHeight="1" thickBot="1" x14ac:dyDescent="0.25">
      <c r="A27" s="322" t="s">
        <v>580</v>
      </c>
      <c r="B27" s="330"/>
      <c r="C27" s="712"/>
      <c r="D27" s="712"/>
      <c r="E27" s="330"/>
      <c r="F27" s="712"/>
      <c r="G27" s="712"/>
      <c r="H27" s="207">
        <v>1043790</v>
      </c>
      <c r="I27" s="207">
        <v>16208</v>
      </c>
      <c r="J27" s="207">
        <f>SUM(H27:I27)</f>
        <v>1059998</v>
      </c>
      <c r="K27" s="104">
        <f t="shared" si="5"/>
        <v>1043790</v>
      </c>
      <c r="L27" s="104">
        <f t="shared" si="17"/>
        <v>16208</v>
      </c>
      <c r="M27" s="104">
        <f t="shared" si="18"/>
        <v>1059998</v>
      </c>
      <c r="N27" s="207"/>
      <c r="O27" s="207"/>
      <c r="P27" s="207"/>
      <c r="Q27" s="207"/>
      <c r="R27" s="207"/>
      <c r="S27" s="291"/>
      <c r="T27" s="205">
        <v>0</v>
      </c>
      <c r="U27" s="27"/>
      <c r="V27" s="27"/>
      <c r="W27" s="27">
        <v>0</v>
      </c>
      <c r="X27" s="207"/>
      <c r="Y27" s="207"/>
      <c r="Z27" s="104">
        <f t="shared" si="6"/>
        <v>0</v>
      </c>
      <c r="AA27" s="104">
        <f t="shared" si="19"/>
        <v>0</v>
      </c>
      <c r="AB27" s="104">
        <f t="shared" si="20"/>
        <v>0</v>
      </c>
      <c r="AC27" s="214">
        <f t="shared" si="2"/>
        <v>1043790</v>
      </c>
      <c r="AD27" s="214">
        <f t="shared" si="3"/>
        <v>16208</v>
      </c>
      <c r="AE27" s="447">
        <f t="shared" si="4"/>
        <v>1059998</v>
      </c>
    </row>
    <row r="28" spans="1:31" s="98" customFormat="1" ht="19.899999999999999" customHeight="1" thickBot="1" x14ac:dyDescent="0.25">
      <c r="A28" s="886" t="s">
        <v>527</v>
      </c>
      <c r="B28" s="887">
        <f t="shared" ref="B28:D28" si="36">SUM(B3:B27)</f>
        <v>28695</v>
      </c>
      <c r="C28" s="887">
        <f t="shared" si="36"/>
        <v>0</v>
      </c>
      <c r="D28" s="887">
        <f t="shared" si="36"/>
        <v>28695</v>
      </c>
      <c r="E28" s="887">
        <f t="shared" ref="E28:AE28" si="37">SUM(E3:E27)</f>
        <v>6595</v>
      </c>
      <c r="F28" s="887">
        <f t="shared" si="37"/>
        <v>0</v>
      </c>
      <c r="G28" s="887">
        <f t="shared" si="37"/>
        <v>6595</v>
      </c>
      <c r="H28" s="887">
        <f t="shared" si="37"/>
        <v>3771272</v>
      </c>
      <c r="I28" s="887">
        <f t="shared" si="37"/>
        <v>23778</v>
      </c>
      <c r="J28" s="887">
        <f t="shared" si="37"/>
        <v>3795050</v>
      </c>
      <c r="K28" s="887">
        <f t="shared" si="37"/>
        <v>3806562</v>
      </c>
      <c r="L28" s="887">
        <f t="shared" si="37"/>
        <v>23778</v>
      </c>
      <c r="M28" s="887">
        <f t="shared" si="37"/>
        <v>3830340</v>
      </c>
      <c r="N28" s="887">
        <f t="shared" si="37"/>
        <v>0</v>
      </c>
      <c r="O28" s="887">
        <f t="shared" si="37"/>
        <v>0</v>
      </c>
      <c r="P28" s="887">
        <f t="shared" si="37"/>
        <v>0</v>
      </c>
      <c r="Q28" s="887">
        <f t="shared" si="37"/>
        <v>0</v>
      </c>
      <c r="R28" s="887">
        <f t="shared" si="37"/>
        <v>0</v>
      </c>
      <c r="S28" s="888">
        <f t="shared" si="37"/>
        <v>0</v>
      </c>
      <c r="T28" s="889">
        <f t="shared" si="37"/>
        <v>15300</v>
      </c>
      <c r="U28" s="887">
        <f t="shared" si="37"/>
        <v>0</v>
      </c>
      <c r="V28" s="887">
        <f t="shared" si="37"/>
        <v>15300</v>
      </c>
      <c r="W28" s="887">
        <f t="shared" si="37"/>
        <v>88000</v>
      </c>
      <c r="X28" s="887">
        <f t="shared" si="37"/>
        <v>0</v>
      </c>
      <c r="Y28" s="887">
        <f t="shared" si="37"/>
        <v>88000</v>
      </c>
      <c r="Z28" s="887">
        <f t="shared" si="37"/>
        <v>103300</v>
      </c>
      <c r="AA28" s="887">
        <f t="shared" si="37"/>
        <v>0</v>
      </c>
      <c r="AB28" s="887">
        <f t="shared" si="37"/>
        <v>103300</v>
      </c>
      <c r="AC28" s="887">
        <f t="shared" si="37"/>
        <v>3909862</v>
      </c>
      <c r="AD28" s="887">
        <f t="shared" si="37"/>
        <v>23778</v>
      </c>
      <c r="AE28" s="888">
        <f t="shared" si="37"/>
        <v>3933640</v>
      </c>
    </row>
    <row r="29" spans="1:31" ht="19.899999999999999" customHeight="1" x14ac:dyDescent="0.2">
      <c r="A29" s="884" t="s">
        <v>518</v>
      </c>
      <c r="B29" s="885"/>
      <c r="C29" s="885"/>
      <c r="D29" s="885"/>
      <c r="E29" s="885"/>
      <c r="F29" s="885"/>
      <c r="G29" s="885"/>
      <c r="H29" s="202"/>
      <c r="I29" s="202"/>
      <c r="J29" s="202"/>
      <c r="K29" s="201"/>
      <c r="L29" s="201"/>
      <c r="M29" s="201"/>
      <c r="N29" s="202"/>
      <c r="O29" s="202"/>
      <c r="P29" s="202"/>
      <c r="Q29" s="202"/>
      <c r="R29" s="202"/>
      <c r="S29" s="267"/>
      <c r="T29" s="200"/>
      <c r="U29" s="202"/>
      <c r="V29" s="202"/>
      <c r="W29" s="202"/>
      <c r="X29" s="202"/>
      <c r="Y29" s="202"/>
      <c r="Z29" s="201"/>
      <c r="AA29" s="201"/>
      <c r="AB29" s="201"/>
      <c r="AC29" s="201"/>
      <c r="AD29" s="266"/>
      <c r="AE29" s="714"/>
    </row>
    <row r="30" spans="1:31" ht="30" customHeight="1" x14ac:dyDescent="0.2">
      <c r="A30" s="322" t="s">
        <v>581</v>
      </c>
      <c r="B30" s="330"/>
      <c r="C30" s="330"/>
      <c r="D30" s="330"/>
      <c r="E30" s="330"/>
      <c r="F30" s="330"/>
      <c r="G30" s="330"/>
      <c r="H30" s="27">
        <v>90645</v>
      </c>
      <c r="I30" s="27">
        <v>3074</v>
      </c>
      <c r="J30" s="27">
        <f>SUM(H30:I30)</f>
        <v>93719</v>
      </c>
      <c r="K30" s="104">
        <f>SUM(B30+E30+H30)</f>
        <v>90645</v>
      </c>
      <c r="L30" s="104">
        <f t="shared" ref="L30:M32" si="38">SUM(C30+F30+I30)</f>
        <v>3074</v>
      </c>
      <c r="M30" s="104">
        <f t="shared" si="38"/>
        <v>93719</v>
      </c>
      <c r="N30" s="27"/>
      <c r="O30" s="27"/>
      <c r="P30" s="27"/>
      <c r="Q30" s="27"/>
      <c r="R30" s="27"/>
      <c r="S30" s="264"/>
      <c r="T30" s="205"/>
      <c r="U30" s="27"/>
      <c r="V30" s="27"/>
      <c r="W30" s="27"/>
      <c r="X30" s="27"/>
      <c r="Y30" s="27"/>
      <c r="Z30" s="104">
        <f t="shared" ref="Z30:Z70" si="39">SUM(N30+Q30+T30+W30)</f>
        <v>0</v>
      </c>
      <c r="AA30" s="104">
        <f t="shared" ref="AA30:AA70" si="40">SUM(O30+R30+U30+X30)</f>
        <v>0</v>
      </c>
      <c r="AB30" s="104">
        <f t="shared" ref="AB30:AB70" si="41">SUM(P30+S30+V30+Y30)</f>
        <v>0</v>
      </c>
      <c r="AC30" s="104">
        <f t="shared" ref="AC30:AC70" si="42">Z30+K30</f>
        <v>90645</v>
      </c>
      <c r="AD30" s="104">
        <f t="shared" ref="AD30:AD70" si="43">AA30+L30</f>
        <v>3074</v>
      </c>
      <c r="AE30" s="445">
        <f t="shared" ref="AE30:AE70" si="44">AB30+M30</f>
        <v>93719</v>
      </c>
    </row>
    <row r="31" spans="1:31" ht="30" customHeight="1" x14ac:dyDescent="0.2">
      <c r="A31" s="322" t="s">
        <v>580</v>
      </c>
      <c r="B31" s="330"/>
      <c r="C31" s="330"/>
      <c r="D31" s="330"/>
      <c r="E31" s="330"/>
      <c r="F31" s="330"/>
      <c r="G31" s="330"/>
      <c r="H31" s="27">
        <v>21192</v>
      </c>
      <c r="I31" s="821">
        <f>2413+3810+4064+2286+15200</f>
        <v>27773</v>
      </c>
      <c r="J31" s="27">
        <f t="shared" ref="J31:J42" si="45">SUM(H31:I31)</f>
        <v>48965</v>
      </c>
      <c r="K31" s="104">
        <f t="shared" ref="K31:K32" si="46">SUM(B31+E31+H31)</f>
        <v>21192</v>
      </c>
      <c r="L31" s="104">
        <f t="shared" si="38"/>
        <v>27773</v>
      </c>
      <c r="M31" s="104">
        <f t="shared" si="38"/>
        <v>48965</v>
      </c>
      <c r="N31" s="27"/>
      <c r="O31" s="27"/>
      <c r="P31" s="27"/>
      <c r="Q31" s="27"/>
      <c r="R31" s="27"/>
      <c r="S31" s="264"/>
      <c r="T31" s="205"/>
      <c r="U31" s="27"/>
      <c r="V31" s="27"/>
      <c r="W31" s="27"/>
      <c r="X31" s="27"/>
      <c r="Y31" s="27"/>
      <c r="Z31" s="104">
        <f t="shared" si="39"/>
        <v>0</v>
      </c>
      <c r="AA31" s="104">
        <f t="shared" si="40"/>
        <v>0</v>
      </c>
      <c r="AB31" s="104">
        <f t="shared" si="41"/>
        <v>0</v>
      </c>
      <c r="AC31" s="104">
        <f t="shared" si="42"/>
        <v>21192</v>
      </c>
      <c r="AD31" s="104">
        <f t="shared" si="43"/>
        <v>27773</v>
      </c>
      <c r="AE31" s="445">
        <f t="shared" si="44"/>
        <v>48965</v>
      </c>
    </row>
    <row r="32" spans="1:31" ht="15" customHeight="1" x14ac:dyDescent="0.2">
      <c r="A32" s="322" t="s">
        <v>1041</v>
      </c>
      <c r="B32" s="330"/>
      <c r="C32" s="330"/>
      <c r="D32" s="330"/>
      <c r="E32" s="330"/>
      <c r="F32" s="330"/>
      <c r="G32" s="330"/>
      <c r="H32" s="27">
        <v>5392</v>
      </c>
      <c r="I32" s="821"/>
      <c r="J32" s="27">
        <f t="shared" si="45"/>
        <v>5392</v>
      </c>
      <c r="K32" s="104">
        <f t="shared" si="46"/>
        <v>5392</v>
      </c>
      <c r="L32" s="104">
        <f t="shared" si="38"/>
        <v>0</v>
      </c>
      <c r="M32" s="104">
        <f t="shared" si="38"/>
        <v>5392</v>
      </c>
      <c r="N32" s="27"/>
      <c r="O32" s="27"/>
      <c r="P32" s="27"/>
      <c r="Q32" s="27"/>
      <c r="R32" s="27"/>
      <c r="S32" s="264"/>
      <c r="T32" s="205"/>
      <c r="U32" s="27"/>
      <c r="V32" s="27"/>
      <c r="W32" s="27"/>
      <c r="X32" s="27"/>
      <c r="Y32" s="27"/>
      <c r="Z32" s="104"/>
      <c r="AA32" s="104"/>
      <c r="AB32" s="104"/>
      <c r="AC32" s="104"/>
      <c r="AD32" s="104"/>
      <c r="AE32" s="445"/>
    </row>
    <row r="33" spans="1:31" ht="15" customHeight="1" x14ac:dyDescent="0.2">
      <c r="A33" s="215" t="s">
        <v>994</v>
      </c>
      <c r="B33" s="330"/>
      <c r="C33" s="330"/>
      <c r="D33" s="330"/>
      <c r="E33" s="330"/>
      <c r="F33" s="330"/>
      <c r="G33" s="330"/>
      <c r="H33" s="27"/>
      <c r="I33" s="27"/>
      <c r="J33" s="27"/>
      <c r="K33" s="104"/>
      <c r="L33" s="104"/>
      <c r="M33" s="104"/>
      <c r="N33" s="27"/>
      <c r="O33" s="27"/>
      <c r="P33" s="27"/>
      <c r="Q33" s="27">
        <v>51665</v>
      </c>
      <c r="R33" s="27"/>
      <c r="S33" s="264">
        <f t="shared" ref="S33:S41" si="47">SUM(Q33:R33)</f>
        <v>51665</v>
      </c>
      <c r="T33" s="205"/>
      <c r="U33" s="27"/>
      <c r="V33" s="27"/>
      <c r="W33" s="27"/>
      <c r="X33" s="27"/>
      <c r="Y33" s="27"/>
      <c r="Z33" s="104">
        <f t="shared" ref="Z33:Z41" si="48">SUM(N33+Q33+T33+W33)</f>
        <v>51665</v>
      </c>
      <c r="AA33" s="104">
        <f t="shared" ref="AA33:AA41" si="49">SUM(O33+R33+U33+X33)</f>
        <v>0</v>
      </c>
      <c r="AB33" s="104">
        <f t="shared" ref="AB33:AB41" si="50">SUM(P33+S33+V33+Y33)</f>
        <v>51665</v>
      </c>
      <c r="AC33" s="104">
        <f t="shared" ref="AC33:AC42" si="51">Z33+K33</f>
        <v>51665</v>
      </c>
      <c r="AD33" s="104">
        <f t="shared" ref="AD33:AD42" si="52">AA33+L33</f>
        <v>0</v>
      </c>
      <c r="AE33" s="445">
        <f t="shared" ref="AE33:AE42" si="53">AB33+M33</f>
        <v>51665</v>
      </c>
    </row>
    <row r="34" spans="1:31" ht="15" customHeight="1" x14ac:dyDescent="0.2">
      <c r="A34" s="215" t="s">
        <v>993</v>
      </c>
      <c r="B34" s="330"/>
      <c r="C34" s="330"/>
      <c r="D34" s="330"/>
      <c r="E34" s="330"/>
      <c r="F34" s="330"/>
      <c r="G34" s="330"/>
      <c r="H34" s="27"/>
      <c r="I34" s="27"/>
      <c r="J34" s="27"/>
      <c r="K34" s="104"/>
      <c r="L34" s="104"/>
      <c r="M34" s="104"/>
      <c r="N34" s="27"/>
      <c r="O34" s="27"/>
      <c r="P34" s="27"/>
      <c r="Q34" s="27">
        <v>47339</v>
      </c>
      <c r="R34" s="27"/>
      <c r="S34" s="264">
        <f t="shared" si="47"/>
        <v>47339</v>
      </c>
      <c r="T34" s="205"/>
      <c r="U34" s="27"/>
      <c r="V34" s="27"/>
      <c r="W34" s="27"/>
      <c r="X34" s="27"/>
      <c r="Y34" s="27"/>
      <c r="Z34" s="104">
        <f t="shared" si="48"/>
        <v>47339</v>
      </c>
      <c r="AA34" s="104">
        <f t="shared" si="49"/>
        <v>0</v>
      </c>
      <c r="AB34" s="104">
        <f t="shared" si="50"/>
        <v>47339</v>
      </c>
      <c r="AC34" s="104">
        <f t="shared" si="51"/>
        <v>47339</v>
      </c>
      <c r="AD34" s="104">
        <f t="shared" si="52"/>
        <v>0</v>
      </c>
      <c r="AE34" s="445">
        <f t="shared" si="53"/>
        <v>47339</v>
      </c>
    </row>
    <row r="35" spans="1:31" ht="15" customHeight="1" x14ac:dyDescent="0.2">
      <c r="A35" s="514" t="s">
        <v>992</v>
      </c>
      <c r="B35" s="330"/>
      <c r="C35" s="330"/>
      <c r="D35" s="330"/>
      <c r="E35" s="330"/>
      <c r="F35" s="330"/>
      <c r="G35" s="330"/>
      <c r="H35" s="27"/>
      <c r="I35" s="27"/>
      <c r="J35" s="27"/>
      <c r="K35" s="104"/>
      <c r="L35" s="104"/>
      <c r="M35" s="104"/>
      <c r="N35" s="27"/>
      <c r="O35" s="27"/>
      <c r="P35" s="27"/>
      <c r="Q35" s="27">
        <v>38478</v>
      </c>
      <c r="R35" s="27"/>
      <c r="S35" s="264">
        <f t="shared" si="47"/>
        <v>38478</v>
      </c>
      <c r="T35" s="205"/>
      <c r="U35" s="27"/>
      <c r="V35" s="27"/>
      <c r="W35" s="27"/>
      <c r="X35" s="27"/>
      <c r="Y35" s="27"/>
      <c r="Z35" s="104">
        <f t="shared" si="48"/>
        <v>38478</v>
      </c>
      <c r="AA35" s="104">
        <f t="shared" si="49"/>
        <v>0</v>
      </c>
      <c r="AB35" s="104">
        <f t="shared" si="50"/>
        <v>38478</v>
      </c>
      <c r="AC35" s="104">
        <f t="shared" si="51"/>
        <v>38478</v>
      </c>
      <c r="AD35" s="104">
        <f t="shared" si="52"/>
        <v>0</v>
      </c>
      <c r="AE35" s="445">
        <f t="shared" si="53"/>
        <v>38478</v>
      </c>
    </row>
    <row r="36" spans="1:31" ht="15" customHeight="1" x14ac:dyDescent="0.2">
      <c r="A36" s="774" t="s">
        <v>991</v>
      </c>
      <c r="B36" s="330"/>
      <c r="C36" s="330"/>
      <c r="D36" s="330"/>
      <c r="E36" s="330"/>
      <c r="F36" s="330"/>
      <c r="G36" s="330"/>
      <c r="H36" s="27"/>
      <c r="I36" s="27"/>
      <c r="J36" s="27"/>
      <c r="K36" s="104"/>
      <c r="L36" s="104"/>
      <c r="M36" s="104"/>
      <c r="N36" s="27"/>
      <c r="O36" s="27"/>
      <c r="P36" s="27"/>
      <c r="Q36" s="27">
        <v>11000</v>
      </c>
      <c r="R36" s="27"/>
      <c r="S36" s="264">
        <f t="shared" si="47"/>
        <v>11000</v>
      </c>
      <c r="T36" s="205"/>
      <c r="U36" s="27"/>
      <c r="V36" s="27"/>
      <c r="W36" s="27">
        <v>41990</v>
      </c>
      <c r="X36" s="27"/>
      <c r="Y36" s="27">
        <f>SUM(W36:X36)</f>
        <v>41990</v>
      </c>
      <c r="Z36" s="104">
        <f t="shared" si="48"/>
        <v>52990</v>
      </c>
      <c r="AA36" s="104">
        <f t="shared" si="49"/>
        <v>0</v>
      </c>
      <c r="AB36" s="104">
        <f t="shared" si="50"/>
        <v>52990</v>
      </c>
      <c r="AC36" s="104">
        <f t="shared" si="51"/>
        <v>52990</v>
      </c>
      <c r="AD36" s="104">
        <f t="shared" si="52"/>
        <v>0</v>
      </c>
      <c r="AE36" s="445">
        <f t="shared" si="53"/>
        <v>52990</v>
      </c>
    </row>
    <row r="37" spans="1:31" ht="30" customHeight="1" x14ac:dyDescent="0.2">
      <c r="A37" s="215" t="s">
        <v>996</v>
      </c>
      <c r="B37" s="330"/>
      <c r="C37" s="330"/>
      <c r="D37" s="330"/>
      <c r="E37" s="330"/>
      <c r="F37" s="330"/>
      <c r="G37" s="330"/>
      <c r="H37" s="27"/>
      <c r="I37" s="27"/>
      <c r="J37" s="27"/>
      <c r="K37" s="104"/>
      <c r="L37" s="104"/>
      <c r="M37" s="104"/>
      <c r="N37" s="27"/>
      <c r="O37" s="27"/>
      <c r="P37" s="27"/>
      <c r="Q37" s="27"/>
      <c r="R37" s="27"/>
      <c r="S37" s="264"/>
      <c r="T37" s="205"/>
      <c r="U37" s="27"/>
      <c r="V37" s="27"/>
      <c r="W37" s="27">
        <v>18570</v>
      </c>
      <c r="X37" s="27"/>
      <c r="Y37" s="27">
        <f>SUM(W37:X37)</f>
        <v>18570</v>
      </c>
      <c r="Z37" s="104">
        <f t="shared" ref="Z37" si="54">SUM(N37+Q37+T37+W37)</f>
        <v>18570</v>
      </c>
      <c r="AA37" s="104">
        <f t="shared" ref="AA37" si="55">SUM(O37+R37+U37+X37)</f>
        <v>0</v>
      </c>
      <c r="AB37" s="104">
        <f t="shared" ref="AB37" si="56">SUM(P37+S37+V37+Y37)</f>
        <v>18570</v>
      </c>
      <c r="AC37" s="104">
        <f t="shared" ref="AC37" si="57">Z37+K37</f>
        <v>18570</v>
      </c>
      <c r="AD37" s="104">
        <f t="shared" ref="AD37" si="58">AA37+L37</f>
        <v>0</v>
      </c>
      <c r="AE37" s="445">
        <f t="shared" ref="AE37" si="59">AB37+M37</f>
        <v>18570</v>
      </c>
    </row>
    <row r="38" spans="1:31" ht="15" customHeight="1" x14ac:dyDescent="0.2">
      <c r="A38" s="853" t="s">
        <v>1060</v>
      </c>
      <c r="B38" s="330"/>
      <c r="C38" s="330"/>
      <c r="D38" s="330"/>
      <c r="E38" s="330"/>
      <c r="F38" s="330"/>
      <c r="G38" s="330"/>
      <c r="H38" s="27"/>
      <c r="I38" s="27"/>
      <c r="J38" s="27"/>
      <c r="K38" s="104"/>
      <c r="L38" s="104"/>
      <c r="M38" s="104"/>
      <c r="N38" s="27"/>
      <c r="O38" s="27"/>
      <c r="P38" s="27"/>
      <c r="Q38" s="27">
        <v>25000</v>
      </c>
      <c r="R38" s="27"/>
      <c r="S38" s="264">
        <f t="shared" si="47"/>
        <v>25000</v>
      </c>
      <c r="T38" s="205"/>
      <c r="U38" s="27"/>
      <c r="V38" s="27"/>
      <c r="W38" s="27">
        <v>25000</v>
      </c>
      <c r="X38" s="27"/>
      <c r="Y38" s="27">
        <f t="shared" ref="Y38:Y39" si="60">SUM(W38:X38)</f>
        <v>25000</v>
      </c>
      <c r="Z38" s="104">
        <f t="shared" ref="Z38:Z39" si="61">SUM(N38+Q38+T38+W38)</f>
        <v>50000</v>
      </c>
      <c r="AA38" s="104">
        <f t="shared" ref="AA38:AA39" si="62">SUM(O38+R38+U38+X38)</f>
        <v>0</v>
      </c>
      <c r="AB38" s="104">
        <f t="shared" ref="AB38:AB39" si="63">SUM(P38+S38+V38+Y38)</f>
        <v>50000</v>
      </c>
      <c r="AC38" s="104">
        <f t="shared" ref="AC38:AC39" si="64">Z38+K38</f>
        <v>50000</v>
      </c>
      <c r="AD38" s="104">
        <f t="shared" ref="AD38:AD39" si="65">AA38+L38</f>
        <v>0</v>
      </c>
      <c r="AE38" s="445">
        <f t="shared" ref="AE38:AE39" si="66">AB38+M38</f>
        <v>50000</v>
      </c>
    </row>
    <row r="39" spans="1:31" ht="15" customHeight="1" x14ac:dyDescent="0.2">
      <c r="A39" s="853" t="s">
        <v>1061</v>
      </c>
      <c r="B39" s="330"/>
      <c r="C39" s="330"/>
      <c r="D39" s="330"/>
      <c r="E39" s="330"/>
      <c r="F39" s="330"/>
      <c r="G39" s="330"/>
      <c r="H39" s="27"/>
      <c r="I39" s="27"/>
      <c r="J39" s="27"/>
      <c r="K39" s="104"/>
      <c r="L39" s="104"/>
      <c r="M39" s="104"/>
      <c r="N39" s="27"/>
      <c r="O39" s="27"/>
      <c r="P39" s="27"/>
      <c r="Q39" s="27">
        <v>25000</v>
      </c>
      <c r="R39" s="27"/>
      <c r="S39" s="264">
        <f t="shared" si="47"/>
        <v>25000</v>
      </c>
      <c r="T39" s="205"/>
      <c r="U39" s="27"/>
      <c r="V39" s="27"/>
      <c r="W39" s="27">
        <v>25000</v>
      </c>
      <c r="X39" s="27"/>
      <c r="Y39" s="27">
        <f t="shared" si="60"/>
        <v>25000</v>
      </c>
      <c r="Z39" s="104">
        <f t="shared" si="61"/>
        <v>50000</v>
      </c>
      <c r="AA39" s="104">
        <f t="shared" si="62"/>
        <v>0</v>
      </c>
      <c r="AB39" s="104">
        <f t="shared" si="63"/>
        <v>50000</v>
      </c>
      <c r="AC39" s="104">
        <f t="shared" si="64"/>
        <v>50000</v>
      </c>
      <c r="AD39" s="104">
        <f t="shared" si="65"/>
        <v>0</v>
      </c>
      <c r="AE39" s="445">
        <f t="shared" si="66"/>
        <v>50000</v>
      </c>
    </row>
    <row r="40" spans="1:31" ht="15" customHeight="1" x14ac:dyDescent="0.2">
      <c r="A40" s="215" t="s">
        <v>990</v>
      </c>
      <c r="B40" s="330"/>
      <c r="C40" s="330"/>
      <c r="D40" s="330"/>
      <c r="E40" s="330"/>
      <c r="F40" s="330"/>
      <c r="G40" s="330"/>
      <c r="H40" s="27"/>
      <c r="I40" s="27"/>
      <c r="J40" s="27"/>
      <c r="K40" s="104"/>
      <c r="L40" s="104"/>
      <c r="M40" s="104"/>
      <c r="N40" s="27"/>
      <c r="O40" s="27"/>
      <c r="P40" s="27"/>
      <c r="Q40" s="27">
        <v>400000</v>
      </c>
      <c r="R40" s="27"/>
      <c r="S40" s="264">
        <f t="shared" si="47"/>
        <v>400000</v>
      </c>
      <c r="T40" s="205"/>
      <c r="U40" s="27"/>
      <c r="V40" s="27"/>
      <c r="W40" s="27"/>
      <c r="X40" s="27"/>
      <c r="Y40" s="27"/>
      <c r="Z40" s="104">
        <f t="shared" si="48"/>
        <v>400000</v>
      </c>
      <c r="AA40" s="104">
        <f t="shared" si="49"/>
        <v>0</v>
      </c>
      <c r="AB40" s="104">
        <f t="shared" si="50"/>
        <v>400000</v>
      </c>
      <c r="AC40" s="104">
        <f t="shared" si="51"/>
        <v>400000</v>
      </c>
      <c r="AD40" s="104">
        <f t="shared" si="52"/>
        <v>0</v>
      </c>
      <c r="AE40" s="445">
        <f t="shared" si="53"/>
        <v>400000</v>
      </c>
    </row>
    <row r="41" spans="1:31" ht="15" customHeight="1" x14ac:dyDescent="0.2">
      <c r="A41" s="262" t="s">
        <v>989</v>
      </c>
      <c r="B41" s="330"/>
      <c r="C41" s="330"/>
      <c r="D41" s="330"/>
      <c r="E41" s="330"/>
      <c r="F41" s="330"/>
      <c r="G41" s="330"/>
      <c r="H41" s="27"/>
      <c r="I41" s="27"/>
      <c r="J41" s="27"/>
      <c r="K41" s="104"/>
      <c r="L41" s="104"/>
      <c r="M41" s="104"/>
      <c r="N41" s="27"/>
      <c r="O41" s="27"/>
      <c r="P41" s="27"/>
      <c r="Q41" s="27">
        <v>2794</v>
      </c>
      <c r="R41" s="27"/>
      <c r="S41" s="264">
        <f t="shared" si="47"/>
        <v>2794</v>
      </c>
      <c r="T41" s="205"/>
      <c r="U41" s="27"/>
      <c r="V41" s="27"/>
      <c r="W41" s="27"/>
      <c r="X41" s="27"/>
      <c r="Y41" s="27"/>
      <c r="Z41" s="104">
        <f t="shared" si="48"/>
        <v>2794</v>
      </c>
      <c r="AA41" s="104">
        <f t="shared" si="49"/>
        <v>0</v>
      </c>
      <c r="AB41" s="104">
        <f t="shared" si="50"/>
        <v>2794</v>
      </c>
      <c r="AC41" s="104">
        <f t="shared" si="51"/>
        <v>2794</v>
      </c>
      <c r="AD41" s="104">
        <f t="shared" si="52"/>
        <v>0</v>
      </c>
      <c r="AE41" s="445">
        <f t="shared" si="53"/>
        <v>2794</v>
      </c>
    </row>
    <row r="42" spans="1:31" ht="15" customHeight="1" x14ac:dyDescent="0.2">
      <c r="A42" s="329" t="s">
        <v>582</v>
      </c>
      <c r="B42" s="330"/>
      <c r="C42" s="330"/>
      <c r="D42" s="330"/>
      <c r="E42" s="330"/>
      <c r="F42" s="330"/>
      <c r="G42" s="330"/>
      <c r="H42" s="27">
        <v>280959</v>
      </c>
      <c r="I42" s="27">
        <v>-117418</v>
      </c>
      <c r="J42" s="27">
        <f t="shared" si="45"/>
        <v>163541</v>
      </c>
      <c r="K42" s="104">
        <f t="shared" ref="K42:K70" si="67">SUM(B42+E42+H42)</f>
        <v>280959</v>
      </c>
      <c r="L42" s="104">
        <f t="shared" ref="L42:L70" si="68">SUM(C42+F42+I42)</f>
        <v>-117418</v>
      </c>
      <c r="M42" s="104">
        <f t="shared" ref="M42:M70" si="69">SUM(D42+G42+J42)</f>
        <v>163541</v>
      </c>
      <c r="N42" s="27"/>
      <c r="O42" s="27"/>
      <c r="P42" s="27"/>
      <c r="Q42" s="27"/>
      <c r="R42" s="27"/>
      <c r="S42" s="264"/>
      <c r="T42" s="205"/>
      <c r="U42" s="27"/>
      <c r="V42" s="27"/>
      <c r="W42" s="27"/>
      <c r="X42" s="27"/>
      <c r="Y42" s="27"/>
      <c r="Z42" s="104">
        <f t="shared" si="39"/>
        <v>0</v>
      </c>
      <c r="AA42" s="104">
        <f t="shared" si="40"/>
        <v>0</v>
      </c>
      <c r="AB42" s="104">
        <f t="shared" si="41"/>
        <v>0</v>
      </c>
      <c r="AC42" s="104">
        <f t="shared" si="51"/>
        <v>280959</v>
      </c>
      <c r="AD42" s="104">
        <f t="shared" si="52"/>
        <v>-117418</v>
      </c>
      <c r="AE42" s="445">
        <f t="shared" si="53"/>
        <v>163541</v>
      </c>
    </row>
    <row r="43" spans="1:31" ht="15" customHeight="1" x14ac:dyDescent="0.2">
      <c r="A43" s="310" t="s">
        <v>724</v>
      </c>
      <c r="B43" s="330"/>
      <c r="C43" s="330"/>
      <c r="D43" s="330"/>
      <c r="E43" s="330"/>
      <c r="F43" s="330"/>
      <c r="G43" s="330"/>
      <c r="H43" s="27"/>
      <c r="I43" s="27"/>
      <c r="J43" s="27"/>
      <c r="K43" s="104">
        <f t="shared" si="67"/>
        <v>0</v>
      </c>
      <c r="L43" s="104">
        <f t="shared" si="68"/>
        <v>0</v>
      </c>
      <c r="M43" s="104">
        <f t="shared" si="69"/>
        <v>0</v>
      </c>
      <c r="N43" s="27"/>
      <c r="O43" s="27"/>
      <c r="P43" s="27"/>
      <c r="Q43" s="27"/>
      <c r="R43" s="27"/>
      <c r="S43" s="264"/>
      <c r="T43" s="205"/>
      <c r="U43" s="27"/>
      <c r="V43" s="27"/>
      <c r="W43" s="27">
        <f>100000-40000</f>
        <v>60000</v>
      </c>
      <c r="X43" s="27"/>
      <c r="Y43" s="27">
        <f>SUM(W43:X43)</f>
        <v>60000</v>
      </c>
      <c r="Z43" s="104">
        <f t="shared" si="39"/>
        <v>60000</v>
      </c>
      <c r="AA43" s="104">
        <f t="shared" si="40"/>
        <v>0</v>
      </c>
      <c r="AB43" s="104">
        <f t="shared" si="41"/>
        <v>60000</v>
      </c>
      <c r="AC43" s="104">
        <f t="shared" si="42"/>
        <v>60000</v>
      </c>
      <c r="AD43" s="104">
        <f t="shared" si="43"/>
        <v>0</v>
      </c>
      <c r="AE43" s="445">
        <f t="shared" si="44"/>
        <v>60000</v>
      </c>
    </row>
    <row r="44" spans="1:31" ht="15" customHeight="1" x14ac:dyDescent="0.2">
      <c r="A44" s="310" t="s">
        <v>583</v>
      </c>
      <c r="B44" s="330"/>
      <c r="C44" s="330"/>
      <c r="D44" s="330"/>
      <c r="E44" s="330"/>
      <c r="F44" s="330"/>
      <c r="G44" s="330"/>
      <c r="H44" s="27"/>
      <c r="I44" s="27"/>
      <c r="J44" s="27"/>
      <c r="K44" s="104">
        <f t="shared" si="67"/>
        <v>0</v>
      </c>
      <c r="L44" s="104">
        <f t="shared" si="68"/>
        <v>0</v>
      </c>
      <c r="M44" s="104">
        <f t="shared" si="69"/>
        <v>0</v>
      </c>
      <c r="N44" s="27">
        <v>16163</v>
      </c>
      <c r="O44" s="27"/>
      <c r="P44" s="27">
        <f>SUM(N44:O44)</f>
        <v>16163</v>
      </c>
      <c r="Q44" s="27"/>
      <c r="R44" s="27"/>
      <c r="S44" s="264"/>
      <c r="T44" s="205"/>
      <c r="U44" s="27"/>
      <c r="V44" s="27"/>
      <c r="W44" s="27"/>
      <c r="X44" s="27"/>
      <c r="Y44" s="27"/>
      <c r="Z44" s="104">
        <f t="shared" si="39"/>
        <v>16163</v>
      </c>
      <c r="AA44" s="104">
        <f t="shared" si="40"/>
        <v>0</v>
      </c>
      <c r="AB44" s="104">
        <f t="shared" si="41"/>
        <v>16163</v>
      </c>
      <c r="AC44" s="104">
        <f t="shared" si="42"/>
        <v>16163</v>
      </c>
      <c r="AD44" s="104">
        <f t="shared" si="43"/>
        <v>0</v>
      </c>
      <c r="AE44" s="445">
        <f t="shared" si="44"/>
        <v>16163</v>
      </c>
    </row>
    <row r="45" spans="1:31" ht="15" customHeight="1" x14ac:dyDescent="0.2">
      <c r="A45" s="310" t="s">
        <v>584</v>
      </c>
      <c r="B45" s="330"/>
      <c r="C45" s="330"/>
      <c r="D45" s="330"/>
      <c r="E45" s="330"/>
      <c r="F45" s="330"/>
      <c r="G45" s="330"/>
      <c r="H45" s="27">
        <v>32755</v>
      </c>
      <c r="I45" s="27"/>
      <c r="J45" s="27">
        <f t="shared" ref="J45:J46" si="70">SUM(H45:I45)</f>
        <v>32755</v>
      </c>
      <c r="K45" s="104">
        <f t="shared" si="67"/>
        <v>32755</v>
      </c>
      <c r="L45" s="104">
        <f t="shared" si="68"/>
        <v>0</v>
      </c>
      <c r="M45" s="104">
        <f t="shared" si="69"/>
        <v>32755</v>
      </c>
      <c r="N45" s="27"/>
      <c r="O45" s="27"/>
      <c r="P45" s="27"/>
      <c r="Q45" s="27"/>
      <c r="R45" s="27"/>
      <c r="S45" s="264"/>
      <c r="T45" s="205"/>
      <c r="U45" s="27"/>
      <c r="V45" s="27"/>
      <c r="W45" s="27"/>
      <c r="X45" s="27"/>
      <c r="Y45" s="27"/>
      <c r="Z45" s="104">
        <f t="shared" si="39"/>
        <v>0</v>
      </c>
      <c r="AA45" s="104">
        <f t="shared" si="40"/>
        <v>0</v>
      </c>
      <c r="AB45" s="104">
        <f t="shared" si="41"/>
        <v>0</v>
      </c>
      <c r="AC45" s="104">
        <f t="shared" si="42"/>
        <v>32755</v>
      </c>
      <c r="AD45" s="104">
        <f t="shared" si="43"/>
        <v>0</v>
      </c>
      <c r="AE45" s="445">
        <f t="shared" si="44"/>
        <v>32755</v>
      </c>
    </row>
    <row r="46" spans="1:31" ht="15" customHeight="1" x14ac:dyDescent="0.2">
      <c r="A46" s="310" t="s">
        <v>987</v>
      </c>
      <c r="B46" s="330"/>
      <c r="C46" s="330"/>
      <c r="D46" s="330"/>
      <c r="E46" s="330"/>
      <c r="F46" s="330"/>
      <c r="G46" s="330"/>
      <c r="H46" s="27">
        <v>6619</v>
      </c>
      <c r="I46" s="27"/>
      <c r="J46" s="27">
        <f t="shared" si="70"/>
        <v>6619</v>
      </c>
      <c r="K46" s="104">
        <f t="shared" si="67"/>
        <v>6619</v>
      </c>
      <c r="L46" s="104">
        <f t="shared" si="68"/>
        <v>0</v>
      </c>
      <c r="M46" s="104">
        <f t="shared" si="69"/>
        <v>6619</v>
      </c>
      <c r="N46" s="27"/>
      <c r="O46" s="27"/>
      <c r="P46" s="27"/>
      <c r="Q46" s="27"/>
      <c r="R46" s="27"/>
      <c r="S46" s="264"/>
      <c r="T46" s="205"/>
      <c r="U46" s="27"/>
      <c r="V46" s="27"/>
      <c r="W46" s="27"/>
      <c r="X46" s="27"/>
      <c r="Y46" s="27"/>
      <c r="Z46" s="104">
        <f t="shared" ref="Z46" si="71">SUM(N46+Q46+T46+W46)</f>
        <v>0</v>
      </c>
      <c r="AA46" s="104">
        <f t="shared" ref="AA46" si="72">SUM(O46+R46+U46+X46)</f>
        <v>0</v>
      </c>
      <c r="AB46" s="104">
        <f t="shared" ref="AB46" si="73">SUM(P46+S46+V46+Y46)</f>
        <v>0</v>
      </c>
      <c r="AC46" s="104">
        <f t="shared" ref="AC46" si="74">Z46+K46</f>
        <v>6619</v>
      </c>
      <c r="AD46" s="104">
        <f t="shared" ref="AD46" si="75">AA46+L46</f>
        <v>0</v>
      </c>
      <c r="AE46" s="445">
        <f t="shared" ref="AE46" si="76">AB46+M46</f>
        <v>6619</v>
      </c>
    </row>
    <row r="47" spans="1:31" ht="15" customHeight="1" x14ac:dyDescent="0.2">
      <c r="A47" s="215" t="s">
        <v>995</v>
      </c>
      <c r="B47" s="330"/>
      <c r="C47" s="330"/>
      <c r="D47" s="331"/>
      <c r="E47" s="330">
        <v>2620</v>
      </c>
      <c r="F47" s="330"/>
      <c r="G47" s="331">
        <f>SUM(E47:F47)</f>
        <v>2620</v>
      </c>
      <c r="H47" s="27"/>
      <c r="I47" s="27"/>
      <c r="J47" s="27"/>
      <c r="K47" s="104">
        <f t="shared" si="67"/>
        <v>2620</v>
      </c>
      <c r="L47" s="104">
        <f t="shared" si="68"/>
        <v>0</v>
      </c>
      <c r="M47" s="104">
        <f t="shared" si="69"/>
        <v>2620</v>
      </c>
      <c r="N47" s="27"/>
      <c r="O47" s="27"/>
      <c r="P47" s="27"/>
      <c r="Q47" s="27"/>
      <c r="R47" s="27"/>
      <c r="S47" s="264"/>
      <c r="T47" s="205"/>
      <c r="U47" s="27"/>
      <c r="V47" s="27"/>
      <c r="W47" s="27">
        <v>15843</v>
      </c>
      <c r="X47" s="27"/>
      <c r="Y47" s="27">
        <f>SUM(W47:X47)</f>
        <v>15843</v>
      </c>
      <c r="Z47" s="104">
        <f t="shared" ref="Z47" si="77">SUM(N47+Q47+T47+W47)</f>
        <v>15843</v>
      </c>
      <c r="AA47" s="104">
        <f t="shared" ref="AA47" si="78">SUM(O47+R47+U47+X47)</f>
        <v>0</v>
      </c>
      <c r="AB47" s="104">
        <f t="shared" ref="AB47" si="79">SUM(P47+S47+V47+Y47)</f>
        <v>15843</v>
      </c>
      <c r="AC47" s="104">
        <f t="shared" ref="AC47" si="80">Z47+K47</f>
        <v>18463</v>
      </c>
      <c r="AD47" s="104">
        <f t="shared" ref="AD47" si="81">AA47+L47</f>
        <v>0</v>
      </c>
      <c r="AE47" s="445">
        <f t="shared" ref="AE47" si="82">AB47+M47</f>
        <v>18463</v>
      </c>
    </row>
    <row r="48" spans="1:31" ht="15" customHeight="1" x14ac:dyDescent="0.2">
      <c r="A48" s="310" t="s">
        <v>899</v>
      </c>
      <c r="B48" s="330"/>
      <c r="C48" s="330"/>
      <c r="D48" s="330"/>
      <c r="E48" s="330"/>
      <c r="F48" s="330"/>
      <c r="G48" s="330"/>
      <c r="H48" s="27"/>
      <c r="I48" s="27"/>
      <c r="J48" s="27"/>
      <c r="K48" s="104">
        <f t="shared" si="67"/>
        <v>0</v>
      </c>
      <c r="L48" s="104">
        <f t="shared" si="68"/>
        <v>0</v>
      </c>
      <c r="M48" s="104">
        <f t="shared" si="69"/>
        <v>0</v>
      </c>
      <c r="N48" s="27">
        <v>5000</v>
      </c>
      <c r="O48" s="27"/>
      <c r="P48" s="27">
        <f>SUM(N48:O48)</f>
        <v>5000</v>
      </c>
      <c r="Q48" s="27"/>
      <c r="R48" s="27"/>
      <c r="S48" s="264"/>
      <c r="T48" s="205"/>
      <c r="U48" s="27"/>
      <c r="V48" s="27"/>
      <c r="W48" s="27"/>
      <c r="X48" s="27"/>
      <c r="Y48" s="27"/>
      <c r="Z48" s="104">
        <f t="shared" si="39"/>
        <v>5000</v>
      </c>
      <c r="AA48" s="104">
        <f t="shared" si="40"/>
        <v>0</v>
      </c>
      <c r="AB48" s="104">
        <f t="shared" si="41"/>
        <v>5000</v>
      </c>
      <c r="AC48" s="104">
        <f t="shared" si="42"/>
        <v>5000</v>
      </c>
      <c r="AD48" s="104">
        <f t="shared" si="43"/>
        <v>0</v>
      </c>
      <c r="AE48" s="445">
        <f t="shared" si="44"/>
        <v>5000</v>
      </c>
    </row>
    <row r="49" spans="1:31" ht="15" customHeight="1" x14ac:dyDescent="0.2">
      <c r="A49" s="310" t="s">
        <v>897</v>
      </c>
      <c r="B49" s="330"/>
      <c r="C49" s="330"/>
      <c r="D49" s="330"/>
      <c r="E49" s="330"/>
      <c r="F49" s="330"/>
      <c r="G49" s="330"/>
      <c r="H49" s="27"/>
      <c r="I49" s="27"/>
      <c r="J49" s="27"/>
      <c r="K49" s="104">
        <f t="shared" si="67"/>
        <v>0</v>
      </c>
      <c r="L49" s="104">
        <f t="shared" si="68"/>
        <v>0</v>
      </c>
      <c r="M49" s="104">
        <f t="shared" si="69"/>
        <v>0</v>
      </c>
      <c r="N49" s="27"/>
      <c r="O49" s="27"/>
      <c r="P49" s="27"/>
      <c r="Q49" s="27">
        <f>63500+1000</f>
        <v>64500</v>
      </c>
      <c r="R49" s="27">
        <v>-1936</v>
      </c>
      <c r="S49" s="264">
        <f>SUM(Q49:R49)</f>
        <v>62564</v>
      </c>
      <c r="T49" s="205"/>
      <c r="U49" s="27"/>
      <c r="V49" s="27"/>
      <c r="W49" s="27"/>
      <c r="X49" s="27"/>
      <c r="Y49" s="27"/>
      <c r="Z49" s="104">
        <f t="shared" si="39"/>
        <v>64500</v>
      </c>
      <c r="AA49" s="104">
        <f t="shared" si="40"/>
        <v>-1936</v>
      </c>
      <c r="AB49" s="104">
        <f t="shared" si="41"/>
        <v>62564</v>
      </c>
      <c r="AC49" s="104">
        <f t="shared" si="42"/>
        <v>64500</v>
      </c>
      <c r="AD49" s="104">
        <f t="shared" si="43"/>
        <v>-1936</v>
      </c>
      <c r="AE49" s="445">
        <f t="shared" si="44"/>
        <v>62564</v>
      </c>
    </row>
    <row r="50" spans="1:31" ht="15" customHeight="1" x14ac:dyDescent="0.2">
      <c r="A50" s="310" t="s">
        <v>842</v>
      </c>
      <c r="B50" s="330"/>
      <c r="C50" s="330"/>
      <c r="D50" s="330"/>
      <c r="E50" s="330"/>
      <c r="F50" s="330"/>
      <c r="G50" s="330"/>
      <c r="H50" s="27"/>
      <c r="I50" s="27"/>
      <c r="J50" s="27"/>
      <c r="K50" s="104">
        <f t="shared" si="67"/>
        <v>0</v>
      </c>
      <c r="L50" s="104">
        <f t="shared" si="68"/>
        <v>0</v>
      </c>
      <c r="M50" s="104">
        <f t="shared" si="69"/>
        <v>0</v>
      </c>
      <c r="N50" s="27"/>
      <c r="O50" s="27"/>
      <c r="P50" s="27"/>
      <c r="Q50" s="27">
        <v>80060</v>
      </c>
      <c r="R50" s="27"/>
      <c r="S50" s="264">
        <f t="shared" ref="S50:S53" si="83">SUM(Q50:R50)</f>
        <v>80060</v>
      </c>
      <c r="T50" s="205"/>
      <c r="U50" s="27"/>
      <c r="V50" s="27"/>
      <c r="W50" s="27"/>
      <c r="X50" s="27"/>
      <c r="Y50" s="27"/>
      <c r="Z50" s="104">
        <f t="shared" si="39"/>
        <v>80060</v>
      </c>
      <c r="AA50" s="104">
        <f t="shared" si="40"/>
        <v>0</v>
      </c>
      <c r="AB50" s="104">
        <f t="shared" si="41"/>
        <v>80060</v>
      </c>
      <c r="AC50" s="104">
        <f t="shared" si="42"/>
        <v>80060</v>
      </c>
      <c r="AD50" s="104">
        <f t="shared" si="43"/>
        <v>0</v>
      </c>
      <c r="AE50" s="445">
        <f t="shared" si="44"/>
        <v>80060</v>
      </c>
    </row>
    <row r="51" spans="1:31" ht="15" customHeight="1" x14ac:dyDescent="0.2">
      <c r="A51" s="310" t="s">
        <v>850</v>
      </c>
      <c r="B51" s="330"/>
      <c r="C51" s="330"/>
      <c r="D51" s="330"/>
      <c r="E51" s="330"/>
      <c r="F51" s="330"/>
      <c r="G51" s="330"/>
      <c r="H51" s="27"/>
      <c r="I51" s="27"/>
      <c r="J51" s="27"/>
      <c r="K51" s="104">
        <f t="shared" si="67"/>
        <v>0</v>
      </c>
      <c r="L51" s="104">
        <f t="shared" si="68"/>
        <v>0</v>
      </c>
      <c r="M51" s="104">
        <f t="shared" si="69"/>
        <v>0</v>
      </c>
      <c r="N51" s="27"/>
      <c r="O51" s="27"/>
      <c r="P51" s="27"/>
      <c r="Q51" s="27">
        <v>0</v>
      </c>
      <c r="R51" s="27"/>
      <c r="S51" s="264">
        <f t="shared" si="83"/>
        <v>0</v>
      </c>
      <c r="T51" s="205"/>
      <c r="U51" s="27"/>
      <c r="V51" s="27"/>
      <c r="W51" s="27"/>
      <c r="X51" s="27"/>
      <c r="Y51" s="27"/>
      <c r="Z51" s="104">
        <f t="shared" si="39"/>
        <v>0</v>
      </c>
      <c r="AA51" s="104">
        <f t="shared" si="40"/>
        <v>0</v>
      </c>
      <c r="AB51" s="104">
        <f t="shared" si="41"/>
        <v>0</v>
      </c>
      <c r="AC51" s="104">
        <f t="shared" si="42"/>
        <v>0</v>
      </c>
      <c r="AD51" s="104">
        <f t="shared" si="43"/>
        <v>0</v>
      </c>
      <c r="AE51" s="445">
        <f t="shared" si="44"/>
        <v>0</v>
      </c>
    </row>
    <row r="52" spans="1:31" ht="15" customHeight="1" x14ac:dyDescent="0.2">
      <c r="A52" s="310" t="s">
        <v>855</v>
      </c>
      <c r="B52" s="330"/>
      <c r="C52" s="330"/>
      <c r="D52" s="330"/>
      <c r="E52" s="330"/>
      <c r="F52" s="330"/>
      <c r="G52" s="330"/>
      <c r="H52" s="27"/>
      <c r="I52" s="27"/>
      <c r="J52" s="27"/>
      <c r="K52" s="104">
        <f t="shared" si="67"/>
        <v>0</v>
      </c>
      <c r="L52" s="104">
        <f t="shared" si="68"/>
        <v>0</v>
      </c>
      <c r="M52" s="104">
        <f t="shared" si="69"/>
        <v>0</v>
      </c>
      <c r="N52" s="27"/>
      <c r="O52" s="27"/>
      <c r="P52" s="27"/>
      <c r="Q52" s="27">
        <v>0</v>
      </c>
      <c r="R52" s="27"/>
      <c r="S52" s="264">
        <f t="shared" si="83"/>
        <v>0</v>
      </c>
      <c r="T52" s="205"/>
      <c r="U52" s="27"/>
      <c r="V52" s="27"/>
      <c r="W52" s="27"/>
      <c r="X52" s="27"/>
      <c r="Y52" s="27"/>
      <c r="Z52" s="104">
        <f t="shared" si="39"/>
        <v>0</v>
      </c>
      <c r="AA52" s="104">
        <f t="shared" si="40"/>
        <v>0</v>
      </c>
      <c r="AB52" s="104">
        <f t="shared" si="41"/>
        <v>0</v>
      </c>
      <c r="AC52" s="104">
        <f t="shared" si="42"/>
        <v>0</v>
      </c>
      <c r="AD52" s="104">
        <f t="shared" si="43"/>
        <v>0</v>
      </c>
      <c r="AE52" s="445">
        <f t="shared" si="44"/>
        <v>0</v>
      </c>
    </row>
    <row r="53" spans="1:31" ht="15" customHeight="1" x14ac:dyDescent="0.2">
      <c r="A53" s="310" t="s">
        <v>896</v>
      </c>
      <c r="B53" s="330"/>
      <c r="C53" s="330"/>
      <c r="D53" s="330"/>
      <c r="E53" s="330"/>
      <c r="F53" s="330"/>
      <c r="G53" s="330"/>
      <c r="H53" s="27"/>
      <c r="I53" s="27"/>
      <c r="J53" s="27"/>
      <c r="K53" s="104">
        <f t="shared" si="67"/>
        <v>0</v>
      </c>
      <c r="L53" s="104">
        <f t="shared" si="68"/>
        <v>0</v>
      </c>
      <c r="M53" s="104">
        <f t="shared" si="69"/>
        <v>0</v>
      </c>
      <c r="N53" s="27"/>
      <c r="O53" s="27"/>
      <c r="P53" s="27"/>
      <c r="Q53" s="27">
        <v>0</v>
      </c>
      <c r="R53" s="27"/>
      <c r="S53" s="264">
        <f t="shared" si="83"/>
        <v>0</v>
      </c>
      <c r="T53" s="205"/>
      <c r="U53" s="27"/>
      <c r="V53" s="27"/>
      <c r="W53" s="27">
        <v>0</v>
      </c>
      <c r="X53" s="27"/>
      <c r="Y53" s="27">
        <f>SUM(W53:X53)</f>
        <v>0</v>
      </c>
      <c r="Z53" s="104">
        <f t="shared" si="39"/>
        <v>0</v>
      </c>
      <c r="AA53" s="104">
        <f t="shared" si="40"/>
        <v>0</v>
      </c>
      <c r="AB53" s="104">
        <f t="shared" si="41"/>
        <v>0</v>
      </c>
      <c r="AC53" s="104">
        <f t="shared" si="42"/>
        <v>0</v>
      </c>
      <c r="AD53" s="104">
        <f t="shared" si="43"/>
        <v>0</v>
      </c>
      <c r="AE53" s="445">
        <f t="shared" si="44"/>
        <v>0</v>
      </c>
    </row>
    <row r="54" spans="1:31" ht="15" customHeight="1" x14ac:dyDescent="0.2">
      <c r="A54" s="310" t="s">
        <v>902</v>
      </c>
      <c r="B54" s="330"/>
      <c r="C54" s="330"/>
      <c r="D54" s="330"/>
      <c r="E54" s="330"/>
      <c r="F54" s="330"/>
      <c r="G54" s="330"/>
      <c r="H54" s="27"/>
      <c r="I54" s="27"/>
      <c r="J54" s="27"/>
      <c r="K54" s="104">
        <f t="shared" si="67"/>
        <v>0</v>
      </c>
      <c r="L54" s="104">
        <f t="shared" si="68"/>
        <v>0</v>
      </c>
      <c r="M54" s="104">
        <f t="shared" si="69"/>
        <v>0</v>
      </c>
      <c r="N54" s="27"/>
      <c r="O54" s="27"/>
      <c r="P54" s="27"/>
      <c r="Q54" s="27"/>
      <c r="R54" s="27"/>
      <c r="S54" s="264"/>
      <c r="T54" s="205"/>
      <c r="U54" s="27"/>
      <c r="V54" s="27"/>
      <c r="W54" s="27">
        <v>0</v>
      </c>
      <c r="X54" s="27"/>
      <c r="Y54" s="27">
        <f>SUM(W54:X54)</f>
        <v>0</v>
      </c>
      <c r="Z54" s="104">
        <f t="shared" si="39"/>
        <v>0</v>
      </c>
      <c r="AA54" s="104">
        <f t="shared" si="40"/>
        <v>0</v>
      </c>
      <c r="AB54" s="104">
        <f t="shared" si="41"/>
        <v>0</v>
      </c>
      <c r="AC54" s="104">
        <f t="shared" si="42"/>
        <v>0</v>
      </c>
      <c r="AD54" s="104">
        <f t="shared" si="43"/>
        <v>0</v>
      </c>
      <c r="AE54" s="445">
        <f t="shared" si="44"/>
        <v>0</v>
      </c>
    </row>
    <row r="55" spans="1:31" ht="15" customHeight="1" x14ac:dyDescent="0.2">
      <c r="A55" s="774" t="s">
        <v>986</v>
      </c>
      <c r="B55" s="330"/>
      <c r="C55" s="330"/>
      <c r="D55" s="330"/>
      <c r="E55" s="330"/>
      <c r="F55" s="330"/>
      <c r="G55" s="330"/>
      <c r="H55" s="27">
        <v>2000</v>
      </c>
      <c r="I55" s="27"/>
      <c r="J55" s="27">
        <f t="shared" ref="J55:J70" si="84">SUM(H55:I55)</f>
        <v>2000</v>
      </c>
      <c r="K55" s="104">
        <f t="shared" si="67"/>
        <v>2000</v>
      </c>
      <c r="L55" s="104">
        <f t="shared" si="68"/>
        <v>0</v>
      </c>
      <c r="M55" s="104">
        <f t="shared" si="69"/>
        <v>2000</v>
      </c>
      <c r="N55" s="27"/>
      <c r="O55" s="27"/>
      <c r="P55" s="27"/>
      <c r="Q55" s="27"/>
      <c r="R55" s="27"/>
      <c r="S55" s="264"/>
      <c r="T55" s="205"/>
      <c r="U55" s="27"/>
      <c r="V55" s="27"/>
      <c r="W55" s="27"/>
      <c r="X55" s="27"/>
      <c r="Y55" s="27"/>
      <c r="Z55" s="104">
        <f t="shared" ref="Z55" si="85">SUM(N55+Q55+T55+W55)</f>
        <v>0</v>
      </c>
      <c r="AA55" s="104">
        <f t="shared" ref="AA55" si="86">SUM(O55+R55+U55+X55)</f>
        <v>0</v>
      </c>
      <c r="AB55" s="104">
        <f t="shared" ref="AB55" si="87">SUM(P55+S55+V55+Y55)</f>
        <v>0</v>
      </c>
      <c r="AC55" s="104">
        <f t="shared" ref="AC55" si="88">Z55+K55</f>
        <v>2000</v>
      </c>
      <c r="AD55" s="104">
        <f t="shared" ref="AD55" si="89">AA55+L55</f>
        <v>0</v>
      </c>
      <c r="AE55" s="445">
        <f t="shared" ref="AE55" si="90">AB55+M55</f>
        <v>2000</v>
      </c>
    </row>
    <row r="56" spans="1:31" ht="15" customHeight="1" x14ac:dyDescent="0.2">
      <c r="A56" s="774" t="s">
        <v>1022</v>
      </c>
      <c r="B56" s="330"/>
      <c r="C56" s="330"/>
      <c r="D56" s="330"/>
      <c r="E56" s="330"/>
      <c r="F56" s="330"/>
      <c r="G56" s="330"/>
      <c r="H56" s="27">
        <v>2260</v>
      </c>
      <c r="I56" s="27"/>
      <c r="J56" s="27">
        <f t="shared" ref="J56:J65" si="91">SUM(H56:I56)</f>
        <v>2260</v>
      </c>
      <c r="K56" s="104">
        <f t="shared" si="67"/>
        <v>2260</v>
      </c>
      <c r="L56" s="104">
        <f t="shared" si="68"/>
        <v>0</v>
      </c>
      <c r="M56" s="104">
        <f t="shared" si="69"/>
        <v>2260</v>
      </c>
      <c r="N56" s="27"/>
      <c r="O56" s="27"/>
      <c r="P56" s="27"/>
      <c r="Q56" s="27"/>
      <c r="R56" s="27"/>
      <c r="S56" s="264"/>
      <c r="T56" s="205"/>
      <c r="U56" s="27"/>
      <c r="V56" s="27"/>
      <c r="W56" s="27"/>
      <c r="X56" s="27"/>
      <c r="Y56" s="27"/>
      <c r="Z56" s="104">
        <f t="shared" ref="Z56" si="92">SUM(N56+Q56+T56+W56)</f>
        <v>0</v>
      </c>
      <c r="AA56" s="104">
        <f t="shared" ref="AA56" si="93">SUM(O56+R56+U56+X56)</f>
        <v>0</v>
      </c>
      <c r="AB56" s="104">
        <f t="shared" ref="AB56" si="94">SUM(P56+S56+V56+Y56)</f>
        <v>0</v>
      </c>
      <c r="AC56" s="104">
        <f t="shared" ref="AC56" si="95">Z56+K56</f>
        <v>2260</v>
      </c>
      <c r="AD56" s="104">
        <f t="shared" ref="AD56" si="96">AA56+L56</f>
        <v>0</v>
      </c>
      <c r="AE56" s="445">
        <f t="shared" ref="AE56" si="97">AB56+M56</f>
        <v>2260</v>
      </c>
    </row>
    <row r="57" spans="1:31" ht="15" customHeight="1" x14ac:dyDescent="0.2">
      <c r="A57" s="26" t="s">
        <v>1147</v>
      </c>
      <c r="B57" s="330"/>
      <c r="C57" s="330"/>
      <c r="D57" s="330"/>
      <c r="E57" s="330"/>
      <c r="F57" s="330"/>
      <c r="G57" s="330"/>
      <c r="H57" s="27"/>
      <c r="I57" s="27"/>
      <c r="J57" s="27"/>
      <c r="K57" s="104"/>
      <c r="L57" s="104"/>
      <c r="M57" s="104"/>
      <c r="N57" s="27"/>
      <c r="O57" s="27"/>
      <c r="P57" s="27"/>
      <c r="Q57" s="27"/>
      <c r="R57" s="27">
        <v>7279</v>
      </c>
      <c r="S57" s="264">
        <f t="shared" ref="S57:S58" si="98">SUM(Q57:R57)</f>
        <v>7279</v>
      </c>
      <c r="T57" s="205"/>
      <c r="U57" s="27"/>
      <c r="V57" s="27"/>
      <c r="W57" s="27"/>
      <c r="X57" s="27"/>
      <c r="Y57" s="27"/>
      <c r="Z57" s="104">
        <f t="shared" ref="Z57" si="99">SUM(N57+Q57+T57+W57)</f>
        <v>0</v>
      </c>
      <c r="AA57" s="104">
        <f t="shared" ref="AA57" si="100">SUM(O57+R57+U57+X57)</f>
        <v>7279</v>
      </c>
      <c r="AB57" s="104">
        <f t="shared" ref="AB57" si="101">SUM(P57+S57+V57+Y57)</f>
        <v>7279</v>
      </c>
      <c r="AC57" s="104">
        <f t="shared" ref="AC57" si="102">Z57+K57</f>
        <v>0</v>
      </c>
      <c r="AD57" s="104">
        <f t="shared" ref="AD57" si="103">AA57+L57</f>
        <v>7279</v>
      </c>
      <c r="AE57" s="445">
        <f t="shared" ref="AE57" si="104">AB57+M57</f>
        <v>7279</v>
      </c>
    </row>
    <row r="58" spans="1:31" ht="15" customHeight="1" x14ac:dyDescent="0.2">
      <c r="A58" s="937" t="s">
        <v>1151</v>
      </c>
      <c r="B58" s="330"/>
      <c r="C58" s="330"/>
      <c r="D58" s="330"/>
      <c r="E58" s="330"/>
      <c r="F58" s="330"/>
      <c r="G58" s="330"/>
      <c r="H58" s="27"/>
      <c r="I58" s="27"/>
      <c r="J58" s="27"/>
      <c r="K58" s="104"/>
      <c r="L58" s="104"/>
      <c r="M58" s="104"/>
      <c r="N58" s="27"/>
      <c r="O58" s="27"/>
      <c r="P58" s="27"/>
      <c r="Q58" s="27"/>
      <c r="R58" s="27">
        <v>7581</v>
      </c>
      <c r="S58" s="264">
        <f t="shared" si="98"/>
        <v>7581</v>
      </c>
      <c r="T58" s="205"/>
      <c r="U58" s="27"/>
      <c r="V58" s="27"/>
      <c r="W58" s="27"/>
      <c r="X58" s="27"/>
      <c r="Y58" s="27"/>
      <c r="Z58" s="104">
        <f t="shared" ref="Z58" si="105">SUM(N58+Q58+T58+W58)</f>
        <v>0</v>
      </c>
      <c r="AA58" s="104">
        <f t="shared" ref="AA58" si="106">SUM(O58+R58+U58+X58)</f>
        <v>7581</v>
      </c>
      <c r="AB58" s="104">
        <f t="shared" ref="AB58" si="107">SUM(P58+S58+V58+Y58)</f>
        <v>7581</v>
      </c>
      <c r="AC58" s="104">
        <f t="shared" ref="AC58" si="108">Z58+K58</f>
        <v>0</v>
      </c>
      <c r="AD58" s="104">
        <f t="shared" ref="AD58" si="109">AA58+L58</f>
        <v>7581</v>
      </c>
      <c r="AE58" s="445">
        <f t="shared" ref="AE58" si="110">AB58+M58</f>
        <v>7581</v>
      </c>
    </row>
    <row r="59" spans="1:31" ht="30" customHeight="1" x14ac:dyDescent="0.2">
      <c r="A59" s="854" t="s">
        <v>1047</v>
      </c>
      <c r="B59" s="330"/>
      <c r="C59" s="330"/>
      <c r="D59" s="330"/>
      <c r="E59" s="330"/>
      <c r="F59" s="330"/>
      <c r="G59" s="330"/>
      <c r="H59" s="27">
        <v>2413</v>
      </c>
      <c r="I59" s="27">
        <v>-2413</v>
      </c>
      <c r="J59" s="27">
        <f t="shared" si="91"/>
        <v>0</v>
      </c>
      <c r="K59" s="104">
        <f t="shared" si="67"/>
        <v>2413</v>
      </c>
      <c r="L59" s="104">
        <f t="shared" si="68"/>
        <v>-2413</v>
      </c>
      <c r="M59" s="104">
        <f t="shared" si="69"/>
        <v>0</v>
      </c>
      <c r="N59" s="27"/>
      <c r="O59" s="27"/>
      <c r="P59" s="27"/>
      <c r="Q59" s="27"/>
      <c r="R59" s="27"/>
      <c r="S59" s="264"/>
      <c r="T59" s="205"/>
      <c r="U59" s="27"/>
      <c r="V59" s="27"/>
      <c r="W59" s="27"/>
      <c r="X59" s="27"/>
      <c r="Y59" s="27"/>
      <c r="Z59" s="104">
        <f t="shared" ref="Z59:Z65" si="111">SUM(N59+Q59+T59+W59)</f>
        <v>0</v>
      </c>
      <c r="AA59" s="104">
        <f t="shared" ref="AA59:AA65" si="112">SUM(O59+R59+U59+X59)</f>
        <v>0</v>
      </c>
      <c r="AB59" s="104">
        <f t="shared" ref="AB59:AB65" si="113">SUM(P59+S59+V59+Y59)</f>
        <v>0</v>
      </c>
      <c r="AC59" s="104">
        <f t="shared" ref="AC59:AC65" si="114">Z59+K59</f>
        <v>2413</v>
      </c>
      <c r="AD59" s="104">
        <f t="shared" ref="AD59:AD65" si="115">AA59+L59</f>
        <v>-2413</v>
      </c>
      <c r="AE59" s="445">
        <f t="shared" ref="AE59:AE65" si="116">AB59+M59</f>
        <v>0</v>
      </c>
    </row>
    <row r="60" spans="1:31" ht="30" customHeight="1" x14ac:dyDescent="0.2">
      <c r="A60" s="854" t="s">
        <v>1048</v>
      </c>
      <c r="B60" s="330"/>
      <c r="C60" s="330"/>
      <c r="D60" s="330"/>
      <c r="E60" s="330"/>
      <c r="F60" s="330"/>
      <c r="G60" s="330"/>
      <c r="H60" s="27">
        <v>3810</v>
      </c>
      <c r="I60" s="27">
        <v>-3810</v>
      </c>
      <c r="J60" s="27">
        <f t="shared" si="91"/>
        <v>0</v>
      </c>
      <c r="K60" s="104">
        <f t="shared" si="67"/>
        <v>3810</v>
      </c>
      <c r="L60" s="104">
        <f t="shared" si="68"/>
        <v>-3810</v>
      </c>
      <c r="M60" s="104">
        <f t="shared" si="69"/>
        <v>0</v>
      </c>
      <c r="N60" s="27"/>
      <c r="O60" s="27"/>
      <c r="P60" s="27"/>
      <c r="Q60" s="27"/>
      <c r="R60" s="27"/>
      <c r="S60" s="264"/>
      <c r="T60" s="205"/>
      <c r="U60" s="27"/>
      <c r="V60" s="27"/>
      <c r="W60" s="27"/>
      <c r="X60" s="27"/>
      <c r="Y60" s="27"/>
      <c r="Z60" s="104">
        <f t="shared" si="111"/>
        <v>0</v>
      </c>
      <c r="AA60" s="104">
        <f t="shared" si="112"/>
        <v>0</v>
      </c>
      <c r="AB60" s="104">
        <f t="shared" si="113"/>
        <v>0</v>
      </c>
      <c r="AC60" s="104">
        <f t="shared" si="114"/>
        <v>3810</v>
      </c>
      <c r="AD60" s="104">
        <f t="shared" si="115"/>
        <v>-3810</v>
      </c>
      <c r="AE60" s="445">
        <f t="shared" si="116"/>
        <v>0</v>
      </c>
    </row>
    <row r="61" spans="1:31" ht="30" customHeight="1" x14ac:dyDescent="0.2">
      <c r="A61" s="854" t="s">
        <v>1058</v>
      </c>
      <c r="B61" s="330"/>
      <c r="C61" s="330"/>
      <c r="D61" s="330"/>
      <c r="E61" s="330"/>
      <c r="F61" s="330"/>
      <c r="G61" s="330"/>
      <c r="H61" s="27"/>
      <c r="I61" s="27"/>
      <c r="J61" s="27"/>
      <c r="K61" s="104">
        <f t="shared" si="67"/>
        <v>0</v>
      </c>
      <c r="L61" s="104">
        <f t="shared" si="68"/>
        <v>0</v>
      </c>
      <c r="M61" s="104">
        <f t="shared" si="69"/>
        <v>0</v>
      </c>
      <c r="N61" s="27">
        <v>2000</v>
      </c>
      <c r="O61" s="27"/>
      <c r="P61" s="27">
        <f t="shared" ref="P61:P62" si="117">SUM(N61:O61)</f>
        <v>2000</v>
      </c>
      <c r="Q61" s="27"/>
      <c r="R61" s="27"/>
      <c r="S61" s="264"/>
      <c r="T61" s="205"/>
      <c r="U61" s="27"/>
      <c r="V61" s="27"/>
      <c r="W61" s="27"/>
      <c r="X61" s="27"/>
      <c r="Y61" s="27"/>
      <c r="Z61" s="104">
        <f t="shared" ref="Z61:Z62" si="118">SUM(N61+Q61+T61+W61)</f>
        <v>2000</v>
      </c>
      <c r="AA61" s="104">
        <f t="shared" ref="AA61:AA62" si="119">SUM(O61+R61+U61+X61)</f>
        <v>0</v>
      </c>
      <c r="AB61" s="104">
        <f t="shared" ref="AB61:AB62" si="120">SUM(P61+S61+V61+Y61)</f>
        <v>2000</v>
      </c>
      <c r="AC61" s="104">
        <f t="shared" ref="AC61:AC62" si="121">Z61+K61</f>
        <v>2000</v>
      </c>
      <c r="AD61" s="104">
        <f t="shared" ref="AD61:AD62" si="122">AA61+L61</f>
        <v>0</v>
      </c>
      <c r="AE61" s="445">
        <f t="shared" ref="AE61:AE62" si="123">AB61+M61</f>
        <v>2000</v>
      </c>
    </row>
    <row r="62" spans="1:31" ht="30" customHeight="1" x14ac:dyDescent="0.2">
      <c r="A62" s="854" t="s">
        <v>1059</v>
      </c>
      <c r="B62" s="330"/>
      <c r="C62" s="330"/>
      <c r="D62" s="330"/>
      <c r="E62" s="330"/>
      <c r="F62" s="330"/>
      <c r="G62" s="330"/>
      <c r="H62" s="27"/>
      <c r="I62" s="27"/>
      <c r="J62" s="27"/>
      <c r="K62" s="104">
        <f t="shared" si="67"/>
        <v>0</v>
      </c>
      <c r="L62" s="104">
        <f t="shared" si="68"/>
        <v>0</v>
      </c>
      <c r="M62" s="104">
        <f t="shared" si="69"/>
        <v>0</v>
      </c>
      <c r="N62" s="27">
        <v>7000</v>
      </c>
      <c r="O62" s="27"/>
      <c r="P62" s="27">
        <f t="shared" si="117"/>
        <v>7000</v>
      </c>
      <c r="Q62" s="27"/>
      <c r="R62" s="27"/>
      <c r="S62" s="264"/>
      <c r="T62" s="205"/>
      <c r="U62" s="27"/>
      <c r="V62" s="27"/>
      <c r="W62" s="27"/>
      <c r="X62" s="27"/>
      <c r="Y62" s="27"/>
      <c r="Z62" s="104">
        <f t="shared" si="118"/>
        <v>7000</v>
      </c>
      <c r="AA62" s="104">
        <f t="shared" si="119"/>
        <v>0</v>
      </c>
      <c r="AB62" s="104">
        <f t="shared" si="120"/>
        <v>7000</v>
      </c>
      <c r="AC62" s="104">
        <f t="shared" si="121"/>
        <v>7000</v>
      </c>
      <c r="AD62" s="104">
        <f t="shared" si="122"/>
        <v>0</v>
      </c>
      <c r="AE62" s="445">
        <f t="shared" si="123"/>
        <v>7000</v>
      </c>
    </row>
    <row r="63" spans="1:31" ht="15" customHeight="1" x14ac:dyDescent="0.2">
      <c r="A63" s="854" t="s">
        <v>1049</v>
      </c>
      <c r="B63" s="330"/>
      <c r="C63" s="330"/>
      <c r="D63" s="330"/>
      <c r="E63" s="330"/>
      <c r="F63" s="330"/>
      <c r="G63" s="330"/>
      <c r="H63" s="27">
        <v>4064</v>
      </c>
      <c r="I63" s="27">
        <v>-4064</v>
      </c>
      <c r="J63" s="27">
        <f t="shared" si="91"/>
        <v>0</v>
      </c>
      <c r="K63" s="104">
        <f t="shared" si="67"/>
        <v>4064</v>
      </c>
      <c r="L63" s="104">
        <f t="shared" si="68"/>
        <v>-4064</v>
      </c>
      <c r="M63" s="104">
        <f t="shared" si="69"/>
        <v>0</v>
      </c>
      <c r="N63" s="27"/>
      <c r="O63" s="27"/>
      <c r="P63" s="27"/>
      <c r="Q63" s="27"/>
      <c r="R63" s="27"/>
      <c r="S63" s="264"/>
      <c r="T63" s="205"/>
      <c r="U63" s="27"/>
      <c r="V63" s="27"/>
      <c r="W63" s="27"/>
      <c r="X63" s="27"/>
      <c r="Y63" s="27"/>
      <c r="Z63" s="104">
        <f t="shared" si="111"/>
        <v>0</v>
      </c>
      <c r="AA63" s="104">
        <f t="shared" si="112"/>
        <v>0</v>
      </c>
      <c r="AB63" s="104">
        <f t="shared" si="113"/>
        <v>0</v>
      </c>
      <c r="AC63" s="104">
        <f t="shared" si="114"/>
        <v>4064</v>
      </c>
      <c r="AD63" s="104">
        <f t="shared" si="115"/>
        <v>-4064</v>
      </c>
      <c r="AE63" s="445">
        <f t="shared" si="116"/>
        <v>0</v>
      </c>
    </row>
    <row r="64" spans="1:31" ht="15" customHeight="1" x14ac:dyDescent="0.2">
      <c r="A64" s="854" t="s">
        <v>1050</v>
      </c>
      <c r="B64" s="330"/>
      <c r="C64" s="330"/>
      <c r="D64" s="330"/>
      <c r="E64" s="330"/>
      <c r="F64" s="330"/>
      <c r="G64" s="330"/>
      <c r="H64" s="27">
        <v>2286</v>
      </c>
      <c r="I64" s="27">
        <v>-2286</v>
      </c>
      <c r="J64" s="27">
        <f t="shared" si="91"/>
        <v>0</v>
      </c>
      <c r="K64" s="104">
        <f t="shared" si="67"/>
        <v>2286</v>
      </c>
      <c r="L64" s="104">
        <f t="shared" si="68"/>
        <v>-2286</v>
      </c>
      <c r="M64" s="104">
        <f t="shared" si="69"/>
        <v>0</v>
      </c>
      <c r="N64" s="27"/>
      <c r="O64" s="27"/>
      <c r="P64" s="27"/>
      <c r="Q64" s="27"/>
      <c r="R64" s="27"/>
      <c r="S64" s="264"/>
      <c r="T64" s="205"/>
      <c r="U64" s="27"/>
      <c r="V64" s="27"/>
      <c r="W64" s="27"/>
      <c r="X64" s="27"/>
      <c r="Y64" s="27"/>
      <c r="Z64" s="104">
        <f t="shared" si="111"/>
        <v>0</v>
      </c>
      <c r="AA64" s="104">
        <f t="shared" si="112"/>
        <v>0</v>
      </c>
      <c r="AB64" s="104">
        <f t="shared" si="113"/>
        <v>0</v>
      </c>
      <c r="AC64" s="104">
        <f t="shared" si="114"/>
        <v>2286</v>
      </c>
      <c r="AD64" s="104">
        <f t="shared" si="115"/>
        <v>-2286</v>
      </c>
      <c r="AE64" s="445">
        <f t="shared" si="116"/>
        <v>0</v>
      </c>
    </row>
    <row r="65" spans="1:31" ht="15" customHeight="1" x14ac:dyDescent="0.2">
      <c r="A65" s="854" t="s">
        <v>1051</v>
      </c>
      <c r="B65" s="330"/>
      <c r="C65" s="330"/>
      <c r="D65" s="330"/>
      <c r="E65" s="330"/>
      <c r="F65" s="330"/>
      <c r="G65" s="330"/>
      <c r="H65" s="27">
        <v>15200</v>
      </c>
      <c r="I65" s="27">
        <v>-15200</v>
      </c>
      <c r="J65" s="27">
        <f t="shared" si="91"/>
        <v>0</v>
      </c>
      <c r="K65" s="104">
        <f t="shared" si="67"/>
        <v>15200</v>
      </c>
      <c r="L65" s="104">
        <f t="shared" si="68"/>
        <v>-15200</v>
      </c>
      <c r="M65" s="104">
        <f t="shared" si="69"/>
        <v>0</v>
      </c>
      <c r="N65" s="27"/>
      <c r="O65" s="27"/>
      <c r="P65" s="27"/>
      <c r="Q65" s="27"/>
      <c r="R65" s="27"/>
      <c r="S65" s="264"/>
      <c r="T65" s="205"/>
      <c r="U65" s="27"/>
      <c r="V65" s="27"/>
      <c r="W65" s="27"/>
      <c r="X65" s="27"/>
      <c r="Y65" s="27"/>
      <c r="Z65" s="104">
        <f t="shared" si="111"/>
        <v>0</v>
      </c>
      <c r="AA65" s="104">
        <f t="shared" si="112"/>
        <v>0</v>
      </c>
      <c r="AB65" s="104">
        <f t="shared" si="113"/>
        <v>0</v>
      </c>
      <c r="AC65" s="104">
        <f t="shared" si="114"/>
        <v>15200</v>
      </c>
      <c r="AD65" s="104">
        <f t="shared" si="115"/>
        <v>-15200</v>
      </c>
      <c r="AE65" s="445">
        <f t="shared" si="116"/>
        <v>0</v>
      </c>
    </row>
    <row r="66" spans="1:31" ht="15" customHeight="1" x14ac:dyDescent="0.2">
      <c r="A66" s="310" t="s">
        <v>820</v>
      </c>
      <c r="B66" s="330"/>
      <c r="C66" s="330"/>
      <c r="D66" s="330"/>
      <c r="E66" s="330"/>
      <c r="F66" s="330"/>
      <c r="G66" s="330"/>
      <c r="H66" s="27"/>
      <c r="I66" s="27"/>
      <c r="J66" s="27"/>
      <c r="K66" s="104">
        <f t="shared" si="67"/>
        <v>0</v>
      </c>
      <c r="L66" s="104">
        <f t="shared" si="68"/>
        <v>0</v>
      </c>
      <c r="M66" s="104">
        <f t="shared" si="69"/>
        <v>0</v>
      </c>
      <c r="N66" s="27">
        <v>44100</v>
      </c>
      <c r="O66" s="27">
        <v>-44100</v>
      </c>
      <c r="P66" s="27">
        <f>SUM(N66:O66)</f>
        <v>0</v>
      </c>
      <c r="Q66" s="27"/>
      <c r="R66" s="27"/>
      <c r="S66" s="264"/>
      <c r="T66" s="205"/>
      <c r="U66" s="27"/>
      <c r="V66" s="27"/>
      <c r="W66" s="27"/>
      <c r="X66" s="27"/>
      <c r="Y66" s="27"/>
      <c r="Z66" s="104">
        <f t="shared" si="39"/>
        <v>44100</v>
      </c>
      <c r="AA66" s="104">
        <f t="shared" si="40"/>
        <v>-44100</v>
      </c>
      <c r="AB66" s="104">
        <f t="shared" si="41"/>
        <v>0</v>
      </c>
      <c r="AC66" s="104">
        <f t="shared" si="42"/>
        <v>44100</v>
      </c>
      <c r="AD66" s="104">
        <f t="shared" si="43"/>
        <v>-44100</v>
      </c>
      <c r="AE66" s="445">
        <f t="shared" si="44"/>
        <v>0</v>
      </c>
    </row>
    <row r="67" spans="1:31" ht="30" customHeight="1" x14ac:dyDescent="0.2">
      <c r="A67" s="215" t="s">
        <v>988</v>
      </c>
      <c r="B67" s="330"/>
      <c r="C67" s="330"/>
      <c r="D67" s="330"/>
      <c r="E67" s="330"/>
      <c r="F67" s="330"/>
      <c r="G67" s="330"/>
      <c r="H67" s="27">
        <v>1594</v>
      </c>
      <c r="I67" s="27"/>
      <c r="J67" s="27">
        <f t="shared" si="84"/>
        <v>1594</v>
      </c>
      <c r="K67" s="104">
        <f t="shared" si="67"/>
        <v>1594</v>
      </c>
      <c r="L67" s="104">
        <f t="shared" si="68"/>
        <v>0</v>
      </c>
      <c r="M67" s="104">
        <f t="shared" si="69"/>
        <v>1594</v>
      </c>
      <c r="N67" s="27"/>
      <c r="O67" s="27"/>
      <c r="P67" s="27"/>
      <c r="Q67" s="27"/>
      <c r="R67" s="27"/>
      <c r="S67" s="264"/>
      <c r="T67" s="205"/>
      <c r="U67" s="27"/>
      <c r="V67" s="27"/>
      <c r="W67" s="27"/>
      <c r="X67" s="27"/>
      <c r="Y67" s="27"/>
      <c r="Z67" s="104">
        <f t="shared" ref="Z67" si="124">SUM(N67+Q67+T67+W67)</f>
        <v>0</v>
      </c>
      <c r="AA67" s="104">
        <f t="shared" ref="AA67" si="125">SUM(O67+R67+U67+X67)</f>
        <v>0</v>
      </c>
      <c r="AB67" s="104">
        <f t="shared" ref="AB67" si="126">SUM(P67+S67+V67+Y67)</f>
        <v>0</v>
      </c>
      <c r="AC67" s="104">
        <f t="shared" ref="AC67" si="127">Z67+K67</f>
        <v>1594</v>
      </c>
      <c r="AD67" s="104">
        <f t="shared" ref="AD67" si="128">AA67+L67</f>
        <v>0</v>
      </c>
      <c r="AE67" s="445">
        <f t="shared" ref="AE67" si="129">AB67+M67</f>
        <v>1594</v>
      </c>
    </row>
    <row r="68" spans="1:31" ht="15" customHeight="1" x14ac:dyDescent="0.2">
      <c r="A68" s="310" t="s">
        <v>1155</v>
      </c>
      <c r="B68" s="330"/>
      <c r="C68" s="330"/>
      <c r="D68" s="330"/>
      <c r="E68" s="330"/>
      <c r="F68" s="330"/>
      <c r="G68" s="330"/>
      <c r="H68" s="27"/>
      <c r="I68" s="27"/>
      <c r="J68" s="27"/>
      <c r="K68" s="104"/>
      <c r="L68" s="104"/>
      <c r="M68" s="104"/>
      <c r="N68" s="27"/>
      <c r="O68" s="27"/>
      <c r="P68" s="27"/>
      <c r="Q68" s="27"/>
      <c r="R68" s="27">
        <v>10000</v>
      </c>
      <c r="S68" s="264">
        <f t="shared" ref="S68:S69" si="130">SUM(Q68:R68)</f>
        <v>10000</v>
      </c>
      <c r="T68" s="205"/>
      <c r="U68" s="27"/>
      <c r="V68" s="27"/>
      <c r="W68" s="27"/>
      <c r="X68" s="27"/>
      <c r="Y68" s="27"/>
      <c r="Z68" s="104">
        <f t="shared" ref="Z68" si="131">SUM(N68+Q68+T68+W68)</f>
        <v>0</v>
      </c>
      <c r="AA68" s="104">
        <f t="shared" ref="AA68" si="132">SUM(O68+R68+U68+X68)</f>
        <v>10000</v>
      </c>
      <c r="AB68" s="104">
        <f t="shared" ref="AB68" si="133">SUM(P68+S68+V68+Y68)</f>
        <v>10000</v>
      </c>
      <c r="AC68" s="104">
        <f t="shared" ref="AC68" si="134">Z68+K68</f>
        <v>0</v>
      </c>
      <c r="AD68" s="104">
        <f t="shared" ref="AD68" si="135">AA68+L68</f>
        <v>10000</v>
      </c>
      <c r="AE68" s="445">
        <f t="shared" ref="AE68" si="136">AB68+M68</f>
        <v>10000</v>
      </c>
    </row>
    <row r="69" spans="1:31" ht="15" customHeight="1" x14ac:dyDescent="0.2">
      <c r="A69" s="310" t="s">
        <v>1154</v>
      </c>
      <c r="B69" s="330"/>
      <c r="C69" s="330"/>
      <c r="D69" s="330"/>
      <c r="E69" s="330"/>
      <c r="F69" s="330"/>
      <c r="G69" s="330"/>
      <c r="H69" s="27"/>
      <c r="I69" s="27"/>
      <c r="J69" s="27"/>
      <c r="K69" s="104"/>
      <c r="L69" s="104"/>
      <c r="M69" s="104"/>
      <c r="N69" s="27"/>
      <c r="O69" s="27"/>
      <c r="P69" s="27"/>
      <c r="Q69" s="27"/>
      <c r="R69" s="27">
        <f>99783+6707</f>
        <v>106490</v>
      </c>
      <c r="S69" s="264">
        <f t="shared" si="130"/>
        <v>106490</v>
      </c>
      <c r="T69" s="205"/>
      <c r="U69" s="27"/>
      <c r="V69" s="27"/>
      <c r="W69" s="27"/>
      <c r="X69" s="27"/>
      <c r="Y69" s="27"/>
      <c r="Z69" s="104">
        <f t="shared" ref="Z69" si="137">SUM(N69+Q69+T69+W69)</f>
        <v>0</v>
      </c>
      <c r="AA69" s="104">
        <f t="shared" ref="AA69" si="138">SUM(O69+R69+U69+X69)</f>
        <v>106490</v>
      </c>
      <c r="AB69" s="104">
        <f t="shared" ref="AB69" si="139">SUM(P69+S69+V69+Y69)</f>
        <v>106490</v>
      </c>
      <c r="AC69" s="104">
        <f t="shared" ref="AC69" si="140">Z69+K69</f>
        <v>0</v>
      </c>
      <c r="AD69" s="104">
        <f t="shared" ref="AD69" si="141">AA69+L69</f>
        <v>106490</v>
      </c>
      <c r="AE69" s="445">
        <f t="shared" ref="AE69" si="142">AB69+M69</f>
        <v>106490</v>
      </c>
    </row>
    <row r="70" spans="1:31" ht="30" customHeight="1" thickBot="1" x14ac:dyDescent="0.25">
      <c r="A70" s="310" t="s">
        <v>585</v>
      </c>
      <c r="B70" s="330"/>
      <c r="C70" s="330"/>
      <c r="D70" s="330"/>
      <c r="E70" s="330"/>
      <c r="F70" s="330"/>
      <c r="G70" s="330"/>
      <c r="H70" s="27">
        <f>22000-12000</f>
        <v>10000</v>
      </c>
      <c r="I70" s="27"/>
      <c r="J70" s="27">
        <f t="shared" si="84"/>
        <v>10000</v>
      </c>
      <c r="K70" s="104">
        <f t="shared" si="67"/>
        <v>10000</v>
      </c>
      <c r="L70" s="104">
        <f t="shared" si="68"/>
        <v>0</v>
      </c>
      <c r="M70" s="104">
        <f t="shared" si="69"/>
        <v>10000</v>
      </c>
      <c r="N70" s="27"/>
      <c r="O70" s="27"/>
      <c r="P70" s="27"/>
      <c r="Q70" s="27"/>
      <c r="R70" s="27"/>
      <c r="S70" s="264"/>
      <c r="T70" s="205"/>
      <c r="U70" s="27"/>
      <c r="V70" s="27"/>
      <c r="W70" s="27"/>
      <c r="X70" s="27"/>
      <c r="Y70" s="27"/>
      <c r="Z70" s="104">
        <f t="shared" si="39"/>
        <v>0</v>
      </c>
      <c r="AA70" s="104">
        <f t="shared" si="40"/>
        <v>0</v>
      </c>
      <c r="AB70" s="104">
        <f t="shared" si="41"/>
        <v>0</v>
      </c>
      <c r="AC70" s="104">
        <f t="shared" si="42"/>
        <v>10000</v>
      </c>
      <c r="AD70" s="104">
        <f t="shared" si="43"/>
        <v>0</v>
      </c>
      <c r="AE70" s="445">
        <f t="shared" si="44"/>
        <v>10000</v>
      </c>
    </row>
    <row r="71" spans="1:31" s="98" customFormat="1" ht="19.899999999999999" customHeight="1" thickBot="1" x14ac:dyDescent="0.25">
      <c r="A71" s="328" t="s">
        <v>519</v>
      </c>
      <c r="B71" s="887">
        <f t="shared" ref="B71:AE71" si="143">SUM(B29:B70)</f>
        <v>0</v>
      </c>
      <c r="C71" s="887">
        <f t="shared" si="143"/>
        <v>0</v>
      </c>
      <c r="D71" s="887">
        <f t="shared" si="143"/>
        <v>0</v>
      </c>
      <c r="E71" s="887">
        <f t="shared" si="143"/>
        <v>2620</v>
      </c>
      <c r="F71" s="887">
        <f t="shared" si="143"/>
        <v>0</v>
      </c>
      <c r="G71" s="887">
        <f t="shared" si="143"/>
        <v>2620</v>
      </c>
      <c r="H71" s="887">
        <f t="shared" si="143"/>
        <v>481189</v>
      </c>
      <c r="I71" s="887">
        <f t="shared" si="143"/>
        <v>-114344</v>
      </c>
      <c r="J71" s="887">
        <f t="shared" si="143"/>
        <v>366845</v>
      </c>
      <c r="K71" s="887">
        <f t="shared" si="143"/>
        <v>483809</v>
      </c>
      <c r="L71" s="887">
        <f t="shared" si="143"/>
        <v>-114344</v>
      </c>
      <c r="M71" s="887">
        <f t="shared" si="143"/>
        <v>369465</v>
      </c>
      <c r="N71" s="887">
        <f t="shared" si="143"/>
        <v>74263</v>
      </c>
      <c r="O71" s="887">
        <f t="shared" si="143"/>
        <v>-44100</v>
      </c>
      <c r="P71" s="887">
        <f t="shared" si="143"/>
        <v>30163</v>
      </c>
      <c r="Q71" s="887">
        <f t="shared" si="143"/>
        <v>745836</v>
      </c>
      <c r="R71" s="887">
        <f t="shared" si="143"/>
        <v>129414</v>
      </c>
      <c r="S71" s="888">
        <f t="shared" si="143"/>
        <v>875250</v>
      </c>
      <c r="T71" s="889">
        <f t="shared" si="143"/>
        <v>0</v>
      </c>
      <c r="U71" s="887">
        <f t="shared" si="143"/>
        <v>0</v>
      </c>
      <c r="V71" s="887">
        <f t="shared" si="143"/>
        <v>0</v>
      </c>
      <c r="W71" s="887">
        <f t="shared" si="143"/>
        <v>186403</v>
      </c>
      <c r="X71" s="887">
        <f t="shared" si="143"/>
        <v>0</v>
      </c>
      <c r="Y71" s="887">
        <f t="shared" si="143"/>
        <v>186403</v>
      </c>
      <c r="Z71" s="887">
        <f t="shared" si="143"/>
        <v>1006502</v>
      </c>
      <c r="AA71" s="887">
        <f t="shared" si="143"/>
        <v>85314</v>
      </c>
      <c r="AB71" s="887">
        <f t="shared" si="143"/>
        <v>1091816</v>
      </c>
      <c r="AC71" s="887">
        <f t="shared" si="143"/>
        <v>1484919</v>
      </c>
      <c r="AD71" s="887">
        <f t="shared" si="143"/>
        <v>-29030</v>
      </c>
      <c r="AE71" s="888">
        <f t="shared" si="143"/>
        <v>1455889</v>
      </c>
    </row>
    <row r="72" spans="1:31" s="98" customFormat="1" ht="19.899999999999999" customHeight="1" thickBot="1" x14ac:dyDescent="0.25">
      <c r="A72" s="328" t="s">
        <v>535</v>
      </c>
      <c r="B72" s="188">
        <f t="shared" ref="B72:AE72" si="144">B71+B28</f>
        <v>28695</v>
      </c>
      <c r="C72" s="188">
        <f t="shared" si="144"/>
        <v>0</v>
      </c>
      <c r="D72" s="188">
        <f t="shared" si="144"/>
        <v>28695</v>
      </c>
      <c r="E72" s="188">
        <f t="shared" si="144"/>
        <v>9215</v>
      </c>
      <c r="F72" s="188">
        <f t="shared" si="144"/>
        <v>0</v>
      </c>
      <c r="G72" s="188">
        <f t="shared" si="144"/>
        <v>9215</v>
      </c>
      <c r="H72" s="188">
        <f t="shared" si="144"/>
        <v>4252461</v>
      </c>
      <c r="I72" s="188">
        <f t="shared" si="144"/>
        <v>-90566</v>
      </c>
      <c r="J72" s="188">
        <f t="shared" si="144"/>
        <v>4161895</v>
      </c>
      <c r="K72" s="188">
        <f t="shared" si="144"/>
        <v>4290371</v>
      </c>
      <c r="L72" s="188">
        <f t="shared" si="144"/>
        <v>-90566</v>
      </c>
      <c r="M72" s="188">
        <f t="shared" si="144"/>
        <v>4199805</v>
      </c>
      <c r="N72" s="188">
        <f t="shared" si="144"/>
        <v>74263</v>
      </c>
      <c r="O72" s="188">
        <f t="shared" si="144"/>
        <v>-44100</v>
      </c>
      <c r="P72" s="188">
        <f t="shared" si="144"/>
        <v>30163</v>
      </c>
      <c r="Q72" s="188">
        <f t="shared" si="144"/>
        <v>745836</v>
      </c>
      <c r="R72" s="188">
        <f t="shared" si="144"/>
        <v>129414</v>
      </c>
      <c r="S72" s="697">
        <f t="shared" si="144"/>
        <v>875250</v>
      </c>
      <c r="T72" s="187">
        <f t="shared" si="144"/>
        <v>15300</v>
      </c>
      <c r="U72" s="188">
        <f t="shared" si="144"/>
        <v>0</v>
      </c>
      <c r="V72" s="188">
        <f t="shared" si="144"/>
        <v>15300</v>
      </c>
      <c r="W72" s="188">
        <f t="shared" si="144"/>
        <v>274403</v>
      </c>
      <c r="X72" s="188">
        <f t="shared" si="144"/>
        <v>0</v>
      </c>
      <c r="Y72" s="188">
        <f t="shared" si="144"/>
        <v>274403</v>
      </c>
      <c r="Z72" s="188">
        <f t="shared" si="144"/>
        <v>1109802</v>
      </c>
      <c r="AA72" s="188">
        <f t="shared" si="144"/>
        <v>85314</v>
      </c>
      <c r="AB72" s="188">
        <f t="shared" si="144"/>
        <v>1195116</v>
      </c>
      <c r="AC72" s="188">
        <f t="shared" si="144"/>
        <v>5394781</v>
      </c>
      <c r="AD72" s="188">
        <f t="shared" si="144"/>
        <v>-5252</v>
      </c>
      <c r="AE72" s="697">
        <f t="shared" si="144"/>
        <v>5389529</v>
      </c>
    </row>
    <row r="73" spans="1:31" x14ac:dyDescent="0.2">
      <c r="A73" s="2"/>
      <c r="B73" s="2"/>
      <c r="C73" s="2"/>
      <c r="D73" s="2"/>
      <c r="E73" s="216"/>
      <c r="F73" s="216"/>
      <c r="G73" s="216"/>
      <c r="H73" s="16"/>
      <c r="I73" s="16"/>
      <c r="J73" s="16"/>
      <c r="K73" s="96"/>
      <c r="L73" s="96"/>
      <c r="M73" s="96"/>
      <c r="N73" s="16"/>
      <c r="O73" s="16"/>
      <c r="P73" s="16"/>
      <c r="Q73" s="16"/>
      <c r="R73" s="16"/>
      <c r="S73" s="16"/>
      <c r="T73" s="16"/>
      <c r="U73" s="16"/>
      <c r="V73" s="16"/>
      <c r="W73" s="16"/>
      <c r="X73" s="16"/>
      <c r="Y73" s="16"/>
      <c r="Z73" s="96"/>
      <c r="AA73" s="96"/>
      <c r="AB73" s="96"/>
      <c r="AC73" s="96"/>
    </row>
    <row r="74" spans="1:31" x14ac:dyDescent="0.2">
      <c r="A74" s="2"/>
      <c r="B74" s="2"/>
      <c r="C74" s="2"/>
      <c r="D74" s="2"/>
      <c r="E74" s="216"/>
      <c r="F74" s="216"/>
      <c r="G74" s="216"/>
      <c r="H74" s="16"/>
      <c r="I74" s="16"/>
      <c r="J74" s="16"/>
      <c r="K74" s="96"/>
      <c r="L74" s="96"/>
      <c r="M74" s="96"/>
      <c r="N74" s="16"/>
      <c r="O74" s="16"/>
      <c r="P74" s="16"/>
      <c r="Q74" s="16"/>
      <c r="R74" s="16"/>
      <c r="S74" s="16"/>
      <c r="T74" s="16"/>
      <c r="U74" s="16"/>
      <c r="V74" s="16"/>
      <c r="W74" s="16"/>
      <c r="X74" s="16"/>
      <c r="Y74" s="16"/>
      <c r="Z74" s="96"/>
      <c r="AA74" s="96"/>
      <c r="AB74" s="96"/>
      <c r="AC74" s="96"/>
    </row>
    <row r="75" spans="1:31" x14ac:dyDescent="0.2">
      <c r="A75" s="2"/>
      <c r="B75" s="2"/>
      <c r="C75" s="2"/>
      <c r="D75" s="2"/>
      <c r="E75" s="216"/>
      <c r="F75" s="216"/>
      <c r="G75" s="216"/>
      <c r="H75" s="16"/>
      <c r="I75" s="16"/>
      <c r="J75" s="16"/>
      <c r="K75" s="96"/>
      <c r="L75" s="96"/>
      <c r="M75" s="96"/>
      <c r="N75" s="16"/>
      <c r="O75" s="16"/>
      <c r="P75" s="16"/>
      <c r="Q75" s="16"/>
      <c r="R75" s="16"/>
      <c r="S75" s="16"/>
      <c r="T75" s="16"/>
      <c r="U75" s="16"/>
      <c r="V75" s="16"/>
      <c r="W75" s="16"/>
      <c r="X75" s="16"/>
      <c r="Y75" s="16"/>
      <c r="Z75" s="96"/>
      <c r="AA75" s="96"/>
      <c r="AB75" s="96"/>
      <c r="AC75" s="96"/>
    </row>
    <row r="76" spans="1:31" x14ac:dyDescent="0.2">
      <c r="A76" s="2"/>
      <c r="B76" s="2"/>
      <c r="C76" s="2"/>
      <c r="D76" s="2"/>
      <c r="E76" s="216"/>
      <c r="F76" s="216"/>
      <c r="G76" s="216"/>
      <c r="H76" s="16"/>
      <c r="I76" s="16"/>
      <c r="J76" s="16"/>
      <c r="K76" s="96"/>
      <c r="L76" s="96"/>
      <c r="M76" s="96"/>
      <c r="N76" s="16"/>
      <c r="O76" s="16"/>
      <c r="P76" s="16"/>
      <c r="Q76" s="16"/>
      <c r="R76" s="16"/>
      <c r="S76" s="16"/>
      <c r="T76" s="16"/>
      <c r="U76" s="16"/>
      <c r="V76" s="16"/>
      <c r="W76" s="16"/>
      <c r="X76" s="16"/>
      <c r="Y76" s="16"/>
      <c r="Z76" s="96"/>
      <c r="AA76" s="96"/>
      <c r="AB76" s="96"/>
      <c r="AC76" s="96"/>
    </row>
    <row r="77" spans="1:31" x14ac:dyDescent="0.2">
      <c r="A77" s="2"/>
      <c r="B77" s="2"/>
      <c r="C77" s="2"/>
      <c r="D77" s="2"/>
      <c r="E77" s="216"/>
      <c r="F77" s="216"/>
      <c r="G77" s="216"/>
      <c r="H77" s="16"/>
      <c r="I77" s="16"/>
      <c r="J77" s="16"/>
      <c r="K77" s="96"/>
      <c r="L77" s="96"/>
      <c r="M77" s="96"/>
      <c r="N77" s="16"/>
      <c r="O77" s="16"/>
      <c r="P77" s="16"/>
      <c r="Q77" s="16"/>
      <c r="R77" s="16"/>
      <c r="S77" s="16"/>
      <c r="T77" s="16"/>
      <c r="U77" s="16"/>
      <c r="V77" s="16"/>
      <c r="W77" s="16"/>
      <c r="X77" s="16"/>
      <c r="Y77" s="16"/>
      <c r="Z77" s="96"/>
      <c r="AA77" s="96"/>
      <c r="AB77" s="96"/>
      <c r="AC77" s="96"/>
    </row>
    <row r="78" spans="1:31" x14ac:dyDescent="0.2">
      <c r="A78" s="2"/>
      <c r="B78" s="2"/>
      <c r="C78" s="2"/>
      <c r="D78" s="2"/>
      <c r="E78" s="216"/>
      <c r="F78" s="216"/>
      <c r="G78" s="216"/>
      <c r="H78" s="16"/>
      <c r="I78" s="16"/>
      <c r="J78" s="16"/>
      <c r="K78" s="96"/>
      <c r="L78" s="96"/>
      <c r="M78" s="96"/>
      <c r="N78" s="16"/>
      <c r="O78" s="16"/>
      <c r="P78" s="16"/>
      <c r="Q78" s="16"/>
      <c r="R78" s="16"/>
      <c r="S78" s="16"/>
      <c r="T78" s="16"/>
      <c r="U78" s="16"/>
      <c r="V78" s="16"/>
      <c r="W78" s="16"/>
      <c r="X78" s="16"/>
      <c r="Y78" s="16"/>
      <c r="Z78" s="96"/>
      <c r="AA78" s="96"/>
      <c r="AB78" s="96"/>
      <c r="AC78" s="96"/>
    </row>
    <row r="79" spans="1:31" x14ac:dyDescent="0.2">
      <c r="A79" s="2"/>
      <c r="B79" s="2"/>
      <c r="C79" s="2"/>
      <c r="D79" s="2"/>
      <c r="E79" s="216"/>
      <c r="F79" s="216"/>
      <c r="G79" s="216"/>
      <c r="H79" s="16"/>
      <c r="I79" s="16"/>
      <c r="J79" s="16"/>
      <c r="K79" s="96"/>
      <c r="L79" s="96"/>
      <c r="M79" s="96"/>
      <c r="N79" s="16"/>
      <c r="O79" s="16"/>
      <c r="P79" s="16"/>
      <c r="Q79" s="16"/>
      <c r="R79" s="16"/>
      <c r="S79" s="16"/>
      <c r="T79" s="16"/>
      <c r="U79" s="16"/>
      <c r="V79" s="16"/>
      <c r="W79" s="16"/>
      <c r="X79" s="16"/>
      <c r="Y79" s="16"/>
      <c r="Z79" s="96"/>
      <c r="AA79" s="96"/>
      <c r="AB79" s="96"/>
      <c r="AC79" s="96"/>
    </row>
    <row r="80" spans="1:31" x14ac:dyDescent="0.2">
      <c r="A80" s="2"/>
      <c r="B80" s="2"/>
      <c r="C80" s="2"/>
      <c r="D80" s="2"/>
      <c r="E80" s="216"/>
      <c r="F80" s="216"/>
      <c r="G80" s="216"/>
      <c r="H80" s="16"/>
      <c r="I80" s="16"/>
      <c r="J80" s="16"/>
      <c r="K80" s="96"/>
      <c r="L80" s="96"/>
      <c r="M80" s="96"/>
      <c r="N80" s="16"/>
      <c r="O80" s="16"/>
      <c r="P80" s="16"/>
      <c r="Q80" s="16"/>
      <c r="R80" s="16"/>
      <c r="S80" s="16"/>
      <c r="T80" s="16"/>
      <c r="U80" s="16"/>
      <c r="V80" s="16"/>
      <c r="W80" s="16"/>
      <c r="X80" s="16"/>
      <c r="Y80" s="16"/>
      <c r="Z80" s="96"/>
      <c r="AA80" s="96"/>
      <c r="AB80" s="96"/>
      <c r="AC80" s="96"/>
    </row>
    <row r="81" spans="1:29" x14ac:dyDescent="0.2">
      <c r="A81" s="2"/>
      <c r="B81" s="2"/>
      <c r="C81" s="2"/>
      <c r="D81" s="2"/>
      <c r="E81" s="216"/>
      <c r="F81" s="216"/>
      <c r="G81" s="216"/>
      <c r="H81" s="16"/>
      <c r="I81" s="16"/>
      <c r="J81" s="16"/>
      <c r="K81" s="96"/>
      <c r="L81" s="96"/>
      <c r="M81" s="96"/>
      <c r="N81" s="16"/>
      <c r="O81" s="16"/>
      <c r="P81" s="16"/>
      <c r="Q81" s="16"/>
      <c r="R81" s="16"/>
      <c r="S81" s="16"/>
      <c r="T81" s="16"/>
      <c r="U81" s="16"/>
      <c r="V81" s="16"/>
      <c r="W81" s="16"/>
      <c r="X81" s="16"/>
      <c r="Y81" s="16"/>
      <c r="Z81" s="96"/>
      <c r="AA81" s="96"/>
      <c r="AB81" s="96"/>
      <c r="AC81" s="96"/>
    </row>
    <row r="82" spans="1:29" x14ac:dyDescent="0.2">
      <c r="A82" s="2"/>
      <c r="B82" s="2"/>
      <c r="C82" s="2"/>
      <c r="D82" s="2"/>
      <c r="E82" s="216"/>
      <c r="F82" s="216"/>
      <c r="G82" s="216"/>
      <c r="H82" s="16"/>
      <c r="I82" s="16"/>
      <c r="J82" s="16"/>
      <c r="K82" s="96"/>
      <c r="L82" s="96"/>
      <c r="M82" s="96"/>
      <c r="N82" s="16"/>
      <c r="O82" s="16"/>
      <c r="P82" s="16"/>
      <c r="Q82" s="16"/>
      <c r="R82" s="16"/>
      <c r="S82" s="16"/>
      <c r="T82" s="16"/>
      <c r="U82" s="16"/>
      <c r="V82" s="16"/>
      <c r="W82" s="16"/>
      <c r="X82" s="16"/>
      <c r="Y82" s="16"/>
      <c r="Z82" s="96"/>
      <c r="AA82" s="96"/>
      <c r="AB82" s="96"/>
      <c r="AC82" s="96"/>
    </row>
    <row r="83" spans="1:29" x14ac:dyDescent="0.2">
      <c r="A83" s="2"/>
      <c r="B83" s="2"/>
      <c r="C83" s="2"/>
      <c r="D83" s="2"/>
      <c r="E83" s="216"/>
      <c r="F83" s="216"/>
      <c r="G83" s="216"/>
      <c r="H83" s="16"/>
      <c r="I83" s="16"/>
      <c r="J83" s="16"/>
      <c r="K83" s="96"/>
      <c r="L83" s="96"/>
      <c r="M83" s="96"/>
      <c r="N83" s="16"/>
      <c r="O83" s="16"/>
      <c r="P83" s="16"/>
      <c r="Q83" s="16"/>
      <c r="R83" s="16"/>
      <c r="S83" s="16"/>
      <c r="T83" s="16"/>
      <c r="U83" s="16"/>
      <c r="V83" s="16"/>
      <c r="W83" s="16"/>
      <c r="X83" s="16"/>
      <c r="Y83" s="16"/>
      <c r="Z83" s="96"/>
      <c r="AA83" s="96"/>
      <c r="AB83" s="96"/>
      <c r="AC83" s="96"/>
    </row>
    <row r="84" spans="1:29" x14ac:dyDescent="0.2">
      <c r="A84" s="2"/>
      <c r="B84" s="2"/>
      <c r="C84" s="2"/>
      <c r="D84" s="2"/>
      <c r="E84" s="216"/>
      <c r="F84" s="216"/>
      <c r="G84" s="216"/>
      <c r="H84" s="16"/>
      <c r="I84" s="16"/>
      <c r="J84" s="16"/>
      <c r="K84" s="96"/>
      <c r="L84" s="96"/>
      <c r="M84" s="96"/>
      <c r="N84" s="16"/>
      <c r="O84" s="16"/>
      <c r="P84" s="16"/>
      <c r="Q84" s="16"/>
      <c r="R84" s="16"/>
      <c r="S84" s="16"/>
      <c r="T84" s="16"/>
      <c r="U84" s="16"/>
      <c r="V84" s="16"/>
      <c r="W84" s="16"/>
      <c r="X84" s="16"/>
      <c r="Y84" s="16"/>
      <c r="Z84" s="96"/>
      <c r="AA84" s="96"/>
      <c r="AB84" s="96"/>
      <c r="AC84" s="96"/>
    </row>
    <row r="85" spans="1:29" x14ac:dyDescent="0.2">
      <c r="A85" s="2"/>
      <c r="B85" s="2"/>
      <c r="C85" s="2"/>
      <c r="D85" s="2"/>
      <c r="E85" s="216"/>
      <c r="F85" s="216"/>
      <c r="G85" s="216"/>
      <c r="H85" s="16"/>
      <c r="I85" s="16"/>
      <c r="J85" s="16"/>
      <c r="K85" s="96"/>
      <c r="L85" s="96"/>
      <c r="M85" s="96"/>
      <c r="N85" s="16"/>
      <c r="O85" s="16"/>
      <c r="P85" s="16"/>
      <c r="Q85" s="16"/>
      <c r="R85" s="16"/>
      <c r="S85" s="16"/>
      <c r="T85" s="16"/>
      <c r="U85" s="16"/>
      <c r="V85" s="16"/>
      <c r="W85" s="16"/>
      <c r="X85" s="16"/>
      <c r="Y85" s="16"/>
      <c r="Z85" s="96"/>
      <c r="AA85" s="96"/>
      <c r="AB85" s="96"/>
      <c r="AC85" s="96"/>
    </row>
    <row r="86" spans="1:29" x14ac:dyDescent="0.2">
      <c r="A86" s="2"/>
      <c r="B86" s="2"/>
      <c r="C86" s="2"/>
      <c r="D86" s="2"/>
      <c r="E86" s="216"/>
      <c r="F86" s="216"/>
      <c r="G86" s="216"/>
      <c r="H86" s="16"/>
      <c r="I86" s="16"/>
      <c r="J86" s="16"/>
      <c r="K86" s="96"/>
      <c r="L86" s="96"/>
      <c r="M86" s="96"/>
      <c r="N86" s="16"/>
      <c r="O86" s="16"/>
      <c r="P86" s="16"/>
      <c r="Q86" s="16"/>
      <c r="R86" s="16"/>
      <c r="S86" s="16"/>
      <c r="T86" s="16"/>
      <c r="U86" s="16"/>
      <c r="V86" s="16"/>
      <c r="W86" s="16"/>
      <c r="X86" s="16"/>
      <c r="Y86" s="16"/>
      <c r="Z86" s="96"/>
      <c r="AA86" s="96"/>
      <c r="AB86" s="96"/>
      <c r="AC86" s="96"/>
    </row>
    <row r="87" spans="1:29" x14ac:dyDescent="0.2">
      <c r="A87" s="2"/>
      <c r="B87" s="2"/>
      <c r="C87" s="2"/>
      <c r="D87" s="2"/>
      <c r="E87" s="216"/>
      <c r="F87" s="216"/>
      <c r="G87" s="216"/>
      <c r="H87" s="16"/>
      <c r="I87" s="16"/>
      <c r="J87" s="16"/>
      <c r="K87" s="96"/>
      <c r="L87" s="96"/>
      <c r="M87" s="96"/>
      <c r="N87" s="16"/>
      <c r="O87" s="16"/>
      <c r="P87" s="16"/>
      <c r="Q87" s="16"/>
      <c r="R87" s="16"/>
      <c r="S87" s="16"/>
      <c r="T87" s="16"/>
      <c r="U87" s="16"/>
      <c r="V87" s="16"/>
      <c r="W87" s="16"/>
      <c r="X87" s="16"/>
      <c r="Y87" s="16"/>
      <c r="Z87" s="96"/>
      <c r="AA87" s="96"/>
      <c r="AB87" s="96"/>
      <c r="AC87" s="96"/>
    </row>
    <row r="88" spans="1:29" x14ac:dyDescent="0.2">
      <c r="A88" s="2"/>
      <c r="B88" s="2"/>
      <c r="C88" s="2"/>
      <c r="D88" s="2"/>
      <c r="E88" s="216"/>
      <c r="F88" s="216"/>
      <c r="G88" s="216"/>
      <c r="H88" s="16"/>
      <c r="I88" s="16"/>
      <c r="J88" s="16"/>
      <c r="K88" s="96"/>
      <c r="L88" s="96"/>
      <c r="M88" s="96"/>
      <c r="N88" s="16"/>
      <c r="O88" s="16"/>
      <c r="P88" s="16"/>
      <c r="Q88" s="16"/>
      <c r="R88" s="16"/>
      <c r="S88" s="16"/>
      <c r="T88" s="16"/>
      <c r="U88" s="16"/>
      <c r="V88" s="16"/>
      <c r="W88" s="16"/>
      <c r="X88" s="16"/>
      <c r="Y88" s="16"/>
      <c r="Z88" s="96"/>
      <c r="AA88" s="96"/>
      <c r="AB88" s="96"/>
      <c r="AC88" s="96"/>
    </row>
    <row r="89" spans="1:29" x14ac:dyDescent="0.2">
      <c r="A89" s="2"/>
      <c r="B89" s="2"/>
      <c r="C89" s="2"/>
      <c r="D89" s="2"/>
      <c r="E89" s="216"/>
      <c r="F89" s="216"/>
      <c r="G89" s="216"/>
      <c r="H89" s="16"/>
      <c r="I89" s="16"/>
      <c r="J89" s="16"/>
      <c r="K89" s="96"/>
      <c r="L89" s="96"/>
      <c r="M89" s="96"/>
      <c r="N89" s="16"/>
      <c r="O89" s="16"/>
      <c r="P89" s="16"/>
      <c r="Q89" s="16"/>
      <c r="R89" s="16"/>
      <c r="S89" s="16"/>
      <c r="T89" s="16"/>
      <c r="U89" s="16"/>
      <c r="V89" s="16"/>
      <c r="W89" s="16"/>
      <c r="X89" s="16"/>
      <c r="Y89" s="16"/>
      <c r="Z89" s="96"/>
      <c r="AA89" s="96"/>
      <c r="AB89" s="96"/>
      <c r="AC89" s="96"/>
    </row>
    <row r="90" spans="1:29" x14ac:dyDescent="0.2">
      <c r="A90" s="2"/>
      <c r="B90" s="2"/>
      <c r="C90" s="2"/>
      <c r="D90" s="2"/>
      <c r="E90" s="216"/>
      <c r="F90" s="216"/>
      <c r="G90" s="216"/>
      <c r="H90" s="16"/>
      <c r="I90" s="16"/>
      <c r="J90" s="16"/>
      <c r="K90" s="96"/>
      <c r="L90" s="96"/>
      <c r="M90" s="96"/>
      <c r="N90" s="16"/>
      <c r="O90" s="16"/>
      <c r="P90" s="16"/>
      <c r="Q90" s="16"/>
      <c r="R90" s="16"/>
      <c r="S90" s="16"/>
      <c r="T90" s="16"/>
      <c r="U90" s="16"/>
      <c r="V90" s="16"/>
      <c r="W90" s="16"/>
      <c r="X90" s="16"/>
      <c r="Y90" s="16"/>
      <c r="Z90" s="96"/>
      <c r="AA90" s="96"/>
      <c r="AB90" s="96"/>
      <c r="AC90" s="96"/>
    </row>
    <row r="91" spans="1:29" x14ac:dyDescent="0.2">
      <c r="A91" s="2"/>
      <c r="B91" s="2"/>
      <c r="C91" s="2"/>
      <c r="D91" s="2"/>
      <c r="E91" s="216"/>
      <c r="F91" s="216"/>
      <c r="G91" s="216"/>
      <c r="H91" s="16"/>
      <c r="I91" s="16"/>
      <c r="J91" s="16"/>
      <c r="K91" s="96"/>
      <c r="L91" s="96"/>
      <c r="M91" s="96"/>
      <c r="N91" s="16"/>
      <c r="O91" s="16"/>
      <c r="P91" s="16"/>
      <c r="Q91" s="16"/>
      <c r="R91" s="16"/>
      <c r="S91" s="16"/>
      <c r="T91" s="16"/>
      <c r="U91" s="16"/>
      <c r="V91" s="16"/>
      <c r="W91" s="16"/>
      <c r="X91" s="16"/>
      <c r="Y91" s="16"/>
      <c r="Z91" s="96"/>
      <c r="AA91" s="96"/>
      <c r="AB91" s="96"/>
      <c r="AC91" s="96"/>
    </row>
    <row r="92" spans="1:29" x14ac:dyDescent="0.2">
      <c r="A92" s="2"/>
      <c r="B92" s="2"/>
      <c r="C92" s="2"/>
      <c r="D92" s="2"/>
      <c r="E92" s="216"/>
      <c r="F92" s="216"/>
      <c r="G92" s="216"/>
      <c r="H92" s="16"/>
      <c r="I92" s="16"/>
      <c r="J92" s="16"/>
      <c r="K92" s="96"/>
      <c r="L92" s="96"/>
      <c r="M92" s="96"/>
      <c r="N92" s="16"/>
      <c r="O92" s="16"/>
      <c r="P92" s="16"/>
      <c r="Q92" s="16"/>
      <c r="R92" s="16"/>
      <c r="S92" s="16"/>
      <c r="T92" s="16"/>
      <c r="U92" s="16"/>
      <c r="V92" s="16"/>
      <c r="W92" s="16"/>
      <c r="X92" s="16"/>
      <c r="Y92" s="16"/>
      <c r="Z92" s="96"/>
      <c r="AA92" s="96"/>
      <c r="AB92" s="96"/>
      <c r="AC92" s="96"/>
    </row>
    <row r="93" spans="1:29" x14ac:dyDescent="0.2">
      <c r="A93" s="2"/>
      <c r="B93" s="2"/>
      <c r="C93" s="2"/>
      <c r="D93" s="2"/>
      <c r="E93" s="216"/>
      <c r="F93" s="216"/>
      <c r="G93" s="216"/>
      <c r="H93" s="16"/>
      <c r="I93" s="16"/>
      <c r="J93" s="16"/>
      <c r="K93" s="96"/>
      <c r="L93" s="96"/>
      <c r="M93" s="96"/>
      <c r="N93" s="16"/>
      <c r="O93" s="16"/>
      <c r="P93" s="16"/>
      <c r="Q93" s="16"/>
      <c r="R93" s="16"/>
      <c r="S93" s="16"/>
      <c r="T93" s="16"/>
      <c r="U93" s="16"/>
      <c r="V93" s="16"/>
      <c r="W93" s="16"/>
      <c r="X93" s="16"/>
      <c r="Y93" s="16"/>
      <c r="Z93" s="96"/>
      <c r="AA93" s="96"/>
      <c r="AB93" s="96"/>
      <c r="AC93" s="96"/>
    </row>
    <row r="94" spans="1:29" x14ac:dyDescent="0.2">
      <c r="A94" s="2"/>
      <c r="B94" s="2"/>
      <c r="C94" s="2"/>
      <c r="D94" s="2"/>
      <c r="E94" s="216"/>
      <c r="F94" s="216"/>
      <c r="G94" s="216"/>
      <c r="H94" s="16"/>
      <c r="I94" s="16"/>
      <c r="J94" s="16"/>
      <c r="K94" s="96"/>
      <c r="L94" s="96"/>
      <c r="M94" s="96"/>
      <c r="N94" s="16"/>
      <c r="O94" s="16"/>
      <c r="P94" s="16"/>
      <c r="Q94" s="16"/>
      <c r="R94" s="16"/>
      <c r="S94" s="16"/>
      <c r="T94" s="16"/>
      <c r="U94" s="16"/>
      <c r="V94" s="16"/>
      <c r="W94" s="16"/>
      <c r="X94" s="16"/>
      <c r="Y94" s="16"/>
      <c r="Z94" s="96"/>
      <c r="AA94" s="96"/>
      <c r="AB94" s="96"/>
      <c r="AC94" s="96"/>
    </row>
  </sheetData>
  <mergeCells count="10">
    <mergeCell ref="B1:D1"/>
    <mergeCell ref="W1:Y1"/>
    <mergeCell ref="Z1:AB1"/>
    <mergeCell ref="AC1:AE1"/>
    <mergeCell ref="E1:G1"/>
    <mergeCell ref="H1:J1"/>
    <mergeCell ref="K1:M1"/>
    <mergeCell ref="N1:P1"/>
    <mergeCell ref="Q1:S1"/>
    <mergeCell ref="T1:V1"/>
  </mergeCells>
  <printOptions horizontalCentered="1"/>
  <pageMargins left="0.19685039370078741" right="0.19685039370078741" top="0.98425196850393704" bottom="0.43307086614173229" header="0.23622047244094491" footer="0.23622047244094491"/>
  <pageSetup paperSize="9" scale="70" orientation="landscape" r:id="rId1"/>
  <headerFooter alignWithMargins="0">
    <oddHeader xml:space="preserve">&amp;C&amp;"Times New Roman,Félkövér"2019. évi költségvetés 
JGK Zrt.  üzleti vagyonnal kapcsolatos feladatai
11602 cím kiadási előirányzat 
&amp;R&amp;"Times New Roman,Félkövér dőlt"9. melléklet a /2019. () 
önkormányzati rendelethez
ezer forintban
</oddHeader>
    <oddFooter>&amp;R
&amp;P</oddFooter>
  </headerFooter>
  <rowBreaks count="2" manualBreakCount="2">
    <brk id="28" max="30" man="1"/>
    <brk id="59" max="30" man="1"/>
  </rowBreaks>
  <colBreaks count="1" manualBreakCount="1">
    <brk id="16" max="6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36"/>
  <sheetViews>
    <sheetView zoomScaleNormal="100" workbookViewId="0">
      <pane xSplit="1" ySplit="3" topLeftCell="J4" activePane="bottomRight" state="frozen"/>
      <selection pane="topRight" activeCell="B1" sqref="B1"/>
      <selection pane="bottomLeft" activeCell="A4" sqref="A4"/>
      <selection pane="bottomRight" activeCell="L12" sqref="L12"/>
    </sheetView>
  </sheetViews>
  <sheetFormatPr defaultColWidth="9.140625" defaultRowHeight="12.75" x14ac:dyDescent="0.2"/>
  <cols>
    <col min="1" max="1" width="34.7109375" style="82" customWidth="1"/>
    <col min="2" max="4" width="9.7109375" style="93" customWidth="1"/>
    <col min="5" max="7" width="9.7109375" style="94" customWidth="1"/>
    <col min="8" max="19" width="9.7109375" style="93" customWidth="1"/>
    <col min="20" max="23" width="9.7109375" style="94" customWidth="1"/>
    <col min="24" max="25" width="9.7109375" style="97" customWidth="1"/>
    <col min="26" max="16384" width="9.140625" style="97"/>
  </cols>
  <sheetData>
    <row r="1" spans="1:25" ht="13.5" thickBot="1" x14ac:dyDescent="0.25"/>
    <row r="2" spans="1:25" s="98" customFormat="1" ht="64.900000000000006" customHeight="1" thickBot="1" x14ac:dyDescent="0.25">
      <c r="A2" s="702" t="s">
        <v>508</v>
      </c>
      <c r="B2" s="1064" t="s">
        <v>86</v>
      </c>
      <c r="C2" s="1065"/>
      <c r="D2" s="1066"/>
      <c r="E2" s="1064" t="s">
        <v>521</v>
      </c>
      <c r="F2" s="1065"/>
      <c r="G2" s="1066"/>
      <c r="H2" s="1064" t="s">
        <v>101</v>
      </c>
      <c r="I2" s="1065"/>
      <c r="J2" s="1066"/>
      <c r="K2" s="1064" t="s">
        <v>103</v>
      </c>
      <c r="L2" s="1065"/>
      <c r="M2" s="1066"/>
      <c r="N2" s="1064" t="s">
        <v>108</v>
      </c>
      <c r="O2" s="1065"/>
      <c r="P2" s="1066"/>
      <c r="Q2" s="1064" t="s">
        <v>109</v>
      </c>
      <c r="R2" s="1065"/>
      <c r="S2" s="1066"/>
      <c r="T2" s="1064" t="s">
        <v>522</v>
      </c>
      <c r="U2" s="1065"/>
      <c r="V2" s="1066"/>
      <c r="W2" s="1070" t="s">
        <v>523</v>
      </c>
      <c r="X2" s="1071"/>
      <c r="Y2" s="1072"/>
    </row>
    <row r="3" spans="1:25" ht="30" customHeight="1" x14ac:dyDescent="0.2">
      <c r="A3" s="715" t="s">
        <v>158</v>
      </c>
      <c r="B3" s="708" t="s">
        <v>1125</v>
      </c>
      <c r="C3" s="708" t="s">
        <v>929</v>
      </c>
      <c r="D3" s="708" t="s">
        <v>932</v>
      </c>
      <c r="E3" s="708" t="s">
        <v>1125</v>
      </c>
      <c r="F3" s="708" t="s">
        <v>929</v>
      </c>
      <c r="G3" s="708" t="s">
        <v>932</v>
      </c>
      <c r="H3" s="708" t="s">
        <v>1125</v>
      </c>
      <c r="I3" s="708" t="s">
        <v>929</v>
      </c>
      <c r="J3" s="708" t="s">
        <v>932</v>
      </c>
      <c r="K3" s="708" t="s">
        <v>1125</v>
      </c>
      <c r="L3" s="708" t="s">
        <v>929</v>
      </c>
      <c r="M3" s="708" t="s">
        <v>932</v>
      </c>
      <c r="N3" s="708" t="s">
        <v>1125</v>
      </c>
      <c r="O3" s="708" t="s">
        <v>929</v>
      </c>
      <c r="P3" s="708" t="s">
        <v>932</v>
      </c>
      <c r="Q3" s="708" t="s">
        <v>1125</v>
      </c>
      <c r="R3" s="708" t="s">
        <v>929</v>
      </c>
      <c r="S3" s="708" t="s">
        <v>932</v>
      </c>
      <c r="T3" s="708" t="s">
        <v>1125</v>
      </c>
      <c r="U3" s="708" t="s">
        <v>929</v>
      </c>
      <c r="V3" s="708" t="s">
        <v>932</v>
      </c>
      <c r="W3" s="708" t="s">
        <v>1125</v>
      </c>
      <c r="X3" s="708" t="s">
        <v>929</v>
      </c>
      <c r="Y3" s="709" t="s">
        <v>932</v>
      </c>
    </row>
    <row r="4" spans="1:25" ht="20.100000000000001" customHeight="1" thickBot="1" x14ac:dyDescent="0.25">
      <c r="A4" s="327"/>
      <c r="B4" s="27"/>
      <c r="C4" s="202"/>
      <c r="D4" s="202">
        <f>SUM(B4:C4)</f>
        <v>0</v>
      </c>
      <c r="E4" s="201">
        <f>SUM(B4)</f>
        <v>0</v>
      </c>
      <c r="F4" s="201">
        <f t="shared" ref="F4:G4" si="0">SUM(C4)</f>
        <v>0</v>
      </c>
      <c r="G4" s="201">
        <f t="shared" si="0"/>
        <v>0</v>
      </c>
      <c r="H4" s="27">
        <v>0</v>
      </c>
      <c r="I4" s="27"/>
      <c r="J4" s="27">
        <f>SUM(H4:I4)</f>
        <v>0</v>
      </c>
      <c r="K4" s="27">
        <v>0</v>
      </c>
      <c r="L4" s="27"/>
      <c r="M4" s="27">
        <f>SUM(K4:L4)</f>
        <v>0</v>
      </c>
      <c r="N4" s="27">
        <v>0</v>
      </c>
      <c r="O4" s="27"/>
      <c r="P4" s="27">
        <f>SUM(N4:O4)</f>
        <v>0</v>
      </c>
      <c r="Q4" s="27">
        <v>0</v>
      </c>
      <c r="R4" s="27"/>
      <c r="S4" s="27">
        <f>SUM(Q4:R4)</f>
        <v>0</v>
      </c>
      <c r="T4" s="104">
        <f>SUM(H4+K4+N4+Q4)</f>
        <v>0</v>
      </c>
      <c r="U4" s="104">
        <f t="shared" ref="U4:V4" si="1">SUM(I4+L4+O4+R4)</f>
        <v>0</v>
      </c>
      <c r="V4" s="104">
        <f t="shared" si="1"/>
        <v>0</v>
      </c>
      <c r="W4" s="214">
        <f>T4+E4</f>
        <v>0</v>
      </c>
      <c r="X4" s="214">
        <f t="shared" ref="X4:Y4" si="2">U4+F4</f>
        <v>0</v>
      </c>
      <c r="Y4" s="447">
        <f t="shared" si="2"/>
        <v>0</v>
      </c>
    </row>
    <row r="5" spans="1:25" s="98" customFormat="1" ht="20.100000000000001" customHeight="1" thickBot="1" x14ac:dyDescent="0.25">
      <c r="A5" s="328" t="s">
        <v>527</v>
      </c>
      <c r="B5" s="204">
        <f>SUM(B4)</f>
        <v>0</v>
      </c>
      <c r="C5" s="204">
        <f t="shared" ref="C5:Y5" si="3">SUM(C4)</f>
        <v>0</v>
      </c>
      <c r="D5" s="204">
        <f t="shared" si="3"/>
        <v>0</v>
      </c>
      <c r="E5" s="204">
        <f t="shared" si="3"/>
        <v>0</v>
      </c>
      <c r="F5" s="204">
        <f t="shared" si="3"/>
        <v>0</v>
      </c>
      <c r="G5" s="204">
        <f t="shared" si="3"/>
        <v>0</v>
      </c>
      <c r="H5" s="204">
        <f t="shared" si="3"/>
        <v>0</v>
      </c>
      <c r="I5" s="204">
        <f t="shared" si="3"/>
        <v>0</v>
      </c>
      <c r="J5" s="204">
        <f t="shared" si="3"/>
        <v>0</v>
      </c>
      <c r="K5" s="204">
        <f t="shared" si="3"/>
        <v>0</v>
      </c>
      <c r="L5" s="204">
        <f t="shared" si="3"/>
        <v>0</v>
      </c>
      <c r="M5" s="204">
        <f t="shared" si="3"/>
        <v>0</v>
      </c>
      <c r="N5" s="204">
        <f t="shared" si="3"/>
        <v>0</v>
      </c>
      <c r="O5" s="204">
        <f t="shared" si="3"/>
        <v>0</v>
      </c>
      <c r="P5" s="204">
        <f t="shared" si="3"/>
        <v>0</v>
      </c>
      <c r="Q5" s="204">
        <f t="shared" si="3"/>
        <v>0</v>
      </c>
      <c r="R5" s="204">
        <f t="shared" si="3"/>
        <v>0</v>
      </c>
      <c r="S5" s="204">
        <f t="shared" si="3"/>
        <v>0</v>
      </c>
      <c r="T5" s="204">
        <f t="shared" si="3"/>
        <v>0</v>
      </c>
      <c r="U5" s="204">
        <f t="shared" si="3"/>
        <v>0</v>
      </c>
      <c r="V5" s="204">
        <f t="shared" si="3"/>
        <v>0</v>
      </c>
      <c r="W5" s="204">
        <f t="shared" si="3"/>
        <v>0</v>
      </c>
      <c r="X5" s="204">
        <f t="shared" si="3"/>
        <v>0</v>
      </c>
      <c r="Y5" s="292">
        <f t="shared" si="3"/>
        <v>0</v>
      </c>
    </row>
    <row r="6" spans="1:25" ht="20.100000000000001" customHeight="1" x14ac:dyDescent="0.2">
      <c r="A6" s="319" t="s">
        <v>518</v>
      </c>
      <c r="B6" s="202"/>
      <c r="C6" s="202"/>
      <c r="D6" s="202"/>
      <c r="E6" s="201"/>
      <c r="F6" s="201"/>
      <c r="G6" s="201"/>
      <c r="H6" s="202"/>
      <c r="I6" s="202"/>
      <c r="J6" s="202"/>
      <c r="K6" s="202"/>
      <c r="L6" s="202"/>
      <c r="M6" s="202"/>
      <c r="N6" s="202"/>
      <c r="O6" s="202"/>
      <c r="P6" s="202"/>
      <c r="Q6" s="202"/>
      <c r="R6" s="202"/>
      <c r="S6" s="202"/>
      <c r="T6" s="201"/>
      <c r="U6" s="201"/>
      <c r="V6" s="201"/>
      <c r="W6" s="201"/>
      <c r="X6" s="266"/>
      <c r="Y6" s="714"/>
    </row>
    <row r="7" spans="1:25" ht="20.100000000000001" customHeight="1" x14ac:dyDescent="0.2">
      <c r="A7" s="509" t="s">
        <v>606</v>
      </c>
      <c r="B7" s="207"/>
      <c r="C7" s="207"/>
      <c r="D7" s="207"/>
      <c r="E7" s="201">
        <f t="shared" ref="E7:E9" si="4">SUM(B7)</f>
        <v>0</v>
      </c>
      <c r="F7" s="201">
        <f t="shared" ref="F7:F9" si="5">SUM(C7)</f>
        <v>0</v>
      </c>
      <c r="G7" s="201">
        <f t="shared" ref="G7:G9" si="6">SUM(D7)</f>
        <v>0</v>
      </c>
      <c r="H7" s="207"/>
      <c r="I7" s="207"/>
      <c r="J7" s="207">
        <f>SUM(H7:I7)</f>
        <v>0</v>
      </c>
      <c r="K7" s="27">
        <v>161658</v>
      </c>
      <c r="L7" s="27"/>
      <c r="M7" s="27">
        <f>SUM(K7:L7)</f>
        <v>161658</v>
      </c>
      <c r="N7" s="27"/>
      <c r="O7" s="27"/>
      <c r="P7" s="27">
        <f>SUM(N7:O7)</f>
        <v>0</v>
      </c>
      <c r="Q7" s="27"/>
      <c r="R7" s="27"/>
      <c r="S7" s="27">
        <f>SUM(Q7:R7)</f>
        <v>0</v>
      </c>
      <c r="T7" s="104">
        <f t="shared" ref="T7:T9" si="7">SUM(H7+K7+N7+Q7)</f>
        <v>161658</v>
      </c>
      <c r="U7" s="104">
        <f t="shared" ref="U7:U9" si="8">SUM(I7+L7+O7+R7)</f>
        <v>0</v>
      </c>
      <c r="V7" s="104">
        <f t="shared" ref="V7:V9" si="9">SUM(J7+M7+P7+S7)</f>
        <v>161658</v>
      </c>
      <c r="W7" s="104">
        <f t="shared" ref="W7:W9" si="10">T7+E7</f>
        <v>161658</v>
      </c>
      <c r="X7" s="104">
        <f t="shared" ref="X7:X9" si="11">U7+F7</f>
        <v>0</v>
      </c>
      <c r="Y7" s="445">
        <f t="shared" ref="Y7:Y9" si="12">V7+G7</f>
        <v>161658</v>
      </c>
    </row>
    <row r="8" spans="1:25" ht="20.100000000000001" customHeight="1" x14ac:dyDescent="0.2">
      <c r="A8" s="509" t="s">
        <v>607</v>
      </c>
      <c r="B8" s="207"/>
      <c r="C8" s="207"/>
      <c r="D8" s="207"/>
      <c r="E8" s="201">
        <f t="shared" si="4"/>
        <v>0</v>
      </c>
      <c r="F8" s="201">
        <f t="shared" si="5"/>
        <v>0</v>
      </c>
      <c r="G8" s="201">
        <f t="shared" si="6"/>
        <v>0</v>
      </c>
      <c r="H8" s="207"/>
      <c r="I8" s="207"/>
      <c r="J8" s="207">
        <f t="shared" ref="J8:J9" si="13">SUM(H8:I8)</f>
        <v>0</v>
      </c>
      <c r="K8" s="27">
        <v>297895</v>
      </c>
      <c r="L8" s="27"/>
      <c r="M8" s="27">
        <f t="shared" ref="M8:M12" si="14">SUM(K8:L8)</f>
        <v>297895</v>
      </c>
      <c r="N8" s="27"/>
      <c r="O8" s="27"/>
      <c r="P8" s="27">
        <f t="shared" ref="P8:P9" si="15">SUM(N8:O8)</f>
        <v>0</v>
      </c>
      <c r="Q8" s="27"/>
      <c r="R8" s="27"/>
      <c r="S8" s="27">
        <f t="shared" ref="S8:S9" si="16">SUM(Q8:R8)</f>
        <v>0</v>
      </c>
      <c r="T8" s="104">
        <f t="shared" si="7"/>
        <v>297895</v>
      </c>
      <c r="U8" s="104">
        <f t="shared" si="8"/>
        <v>0</v>
      </c>
      <c r="V8" s="104">
        <f t="shared" si="9"/>
        <v>297895</v>
      </c>
      <c r="W8" s="104">
        <f t="shared" si="10"/>
        <v>297895</v>
      </c>
      <c r="X8" s="104">
        <f t="shared" si="11"/>
        <v>0</v>
      </c>
      <c r="Y8" s="445">
        <f t="shared" si="12"/>
        <v>297895</v>
      </c>
    </row>
    <row r="9" spans="1:25" ht="20.100000000000001" customHeight="1" x14ac:dyDescent="0.2">
      <c r="A9" s="509" t="s">
        <v>608</v>
      </c>
      <c r="B9" s="207"/>
      <c r="C9" s="207"/>
      <c r="D9" s="207"/>
      <c r="E9" s="201">
        <f t="shared" si="4"/>
        <v>0</v>
      </c>
      <c r="F9" s="201">
        <f t="shared" si="5"/>
        <v>0</v>
      </c>
      <c r="G9" s="201">
        <f t="shared" si="6"/>
        <v>0</v>
      </c>
      <c r="H9" s="207"/>
      <c r="I9" s="207"/>
      <c r="J9" s="207">
        <f t="shared" si="13"/>
        <v>0</v>
      </c>
      <c r="K9" s="27">
        <v>88501</v>
      </c>
      <c r="L9" s="27"/>
      <c r="M9" s="27">
        <f t="shared" si="14"/>
        <v>88501</v>
      </c>
      <c r="N9" s="27"/>
      <c r="O9" s="27"/>
      <c r="P9" s="27">
        <f t="shared" si="15"/>
        <v>0</v>
      </c>
      <c r="Q9" s="27"/>
      <c r="R9" s="27"/>
      <c r="S9" s="27">
        <f t="shared" si="16"/>
        <v>0</v>
      </c>
      <c r="T9" s="104">
        <f t="shared" si="7"/>
        <v>88501</v>
      </c>
      <c r="U9" s="104">
        <f t="shared" si="8"/>
        <v>0</v>
      </c>
      <c r="V9" s="104">
        <f t="shared" si="9"/>
        <v>88501</v>
      </c>
      <c r="W9" s="104">
        <f t="shared" si="10"/>
        <v>88501</v>
      </c>
      <c r="X9" s="104">
        <f t="shared" si="11"/>
        <v>0</v>
      </c>
      <c r="Y9" s="445">
        <f t="shared" si="12"/>
        <v>88501</v>
      </c>
    </row>
    <row r="10" spans="1:25" ht="20.100000000000001" customHeight="1" x14ac:dyDescent="0.2">
      <c r="A10" s="509" t="s">
        <v>999</v>
      </c>
      <c r="B10" s="207">
        <v>1455</v>
      </c>
      <c r="C10" s="207"/>
      <c r="D10" s="207">
        <f>SUM(B10:C10)</f>
        <v>1455</v>
      </c>
      <c r="E10" s="732">
        <f t="shared" ref="E10" si="17">SUM(B10)</f>
        <v>1455</v>
      </c>
      <c r="F10" s="732">
        <f t="shared" ref="F10" si="18">SUM(C10)</f>
        <v>0</v>
      </c>
      <c r="G10" s="732">
        <f t="shared" ref="G10" si="19">SUM(D10)</f>
        <v>1455</v>
      </c>
      <c r="H10" s="207"/>
      <c r="I10" s="207"/>
      <c r="J10" s="207"/>
      <c r="K10" s="207"/>
      <c r="L10" s="207"/>
      <c r="M10" s="207"/>
      <c r="N10" s="207"/>
      <c r="O10" s="207"/>
      <c r="P10" s="207"/>
      <c r="Q10" s="207"/>
      <c r="R10" s="207"/>
      <c r="S10" s="207"/>
      <c r="T10" s="214">
        <f t="shared" ref="T10" si="20">SUM(H10+K10+N10+Q10)</f>
        <v>0</v>
      </c>
      <c r="U10" s="214">
        <f t="shared" ref="U10" si="21">SUM(I10+L10+O10+R10)</f>
        <v>0</v>
      </c>
      <c r="V10" s="214">
        <f t="shared" ref="V10" si="22">SUM(J10+M10+P10+S10)</f>
        <v>0</v>
      </c>
      <c r="W10" s="214">
        <f t="shared" ref="W10" si="23">T10+E10</f>
        <v>1455</v>
      </c>
      <c r="X10" s="214">
        <f t="shared" ref="X10" si="24">U10+F10</f>
        <v>0</v>
      </c>
      <c r="Y10" s="447">
        <f t="shared" ref="Y10" si="25">V10+G10</f>
        <v>1455</v>
      </c>
    </row>
    <row r="11" spans="1:25" s="8" customFormat="1" ht="20.100000000000001" customHeight="1" x14ac:dyDescent="0.2">
      <c r="A11" s="327" t="s">
        <v>997</v>
      </c>
      <c r="B11" s="27"/>
      <c r="C11" s="27"/>
      <c r="D11" s="27"/>
      <c r="E11" s="104"/>
      <c r="F11" s="104"/>
      <c r="G11" s="104"/>
      <c r="H11" s="27"/>
      <c r="I11" s="27"/>
      <c r="J11" s="27"/>
      <c r="K11" s="27">
        <v>10000</v>
      </c>
      <c r="L11" s="27"/>
      <c r="M11" s="27">
        <f t="shared" si="14"/>
        <v>10000</v>
      </c>
      <c r="N11" s="27"/>
      <c r="O11" s="27"/>
      <c r="P11" s="27"/>
      <c r="Q11" s="27"/>
      <c r="R11" s="27"/>
      <c r="S11" s="27"/>
      <c r="T11" s="214">
        <f t="shared" ref="T11:T12" si="26">SUM(H11+K11+N11+Q11)</f>
        <v>10000</v>
      </c>
      <c r="U11" s="214">
        <f t="shared" ref="U11:U12" si="27">SUM(I11+L11+O11+R11)</f>
        <v>0</v>
      </c>
      <c r="V11" s="214">
        <f t="shared" ref="V11:V12" si="28">SUM(J11+M11+P11+S11)</f>
        <v>10000</v>
      </c>
      <c r="W11" s="214">
        <f t="shared" ref="W11:W12" si="29">T11+E11</f>
        <v>10000</v>
      </c>
      <c r="X11" s="214">
        <f t="shared" ref="X11:X12" si="30">U11+F11</f>
        <v>0</v>
      </c>
      <c r="Y11" s="447">
        <f t="shared" ref="Y11:Y12" si="31">V11+G11</f>
        <v>10000</v>
      </c>
    </row>
    <row r="12" spans="1:25" ht="20.100000000000001" customHeight="1" x14ac:dyDescent="0.2">
      <c r="A12" s="775" t="s">
        <v>998</v>
      </c>
      <c r="B12" s="431"/>
      <c r="C12" s="431"/>
      <c r="D12" s="431"/>
      <c r="E12" s="732"/>
      <c r="F12" s="732"/>
      <c r="G12" s="732"/>
      <c r="H12" s="431"/>
      <c r="I12" s="431"/>
      <c r="J12" s="431"/>
      <c r="K12" s="431">
        <v>3764</v>
      </c>
      <c r="L12" s="431"/>
      <c r="M12" s="27">
        <f t="shared" si="14"/>
        <v>3764</v>
      </c>
      <c r="N12" s="431"/>
      <c r="O12" s="431"/>
      <c r="P12" s="431"/>
      <c r="Q12" s="431"/>
      <c r="R12" s="431"/>
      <c r="S12" s="431"/>
      <c r="T12" s="214">
        <f t="shared" si="26"/>
        <v>3764</v>
      </c>
      <c r="U12" s="214">
        <f t="shared" si="27"/>
        <v>0</v>
      </c>
      <c r="V12" s="214">
        <f t="shared" si="28"/>
        <v>3764</v>
      </c>
      <c r="W12" s="214">
        <f t="shared" si="29"/>
        <v>3764</v>
      </c>
      <c r="X12" s="214">
        <f t="shared" si="30"/>
        <v>0</v>
      </c>
      <c r="Y12" s="447">
        <f t="shared" si="31"/>
        <v>3764</v>
      </c>
    </row>
    <row r="13" spans="1:25" s="98" customFormat="1" ht="20.100000000000001" customHeight="1" thickBot="1" x14ac:dyDescent="0.25">
      <c r="A13" s="507" t="s">
        <v>519</v>
      </c>
      <c r="B13" s="217">
        <f>SUM(B6:B12)</f>
        <v>1455</v>
      </c>
      <c r="C13" s="217">
        <f t="shared" ref="C13:D13" si="32">SUM(C6:C12)</f>
        <v>0</v>
      </c>
      <c r="D13" s="217">
        <f t="shared" si="32"/>
        <v>1455</v>
      </c>
      <c r="E13" s="217">
        <f t="shared" ref="E13" si="33">SUM(E6:E12)</f>
        <v>1455</v>
      </c>
      <c r="F13" s="217">
        <f t="shared" ref="F13" si="34">SUM(F6:F12)</f>
        <v>0</v>
      </c>
      <c r="G13" s="217">
        <f t="shared" ref="G13" si="35">SUM(G6:G12)</f>
        <v>1455</v>
      </c>
      <c r="H13" s="217">
        <f t="shared" ref="H13" si="36">SUM(H6:H12)</f>
        <v>0</v>
      </c>
      <c r="I13" s="217">
        <f t="shared" ref="I13" si="37">SUM(I6:I12)</f>
        <v>0</v>
      </c>
      <c r="J13" s="217">
        <f t="shared" ref="J13" si="38">SUM(J6:J12)</f>
        <v>0</v>
      </c>
      <c r="K13" s="217">
        <f t="shared" ref="K13" si="39">SUM(K6:K12)</f>
        <v>561818</v>
      </c>
      <c r="L13" s="217">
        <f t="shared" ref="L13" si="40">SUM(L6:L12)</f>
        <v>0</v>
      </c>
      <c r="M13" s="217">
        <f t="shared" ref="M13" si="41">SUM(M6:M12)</f>
        <v>561818</v>
      </c>
      <c r="N13" s="217">
        <f t="shared" ref="N13" si="42">SUM(N6:N12)</f>
        <v>0</v>
      </c>
      <c r="O13" s="217">
        <f t="shared" ref="O13" si="43">SUM(O6:O12)</f>
        <v>0</v>
      </c>
      <c r="P13" s="217">
        <f t="shared" ref="P13" si="44">SUM(P6:P12)</f>
        <v>0</v>
      </c>
      <c r="Q13" s="217">
        <f t="shared" ref="Q13" si="45">SUM(Q6:Q12)</f>
        <v>0</v>
      </c>
      <c r="R13" s="217">
        <f t="shared" ref="R13" si="46">SUM(R6:R12)</f>
        <v>0</v>
      </c>
      <c r="S13" s="217">
        <f t="shared" ref="S13" si="47">SUM(S6:S12)</f>
        <v>0</v>
      </c>
      <c r="T13" s="217">
        <f t="shared" ref="T13" si="48">SUM(T6:T12)</f>
        <v>561818</v>
      </c>
      <c r="U13" s="217">
        <f t="shared" ref="U13" si="49">SUM(U6:U12)</f>
        <v>0</v>
      </c>
      <c r="V13" s="217">
        <f t="shared" ref="V13" si="50">SUM(V6:V12)</f>
        <v>561818</v>
      </c>
      <c r="W13" s="217">
        <f t="shared" ref="W13" si="51">SUM(W6:W12)</f>
        <v>563273</v>
      </c>
      <c r="X13" s="217">
        <f t="shared" ref="X13" si="52">SUM(X6:X12)</f>
        <v>0</v>
      </c>
      <c r="Y13" s="265">
        <f t="shared" ref="Y13" si="53">SUM(Y6:Y12)</f>
        <v>563273</v>
      </c>
    </row>
    <row r="14" spans="1:25" s="98" customFormat="1" ht="20.100000000000001" customHeight="1" thickBot="1" x14ac:dyDescent="0.25">
      <c r="A14" s="508" t="s">
        <v>535</v>
      </c>
      <c r="B14" s="218">
        <f>B5+B13</f>
        <v>1455</v>
      </c>
      <c r="C14" s="218">
        <f t="shared" ref="C14:D14" si="54">C5+C13</f>
        <v>0</v>
      </c>
      <c r="D14" s="218">
        <f t="shared" si="54"/>
        <v>1455</v>
      </c>
      <c r="E14" s="218">
        <f t="shared" ref="E14:Y14" si="55">E5+E13</f>
        <v>1455</v>
      </c>
      <c r="F14" s="218">
        <f t="shared" si="55"/>
        <v>0</v>
      </c>
      <c r="G14" s="218">
        <f t="shared" si="55"/>
        <v>1455</v>
      </c>
      <c r="H14" s="218">
        <f t="shared" si="55"/>
        <v>0</v>
      </c>
      <c r="I14" s="218">
        <f t="shared" si="55"/>
        <v>0</v>
      </c>
      <c r="J14" s="218">
        <f t="shared" si="55"/>
        <v>0</v>
      </c>
      <c r="K14" s="218">
        <f t="shared" si="55"/>
        <v>561818</v>
      </c>
      <c r="L14" s="218">
        <f t="shared" si="55"/>
        <v>0</v>
      </c>
      <c r="M14" s="218">
        <f t="shared" si="55"/>
        <v>561818</v>
      </c>
      <c r="N14" s="218">
        <f t="shared" si="55"/>
        <v>0</v>
      </c>
      <c r="O14" s="218">
        <f t="shared" si="55"/>
        <v>0</v>
      </c>
      <c r="P14" s="218">
        <f t="shared" si="55"/>
        <v>0</v>
      </c>
      <c r="Q14" s="218">
        <f t="shared" si="55"/>
        <v>0</v>
      </c>
      <c r="R14" s="218">
        <f t="shared" si="55"/>
        <v>0</v>
      </c>
      <c r="S14" s="218">
        <f t="shared" si="55"/>
        <v>0</v>
      </c>
      <c r="T14" s="218">
        <f t="shared" si="55"/>
        <v>561818</v>
      </c>
      <c r="U14" s="218">
        <f t="shared" si="55"/>
        <v>0</v>
      </c>
      <c r="V14" s="218">
        <f t="shared" si="55"/>
        <v>561818</v>
      </c>
      <c r="W14" s="218">
        <f t="shared" si="55"/>
        <v>563273</v>
      </c>
      <c r="X14" s="218">
        <f t="shared" si="55"/>
        <v>0</v>
      </c>
      <c r="Y14" s="716">
        <f t="shared" si="55"/>
        <v>563273</v>
      </c>
    </row>
    <row r="15" spans="1:25" x14ac:dyDescent="0.2">
      <c r="A15" s="2"/>
      <c r="B15" s="16"/>
      <c r="C15" s="16"/>
      <c r="D15" s="16"/>
      <c r="E15" s="96"/>
      <c r="F15" s="96"/>
      <c r="G15" s="96"/>
      <c r="H15" s="16"/>
      <c r="I15" s="16"/>
      <c r="J15" s="16"/>
      <c r="K15" s="16"/>
      <c r="L15" s="16"/>
      <c r="M15" s="16"/>
      <c r="N15" s="16"/>
      <c r="O15" s="16"/>
      <c r="P15" s="16"/>
      <c r="Q15" s="16"/>
      <c r="R15" s="16"/>
      <c r="S15" s="16"/>
      <c r="T15" s="96"/>
      <c r="U15" s="96"/>
      <c r="V15" s="96"/>
      <c r="W15" s="96"/>
    </row>
    <row r="16" spans="1:25" x14ac:dyDescent="0.2">
      <c r="A16" s="2"/>
      <c r="B16" s="16"/>
      <c r="C16" s="16"/>
      <c r="D16" s="16"/>
      <c r="E16" s="96"/>
      <c r="F16" s="96"/>
      <c r="G16" s="96"/>
      <c r="H16" s="16"/>
      <c r="I16" s="16"/>
      <c r="J16" s="16"/>
      <c r="K16" s="16"/>
      <c r="L16" s="16"/>
      <c r="M16" s="16"/>
      <c r="N16" s="16"/>
      <c r="O16" s="16"/>
      <c r="P16" s="16"/>
      <c r="Q16" s="16"/>
      <c r="R16" s="16"/>
      <c r="S16" s="16"/>
      <c r="T16" s="96"/>
      <c r="U16" s="96"/>
      <c r="V16" s="96"/>
      <c r="W16" s="96"/>
    </row>
    <row r="17" spans="1:23" x14ac:dyDescent="0.2">
      <c r="A17" s="2"/>
      <c r="B17" s="16"/>
      <c r="C17" s="16"/>
      <c r="D17" s="16"/>
      <c r="E17" s="96"/>
      <c r="F17" s="96"/>
      <c r="G17" s="96"/>
      <c r="H17" s="16"/>
      <c r="I17" s="16"/>
      <c r="J17" s="16"/>
      <c r="K17" s="16"/>
      <c r="L17" s="16"/>
      <c r="M17" s="16"/>
      <c r="N17" s="16"/>
      <c r="O17" s="16"/>
      <c r="P17" s="16"/>
      <c r="Q17" s="16"/>
      <c r="R17" s="16"/>
      <c r="S17" s="16"/>
      <c r="T17" s="96"/>
      <c r="U17" s="96"/>
      <c r="V17" s="96"/>
      <c r="W17" s="96"/>
    </row>
    <row r="18" spans="1:23" x14ac:dyDescent="0.2">
      <c r="A18" s="2"/>
      <c r="B18" s="16"/>
      <c r="C18" s="16"/>
      <c r="D18" s="16"/>
      <c r="E18" s="96"/>
      <c r="F18" s="96"/>
      <c r="G18" s="96"/>
      <c r="H18" s="16"/>
      <c r="I18" s="16"/>
      <c r="J18" s="16"/>
      <c r="K18" s="16"/>
      <c r="L18" s="16"/>
      <c r="M18" s="16"/>
      <c r="N18" s="16"/>
      <c r="O18" s="16"/>
      <c r="P18" s="16"/>
      <c r="Q18" s="16"/>
      <c r="R18" s="16"/>
      <c r="S18" s="16"/>
      <c r="T18" s="96"/>
      <c r="U18" s="96"/>
      <c r="V18" s="96"/>
      <c r="W18" s="96"/>
    </row>
    <row r="19" spans="1:23" x14ac:dyDescent="0.2">
      <c r="A19" s="2"/>
      <c r="B19" s="16"/>
      <c r="C19" s="16"/>
      <c r="D19" s="16"/>
      <c r="E19" s="96"/>
      <c r="F19" s="96"/>
      <c r="G19" s="96"/>
      <c r="H19" s="16"/>
      <c r="I19" s="16"/>
      <c r="J19" s="16"/>
      <c r="K19" s="16"/>
      <c r="L19" s="16"/>
      <c r="M19" s="16"/>
      <c r="N19" s="16"/>
      <c r="O19" s="16"/>
      <c r="P19" s="16"/>
      <c r="Q19" s="16"/>
      <c r="R19" s="16"/>
      <c r="S19" s="16"/>
      <c r="T19" s="96"/>
      <c r="U19" s="96"/>
      <c r="V19" s="96"/>
      <c r="W19" s="96"/>
    </row>
    <row r="20" spans="1:23" x14ac:dyDescent="0.2">
      <c r="A20" s="2"/>
      <c r="B20" s="16"/>
      <c r="C20" s="16"/>
      <c r="D20" s="16"/>
      <c r="E20" s="96"/>
      <c r="F20" s="96"/>
      <c r="G20" s="96"/>
      <c r="H20" s="16"/>
      <c r="I20" s="16"/>
      <c r="J20" s="16"/>
      <c r="K20" s="16"/>
      <c r="L20" s="16"/>
      <c r="M20" s="16"/>
      <c r="N20" s="16"/>
      <c r="O20" s="16"/>
      <c r="P20" s="16"/>
      <c r="Q20" s="16"/>
      <c r="R20" s="16"/>
      <c r="S20" s="16"/>
      <c r="T20" s="96"/>
      <c r="U20" s="96"/>
      <c r="V20" s="96"/>
      <c r="W20" s="96"/>
    </row>
    <row r="21" spans="1:23" x14ac:dyDescent="0.2">
      <c r="A21" s="2"/>
      <c r="B21" s="16"/>
      <c r="C21" s="16"/>
      <c r="D21" s="16"/>
      <c r="E21" s="96"/>
      <c r="F21" s="96"/>
      <c r="G21" s="96"/>
      <c r="H21" s="16"/>
      <c r="I21" s="16"/>
      <c r="J21" s="16"/>
      <c r="K21" s="16"/>
      <c r="L21" s="16"/>
      <c r="M21" s="16"/>
      <c r="N21" s="16"/>
      <c r="O21" s="16"/>
      <c r="P21" s="16"/>
      <c r="Q21" s="16"/>
      <c r="R21" s="16"/>
      <c r="S21" s="16"/>
      <c r="T21" s="96"/>
      <c r="U21" s="96"/>
      <c r="V21" s="96"/>
      <c r="W21" s="96"/>
    </row>
    <row r="22" spans="1:23" x14ac:dyDescent="0.2">
      <c r="A22" s="2"/>
      <c r="B22" s="16"/>
      <c r="C22" s="16"/>
      <c r="D22" s="16"/>
      <c r="E22" s="96"/>
      <c r="F22" s="96"/>
      <c r="G22" s="96"/>
      <c r="H22" s="16"/>
      <c r="I22" s="16"/>
      <c r="J22" s="16"/>
      <c r="K22" s="16"/>
      <c r="L22" s="16"/>
      <c r="M22" s="16"/>
      <c r="N22" s="16"/>
      <c r="O22" s="16"/>
      <c r="P22" s="16"/>
      <c r="Q22" s="16"/>
      <c r="R22" s="16"/>
      <c r="S22" s="16"/>
      <c r="T22" s="96"/>
      <c r="U22" s="96"/>
      <c r="V22" s="96"/>
      <c r="W22" s="96"/>
    </row>
    <row r="23" spans="1:23" x14ac:dyDescent="0.2">
      <c r="A23" s="2"/>
      <c r="B23" s="16"/>
      <c r="C23" s="16"/>
      <c r="D23" s="16"/>
      <c r="E23" s="96"/>
      <c r="F23" s="96"/>
      <c r="G23" s="96"/>
      <c r="H23" s="16"/>
      <c r="I23" s="16"/>
      <c r="J23" s="16"/>
      <c r="K23" s="16"/>
      <c r="L23" s="16"/>
      <c r="M23" s="16"/>
      <c r="N23" s="16"/>
      <c r="O23" s="16"/>
      <c r="P23" s="16"/>
      <c r="Q23" s="16"/>
      <c r="R23" s="16"/>
      <c r="S23" s="16"/>
      <c r="T23" s="96"/>
      <c r="U23" s="96"/>
      <c r="V23" s="96"/>
      <c r="W23" s="96"/>
    </row>
    <row r="24" spans="1:23" x14ac:dyDescent="0.2">
      <c r="A24" s="2"/>
      <c r="B24" s="16"/>
      <c r="C24" s="16"/>
      <c r="D24" s="16"/>
      <c r="E24" s="96"/>
      <c r="F24" s="96"/>
      <c r="G24" s="96"/>
      <c r="H24" s="16"/>
      <c r="I24" s="16"/>
      <c r="J24" s="16"/>
      <c r="K24" s="16"/>
      <c r="L24" s="16"/>
      <c r="M24" s="16"/>
      <c r="N24" s="16"/>
      <c r="O24" s="16"/>
      <c r="P24" s="16"/>
      <c r="Q24" s="16"/>
      <c r="R24" s="16"/>
      <c r="S24" s="16"/>
      <c r="T24" s="96"/>
      <c r="U24" s="96"/>
      <c r="V24" s="96"/>
      <c r="W24" s="96"/>
    </row>
    <row r="25" spans="1:23" x14ac:dyDescent="0.2">
      <c r="A25" s="2"/>
      <c r="B25" s="16"/>
      <c r="C25" s="16"/>
      <c r="D25" s="16"/>
      <c r="E25" s="96"/>
      <c r="F25" s="96"/>
      <c r="G25" s="96"/>
      <c r="H25" s="16"/>
      <c r="I25" s="16"/>
      <c r="J25" s="16"/>
      <c r="K25" s="16"/>
      <c r="L25" s="16"/>
      <c r="M25" s="16"/>
      <c r="N25" s="16"/>
      <c r="O25" s="16"/>
      <c r="P25" s="16"/>
      <c r="Q25" s="16"/>
      <c r="R25" s="16"/>
      <c r="S25" s="16"/>
      <c r="T25" s="96"/>
      <c r="U25" s="96"/>
      <c r="V25" s="96"/>
      <c r="W25" s="96"/>
    </row>
    <row r="26" spans="1:23" x14ac:dyDescent="0.2">
      <c r="A26" s="2"/>
      <c r="B26" s="16"/>
      <c r="C26" s="16"/>
      <c r="D26" s="16"/>
      <c r="E26" s="96"/>
      <c r="F26" s="96"/>
      <c r="G26" s="96"/>
      <c r="H26" s="16"/>
      <c r="I26" s="16"/>
      <c r="J26" s="16"/>
      <c r="K26" s="16"/>
      <c r="L26" s="16"/>
      <c r="M26" s="16"/>
      <c r="N26" s="16"/>
      <c r="O26" s="16"/>
      <c r="P26" s="16"/>
      <c r="Q26" s="16"/>
      <c r="R26" s="16"/>
      <c r="S26" s="16"/>
      <c r="T26" s="96"/>
      <c r="U26" s="96"/>
      <c r="V26" s="96"/>
      <c r="W26" s="96"/>
    </row>
    <row r="27" spans="1:23" x14ac:dyDescent="0.2">
      <c r="A27" s="2"/>
      <c r="B27" s="16"/>
      <c r="C27" s="16"/>
      <c r="D27" s="16"/>
      <c r="E27" s="96"/>
      <c r="F27" s="96"/>
      <c r="G27" s="96"/>
      <c r="H27" s="16"/>
      <c r="I27" s="16"/>
      <c r="J27" s="16"/>
      <c r="K27" s="16"/>
      <c r="L27" s="16"/>
      <c r="M27" s="16"/>
      <c r="N27" s="16"/>
      <c r="O27" s="16"/>
      <c r="P27" s="16"/>
      <c r="Q27" s="16"/>
      <c r="R27" s="16"/>
      <c r="S27" s="16"/>
      <c r="T27" s="96"/>
      <c r="U27" s="96"/>
      <c r="V27" s="96"/>
      <c r="W27" s="96"/>
    </row>
    <row r="28" spans="1:23" x14ac:dyDescent="0.2">
      <c r="A28" s="2"/>
      <c r="B28" s="16"/>
      <c r="C28" s="16"/>
      <c r="D28" s="16"/>
      <c r="E28" s="96"/>
      <c r="F28" s="96"/>
      <c r="G28" s="96"/>
      <c r="H28" s="16"/>
      <c r="I28" s="16"/>
      <c r="J28" s="16"/>
      <c r="K28" s="16"/>
      <c r="L28" s="16"/>
      <c r="M28" s="16"/>
      <c r="N28" s="16"/>
      <c r="O28" s="16"/>
      <c r="P28" s="16"/>
      <c r="Q28" s="16"/>
      <c r="R28" s="16"/>
      <c r="S28" s="16"/>
      <c r="T28" s="96"/>
      <c r="U28" s="96"/>
      <c r="V28" s="96"/>
      <c r="W28" s="96"/>
    </row>
    <row r="29" spans="1:23" x14ac:dyDescent="0.2">
      <c r="A29" s="2"/>
      <c r="B29" s="16"/>
      <c r="C29" s="16"/>
      <c r="D29" s="16"/>
      <c r="E29" s="96"/>
      <c r="F29" s="96"/>
      <c r="G29" s="96"/>
      <c r="H29" s="16"/>
      <c r="I29" s="16"/>
      <c r="J29" s="16"/>
      <c r="K29" s="16"/>
      <c r="L29" s="16"/>
      <c r="M29" s="16"/>
      <c r="N29" s="16"/>
      <c r="O29" s="16"/>
      <c r="P29" s="16"/>
      <c r="Q29" s="16"/>
      <c r="R29" s="16"/>
      <c r="S29" s="16"/>
      <c r="T29" s="96"/>
      <c r="U29" s="96"/>
      <c r="V29" s="96"/>
      <c r="W29" s="96"/>
    </row>
    <row r="30" spans="1:23" x14ac:dyDescent="0.2">
      <c r="A30" s="2"/>
      <c r="B30" s="16"/>
      <c r="C30" s="16"/>
      <c r="D30" s="16"/>
      <c r="E30" s="96"/>
      <c r="F30" s="96"/>
      <c r="G30" s="96"/>
      <c r="H30" s="16"/>
      <c r="I30" s="16"/>
      <c r="J30" s="16"/>
      <c r="K30" s="16"/>
      <c r="L30" s="16"/>
      <c r="M30" s="16"/>
      <c r="N30" s="16"/>
      <c r="O30" s="16"/>
      <c r="P30" s="16"/>
      <c r="Q30" s="16"/>
      <c r="R30" s="16"/>
      <c r="S30" s="16"/>
      <c r="T30" s="96"/>
      <c r="U30" s="96"/>
      <c r="V30" s="96"/>
      <c r="W30" s="96"/>
    </row>
    <row r="31" spans="1:23" x14ac:dyDescent="0.2">
      <c r="A31" s="2"/>
      <c r="B31" s="16"/>
      <c r="C31" s="16"/>
      <c r="D31" s="16"/>
      <c r="E31" s="96"/>
      <c r="F31" s="96"/>
      <c r="G31" s="96"/>
      <c r="H31" s="16"/>
      <c r="I31" s="16"/>
      <c r="J31" s="16"/>
      <c r="K31" s="16"/>
      <c r="L31" s="16"/>
      <c r="M31" s="16"/>
      <c r="N31" s="16"/>
      <c r="O31" s="16"/>
      <c r="P31" s="16"/>
      <c r="Q31" s="16"/>
      <c r="R31" s="16"/>
      <c r="S31" s="16"/>
      <c r="T31" s="96"/>
      <c r="U31" s="96"/>
      <c r="V31" s="96"/>
      <c r="W31" s="96"/>
    </row>
    <row r="32" spans="1:23" x14ac:dyDescent="0.2">
      <c r="A32" s="2"/>
      <c r="B32" s="16"/>
      <c r="C32" s="16"/>
      <c r="D32" s="16"/>
      <c r="E32" s="96"/>
      <c r="F32" s="96"/>
      <c r="G32" s="96"/>
      <c r="H32" s="16"/>
      <c r="I32" s="16"/>
      <c r="J32" s="16"/>
      <c r="K32" s="16"/>
      <c r="L32" s="16"/>
      <c r="M32" s="16"/>
      <c r="N32" s="16"/>
      <c r="O32" s="16"/>
      <c r="P32" s="16"/>
      <c r="Q32" s="16"/>
      <c r="R32" s="16"/>
      <c r="S32" s="16"/>
      <c r="T32" s="96"/>
      <c r="U32" s="96"/>
      <c r="V32" s="96"/>
      <c r="W32" s="96"/>
    </row>
    <row r="33" spans="1:23" x14ac:dyDescent="0.2">
      <c r="A33" s="2"/>
      <c r="B33" s="16"/>
      <c r="C33" s="16"/>
      <c r="D33" s="16"/>
      <c r="E33" s="96"/>
      <c r="F33" s="96"/>
      <c r="G33" s="96"/>
      <c r="H33" s="16"/>
      <c r="I33" s="16"/>
      <c r="J33" s="16"/>
      <c r="K33" s="16"/>
      <c r="L33" s="16"/>
      <c r="M33" s="16"/>
      <c r="N33" s="16"/>
      <c r="O33" s="16"/>
      <c r="P33" s="16"/>
      <c r="Q33" s="16"/>
      <c r="R33" s="16"/>
      <c r="S33" s="16"/>
      <c r="T33" s="96"/>
      <c r="U33" s="96"/>
      <c r="V33" s="96"/>
      <c r="W33" s="96"/>
    </row>
    <row r="34" spans="1:23" x14ac:dyDescent="0.2">
      <c r="A34" s="2"/>
      <c r="B34" s="16"/>
      <c r="C34" s="16"/>
      <c r="D34" s="16"/>
      <c r="E34" s="96"/>
      <c r="F34" s="96"/>
      <c r="G34" s="96"/>
      <c r="H34" s="16"/>
      <c r="I34" s="16"/>
      <c r="J34" s="16"/>
      <c r="K34" s="16"/>
      <c r="L34" s="16"/>
      <c r="M34" s="16"/>
      <c r="N34" s="16"/>
      <c r="O34" s="16"/>
      <c r="P34" s="16"/>
      <c r="Q34" s="16"/>
      <c r="R34" s="16"/>
      <c r="S34" s="16"/>
      <c r="T34" s="96"/>
      <c r="U34" s="96"/>
      <c r="V34" s="96"/>
      <c r="W34" s="96"/>
    </row>
    <row r="35" spans="1:23" x14ac:dyDescent="0.2">
      <c r="A35" s="2"/>
      <c r="B35" s="16"/>
      <c r="C35" s="16"/>
      <c r="D35" s="16"/>
      <c r="E35" s="96"/>
      <c r="F35" s="96"/>
      <c r="G35" s="96"/>
      <c r="H35" s="16"/>
      <c r="I35" s="16"/>
      <c r="J35" s="16"/>
      <c r="K35" s="16"/>
      <c r="L35" s="16"/>
      <c r="M35" s="16"/>
      <c r="N35" s="16"/>
      <c r="O35" s="16"/>
      <c r="P35" s="16"/>
      <c r="Q35" s="16"/>
      <c r="R35" s="16"/>
      <c r="S35" s="16"/>
      <c r="T35" s="96"/>
      <c r="U35" s="96"/>
      <c r="V35" s="96"/>
      <c r="W35" s="96"/>
    </row>
    <row r="36" spans="1:23" x14ac:dyDescent="0.2">
      <c r="A36" s="2"/>
      <c r="B36" s="16"/>
      <c r="C36" s="16"/>
      <c r="D36" s="16"/>
      <c r="E36" s="96"/>
      <c r="F36" s="96"/>
      <c r="G36" s="96"/>
      <c r="H36" s="16"/>
      <c r="I36" s="16"/>
      <c r="J36" s="16"/>
      <c r="K36" s="16"/>
      <c r="L36" s="16"/>
      <c r="M36" s="16"/>
      <c r="N36" s="16"/>
      <c r="O36" s="16"/>
      <c r="P36" s="16"/>
      <c r="Q36" s="16"/>
      <c r="R36" s="16"/>
      <c r="S36" s="16"/>
      <c r="T36" s="96"/>
      <c r="U36" s="96"/>
      <c r="V36" s="96"/>
      <c r="W36" s="96"/>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80" orientation="landscape" r:id="rId1"/>
  <headerFooter alignWithMargins="0">
    <oddHeader xml:space="preserve">&amp;C&amp;"Times New Roman,Félkövér" 2019. évi költségvetés
 Corvin Sétány Projekt
11603 cím kiadási előirányzat&amp;R&amp;"Times New Roman,Félkövér dőlt"10. melléklet a /2019. () 
önkormányzati rendelethez
ezer forintban
</oddHeader>
    <oddFooter xml:space="preserve">&amp;C
&amp;R
&amp;P
</oddFooter>
  </headerFooter>
  <colBreaks count="1" manualBreakCount="1">
    <brk id="13" max="1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D3" activePane="bottomRight" state="frozen"/>
      <selection pane="topRight" activeCell="B1" sqref="B1"/>
      <selection pane="bottomLeft" activeCell="A3" sqref="A3"/>
      <selection pane="bottomRight" activeCell="L9" sqref="L9"/>
    </sheetView>
  </sheetViews>
  <sheetFormatPr defaultRowHeight="12.75" x14ac:dyDescent="0.2"/>
  <cols>
    <col min="1" max="1" width="33.140625" customWidth="1"/>
    <col min="2" max="4" width="9.7109375" style="199" customWidth="1"/>
    <col min="5" max="17" width="9.7109375" style="194" customWidth="1"/>
    <col min="18" max="19" width="9.7109375" customWidth="1"/>
  </cols>
  <sheetData>
    <row r="1" spans="1:19" s="95" customFormat="1" ht="63" customHeight="1" thickBot="1" x14ac:dyDescent="0.25">
      <c r="A1" s="105" t="s">
        <v>508</v>
      </c>
      <c r="B1" s="994" t="s">
        <v>616</v>
      </c>
      <c r="C1" s="1078"/>
      <c r="D1" s="995"/>
      <c r="E1" s="1064" t="s">
        <v>509</v>
      </c>
      <c r="F1" s="1065"/>
      <c r="G1" s="1066"/>
      <c r="H1" s="1064" t="s">
        <v>510</v>
      </c>
      <c r="I1" s="1065"/>
      <c r="J1" s="1066"/>
      <c r="K1" s="994" t="s">
        <v>137</v>
      </c>
      <c r="L1" s="1078"/>
      <c r="M1" s="995"/>
      <c r="N1" s="1064" t="s">
        <v>511</v>
      </c>
      <c r="O1" s="1065"/>
      <c r="P1" s="1066"/>
      <c r="Q1" s="1070" t="s">
        <v>512</v>
      </c>
      <c r="R1" s="1071"/>
      <c r="S1" s="1072"/>
    </row>
    <row r="2" spans="1:19" s="95" customFormat="1" ht="30" customHeight="1" x14ac:dyDescent="0.2">
      <c r="A2" s="319" t="s">
        <v>513</v>
      </c>
      <c r="B2" s="708" t="s">
        <v>1122</v>
      </c>
      <c r="C2" s="708" t="s">
        <v>929</v>
      </c>
      <c r="D2" s="708" t="s">
        <v>932</v>
      </c>
      <c r="E2" s="708" t="s">
        <v>1122</v>
      </c>
      <c r="F2" s="708" t="s">
        <v>929</v>
      </c>
      <c r="G2" s="708" t="s">
        <v>932</v>
      </c>
      <c r="H2" s="708" t="s">
        <v>1122</v>
      </c>
      <c r="I2" s="708" t="s">
        <v>929</v>
      </c>
      <c r="J2" s="708" t="s">
        <v>932</v>
      </c>
      <c r="K2" s="708" t="s">
        <v>1122</v>
      </c>
      <c r="L2" s="708" t="s">
        <v>929</v>
      </c>
      <c r="M2" s="708" t="s">
        <v>932</v>
      </c>
      <c r="N2" s="708" t="s">
        <v>1122</v>
      </c>
      <c r="O2" s="708" t="s">
        <v>929</v>
      </c>
      <c r="P2" s="708" t="s">
        <v>932</v>
      </c>
      <c r="Q2" s="708" t="s">
        <v>1122</v>
      </c>
      <c r="R2" s="708" t="s">
        <v>929</v>
      </c>
      <c r="S2" s="709" t="s">
        <v>932</v>
      </c>
    </row>
    <row r="3" spans="1:19" ht="20.100000000000001" customHeight="1" thickBot="1" x14ac:dyDescent="0.25">
      <c r="A3" s="329"/>
      <c r="B3" s="184"/>
      <c r="C3" s="184"/>
      <c r="D3" s="184">
        <f>SUM(B3:C3)</f>
        <v>0</v>
      </c>
      <c r="E3" s="183">
        <f>SUM(B3)</f>
        <v>0</v>
      </c>
      <c r="F3" s="183">
        <f t="shared" ref="F3:G3" si="0">SUM(C3)</f>
        <v>0</v>
      </c>
      <c r="G3" s="183">
        <f t="shared" si="0"/>
        <v>0</v>
      </c>
      <c r="H3" s="184">
        <v>0</v>
      </c>
      <c r="I3" s="184"/>
      <c r="J3" s="184">
        <f>SUM(H3:I3)</f>
        <v>0</v>
      </c>
      <c r="K3" s="184">
        <v>0</v>
      </c>
      <c r="L3" s="184"/>
      <c r="M3" s="184">
        <f>SUM(K3:L3)</f>
        <v>0</v>
      </c>
      <c r="N3" s="183">
        <f>SUM(H3+K3)</f>
        <v>0</v>
      </c>
      <c r="O3" s="183">
        <f t="shared" ref="O3:P3" si="1">SUM(I3+L3)</f>
        <v>0</v>
      </c>
      <c r="P3" s="183">
        <f t="shared" si="1"/>
        <v>0</v>
      </c>
      <c r="Q3" s="696">
        <f t="shared" ref="Q3" si="2">N3+E3</f>
        <v>0</v>
      </c>
      <c r="R3" s="696">
        <f t="shared" ref="R3" si="3">O3+F3</f>
        <v>0</v>
      </c>
      <c r="S3" s="698">
        <f t="shared" ref="S3" si="4">P3+G3</f>
        <v>0</v>
      </c>
    </row>
    <row r="4" spans="1:19" s="95" customFormat="1" ht="24.95" customHeight="1" thickBot="1" x14ac:dyDescent="0.25">
      <c r="A4" s="328" t="s">
        <v>517</v>
      </c>
      <c r="B4" s="188">
        <f t="shared" ref="B4:S4" si="5">SUM(B3:B3)</f>
        <v>0</v>
      </c>
      <c r="C4" s="188">
        <f t="shared" si="5"/>
        <v>0</v>
      </c>
      <c r="D4" s="188">
        <f t="shared" si="5"/>
        <v>0</v>
      </c>
      <c r="E4" s="188">
        <f t="shared" si="5"/>
        <v>0</v>
      </c>
      <c r="F4" s="188">
        <f t="shared" si="5"/>
        <v>0</v>
      </c>
      <c r="G4" s="188">
        <f t="shared" si="5"/>
        <v>0</v>
      </c>
      <c r="H4" s="188">
        <f t="shared" si="5"/>
        <v>0</v>
      </c>
      <c r="I4" s="188">
        <f t="shared" si="5"/>
        <v>0</v>
      </c>
      <c r="J4" s="188">
        <f t="shared" si="5"/>
        <v>0</v>
      </c>
      <c r="K4" s="188">
        <f t="shared" si="5"/>
        <v>0</v>
      </c>
      <c r="L4" s="188">
        <f t="shared" si="5"/>
        <v>0</v>
      </c>
      <c r="M4" s="188">
        <f t="shared" si="5"/>
        <v>0</v>
      </c>
      <c r="N4" s="188">
        <f t="shared" si="5"/>
        <v>0</v>
      </c>
      <c r="O4" s="188">
        <f t="shared" si="5"/>
        <v>0</v>
      </c>
      <c r="P4" s="188">
        <f t="shared" si="5"/>
        <v>0</v>
      </c>
      <c r="Q4" s="188">
        <f t="shared" si="5"/>
        <v>0</v>
      </c>
      <c r="R4" s="188">
        <f t="shared" si="5"/>
        <v>0</v>
      </c>
      <c r="S4" s="697">
        <f t="shared" si="5"/>
        <v>0</v>
      </c>
    </row>
    <row r="5" spans="1:19" ht="20.100000000000001" customHeight="1" x14ac:dyDescent="0.2">
      <c r="A5" s="333" t="s">
        <v>518</v>
      </c>
      <c r="B5" s="190"/>
      <c r="C5" s="190"/>
      <c r="D5" s="190"/>
      <c r="E5" s="189"/>
      <c r="F5" s="189"/>
      <c r="G5" s="189"/>
      <c r="H5" s="190"/>
      <c r="I5" s="190"/>
      <c r="J5" s="190"/>
      <c r="K5" s="190"/>
      <c r="L5" s="190"/>
      <c r="M5" s="190"/>
      <c r="N5" s="255"/>
      <c r="O5" s="717"/>
      <c r="P5" s="255"/>
      <c r="Q5" s="717"/>
      <c r="R5" s="718"/>
      <c r="S5" s="719"/>
    </row>
    <row r="6" spans="1:19" ht="20.100000000000001" customHeight="1" thickBot="1" x14ac:dyDescent="0.25">
      <c r="A6" s="334" t="s">
        <v>623</v>
      </c>
      <c r="B6" s="186"/>
      <c r="C6" s="186"/>
      <c r="D6" s="186">
        <f>SUM(B6:C6)</f>
        <v>0</v>
      </c>
      <c r="E6" s="183">
        <f>SUM(B6)</f>
        <v>0</v>
      </c>
      <c r="F6" s="183">
        <f t="shared" ref="F6:G6" si="6">SUM(C6)</f>
        <v>0</v>
      </c>
      <c r="G6" s="183">
        <f t="shared" si="6"/>
        <v>0</v>
      </c>
      <c r="H6" s="186"/>
      <c r="I6" s="186"/>
      <c r="J6" s="186">
        <f>SUM(H6:I6)</f>
        <v>0</v>
      </c>
      <c r="K6" s="186"/>
      <c r="L6" s="186"/>
      <c r="M6" s="186">
        <f>SUM(K6:L6)</f>
        <v>0</v>
      </c>
      <c r="N6" s="183">
        <f>SUM(H6+K6)</f>
        <v>0</v>
      </c>
      <c r="O6" s="183">
        <f t="shared" ref="O6:P6" si="7">SUM(I6+L6)</f>
        <v>0</v>
      </c>
      <c r="P6" s="183">
        <f t="shared" si="7"/>
        <v>0</v>
      </c>
      <c r="Q6" s="696">
        <f>N6+E6</f>
        <v>0</v>
      </c>
      <c r="R6" s="696">
        <f t="shared" ref="R6:S6" si="8">O6+F6</f>
        <v>0</v>
      </c>
      <c r="S6" s="698">
        <f t="shared" si="8"/>
        <v>0</v>
      </c>
    </row>
    <row r="7" spans="1:19" s="95" customFormat="1" ht="20.100000000000001" customHeight="1" thickBot="1" x14ac:dyDescent="0.25">
      <c r="A7" s="328" t="s">
        <v>519</v>
      </c>
      <c r="B7" s="188">
        <f>B6</f>
        <v>0</v>
      </c>
      <c r="C7" s="188">
        <f t="shared" ref="C7:S7" si="9">C6</f>
        <v>0</v>
      </c>
      <c r="D7" s="188">
        <f t="shared" si="9"/>
        <v>0</v>
      </c>
      <c r="E7" s="188">
        <f t="shared" si="9"/>
        <v>0</v>
      </c>
      <c r="F7" s="188">
        <f t="shared" si="9"/>
        <v>0</v>
      </c>
      <c r="G7" s="188">
        <f t="shared" si="9"/>
        <v>0</v>
      </c>
      <c r="H7" s="188">
        <f t="shared" si="9"/>
        <v>0</v>
      </c>
      <c r="I7" s="188">
        <f t="shared" si="9"/>
        <v>0</v>
      </c>
      <c r="J7" s="188">
        <f t="shared" si="9"/>
        <v>0</v>
      </c>
      <c r="K7" s="188">
        <f t="shared" si="9"/>
        <v>0</v>
      </c>
      <c r="L7" s="188">
        <f t="shared" si="9"/>
        <v>0</v>
      </c>
      <c r="M7" s="188">
        <f t="shared" si="9"/>
        <v>0</v>
      </c>
      <c r="N7" s="188">
        <f t="shared" si="9"/>
        <v>0</v>
      </c>
      <c r="O7" s="188">
        <f t="shared" si="9"/>
        <v>0</v>
      </c>
      <c r="P7" s="188">
        <f t="shared" si="9"/>
        <v>0</v>
      </c>
      <c r="Q7" s="188">
        <f t="shared" si="9"/>
        <v>0</v>
      </c>
      <c r="R7" s="188">
        <f t="shared" si="9"/>
        <v>0</v>
      </c>
      <c r="S7" s="697">
        <f t="shared" si="9"/>
        <v>0</v>
      </c>
    </row>
    <row r="8" spans="1:19" s="95" customFormat="1" ht="20.100000000000001" customHeight="1" thickBot="1" x14ac:dyDescent="0.25">
      <c r="A8" s="328" t="s">
        <v>520</v>
      </c>
      <c r="B8" s="188">
        <f t="shared" ref="B8:S8" si="10">B7+B4</f>
        <v>0</v>
      </c>
      <c r="C8" s="188">
        <f t="shared" si="10"/>
        <v>0</v>
      </c>
      <c r="D8" s="188">
        <f t="shared" si="10"/>
        <v>0</v>
      </c>
      <c r="E8" s="188">
        <f t="shared" si="10"/>
        <v>0</v>
      </c>
      <c r="F8" s="188">
        <f t="shared" si="10"/>
        <v>0</v>
      </c>
      <c r="G8" s="188">
        <f t="shared" si="10"/>
        <v>0</v>
      </c>
      <c r="H8" s="188">
        <f t="shared" si="10"/>
        <v>0</v>
      </c>
      <c r="I8" s="188">
        <f t="shared" si="10"/>
        <v>0</v>
      </c>
      <c r="J8" s="188">
        <f t="shared" si="10"/>
        <v>0</v>
      </c>
      <c r="K8" s="188">
        <f t="shared" si="10"/>
        <v>0</v>
      </c>
      <c r="L8" s="188">
        <f t="shared" si="10"/>
        <v>0</v>
      </c>
      <c r="M8" s="188">
        <f t="shared" si="10"/>
        <v>0</v>
      </c>
      <c r="N8" s="188">
        <f t="shared" si="10"/>
        <v>0</v>
      </c>
      <c r="O8" s="188">
        <f t="shared" si="10"/>
        <v>0</v>
      </c>
      <c r="P8" s="188">
        <f t="shared" si="10"/>
        <v>0</v>
      </c>
      <c r="Q8" s="188">
        <f t="shared" si="10"/>
        <v>0</v>
      </c>
      <c r="R8" s="188">
        <f t="shared" si="10"/>
        <v>0</v>
      </c>
      <c r="S8" s="697">
        <f t="shared" si="10"/>
        <v>0</v>
      </c>
    </row>
    <row r="9" spans="1:19" x14ac:dyDescent="0.2">
      <c r="A9" s="2"/>
      <c r="B9" s="193"/>
      <c r="C9" s="193"/>
      <c r="D9" s="193"/>
    </row>
    <row r="10" spans="1:19" x14ac:dyDescent="0.2">
      <c r="A10" s="18"/>
      <c r="B10" s="193"/>
      <c r="C10" s="193"/>
      <c r="D10" s="193"/>
    </row>
    <row r="11" spans="1:19" x14ac:dyDescent="0.2">
      <c r="A11" s="18"/>
      <c r="B11" s="193"/>
      <c r="C11" s="193"/>
      <c r="D11" s="193"/>
    </row>
    <row r="12" spans="1:19" x14ac:dyDescent="0.2">
      <c r="A12" s="18"/>
      <c r="B12" s="193"/>
      <c r="C12" s="193"/>
      <c r="D12" s="193"/>
    </row>
    <row r="13" spans="1:19" x14ac:dyDescent="0.2">
      <c r="A13" s="18"/>
      <c r="B13" s="193"/>
      <c r="C13" s="193"/>
      <c r="D13" s="193"/>
    </row>
    <row r="14" spans="1:19" s="194" customFormat="1" x14ac:dyDescent="0.2">
      <c r="A14" s="18"/>
      <c r="B14" s="193"/>
      <c r="C14" s="193"/>
      <c r="D14" s="193"/>
    </row>
    <row r="15" spans="1:19" s="194" customFormat="1" x14ac:dyDescent="0.2">
      <c r="A15" s="195"/>
      <c r="B15" s="193"/>
      <c r="C15" s="193"/>
      <c r="D15" s="193"/>
    </row>
    <row r="16" spans="1:19" s="194" customFormat="1" x14ac:dyDescent="0.2">
      <c r="A16" s="195"/>
      <c r="B16" s="193"/>
      <c r="C16" s="193"/>
      <c r="D16" s="193"/>
    </row>
    <row r="17" spans="1:4" s="194" customFormat="1" x14ac:dyDescent="0.2">
      <c r="A17" s="195"/>
      <c r="B17" s="193"/>
      <c r="C17" s="193"/>
      <c r="D17" s="193"/>
    </row>
    <row r="18" spans="1:4" s="194" customFormat="1" x14ac:dyDescent="0.2">
      <c r="A18" s="195"/>
      <c r="B18" s="193"/>
      <c r="C18" s="193"/>
      <c r="D18" s="193"/>
    </row>
    <row r="19" spans="1:4" s="194" customFormat="1" x14ac:dyDescent="0.2">
      <c r="A19" s="196"/>
      <c r="B19" s="106"/>
      <c r="C19" s="342"/>
      <c r="D19" s="342"/>
    </row>
    <row r="20" spans="1:4" s="194" customFormat="1" x14ac:dyDescent="0.2">
      <c r="A20" s="196"/>
      <c r="B20" s="106"/>
      <c r="C20" s="342"/>
      <c r="D20" s="342"/>
    </row>
    <row r="21" spans="1:4" s="194" customFormat="1" x14ac:dyDescent="0.2">
      <c r="A21" s="196"/>
      <c r="B21" s="106"/>
      <c r="C21" s="342"/>
      <c r="D21" s="342"/>
    </row>
    <row r="22" spans="1:4" s="194" customFormat="1" x14ac:dyDescent="0.2">
      <c r="A22" s="196"/>
      <c r="B22" s="106"/>
      <c r="C22" s="342"/>
      <c r="D22" s="342"/>
    </row>
    <row r="23" spans="1:4" s="194" customFormat="1" x14ac:dyDescent="0.2">
      <c r="A23" s="196"/>
      <c r="B23" s="106"/>
      <c r="C23" s="342"/>
      <c r="D23" s="342"/>
    </row>
    <row r="24" spans="1:4" s="194" customFormat="1" x14ac:dyDescent="0.2">
      <c r="A24" s="196"/>
      <c r="B24" s="106"/>
      <c r="C24" s="342"/>
      <c r="D24" s="342"/>
    </row>
    <row r="25" spans="1:4" s="194" customFormat="1" x14ac:dyDescent="0.2">
      <c r="A25" s="196"/>
      <c r="B25" s="106"/>
      <c r="C25" s="342"/>
      <c r="D25" s="342"/>
    </row>
    <row r="26" spans="1:4" s="194" customFormat="1" x14ac:dyDescent="0.2">
      <c r="A26" s="196"/>
      <c r="B26" s="106"/>
      <c r="C26" s="342"/>
      <c r="D26" s="342"/>
    </row>
    <row r="27" spans="1:4" s="194" customFormat="1" x14ac:dyDescent="0.2">
      <c r="A27" s="196"/>
      <c r="B27" s="106"/>
      <c r="C27" s="342"/>
      <c r="D27" s="342"/>
    </row>
    <row r="28" spans="1:4" s="194" customFormat="1" x14ac:dyDescent="0.2">
      <c r="A28" s="196"/>
      <c r="B28" s="106"/>
      <c r="C28" s="342"/>
      <c r="D28" s="342"/>
    </row>
    <row r="29" spans="1:4" s="194" customFormat="1" x14ac:dyDescent="0.2">
      <c r="A29" s="196"/>
      <c r="B29" s="106"/>
      <c r="C29" s="342"/>
      <c r="D29" s="342"/>
    </row>
    <row r="30" spans="1:4" s="194" customFormat="1" x14ac:dyDescent="0.2">
      <c r="A30" s="196"/>
      <c r="B30" s="106"/>
      <c r="C30" s="342"/>
      <c r="D30" s="342"/>
    </row>
    <row r="31" spans="1:4" s="194" customFormat="1" x14ac:dyDescent="0.2">
      <c r="A31" s="196"/>
      <c r="B31" s="106"/>
      <c r="C31" s="342"/>
      <c r="D31" s="342"/>
    </row>
    <row r="32" spans="1:4" s="194" customFormat="1" x14ac:dyDescent="0.2">
      <c r="A32" s="196"/>
      <c r="B32" s="106"/>
      <c r="C32" s="342"/>
      <c r="D32" s="342"/>
    </row>
    <row r="33" spans="1:4" s="194" customFormat="1" x14ac:dyDescent="0.2">
      <c r="A33" s="196"/>
      <c r="B33" s="106"/>
      <c r="C33" s="342"/>
      <c r="D33" s="342"/>
    </row>
    <row r="34" spans="1:4" s="194" customFormat="1" x14ac:dyDescent="0.2">
      <c r="A34" s="196"/>
      <c r="B34" s="106"/>
      <c r="C34" s="342"/>
      <c r="D34" s="342"/>
    </row>
    <row r="35" spans="1:4" s="194" customFormat="1" x14ac:dyDescent="0.2">
      <c r="A35" s="196"/>
      <c r="B35" s="106"/>
      <c r="C35" s="342"/>
      <c r="D35" s="342"/>
    </row>
    <row r="36" spans="1:4" s="194" customFormat="1" x14ac:dyDescent="0.2">
      <c r="A36" s="196"/>
      <c r="B36" s="106"/>
      <c r="C36" s="342"/>
      <c r="D36" s="342"/>
    </row>
    <row r="37" spans="1:4" s="194" customFormat="1" x14ac:dyDescent="0.2">
      <c r="A37" s="196"/>
      <c r="B37" s="106"/>
      <c r="C37" s="342"/>
      <c r="D37" s="342"/>
    </row>
    <row r="38" spans="1:4" s="194" customFormat="1" x14ac:dyDescent="0.2">
      <c r="A38" s="196"/>
      <c r="B38" s="106"/>
      <c r="C38" s="342"/>
      <c r="D38" s="342"/>
    </row>
    <row r="39" spans="1:4" s="194" customFormat="1" x14ac:dyDescent="0.2">
      <c r="A39" s="196"/>
      <c r="B39" s="106"/>
      <c r="C39" s="342"/>
      <c r="D39" s="342"/>
    </row>
    <row r="40" spans="1:4" s="194" customFormat="1" x14ac:dyDescent="0.2">
      <c r="A40" s="196"/>
      <c r="B40" s="106"/>
      <c r="C40" s="342"/>
      <c r="D40" s="342"/>
    </row>
    <row r="41" spans="1:4" s="194" customFormat="1" x14ac:dyDescent="0.2">
      <c r="A41" s="196"/>
      <c r="B41" s="106"/>
      <c r="C41" s="342"/>
      <c r="D41" s="342"/>
    </row>
    <row r="42" spans="1:4" s="194" customFormat="1" x14ac:dyDescent="0.2">
      <c r="A42" s="196"/>
      <c r="B42" s="106"/>
      <c r="C42" s="342"/>
      <c r="D42" s="342"/>
    </row>
    <row r="43" spans="1:4" s="194" customFormat="1" x14ac:dyDescent="0.2">
      <c r="A43" s="196"/>
      <c r="B43" s="106"/>
      <c r="C43" s="342"/>
      <c r="D43" s="342"/>
    </row>
    <row r="44" spans="1:4" s="194" customFormat="1" x14ac:dyDescent="0.2">
      <c r="A44" s="196"/>
      <c r="B44" s="106"/>
      <c r="C44" s="342"/>
      <c r="D44" s="342"/>
    </row>
    <row r="45" spans="1:4" s="194" customFormat="1" x14ac:dyDescent="0.2">
      <c r="A45" s="196"/>
      <c r="B45" s="106"/>
      <c r="C45" s="342"/>
      <c r="D45" s="342"/>
    </row>
    <row r="46" spans="1:4" s="194" customFormat="1" x14ac:dyDescent="0.2">
      <c r="A46" s="1073"/>
      <c r="B46" s="1073"/>
      <c r="C46" s="701"/>
      <c r="D46" s="701"/>
    </row>
    <row r="47" spans="1:4" s="194" customFormat="1" x14ac:dyDescent="0.2">
      <c r="A47" s="3"/>
      <c r="B47" s="106"/>
      <c r="C47" s="342"/>
      <c r="D47" s="342"/>
    </row>
    <row r="48" spans="1:4" s="194" customFormat="1" x14ac:dyDescent="0.2">
      <c r="A48" s="18"/>
      <c r="B48" s="193"/>
      <c r="C48" s="193"/>
      <c r="D48" s="193"/>
    </row>
    <row r="49" spans="1:4" s="194" customFormat="1" x14ac:dyDescent="0.2">
      <c r="A49" s="18"/>
      <c r="B49" s="193"/>
      <c r="C49" s="193"/>
      <c r="D49" s="193"/>
    </row>
    <row r="50" spans="1:4" s="194" customFormat="1" x14ac:dyDescent="0.2">
      <c r="A50" s="18"/>
      <c r="B50" s="193"/>
      <c r="C50" s="193"/>
      <c r="D50" s="193"/>
    </row>
    <row r="51" spans="1:4" s="194" customFormat="1" x14ac:dyDescent="0.2">
      <c r="A51" s="18"/>
      <c r="B51" s="193"/>
      <c r="C51" s="193"/>
      <c r="D51" s="193"/>
    </row>
    <row r="52" spans="1:4" s="194" customFormat="1" x14ac:dyDescent="0.2">
      <c r="A52" s="22"/>
      <c r="B52" s="193"/>
      <c r="C52" s="193"/>
      <c r="D52" s="193"/>
    </row>
    <row r="53" spans="1:4" s="194" customFormat="1" ht="56.25" customHeight="1" x14ac:dyDescent="0.2">
      <c r="A53" s="18"/>
      <c r="B53" s="193"/>
      <c r="C53" s="193"/>
      <c r="D53" s="193"/>
    </row>
    <row r="54" spans="1:4" s="194" customFormat="1" x14ac:dyDescent="0.2">
      <c r="A54" s="18"/>
      <c r="B54" s="193"/>
      <c r="C54" s="193"/>
      <c r="D54" s="193"/>
    </row>
    <row r="55" spans="1:4" s="194" customFormat="1" x14ac:dyDescent="0.2">
      <c r="A55" s="18"/>
      <c r="B55" s="193"/>
      <c r="C55" s="193"/>
      <c r="D55" s="193"/>
    </row>
    <row r="56" spans="1:4" s="194" customFormat="1" x14ac:dyDescent="0.2">
      <c r="A56" s="18"/>
      <c r="B56" s="193"/>
      <c r="C56" s="193"/>
      <c r="D56" s="193"/>
    </row>
    <row r="57" spans="1:4" s="194" customFormat="1" x14ac:dyDescent="0.2">
      <c r="A57" s="18"/>
      <c r="B57" s="193"/>
      <c r="C57" s="193"/>
      <c r="D57" s="193"/>
    </row>
    <row r="58" spans="1:4" s="194" customFormat="1" x14ac:dyDescent="0.2">
      <c r="A58" s="18"/>
      <c r="B58" s="193"/>
      <c r="C58" s="193"/>
      <c r="D58" s="193"/>
    </row>
    <row r="59" spans="1:4" s="194" customFormat="1" x14ac:dyDescent="0.2">
      <c r="A59" s="18"/>
      <c r="B59" s="193"/>
      <c r="C59" s="193"/>
      <c r="D59" s="193"/>
    </row>
    <row r="60" spans="1:4" s="194" customFormat="1" x14ac:dyDescent="0.2">
      <c r="A60" s="18"/>
      <c r="B60" s="193"/>
      <c r="C60" s="193"/>
      <c r="D60" s="193"/>
    </row>
    <row r="61" spans="1:4" s="194" customFormat="1" x14ac:dyDescent="0.2">
      <c r="A61" s="22"/>
      <c r="B61" s="193"/>
      <c r="C61" s="193"/>
      <c r="D61" s="193"/>
    </row>
    <row r="62" spans="1:4" s="194" customFormat="1" x14ac:dyDescent="0.2">
      <c r="A62" s="18"/>
      <c r="B62" s="193"/>
      <c r="C62" s="193"/>
      <c r="D62" s="193"/>
    </row>
    <row r="63" spans="1:4" s="194" customFormat="1" x14ac:dyDescent="0.2">
      <c r="A63" s="18"/>
      <c r="B63" s="193"/>
      <c r="C63" s="193"/>
      <c r="D63" s="193"/>
    </row>
    <row r="64" spans="1:4" s="194" customFormat="1" x14ac:dyDescent="0.2">
      <c r="A64" s="18"/>
      <c r="B64" s="193"/>
      <c r="C64" s="193"/>
      <c r="D64" s="193"/>
    </row>
    <row r="65" spans="1:4" s="194" customFormat="1" x14ac:dyDescent="0.2">
      <c r="A65" s="18"/>
      <c r="B65" s="193"/>
      <c r="C65" s="193"/>
      <c r="D65" s="193"/>
    </row>
    <row r="66" spans="1:4" s="194" customFormat="1" x14ac:dyDescent="0.2">
      <c r="A66" s="18"/>
      <c r="B66" s="193"/>
      <c r="C66" s="193"/>
      <c r="D66" s="193"/>
    </row>
    <row r="67" spans="1:4" s="194" customFormat="1" x14ac:dyDescent="0.2">
      <c r="A67" s="18"/>
      <c r="B67" s="193"/>
      <c r="C67" s="193"/>
      <c r="D67" s="193"/>
    </row>
    <row r="68" spans="1:4" s="194" customFormat="1" x14ac:dyDescent="0.2">
      <c r="A68" s="18"/>
      <c r="B68" s="193"/>
      <c r="C68" s="193"/>
      <c r="D68" s="193"/>
    </row>
    <row r="69" spans="1:4" s="194" customFormat="1" x14ac:dyDescent="0.2">
      <c r="A69" s="18"/>
      <c r="B69" s="193"/>
      <c r="C69" s="193"/>
      <c r="D69" s="193"/>
    </row>
    <row r="70" spans="1:4" s="194" customFormat="1" x14ac:dyDescent="0.2">
      <c r="A70" s="2"/>
      <c r="B70" s="193"/>
      <c r="C70" s="193"/>
      <c r="D70" s="193"/>
    </row>
    <row r="71" spans="1:4" s="194" customFormat="1" x14ac:dyDescent="0.2">
      <c r="A71" s="2"/>
      <c r="B71" s="193"/>
      <c r="C71" s="193"/>
      <c r="D71" s="193"/>
    </row>
    <row r="72" spans="1:4" s="194" customFormat="1" x14ac:dyDescent="0.2">
      <c r="A72" s="2"/>
      <c r="B72" s="193"/>
      <c r="C72" s="193"/>
      <c r="D72" s="193"/>
    </row>
    <row r="73" spans="1:4" s="194" customFormat="1" x14ac:dyDescent="0.2">
      <c r="A73" s="2"/>
      <c r="B73" s="193"/>
      <c r="C73" s="193"/>
      <c r="D73" s="193"/>
    </row>
    <row r="74" spans="1:4" s="194" customFormat="1" x14ac:dyDescent="0.2">
      <c r="A74" s="2"/>
      <c r="B74" s="193"/>
      <c r="C74" s="193"/>
      <c r="D74" s="193"/>
    </row>
    <row r="75" spans="1:4" s="194" customFormat="1" x14ac:dyDescent="0.2">
      <c r="A75" s="2"/>
      <c r="B75" s="193"/>
      <c r="C75" s="193"/>
      <c r="D75" s="193"/>
    </row>
    <row r="76" spans="1:4" s="194" customFormat="1" x14ac:dyDescent="0.2">
      <c r="A76" s="2"/>
      <c r="B76" s="193"/>
      <c r="C76" s="193"/>
      <c r="D76" s="193"/>
    </row>
    <row r="77" spans="1:4" s="194" customFormat="1" x14ac:dyDescent="0.2">
      <c r="A77" s="2"/>
      <c r="B77" s="193"/>
      <c r="C77" s="193"/>
      <c r="D77" s="193"/>
    </row>
    <row r="78" spans="1:4" s="194" customFormat="1" x14ac:dyDescent="0.2">
      <c r="A78" s="2"/>
      <c r="B78" s="193"/>
      <c r="C78" s="193"/>
      <c r="D78" s="193"/>
    </row>
    <row r="79" spans="1:4" s="194" customFormat="1" x14ac:dyDescent="0.2">
      <c r="A79" s="2"/>
      <c r="B79" s="193"/>
      <c r="C79" s="193"/>
      <c r="D79" s="193"/>
    </row>
    <row r="80" spans="1:4" s="194" customFormat="1" x14ac:dyDescent="0.2">
      <c r="A80" s="2"/>
      <c r="B80" s="193"/>
      <c r="C80" s="193"/>
      <c r="D80" s="193"/>
    </row>
    <row r="81" spans="1:4" s="194" customFormat="1" x14ac:dyDescent="0.2">
      <c r="A81" s="2"/>
      <c r="B81" s="193"/>
      <c r="C81" s="193"/>
      <c r="D81" s="193"/>
    </row>
    <row r="82" spans="1:4" s="194" customFormat="1" x14ac:dyDescent="0.2">
      <c r="A82" s="2"/>
      <c r="B82" s="193"/>
      <c r="C82" s="193"/>
      <c r="D82" s="193"/>
    </row>
    <row r="83" spans="1:4" s="194" customFormat="1" x14ac:dyDescent="0.2">
      <c r="A83" s="2"/>
      <c r="B83" s="193"/>
      <c r="C83" s="193"/>
      <c r="D83" s="193"/>
    </row>
    <row r="84" spans="1:4" s="194" customFormat="1" x14ac:dyDescent="0.2">
      <c r="A84" s="2"/>
      <c r="B84" s="193"/>
      <c r="C84" s="193"/>
      <c r="D84" s="193"/>
    </row>
    <row r="85" spans="1:4" s="194" customFormat="1" x14ac:dyDescent="0.2">
      <c r="A85" s="2"/>
      <c r="B85" s="193"/>
      <c r="C85" s="193"/>
      <c r="D85" s="193"/>
    </row>
    <row r="86" spans="1:4" s="194" customFormat="1" x14ac:dyDescent="0.2">
      <c r="A86" s="2"/>
      <c r="B86" s="193"/>
      <c r="C86" s="193"/>
      <c r="D86" s="193"/>
    </row>
    <row r="87" spans="1:4" s="194" customFormat="1" x14ac:dyDescent="0.2">
      <c r="A87" s="2"/>
      <c r="B87" s="193"/>
      <c r="C87" s="193"/>
      <c r="D87" s="193"/>
    </row>
    <row r="88" spans="1:4" s="194" customFormat="1" x14ac:dyDescent="0.2">
      <c r="A88" s="2"/>
      <c r="B88" s="193"/>
      <c r="C88" s="193"/>
      <c r="D88" s="193"/>
    </row>
    <row r="89" spans="1:4" s="194" customFormat="1" x14ac:dyDescent="0.2">
      <c r="A89" s="2"/>
      <c r="B89" s="193"/>
      <c r="C89" s="193"/>
      <c r="D89" s="193"/>
    </row>
    <row r="90" spans="1:4" s="194" customFormat="1" x14ac:dyDescent="0.2">
      <c r="A90" s="2"/>
      <c r="B90" s="193"/>
      <c r="C90" s="193"/>
      <c r="D90" s="193"/>
    </row>
    <row r="91" spans="1:4" s="194" customFormat="1" x14ac:dyDescent="0.2">
      <c r="A91" s="2"/>
      <c r="B91" s="193"/>
      <c r="C91" s="193"/>
      <c r="D91" s="193"/>
    </row>
    <row r="92" spans="1:4" s="194" customFormat="1" x14ac:dyDescent="0.2">
      <c r="A92" s="2"/>
      <c r="B92" s="193"/>
      <c r="C92" s="193"/>
      <c r="D92" s="193"/>
    </row>
    <row r="93" spans="1:4" s="194" customFormat="1" x14ac:dyDescent="0.2">
      <c r="A93" s="2"/>
      <c r="B93" s="193"/>
      <c r="C93" s="193"/>
      <c r="D93" s="193"/>
    </row>
    <row r="94" spans="1:4" s="194" customFormat="1" x14ac:dyDescent="0.2">
      <c r="A94" s="2"/>
      <c r="B94" s="193"/>
      <c r="C94" s="193"/>
      <c r="D94" s="193"/>
    </row>
    <row r="95" spans="1:4" s="194" customFormat="1" x14ac:dyDescent="0.2">
      <c r="A95" s="2"/>
      <c r="B95" s="193"/>
      <c r="C95" s="193"/>
      <c r="D95" s="193"/>
    </row>
    <row r="96" spans="1:4" s="194" customFormat="1" x14ac:dyDescent="0.2">
      <c r="A96" s="2"/>
      <c r="B96" s="193"/>
      <c r="C96" s="193"/>
      <c r="D96" s="193"/>
    </row>
    <row r="97" spans="1:4" s="194" customFormat="1" x14ac:dyDescent="0.2">
      <c r="A97" s="2"/>
      <c r="B97" s="193"/>
      <c r="C97" s="193"/>
      <c r="D97" s="193"/>
    </row>
    <row r="98" spans="1:4" s="194" customFormat="1" x14ac:dyDescent="0.2">
      <c r="A98" s="2"/>
      <c r="B98" s="193"/>
      <c r="C98" s="193"/>
      <c r="D98" s="193"/>
    </row>
    <row r="99" spans="1:4" s="194" customFormat="1" x14ac:dyDescent="0.2">
      <c r="A99" s="2"/>
      <c r="B99" s="193"/>
      <c r="C99" s="193"/>
      <c r="D99" s="193"/>
    </row>
    <row r="100" spans="1:4" s="194" customFormat="1" x14ac:dyDescent="0.2">
      <c r="A100" s="2"/>
      <c r="B100" s="193"/>
      <c r="C100" s="193"/>
      <c r="D100" s="193"/>
    </row>
    <row r="101" spans="1:4" s="194" customFormat="1" x14ac:dyDescent="0.2">
      <c r="A101" s="18"/>
      <c r="B101" s="193"/>
      <c r="C101" s="193"/>
      <c r="D101" s="193"/>
    </row>
    <row r="102" spans="1:4" s="194" customFormat="1" x14ac:dyDescent="0.2">
      <c r="A102" s="18"/>
      <c r="B102" s="193"/>
      <c r="C102" s="193"/>
      <c r="D102" s="193"/>
    </row>
    <row r="103" spans="1:4" s="194" customFormat="1" x14ac:dyDescent="0.2">
      <c r="A103" s="18"/>
      <c r="B103" s="193"/>
      <c r="C103" s="193"/>
      <c r="D103" s="193"/>
    </row>
    <row r="104" spans="1:4" s="194" customFormat="1" x14ac:dyDescent="0.2">
      <c r="A104" s="18"/>
      <c r="B104" s="193"/>
      <c r="C104" s="193"/>
      <c r="D104" s="193"/>
    </row>
    <row r="105" spans="1:4" s="194" customFormat="1" x14ac:dyDescent="0.2">
      <c r="A105" s="18"/>
      <c r="B105" s="193"/>
      <c r="C105" s="193"/>
      <c r="D105" s="193"/>
    </row>
    <row r="106" spans="1:4" s="194" customFormat="1" x14ac:dyDescent="0.2">
      <c r="A106" s="18"/>
      <c r="B106" s="193"/>
      <c r="C106" s="193"/>
      <c r="D106" s="193"/>
    </row>
    <row r="107" spans="1:4" s="194" customFormat="1" x14ac:dyDescent="0.2">
      <c r="A107" s="18"/>
      <c r="B107" s="193"/>
      <c r="C107" s="193"/>
      <c r="D107" s="193"/>
    </row>
    <row r="108" spans="1:4" s="194" customFormat="1" x14ac:dyDescent="0.2">
      <c r="A108" s="18"/>
      <c r="B108" s="193"/>
      <c r="C108" s="193"/>
      <c r="D108" s="193"/>
    </row>
    <row r="109" spans="1:4" s="194" customFormat="1" x14ac:dyDescent="0.2">
      <c r="A109" s="18"/>
      <c r="B109" s="193"/>
      <c r="C109" s="193"/>
      <c r="D109" s="193"/>
    </row>
    <row r="110" spans="1:4" s="194" customFormat="1" x14ac:dyDescent="0.2">
      <c r="A110" s="18"/>
      <c r="B110" s="193"/>
      <c r="C110" s="193"/>
      <c r="D110" s="193"/>
    </row>
    <row r="111" spans="1:4" s="194" customFormat="1" x14ac:dyDescent="0.2">
      <c r="A111" s="18"/>
      <c r="B111" s="193"/>
      <c r="C111" s="193"/>
      <c r="D111" s="193"/>
    </row>
    <row r="112" spans="1:4" s="194" customFormat="1" x14ac:dyDescent="0.2">
      <c r="A112" s="18"/>
      <c r="B112" s="193"/>
      <c r="C112" s="193"/>
      <c r="D112" s="193"/>
    </row>
    <row r="113" spans="1:4" s="194" customFormat="1" x14ac:dyDescent="0.2">
      <c r="A113" s="18"/>
      <c r="B113" s="193"/>
      <c r="C113" s="193"/>
      <c r="D113" s="193"/>
    </row>
    <row r="114" spans="1:4" s="194" customFormat="1" x14ac:dyDescent="0.2">
      <c r="A114" s="18"/>
      <c r="B114" s="193"/>
      <c r="C114" s="193"/>
      <c r="D114" s="193"/>
    </row>
    <row r="115" spans="1:4" s="194" customFormat="1" x14ac:dyDescent="0.2">
      <c r="A115" s="18"/>
      <c r="B115" s="193"/>
      <c r="C115" s="193"/>
      <c r="D115" s="193"/>
    </row>
    <row r="116" spans="1:4" s="194" customFormat="1" x14ac:dyDescent="0.2">
      <c r="A116" s="18"/>
      <c r="B116" s="193"/>
      <c r="C116" s="193"/>
      <c r="D116" s="193"/>
    </row>
    <row r="117" spans="1:4" s="194" customFormat="1" x14ac:dyDescent="0.2">
      <c r="A117" s="18"/>
      <c r="B117" s="193"/>
      <c r="C117" s="193"/>
      <c r="D117" s="193"/>
    </row>
    <row r="118" spans="1:4" s="194" customFormat="1" x14ac:dyDescent="0.2">
      <c r="A118" s="18"/>
      <c r="B118" s="193"/>
      <c r="C118" s="193"/>
      <c r="D118" s="193"/>
    </row>
    <row r="119" spans="1:4" s="194" customFormat="1" x14ac:dyDescent="0.2">
      <c r="A119" s="18"/>
      <c r="B119" s="193"/>
      <c r="C119" s="193"/>
      <c r="D119" s="193"/>
    </row>
    <row r="120" spans="1:4" s="194" customFormat="1" x14ac:dyDescent="0.2">
      <c r="A120" s="18"/>
      <c r="B120" s="193"/>
      <c r="C120" s="193"/>
      <c r="D120" s="193"/>
    </row>
    <row r="121" spans="1:4" s="194" customFormat="1" x14ac:dyDescent="0.2">
      <c r="A121" s="18"/>
      <c r="B121" s="193"/>
      <c r="C121" s="193"/>
      <c r="D121" s="193"/>
    </row>
    <row r="122" spans="1:4" s="194" customFormat="1" x14ac:dyDescent="0.2">
      <c r="A122" s="18"/>
      <c r="B122" s="193"/>
      <c r="C122" s="193"/>
      <c r="D122" s="193"/>
    </row>
    <row r="123" spans="1:4" s="194" customFormat="1" x14ac:dyDescent="0.2">
      <c r="A123" s="18"/>
      <c r="B123" s="193"/>
      <c r="C123" s="193"/>
      <c r="D123" s="193"/>
    </row>
    <row r="124" spans="1:4" s="194" customFormat="1" x14ac:dyDescent="0.2">
      <c r="A124" s="18"/>
      <c r="B124" s="193"/>
      <c r="C124" s="193"/>
      <c r="D124" s="193"/>
    </row>
    <row r="125" spans="1:4" s="194" customFormat="1" x14ac:dyDescent="0.2">
      <c r="A125" s="18"/>
      <c r="B125" s="193"/>
      <c r="C125" s="193"/>
      <c r="D125" s="193"/>
    </row>
    <row r="126" spans="1:4" s="194" customFormat="1" x14ac:dyDescent="0.2">
      <c r="A126" s="18"/>
      <c r="B126" s="193"/>
      <c r="C126" s="193"/>
      <c r="D126" s="193"/>
    </row>
    <row r="127" spans="1:4" s="194" customFormat="1" x14ac:dyDescent="0.2">
      <c r="A127" s="18"/>
      <c r="B127" s="193"/>
      <c r="C127" s="193"/>
      <c r="D127" s="193"/>
    </row>
    <row r="128" spans="1:4" s="194" customFormat="1" x14ac:dyDescent="0.2">
      <c r="A128" s="18"/>
      <c r="B128" s="193"/>
      <c r="C128" s="193"/>
      <c r="D128" s="193"/>
    </row>
    <row r="129" spans="1:4" s="194" customFormat="1" x14ac:dyDescent="0.2">
      <c r="A129" s="18"/>
      <c r="B129" s="193"/>
      <c r="C129" s="193"/>
      <c r="D129" s="193"/>
    </row>
    <row r="130" spans="1:4" s="194" customFormat="1" x14ac:dyDescent="0.2">
      <c r="A130" s="18"/>
      <c r="B130" s="193"/>
      <c r="C130" s="193"/>
      <c r="D130" s="193"/>
    </row>
    <row r="131" spans="1:4" s="194" customFormat="1" x14ac:dyDescent="0.2">
      <c r="A131" s="18"/>
      <c r="B131" s="193"/>
      <c r="C131" s="193"/>
      <c r="D131" s="193"/>
    </row>
    <row r="132" spans="1:4" s="194" customFormat="1" x14ac:dyDescent="0.2">
      <c r="A132" s="18"/>
      <c r="B132" s="193"/>
      <c r="C132" s="193"/>
      <c r="D132" s="193"/>
    </row>
    <row r="133" spans="1:4" s="194" customFormat="1" x14ac:dyDescent="0.2">
      <c r="A133" s="18"/>
      <c r="B133" s="193"/>
      <c r="C133" s="193"/>
      <c r="D133" s="193"/>
    </row>
    <row r="134" spans="1:4" s="194" customFormat="1" x14ac:dyDescent="0.2">
      <c r="A134" s="18"/>
      <c r="B134" s="193"/>
      <c r="C134" s="193"/>
      <c r="D134" s="193"/>
    </row>
    <row r="135" spans="1:4" s="194" customFormat="1" x14ac:dyDescent="0.2">
      <c r="A135" s="18"/>
      <c r="B135" s="193"/>
      <c r="C135" s="193"/>
      <c r="D135" s="193"/>
    </row>
    <row r="136" spans="1:4" s="194" customFormat="1" x14ac:dyDescent="0.2">
      <c r="A136" s="195"/>
      <c r="B136" s="106"/>
      <c r="C136" s="342"/>
      <c r="D136" s="342"/>
    </row>
    <row r="137" spans="1:4" s="194" customFormat="1" x14ac:dyDescent="0.2">
      <c r="A137" s="195"/>
      <c r="B137" s="197"/>
      <c r="C137" s="197"/>
      <c r="D137" s="197"/>
    </row>
    <row r="138" spans="1:4" s="194" customFormat="1" x14ac:dyDescent="0.2">
      <c r="A138" s="195"/>
      <c r="B138" s="197"/>
      <c r="C138" s="197"/>
      <c r="D138" s="197"/>
    </row>
    <row r="139" spans="1:4" s="194" customFormat="1" x14ac:dyDescent="0.2">
      <c r="A139" s="195"/>
      <c r="B139" s="197"/>
      <c r="C139" s="197"/>
      <c r="D139" s="197"/>
    </row>
    <row r="140" spans="1:4" s="194" customFormat="1" x14ac:dyDescent="0.2">
      <c r="A140" s="198"/>
      <c r="B140" s="197"/>
      <c r="C140" s="197"/>
      <c r="D140" s="197"/>
    </row>
    <row r="141" spans="1:4" s="194" customFormat="1" x14ac:dyDescent="0.2">
      <c r="A141" s="198"/>
      <c r="B141" s="197"/>
      <c r="C141" s="197"/>
      <c r="D141" s="197"/>
    </row>
    <row r="142" spans="1:4" s="194" customFormat="1" x14ac:dyDescent="0.2">
      <c r="A142" s="198"/>
      <c r="B142" s="197"/>
      <c r="C142" s="197"/>
      <c r="D142" s="197"/>
    </row>
    <row r="143" spans="1:4" s="194" customFormat="1" x14ac:dyDescent="0.2">
      <c r="A143" s="198"/>
      <c r="B143" s="197"/>
      <c r="C143" s="197"/>
      <c r="D143" s="197"/>
    </row>
    <row r="144" spans="1:4" s="194" customFormat="1" x14ac:dyDescent="0.2">
      <c r="A144" s="198"/>
      <c r="B144" s="197"/>
      <c r="C144" s="197"/>
      <c r="D144" s="197"/>
    </row>
    <row r="145" spans="1:4" s="194" customFormat="1" x14ac:dyDescent="0.2">
      <c r="A145" s="198"/>
      <c r="B145" s="197"/>
      <c r="C145" s="197"/>
      <c r="D145" s="197"/>
    </row>
    <row r="146" spans="1:4" s="194" customFormat="1" x14ac:dyDescent="0.2">
      <c r="A146" s="198"/>
      <c r="B146" s="197"/>
      <c r="C146" s="197"/>
      <c r="D146" s="197"/>
    </row>
    <row r="147" spans="1:4" s="194" customFormat="1" x14ac:dyDescent="0.2">
      <c r="A147" s="198"/>
      <c r="B147" s="197"/>
      <c r="C147" s="197"/>
      <c r="D147" s="197"/>
    </row>
    <row r="148" spans="1:4" s="194" customFormat="1" x14ac:dyDescent="0.2">
      <c r="A148" s="198"/>
      <c r="B148" s="197"/>
      <c r="C148" s="197"/>
      <c r="D148" s="197"/>
    </row>
    <row r="149" spans="1:4" s="194" customFormat="1" x14ac:dyDescent="0.2">
      <c r="A149" s="198"/>
      <c r="B149" s="197"/>
      <c r="C149" s="197"/>
      <c r="D149" s="197"/>
    </row>
    <row r="150" spans="1:4" s="194" customFormat="1" x14ac:dyDescent="0.2">
      <c r="A150" s="198"/>
      <c r="B150" s="197"/>
      <c r="C150" s="197"/>
      <c r="D150" s="197"/>
    </row>
    <row r="151" spans="1:4" s="194" customFormat="1" x14ac:dyDescent="0.2">
      <c r="A151" s="198"/>
      <c r="B151" s="197"/>
      <c r="C151" s="197"/>
      <c r="D151" s="197"/>
    </row>
    <row r="152" spans="1:4" s="194" customFormat="1" x14ac:dyDescent="0.2">
      <c r="A152" s="198"/>
      <c r="B152" s="197"/>
      <c r="C152" s="197"/>
      <c r="D152" s="197"/>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70" orientation="landscape" r:id="rId1"/>
  <headerFooter alignWithMargins="0">
    <oddHeader xml:space="preserve">&amp;C&amp;"Times New Roman,Félkövér"2019. évi költségvetés 
Magdolna-Orczy Negyed Projekt
11604 cím bevételi előiányzat&amp;R&amp;"Times New Roman,Félkövér dőlt"11. melléklet a /2019. () 
önkormányzati rendelethez
ezer forintban&amp;"Times New Roman,Normál"
</oddHeader>
    <oddFooter>&amp;R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98"/>
  <sheetViews>
    <sheetView zoomScaleNormal="100" workbookViewId="0">
      <pane xSplit="1" ySplit="3" topLeftCell="M10" activePane="bottomRight" state="frozen"/>
      <selection pane="topRight" activeCell="B1" sqref="B1"/>
      <selection pane="bottomLeft" activeCell="A4" sqref="A4"/>
      <selection pane="bottomRight" activeCell="U13" sqref="U13"/>
    </sheetView>
  </sheetViews>
  <sheetFormatPr defaultColWidth="9.140625" defaultRowHeight="12.75" x14ac:dyDescent="0.2"/>
  <cols>
    <col min="1" max="1" width="40" style="82" customWidth="1"/>
    <col min="2" max="7" width="9.7109375" style="82" customWidth="1"/>
    <col min="8" max="13" width="9.7109375" style="93" customWidth="1"/>
    <col min="14" max="16" width="9.7109375" style="94" customWidth="1"/>
    <col min="17" max="28" width="9.7109375" style="93" customWidth="1"/>
    <col min="29" max="31" width="9.7109375" style="94" customWidth="1"/>
    <col min="32" max="32" width="10.7109375" style="94" customWidth="1"/>
    <col min="33" max="34" width="10.7109375" style="97" customWidth="1"/>
    <col min="35" max="16384" width="9.140625" style="97"/>
  </cols>
  <sheetData>
    <row r="1" spans="1:34" ht="13.5" thickBot="1" x14ac:dyDescent="0.25"/>
    <row r="2" spans="1:34" s="98" customFormat="1" ht="64.900000000000006" customHeight="1" thickBot="1" x14ac:dyDescent="0.25">
      <c r="A2" s="160" t="s">
        <v>508</v>
      </c>
      <c r="B2" s="994" t="s">
        <v>82</v>
      </c>
      <c r="C2" s="1078"/>
      <c r="D2" s="995"/>
      <c r="E2" s="994" t="s">
        <v>84</v>
      </c>
      <c r="F2" s="1078"/>
      <c r="G2" s="995"/>
      <c r="H2" s="1064" t="s">
        <v>86</v>
      </c>
      <c r="I2" s="1065"/>
      <c r="J2" s="1066"/>
      <c r="K2" s="1064" t="s">
        <v>807</v>
      </c>
      <c r="L2" s="1065"/>
      <c r="M2" s="1066"/>
      <c r="N2" s="1064" t="s">
        <v>521</v>
      </c>
      <c r="O2" s="1065"/>
      <c r="P2" s="1066"/>
      <c r="Q2" s="1064" t="s">
        <v>101</v>
      </c>
      <c r="R2" s="1065"/>
      <c r="S2" s="1066"/>
      <c r="T2" s="1064" t="s">
        <v>103</v>
      </c>
      <c r="U2" s="1065"/>
      <c r="V2" s="1066"/>
      <c r="W2" s="1064" t="s">
        <v>108</v>
      </c>
      <c r="X2" s="1065"/>
      <c r="Y2" s="1066"/>
      <c r="Z2" s="1064" t="s">
        <v>109</v>
      </c>
      <c r="AA2" s="1065"/>
      <c r="AB2" s="1066"/>
      <c r="AC2" s="1064" t="s">
        <v>522</v>
      </c>
      <c r="AD2" s="1065"/>
      <c r="AE2" s="1066"/>
      <c r="AF2" s="1070" t="s">
        <v>523</v>
      </c>
      <c r="AG2" s="1071"/>
      <c r="AH2" s="1072"/>
    </row>
    <row r="3" spans="1:34" ht="30" customHeight="1" x14ac:dyDescent="0.2">
      <c r="A3" s="258" t="s">
        <v>158</v>
      </c>
      <c r="B3" s="708" t="s">
        <v>1122</v>
      </c>
      <c r="C3" s="708" t="s">
        <v>929</v>
      </c>
      <c r="D3" s="708" t="s">
        <v>932</v>
      </c>
      <c r="E3" s="708" t="s">
        <v>1122</v>
      </c>
      <c r="F3" s="708" t="s">
        <v>929</v>
      </c>
      <c r="G3" s="708" t="s">
        <v>932</v>
      </c>
      <c r="H3" s="708" t="s">
        <v>1122</v>
      </c>
      <c r="I3" s="708" t="s">
        <v>929</v>
      </c>
      <c r="J3" s="708" t="s">
        <v>932</v>
      </c>
      <c r="K3" s="708" t="s">
        <v>1122</v>
      </c>
      <c r="L3" s="708" t="s">
        <v>929</v>
      </c>
      <c r="M3" s="708" t="s">
        <v>932</v>
      </c>
      <c r="N3" s="708" t="s">
        <v>1122</v>
      </c>
      <c r="O3" s="708" t="s">
        <v>929</v>
      </c>
      <c r="P3" s="708" t="s">
        <v>932</v>
      </c>
      <c r="Q3" s="708" t="s">
        <v>1122</v>
      </c>
      <c r="R3" s="708" t="s">
        <v>929</v>
      </c>
      <c r="S3" s="708" t="s">
        <v>932</v>
      </c>
      <c r="T3" s="708" t="s">
        <v>1122</v>
      </c>
      <c r="U3" s="708" t="s">
        <v>929</v>
      </c>
      <c r="V3" s="708" t="s">
        <v>932</v>
      </c>
      <c r="W3" s="708" t="s">
        <v>1122</v>
      </c>
      <c r="X3" s="708" t="s">
        <v>929</v>
      </c>
      <c r="Y3" s="708" t="s">
        <v>932</v>
      </c>
      <c r="Z3" s="708" t="s">
        <v>1122</v>
      </c>
      <c r="AA3" s="708" t="s">
        <v>929</v>
      </c>
      <c r="AB3" s="708" t="s">
        <v>932</v>
      </c>
      <c r="AC3" s="708" t="s">
        <v>1122</v>
      </c>
      <c r="AD3" s="708" t="s">
        <v>929</v>
      </c>
      <c r="AE3" s="708" t="s">
        <v>932</v>
      </c>
      <c r="AF3" s="708" t="s">
        <v>1122</v>
      </c>
      <c r="AG3" s="708" t="s">
        <v>929</v>
      </c>
      <c r="AH3" s="709" t="s">
        <v>932</v>
      </c>
    </row>
    <row r="4" spans="1:34" ht="15" customHeight="1" x14ac:dyDescent="0.2">
      <c r="A4" s="463"/>
      <c r="B4" s="336"/>
      <c r="C4" s="336"/>
      <c r="D4" s="336"/>
      <c r="E4" s="289"/>
      <c r="F4" s="720"/>
      <c r="G4" s="720"/>
      <c r="H4" s="205"/>
      <c r="I4" s="200"/>
      <c r="J4" s="200"/>
      <c r="K4" s="200">
        <v>0</v>
      </c>
      <c r="L4" s="200"/>
      <c r="M4" s="200"/>
      <c r="N4" s="201">
        <f>SUM(B4+E4+H4+K4)</f>
        <v>0</v>
      </c>
      <c r="O4" s="201">
        <f t="shared" ref="O4:P5" si="0">SUM(C4+F4+I4+L4)</f>
        <v>0</v>
      </c>
      <c r="P4" s="201">
        <f t="shared" si="0"/>
        <v>0</v>
      </c>
      <c r="Q4" s="27">
        <v>0</v>
      </c>
      <c r="R4" s="27"/>
      <c r="S4" s="27">
        <f>SUM(Q4:R4)</f>
        <v>0</v>
      </c>
      <c r="T4" s="27">
        <v>0</v>
      </c>
      <c r="U4" s="27"/>
      <c r="V4" s="27">
        <f>SUM(T4:U4)</f>
        <v>0</v>
      </c>
      <c r="W4" s="27">
        <v>0</v>
      </c>
      <c r="X4" s="27"/>
      <c r="Y4" s="27">
        <f>SUM(W4:X4)</f>
        <v>0</v>
      </c>
      <c r="Z4" s="27">
        <v>0</v>
      </c>
      <c r="AA4" s="27"/>
      <c r="AB4" s="27">
        <f>SUM(Z4:AA4)</f>
        <v>0</v>
      </c>
      <c r="AC4" s="104">
        <f>SUM(Q4+T4+W4+Z4)</f>
        <v>0</v>
      </c>
      <c r="AD4" s="104">
        <f t="shared" ref="AD4:AE5" si="1">SUM(R4+U4+X4+AA4)</f>
        <v>0</v>
      </c>
      <c r="AE4" s="104">
        <f t="shared" si="1"/>
        <v>0</v>
      </c>
      <c r="AF4" s="104">
        <f>AC4+N4</f>
        <v>0</v>
      </c>
      <c r="AG4" s="104">
        <f t="shared" ref="AG4:AH5" si="2">AD4+O4</f>
        <v>0</v>
      </c>
      <c r="AH4" s="445">
        <f t="shared" si="2"/>
        <v>0</v>
      </c>
    </row>
    <row r="5" spans="1:34" ht="15" customHeight="1" thickBot="1" x14ac:dyDescent="0.25">
      <c r="A5" s="463"/>
      <c r="B5" s="336"/>
      <c r="C5" s="336"/>
      <c r="D5" s="336"/>
      <c r="E5" s="289"/>
      <c r="F5" s="720"/>
      <c r="G5" s="720"/>
      <c r="H5" s="205"/>
      <c r="I5" s="200"/>
      <c r="J5" s="200"/>
      <c r="K5" s="200">
        <v>0</v>
      </c>
      <c r="L5" s="200"/>
      <c r="M5" s="200"/>
      <c r="N5" s="201">
        <f>SUM(B5+E5+H5+K5)</f>
        <v>0</v>
      </c>
      <c r="O5" s="201">
        <f t="shared" si="0"/>
        <v>0</v>
      </c>
      <c r="P5" s="201">
        <f t="shared" si="0"/>
        <v>0</v>
      </c>
      <c r="Q5" s="27">
        <v>0</v>
      </c>
      <c r="R5" s="27"/>
      <c r="S5" s="27">
        <f>SUM(Q5:R5)</f>
        <v>0</v>
      </c>
      <c r="T5" s="27">
        <v>0</v>
      </c>
      <c r="U5" s="27"/>
      <c r="V5" s="27">
        <f>SUM(T5:U5)</f>
        <v>0</v>
      </c>
      <c r="W5" s="27">
        <v>0</v>
      </c>
      <c r="X5" s="27"/>
      <c r="Y5" s="27">
        <f>SUM(W5:X5)</f>
        <v>0</v>
      </c>
      <c r="Z5" s="27">
        <v>0</v>
      </c>
      <c r="AA5" s="27"/>
      <c r="AB5" s="27">
        <f>SUM(Z5:AA5)</f>
        <v>0</v>
      </c>
      <c r="AC5" s="104">
        <f>SUM(Q5+T5+W5+Z5)</f>
        <v>0</v>
      </c>
      <c r="AD5" s="104">
        <f t="shared" si="1"/>
        <v>0</v>
      </c>
      <c r="AE5" s="104">
        <f t="shared" si="1"/>
        <v>0</v>
      </c>
      <c r="AF5" s="217">
        <f>AC5+N5</f>
        <v>0</v>
      </c>
      <c r="AG5" s="217">
        <f t="shared" si="2"/>
        <v>0</v>
      </c>
      <c r="AH5" s="265">
        <f t="shared" si="2"/>
        <v>0</v>
      </c>
    </row>
    <row r="6" spans="1:34" s="98" customFormat="1" ht="15" customHeight="1" thickBot="1" x14ac:dyDescent="0.25">
      <c r="A6" s="261" t="s">
        <v>527</v>
      </c>
      <c r="B6" s="204">
        <f>SUM(B4:B5)</f>
        <v>0</v>
      </c>
      <c r="C6" s="203">
        <f t="shared" ref="C6:AH6" si="3">SUM(C4:C5)</f>
        <v>0</v>
      </c>
      <c r="D6" s="203">
        <f t="shared" si="3"/>
        <v>0</v>
      </c>
      <c r="E6" s="203">
        <f t="shared" si="3"/>
        <v>0</v>
      </c>
      <c r="F6" s="203">
        <f t="shared" si="3"/>
        <v>0</v>
      </c>
      <c r="G6" s="203">
        <f t="shared" si="3"/>
        <v>0</v>
      </c>
      <c r="H6" s="203">
        <f t="shared" si="3"/>
        <v>0</v>
      </c>
      <c r="I6" s="203">
        <f t="shared" si="3"/>
        <v>0</v>
      </c>
      <c r="J6" s="203">
        <f t="shared" si="3"/>
        <v>0</v>
      </c>
      <c r="K6" s="203">
        <f t="shared" si="3"/>
        <v>0</v>
      </c>
      <c r="L6" s="203">
        <f t="shared" si="3"/>
        <v>0</v>
      </c>
      <c r="M6" s="203">
        <f t="shared" si="3"/>
        <v>0</v>
      </c>
      <c r="N6" s="203">
        <f t="shared" si="3"/>
        <v>0</v>
      </c>
      <c r="O6" s="203">
        <f t="shared" si="3"/>
        <v>0</v>
      </c>
      <c r="P6" s="203">
        <f t="shared" si="3"/>
        <v>0</v>
      </c>
      <c r="Q6" s="203">
        <f t="shared" si="3"/>
        <v>0</v>
      </c>
      <c r="R6" s="203">
        <f t="shared" si="3"/>
        <v>0</v>
      </c>
      <c r="S6" s="203">
        <f t="shared" si="3"/>
        <v>0</v>
      </c>
      <c r="T6" s="203">
        <f t="shared" si="3"/>
        <v>0</v>
      </c>
      <c r="U6" s="203">
        <f t="shared" si="3"/>
        <v>0</v>
      </c>
      <c r="V6" s="203">
        <f t="shared" si="3"/>
        <v>0</v>
      </c>
      <c r="W6" s="203">
        <f t="shared" si="3"/>
        <v>0</v>
      </c>
      <c r="X6" s="203">
        <f t="shared" si="3"/>
        <v>0</v>
      </c>
      <c r="Y6" s="203">
        <f t="shared" si="3"/>
        <v>0</v>
      </c>
      <c r="Z6" s="203">
        <f t="shared" si="3"/>
        <v>0</v>
      </c>
      <c r="AA6" s="203">
        <f t="shared" si="3"/>
        <v>0</v>
      </c>
      <c r="AB6" s="203">
        <f t="shared" si="3"/>
        <v>0</v>
      </c>
      <c r="AC6" s="203">
        <f t="shared" si="3"/>
        <v>0</v>
      </c>
      <c r="AD6" s="203">
        <f t="shared" si="3"/>
        <v>0</v>
      </c>
      <c r="AE6" s="203">
        <f t="shared" si="3"/>
        <v>0</v>
      </c>
      <c r="AF6" s="203">
        <f t="shared" si="3"/>
        <v>0</v>
      </c>
      <c r="AG6" s="203">
        <f t="shared" si="3"/>
        <v>0</v>
      </c>
      <c r="AH6" s="320">
        <f t="shared" si="3"/>
        <v>0</v>
      </c>
    </row>
    <row r="7" spans="1:34" ht="15" customHeight="1" x14ac:dyDescent="0.2">
      <c r="A7" s="464" t="s">
        <v>518</v>
      </c>
      <c r="B7" s="337"/>
      <c r="C7" s="337"/>
      <c r="D7" s="337"/>
      <c r="E7" s="290"/>
      <c r="F7" s="721"/>
      <c r="G7" s="721"/>
      <c r="H7" s="200"/>
      <c r="I7" s="200"/>
      <c r="J7" s="200"/>
      <c r="K7" s="200"/>
      <c r="L7" s="200"/>
      <c r="M7" s="200"/>
      <c r="N7" s="201"/>
      <c r="O7" s="201"/>
      <c r="P7" s="201"/>
      <c r="Q7" s="202"/>
      <c r="R7" s="202"/>
      <c r="S7" s="202"/>
      <c r="T7" s="202"/>
      <c r="U7" s="202"/>
      <c r="V7" s="202"/>
      <c r="W7" s="202"/>
      <c r="X7" s="202"/>
      <c r="Y7" s="202"/>
      <c r="Z7" s="202"/>
      <c r="AA7" s="202"/>
      <c r="AB7" s="202"/>
      <c r="AC7" s="201"/>
      <c r="AD7" s="201"/>
      <c r="AE7" s="201"/>
      <c r="AF7" s="201"/>
      <c r="AG7" s="733"/>
      <c r="AH7" s="734"/>
    </row>
    <row r="8" spans="1:34" ht="15" customHeight="1" x14ac:dyDescent="0.2">
      <c r="A8" s="465" t="s">
        <v>809</v>
      </c>
      <c r="B8" s="458"/>
      <c r="C8" s="458"/>
      <c r="D8" s="458"/>
      <c r="E8" s="459"/>
      <c r="F8" s="722"/>
      <c r="G8" s="722"/>
      <c r="H8" s="430"/>
      <c r="I8" s="430"/>
      <c r="J8" s="430"/>
      <c r="K8" s="430"/>
      <c r="L8" s="430"/>
      <c r="M8" s="430"/>
      <c r="N8" s="201"/>
      <c r="O8" s="732"/>
      <c r="P8" s="732"/>
      <c r="Q8" s="431"/>
      <c r="R8" s="431"/>
      <c r="S8" s="431"/>
      <c r="T8" s="202"/>
      <c r="U8" s="202"/>
      <c r="V8" s="202"/>
      <c r="W8" s="202"/>
      <c r="X8" s="202"/>
      <c r="Y8" s="202"/>
      <c r="Z8" s="202"/>
      <c r="AA8" s="202"/>
      <c r="AB8" s="202"/>
      <c r="AC8" s="201"/>
      <c r="AD8" s="201"/>
      <c r="AE8" s="201"/>
      <c r="AF8" s="201"/>
      <c r="AG8" s="26"/>
      <c r="AH8" s="713"/>
    </row>
    <row r="9" spans="1:34" ht="15" customHeight="1" x14ac:dyDescent="0.2">
      <c r="A9" s="455" t="s">
        <v>757</v>
      </c>
      <c r="B9" s="338"/>
      <c r="C9" s="338"/>
      <c r="D9" s="338"/>
      <c r="E9" s="271"/>
      <c r="F9" s="723"/>
      <c r="G9" s="723"/>
      <c r="H9" s="206">
        <v>7920</v>
      </c>
      <c r="I9" s="206"/>
      <c r="J9" s="206">
        <f>SUM(H9:I9)</f>
        <v>7920</v>
      </c>
      <c r="K9" s="206"/>
      <c r="L9" s="206"/>
      <c r="M9" s="206"/>
      <c r="N9" s="201">
        <f t="shared" ref="N9:N74" si="4">SUM(B9+E9+H9+K9)</f>
        <v>7920</v>
      </c>
      <c r="O9" s="104">
        <f t="shared" ref="O9:O74" si="5">SUM(C9+F9+I9+L9)</f>
        <v>0</v>
      </c>
      <c r="P9" s="104">
        <f t="shared" ref="P9:P74" si="6">SUM(D9+G9+J9+M9)</f>
        <v>7920</v>
      </c>
      <c r="Q9" s="207"/>
      <c r="R9" s="207"/>
      <c r="S9" s="207"/>
      <c r="T9" s="27"/>
      <c r="U9" s="27"/>
      <c r="V9" s="27"/>
      <c r="W9" s="27"/>
      <c r="X9" s="27"/>
      <c r="Y9" s="27"/>
      <c r="Z9" s="27"/>
      <c r="AA9" s="27"/>
      <c r="AB9" s="27"/>
      <c r="AC9" s="104">
        <f t="shared" ref="AC9:AC74" si="7">SUM(Q9+T9+W9+Z9)</f>
        <v>0</v>
      </c>
      <c r="AD9" s="104">
        <f t="shared" ref="AD9:AD74" si="8">SUM(R9+U9+X9+AA9)</f>
        <v>0</v>
      </c>
      <c r="AE9" s="104">
        <f t="shared" ref="AE9:AE74" si="9">SUM(S9+V9+Y9+AB9)</f>
        <v>0</v>
      </c>
      <c r="AF9" s="104">
        <f t="shared" ref="AF9:AF55" si="10">AC9+N9</f>
        <v>7920</v>
      </c>
      <c r="AG9" s="104">
        <f t="shared" ref="AG9:AG55" si="11">AD9+O9</f>
        <v>0</v>
      </c>
      <c r="AH9" s="445">
        <f t="shared" ref="AH9:AH55" si="12">AE9+P9</f>
        <v>7920</v>
      </c>
    </row>
    <row r="10" spans="1:34" ht="30" customHeight="1" x14ac:dyDescent="0.2">
      <c r="A10" s="455" t="s">
        <v>758</v>
      </c>
      <c r="B10" s="338"/>
      <c r="C10" s="338"/>
      <c r="D10" s="338"/>
      <c r="E10" s="271"/>
      <c r="F10" s="723"/>
      <c r="G10" s="723"/>
      <c r="H10" s="206"/>
      <c r="I10" s="206"/>
      <c r="J10" s="206"/>
      <c r="K10" s="206"/>
      <c r="L10" s="206"/>
      <c r="M10" s="206"/>
      <c r="N10" s="201">
        <f t="shared" si="4"/>
        <v>0</v>
      </c>
      <c r="O10" s="201">
        <f t="shared" si="5"/>
        <v>0</v>
      </c>
      <c r="P10" s="201">
        <f t="shared" si="6"/>
        <v>0</v>
      </c>
      <c r="Q10" s="207"/>
      <c r="R10" s="207"/>
      <c r="S10" s="207"/>
      <c r="T10" s="27">
        <v>13200</v>
      </c>
      <c r="U10" s="27"/>
      <c r="V10" s="27">
        <f>SUM(T10:U10)</f>
        <v>13200</v>
      </c>
      <c r="W10" s="27"/>
      <c r="X10" s="27"/>
      <c r="Y10" s="27"/>
      <c r="Z10" s="27"/>
      <c r="AA10" s="27"/>
      <c r="AB10" s="27"/>
      <c r="AC10" s="104">
        <f t="shared" si="7"/>
        <v>13200</v>
      </c>
      <c r="AD10" s="104">
        <f t="shared" si="8"/>
        <v>0</v>
      </c>
      <c r="AE10" s="104">
        <f t="shared" si="9"/>
        <v>13200</v>
      </c>
      <c r="AF10" s="104">
        <f t="shared" si="10"/>
        <v>13200</v>
      </c>
      <c r="AG10" s="104">
        <f t="shared" si="11"/>
        <v>0</v>
      </c>
      <c r="AH10" s="445">
        <f t="shared" si="12"/>
        <v>13200</v>
      </c>
    </row>
    <row r="11" spans="1:34" ht="15" customHeight="1" x14ac:dyDescent="0.2">
      <c r="A11" s="455" t="s">
        <v>761</v>
      </c>
      <c r="B11" s="338"/>
      <c r="C11" s="338"/>
      <c r="D11" s="338"/>
      <c r="E11" s="271"/>
      <c r="F11" s="723"/>
      <c r="G11" s="723"/>
      <c r="H11" s="206"/>
      <c r="I11" s="206"/>
      <c r="J11" s="206"/>
      <c r="K11" s="206"/>
      <c r="L11" s="206"/>
      <c r="M11" s="206"/>
      <c r="N11" s="201">
        <f t="shared" si="4"/>
        <v>0</v>
      </c>
      <c r="O11" s="201">
        <f t="shared" si="5"/>
        <v>0</v>
      </c>
      <c r="P11" s="201">
        <f t="shared" si="6"/>
        <v>0</v>
      </c>
      <c r="Q11" s="207"/>
      <c r="R11" s="207"/>
      <c r="S11" s="207"/>
      <c r="T11" s="27">
        <v>2640</v>
      </c>
      <c r="U11" s="27"/>
      <c r="V11" s="27">
        <f>SUM(T11:U11)</f>
        <v>2640</v>
      </c>
      <c r="W11" s="27"/>
      <c r="X11" s="27"/>
      <c r="Y11" s="27"/>
      <c r="Z11" s="27"/>
      <c r="AA11" s="27"/>
      <c r="AB11" s="27"/>
      <c r="AC11" s="104">
        <f t="shared" si="7"/>
        <v>2640</v>
      </c>
      <c r="AD11" s="104">
        <f t="shared" si="8"/>
        <v>0</v>
      </c>
      <c r="AE11" s="104">
        <f t="shared" si="9"/>
        <v>2640</v>
      </c>
      <c r="AF11" s="104">
        <f t="shared" si="10"/>
        <v>2640</v>
      </c>
      <c r="AG11" s="104">
        <f t="shared" si="11"/>
        <v>0</v>
      </c>
      <c r="AH11" s="445">
        <f t="shared" si="12"/>
        <v>2640</v>
      </c>
    </row>
    <row r="12" spans="1:34" ht="30" customHeight="1" x14ac:dyDescent="0.2">
      <c r="A12" s="455" t="s">
        <v>759</v>
      </c>
      <c r="B12" s="338"/>
      <c r="C12" s="338"/>
      <c r="D12" s="338"/>
      <c r="E12" s="271"/>
      <c r="F12" s="723"/>
      <c r="G12" s="723"/>
      <c r="H12" s="206"/>
      <c r="I12" s="206"/>
      <c r="J12" s="206"/>
      <c r="K12" s="206"/>
      <c r="L12" s="206"/>
      <c r="M12" s="206"/>
      <c r="N12" s="201">
        <f t="shared" si="4"/>
        <v>0</v>
      </c>
      <c r="O12" s="201">
        <f t="shared" si="5"/>
        <v>0</v>
      </c>
      <c r="P12" s="201">
        <f t="shared" si="6"/>
        <v>0</v>
      </c>
      <c r="Q12" s="207"/>
      <c r="R12" s="207"/>
      <c r="S12" s="207"/>
      <c r="T12" s="27">
        <v>0</v>
      </c>
      <c r="U12" s="27"/>
      <c r="V12" s="27">
        <f>SUM(T12:U12)</f>
        <v>0</v>
      </c>
      <c r="W12" s="27"/>
      <c r="X12" s="27"/>
      <c r="Y12" s="27"/>
      <c r="Z12" s="27"/>
      <c r="AA12" s="27"/>
      <c r="AB12" s="27"/>
      <c r="AC12" s="104">
        <f t="shared" si="7"/>
        <v>0</v>
      </c>
      <c r="AD12" s="104">
        <f t="shared" si="8"/>
        <v>0</v>
      </c>
      <c r="AE12" s="104">
        <f t="shared" si="9"/>
        <v>0</v>
      </c>
      <c r="AF12" s="104">
        <f t="shared" si="10"/>
        <v>0</v>
      </c>
      <c r="AG12" s="104">
        <f t="shared" si="11"/>
        <v>0</v>
      </c>
      <c r="AH12" s="445">
        <f t="shared" si="12"/>
        <v>0</v>
      </c>
    </row>
    <row r="13" spans="1:34" s="248" customFormat="1" ht="15" customHeight="1" x14ac:dyDescent="0.25">
      <c r="A13" s="951" t="s">
        <v>760</v>
      </c>
      <c r="B13" s="952"/>
      <c r="C13" s="952"/>
      <c r="D13" s="952"/>
      <c r="E13" s="953"/>
      <c r="F13" s="954"/>
      <c r="G13" s="954"/>
      <c r="H13" s="955"/>
      <c r="I13" s="955"/>
      <c r="J13" s="955"/>
      <c r="K13" s="955"/>
      <c r="L13" s="955"/>
      <c r="M13" s="955"/>
      <c r="N13" s="945">
        <f t="shared" si="4"/>
        <v>0</v>
      </c>
      <c r="O13" s="945">
        <f t="shared" si="5"/>
        <v>0</v>
      </c>
      <c r="P13" s="945">
        <f t="shared" si="6"/>
        <v>0</v>
      </c>
      <c r="Q13" s="534"/>
      <c r="R13" s="534"/>
      <c r="S13" s="534"/>
      <c r="T13" s="534">
        <v>266000</v>
      </c>
      <c r="U13" s="534">
        <v>108183</v>
      </c>
      <c r="V13" s="534">
        <f>SUM(T13:U13)</f>
        <v>374183</v>
      </c>
      <c r="W13" s="534"/>
      <c r="X13" s="534"/>
      <c r="Y13" s="534"/>
      <c r="Z13" s="534"/>
      <c r="AA13" s="534"/>
      <c r="AB13" s="534"/>
      <c r="AC13" s="902">
        <f t="shared" si="7"/>
        <v>266000</v>
      </c>
      <c r="AD13" s="902">
        <f t="shared" si="8"/>
        <v>108183</v>
      </c>
      <c r="AE13" s="902">
        <f t="shared" si="9"/>
        <v>374183</v>
      </c>
      <c r="AF13" s="902">
        <f t="shared" si="10"/>
        <v>266000</v>
      </c>
      <c r="AG13" s="902">
        <f t="shared" si="11"/>
        <v>108183</v>
      </c>
      <c r="AH13" s="946">
        <f t="shared" si="12"/>
        <v>374183</v>
      </c>
    </row>
    <row r="14" spans="1:34" ht="30" customHeight="1" x14ac:dyDescent="0.2">
      <c r="A14" s="456" t="s">
        <v>762</v>
      </c>
      <c r="B14" s="448"/>
      <c r="C14" s="448"/>
      <c r="D14" s="448"/>
      <c r="E14" s="449"/>
      <c r="F14" s="725"/>
      <c r="G14" s="725"/>
      <c r="H14" s="430">
        <v>2667</v>
      </c>
      <c r="I14" s="430"/>
      <c r="J14" s="206">
        <f t="shared" ref="J14:J18" si="13">SUM(H14:I14)</f>
        <v>2667</v>
      </c>
      <c r="K14" s="430"/>
      <c r="L14" s="430"/>
      <c r="M14" s="430"/>
      <c r="N14" s="201">
        <f t="shared" si="4"/>
        <v>2667</v>
      </c>
      <c r="O14" s="201">
        <f t="shared" si="5"/>
        <v>0</v>
      </c>
      <c r="P14" s="201">
        <f t="shared" si="6"/>
        <v>2667</v>
      </c>
      <c r="Q14" s="431"/>
      <c r="R14" s="431"/>
      <c r="S14" s="431"/>
      <c r="T14" s="202"/>
      <c r="U14" s="202"/>
      <c r="V14" s="202"/>
      <c r="W14" s="202"/>
      <c r="X14" s="202"/>
      <c r="Y14" s="202"/>
      <c r="Z14" s="202"/>
      <c r="AA14" s="202"/>
      <c r="AB14" s="202"/>
      <c r="AC14" s="104">
        <f t="shared" si="7"/>
        <v>0</v>
      </c>
      <c r="AD14" s="104">
        <f t="shared" si="8"/>
        <v>0</v>
      </c>
      <c r="AE14" s="104">
        <f t="shared" si="9"/>
        <v>0</v>
      </c>
      <c r="AF14" s="201">
        <f t="shared" si="10"/>
        <v>2667</v>
      </c>
      <c r="AG14" s="201">
        <f t="shared" si="11"/>
        <v>0</v>
      </c>
      <c r="AH14" s="293">
        <f t="shared" si="12"/>
        <v>2667</v>
      </c>
    </row>
    <row r="15" spans="1:34" ht="15" customHeight="1" x14ac:dyDescent="0.2">
      <c r="A15" s="455" t="s">
        <v>763</v>
      </c>
      <c r="B15" s="338"/>
      <c r="C15" s="338"/>
      <c r="D15" s="338"/>
      <c r="E15" s="271"/>
      <c r="F15" s="723"/>
      <c r="G15" s="723"/>
      <c r="H15" s="206">
        <v>690</v>
      </c>
      <c r="I15" s="206"/>
      <c r="J15" s="206">
        <f t="shared" si="13"/>
        <v>690</v>
      </c>
      <c r="K15" s="206"/>
      <c r="L15" s="206"/>
      <c r="M15" s="206"/>
      <c r="N15" s="201">
        <f t="shared" si="4"/>
        <v>690</v>
      </c>
      <c r="O15" s="201">
        <f t="shared" si="5"/>
        <v>0</v>
      </c>
      <c r="P15" s="201">
        <f t="shared" si="6"/>
        <v>690</v>
      </c>
      <c r="Q15" s="207"/>
      <c r="R15" s="207"/>
      <c r="S15" s="207"/>
      <c r="T15" s="27"/>
      <c r="U15" s="27"/>
      <c r="V15" s="27"/>
      <c r="W15" s="27"/>
      <c r="X15" s="27"/>
      <c r="Y15" s="27"/>
      <c r="Z15" s="27"/>
      <c r="AA15" s="27"/>
      <c r="AB15" s="27"/>
      <c r="AC15" s="104">
        <f t="shared" si="7"/>
        <v>0</v>
      </c>
      <c r="AD15" s="104">
        <f t="shared" si="8"/>
        <v>0</v>
      </c>
      <c r="AE15" s="104">
        <f t="shared" si="9"/>
        <v>0</v>
      </c>
      <c r="AF15" s="104">
        <f t="shared" si="10"/>
        <v>690</v>
      </c>
      <c r="AG15" s="104">
        <f t="shared" si="11"/>
        <v>0</v>
      </c>
      <c r="AH15" s="445">
        <f t="shared" si="12"/>
        <v>690</v>
      </c>
    </row>
    <row r="16" spans="1:34" ht="30" customHeight="1" x14ac:dyDescent="0.2">
      <c r="A16" s="455" t="s">
        <v>764</v>
      </c>
      <c r="B16" s="338"/>
      <c r="C16" s="338"/>
      <c r="D16" s="338"/>
      <c r="E16" s="271"/>
      <c r="F16" s="723"/>
      <c r="G16" s="723"/>
      <c r="H16" s="206">
        <v>1700</v>
      </c>
      <c r="I16" s="206"/>
      <c r="J16" s="206">
        <f t="shared" si="13"/>
        <v>1700</v>
      </c>
      <c r="K16" s="206"/>
      <c r="L16" s="206"/>
      <c r="M16" s="206"/>
      <c r="N16" s="201">
        <f t="shared" si="4"/>
        <v>1700</v>
      </c>
      <c r="O16" s="201">
        <f t="shared" si="5"/>
        <v>0</v>
      </c>
      <c r="P16" s="201">
        <f t="shared" si="6"/>
        <v>1700</v>
      </c>
      <c r="Q16" s="207"/>
      <c r="R16" s="207"/>
      <c r="S16" s="207"/>
      <c r="T16" s="27"/>
      <c r="U16" s="27"/>
      <c r="V16" s="27"/>
      <c r="W16" s="27"/>
      <c r="X16" s="27"/>
      <c r="Y16" s="27"/>
      <c r="Z16" s="27"/>
      <c r="AA16" s="27"/>
      <c r="AB16" s="27"/>
      <c r="AC16" s="104">
        <f t="shared" si="7"/>
        <v>0</v>
      </c>
      <c r="AD16" s="104">
        <f t="shared" si="8"/>
        <v>0</v>
      </c>
      <c r="AE16" s="104">
        <f t="shared" si="9"/>
        <v>0</v>
      </c>
      <c r="AF16" s="104">
        <f t="shared" si="10"/>
        <v>1700</v>
      </c>
      <c r="AG16" s="104">
        <f t="shared" si="11"/>
        <v>0</v>
      </c>
      <c r="AH16" s="445">
        <f t="shared" si="12"/>
        <v>1700</v>
      </c>
    </row>
    <row r="17" spans="1:34" ht="15" customHeight="1" x14ac:dyDescent="0.2">
      <c r="A17" s="455" t="s">
        <v>765</v>
      </c>
      <c r="B17" s="338"/>
      <c r="C17" s="338"/>
      <c r="D17" s="338"/>
      <c r="E17" s="271"/>
      <c r="F17" s="723"/>
      <c r="G17" s="723"/>
      <c r="H17" s="206">
        <v>2070</v>
      </c>
      <c r="I17" s="206"/>
      <c r="J17" s="206">
        <f t="shared" si="13"/>
        <v>2070</v>
      </c>
      <c r="K17" s="206"/>
      <c r="L17" s="206"/>
      <c r="M17" s="206"/>
      <c r="N17" s="201">
        <f t="shared" si="4"/>
        <v>2070</v>
      </c>
      <c r="O17" s="201">
        <f t="shared" si="5"/>
        <v>0</v>
      </c>
      <c r="P17" s="201">
        <f t="shared" si="6"/>
        <v>2070</v>
      </c>
      <c r="Q17" s="207"/>
      <c r="R17" s="207"/>
      <c r="S17" s="207"/>
      <c r="T17" s="27"/>
      <c r="U17" s="27"/>
      <c r="V17" s="27"/>
      <c r="W17" s="27"/>
      <c r="X17" s="27"/>
      <c r="Y17" s="27"/>
      <c r="Z17" s="27"/>
      <c r="AA17" s="27"/>
      <c r="AB17" s="27"/>
      <c r="AC17" s="104">
        <f t="shared" si="7"/>
        <v>0</v>
      </c>
      <c r="AD17" s="104">
        <f t="shared" si="8"/>
        <v>0</v>
      </c>
      <c r="AE17" s="104">
        <f t="shared" si="9"/>
        <v>0</v>
      </c>
      <c r="AF17" s="104">
        <f t="shared" si="10"/>
        <v>2070</v>
      </c>
      <c r="AG17" s="104">
        <f t="shared" si="11"/>
        <v>0</v>
      </c>
      <c r="AH17" s="445">
        <f t="shared" si="12"/>
        <v>2070</v>
      </c>
    </row>
    <row r="18" spans="1:34" ht="15" customHeight="1" x14ac:dyDescent="0.2">
      <c r="A18" s="452" t="s">
        <v>766</v>
      </c>
      <c r="B18" s="450"/>
      <c r="C18" s="450"/>
      <c r="D18" s="450"/>
      <c r="E18" s="451"/>
      <c r="F18" s="724"/>
      <c r="G18" s="724"/>
      <c r="H18" s="205">
        <v>69855</v>
      </c>
      <c r="I18" s="205"/>
      <c r="J18" s="27">
        <f t="shared" si="13"/>
        <v>69855</v>
      </c>
      <c r="K18" s="205"/>
      <c r="L18" s="205"/>
      <c r="M18" s="205"/>
      <c r="N18" s="201">
        <f t="shared" si="4"/>
        <v>69855</v>
      </c>
      <c r="O18" s="201">
        <f t="shared" si="5"/>
        <v>0</v>
      </c>
      <c r="P18" s="201">
        <f t="shared" si="6"/>
        <v>69855</v>
      </c>
      <c r="Q18" s="27"/>
      <c r="R18" s="27"/>
      <c r="S18" s="27"/>
      <c r="T18" s="27"/>
      <c r="U18" s="27"/>
      <c r="V18" s="27"/>
      <c r="W18" s="27"/>
      <c r="X18" s="27"/>
      <c r="Y18" s="27"/>
      <c r="Z18" s="27"/>
      <c r="AA18" s="27"/>
      <c r="AB18" s="27"/>
      <c r="AC18" s="104">
        <f t="shared" si="7"/>
        <v>0</v>
      </c>
      <c r="AD18" s="104">
        <f t="shared" si="8"/>
        <v>0</v>
      </c>
      <c r="AE18" s="104">
        <f t="shared" si="9"/>
        <v>0</v>
      </c>
      <c r="AF18" s="104">
        <f t="shared" si="10"/>
        <v>69855</v>
      </c>
      <c r="AG18" s="104">
        <f t="shared" si="11"/>
        <v>0</v>
      </c>
      <c r="AH18" s="445">
        <f t="shared" si="12"/>
        <v>69855</v>
      </c>
    </row>
    <row r="19" spans="1:34" ht="15" customHeight="1" x14ac:dyDescent="0.2">
      <c r="A19" s="456" t="s">
        <v>767</v>
      </c>
      <c r="B19" s="448"/>
      <c r="C19" s="448"/>
      <c r="D19" s="448"/>
      <c r="E19" s="449"/>
      <c r="F19" s="725"/>
      <c r="G19" s="725"/>
      <c r="H19" s="430"/>
      <c r="I19" s="430"/>
      <c r="J19" s="430"/>
      <c r="K19" s="430"/>
      <c r="L19" s="430"/>
      <c r="M19" s="430"/>
      <c r="N19" s="201">
        <f t="shared" si="4"/>
        <v>0</v>
      </c>
      <c r="O19" s="201">
        <f t="shared" si="5"/>
        <v>0</v>
      </c>
      <c r="P19" s="201">
        <f t="shared" si="6"/>
        <v>0</v>
      </c>
      <c r="Q19" s="431"/>
      <c r="R19" s="431"/>
      <c r="S19" s="431"/>
      <c r="T19" s="202">
        <v>3121</v>
      </c>
      <c r="U19" s="202"/>
      <c r="V19" s="27">
        <f>SUM(T19:U19)</f>
        <v>3121</v>
      </c>
      <c r="W19" s="202"/>
      <c r="X19" s="202"/>
      <c r="Y19" s="202"/>
      <c r="Z19" s="202"/>
      <c r="AA19" s="202"/>
      <c r="AB19" s="202"/>
      <c r="AC19" s="104">
        <f t="shared" si="7"/>
        <v>3121</v>
      </c>
      <c r="AD19" s="104">
        <f t="shared" si="8"/>
        <v>0</v>
      </c>
      <c r="AE19" s="104">
        <f t="shared" si="9"/>
        <v>3121</v>
      </c>
      <c r="AF19" s="201">
        <f t="shared" si="10"/>
        <v>3121</v>
      </c>
      <c r="AG19" s="201">
        <f t="shared" si="11"/>
        <v>0</v>
      </c>
      <c r="AH19" s="293">
        <f t="shared" si="12"/>
        <v>3121</v>
      </c>
    </row>
    <row r="20" spans="1:34" ht="30" customHeight="1" x14ac:dyDescent="0.2">
      <c r="A20" s="455" t="s">
        <v>768</v>
      </c>
      <c r="B20" s="338"/>
      <c r="C20" s="338"/>
      <c r="D20" s="338"/>
      <c r="E20" s="271"/>
      <c r="F20" s="723"/>
      <c r="G20" s="723"/>
      <c r="H20" s="206"/>
      <c r="I20" s="206"/>
      <c r="J20" s="206"/>
      <c r="K20" s="206"/>
      <c r="L20" s="206"/>
      <c r="M20" s="206"/>
      <c r="N20" s="201">
        <f t="shared" si="4"/>
        <v>0</v>
      </c>
      <c r="O20" s="201">
        <f t="shared" si="5"/>
        <v>0</v>
      </c>
      <c r="P20" s="201">
        <f t="shared" si="6"/>
        <v>0</v>
      </c>
      <c r="Q20" s="207"/>
      <c r="R20" s="207"/>
      <c r="S20" s="207"/>
      <c r="T20" s="27">
        <v>15250</v>
      </c>
      <c r="U20" s="27"/>
      <c r="V20" s="27">
        <f>SUM(T20:U20)</f>
        <v>15250</v>
      </c>
      <c r="W20" s="27"/>
      <c r="X20" s="27"/>
      <c r="Y20" s="27"/>
      <c r="Z20" s="27"/>
      <c r="AA20" s="27"/>
      <c r="AB20" s="27"/>
      <c r="AC20" s="104">
        <f t="shared" si="7"/>
        <v>15250</v>
      </c>
      <c r="AD20" s="104">
        <f t="shared" si="8"/>
        <v>0</v>
      </c>
      <c r="AE20" s="104">
        <f t="shared" si="9"/>
        <v>15250</v>
      </c>
      <c r="AF20" s="104">
        <f t="shared" si="10"/>
        <v>15250</v>
      </c>
      <c r="AG20" s="104">
        <f t="shared" si="11"/>
        <v>0</v>
      </c>
      <c r="AH20" s="445">
        <f t="shared" si="12"/>
        <v>15250</v>
      </c>
    </row>
    <row r="21" spans="1:34" ht="15" customHeight="1" x14ac:dyDescent="0.2">
      <c r="A21" s="455" t="s">
        <v>781</v>
      </c>
      <c r="B21" s="338"/>
      <c r="C21" s="338"/>
      <c r="D21" s="338"/>
      <c r="E21" s="271"/>
      <c r="F21" s="723"/>
      <c r="G21" s="723"/>
      <c r="H21" s="206"/>
      <c r="I21" s="206"/>
      <c r="J21" s="206"/>
      <c r="K21" s="206"/>
      <c r="L21" s="206"/>
      <c r="M21" s="206"/>
      <c r="N21" s="201">
        <f t="shared" si="4"/>
        <v>0</v>
      </c>
      <c r="O21" s="201">
        <f t="shared" si="5"/>
        <v>0</v>
      </c>
      <c r="P21" s="201">
        <f t="shared" si="6"/>
        <v>0</v>
      </c>
      <c r="Q21" s="207"/>
      <c r="R21" s="207"/>
      <c r="S21" s="207"/>
      <c r="T21" s="27">
        <v>9362</v>
      </c>
      <c r="U21" s="27"/>
      <c r="V21" s="27">
        <f>SUM(T21:U21)</f>
        <v>9362</v>
      </c>
      <c r="W21" s="27"/>
      <c r="X21" s="27"/>
      <c r="Y21" s="27"/>
      <c r="Z21" s="27"/>
      <c r="AA21" s="27"/>
      <c r="AB21" s="27"/>
      <c r="AC21" s="104">
        <f t="shared" si="7"/>
        <v>9362</v>
      </c>
      <c r="AD21" s="104">
        <f t="shared" si="8"/>
        <v>0</v>
      </c>
      <c r="AE21" s="104">
        <f t="shared" si="9"/>
        <v>9362</v>
      </c>
      <c r="AF21" s="104">
        <f t="shared" si="10"/>
        <v>9362</v>
      </c>
      <c r="AG21" s="104">
        <f t="shared" si="11"/>
        <v>0</v>
      </c>
      <c r="AH21" s="445">
        <f t="shared" si="12"/>
        <v>9362</v>
      </c>
    </row>
    <row r="22" spans="1:34" ht="15" customHeight="1" x14ac:dyDescent="0.2">
      <c r="A22" s="455" t="s">
        <v>769</v>
      </c>
      <c r="B22" s="338"/>
      <c r="C22" s="338"/>
      <c r="D22" s="338"/>
      <c r="E22" s="271"/>
      <c r="F22" s="723"/>
      <c r="G22" s="723"/>
      <c r="H22" s="206"/>
      <c r="I22" s="206"/>
      <c r="J22" s="206"/>
      <c r="K22" s="206"/>
      <c r="L22" s="206"/>
      <c r="M22" s="206"/>
      <c r="N22" s="201">
        <f t="shared" si="4"/>
        <v>0</v>
      </c>
      <c r="O22" s="201">
        <f t="shared" si="5"/>
        <v>0</v>
      </c>
      <c r="P22" s="201">
        <f t="shared" si="6"/>
        <v>0</v>
      </c>
      <c r="Q22" s="207"/>
      <c r="R22" s="207"/>
      <c r="S22" s="207"/>
      <c r="T22" s="27">
        <v>309941</v>
      </c>
      <c r="U22" s="27"/>
      <c r="V22" s="27">
        <f>SUM(T22:U22)</f>
        <v>309941</v>
      </c>
      <c r="W22" s="27"/>
      <c r="X22" s="27"/>
      <c r="Y22" s="27"/>
      <c r="Z22" s="27"/>
      <c r="AA22" s="27"/>
      <c r="AB22" s="27"/>
      <c r="AC22" s="104">
        <f t="shared" si="7"/>
        <v>309941</v>
      </c>
      <c r="AD22" s="104">
        <f t="shared" si="8"/>
        <v>0</v>
      </c>
      <c r="AE22" s="104">
        <f t="shared" si="9"/>
        <v>309941</v>
      </c>
      <c r="AF22" s="104">
        <f t="shared" si="10"/>
        <v>309941</v>
      </c>
      <c r="AG22" s="104">
        <f t="shared" si="11"/>
        <v>0</v>
      </c>
      <c r="AH22" s="445">
        <f t="shared" si="12"/>
        <v>309941</v>
      </c>
    </row>
    <row r="23" spans="1:34" ht="35.1" customHeight="1" x14ac:dyDescent="0.2">
      <c r="A23" s="452" t="s">
        <v>770</v>
      </c>
      <c r="B23" s="450"/>
      <c r="C23" s="450"/>
      <c r="D23" s="450"/>
      <c r="E23" s="451"/>
      <c r="F23" s="724"/>
      <c r="G23" s="724"/>
      <c r="H23" s="205"/>
      <c r="I23" s="205"/>
      <c r="J23" s="205"/>
      <c r="K23" s="205"/>
      <c r="L23" s="205"/>
      <c r="M23" s="205"/>
      <c r="N23" s="201">
        <f t="shared" si="4"/>
        <v>0</v>
      </c>
      <c r="O23" s="201">
        <f t="shared" si="5"/>
        <v>0</v>
      </c>
      <c r="P23" s="201">
        <f t="shared" si="6"/>
        <v>0</v>
      </c>
      <c r="Q23" s="27"/>
      <c r="R23" s="27"/>
      <c r="S23" s="27"/>
      <c r="T23" s="27">
        <v>0</v>
      </c>
      <c r="U23" s="27"/>
      <c r="V23" s="27">
        <f>SUM(T23:U23)</f>
        <v>0</v>
      </c>
      <c r="W23" s="27"/>
      <c r="X23" s="27"/>
      <c r="Y23" s="27"/>
      <c r="Z23" s="27"/>
      <c r="AA23" s="27"/>
      <c r="AB23" s="27"/>
      <c r="AC23" s="104">
        <f t="shared" si="7"/>
        <v>0</v>
      </c>
      <c r="AD23" s="104">
        <f t="shared" si="8"/>
        <v>0</v>
      </c>
      <c r="AE23" s="104">
        <f t="shared" si="9"/>
        <v>0</v>
      </c>
      <c r="AF23" s="104">
        <f t="shared" si="10"/>
        <v>0</v>
      </c>
      <c r="AG23" s="104">
        <f t="shared" si="11"/>
        <v>0</v>
      </c>
      <c r="AH23" s="445">
        <f t="shared" si="12"/>
        <v>0</v>
      </c>
    </row>
    <row r="24" spans="1:34" ht="15" customHeight="1" x14ac:dyDescent="0.2">
      <c r="A24" s="456" t="s">
        <v>771</v>
      </c>
      <c r="B24" s="428"/>
      <c r="C24" s="428"/>
      <c r="D24" s="428"/>
      <c r="E24" s="429"/>
      <c r="F24" s="726"/>
      <c r="G24" s="726"/>
      <c r="H24" s="430"/>
      <c r="I24" s="430"/>
      <c r="J24" s="430"/>
      <c r="K24" s="430"/>
      <c r="L24" s="430"/>
      <c r="M24" s="430"/>
      <c r="N24" s="201">
        <f t="shared" si="4"/>
        <v>0</v>
      </c>
      <c r="O24" s="201">
        <f t="shared" si="5"/>
        <v>0</v>
      </c>
      <c r="P24" s="201">
        <f t="shared" si="6"/>
        <v>0</v>
      </c>
      <c r="Q24" s="431">
        <v>0</v>
      </c>
      <c r="R24" s="431"/>
      <c r="S24" s="27">
        <f>SUM(Q24:R24)</f>
        <v>0</v>
      </c>
      <c r="T24" s="202"/>
      <c r="U24" s="202"/>
      <c r="V24" s="202"/>
      <c r="W24" s="202"/>
      <c r="X24" s="202"/>
      <c r="Y24" s="202"/>
      <c r="Z24" s="202"/>
      <c r="AA24" s="202"/>
      <c r="AB24" s="202"/>
      <c r="AC24" s="104">
        <f t="shared" si="7"/>
        <v>0</v>
      </c>
      <c r="AD24" s="104">
        <f t="shared" si="8"/>
        <v>0</v>
      </c>
      <c r="AE24" s="104">
        <f t="shared" si="9"/>
        <v>0</v>
      </c>
      <c r="AF24" s="201">
        <f t="shared" si="10"/>
        <v>0</v>
      </c>
      <c r="AG24" s="201">
        <f t="shared" si="11"/>
        <v>0</v>
      </c>
      <c r="AH24" s="293">
        <f t="shared" si="12"/>
        <v>0</v>
      </c>
    </row>
    <row r="25" spans="1:34" ht="30" customHeight="1" x14ac:dyDescent="0.2">
      <c r="A25" s="455" t="s">
        <v>772</v>
      </c>
      <c r="B25" s="338"/>
      <c r="C25" s="338"/>
      <c r="D25" s="338"/>
      <c r="E25" s="271"/>
      <c r="F25" s="723"/>
      <c r="G25" s="723"/>
      <c r="H25" s="206">
        <v>3000</v>
      </c>
      <c r="I25" s="206"/>
      <c r="J25" s="27">
        <f t="shared" ref="J25" si="14">SUM(H25:I25)</f>
        <v>3000</v>
      </c>
      <c r="K25" s="206"/>
      <c r="L25" s="206"/>
      <c r="M25" s="206"/>
      <c r="N25" s="201">
        <f t="shared" si="4"/>
        <v>3000</v>
      </c>
      <c r="O25" s="201">
        <f t="shared" si="5"/>
        <v>0</v>
      </c>
      <c r="P25" s="201">
        <f t="shared" si="6"/>
        <v>3000</v>
      </c>
      <c r="Q25" s="207"/>
      <c r="R25" s="207"/>
      <c r="S25" s="207"/>
      <c r="T25" s="27"/>
      <c r="U25" s="27"/>
      <c r="V25" s="27"/>
      <c r="W25" s="27"/>
      <c r="X25" s="27"/>
      <c r="Y25" s="27"/>
      <c r="Z25" s="27"/>
      <c r="AA25" s="27"/>
      <c r="AB25" s="27"/>
      <c r="AC25" s="104">
        <f t="shared" si="7"/>
        <v>0</v>
      </c>
      <c r="AD25" s="104">
        <f t="shared" si="8"/>
        <v>0</v>
      </c>
      <c r="AE25" s="104">
        <f t="shared" si="9"/>
        <v>0</v>
      </c>
      <c r="AF25" s="104">
        <f t="shared" si="10"/>
        <v>3000</v>
      </c>
      <c r="AG25" s="104">
        <f t="shared" si="11"/>
        <v>0</v>
      </c>
      <c r="AH25" s="445">
        <f t="shared" si="12"/>
        <v>3000</v>
      </c>
    </row>
    <row r="26" spans="1:34" ht="15" customHeight="1" x14ac:dyDescent="0.2">
      <c r="A26" s="455" t="s">
        <v>773</v>
      </c>
      <c r="B26" s="338"/>
      <c r="C26" s="338"/>
      <c r="D26" s="338"/>
      <c r="E26" s="271"/>
      <c r="F26" s="723"/>
      <c r="G26" s="723"/>
      <c r="H26" s="206"/>
      <c r="I26" s="206"/>
      <c r="J26" s="206"/>
      <c r="K26" s="206"/>
      <c r="L26" s="206"/>
      <c r="M26" s="206"/>
      <c r="N26" s="201">
        <f t="shared" si="4"/>
        <v>0</v>
      </c>
      <c r="O26" s="201">
        <f t="shared" si="5"/>
        <v>0</v>
      </c>
      <c r="P26" s="201">
        <f t="shared" si="6"/>
        <v>0</v>
      </c>
      <c r="Q26" s="207">
        <v>0</v>
      </c>
      <c r="R26" s="207"/>
      <c r="S26" s="27">
        <f t="shared" ref="S26:S27" si="15">SUM(Q26:R26)</f>
        <v>0</v>
      </c>
      <c r="T26" s="27"/>
      <c r="U26" s="27"/>
      <c r="V26" s="27"/>
      <c r="W26" s="27"/>
      <c r="X26" s="27"/>
      <c r="Y26" s="27"/>
      <c r="Z26" s="27"/>
      <c r="AA26" s="27"/>
      <c r="AB26" s="27"/>
      <c r="AC26" s="104">
        <f t="shared" si="7"/>
        <v>0</v>
      </c>
      <c r="AD26" s="104">
        <f t="shared" si="8"/>
        <v>0</v>
      </c>
      <c r="AE26" s="104">
        <f t="shared" si="9"/>
        <v>0</v>
      </c>
      <c r="AF26" s="104">
        <f t="shared" si="10"/>
        <v>0</v>
      </c>
      <c r="AG26" s="104">
        <f t="shared" si="11"/>
        <v>0</v>
      </c>
      <c r="AH26" s="445">
        <f t="shared" si="12"/>
        <v>0</v>
      </c>
    </row>
    <row r="27" spans="1:34" ht="15" customHeight="1" x14ac:dyDescent="0.2">
      <c r="A27" s="452" t="s">
        <v>774</v>
      </c>
      <c r="B27" s="510"/>
      <c r="C27" s="510"/>
      <c r="D27" s="510"/>
      <c r="E27" s="511"/>
      <c r="F27" s="727"/>
      <c r="G27" s="727"/>
      <c r="H27" s="205"/>
      <c r="I27" s="205"/>
      <c r="J27" s="205"/>
      <c r="K27" s="205"/>
      <c r="L27" s="205"/>
      <c r="M27" s="205"/>
      <c r="N27" s="201">
        <f t="shared" si="4"/>
        <v>0</v>
      </c>
      <c r="O27" s="201">
        <f t="shared" si="5"/>
        <v>0</v>
      </c>
      <c r="P27" s="201">
        <f t="shared" si="6"/>
        <v>0</v>
      </c>
      <c r="Q27" s="27">
        <v>0</v>
      </c>
      <c r="R27" s="27"/>
      <c r="S27" s="27">
        <f t="shared" si="15"/>
        <v>0</v>
      </c>
      <c r="T27" s="27"/>
      <c r="U27" s="27"/>
      <c r="V27" s="27"/>
      <c r="W27" s="27"/>
      <c r="X27" s="27"/>
      <c r="Y27" s="27"/>
      <c r="Z27" s="27"/>
      <c r="AA27" s="27"/>
      <c r="AB27" s="27"/>
      <c r="AC27" s="104">
        <f t="shared" si="7"/>
        <v>0</v>
      </c>
      <c r="AD27" s="104">
        <f t="shared" si="8"/>
        <v>0</v>
      </c>
      <c r="AE27" s="104">
        <f t="shared" si="9"/>
        <v>0</v>
      </c>
      <c r="AF27" s="104">
        <f t="shared" si="10"/>
        <v>0</v>
      </c>
      <c r="AG27" s="104">
        <f t="shared" si="11"/>
        <v>0</v>
      </c>
      <c r="AH27" s="445">
        <f t="shared" si="12"/>
        <v>0</v>
      </c>
    </row>
    <row r="28" spans="1:34" ht="30" customHeight="1" x14ac:dyDescent="0.2">
      <c r="A28" s="452" t="s">
        <v>775</v>
      </c>
      <c r="B28" s="450"/>
      <c r="C28" s="450"/>
      <c r="D28" s="450"/>
      <c r="E28" s="451"/>
      <c r="F28" s="724"/>
      <c r="G28" s="724"/>
      <c r="H28" s="205"/>
      <c r="I28" s="205"/>
      <c r="J28" s="205"/>
      <c r="K28" s="205"/>
      <c r="L28" s="205"/>
      <c r="M28" s="205"/>
      <c r="N28" s="201">
        <f t="shared" si="4"/>
        <v>0</v>
      </c>
      <c r="O28" s="201">
        <f t="shared" si="5"/>
        <v>0</v>
      </c>
      <c r="P28" s="201">
        <f t="shared" si="6"/>
        <v>0</v>
      </c>
      <c r="Q28" s="27"/>
      <c r="R28" s="27"/>
      <c r="S28" s="27"/>
      <c r="T28" s="27"/>
      <c r="U28" s="27"/>
      <c r="V28" s="27"/>
      <c r="W28" s="27"/>
      <c r="X28" s="27"/>
      <c r="Y28" s="27"/>
      <c r="Z28" s="27"/>
      <c r="AA28" s="27"/>
      <c r="AB28" s="27"/>
      <c r="AC28" s="104">
        <f t="shared" si="7"/>
        <v>0</v>
      </c>
      <c r="AD28" s="104">
        <f t="shared" si="8"/>
        <v>0</v>
      </c>
      <c r="AE28" s="104">
        <f t="shared" si="9"/>
        <v>0</v>
      </c>
      <c r="AF28" s="104">
        <f t="shared" si="10"/>
        <v>0</v>
      </c>
      <c r="AG28" s="104">
        <f t="shared" si="11"/>
        <v>0</v>
      </c>
      <c r="AH28" s="445">
        <f t="shared" si="12"/>
        <v>0</v>
      </c>
    </row>
    <row r="29" spans="1:34" ht="30" customHeight="1" x14ac:dyDescent="0.2">
      <c r="A29" s="452" t="s">
        <v>1000</v>
      </c>
      <c r="B29" s="450"/>
      <c r="C29" s="450"/>
      <c r="D29" s="450"/>
      <c r="E29" s="451"/>
      <c r="F29" s="724"/>
      <c r="G29" s="724"/>
      <c r="H29" s="205">
        <v>3360</v>
      </c>
      <c r="I29" s="205"/>
      <c r="J29" s="27">
        <f t="shared" ref="J29" si="16">SUM(H29:I29)</f>
        <v>3360</v>
      </c>
      <c r="K29" s="205"/>
      <c r="L29" s="205"/>
      <c r="M29" s="205"/>
      <c r="N29" s="201">
        <f t="shared" ref="N29" si="17">SUM(B29+E29+H29+K29)</f>
        <v>3360</v>
      </c>
      <c r="O29" s="201">
        <f t="shared" ref="O29" si="18">SUM(C29+F29+I29+L29)</f>
        <v>0</v>
      </c>
      <c r="P29" s="201">
        <f t="shared" ref="P29" si="19">SUM(D29+G29+J29+M29)</f>
        <v>3360</v>
      </c>
      <c r="Q29" s="27"/>
      <c r="R29" s="27"/>
      <c r="S29" s="27"/>
      <c r="T29" s="27"/>
      <c r="U29" s="27"/>
      <c r="V29" s="27"/>
      <c r="W29" s="27"/>
      <c r="X29" s="27"/>
      <c r="Y29" s="27"/>
      <c r="Z29" s="27"/>
      <c r="AA29" s="27"/>
      <c r="AB29" s="27"/>
      <c r="AC29" s="104">
        <f t="shared" ref="AC29" si="20">SUM(Q29+T29+W29+Z29)</f>
        <v>0</v>
      </c>
      <c r="AD29" s="104">
        <f t="shared" ref="AD29" si="21">SUM(R29+U29+X29+AA29)</f>
        <v>0</v>
      </c>
      <c r="AE29" s="104">
        <f t="shared" ref="AE29" si="22">SUM(S29+V29+Y29+AB29)</f>
        <v>0</v>
      </c>
      <c r="AF29" s="104">
        <f t="shared" ref="AF29" si="23">AC29+N29</f>
        <v>3360</v>
      </c>
      <c r="AG29" s="104">
        <f t="shared" ref="AG29" si="24">AD29+O29</f>
        <v>0</v>
      </c>
      <c r="AH29" s="445">
        <f t="shared" ref="AH29" si="25">AE29+P29</f>
        <v>3360</v>
      </c>
    </row>
    <row r="30" spans="1:34" ht="15" customHeight="1" x14ac:dyDescent="0.2">
      <c r="A30" s="456" t="s">
        <v>776</v>
      </c>
      <c r="B30" s="428"/>
      <c r="C30" s="428"/>
      <c r="D30" s="428"/>
      <c r="E30" s="429"/>
      <c r="F30" s="726"/>
      <c r="G30" s="726"/>
      <c r="H30" s="430"/>
      <c r="I30" s="430"/>
      <c r="J30" s="430"/>
      <c r="K30" s="430"/>
      <c r="L30" s="430"/>
      <c r="M30" s="430"/>
      <c r="N30" s="201">
        <f t="shared" si="4"/>
        <v>0</v>
      </c>
      <c r="O30" s="201">
        <f t="shared" si="5"/>
        <v>0</v>
      </c>
      <c r="P30" s="201">
        <f t="shared" si="6"/>
        <v>0</v>
      </c>
      <c r="Q30" s="431"/>
      <c r="R30" s="431"/>
      <c r="S30" s="431"/>
      <c r="T30" s="202">
        <v>360</v>
      </c>
      <c r="U30" s="202"/>
      <c r="V30" s="202">
        <f t="shared" ref="V30:V33" si="26">SUM(T30:U30)</f>
        <v>360</v>
      </c>
      <c r="W30" s="202"/>
      <c r="X30" s="202"/>
      <c r="Y30" s="202"/>
      <c r="Z30" s="202"/>
      <c r="AA30" s="202"/>
      <c r="AB30" s="202"/>
      <c r="AC30" s="201">
        <f t="shared" si="7"/>
        <v>360</v>
      </c>
      <c r="AD30" s="201">
        <f t="shared" si="8"/>
        <v>0</v>
      </c>
      <c r="AE30" s="201">
        <f t="shared" si="9"/>
        <v>360</v>
      </c>
      <c r="AF30" s="201">
        <f t="shared" si="10"/>
        <v>360</v>
      </c>
      <c r="AG30" s="201">
        <f t="shared" si="11"/>
        <v>0</v>
      </c>
      <c r="AH30" s="293">
        <f t="shared" si="12"/>
        <v>360</v>
      </c>
    </row>
    <row r="31" spans="1:34" ht="15" customHeight="1" x14ac:dyDescent="0.2">
      <c r="A31" s="455" t="s">
        <v>777</v>
      </c>
      <c r="B31" s="338"/>
      <c r="C31" s="338"/>
      <c r="D31" s="338"/>
      <c r="E31" s="271"/>
      <c r="F31" s="723"/>
      <c r="G31" s="723"/>
      <c r="H31" s="206"/>
      <c r="I31" s="206"/>
      <c r="J31" s="206"/>
      <c r="K31" s="206"/>
      <c r="L31" s="206"/>
      <c r="M31" s="206"/>
      <c r="N31" s="201">
        <f t="shared" si="4"/>
        <v>0</v>
      </c>
      <c r="O31" s="201">
        <f t="shared" si="5"/>
        <v>0</v>
      </c>
      <c r="P31" s="201">
        <f t="shared" si="6"/>
        <v>0</v>
      </c>
      <c r="Q31" s="207"/>
      <c r="R31" s="207"/>
      <c r="S31" s="207"/>
      <c r="T31" s="27">
        <v>36707</v>
      </c>
      <c r="U31" s="27"/>
      <c r="V31" s="27">
        <f t="shared" si="26"/>
        <v>36707</v>
      </c>
      <c r="W31" s="27"/>
      <c r="X31" s="27"/>
      <c r="Y31" s="27"/>
      <c r="Z31" s="27"/>
      <c r="AA31" s="27"/>
      <c r="AB31" s="27"/>
      <c r="AC31" s="104">
        <f t="shared" si="7"/>
        <v>36707</v>
      </c>
      <c r="AD31" s="104">
        <f t="shared" si="8"/>
        <v>0</v>
      </c>
      <c r="AE31" s="104">
        <f t="shared" si="9"/>
        <v>36707</v>
      </c>
      <c r="AF31" s="104">
        <f t="shared" si="10"/>
        <v>36707</v>
      </c>
      <c r="AG31" s="104">
        <f t="shared" si="11"/>
        <v>0</v>
      </c>
      <c r="AH31" s="445">
        <f t="shared" si="12"/>
        <v>36707</v>
      </c>
    </row>
    <row r="32" spans="1:34" ht="30" customHeight="1" x14ac:dyDescent="0.2">
      <c r="A32" s="452" t="s">
        <v>778</v>
      </c>
      <c r="B32" s="450"/>
      <c r="C32" s="450"/>
      <c r="D32" s="450"/>
      <c r="E32" s="451"/>
      <c r="F32" s="724"/>
      <c r="G32" s="724"/>
      <c r="H32" s="205"/>
      <c r="I32" s="205"/>
      <c r="J32" s="205"/>
      <c r="K32" s="205"/>
      <c r="L32" s="205"/>
      <c r="M32" s="205"/>
      <c r="N32" s="201">
        <f t="shared" si="4"/>
        <v>0</v>
      </c>
      <c r="O32" s="201">
        <f t="shared" si="5"/>
        <v>0</v>
      </c>
      <c r="P32" s="201">
        <f t="shared" si="6"/>
        <v>0</v>
      </c>
      <c r="Q32" s="27"/>
      <c r="R32" s="27"/>
      <c r="S32" s="27"/>
      <c r="T32" s="27"/>
      <c r="U32" s="27"/>
      <c r="V32" s="27"/>
      <c r="W32" s="27"/>
      <c r="X32" s="27"/>
      <c r="Y32" s="27"/>
      <c r="Z32" s="27"/>
      <c r="AA32" s="27"/>
      <c r="AB32" s="27"/>
      <c r="AC32" s="104">
        <f t="shared" si="7"/>
        <v>0</v>
      </c>
      <c r="AD32" s="104">
        <f t="shared" si="8"/>
        <v>0</v>
      </c>
      <c r="AE32" s="104">
        <f t="shared" si="9"/>
        <v>0</v>
      </c>
      <c r="AF32" s="104">
        <f t="shared" si="10"/>
        <v>0</v>
      </c>
      <c r="AG32" s="104">
        <f t="shared" si="11"/>
        <v>0</v>
      </c>
      <c r="AH32" s="445">
        <f t="shared" si="12"/>
        <v>0</v>
      </c>
    </row>
    <row r="33" spans="1:34" ht="30" customHeight="1" x14ac:dyDescent="0.2">
      <c r="A33" s="455" t="s">
        <v>779</v>
      </c>
      <c r="B33" s="448"/>
      <c r="C33" s="448"/>
      <c r="D33" s="448"/>
      <c r="E33" s="449"/>
      <c r="F33" s="725"/>
      <c r="G33" s="725"/>
      <c r="H33" s="430"/>
      <c r="I33" s="430"/>
      <c r="J33" s="430"/>
      <c r="K33" s="430"/>
      <c r="L33" s="430"/>
      <c r="M33" s="430"/>
      <c r="N33" s="201">
        <f t="shared" si="4"/>
        <v>0</v>
      </c>
      <c r="O33" s="201">
        <f t="shared" si="5"/>
        <v>0</v>
      </c>
      <c r="P33" s="201">
        <f t="shared" si="6"/>
        <v>0</v>
      </c>
      <c r="Q33" s="431"/>
      <c r="R33" s="431"/>
      <c r="S33" s="431"/>
      <c r="T33" s="202">
        <v>2286</v>
      </c>
      <c r="U33" s="202"/>
      <c r="V33" s="27">
        <f t="shared" si="26"/>
        <v>2286</v>
      </c>
      <c r="W33" s="202"/>
      <c r="X33" s="202"/>
      <c r="Y33" s="202"/>
      <c r="Z33" s="202"/>
      <c r="AA33" s="202"/>
      <c r="AB33" s="202"/>
      <c r="AC33" s="104">
        <f t="shared" si="7"/>
        <v>2286</v>
      </c>
      <c r="AD33" s="104">
        <f t="shared" si="8"/>
        <v>0</v>
      </c>
      <c r="AE33" s="104">
        <f t="shared" si="9"/>
        <v>2286</v>
      </c>
      <c r="AF33" s="201">
        <f t="shared" si="10"/>
        <v>2286</v>
      </c>
      <c r="AG33" s="201">
        <f t="shared" si="11"/>
        <v>0</v>
      </c>
      <c r="AH33" s="293">
        <f t="shared" si="12"/>
        <v>2286</v>
      </c>
    </row>
    <row r="34" spans="1:34" ht="15" customHeight="1" x14ac:dyDescent="0.2">
      <c r="A34" s="452" t="s">
        <v>780</v>
      </c>
      <c r="B34" s="450"/>
      <c r="C34" s="450"/>
      <c r="D34" s="450"/>
      <c r="E34" s="451"/>
      <c r="F34" s="724"/>
      <c r="G34" s="724"/>
      <c r="H34" s="205"/>
      <c r="I34" s="205"/>
      <c r="J34" s="205"/>
      <c r="K34" s="205"/>
      <c r="L34" s="205"/>
      <c r="M34" s="205"/>
      <c r="N34" s="201">
        <f t="shared" si="4"/>
        <v>0</v>
      </c>
      <c r="O34" s="201">
        <f t="shared" si="5"/>
        <v>0</v>
      </c>
      <c r="P34" s="201">
        <f t="shared" si="6"/>
        <v>0</v>
      </c>
      <c r="Q34" s="27"/>
      <c r="R34" s="27"/>
      <c r="S34" s="27"/>
      <c r="T34" s="27">
        <v>1080</v>
      </c>
      <c r="U34" s="27"/>
      <c r="V34" s="27">
        <f>SUM(T34:U34)</f>
        <v>1080</v>
      </c>
      <c r="W34" s="27"/>
      <c r="X34" s="27"/>
      <c r="Y34" s="27"/>
      <c r="Z34" s="27"/>
      <c r="AA34" s="27"/>
      <c r="AB34" s="27"/>
      <c r="AC34" s="104">
        <f t="shared" si="7"/>
        <v>1080</v>
      </c>
      <c r="AD34" s="104">
        <f t="shared" si="8"/>
        <v>0</v>
      </c>
      <c r="AE34" s="104">
        <f t="shared" si="9"/>
        <v>1080</v>
      </c>
      <c r="AF34" s="104">
        <f t="shared" si="10"/>
        <v>1080</v>
      </c>
      <c r="AG34" s="104">
        <f t="shared" si="11"/>
        <v>0</v>
      </c>
      <c r="AH34" s="445">
        <f t="shared" si="12"/>
        <v>1080</v>
      </c>
    </row>
    <row r="35" spans="1:34" ht="15" customHeight="1" x14ac:dyDescent="0.2">
      <c r="A35" s="456" t="s">
        <v>782</v>
      </c>
      <c r="B35" s="448"/>
      <c r="C35" s="448"/>
      <c r="D35" s="448"/>
      <c r="E35" s="449"/>
      <c r="F35" s="725"/>
      <c r="G35" s="725"/>
      <c r="H35" s="430"/>
      <c r="I35" s="430"/>
      <c r="J35" s="430"/>
      <c r="K35" s="430"/>
      <c r="L35" s="430"/>
      <c r="M35" s="430"/>
      <c r="N35" s="201">
        <f t="shared" si="4"/>
        <v>0</v>
      </c>
      <c r="O35" s="201">
        <f t="shared" si="5"/>
        <v>0</v>
      </c>
      <c r="P35" s="201">
        <f t="shared" si="6"/>
        <v>0</v>
      </c>
      <c r="Q35" s="431">
        <v>300</v>
      </c>
      <c r="R35" s="431"/>
      <c r="S35" s="27">
        <f t="shared" ref="S35:S40" si="27">SUM(Q35:R35)</f>
        <v>300</v>
      </c>
      <c r="T35" s="202"/>
      <c r="U35" s="202"/>
      <c r="V35" s="202"/>
      <c r="W35" s="202"/>
      <c r="X35" s="202"/>
      <c r="Y35" s="202"/>
      <c r="Z35" s="202"/>
      <c r="AA35" s="202"/>
      <c r="AB35" s="202"/>
      <c r="AC35" s="104">
        <f t="shared" si="7"/>
        <v>300</v>
      </c>
      <c r="AD35" s="104">
        <f t="shared" si="8"/>
        <v>0</v>
      </c>
      <c r="AE35" s="104">
        <f t="shared" si="9"/>
        <v>300</v>
      </c>
      <c r="AF35" s="201">
        <f t="shared" si="10"/>
        <v>300</v>
      </c>
      <c r="AG35" s="201">
        <f t="shared" si="11"/>
        <v>0</v>
      </c>
      <c r="AH35" s="293">
        <f t="shared" si="12"/>
        <v>300</v>
      </c>
    </row>
    <row r="36" spans="1:34" ht="15" customHeight="1" x14ac:dyDescent="0.2">
      <c r="A36" s="455" t="s">
        <v>783</v>
      </c>
      <c r="B36" s="338"/>
      <c r="C36" s="338"/>
      <c r="D36" s="338"/>
      <c r="E36" s="271"/>
      <c r="F36" s="723"/>
      <c r="G36" s="723"/>
      <c r="H36" s="206"/>
      <c r="I36" s="206"/>
      <c r="J36" s="206"/>
      <c r="K36" s="206"/>
      <c r="L36" s="206"/>
      <c r="M36" s="206"/>
      <c r="N36" s="201">
        <f t="shared" si="4"/>
        <v>0</v>
      </c>
      <c r="O36" s="201">
        <f t="shared" si="5"/>
        <v>0</v>
      </c>
      <c r="P36" s="201">
        <f t="shared" si="6"/>
        <v>0</v>
      </c>
      <c r="Q36" s="207">
        <v>30000</v>
      </c>
      <c r="R36" s="207"/>
      <c r="S36" s="27">
        <f t="shared" si="27"/>
        <v>30000</v>
      </c>
      <c r="T36" s="27"/>
      <c r="U36" s="27"/>
      <c r="V36" s="27"/>
      <c r="W36" s="27"/>
      <c r="X36" s="27"/>
      <c r="Y36" s="27"/>
      <c r="Z36" s="27"/>
      <c r="AA36" s="27"/>
      <c r="AB36" s="27"/>
      <c r="AC36" s="104">
        <f t="shared" si="7"/>
        <v>30000</v>
      </c>
      <c r="AD36" s="104">
        <f t="shared" si="8"/>
        <v>0</v>
      </c>
      <c r="AE36" s="104">
        <f t="shared" si="9"/>
        <v>30000</v>
      </c>
      <c r="AF36" s="104">
        <f t="shared" si="10"/>
        <v>30000</v>
      </c>
      <c r="AG36" s="104">
        <f t="shared" si="11"/>
        <v>0</v>
      </c>
      <c r="AH36" s="445">
        <f t="shared" si="12"/>
        <v>30000</v>
      </c>
    </row>
    <row r="37" spans="1:34" ht="15" customHeight="1" x14ac:dyDescent="0.2">
      <c r="A37" s="455" t="s">
        <v>784</v>
      </c>
      <c r="B37" s="338"/>
      <c r="C37" s="338"/>
      <c r="D37" s="338"/>
      <c r="E37" s="271"/>
      <c r="F37" s="723"/>
      <c r="G37" s="723"/>
      <c r="H37" s="206"/>
      <c r="I37" s="206"/>
      <c r="J37" s="206"/>
      <c r="K37" s="206"/>
      <c r="L37" s="206"/>
      <c r="M37" s="206"/>
      <c r="N37" s="201">
        <f t="shared" si="4"/>
        <v>0</v>
      </c>
      <c r="O37" s="201">
        <f t="shared" si="5"/>
        <v>0</v>
      </c>
      <c r="P37" s="201">
        <f t="shared" si="6"/>
        <v>0</v>
      </c>
      <c r="Q37" s="207">
        <v>900</v>
      </c>
      <c r="R37" s="207"/>
      <c r="S37" s="27">
        <f t="shared" si="27"/>
        <v>900</v>
      </c>
      <c r="T37" s="27"/>
      <c r="U37" s="27"/>
      <c r="V37" s="27"/>
      <c r="W37" s="27"/>
      <c r="X37" s="27"/>
      <c r="Y37" s="27"/>
      <c r="Z37" s="27"/>
      <c r="AA37" s="27"/>
      <c r="AB37" s="27"/>
      <c r="AC37" s="104">
        <f t="shared" si="7"/>
        <v>900</v>
      </c>
      <c r="AD37" s="104">
        <f t="shared" si="8"/>
        <v>0</v>
      </c>
      <c r="AE37" s="104">
        <f t="shared" si="9"/>
        <v>900</v>
      </c>
      <c r="AF37" s="104">
        <f t="shared" si="10"/>
        <v>900</v>
      </c>
      <c r="AG37" s="104">
        <f t="shared" si="11"/>
        <v>0</v>
      </c>
      <c r="AH37" s="445">
        <f t="shared" si="12"/>
        <v>900</v>
      </c>
    </row>
    <row r="38" spans="1:34" ht="15" customHeight="1" x14ac:dyDescent="0.2">
      <c r="A38" s="452" t="s">
        <v>785</v>
      </c>
      <c r="B38" s="512"/>
      <c r="C38" s="512"/>
      <c r="D38" s="512"/>
      <c r="E38" s="451"/>
      <c r="F38" s="724"/>
      <c r="G38" s="724"/>
      <c r="H38" s="205"/>
      <c r="I38" s="205"/>
      <c r="J38" s="205"/>
      <c r="K38" s="205"/>
      <c r="L38" s="205"/>
      <c r="M38" s="205"/>
      <c r="N38" s="201">
        <f t="shared" si="4"/>
        <v>0</v>
      </c>
      <c r="O38" s="201">
        <f t="shared" si="5"/>
        <v>0</v>
      </c>
      <c r="P38" s="201">
        <f t="shared" si="6"/>
        <v>0</v>
      </c>
      <c r="Q38" s="27">
        <v>8073</v>
      </c>
      <c r="R38" s="27"/>
      <c r="S38" s="27">
        <f t="shared" si="27"/>
        <v>8073</v>
      </c>
      <c r="T38" s="27"/>
      <c r="U38" s="27"/>
      <c r="V38" s="27"/>
      <c r="W38" s="27"/>
      <c r="X38" s="27"/>
      <c r="Y38" s="27"/>
      <c r="Z38" s="27"/>
      <c r="AA38" s="27"/>
      <c r="AB38" s="27"/>
      <c r="AC38" s="104">
        <f t="shared" si="7"/>
        <v>8073</v>
      </c>
      <c r="AD38" s="104">
        <f t="shared" si="8"/>
        <v>0</v>
      </c>
      <c r="AE38" s="104">
        <f t="shared" si="9"/>
        <v>8073</v>
      </c>
      <c r="AF38" s="104">
        <f t="shared" si="10"/>
        <v>8073</v>
      </c>
      <c r="AG38" s="104">
        <f t="shared" si="11"/>
        <v>0</v>
      </c>
      <c r="AH38" s="445">
        <f t="shared" si="12"/>
        <v>8073</v>
      </c>
    </row>
    <row r="39" spans="1:34" ht="15" customHeight="1" x14ac:dyDescent="0.2">
      <c r="A39" s="452" t="s">
        <v>786</v>
      </c>
      <c r="B39" s="450"/>
      <c r="C39" s="450"/>
      <c r="D39" s="450"/>
      <c r="E39" s="451"/>
      <c r="F39" s="724"/>
      <c r="G39" s="724"/>
      <c r="H39" s="205">
        <v>25180</v>
      </c>
      <c r="I39" s="205"/>
      <c r="J39" s="205">
        <f>SUM(H39:I39)</f>
        <v>25180</v>
      </c>
      <c r="K39" s="205"/>
      <c r="L39" s="205"/>
      <c r="M39" s="205"/>
      <c r="N39" s="104">
        <f t="shared" si="4"/>
        <v>25180</v>
      </c>
      <c r="O39" s="104">
        <f t="shared" si="5"/>
        <v>0</v>
      </c>
      <c r="P39" s="104">
        <f t="shared" si="6"/>
        <v>25180</v>
      </c>
      <c r="Q39" s="27"/>
      <c r="R39" s="27"/>
      <c r="S39" s="27">
        <f t="shared" si="27"/>
        <v>0</v>
      </c>
      <c r="T39" s="27"/>
      <c r="U39" s="27"/>
      <c r="V39" s="27"/>
      <c r="W39" s="27"/>
      <c r="X39" s="27"/>
      <c r="Y39" s="27"/>
      <c r="Z39" s="27"/>
      <c r="AA39" s="27"/>
      <c r="AB39" s="27"/>
      <c r="AC39" s="104">
        <f t="shared" si="7"/>
        <v>0</v>
      </c>
      <c r="AD39" s="104">
        <f t="shared" si="8"/>
        <v>0</v>
      </c>
      <c r="AE39" s="104">
        <f t="shared" si="9"/>
        <v>0</v>
      </c>
      <c r="AF39" s="104">
        <f t="shared" si="10"/>
        <v>25180</v>
      </c>
      <c r="AG39" s="104">
        <f t="shared" si="11"/>
        <v>0</v>
      </c>
      <c r="AH39" s="445">
        <f t="shared" si="12"/>
        <v>25180</v>
      </c>
    </row>
    <row r="40" spans="1:34" ht="15" customHeight="1" x14ac:dyDescent="0.2">
      <c r="A40" s="452" t="s">
        <v>787</v>
      </c>
      <c r="B40" s="450"/>
      <c r="C40" s="450"/>
      <c r="D40" s="450"/>
      <c r="E40" s="451"/>
      <c r="F40" s="724"/>
      <c r="G40" s="724"/>
      <c r="H40" s="205"/>
      <c r="I40" s="205"/>
      <c r="J40" s="205"/>
      <c r="K40" s="205"/>
      <c r="L40" s="205"/>
      <c r="M40" s="205"/>
      <c r="N40" s="104">
        <f t="shared" si="4"/>
        <v>0</v>
      </c>
      <c r="O40" s="104">
        <f t="shared" si="5"/>
        <v>0</v>
      </c>
      <c r="P40" s="104">
        <f t="shared" si="6"/>
        <v>0</v>
      </c>
      <c r="Q40" s="27">
        <v>1500</v>
      </c>
      <c r="R40" s="27"/>
      <c r="S40" s="27">
        <f t="shared" si="27"/>
        <v>1500</v>
      </c>
      <c r="T40" s="27"/>
      <c r="U40" s="27"/>
      <c r="V40" s="27"/>
      <c r="W40" s="27"/>
      <c r="X40" s="27"/>
      <c r="Y40" s="27"/>
      <c r="Z40" s="27"/>
      <c r="AA40" s="27"/>
      <c r="AB40" s="27"/>
      <c r="AC40" s="104">
        <f t="shared" si="7"/>
        <v>1500</v>
      </c>
      <c r="AD40" s="104">
        <f t="shared" si="8"/>
        <v>0</v>
      </c>
      <c r="AE40" s="104">
        <f t="shared" si="9"/>
        <v>1500</v>
      </c>
      <c r="AF40" s="104">
        <f t="shared" si="10"/>
        <v>1500</v>
      </c>
      <c r="AG40" s="104">
        <f t="shared" si="11"/>
        <v>0</v>
      </c>
      <c r="AH40" s="445">
        <f t="shared" si="12"/>
        <v>1500</v>
      </c>
    </row>
    <row r="41" spans="1:34" ht="15" customHeight="1" x14ac:dyDescent="0.2">
      <c r="A41" s="456" t="s">
        <v>788</v>
      </c>
      <c r="B41" s="776">
        <v>279</v>
      </c>
      <c r="C41" s="776"/>
      <c r="D41" s="513">
        <f>SUM(B41:C41)</f>
        <v>279</v>
      </c>
      <c r="E41" s="918">
        <v>171</v>
      </c>
      <c r="F41" s="777"/>
      <c r="G41" s="728">
        <f>SUM(E41:F41)</f>
        <v>171</v>
      </c>
      <c r="H41" s="206">
        <v>950</v>
      </c>
      <c r="I41" s="206"/>
      <c r="J41" s="205">
        <f>SUM(H41:I41)</f>
        <v>950</v>
      </c>
      <c r="K41" s="206"/>
      <c r="L41" s="206"/>
      <c r="M41" s="206"/>
      <c r="N41" s="201">
        <f t="shared" si="4"/>
        <v>1400</v>
      </c>
      <c r="O41" s="201">
        <f t="shared" si="5"/>
        <v>0</v>
      </c>
      <c r="P41" s="201">
        <f t="shared" si="6"/>
        <v>1400</v>
      </c>
      <c r="Q41" s="207"/>
      <c r="R41" s="207"/>
      <c r="S41" s="207"/>
      <c r="T41" s="27"/>
      <c r="U41" s="27"/>
      <c r="V41" s="27"/>
      <c r="W41" s="27"/>
      <c r="X41" s="27"/>
      <c r="Y41" s="27"/>
      <c r="Z41" s="27"/>
      <c r="AA41" s="27"/>
      <c r="AB41" s="27"/>
      <c r="AC41" s="104">
        <f t="shared" si="7"/>
        <v>0</v>
      </c>
      <c r="AD41" s="104">
        <f t="shared" si="8"/>
        <v>0</v>
      </c>
      <c r="AE41" s="104">
        <f t="shared" si="9"/>
        <v>0</v>
      </c>
      <c r="AF41" s="104">
        <f t="shared" si="10"/>
        <v>1400</v>
      </c>
      <c r="AG41" s="104">
        <f t="shared" si="11"/>
        <v>0</v>
      </c>
      <c r="AH41" s="445">
        <f t="shared" si="12"/>
        <v>1400</v>
      </c>
    </row>
    <row r="42" spans="1:34" ht="15" customHeight="1" x14ac:dyDescent="0.2">
      <c r="A42" s="455" t="s">
        <v>789</v>
      </c>
      <c r="B42" s="338"/>
      <c r="C42" s="338"/>
      <c r="D42" s="338"/>
      <c r="E42" s="457">
        <v>6245</v>
      </c>
      <c r="F42" s="728"/>
      <c r="G42" s="728">
        <f>SUM(E42:F42)</f>
        <v>6245</v>
      </c>
      <c r="H42" s="206"/>
      <c r="I42" s="206"/>
      <c r="J42" s="206"/>
      <c r="K42" s="206"/>
      <c r="L42" s="206"/>
      <c r="M42" s="206"/>
      <c r="N42" s="201">
        <f t="shared" si="4"/>
        <v>6245</v>
      </c>
      <c r="O42" s="201">
        <f t="shared" si="5"/>
        <v>0</v>
      </c>
      <c r="P42" s="201">
        <f t="shared" si="6"/>
        <v>6245</v>
      </c>
      <c r="Q42" s="207"/>
      <c r="R42" s="207"/>
      <c r="S42" s="207"/>
      <c r="T42" s="27"/>
      <c r="U42" s="27"/>
      <c r="V42" s="27"/>
      <c r="W42" s="27"/>
      <c r="X42" s="27"/>
      <c r="Y42" s="27"/>
      <c r="Z42" s="27"/>
      <c r="AA42" s="27"/>
      <c r="AB42" s="27"/>
      <c r="AC42" s="104">
        <f t="shared" si="7"/>
        <v>0</v>
      </c>
      <c r="AD42" s="104">
        <f t="shared" si="8"/>
        <v>0</v>
      </c>
      <c r="AE42" s="104">
        <f t="shared" si="9"/>
        <v>0</v>
      </c>
      <c r="AF42" s="104">
        <f t="shared" si="10"/>
        <v>6245</v>
      </c>
      <c r="AG42" s="104">
        <f t="shared" si="11"/>
        <v>0</v>
      </c>
      <c r="AH42" s="445">
        <f t="shared" si="12"/>
        <v>6245</v>
      </c>
    </row>
    <row r="43" spans="1:34" ht="15" customHeight="1" x14ac:dyDescent="0.2">
      <c r="A43" s="452" t="s">
        <v>790</v>
      </c>
      <c r="B43" s="513">
        <v>32135</v>
      </c>
      <c r="C43" s="513"/>
      <c r="D43" s="513">
        <f>SUM(B43:C43)</f>
        <v>32135</v>
      </c>
      <c r="E43" s="451"/>
      <c r="F43" s="724"/>
      <c r="G43" s="724"/>
      <c r="H43" s="205"/>
      <c r="I43" s="205"/>
      <c r="J43" s="205"/>
      <c r="K43" s="205"/>
      <c r="L43" s="205"/>
      <c r="M43" s="205"/>
      <c r="N43" s="201">
        <f t="shared" si="4"/>
        <v>32135</v>
      </c>
      <c r="O43" s="201">
        <f t="shared" si="5"/>
        <v>0</v>
      </c>
      <c r="P43" s="201">
        <f t="shared" si="6"/>
        <v>32135</v>
      </c>
      <c r="Q43" s="27"/>
      <c r="R43" s="27"/>
      <c r="S43" s="27"/>
      <c r="T43" s="27"/>
      <c r="U43" s="27"/>
      <c r="V43" s="27"/>
      <c r="W43" s="27"/>
      <c r="X43" s="27"/>
      <c r="Y43" s="27"/>
      <c r="Z43" s="27"/>
      <c r="AA43" s="27"/>
      <c r="AB43" s="27"/>
      <c r="AC43" s="104">
        <f t="shared" si="7"/>
        <v>0</v>
      </c>
      <c r="AD43" s="104">
        <f t="shared" si="8"/>
        <v>0</v>
      </c>
      <c r="AE43" s="104">
        <f t="shared" si="9"/>
        <v>0</v>
      </c>
      <c r="AF43" s="104">
        <f t="shared" si="10"/>
        <v>32135</v>
      </c>
      <c r="AG43" s="104">
        <f t="shared" si="11"/>
        <v>0</v>
      </c>
      <c r="AH43" s="445">
        <f t="shared" si="12"/>
        <v>32135</v>
      </c>
    </row>
    <row r="44" spans="1:34" ht="15" customHeight="1" x14ac:dyDescent="0.2">
      <c r="A44" s="452" t="s">
        <v>791</v>
      </c>
      <c r="B44" s="450"/>
      <c r="C44" s="450"/>
      <c r="D44" s="450"/>
      <c r="E44" s="451"/>
      <c r="F44" s="724"/>
      <c r="G44" s="724"/>
      <c r="H44" s="205">
        <f>6686-3852</f>
        <v>2834</v>
      </c>
      <c r="I44" s="205"/>
      <c r="J44" s="206">
        <f>SUM(H44:I44)</f>
        <v>2834</v>
      </c>
      <c r="K44" s="205"/>
      <c r="L44" s="205"/>
      <c r="M44" s="205"/>
      <c r="N44" s="201">
        <f t="shared" si="4"/>
        <v>2834</v>
      </c>
      <c r="O44" s="201">
        <f t="shared" si="5"/>
        <v>0</v>
      </c>
      <c r="P44" s="201">
        <f t="shared" si="6"/>
        <v>2834</v>
      </c>
      <c r="Q44" s="27"/>
      <c r="R44" s="27"/>
      <c r="S44" s="27"/>
      <c r="T44" s="27"/>
      <c r="U44" s="27"/>
      <c r="V44" s="27"/>
      <c r="W44" s="27"/>
      <c r="X44" s="27"/>
      <c r="Y44" s="27"/>
      <c r="Z44" s="27"/>
      <c r="AA44" s="27"/>
      <c r="AB44" s="27"/>
      <c r="AC44" s="104">
        <f t="shared" si="7"/>
        <v>0</v>
      </c>
      <c r="AD44" s="104">
        <f t="shared" si="8"/>
        <v>0</v>
      </c>
      <c r="AE44" s="104">
        <f t="shared" si="9"/>
        <v>0</v>
      </c>
      <c r="AF44" s="104">
        <f t="shared" si="10"/>
        <v>2834</v>
      </c>
      <c r="AG44" s="104">
        <f t="shared" si="11"/>
        <v>0</v>
      </c>
      <c r="AH44" s="445">
        <f t="shared" si="12"/>
        <v>2834</v>
      </c>
    </row>
    <row r="45" spans="1:34" ht="15" customHeight="1" x14ac:dyDescent="0.2">
      <c r="A45" s="452" t="s">
        <v>1040</v>
      </c>
      <c r="B45" s="450"/>
      <c r="C45" s="450"/>
      <c r="D45" s="450"/>
      <c r="E45" s="451"/>
      <c r="F45" s="724"/>
      <c r="G45" s="724"/>
      <c r="H45" s="205">
        <v>975</v>
      </c>
      <c r="I45" s="205"/>
      <c r="J45" s="206">
        <f>SUM(H45:I45)</f>
        <v>975</v>
      </c>
      <c r="K45" s="205"/>
      <c r="L45" s="205"/>
      <c r="M45" s="205"/>
      <c r="N45" s="201">
        <f t="shared" ref="N45" si="28">SUM(B45+E45+H45+K45)</f>
        <v>975</v>
      </c>
      <c r="O45" s="201">
        <f t="shared" ref="O45" si="29">SUM(C45+F45+I45+L45)</f>
        <v>0</v>
      </c>
      <c r="P45" s="201">
        <f t="shared" ref="P45" si="30">SUM(D45+G45+J45+M45)</f>
        <v>975</v>
      </c>
      <c r="Q45" s="27"/>
      <c r="R45" s="27"/>
      <c r="S45" s="27"/>
      <c r="T45" s="27"/>
      <c r="U45" s="27"/>
      <c r="V45" s="27"/>
      <c r="W45" s="27"/>
      <c r="X45" s="27"/>
      <c r="Y45" s="27"/>
      <c r="Z45" s="27"/>
      <c r="AA45" s="27"/>
      <c r="AB45" s="27"/>
      <c r="AC45" s="104">
        <f t="shared" ref="AC45" si="31">SUM(Q45+T45+W45+Z45)</f>
        <v>0</v>
      </c>
      <c r="AD45" s="104">
        <f t="shared" ref="AD45" si="32">SUM(R45+U45+X45+AA45)</f>
        <v>0</v>
      </c>
      <c r="AE45" s="104">
        <f t="shared" ref="AE45" si="33">SUM(S45+V45+Y45+AB45)</f>
        <v>0</v>
      </c>
      <c r="AF45" s="104">
        <f t="shared" ref="AF45" si="34">AC45+N45</f>
        <v>975</v>
      </c>
      <c r="AG45" s="104">
        <f t="shared" ref="AG45" si="35">AD45+O45</f>
        <v>0</v>
      </c>
      <c r="AH45" s="445">
        <f t="shared" ref="AH45" si="36">AE45+P45</f>
        <v>975</v>
      </c>
    </row>
    <row r="46" spans="1:34" ht="15" customHeight="1" x14ac:dyDescent="0.2">
      <c r="A46" s="452" t="s">
        <v>849</v>
      </c>
      <c r="B46" s="450"/>
      <c r="C46" s="450"/>
      <c r="D46" s="450"/>
      <c r="E46" s="451"/>
      <c r="F46" s="724"/>
      <c r="G46" s="724"/>
      <c r="H46" s="205"/>
      <c r="I46" s="205"/>
      <c r="J46" s="205"/>
      <c r="K46" s="205"/>
      <c r="L46" s="205"/>
      <c r="M46" s="205"/>
      <c r="N46" s="201">
        <f t="shared" si="4"/>
        <v>0</v>
      </c>
      <c r="O46" s="201">
        <f t="shared" si="5"/>
        <v>0</v>
      </c>
      <c r="P46" s="201">
        <f t="shared" si="6"/>
        <v>0</v>
      </c>
      <c r="Q46" s="27">
        <v>5000</v>
      </c>
      <c r="R46" s="27"/>
      <c r="S46" s="27">
        <f>SUM(Q46:R46)</f>
        <v>5000</v>
      </c>
      <c r="T46" s="27"/>
      <c r="U46" s="27"/>
      <c r="V46" s="27"/>
      <c r="W46" s="27"/>
      <c r="X46" s="27"/>
      <c r="Y46" s="27"/>
      <c r="Z46" s="27"/>
      <c r="AA46" s="27"/>
      <c r="AB46" s="27"/>
      <c r="AC46" s="104">
        <f t="shared" si="7"/>
        <v>5000</v>
      </c>
      <c r="AD46" s="104">
        <f t="shared" si="8"/>
        <v>0</v>
      </c>
      <c r="AE46" s="104">
        <f t="shared" si="9"/>
        <v>5000</v>
      </c>
      <c r="AF46" s="104">
        <f t="shared" si="10"/>
        <v>5000</v>
      </c>
      <c r="AG46" s="104">
        <f t="shared" si="11"/>
        <v>0</v>
      </c>
      <c r="AH46" s="445">
        <f t="shared" si="12"/>
        <v>5000</v>
      </c>
    </row>
    <row r="47" spans="1:34" ht="15" customHeight="1" x14ac:dyDescent="0.2">
      <c r="A47" s="452" t="s">
        <v>792</v>
      </c>
      <c r="B47" s="450"/>
      <c r="C47" s="450"/>
      <c r="D47" s="450"/>
      <c r="E47" s="451"/>
      <c r="F47" s="724"/>
      <c r="G47" s="724"/>
      <c r="H47" s="205">
        <v>39349</v>
      </c>
      <c r="I47" s="205"/>
      <c r="J47" s="27">
        <f>SUM(H47:I47)</f>
        <v>39349</v>
      </c>
      <c r="K47" s="205"/>
      <c r="L47" s="205"/>
      <c r="M47" s="205"/>
      <c r="N47" s="201">
        <f t="shared" si="4"/>
        <v>39349</v>
      </c>
      <c r="O47" s="201">
        <f t="shared" si="5"/>
        <v>0</v>
      </c>
      <c r="P47" s="201">
        <f t="shared" si="6"/>
        <v>39349</v>
      </c>
      <c r="Q47" s="27"/>
      <c r="R47" s="27"/>
      <c r="S47" s="27"/>
      <c r="T47" s="27"/>
      <c r="U47" s="27"/>
      <c r="V47" s="27"/>
      <c r="W47" s="27"/>
      <c r="X47" s="27"/>
      <c r="Y47" s="27"/>
      <c r="Z47" s="27"/>
      <c r="AA47" s="27"/>
      <c r="AB47" s="27"/>
      <c r="AC47" s="104">
        <f t="shared" si="7"/>
        <v>0</v>
      </c>
      <c r="AD47" s="104">
        <f t="shared" si="8"/>
        <v>0</v>
      </c>
      <c r="AE47" s="104">
        <f t="shared" si="9"/>
        <v>0</v>
      </c>
      <c r="AF47" s="104">
        <f t="shared" si="10"/>
        <v>39349</v>
      </c>
      <c r="AG47" s="104">
        <f t="shared" si="11"/>
        <v>0</v>
      </c>
      <c r="AH47" s="445">
        <f t="shared" si="12"/>
        <v>39349</v>
      </c>
    </row>
    <row r="48" spans="1:34" ht="39.950000000000003" customHeight="1" x14ac:dyDescent="0.2">
      <c r="A48" s="456" t="s">
        <v>808</v>
      </c>
      <c r="B48" s="448"/>
      <c r="C48" s="448"/>
      <c r="D48" s="448"/>
      <c r="E48" s="449"/>
      <c r="F48" s="725"/>
      <c r="G48" s="725"/>
      <c r="H48" s="430">
        <v>1118</v>
      </c>
      <c r="I48" s="430"/>
      <c r="J48" s="27">
        <f>SUM(H48:I48)</f>
        <v>1118</v>
      </c>
      <c r="K48" s="430"/>
      <c r="L48" s="430"/>
      <c r="M48" s="430"/>
      <c r="N48" s="201">
        <f t="shared" si="4"/>
        <v>1118</v>
      </c>
      <c r="O48" s="201">
        <f t="shared" si="5"/>
        <v>0</v>
      </c>
      <c r="P48" s="201">
        <f t="shared" si="6"/>
        <v>1118</v>
      </c>
      <c r="Q48" s="431"/>
      <c r="R48" s="431"/>
      <c r="S48" s="431"/>
      <c r="T48" s="202"/>
      <c r="U48" s="202"/>
      <c r="V48" s="202"/>
      <c r="W48" s="202"/>
      <c r="X48" s="202"/>
      <c r="Y48" s="202"/>
      <c r="Z48" s="202"/>
      <c r="AA48" s="202"/>
      <c r="AB48" s="202"/>
      <c r="AC48" s="104">
        <f t="shared" si="7"/>
        <v>0</v>
      </c>
      <c r="AD48" s="104">
        <f t="shared" si="8"/>
        <v>0</v>
      </c>
      <c r="AE48" s="104">
        <f t="shared" si="9"/>
        <v>0</v>
      </c>
      <c r="AF48" s="201">
        <f t="shared" si="10"/>
        <v>1118</v>
      </c>
      <c r="AG48" s="201">
        <f t="shared" si="11"/>
        <v>0</v>
      </c>
      <c r="AH48" s="293">
        <f t="shared" si="12"/>
        <v>1118</v>
      </c>
    </row>
    <row r="49" spans="1:34" ht="15" customHeight="1" x14ac:dyDescent="0.2">
      <c r="A49" s="455" t="s">
        <v>793</v>
      </c>
      <c r="B49" s="338"/>
      <c r="C49" s="338"/>
      <c r="D49" s="338"/>
      <c r="E49" s="271"/>
      <c r="F49" s="723"/>
      <c r="G49" s="723"/>
      <c r="H49" s="206">
        <v>0</v>
      </c>
      <c r="I49" s="206"/>
      <c r="J49" s="206">
        <f>SUM(H49:I49)</f>
        <v>0</v>
      </c>
      <c r="K49" s="206"/>
      <c r="L49" s="206"/>
      <c r="M49" s="206"/>
      <c r="N49" s="201">
        <f t="shared" si="4"/>
        <v>0</v>
      </c>
      <c r="O49" s="201">
        <f t="shared" si="5"/>
        <v>0</v>
      </c>
      <c r="P49" s="201">
        <f t="shared" si="6"/>
        <v>0</v>
      </c>
      <c r="Q49" s="207"/>
      <c r="R49" s="207"/>
      <c r="S49" s="207"/>
      <c r="T49" s="27">
        <v>6704</v>
      </c>
      <c r="U49" s="27"/>
      <c r="V49" s="27">
        <f>SUM(T49:U49)</f>
        <v>6704</v>
      </c>
      <c r="W49" s="27"/>
      <c r="X49" s="27"/>
      <c r="Y49" s="27"/>
      <c r="Z49" s="27"/>
      <c r="AA49" s="27"/>
      <c r="AB49" s="27"/>
      <c r="AC49" s="104">
        <f t="shared" si="7"/>
        <v>6704</v>
      </c>
      <c r="AD49" s="104">
        <f t="shared" si="8"/>
        <v>0</v>
      </c>
      <c r="AE49" s="104">
        <f t="shared" si="9"/>
        <v>6704</v>
      </c>
      <c r="AF49" s="104">
        <f t="shared" si="10"/>
        <v>6704</v>
      </c>
      <c r="AG49" s="104">
        <f t="shared" si="11"/>
        <v>0</v>
      </c>
      <c r="AH49" s="445">
        <f t="shared" si="12"/>
        <v>6704</v>
      </c>
    </row>
    <row r="50" spans="1:34" ht="15" customHeight="1" x14ac:dyDescent="0.2">
      <c r="A50" s="452" t="s">
        <v>794</v>
      </c>
      <c r="B50" s="450"/>
      <c r="C50" s="450"/>
      <c r="D50" s="450"/>
      <c r="E50" s="451"/>
      <c r="F50" s="724"/>
      <c r="G50" s="724"/>
      <c r="H50" s="205"/>
      <c r="I50" s="205"/>
      <c r="J50" s="205"/>
      <c r="K50" s="205"/>
      <c r="L50" s="205"/>
      <c r="M50" s="205"/>
      <c r="N50" s="201">
        <f t="shared" si="4"/>
        <v>0</v>
      </c>
      <c r="O50" s="201">
        <f t="shared" si="5"/>
        <v>0</v>
      </c>
      <c r="P50" s="201">
        <f t="shared" si="6"/>
        <v>0</v>
      </c>
      <c r="Q50" s="27"/>
      <c r="R50" s="27"/>
      <c r="S50" s="27"/>
      <c r="T50" s="27"/>
      <c r="U50" s="27"/>
      <c r="V50" s="27"/>
      <c r="W50" s="27"/>
      <c r="X50" s="27"/>
      <c r="Y50" s="27"/>
      <c r="Z50" s="27"/>
      <c r="AA50" s="27"/>
      <c r="AB50" s="27"/>
      <c r="AC50" s="104">
        <f t="shared" si="7"/>
        <v>0</v>
      </c>
      <c r="AD50" s="104">
        <f t="shared" si="8"/>
        <v>0</v>
      </c>
      <c r="AE50" s="104">
        <f t="shared" si="9"/>
        <v>0</v>
      </c>
      <c r="AF50" s="104">
        <f t="shared" si="10"/>
        <v>0</v>
      </c>
      <c r="AG50" s="104">
        <f t="shared" si="11"/>
        <v>0</v>
      </c>
      <c r="AH50" s="445">
        <f t="shared" si="12"/>
        <v>0</v>
      </c>
    </row>
    <row r="51" spans="1:34" ht="15" customHeight="1" x14ac:dyDescent="0.2">
      <c r="A51" s="456" t="s">
        <v>795</v>
      </c>
      <c r="B51" s="448"/>
      <c r="C51" s="448"/>
      <c r="D51" s="448"/>
      <c r="E51" s="449"/>
      <c r="F51" s="725"/>
      <c r="G51" s="725"/>
      <c r="H51" s="430">
        <v>21352</v>
      </c>
      <c r="I51" s="430"/>
      <c r="J51" s="206">
        <f t="shared" ref="J51:J54" si="37">SUM(H51:I51)</f>
        <v>21352</v>
      </c>
      <c r="K51" s="430"/>
      <c r="L51" s="430"/>
      <c r="M51" s="430"/>
      <c r="N51" s="201">
        <f t="shared" si="4"/>
        <v>21352</v>
      </c>
      <c r="O51" s="201">
        <f t="shared" si="5"/>
        <v>0</v>
      </c>
      <c r="P51" s="201">
        <f t="shared" si="6"/>
        <v>21352</v>
      </c>
      <c r="Q51" s="431"/>
      <c r="R51" s="431"/>
      <c r="S51" s="431"/>
      <c r="T51" s="202"/>
      <c r="U51" s="202"/>
      <c r="V51" s="202"/>
      <c r="W51" s="202"/>
      <c r="X51" s="202"/>
      <c r="Y51" s="202"/>
      <c r="Z51" s="202"/>
      <c r="AA51" s="202"/>
      <c r="AB51" s="202"/>
      <c r="AC51" s="104">
        <f t="shared" si="7"/>
        <v>0</v>
      </c>
      <c r="AD51" s="104">
        <f t="shared" si="8"/>
        <v>0</v>
      </c>
      <c r="AE51" s="104">
        <f t="shared" si="9"/>
        <v>0</v>
      </c>
      <c r="AF51" s="201">
        <f t="shared" si="10"/>
        <v>21352</v>
      </c>
      <c r="AG51" s="201">
        <f t="shared" si="11"/>
        <v>0</v>
      </c>
      <c r="AH51" s="293">
        <f t="shared" si="12"/>
        <v>21352</v>
      </c>
    </row>
    <row r="52" spans="1:34" ht="15" customHeight="1" x14ac:dyDescent="0.2">
      <c r="A52" s="455" t="s">
        <v>796</v>
      </c>
      <c r="B52" s="338"/>
      <c r="C52" s="338"/>
      <c r="D52" s="338"/>
      <c r="E52" s="271"/>
      <c r="F52" s="723"/>
      <c r="G52" s="723"/>
      <c r="H52" s="206">
        <v>2032</v>
      </c>
      <c r="I52" s="206"/>
      <c r="J52" s="206">
        <f t="shared" si="37"/>
        <v>2032</v>
      </c>
      <c r="K52" s="206"/>
      <c r="L52" s="206"/>
      <c r="M52" s="206"/>
      <c r="N52" s="201">
        <f t="shared" si="4"/>
        <v>2032</v>
      </c>
      <c r="O52" s="201">
        <f t="shared" si="5"/>
        <v>0</v>
      </c>
      <c r="P52" s="201">
        <f t="shared" si="6"/>
        <v>2032</v>
      </c>
      <c r="Q52" s="207"/>
      <c r="R52" s="207"/>
      <c r="S52" s="207"/>
      <c r="T52" s="27"/>
      <c r="U52" s="27"/>
      <c r="V52" s="27"/>
      <c r="W52" s="27"/>
      <c r="X52" s="27"/>
      <c r="Y52" s="27"/>
      <c r="Z52" s="27"/>
      <c r="AA52" s="27"/>
      <c r="AB52" s="27"/>
      <c r="AC52" s="104">
        <f t="shared" si="7"/>
        <v>0</v>
      </c>
      <c r="AD52" s="104">
        <f t="shared" si="8"/>
        <v>0</v>
      </c>
      <c r="AE52" s="104">
        <f t="shared" si="9"/>
        <v>0</v>
      </c>
      <c r="AF52" s="104">
        <f t="shared" si="10"/>
        <v>2032</v>
      </c>
      <c r="AG52" s="104">
        <f t="shared" si="11"/>
        <v>0</v>
      </c>
      <c r="AH52" s="445">
        <f t="shared" si="12"/>
        <v>2032</v>
      </c>
    </row>
    <row r="53" spans="1:34" ht="15" customHeight="1" x14ac:dyDescent="0.2">
      <c r="A53" s="455" t="s">
        <v>797</v>
      </c>
      <c r="B53" s="338"/>
      <c r="C53" s="338"/>
      <c r="D53" s="338"/>
      <c r="E53" s="271"/>
      <c r="F53" s="723"/>
      <c r="G53" s="723"/>
      <c r="H53" s="206">
        <v>7620</v>
      </c>
      <c r="I53" s="206"/>
      <c r="J53" s="206">
        <f t="shared" si="37"/>
        <v>7620</v>
      </c>
      <c r="K53" s="206"/>
      <c r="L53" s="206"/>
      <c r="M53" s="206"/>
      <c r="N53" s="201">
        <f t="shared" si="4"/>
        <v>7620</v>
      </c>
      <c r="O53" s="201">
        <f t="shared" si="5"/>
        <v>0</v>
      </c>
      <c r="P53" s="201">
        <f t="shared" si="6"/>
        <v>7620</v>
      </c>
      <c r="Q53" s="207"/>
      <c r="R53" s="207"/>
      <c r="S53" s="207"/>
      <c r="T53" s="27"/>
      <c r="U53" s="27"/>
      <c r="V53" s="27"/>
      <c r="W53" s="27"/>
      <c r="X53" s="27"/>
      <c r="Y53" s="27"/>
      <c r="Z53" s="27"/>
      <c r="AA53" s="27"/>
      <c r="AB53" s="27"/>
      <c r="AC53" s="104">
        <f t="shared" si="7"/>
        <v>0</v>
      </c>
      <c r="AD53" s="104">
        <f t="shared" si="8"/>
        <v>0</v>
      </c>
      <c r="AE53" s="104">
        <f t="shared" si="9"/>
        <v>0</v>
      </c>
      <c r="AF53" s="104">
        <f t="shared" si="10"/>
        <v>7620</v>
      </c>
      <c r="AG53" s="104">
        <f t="shared" si="11"/>
        <v>0</v>
      </c>
      <c r="AH53" s="445">
        <f t="shared" si="12"/>
        <v>7620</v>
      </c>
    </row>
    <row r="54" spans="1:34" ht="15" customHeight="1" x14ac:dyDescent="0.2">
      <c r="A54" s="452" t="s">
        <v>798</v>
      </c>
      <c r="B54" s="338"/>
      <c r="C54" s="338"/>
      <c r="D54" s="338"/>
      <c r="E54" s="271"/>
      <c r="F54" s="723"/>
      <c r="G54" s="723"/>
      <c r="H54" s="206">
        <v>1500</v>
      </c>
      <c r="I54" s="206"/>
      <c r="J54" s="206">
        <f t="shared" si="37"/>
        <v>1500</v>
      </c>
      <c r="K54" s="206"/>
      <c r="L54" s="206"/>
      <c r="M54" s="206"/>
      <c r="N54" s="201">
        <f t="shared" si="4"/>
        <v>1500</v>
      </c>
      <c r="O54" s="201">
        <f t="shared" si="5"/>
        <v>0</v>
      </c>
      <c r="P54" s="201">
        <f t="shared" si="6"/>
        <v>1500</v>
      </c>
      <c r="Q54" s="207"/>
      <c r="R54" s="207"/>
      <c r="S54" s="207"/>
      <c r="T54" s="27"/>
      <c r="U54" s="27"/>
      <c r="V54" s="27"/>
      <c r="W54" s="27"/>
      <c r="X54" s="27"/>
      <c r="Y54" s="27"/>
      <c r="Z54" s="27"/>
      <c r="AA54" s="27"/>
      <c r="AB54" s="27"/>
      <c r="AC54" s="104">
        <f t="shared" si="7"/>
        <v>0</v>
      </c>
      <c r="AD54" s="104">
        <f t="shared" si="8"/>
        <v>0</v>
      </c>
      <c r="AE54" s="104">
        <f t="shared" si="9"/>
        <v>0</v>
      </c>
      <c r="AF54" s="104">
        <f t="shared" si="10"/>
        <v>1500</v>
      </c>
      <c r="AG54" s="104">
        <f t="shared" si="11"/>
        <v>0</v>
      </c>
      <c r="AH54" s="445">
        <f t="shared" si="12"/>
        <v>1500</v>
      </c>
    </row>
    <row r="55" spans="1:34" ht="30" customHeight="1" x14ac:dyDescent="0.2">
      <c r="A55" s="452" t="s">
        <v>811</v>
      </c>
      <c r="B55" s="450"/>
      <c r="C55" s="450"/>
      <c r="D55" s="450"/>
      <c r="E55" s="451"/>
      <c r="F55" s="724"/>
      <c r="G55" s="724"/>
      <c r="H55" s="205"/>
      <c r="I55" s="205"/>
      <c r="J55" s="205"/>
      <c r="K55" s="205"/>
      <c r="L55" s="205"/>
      <c r="M55" s="205"/>
      <c r="N55" s="201">
        <f t="shared" si="4"/>
        <v>0</v>
      </c>
      <c r="O55" s="201">
        <f t="shared" si="5"/>
        <v>0</v>
      </c>
      <c r="P55" s="201">
        <f t="shared" si="6"/>
        <v>0</v>
      </c>
      <c r="Q55" s="27"/>
      <c r="R55" s="27"/>
      <c r="S55" s="27"/>
      <c r="T55" s="27"/>
      <c r="U55" s="27"/>
      <c r="V55" s="27"/>
      <c r="W55" s="27">
        <v>225883</v>
      </c>
      <c r="X55" s="27"/>
      <c r="Y55" s="27">
        <f>SUM(W55:X55)</f>
        <v>225883</v>
      </c>
      <c r="Z55" s="27"/>
      <c r="AA55" s="27"/>
      <c r="AB55" s="27"/>
      <c r="AC55" s="104">
        <f t="shared" si="7"/>
        <v>225883</v>
      </c>
      <c r="AD55" s="104">
        <f t="shared" si="8"/>
        <v>0</v>
      </c>
      <c r="AE55" s="104">
        <f t="shared" si="9"/>
        <v>225883</v>
      </c>
      <c r="AF55" s="104">
        <f t="shared" si="10"/>
        <v>225883</v>
      </c>
      <c r="AG55" s="104">
        <f t="shared" si="11"/>
        <v>0</v>
      </c>
      <c r="AH55" s="445">
        <f t="shared" si="12"/>
        <v>225883</v>
      </c>
    </row>
    <row r="56" spans="1:34" ht="15" customHeight="1" x14ac:dyDescent="0.2">
      <c r="A56" s="466" t="s">
        <v>586</v>
      </c>
      <c r="B56" s="461"/>
      <c r="C56" s="461"/>
      <c r="D56" s="461"/>
      <c r="E56" s="462"/>
      <c r="F56" s="729"/>
      <c r="G56" s="729"/>
      <c r="H56" s="200"/>
      <c r="I56" s="200"/>
      <c r="J56" s="200"/>
      <c r="K56" s="200"/>
      <c r="L56" s="200"/>
      <c r="M56" s="200"/>
      <c r="N56" s="201">
        <f t="shared" si="4"/>
        <v>0</v>
      </c>
      <c r="O56" s="201">
        <f t="shared" si="5"/>
        <v>0</v>
      </c>
      <c r="P56" s="201">
        <f t="shared" si="6"/>
        <v>0</v>
      </c>
      <c r="Q56" s="202"/>
      <c r="R56" s="202"/>
      <c r="S56" s="202"/>
      <c r="T56" s="202"/>
      <c r="U56" s="202"/>
      <c r="V56" s="202"/>
      <c r="W56" s="202"/>
      <c r="X56" s="202"/>
      <c r="Y56" s="202"/>
      <c r="Z56" s="202"/>
      <c r="AA56" s="202"/>
      <c r="AB56" s="202"/>
      <c r="AC56" s="104">
        <f t="shared" si="7"/>
        <v>0</v>
      </c>
      <c r="AD56" s="104">
        <f t="shared" si="8"/>
        <v>0</v>
      </c>
      <c r="AE56" s="104">
        <f t="shared" si="9"/>
        <v>0</v>
      </c>
      <c r="AF56" s="201"/>
      <c r="AG56" s="201"/>
      <c r="AH56" s="293"/>
    </row>
    <row r="57" spans="1:34" ht="15" customHeight="1" x14ac:dyDescent="0.2">
      <c r="A57" s="467" t="s">
        <v>752</v>
      </c>
      <c r="B57" s="453"/>
      <c r="C57" s="453"/>
      <c r="D57" s="453"/>
      <c r="E57" s="454"/>
      <c r="F57" s="730"/>
      <c r="G57" s="730"/>
      <c r="H57" s="430">
        <v>5000</v>
      </c>
      <c r="I57" s="430"/>
      <c r="J57" s="206">
        <f>SUM(H57:I57)</f>
        <v>5000</v>
      </c>
      <c r="K57" s="430"/>
      <c r="L57" s="430"/>
      <c r="M57" s="430"/>
      <c r="N57" s="201">
        <f t="shared" si="4"/>
        <v>5000</v>
      </c>
      <c r="O57" s="201">
        <f t="shared" si="5"/>
        <v>0</v>
      </c>
      <c r="P57" s="201">
        <f t="shared" si="6"/>
        <v>5000</v>
      </c>
      <c r="Q57" s="431"/>
      <c r="R57" s="431"/>
      <c r="S57" s="431"/>
      <c r="T57" s="431"/>
      <c r="U57" s="431"/>
      <c r="V57" s="431"/>
      <c r="W57" s="202"/>
      <c r="X57" s="202"/>
      <c r="Y57" s="202"/>
      <c r="Z57" s="202"/>
      <c r="AA57" s="202"/>
      <c r="AB57" s="202"/>
      <c r="AC57" s="104">
        <f t="shared" si="7"/>
        <v>0</v>
      </c>
      <c r="AD57" s="104">
        <f t="shared" si="8"/>
        <v>0</v>
      </c>
      <c r="AE57" s="104">
        <f t="shared" si="9"/>
        <v>0</v>
      </c>
      <c r="AF57" s="201">
        <f t="shared" ref="AF57:AF74" si="38">AC57+N57</f>
        <v>5000</v>
      </c>
      <c r="AG57" s="201">
        <f t="shared" ref="AG57:AG74" si="39">AD57+O57</f>
        <v>0</v>
      </c>
      <c r="AH57" s="293">
        <f t="shared" ref="AH57:AH74" si="40">AE57+P57</f>
        <v>5000</v>
      </c>
    </row>
    <row r="58" spans="1:34" s="248" customFormat="1" ht="30" customHeight="1" x14ac:dyDescent="0.25">
      <c r="A58" s="939" t="s">
        <v>753</v>
      </c>
      <c r="B58" s="941"/>
      <c r="C58" s="941"/>
      <c r="D58" s="941"/>
      <c r="E58" s="942"/>
      <c r="F58" s="943"/>
      <c r="G58" s="943"/>
      <c r="H58" s="944"/>
      <c r="I58" s="944"/>
      <c r="J58" s="944"/>
      <c r="K58" s="944"/>
      <c r="L58" s="944"/>
      <c r="M58" s="944"/>
      <c r="N58" s="945">
        <f t="shared" si="4"/>
        <v>0</v>
      </c>
      <c r="O58" s="945">
        <f t="shared" si="5"/>
        <v>0</v>
      </c>
      <c r="P58" s="945">
        <f t="shared" si="6"/>
        <v>0</v>
      </c>
      <c r="Q58" s="940"/>
      <c r="R58" s="940"/>
      <c r="S58" s="940"/>
      <c r="T58" s="940">
        <v>109812</v>
      </c>
      <c r="U58" s="940">
        <v>-108183</v>
      </c>
      <c r="V58" s="534">
        <f t="shared" ref="V58:V60" si="41">SUM(T58:U58)</f>
        <v>1629</v>
      </c>
      <c r="W58" s="534"/>
      <c r="X58" s="534"/>
      <c r="Y58" s="534"/>
      <c r="Z58" s="534"/>
      <c r="AA58" s="534"/>
      <c r="AB58" s="534"/>
      <c r="AC58" s="902">
        <f t="shared" si="7"/>
        <v>109812</v>
      </c>
      <c r="AD58" s="902">
        <f t="shared" si="8"/>
        <v>-108183</v>
      </c>
      <c r="AE58" s="902">
        <f t="shared" si="9"/>
        <v>1629</v>
      </c>
      <c r="AF58" s="902">
        <f t="shared" si="38"/>
        <v>109812</v>
      </c>
      <c r="AG58" s="902">
        <f t="shared" si="39"/>
        <v>-108183</v>
      </c>
      <c r="AH58" s="946">
        <f t="shared" si="40"/>
        <v>1629</v>
      </c>
    </row>
    <row r="59" spans="1:34" ht="15" customHeight="1" x14ac:dyDescent="0.2">
      <c r="A59" s="446" t="s">
        <v>1002</v>
      </c>
      <c r="B59" s="339"/>
      <c r="C59" s="339"/>
      <c r="D59" s="339"/>
      <c r="E59" s="270"/>
      <c r="F59" s="731"/>
      <c r="G59" s="731"/>
      <c r="H59" s="206"/>
      <c r="I59" s="206"/>
      <c r="J59" s="206"/>
      <c r="K59" s="206"/>
      <c r="L59" s="206"/>
      <c r="M59" s="206"/>
      <c r="N59" s="201"/>
      <c r="O59" s="201"/>
      <c r="P59" s="201"/>
      <c r="Q59" s="207"/>
      <c r="R59" s="207"/>
      <c r="S59" s="207"/>
      <c r="T59" s="207">
        <v>11736</v>
      </c>
      <c r="U59" s="207"/>
      <c r="V59" s="27">
        <f t="shared" si="41"/>
        <v>11736</v>
      </c>
      <c r="W59" s="27"/>
      <c r="X59" s="27"/>
      <c r="Y59" s="27"/>
      <c r="Z59" s="27"/>
      <c r="AA59" s="27"/>
      <c r="AB59" s="27"/>
      <c r="AC59" s="104">
        <f t="shared" ref="AC59" si="42">SUM(Q59+T59+W59+Z59)</f>
        <v>11736</v>
      </c>
      <c r="AD59" s="104">
        <f t="shared" ref="AD59" si="43">SUM(R59+U59+X59+AA59)</f>
        <v>0</v>
      </c>
      <c r="AE59" s="104">
        <f t="shared" ref="AE59" si="44">SUM(S59+V59+Y59+AB59)</f>
        <v>11736</v>
      </c>
      <c r="AF59" s="104">
        <f t="shared" ref="AF59" si="45">AC59+N59</f>
        <v>11736</v>
      </c>
      <c r="AG59" s="104">
        <f t="shared" ref="AG59" si="46">AD59+O59</f>
        <v>0</v>
      </c>
      <c r="AH59" s="445">
        <f t="shared" ref="AH59" si="47">AE59+P59</f>
        <v>11736</v>
      </c>
    </row>
    <row r="60" spans="1:34" ht="15" customHeight="1" x14ac:dyDescent="0.2">
      <c r="A60" s="446" t="s">
        <v>754</v>
      </c>
      <c r="B60" s="339"/>
      <c r="C60" s="339"/>
      <c r="D60" s="339"/>
      <c r="E60" s="270"/>
      <c r="F60" s="731"/>
      <c r="G60" s="731"/>
      <c r="H60" s="206"/>
      <c r="I60" s="206"/>
      <c r="J60" s="206"/>
      <c r="K60" s="206"/>
      <c r="L60" s="206"/>
      <c r="M60" s="206"/>
      <c r="N60" s="201">
        <f t="shared" si="4"/>
        <v>0</v>
      </c>
      <c r="O60" s="201">
        <f t="shared" si="5"/>
        <v>0</v>
      </c>
      <c r="P60" s="201">
        <f t="shared" si="6"/>
        <v>0</v>
      </c>
      <c r="Q60" s="207"/>
      <c r="R60" s="207"/>
      <c r="S60" s="207"/>
      <c r="T60" s="207">
        <v>79665</v>
      </c>
      <c r="U60" s="207">
        <f>-7279-57128-7581</f>
        <v>-71988</v>
      </c>
      <c r="V60" s="27">
        <f t="shared" si="41"/>
        <v>7677</v>
      </c>
      <c r="W60" s="27">
        <v>79665</v>
      </c>
      <c r="X60" s="27">
        <v>-79665</v>
      </c>
      <c r="Y60" s="27">
        <f>SUM(W60:X60)</f>
        <v>0</v>
      </c>
      <c r="Z60" s="27"/>
      <c r="AA60" s="27">
        <v>37010</v>
      </c>
      <c r="AB60" s="27">
        <f>SUM(Z60:AA60)</f>
        <v>37010</v>
      </c>
      <c r="AC60" s="104">
        <f t="shared" si="7"/>
        <v>159330</v>
      </c>
      <c r="AD60" s="104">
        <f t="shared" si="8"/>
        <v>-114643</v>
      </c>
      <c r="AE60" s="104">
        <f t="shared" si="9"/>
        <v>44687</v>
      </c>
      <c r="AF60" s="104">
        <f t="shared" si="38"/>
        <v>159330</v>
      </c>
      <c r="AG60" s="104">
        <f t="shared" si="39"/>
        <v>-114643</v>
      </c>
      <c r="AH60" s="445">
        <f t="shared" si="40"/>
        <v>44687</v>
      </c>
    </row>
    <row r="61" spans="1:34" ht="45" customHeight="1" x14ac:dyDescent="0.2">
      <c r="A61" s="235" t="s">
        <v>750</v>
      </c>
      <c r="B61" s="339"/>
      <c r="C61" s="339"/>
      <c r="D61" s="339"/>
      <c r="E61" s="270"/>
      <c r="F61" s="731"/>
      <c r="G61" s="731"/>
      <c r="H61" s="206">
        <v>9287</v>
      </c>
      <c r="I61" s="206"/>
      <c r="J61" s="206">
        <f t="shared" ref="J61:J64" si="48">SUM(H61:I61)</f>
        <v>9287</v>
      </c>
      <c r="K61" s="206"/>
      <c r="L61" s="206"/>
      <c r="M61" s="206"/>
      <c r="N61" s="201">
        <f t="shared" si="4"/>
        <v>9287</v>
      </c>
      <c r="O61" s="201">
        <f t="shared" si="5"/>
        <v>0</v>
      </c>
      <c r="P61" s="201">
        <f t="shared" si="6"/>
        <v>9287</v>
      </c>
      <c r="Q61" s="207"/>
      <c r="R61" s="207"/>
      <c r="S61" s="207"/>
      <c r="T61" s="207"/>
      <c r="U61" s="207"/>
      <c r="V61" s="207"/>
      <c r="W61" s="27"/>
      <c r="X61" s="27"/>
      <c r="Y61" s="27"/>
      <c r="Z61" s="27"/>
      <c r="AA61" s="27"/>
      <c r="AB61" s="27"/>
      <c r="AC61" s="104">
        <f t="shared" si="7"/>
        <v>0</v>
      </c>
      <c r="AD61" s="104">
        <f t="shared" si="8"/>
        <v>0</v>
      </c>
      <c r="AE61" s="104">
        <f t="shared" si="9"/>
        <v>0</v>
      </c>
      <c r="AF61" s="104">
        <f t="shared" si="38"/>
        <v>9287</v>
      </c>
      <c r="AG61" s="104">
        <f t="shared" si="39"/>
        <v>0</v>
      </c>
      <c r="AH61" s="445">
        <f t="shared" si="40"/>
        <v>9287</v>
      </c>
    </row>
    <row r="62" spans="1:34" ht="15" customHeight="1" x14ac:dyDescent="0.2">
      <c r="A62" s="235" t="s">
        <v>796</v>
      </c>
      <c r="B62" s="339"/>
      <c r="C62" s="339"/>
      <c r="D62" s="339"/>
      <c r="E62" s="270"/>
      <c r="F62" s="731"/>
      <c r="G62" s="731"/>
      <c r="H62" s="206">
        <v>90</v>
      </c>
      <c r="I62" s="206"/>
      <c r="J62" s="206">
        <f t="shared" si="48"/>
        <v>90</v>
      </c>
      <c r="K62" s="206"/>
      <c r="L62" s="206"/>
      <c r="M62" s="206"/>
      <c r="N62" s="201">
        <f t="shared" ref="N62" si="49">SUM(B62+E62+H62+K62)</f>
        <v>90</v>
      </c>
      <c r="O62" s="201">
        <f t="shared" ref="O62" si="50">SUM(C62+F62+I62+L62)</f>
        <v>0</v>
      </c>
      <c r="P62" s="201">
        <f t="shared" ref="P62" si="51">SUM(D62+G62+J62+M62)</f>
        <v>90</v>
      </c>
      <c r="Q62" s="207"/>
      <c r="R62" s="207"/>
      <c r="S62" s="207"/>
      <c r="T62" s="207"/>
      <c r="U62" s="207"/>
      <c r="V62" s="207"/>
      <c r="W62" s="27"/>
      <c r="X62" s="27"/>
      <c r="Y62" s="27"/>
      <c r="Z62" s="27"/>
      <c r="AA62" s="27"/>
      <c r="AB62" s="27"/>
      <c r="AC62" s="104">
        <f t="shared" ref="AC62" si="52">SUM(Q62+T62+W62+Z62)</f>
        <v>0</v>
      </c>
      <c r="AD62" s="104">
        <f t="shared" ref="AD62" si="53">SUM(R62+U62+X62+AA62)</f>
        <v>0</v>
      </c>
      <c r="AE62" s="104">
        <f t="shared" ref="AE62" si="54">SUM(S62+V62+Y62+AB62)</f>
        <v>0</v>
      </c>
      <c r="AF62" s="104">
        <f t="shared" ref="AF62" si="55">AC62+N62</f>
        <v>90</v>
      </c>
      <c r="AG62" s="104">
        <f t="shared" ref="AG62" si="56">AD62+O62</f>
        <v>0</v>
      </c>
      <c r="AH62" s="445">
        <f t="shared" ref="AH62" si="57">AE62+P62</f>
        <v>90</v>
      </c>
    </row>
    <row r="63" spans="1:34" ht="15" customHeight="1" x14ac:dyDescent="0.2">
      <c r="A63" s="468" t="s">
        <v>751</v>
      </c>
      <c r="B63" s="339"/>
      <c r="C63" s="339"/>
      <c r="D63" s="339"/>
      <c r="E63" s="270"/>
      <c r="F63" s="731"/>
      <c r="G63" s="731"/>
      <c r="H63" s="206">
        <v>10000</v>
      </c>
      <c r="I63" s="206"/>
      <c r="J63" s="206">
        <f t="shared" si="48"/>
        <v>10000</v>
      </c>
      <c r="K63" s="206"/>
      <c r="L63" s="206"/>
      <c r="M63" s="206"/>
      <c r="N63" s="201">
        <f t="shared" si="4"/>
        <v>10000</v>
      </c>
      <c r="O63" s="201">
        <f t="shared" si="5"/>
        <v>0</v>
      </c>
      <c r="P63" s="201">
        <f t="shared" si="6"/>
        <v>10000</v>
      </c>
      <c r="Q63" s="207"/>
      <c r="R63" s="207"/>
      <c r="S63" s="207"/>
      <c r="T63" s="207"/>
      <c r="U63" s="207"/>
      <c r="V63" s="207"/>
      <c r="W63" s="27"/>
      <c r="X63" s="27"/>
      <c r="Y63" s="27"/>
      <c r="Z63" s="27"/>
      <c r="AA63" s="27"/>
      <c r="AB63" s="27"/>
      <c r="AC63" s="104">
        <f t="shared" si="7"/>
        <v>0</v>
      </c>
      <c r="AD63" s="104">
        <f t="shared" si="8"/>
        <v>0</v>
      </c>
      <c r="AE63" s="104">
        <f t="shared" si="9"/>
        <v>0</v>
      </c>
      <c r="AF63" s="104">
        <f t="shared" si="38"/>
        <v>10000</v>
      </c>
      <c r="AG63" s="104">
        <f t="shared" si="39"/>
        <v>0</v>
      </c>
      <c r="AH63" s="445">
        <f t="shared" si="40"/>
        <v>10000</v>
      </c>
    </row>
    <row r="64" spans="1:34" ht="15" customHeight="1" x14ac:dyDescent="0.2">
      <c r="A64" s="469" t="s">
        <v>800</v>
      </c>
      <c r="B64" s="339"/>
      <c r="C64" s="339"/>
      <c r="D64" s="339"/>
      <c r="E64" s="270"/>
      <c r="F64" s="731"/>
      <c r="G64" s="731"/>
      <c r="H64" s="206">
        <v>8000</v>
      </c>
      <c r="I64" s="206"/>
      <c r="J64" s="206">
        <f t="shared" si="48"/>
        <v>8000</v>
      </c>
      <c r="K64" s="206"/>
      <c r="L64" s="206"/>
      <c r="M64" s="206"/>
      <c r="N64" s="201">
        <f t="shared" si="4"/>
        <v>8000</v>
      </c>
      <c r="O64" s="201">
        <f t="shared" si="5"/>
        <v>0</v>
      </c>
      <c r="P64" s="201">
        <f t="shared" si="6"/>
        <v>8000</v>
      </c>
      <c r="Q64" s="207"/>
      <c r="R64" s="207"/>
      <c r="S64" s="207"/>
      <c r="T64" s="207"/>
      <c r="U64" s="207"/>
      <c r="V64" s="207"/>
      <c r="W64" s="27"/>
      <c r="X64" s="27"/>
      <c r="Y64" s="27"/>
      <c r="Z64" s="27"/>
      <c r="AA64" s="27"/>
      <c r="AB64" s="27"/>
      <c r="AC64" s="104">
        <f t="shared" si="7"/>
        <v>0</v>
      </c>
      <c r="AD64" s="104">
        <f t="shared" si="8"/>
        <v>0</v>
      </c>
      <c r="AE64" s="104">
        <f t="shared" si="9"/>
        <v>0</v>
      </c>
      <c r="AF64" s="104">
        <f t="shared" si="38"/>
        <v>8000</v>
      </c>
      <c r="AG64" s="104">
        <f t="shared" si="39"/>
        <v>0</v>
      </c>
      <c r="AH64" s="445">
        <f t="shared" si="40"/>
        <v>8000</v>
      </c>
    </row>
    <row r="65" spans="1:34" ht="15" customHeight="1" x14ac:dyDescent="0.2">
      <c r="A65" s="468" t="s">
        <v>802</v>
      </c>
      <c r="B65" s="339"/>
      <c r="C65" s="339"/>
      <c r="D65" s="339"/>
      <c r="E65" s="270"/>
      <c r="F65" s="731"/>
      <c r="G65" s="731"/>
      <c r="H65" s="206"/>
      <c r="I65" s="206"/>
      <c r="J65" s="206"/>
      <c r="K65" s="206"/>
      <c r="L65" s="206"/>
      <c r="M65" s="206"/>
      <c r="N65" s="201">
        <f t="shared" si="4"/>
        <v>0</v>
      </c>
      <c r="O65" s="201">
        <f t="shared" si="5"/>
        <v>0</v>
      </c>
      <c r="P65" s="201">
        <f t="shared" si="6"/>
        <v>0</v>
      </c>
      <c r="Q65" s="207">
        <v>0</v>
      </c>
      <c r="R65" s="207"/>
      <c r="S65" s="27">
        <f t="shared" ref="S65:S68" si="58">SUM(Q65:R65)</f>
        <v>0</v>
      </c>
      <c r="T65" s="207"/>
      <c r="U65" s="207"/>
      <c r="V65" s="207"/>
      <c r="W65" s="27"/>
      <c r="X65" s="27"/>
      <c r="Y65" s="27"/>
      <c r="Z65" s="27"/>
      <c r="AA65" s="27"/>
      <c r="AB65" s="27"/>
      <c r="AC65" s="104">
        <f t="shared" si="7"/>
        <v>0</v>
      </c>
      <c r="AD65" s="104">
        <f t="shared" si="8"/>
        <v>0</v>
      </c>
      <c r="AE65" s="104">
        <f t="shared" si="9"/>
        <v>0</v>
      </c>
      <c r="AF65" s="104">
        <f t="shared" si="38"/>
        <v>0</v>
      </c>
      <c r="AG65" s="104">
        <f t="shared" si="39"/>
        <v>0</v>
      </c>
      <c r="AH65" s="445">
        <f t="shared" si="40"/>
        <v>0</v>
      </c>
    </row>
    <row r="66" spans="1:34" ht="15" customHeight="1" x14ac:dyDescent="0.2">
      <c r="A66" s="219" t="s">
        <v>803</v>
      </c>
      <c r="B66" s="339"/>
      <c r="C66" s="339"/>
      <c r="D66" s="339"/>
      <c r="E66" s="270"/>
      <c r="F66" s="731"/>
      <c r="G66" s="731"/>
      <c r="H66" s="206"/>
      <c r="I66" s="206"/>
      <c r="J66" s="206"/>
      <c r="K66" s="206"/>
      <c r="L66" s="206"/>
      <c r="M66" s="206"/>
      <c r="N66" s="201">
        <f t="shared" si="4"/>
        <v>0</v>
      </c>
      <c r="O66" s="201">
        <f t="shared" si="5"/>
        <v>0</v>
      </c>
      <c r="P66" s="201">
        <f t="shared" si="6"/>
        <v>0</v>
      </c>
      <c r="Q66" s="207">
        <v>10000</v>
      </c>
      <c r="R66" s="207"/>
      <c r="S66" s="27">
        <f t="shared" si="58"/>
        <v>10000</v>
      </c>
      <c r="T66" s="207"/>
      <c r="U66" s="207"/>
      <c r="V66" s="207"/>
      <c r="W66" s="27"/>
      <c r="X66" s="27"/>
      <c r="Y66" s="27"/>
      <c r="Z66" s="27"/>
      <c r="AA66" s="27"/>
      <c r="AB66" s="27"/>
      <c r="AC66" s="104">
        <f t="shared" si="7"/>
        <v>10000</v>
      </c>
      <c r="AD66" s="104">
        <f t="shared" si="8"/>
        <v>0</v>
      </c>
      <c r="AE66" s="104">
        <f t="shared" si="9"/>
        <v>10000</v>
      </c>
      <c r="AF66" s="104">
        <f t="shared" si="38"/>
        <v>10000</v>
      </c>
      <c r="AG66" s="104">
        <f t="shared" si="39"/>
        <v>0</v>
      </c>
      <c r="AH66" s="445">
        <f t="shared" si="40"/>
        <v>10000</v>
      </c>
    </row>
    <row r="67" spans="1:34" ht="15" customHeight="1" x14ac:dyDescent="0.2">
      <c r="A67" s="219" t="s">
        <v>804</v>
      </c>
      <c r="B67" s="339"/>
      <c r="C67" s="339"/>
      <c r="D67" s="339"/>
      <c r="E67" s="270"/>
      <c r="F67" s="731"/>
      <c r="G67" s="731"/>
      <c r="H67" s="206"/>
      <c r="I67" s="206"/>
      <c r="J67" s="206"/>
      <c r="K67" s="206"/>
      <c r="L67" s="206"/>
      <c r="M67" s="206"/>
      <c r="N67" s="201">
        <f t="shared" si="4"/>
        <v>0</v>
      </c>
      <c r="O67" s="201">
        <f t="shared" si="5"/>
        <v>0</v>
      </c>
      <c r="P67" s="201">
        <f t="shared" si="6"/>
        <v>0</v>
      </c>
      <c r="Q67" s="207"/>
      <c r="R67" s="207"/>
      <c r="S67" s="207"/>
      <c r="T67" s="207">
        <v>74410</v>
      </c>
      <c r="U67" s="207">
        <v>40832</v>
      </c>
      <c r="V67" s="27">
        <f>SUM(T67:U67)</f>
        <v>115242</v>
      </c>
      <c r="W67" s="27"/>
      <c r="X67" s="27"/>
      <c r="Y67" s="27"/>
      <c r="Z67" s="27"/>
      <c r="AA67" s="27"/>
      <c r="AB67" s="27"/>
      <c r="AC67" s="104">
        <f t="shared" si="7"/>
        <v>74410</v>
      </c>
      <c r="AD67" s="104">
        <f t="shared" si="8"/>
        <v>40832</v>
      </c>
      <c r="AE67" s="104">
        <f t="shared" si="9"/>
        <v>115242</v>
      </c>
      <c r="AF67" s="104">
        <f t="shared" si="38"/>
        <v>74410</v>
      </c>
      <c r="AG67" s="104">
        <f t="shared" si="39"/>
        <v>40832</v>
      </c>
      <c r="AH67" s="445">
        <f t="shared" si="40"/>
        <v>115242</v>
      </c>
    </row>
    <row r="68" spans="1:34" ht="15" customHeight="1" x14ac:dyDescent="0.2">
      <c r="A68" s="219" t="s">
        <v>1001</v>
      </c>
      <c r="B68" s="339"/>
      <c r="C68" s="339"/>
      <c r="D68" s="339"/>
      <c r="E68" s="270"/>
      <c r="F68" s="731"/>
      <c r="G68" s="731"/>
      <c r="H68" s="206"/>
      <c r="I68" s="206"/>
      <c r="J68" s="206"/>
      <c r="K68" s="206"/>
      <c r="L68" s="206"/>
      <c r="M68" s="206"/>
      <c r="N68" s="201">
        <f t="shared" ref="N68:N73" si="59">SUM(B68+E68+H68+K68)</f>
        <v>0</v>
      </c>
      <c r="O68" s="201">
        <f t="shared" ref="O68:O73" si="60">SUM(C68+F68+I68+L68)</f>
        <v>0</v>
      </c>
      <c r="P68" s="201">
        <f t="shared" ref="P68:P73" si="61">SUM(D68+G68+J68+M68)</f>
        <v>0</v>
      </c>
      <c r="Q68" s="207">
        <v>1718</v>
      </c>
      <c r="R68" s="207"/>
      <c r="S68" s="27">
        <f t="shared" si="58"/>
        <v>1718</v>
      </c>
      <c r="T68" s="207"/>
      <c r="U68" s="207"/>
      <c r="V68" s="207"/>
      <c r="W68" s="207"/>
      <c r="X68" s="207"/>
      <c r="Y68" s="207"/>
      <c r="Z68" s="207"/>
      <c r="AA68" s="207"/>
      <c r="AB68" s="207"/>
      <c r="AC68" s="104">
        <f t="shared" ref="AC68" si="62">SUM(Q68+T68+W68+Z68)</f>
        <v>1718</v>
      </c>
      <c r="AD68" s="104">
        <f t="shared" ref="AD68" si="63">SUM(R68+U68+X68+AA68)</f>
        <v>0</v>
      </c>
      <c r="AE68" s="104">
        <f t="shared" ref="AE68" si="64">SUM(S68+V68+Y68+AB68)</f>
        <v>1718</v>
      </c>
      <c r="AF68" s="104">
        <f t="shared" ref="AF68" si="65">AC68+N68</f>
        <v>1718</v>
      </c>
      <c r="AG68" s="104">
        <f t="shared" ref="AG68" si="66">AD68+O68</f>
        <v>0</v>
      </c>
      <c r="AH68" s="445">
        <f t="shared" ref="AH68" si="67">AE68+P68</f>
        <v>1718</v>
      </c>
    </row>
    <row r="69" spans="1:34" ht="30" customHeight="1" x14ac:dyDescent="0.2">
      <c r="A69" s="452" t="s">
        <v>1000</v>
      </c>
      <c r="B69" s="339"/>
      <c r="C69" s="339"/>
      <c r="D69" s="339"/>
      <c r="E69" s="270"/>
      <c r="F69" s="731"/>
      <c r="G69" s="731"/>
      <c r="H69" s="206"/>
      <c r="I69" s="206"/>
      <c r="J69" s="206">
        <f t="shared" ref="J69" si="68">SUM(H69:I69)</f>
        <v>0</v>
      </c>
      <c r="K69" s="206"/>
      <c r="L69" s="206"/>
      <c r="M69" s="206"/>
      <c r="N69" s="201">
        <f t="shared" si="59"/>
        <v>0</v>
      </c>
      <c r="O69" s="201">
        <f t="shared" si="60"/>
        <v>0</v>
      </c>
      <c r="P69" s="201">
        <f t="shared" si="61"/>
        <v>0</v>
      </c>
      <c r="Q69" s="207"/>
      <c r="R69" s="207"/>
      <c r="S69" s="207"/>
      <c r="T69" s="207"/>
      <c r="U69" s="207"/>
      <c r="V69" s="207"/>
      <c r="W69" s="207"/>
      <c r="X69" s="207"/>
      <c r="Y69" s="207"/>
      <c r="Z69" s="207"/>
      <c r="AA69" s="207"/>
      <c r="AB69" s="207"/>
      <c r="AC69" s="104">
        <f t="shared" ref="AC69" si="69">SUM(Q69+T69+W69+Z69)</f>
        <v>0</v>
      </c>
      <c r="AD69" s="104">
        <f t="shared" ref="AD69" si="70">SUM(R69+U69+X69+AA69)</f>
        <v>0</v>
      </c>
      <c r="AE69" s="104">
        <f t="shared" ref="AE69" si="71">SUM(S69+V69+Y69+AB69)</f>
        <v>0</v>
      </c>
      <c r="AF69" s="104">
        <f t="shared" ref="AF69" si="72">AC69+N69</f>
        <v>0</v>
      </c>
      <c r="AG69" s="104">
        <f t="shared" ref="AG69" si="73">AD69+O69</f>
        <v>0</v>
      </c>
      <c r="AH69" s="445">
        <f t="shared" ref="AH69" si="74">AE69+P69</f>
        <v>0</v>
      </c>
    </row>
    <row r="70" spans="1:34" ht="30" customHeight="1" x14ac:dyDescent="0.2">
      <c r="A70" s="452" t="s">
        <v>1003</v>
      </c>
      <c r="B70" s="339"/>
      <c r="C70" s="339"/>
      <c r="D70" s="339"/>
      <c r="E70" s="270"/>
      <c r="F70" s="731"/>
      <c r="G70" s="731"/>
      <c r="H70" s="206"/>
      <c r="I70" s="206"/>
      <c r="J70" s="206"/>
      <c r="K70" s="206"/>
      <c r="L70" s="206"/>
      <c r="M70" s="206"/>
      <c r="N70" s="201">
        <f t="shared" si="59"/>
        <v>0</v>
      </c>
      <c r="O70" s="201">
        <f t="shared" si="60"/>
        <v>0</v>
      </c>
      <c r="P70" s="201">
        <f t="shared" si="61"/>
        <v>0</v>
      </c>
      <c r="Q70" s="207"/>
      <c r="R70" s="207"/>
      <c r="S70" s="207"/>
      <c r="T70" s="207">
        <f>39398-7550</f>
        <v>31848</v>
      </c>
      <c r="U70" s="207"/>
      <c r="V70" s="27">
        <f t="shared" ref="V70:V74" si="75">SUM(T70:U70)</f>
        <v>31848</v>
      </c>
      <c r="W70" s="207"/>
      <c r="X70" s="207"/>
      <c r="Y70" s="207"/>
      <c r="Z70" s="207"/>
      <c r="AA70" s="207"/>
      <c r="AB70" s="207"/>
      <c r="AC70" s="104">
        <f t="shared" ref="AC70:AC73" si="76">SUM(Q70+T70+W70+Z70)</f>
        <v>31848</v>
      </c>
      <c r="AD70" s="104">
        <f t="shared" ref="AD70:AD73" si="77">SUM(R70+U70+X70+AA70)</f>
        <v>0</v>
      </c>
      <c r="AE70" s="104">
        <f t="shared" ref="AE70:AE73" si="78">SUM(S70+V70+Y70+AB70)</f>
        <v>31848</v>
      </c>
      <c r="AF70" s="104">
        <f t="shared" ref="AF70:AF73" si="79">AC70+N70</f>
        <v>31848</v>
      </c>
      <c r="AG70" s="104">
        <f t="shared" ref="AG70:AG73" si="80">AD70+O70</f>
        <v>0</v>
      </c>
      <c r="AH70" s="445">
        <f t="shared" ref="AH70:AH73" si="81">AE70+P70</f>
        <v>31848</v>
      </c>
    </row>
    <row r="71" spans="1:34" ht="15" customHeight="1" x14ac:dyDescent="0.2">
      <c r="A71" s="452" t="s">
        <v>769</v>
      </c>
      <c r="B71" s="339"/>
      <c r="C71" s="339"/>
      <c r="D71" s="339"/>
      <c r="E71" s="270"/>
      <c r="F71" s="731"/>
      <c r="G71" s="731"/>
      <c r="H71" s="206"/>
      <c r="I71" s="206"/>
      <c r="J71" s="206"/>
      <c r="K71" s="206"/>
      <c r="L71" s="206"/>
      <c r="M71" s="206"/>
      <c r="N71" s="201"/>
      <c r="O71" s="201"/>
      <c r="P71" s="201"/>
      <c r="Q71" s="207"/>
      <c r="R71" s="207"/>
      <c r="S71" s="207"/>
      <c r="T71" s="207">
        <v>7388</v>
      </c>
      <c r="U71" s="207"/>
      <c r="V71" s="27">
        <f t="shared" si="75"/>
        <v>7388</v>
      </c>
      <c r="W71" s="207"/>
      <c r="X71" s="207"/>
      <c r="Y71" s="207"/>
      <c r="Z71" s="207"/>
      <c r="AA71" s="207"/>
      <c r="AB71" s="207"/>
      <c r="AC71" s="104">
        <f t="shared" ref="AC71" si="82">SUM(Q71+T71+W71+Z71)</f>
        <v>7388</v>
      </c>
      <c r="AD71" s="104">
        <f t="shared" ref="AD71" si="83">SUM(R71+U71+X71+AA71)</f>
        <v>0</v>
      </c>
      <c r="AE71" s="104">
        <f t="shared" ref="AE71" si="84">SUM(S71+V71+Y71+AB71)</f>
        <v>7388</v>
      </c>
      <c r="AF71" s="104">
        <f t="shared" ref="AF71" si="85">AC71+N71</f>
        <v>7388</v>
      </c>
      <c r="AG71" s="104">
        <f t="shared" ref="AG71" si="86">AD71+O71</f>
        <v>0</v>
      </c>
      <c r="AH71" s="445">
        <f t="shared" ref="AH71" si="87">AE71+P71</f>
        <v>7388</v>
      </c>
    </row>
    <row r="72" spans="1:34" ht="15" customHeight="1" x14ac:dyDescent="0.2">
      <c r="A72" s="452" t="s">
        <v>1004</v>
      </c>
      <c r="B72" s="339"/>
      <c r="C72" s="339"/>
      <c r="D72" s="339"/>
      <c r="E72" s="270"/>
      <c r="F72" s="731"/>
      <c r="G72" s="731"/>
      <c r="H72" s="206"/>
      <c r="I72" s="206"/>
      <c r="J72" s="206"/>
      <c r="K72" s="206"/>
      <c r="L72" s="206"/>
      <c r="M72" s="206"/>
      <c r="N72" s="201">
        <f t="shared" si="59"/>
        <v>0</v>
      </c>
      <c r="O72" s="201">
        <f t="shared" si="60"/>
        <v>0</v>
      </c>
      <c r="P72" s="201">
        <f t="shared" si="61"/>
        <v>0</v>
      </c>
      <c r="Q72" s="207"/>
      <c r="R72" s="207"/>
      <c r="S72" s="207"/>
      <c r="T72" s="207">
        <f>4747-1587</f>
        <v>3160</v>
      </c>
      <c r="U72" s="207"/>
      <c r="V72" s="27">
        <f t="shared" si="75"/>
        <v>3160</v>
      </c>
      <c r="W72" s="207"/>
      <c r="X72" s="207"/>
      <c r="Y72" s="207"/>
      <c r="Z72" s="207"/>
      <c r="AA72" s="207"/>
      <c r="AB72" s="207"/>
      <c r="AC72" s="104">
        <f t="shared" si="76"/>
        <v>3160</v>
      </c>
      <c r="AD72" s="104">
        <f t="shared" si="77"/>
        <v>0</v>
      </c>
      <c r="AE72" s="104">
        <f t="shared" si="78"/>
        <v>3160</v>
      </c>
      <c r="AF72" s="104">
        <f t="shared" si="79"/>
        <v>3160</v>
      </c>
      <c r="AG72" s="104">
        <f t="shared" si="80"/>
        <v>0</v>
      </c>
      <c r="AH72" s="445">
        <f t="shared" si="81"/>
        <v>3160</v>
      </c>
    </row>
    <row r="73" spans="1:34" ht="15" customHeight="1" x14ac:dyDescent="0.2">
      <c r="A73" s="219" t="s">
        <v>805</v>
      </c>
      <c r="B73" s="339"/>
      <c r="C73" s="339"/>
      <c r="D73" s="339"/>
      <c r="E73" s="270"/>
      <c r="F73" s="731"/>
      <c r="G73" s="731"/>
      <c r="H73" s="206">
        <v>0</v>
      </c>
      <c r="I73" s="206"/>
      <c r="J73" s="206">
        <f t="shared" ref="J73" si="88">SUM(H73:I73)</f>
        <v>0</v>
      </c>
      <c r="K73" s="206"/>
      <c r="L73" s="206"/>
      <c r="M73" s="206"/>
      <c r="N73" s="201">
        <f t="shared" si="59"/>
        <v>0</v>
      </c>
      <c r="O73" s="201">
        <f t="shared" si="60"/>
        <v>0</v>
      </c>
      <c r="P73" s="201">
        <f t="shared" si="61"/>
        <v>0</v>
      </c>
      <c r="Q73" s="207"/>
      <c r="R73" s="207"/>
      <c r="S73" s="207"/>
      <c r="T73" s="207">
        <f>1250+33164</f>
        <v>34414</v>
      </c>
      <c r="U73" s="207"/>
      <c r="V73" s="27">
        <f t="shared" si="75"/>
        <v>34414</v>
      </c>
      <c r="W73" s="207"/>
      <c r="X73" s="207"/>
      <c r="Y73" s="207"/>
      <c r="Z73" s="207"/>
      <c r="AA73" s="207"/>
      <c r="AB73" s="207"/>
      <c r="AC73" s="104">
        <f t="shared" si="76"/>
        <v>34414</v>
      </c>
      <c r="AD73" s="104">
        <f t="shared" si="77"/>
        <v>0</v>
      </c>
      <c r="AE73" s="104">
        <f t="shared" si="78"/>
        <v>34414</v>
      </c>
      <c r="AF73" s="104">
        <f t="shared" si="79"/>
        <v>34414</v>
      </c>
      <c r="AG73" s="104">
        <f t="shared" si="80"/>
        <v>0</v>
      </c>
      <c r="AH73" s="445">
        <f t="shared" si="81"/>
        <v>34414</v>
      </c>
    </row>
    <row r="74" spans="1:34" ht="30" customHeight="1" x14ac:dyDescent="0.2">
      <c r="A74" s="219" t="s">
        <v>1005</v>
      </c>
      <c r="B74" s="339"/>
      <c r="C74" s="339"/>
      <c r="D74" s="339"/>
      <c r="E74" s="270"/>
      <c r="F74" s="731"/>
      <c r="G74" s="731"/>
      <c r="H74" s="206">
        <v>0</v>
      </c>
      <c r="I74" s="206"/>
      <c r="J74" s="206">
        <f>SUM(H74:I74)</f>
        <v>0</v>
      </c>
      <c r="K74" s="206"/>
      <c r="L74" s="206"/>
      <c r="M74" s="206"/>
      <c r="N74" s="201">
        <f t="shared" si="4"/>
        <v>0</v>
      </c>
      <c r="O74" s="201">
        <f t="shared" si="5"/>
        <v>0</v>
      </c>
      <c r="P74" s="201">
        <f t="shared" si="6"/>
        <v>0</v>
      </c>
      <c r="Q74" s="207"/>
      <c r="R74" s="207"/>
      <c r="S74" s="207"/>
      <c r="T74" s="207"/>
      <c r="U74" s="207">
        <f>2058-2058</f>
        <v>0</v>
      </c>
      <c r="V74" s="27">
        <f t="shared" si="75"/>
        <v>0</v>
      </c>
      <c r="W74" s="207"/>
      <c r="X74" s="207"/>
      <c r="Y74" s="207"/>
      <c r="Z74" s="207"/>
      <c r="AA74" s="207"/>
      <c r="AB74" s="207"/>
      <c r="AC74" s="104">
        <f t="shared" si="7"/>
        <v>0</v>
      </c>
      <c r="AD74" s="104">
        <f t="shared" si="8"/>
        <v>0</v>
      </c>
      <c r="AE74" s="104">
        <f t="shared" si="9"/>
        <v>0</v>
      </c>
      <c r="AF74" s="104">
        <f t="shared" si="38"/>
        <v>0</v>
      </c>
      <c r="AG74" s="104">
        <f t="shared" si="39"/>
        <v>0</v>
      </c>
      <c r="AH74" s="445">
        <f t="shared" si="40"/>
        <v>0</v>
      </c>
    </row>
    <row r="75" spans="1:34" s="98" customFormat="1" ht="15" customHeight="1" thickBot="1" x14ac:dyDescent="0.25">
      <c r="A75" s="738" t="s">
        <v>519</v>
      </c>
      <c r="B75" s="460">
        <f t="shared" ref="B75:AH75" si="89">SUM(B7:B74)</f>
        <v>32414</v>
      </c>
      <c r="C75" s="460">
        <f t="shared" si="89"/>
        <v>0</v>
      </c>
      <c r="D75" s="460">
        <f t="shared" si="89"/>
        <v>32414</v>
      </c>
      <c r="E75" s="460">
        <f t="shared" si="89"/>
        <v>6416</v>
      </c>
      <c r="F75" s="460">
        <f t="shared" si="89"/>
        <v>0</v>
      </c>
      <c r="G75" s="460">
        <f t="shared" si="89"/>
        <v>6416</v>
      </c>
      <c r="H75" s="460">
        <f t="shared" si="89"/>
        <v>226549</v>
      </c>
      <c r="I75" s="460">
        <f t="shared" si="89"/>
        <v>0</v>
      </c>
      <c r="J75" s="460">
        <f t="shared" si="89"/>
        <v>226549</v>
      </c>
      <c r="K75" s="460">
        <f t="shared" si="89"/>
        <v>0</v>
      </c>
      <c r="L75" s="460">
        <f t="shared" si="89"/>
        <v>0</v>
      </c>
      <c r="M75" s="460">
        <f t="shared" si="89"/>
        <v>0</v>
      </c>
      <c r="N75" s="460">
        <f t="shared" si="89"/>
        <v>265379</v>
      </c>
      <c r="O75" s="460">
        <f t="shared" si="89"/>
        <v>0</v>
      </c>
      <c r="P75" s="460">
        <f t="shared" si="89"/>
        <v>265379</v>
      </c>
      <c r="Q75" s="460">
        <f t="shared" si="89"/>
        <v>57491</v>
      </c>
      <c r="R75" s="460">
        <f t="shared" si="89"/>
        <v>0</v>
      </c>
      <c r="S75" s="735">
        <f t="shared" si="89"/>
        <v>57491</v>
      </c>
      <c r="T75" s="460">
        <f t="shared" si="89"/>
        <v>1019084</v>
      </c>
      <c r="U75" s="460">
        <f t="shared" si="89"/>
        <v>-31156</v>
      </c>
      <c r="V75" s="460">
        <f t="shared" si="89"/>
        <v>987928</v>
      </c>
      <c r="W75" s="460">
        <f t="shared" si="89"/>
        <v>305548</v>
      </c>
      <c r="X75" s="460">
        <f t="shared" si="89"/>
        <v>-79665</v>
      </c>
      <c r="Y75" s="460">
        <f t="shared" si="89"/>
        <v>225883</v>
      </c>
      <c r="Z75" s="460">
        <f t="shared" si="89"/>
        <v>0</v>
      </c>
      <c r="AA75" s="460">
        <f t="shared" si="89"/>
        <v>37010</v>
      </c>
      <c r="AB75" s="460">
        <f t="shared" si="89"/>
        <v>37010</v>
      </c>
      <c r="AC75" s="460">
        <f t="shared" si="89"/>
        <v>1382123</v>
      </c>
      <c r="AD75" s="460">
        <f t="shared" si="89"/>
        <v>-73811</v>
      </c>
      <c r="AE75" s="460">
        <f t="shared" si="89"/>
        <v>1308312</v>
      </c>
      <c r="AF75" s="460">
        <f t="shared" si="89"/>
        <v>1647502</v>
      </c>
      <c r="AG75" s="460">
        <f t="shared" si="89"/>
        <v>-73811</v>
      </c>
      <c r="AH75" s="470">
        <f t="shared" si="89"/>
        <v>1573691</v>
      </c>
    </row>
    <row r="76" spans="1:34" s="98" customFormat="1" ht="15" customHeight="1" thickBot="1" x14ac:dyDescent="0.25">
      <c r="A76" s="261" t="s">
        <v>535</v>
      </c>
      <c r="B76" s="736">
        <f t="shared" ref="B76:AH76" si="90">B6+B75</f>
        <v>32414</v>
      </c>
      <c r="C76" s="736">
        <f t="shared" si="90"/>
        <v>0</v>
      </c>
      <c r="D76" s="736">
        <f t="shared" si="90"/>
        <v>32414</v>
      </c>
      <c r="E76" s="736">
        <f t="shared" si="90"/>
        <v>6416</v>
      </c>
      <c r="F76" s="736">
        <f t="shared" si="90"/>
        <v>0</v>
      </c>
      <c r="G76" s="736">
        <f t="shared" si="90"/>
        <v>6416</v>
      </c>
      <c r="H76" s="736">
        <f t="shared" si="90"/>
        <v>226549</v>
      </c>
      <c r="I76" s="736">
        <f t="shared" si="90"/>
        <v>0</v>
      </c>
      <c r="J76" s="736">
        <f t="shared" si="90"/>
        <v>226549</v>
      </c>
      <c r="K76" s="736">
        <f t="shared" si="90"/>
        <v>0</v>
      </c>
      <c r="L76" s="736">
        <f t="shared" si="90"/>
        <v>0</v>
      </c>
      <c r="M76" s="736">
        <f t="shared" si="90"/>
        <v>0</v>
      </c>
      <c r="N76" s="736">
        <f t="shared" si="90"/>
        <v>265379</v>
      </c>
      <c r="O76" s="736">
        <f t="shared" si="90"/>
        <v>0</v>
      </c>
      <c r="P76" s="736">
        <f t="shared" si="90"/>
        <v>265379</v>
      </c>
      <c r="Q76" s="736">
        <f t="shared" si="90"/>
        <v>57491</v>
      </c>
      <c r="R76" s="736">
        <f t="shared" si="90"/>
        <v>0</v>
      </c>
      <c r="S76" s="739">
        <f t="shared" si="90"/>
        <v>57491</v>
      </c>
      <c r="T76" s="736">
        <f t="shared" si="90"/>
        <v>1019084</v>
      </c>
      <c r="U76" s="736">
        <f t="shared" si="90"/>
        <v>-31156</v>
      </c>
      <c r="V76" s="736">
        <f t="shared" si="90"/>
        <v>987928</v>
      </c>
      <c r="W76" s="736">
        <f t="shared" si="90"/>
        <v>305548</v>
      </c>
      <c r="X76" s="736">
        <f t="shared" si="90"/>
        <v>-79665</v>
      </c>
      <c r="Y76" s="736">
        <f t="shared" si="90"/>
        <v>225883</v>
      </c>
      <c r="Z76" s="736">
        <f t="shared" si="90"/>
        <v>0</v>
      </c>
      <c r="AA76" s="736">
        <f t="shared" si="90"/>
        <v>37010</v>
      </c>
      <c r="AB76" s="736">
        <f t="shared" si="90"/>
        <v>37010</v>
      </c>
      <c r="AC76" s="736">
        <f t="shared" si="90"/>
        <v>1382123</v>
      </c>
      <c r="AD76" s="736">
        <f t="shared" si="90"/>
        <v>-73811</v>
      </c>
      <c r="AE76" s="736">
        <f t="shared" si="90"/>
        <v>1308312</v>
      </c>
      <c r="AF76" s="736">
        <f t="shared" si="90"/>
        <v>1647502</v>
      </c>
      <c r="AG76" s="736">
        <f t="shared" si="90"/>
        <v>-73811</v>
      </c>
      <c r="AH76" s="737">
        <f t="shared" si="90"/>
        <v>1573691</v>
      </c>
    </row>
    <row r="77" spans="1:34" x14ac:dyDescent="0.2">
      <c r="A77" s="2"/>
      <c r="B77" s="2"/>
      <c r="C77" s="2"/>
      <c r="D77" s="2"/>
      <c r="E77" s="2"/>
      <c r="F77" s="2"/>
      <c r="G77" s="2"/>
      <c r="H77" s="16"/>
      <c r="I77" s="16"/>
      <c r="J77" s="16"/>
      <c r="K77" s="16"/>
      <c r="L77" s="16"/>
      <c r="M77" s="16"/>
      <c r="N77" s="96"/>
      <c r="O77" s="96"/>
      <c r="P77" s="96"/>
      <c r="Q77" s="16"/>
      <c r="R77" s="16"/>
      <c r="S77" s="16"/>
      <c r="T77" s="16"/>
      <c r="U77" s="16"/>
      <c r="V77" s="16"/>
      <c r="W77" s="16"/>
      <c r="X77" s="16"/>
      <c r="Y77" s="16"/>
      <c r="Z77" s="16"/>
      <c r="AA77" s="16"/>
      <c r="AB77" s="16"/>
      <c r="AC77" s="96"/>
      <c r="AD77" s="96"/>
      <c r="AE77" s="96"/>
      <c r="AF77" s="96"/>
    </row>
    <row r="78" spans="1:34" x14ac:dyDescent="0.2">
      <c r="A78" s="2"/>
      <c r="B78" s="2"/>
      <c r="C78" s="2"/>
      <c r="D78" s="2"/>
      <c r="E78" s="2"/>
      <c r="F78" s="2"/>
      <c r="G78" s="2"/>
      <c r="H78" s="16"/>
      <c r="I78" s="16"/>
      <c r="J78" s="16"/>
      <c r="K78" s="16"/>
      <c r="L78" s="16"/>
      <c r="M78" s="16"/>
      <c r="N78" s="96"/>
      <c r="O78" s="96"/>
      <c r="P78" s="96"/>
      <c r="Q78" s="16"/>
      <c r="R78" s="16"/>
      <c r="S78" s="16"/>
      <c r="T78" s="16"/>
      <c r="U78" s="16"/>
      <c r="V78" s="16"/>
      <c r="W78" s="16"/>
      <c r="X78" s="16"/>
      <c r="Y78" s="16"/>
      <c r="Z78" s="16"/>
      <c r="AA78" s="16"/>
      <c r="AB78" s="16"/>
      <c r="AC78" s="96"/>
      <c r="AD78" s="96"/>
      <c r="AE78" s="96"/>
      <c r="AF78" s="96"/>
    </row>
    <row r="79" spans="1:34" x14ac:dyDescent="0.2">
      <c r="A79" s="2"/>
      <c r="B79" s="2"/>
      <c r="C79" s="2"/>
      <c r="D79" s="2"/>
      <c r="E79" s="2"/>
      <c r="F79" s="2"/>
      <c r="G79" s="2"/>
      <c r="H79" s="16"/>
      <c r="I79" s="16"/>
      <c r="J79" s="16"/>
      <c r="K79" s="16"/>
      <c r="L79" s="16"/>
      <c r="M79" s="16"/>
      <c r="N79" s="96"/>
      <c r="O79" s="96"/>
      <c r="P79" s="96"/>
      <c r="Q79" s="16"/>
      <c r="R79" s="16"/>
      <c r="S79" s="16"/>
      <c r="T79" s="16"/>
      <c r="U79" s="16"/>
      <c r="V79" s="16"/>
      <c r="W79" s="16"/>
      <c r="X79" s="16"/>
      <c r="Y79" s="16"/>
      <c r="Z79" s="16"/>
      <c r="AA79" s="16"/>
      <c r="AB79" s="16"/>
      <c r="AC79" s="96"/>
      <c r="AD79" s="96"/>
      <c r="AE79" s="96"/>
      <c r="AF79" s="96"/>
    </row>
    <row r="80" spans="1:34" x14ac:dyDescent="0.2">
      <c r="A80" s="2"/>
      <c r="B80" s="2"/>
      <c r="C80" s="2"/>
      <c r="D80" s="2"/>
      <c r="E80" s="2"/>
      <c r="F80" s="2"/>
      <c r="G80" s="2"/>
      <c r="H80" s="16"/>
      <c r="I80" s="16"/>
      <c r="J80" s="16"/>
      <c r="K80" s="16"/>
      <c r="L80" s="16"/>
      <c r="M80" s="16"/>
      <c r="N80" s="96"/>
      <c r="O80" s="96"/>
      <c r="P80" s="96"/>
      <c r="Q80" s="16"/>
      <c r="R80" s="16"/>
      <c r="S80" s="16"/>
      <c r="T80" s="16"/>
      <c r="U80" s="16"/>
      <c r="V80" s="16"/>
      <c r="W80" s="16"/>
      <c r="X80" s="16"/>
      <c r="Y80" s="16"/>
      <c r="Z80" s="16"/>
      <c r="AA80" s="16"/>
      <c r="AB80" s="16"/>
      <c r="AC80" s="96"/>
      <c r="AD80" s="96"/>
      <c r="AE80" s="96"/>
      <c r="AF80" s="96"/>
    </row>
    <row r="81" spans="1:32" x14ac:dyDescent="0.2">
      <c r="A81" s="2"/>
      <c r="B81" s="2"/>
      <c r="C81" s="2"/>
      <c r="D81" s="2"/>
      <c r="E81" s="2"/>
      <c r="F81" s="2"/>
      <c r="G81" s="2"/>
      <c r="H81" s="16"/>
      <c r="I81" s="16"/>
      <c r="J81" s="16"/>
      <c r="K81" s="16"/>
      <c r="L81" s="16"/>
      <c r="M81" s="16"/>
      <c r="N81" s="96"/>
      <c r="O81" s="96"/>
      <c r="P81" s="96"/>
      <c r="Q81" s="16"/>
      <c r="R81" s="16"/>
      <c r="S81" s="16"/>
      <c r="T81" s="16"/>
      <c r="U81" s="16"/>
      <c r="V81" s="16"/>
      <c r="W81" s="16"/>
      <c r="X81" s="16"/>
      <c r="Y81" s="16"/>
      <c r="Z81" s="16"/>
      <c r="AA81" s="16"/>
      <c r="AB81" s="16"/>
      <c r="AC81" s="96"/>
      <c r="AD81" s="96"/>
      <c r="AE81" s="96"/>
      <c r="AF81" s="96"/>
    </row>
    <row r="82" spans="1:32" x14ac:dyDescent="0.2">
      <c r="A82" s="2"/>
      <c r="B82" s="2"/>
      <c r="C82" s="2"/>
      <c r="D82" s="2"/>
      <c r="E82" s="2"/>
      <c r="F82" s="2"/>
      <c r="G82" s="2"/>
      <c r="H82" s="16"/>
      <c r="I82" s="16"/>
      <c r="J82" s="16"/>
      <c r="K82" s="16"/>
      <c r="L82" s="16"/>
      <c r="M82" s="16"/>
      <c r="N82" s="96"/>
      <c r="O82" s="96"/>
      <c r="P82" s="96"/>
      <c r="Q82" s="16"/>
      <c r="R82" s="16"/>
      <c r="S82" s="16"/>
      <c r="T82" s="16"/>
      <c r="U82" s="16"/>
      <c r="V82" s="16"/>
      <c r="W82" s="16"/>
      <c r="X82" s="16"/>
      <c r="Y82" s="16"/>
      <c r="Z82" s="16"/>
      <c r="AA82" s="16"/>
      <c r="AB82" s="16"/>
      <c r="AC82" s="96"/>
      <c r="AD82" s="96"/>
      <c r="AE82" s="96"/>
      <c r="AF82" s="96"/>
    </row>
    <row r="83" spans="1:32" x14ac:dyDescent="0.2">
      <c r="A83" s="2"/>
      <c r="B83" s="2"/>
      <c r="C83" s="2"/>
      <c r="D83" s="2"/>
      <c r="E83" s="2"/>
      <c r="F83" s="2"/>
      <c r="G83" s="2"/>
      <c r="H83" s="16"/>
      <c r="I83" s="16"/>
      <c r="J83" s="16"/>
      <c r="K83" s="16"/>
      <c r="L83" s="16"/>
      <c r="M83" s="16"/>
      <c r="N83" s="96"/>
      <c r="O83" s="96"/>
      <c r="P83" s="96"/>
      <c r="Q83" s="16"/>
      <c r="R83" s="16"/>
      <c r="S83" s="16"/>
      <c r="T83" s="16"/>
      <c r="U83" s="16"/>
      <c r="V83" s="16"/>
      <c r="W83" s="16"/>
      <c r="X83" s="16"/>
      <c r="Y83" s="16"/>
      <c r="Z83" s="16"/>
      <c r="AA83" s="16"/>
      <c r="AB83" s="16"/>
      <c r="AC83" s="96"/>
      <c r="AD83" s="96"/>
      <c r="AE83" s="96"/>
      <c r="AF83" s="96"/>
    </row>
    <row r="84" spans="1:32" x14ac:dyDescent="0.2">
      <c r="A84" s="2"/>
      <c r="B84" s="2"/>
      <c r="C84" s="2"/>
      <c r="D84" s="2"/>
      <c r="E84" s="2"/>
      <c r="F84" s="2"/>
      <c r="G84" s="2"/>
      <c r="H84" s="16"/>
      <c r="I84" s="16"/>
      <c r="J84" s="16"/>
      <c r="K84" s="16"/>
      <c r="L84" s="16"/>
      <c r="M84" s="16"/>
      <c r="N84" s="96"/>
      <c r="O84" s="96"/>
      <c r="P84" s="96"/>
      <c r="Q84" s="16"/>
      <c r="R84" s="16"/>
      <c r="S84" s="16"/>
      <c r="T84" s="16"/>
      <c r="U84" s="16"/>
      <c r="V84" s="16"/>
      <c r="W84" s="16"/>
      <c r="X84" s="16"/>
      <c r="Y84" s="16"/>
      <c r="Z84" s="16"/>
      <c r="AA84" s="16"/>
      <c r="AB84" s="16"/>
      <c r="AC84" s="96"/>
      <c r="AD84" s="96"/>
      <c r="AE84" s="96"/>
      <c r="AF84" s="96"/>
    </row>
    <row r="85" spans="1:32" x14ac:dyDescent="0.2">
      <c r="A85" s="2"/>
      <c r="B85" s="2"/>
      <c r="C85" s="2"/>
      <c r="D85" s="2"/>
      <c r="E85" s="2"/>
      <c r="F85" s="2"/>
      <c r="G85" s="2"/>
      <c r="H85" s="16"/>
      <c r="I85" s="16"/>
      <c r="J85" s="16"/>
      <c r="K85" s="16"/>
      <c r="L85" s="16"/>
      <c r="M85" s="16"/>
      <c r="N85" s="96"/>
      <c r="O85" s="96"/>
      <c r="P85" s="96"/>
      <c r="Q85" s="16"/>
      <c r="R85" s="16"/>
      <c r="S85" s="16"/>
      <c r="T85" s="16"/>
      <c r="U85" s="16"/>
      <c r="V85" s="16"/>
      <c r="W85" s="16"/>
      <c r="X85" s="16"/>
      <c r="Y85" s="16"/>
      <c r="Z85" s="16"/>
      <c r="AA85" s="16"/>
      <c r="AB85" s="16"/>
      <c r="AC85" s="96"/>
      <c r="AD85" s="96"/>
      <c r="AE85" s="96"/>
      <c r="AF85" s="96"/>
    </row>
    <row r="86" spans="1:32" x14ac:dyDescent="0.2">
      <c r="A86" s="2"/>
      <c r="B86" s="2"/>
      <c r="C86" s="2"/>
      <c r="D86" s="2"/>
      <c r="E86" s="2"/>
      <c r="F86" s="2"/>
      <c r="G86" s="2"/>
      <c r="H86" s="16"/>
      <c r="I86" s="16"/>
      <c r="J86" s="16"/>
      <c r="K86" s="16"/>
      <c r="L86" s="16"/>
      <c r="M86" s="16"/>
      <c r="N86" s="96"/>
      <c r="O86" s="96"/>
      <c r="P86" s="96"/>
      <c r="Q86" s="16"/>
      <c r="R86" s="16"/>
      <c r="S86" s="16"/>
      <c r="T86" s="16"/>
      <c r="U86" s="16"/>
      <c r="V86" s="16"/>
      <c r="W86" s="16"/>
      <c r="X86" s="16"/>
      <c r="Y86" s="16"/>
      <c r="Z86" s="16"/>
      <c r="AA86" s="16"/>
      <c r="AB86" s="16"/>
      <c r="AC86" s="96"/>
      <c r="AD86" s="96"/>
      <c r="AE86" s="96"/>
      <c r="AF86" s="96"/>
    </row>
    <row r="87" spans="1:32" x14ac:dyDescent="0.2">
      <c r="A87" s="2"/>
      <c r="B87" s="2"/>
      <c r="C87" s="2"/>
      <c r="D87" s="2"/>
      <c r="E87" s="2"/>
      <c r="F87" s="2"/>
      <c r="G87" s="2"/>
      <c r="H87" s="16"/>
      <c r="I87" s="16"/>
      <c r="J87" s="16"/>
      <c r="K87" s="16"/>
      <c r="L87" s="16"/>
      <c r="M87" s="16"/>
      <c r="N87" s="96"/>
      <c r="O87" s="96"/>
      <c r="P87" s="96"/>
      <c r="Q87" s="16"/>
      <c r="R87" s="16"/>
      <c r="S87" s="16"/>
      <c r="T87" s="16"/>
      <c r="U87" s="16"/>
      <c r="V87" s="16"/>
      <c r="W87" s="16"/>
      <c r="X87" s="16"/>
      <c r="Y87" s="16"/>
      <c r="Z87" s="16"/>
      <c r="AA87" s="16"/>
      <c r="AB87" s="16"/>
      <c r="AC87" s="96"/>
      <c r="AD87" s="96"/>
      <c r="AE87" s="96"/>
      <c r="AF87" s="96"/>
    </row>
    <row r="88" spans="1:32" x14ac:dyDescent="0.2">
      <c r="A88" s="2"/>
      <c r="B88" s="2"/>
      <c r="C88" s="2"/>
      <c r="D88" s="2"/>
      <c r="E88" s="2"/>
      <c r="F88" s="2"/>
      <c r="G88" s="2"/>
      <c r="H88" s="16"/>
      <c r="I88" s="16"/>
      <c r="J88" s="16"/>
      <c r="K88" s="16"/>
      <c r="L88" s="16"/>
      <c r="M88" s="16"/>
      <c r="N88" s="96"/>
      <c r="O88" s="96"/>
      <c r="P88" s="96"/>
      <c r="Q88" s="16"/>
      <c r="R88" s="16"/>
      <c r="S88" s="16"/>
      <c r="T88" s="16"/>
      <c r="U88" s="16"/>
      <c r="V88" s="16"/>
      <c r="W88" s="16"/>
      <c r="X88" s="16"/>
      <c r="Y88" s="16"/>
      <c r="Z88" s="16"/>
      <c r="AA88" s="16"/>
      <c r="AB88" s="16"/>
      <c r="AC88" s="96"/>
      <c r="AD88" s="96"/>
      <c r="AE88" s="96"/>
      <c r="AF88" s="96"/>
    </row>
    <row r="89" spans="1:32" x14ac:dyDescent="0.2">
      <c r="A89" s="2"/>
      <c r="B89" s="2"/>
      <c r="C89" s="2"/>
      <c r="D89" s="2"/>
      <c r="E89" s="2"/>
      <c r="F89" s="2"/>
      <c r="G89" s="2"/>
      <c r="H89" s="16"/>
      <c r="I89" s="16"/>
      <c r="J89" s="16"/>
      <c r="K89" s="16"/>
      <c r="L89" s="16"/>
      <c r="M89" s="16"/>
      <c r="N89" s="96"/>
      <c r="O89" s="96"/>
      <c r="P89" s="96"/>
      <c r="Q89" s="16"/>
      <c r="R89" s="16"/>
      <c r="S89" s="16"/>
      <c r="T89" s="16"/>
      <c r="U89" s="16"/>
      <c r="V89" s="16"/>
      <c r="W89" s="16"/>
      <c r="X89" s="16"/>
      <c r="Y89" s="16"/>
      <c r="Z89" s="16"/>
      <c r="AA89" s="16"/>
      <c r="AB89" s="16"/>
      <c r="AC89" s="96"/>
      <c r="AD89" s="96"/>
      <c r="AE89" s="96"/>
      <c r="AF89" s="96"/>
    </row>
    <row r="90" spans="1:32" x14ac:dyDescent="0.2">
      <c r="A90" s="2"/>
      <c r="B90" s="2"/>
      <c r="C90" s="2"/>
      <c r="D90" s="2"/>
      <c r="E90" s="2"/>
      <c r="F90" s="2"/>
      <c r="G90" s="2"/>
      <c r="H90" s="16"/>
      <c r="I90" s="16"/>
      <c r="J90" s="16"/>
      <c r="K90" s="16"/>
      <c r="L90" s="16"/>
      <c r="M90" s="16"/>
      <c r="N90" s="96"/>
      <c r="O90" s="96"/>
      <c r="P90" s="96"/>
      <c r="Q90" s="16"/>
      <c r="R90" s="16"/>
      <c r="S90" s="16"/>
      <c r="T90" s="16"/>
      <c r="U90" s="16"/>
      <c r="V90" s="16"/>
      <c r="W90" s="16"/>
      <c r="X90" s="16"/>
      <c r="Y90" s="16"/>
      <c r="Z90" s="16"/>
      <c r="AA90" s="16"/>
      <c r="AB90" s="16"/>
      <c r="AC90" s="96"/>
      <c r="AD90" s="96"/>
      <c r="AE90" s="96"/>
      <c r="AF90" s="96"/>
    </row>
    <row r="91" spans="1:32" x14ac:dyDescent="0.2">
      <c r="A91" s="2"/>
      <c r="B91" s="2"/>
      <c r="C91" s="2"/>
      <c r="D91" s="2"/>
      <c r="E91" s="2"/>
      <c r="F91" s="2"/>
      <c r="G91" s="2"/>
      <c r="H91" s="16"/>
      <c r="I91" s="16"/>
      <c r="J91" s="16"/>
      <c r="K91" s="16"/>
      <c r="L91" s="16"/>
      <c r="M91" s="16"/>
      <c r="N91" s="96"/>
      <c r="O91" s="96"/>
      <c r="P91" s="96"/>
      <c r="Q91" s="16"/>
      <c r="R91" s="16"/>
      <c r="S91" s="16"/>
      <c r="T91" s="16"/>
      <c r="U91" s="16"/>
      <c r="V91" s="16"/>
      <c r="W91" s="16"/>
      <c r="X91" s="16"/>
      <c r="Y91" s="16"/>
      <c r="Z91" s="16"/>
      <c r="AA91" s="16"/>
      <c r="AB91" s="16"/>
      <c r="AC91" s="96"/>
      <c r="AD91" s="96"/>
      <c r="AE91" s="96"/>
      <c r="AF91" s="96"/>
    </row>
    <row r="92" spans="1:32" x14ac:dyDescent="0.2">
      <c r="A92" s="2"/>
      <c r="B92" s="2"/>
      <c r="C92" s="2"/>
      <c r="D92" s="2"/>
      <c r="E92" s="2"/>
      <c r="F92" s="2"/>
      <c r="G92" s="2"/>
      <c r="H92" s="16"/>
      <c r="I92" s="16"/>
      <c r="J92" s="16"/>
      <c r="K92" s="16"/>
      <c r="L92" s="16"/>
      <c r="M92" s="16"/>
      <c r="N92" s="96"/>
      <c r="O92" s="96"/>
      <c r="P92" s="96"/>
      <c r="Q92" s="16"/>
      <c r="R92" s="16"/>
      <c r="S92" s="16"/>
      <c r="T92" s="16"/>
      <c r="U92" s="16"/>
      <c r="V92" s="16"/>
      <c r="W92" s="16"/>
      <c r="X92" s="16"/>
      <c r="Y92" s="16"/>
      <c r="Z92" s="16"/>
      <c r="AA92" s="16"/>
      <c r="AB92" s="16"/>
      <c r="AC92" s="96"/>
      <c r="AD92" s="96"/>
      <c r="AE92" s="96"/>
      <c r="AF92" s="96"/>
    </row>
    <row r="93" spans="1:32" x14ac:dyDescent="0.2">
      <c r="A93" s="2"/>
      <c r="B93" s="2"/>
      <c r="C93" s="2"/>
      <c r="D93" s="2"/>
      <c r="E93" s="2"/>
      <c r="F93" s="2"/>
      <c r="G93" s="2"/>
      <c r="H93" s="16"/>
      <c r="I93" s="16"/>
      <c r="J93" s="16"/>
      <c r="K93" s="16"/>
      <c r="L93" s="16"/>
      <c r="M93" s="16"/>
      <c r="N93" s="96"/>
      <c r="O93" s="96"/>
      <c r="P93" s="96"/>
      <c r="Q93" s="16"/>
      <c r="R93" s="16"/>
      <c r="S93" s="16"/>
      <c r="T93" s="16"/>
      <c r="U93" s="16"/>
      <c r="V93" s="16"/>
      <c r="W93" s="16"/>
      <c r="X93" s="16"/>
      <c r="Y93" s="16"/>
      <c r="Z93" s="16"/>
      <c r="AA93" s="16"/>
      <c r="AB93" s="16"/>
      <c r="AC93" s="96"/>
      <c r="AD93" s="96"/>
      <c r="AE93" s="96"/>
      <c r="AF93" s="96"/>
    </row>
    <row r="94" spans="1:32" x14ac:dyDescent="0.2">
      <c r="A94" s="2"/>
      <c r="B94" s="2"/>
      <c r="C94" s="2"/>
      <c r="D94" s="2"/>
      <c r="E94" s="2"/>
      <c r="F94" s="2"/>
      <c r="G94" s="2"/>
      <c r="H94" s="16"/>
      <c r="I94" s="16"/>
      <c r="J94" s="16"/>
      <c r="K94" s="16"/>
      <c r="L94" s="16"/>
      <c r="M94" s="16"/>
      <c r="N94" s="96"/>
      <c r="O94" s="96"/>
      <c r="P94" s="96"/>
      <c r="Q94" s="16"/>
      <c r="R94" s="16"/>
      <c r="S94" s="16"/>
      <c r="T94" s="16"/>
      <c r="U94" s="16"/>
      <c r="V94" s="16"/>
      <c r="W94" s="16"/>
      <c r="X94" s="16"/>
      <c r="Y94" s="16"/>
      <c r="Z94" s="16"/>
      <c r="AA94" s="16"/>
      <c r="AB94" s="16"/>
      <c r="AC94" s="96"/>
      <c r="AD94" s="96"/>
      <c r="AE94" s="96"/>
      <c r="AF94" s="96"/>
    </row>
    <row r="95" spans="1:32" x14ac:dyDescent="0.2">
      <c r="A95" s="2"/>
      <c r="B95" s="2"/>
      <c r="C95" s="2"/>
      <c r="D95" s="2"/>
      <c r="E95" s="2"/>
      <c r="F95" s="2"/>
      <c r="G95" s="2"/>
      <c r="H95" s="16"/>
      <c r="I95" s="16"/>
      <c r="J95" s="16"/>
      <c r="K95" s="16"/>
      <c r="L95" s="16"/>
      <c r="M95" s="16"/>
      <c r="N95" s="96"/>
      <c r="O95" s="96"/>
      <c r="P95" s="96"/>
      <c r="Q95" s="16"/>
      <c r="R95" s="16"/>
      <c r="S95" s="16"/>
      <c r="T95" s="16"/>
      <c r="U95" s="16"/>
      <c r="V95" s="16"/>
      <c r="W95" s="16"/>
      <c r="X95" s="16"/>
      <c r="Y95" s="16"/>
      <c r="Z95" s="16"/>
      <c r="AA95" s="16"/>
      <c r="AB95" s="16"/>
      <c r="AC95" s="96"/>
      <c r="AD95" s="96"/>
      <c r="AE95" s="96"/>
      <c r="AF95" s="96"/>
    </row>
    <row r="96" spans="1:32" x14ac:dyDescent="0.2">
      <c r="A96" s="2"/>
      <c r="B96" s="2"/>
      <c r="C96" s="2"/>
      <c r="D96" s="2"/>
      <c r="E96" s="2"/>
      <c r="F96" s="2"/>
      <c r="G96" s="2"/>
      <c r="H96" s="16"/>
      <c r="I96" s="16"/>
      <c r="J96" s="16"/>
      <c r="K96" s="16"/>
      <c r="L96" s="16"/>
      <c r="M96" s="16"/>
      <c r="N96" s="96"/>
      <c r="O96" s="96"/>
      <c r="P96" s="96"/>
      <c r="Q96" s="16"/>
      <c r="R96" s="16"/>
      <c r="S96" s="16"/>
      <c r="T96" s="16"/>
      <c r="U96" s="16"/>
      <c r="V96" s="16"/>
      <c r="W96" s="16"/>
      <c r="X96" s="16"/>
      <c r="Y96" s="16"/>
      <c r="Z96" s="16"/>
      <c r="AA96" s="16"/>
      <c r="AB96" s="16"/>
      <c r="AC96" s="96"/>
      <c r="AD96" s="96"/>
      <c r="AE96" s="96"/>
      <c r="AF96" s="96"/>
    </row>
    <row r="97" spans="1:32" x14ac:dyDescent="0.2">
      <c r="A97" s="2"/>
      <c r="B97" s="2"/>
      <c r="C97" s="2"/>
      <c r="D97" s="2"/>
      <c r="E97" s="2"/>
      <c r="F97" s="2"/>
      <c r="G97" s="2"/>
      <c r="H97" s="16"/>
      <c r="I97" s="16"/>
      <c r="J97" s="16"/>
      <c r="K97" s="16"/>
      <c r="L97" s="16"/>
      <c r="M97" s="16"/>
      <c r="N97" s="96"/>
      <c r="O97" s="96"/>
      <c r="P97" s="96"/>
      <c r="Q97" s="16"/>
      <c r="R97" s="16"/>
      <c r="S97" s="16"/>
      <c r="T97" s="16"/>
      <c r="U97" s="16"/>
      <c r="V97" s="16"/>
      <c r="W97" s="16"/>
      <c r="X97" s="16"/>
      <c r="Y97" s="16"/>
      <c r="Z97" s="16"/>
      <c r="AA97" s="16"/>
      <c r="AB97" s="16"/>
      <c r="AC97" s="96"/>
      <c r="AD97" s="96"/>
      <c r="AE97" s="96"/>
      <c r="AF97" s="96"/>
    </row>
    <row r="98" spans="1:32" x14ac:dyDescent="0.2">
      <c r="A98" s="2"/>
      <c r="B98" s="2"/>
      <c r="C98" s="2"/>
      <c r="D98" s="2"/>
      <c r="E98" s="2"/>
      <c r="F98" s="2"/>
      <c r="G98" s="2"/>
      <c r="H98" s="16"/>
      <c r="I98" s="16"/>
      <c r="J98" s="16"/>
      <c r="K98" s="16"/>
      <c r="L98" s="16"/>
      <c r="M98" s="16"/>
      <c r="N98" s="96"/>
      <c r="O98" s="96"/>
      <c r="P98" s="96"/>
      <c r="Q98" s="16"/>
      <c r="R98" s="16"/>
      <c r="S98" s="16"/>
      <c r="T98" s="16"/>
      <c r="U98" s="16"/>
      <c r="V98" s="16"/>
      <c r="W98" s="16"/>
      <c r="X98" s="16"/>
      <c r="Y98" s="16"/>
      <c r="Z98" s="16"/>
      <c r="AA98" s="16"/>
      <c r="AB98" s="16"/>
      <c r="AC98" s="96"/>
      <c r="AD98" s="96"/>
      <c r="AE98" s="96"/>
      <c r="AF98" s="96"/>
    </row>
  </sheetData>
  <mergeCells count="11">
    <mergeCell ref="T2:V2"/>
    <mergeCell ref="W2:Y2"/>
    <mergeCell ref="Z2:AB2"/>
    <mergeCell ref="AC2:AE2"/>
    <mergeCell ref="AF2:AH2"/>
    <mergeCell ref="Q2:S2"/>
    <mergeCell ref="B2:D2"/>
    <mergeCell ref="E2:G2"/>
    <mergeCell ref="H2:J2"/>
    <mergeCell ref="K2:M2"/>
    <mergeCell ref="N2:P2"/>
  </mergeCells>
  <pageMargins left="0.39370078740157483" right="0.19685039370078741" top="0.55118110236220474" bottom="0.31496062992125984" header="0.15748031496062992" footer="0.15748031496062992"/>
  <pageSetup paperSize="9" scale="64" orientation="landscape" r:id="rId1"/>
  <headerFooter alignWithMargins="0">
    <oddHeader xml:space="preserve">&amp;C&amp;"Times New Roman,Félkövér" 2019. évi költségvetés
 Magdolna-Orczy Negyed Projekt
11604 cím kiadási előirányzat&amp;R&amp;"Times New Roman,Félkövér dőlt"11. melléklet a /2019. () 
önkormányzati rendelethez
ezer forintban
</oddHeader>
    <oddFooter xml:space="preserve">&amp;C
&amp;R
&amp;P
</oddFooter>
  </headerFooter>
  <rowBreaks count="1" manualBreakCount="1">
    <brk id="38" max="33" man="1"/>
  </rowBreaks>
  <colBreaks count="1" manualBreakCount="1">
    <brk id="19" max="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5"/>
  <sheetViews>
    <sheetView zoomScaleNormal="100" workbookViewId="0">
      <selection activeCell="I8" sqref="I8"/>
    </sheetView>
  </sheetViews>
  <sheetFormatPr defaultRowHeight="12.75" x14ac:dyDescent="0.2"/>
  <cols>
    <col min="1" max="1" width="38.7109375" customWidth="1"/>
    <col min="2" max="4" width="9.7109375" style="199" customWidth="1"/>
    <col min="5" max="17" width="9.7109375" style="194" customWidth="1"/>
    <col min="18" max="19" width="9.7109375" customWidth="1"/>
  </cols>
  <sheetData>
    <row r="1" spans="1:19" s="95" customFormat="1" ht="64.900000000000006" customHeight="1" thickBot="1" x14ac:dyDescent="0.25">
      <c r="A1" s="1088" t="s">
        <v>508</v>
      </c>
      <c r="B1" s="994" t="s">
        <v>616</v>
      </c>
      <c r="C1" s="1078"/>
      <c r="D1" s="995"/>
      <c r="E1" s="1064" t="s">
        <v>509</v>
      </c>
      <c r="F1" s="1065"/>
      <c r="G1" s="1066"/>
      <c r="H1" s="1064" t="s">
        <v>510</v>
      </c>
      <c r="I1" s="1065"/>
      <c r="J1" s="1066"/>
      <c r="K1" s="994" t="s">
        <v>137</v>
      </c>
      <c r="L1" s="1078"/>
      <c r="M1" s="995"/>
      <c r="N1" s="1064" t="s">
        <v>511</v>
      </c>
      <c r="O1" s="1065"/>
      <c r="P1" s="1066"/>
      <c r="Q1" s="1070" t="s">
        <v>512</v>
      </c>
      <c r="R1" s="1071"/>
      <c r="S1" s="1072"/>
    </row>
    <row r="2" spans="1:19" s="95" customFormat="1" ht="30" customHeight="1" x14ac:dyDescent="0.2">
      <c r="A2" s="1089"/>
      <c r="B2" s="708" t="s">
        <v>1122</v>
      </c>
      <c r="C2" s="708" t="s">
        <v>929</v>
      </c>
      <c r="D2" s="708" t="s">
        <v>932</v>
      </c>
      <c r="E2" s="708" t="s">
        <v>1122</v>
      </c>
      <c r="F2" s="708" t="s">
        <v>929</v>
      </c>
      <c r="G2" s="708" t="s">
        <v>932</v>
      </c>
      <c r="H2" s="708" t="s">
        <v>1122</v>
      </c>
      <c r="I2" s="708" t="s">
        <v>929</v>
      </c>
      <c r="J2" s="708" t="s">
        <v>932</v>
      </c>
      <c r="K2" s="708" t="s">
        <v>1122</v>
      </c>
      <c r="L2" s="708" t="s">
        <v>929</v>
      </c>
      <c r="M2" s="708" t="s">
        <v>932</v>
      </c>
      <c r="N2" s="708" t="s">
        <v>1122</v>
      </c>
      <c r="O2" s="708" t="s">
        <v>929</v>
      </c>
      <c r="P2" s="708" t="s">
        <v>932</v>
      </c>
      <c r="Q2" s="708" t="s">
        <v>1122</v>
      </c>
      <c r="R2" s="708" t="s">
        <v>929</v>
      </c>
      <c r="S2" s="709" t="s">
        <v>932</v>
      </c>
    </row>
    <row r="3" spans="1:19" s="95" customFormat="1" ht="19.899999999999999" customHeight="1" x14ac:dyDescent="0.2">
      <c r="A3" s="259" t="s">
        <v>513</v>
      </c>
      <c r="B3" s="182"/>
      <c r="C3" s="182"/>
      <c r="D3" s="182"/>
      <c r="E3" s="182"/>
      <c r="F3" s="182"/>
      <c r="G3" s="182"/>
      <c r="H3" s="182"/>
      <c r="I3" s="182"/>
      <c r="J3" s="182"/>
      <c r="K3" s="182"/>
      <c r="L3" s="182"/>
      <c r="M3" s="182"/>
      <c r="N3" s="182"/>
      <c r="O3" s="182"/>
      <c r="P3" s="182"/>
      <c r="Q3" s="183"/>
      <c r="R3" s="183"/>
      <c r="S3" s="253"/>
    </row>
    <row r="4" spans="1:19" ht="19.899999999999999" customHeight="1" x14ac:dyDescent="0.2">
      <c r="A4" s="219"/>
      <c r="B4" s="184"/>
      <c r="C4" s="184"/>
      <c r="D4" s="184">
        <f>SUM(B4:C4)</f>
        <v>0</v>
      </c>
      <c r="E4" s="183">
        <f>SUM(B4)</f>
        <v>0</v>
      </c>
      <c r="F4" s="183">
        <f t="shared" ref="F4:G4" si="0">SUM(C4)</f>
        <v>0</v>
      </c>
      <c r="G4" s="183">
        <f t="shared" si="0"/>
        <v>0</v>
      </c>
      <c r="H4" s="184">
        <v>0</v>
      </c>
      <c r="I4" s="184"/>
      <c r="J4" s="184">
        <f>SUM(H4:I4)</f>
        <v>0</v>
      </c>
      <c r="K4" s="184">
        <v>0</v>
      </c>
      <c r="L4" s="184"/>
      <c r="M4" s="184">
        <f>SUM(K4:L4)</f>
        <v>0</v>
      </c>
      <c r="N4" s="183">
        <f>SUM(H4+K4)</f>
        <v>0</v>
      </c>
      <c r="O4" s="183">
        <f t="shared" ref="O4:P4" si="1">SUM(I4+L4)</f>
        <v>0</v>
      </c>
      <c r="P4" s="183">
        <f t="shared" si="1"/>
        <v>0</v>
      </c>
      <c r="Q4" s="183">
        <f t="shared" ref="Q4:Q8" si="2">N4+E4</f>
        <v>0</v>
      </c>
      <c r="R4" s="183">
        <f t="shared" ref="R4" si="3">O4+F4</f>
        <v>0</v>
      </c>
      <c r="S4" s="253">
        <f t="shared" ref="S4" si="4">P4+G4</f>
        <v>0</v>
      </c>
    </row>
    <row r="5" spans="1:19" ht="19.899999999999999" customHeight="1" x14ac:dyDescent="0.2">
      <c r="A5" s="259" t="s">
        <v>518</v>
      </c>
      <c r="B5" s="184"/>
      <c r="C5" s="184"/>
      <c r="D5" s="184"/>
      <c r="E5" s="183"/>
      <c r="F5" s="183"/>
      <c r="G5" s="183"/>
      <c r="H5" s="184"/>
      <c r="I5" s="184"/>
      <c r="J5" s="184"/>
      <c r="K5" s="184"/>
      <c r="L5" s="184"/>
      <c r="M5" s="184"/>
      <c r="N5" s="183"/>
      <c r="O5" s="183"/>
      <c r="P5" s="183"/>
      <c r="Q5" s="183"/>
      <c r="R5" s="740"/>
      <c r="S5" s="741"/>
    </row>
    <row r="6" spans="1:19" ht="19.899999999999999" customHeight="1" x14ac:dyDescent="0.2">
      <c r="A6" s="219" t="s">
        <v>742</v>
      </c>
      <c r="B6" s="184">
        <v>350000</v>
      </c>
      <c r="C6" s="184"/>
      <c r="D6" s="184">
        <f t="shared" ref="D6:D9" si="5">SUM(B6:C6)</f>
        <v>350000</v>
      </c>
      <c r="E6" s="183">
        <f t="shared" ref="E6:E8" si="6">SUM(B6)</f>
        <v>350000</v>
      </c>
      <c r="F6" s="183">
        <f t="shared" ref="F6:F8" si="7">SUM(C6)</f>
        <v>0</v>
      </c>
      <c r="G6" s="183">
        <f t="shared" ref="G6:G8" si="8">SUM(D6)</f>
        <v>350000</v>
      </c>
      <c r="H6" s="184"/>
      <c r="I6" s="184"/>
      <c r="J6" s="184"/>
      <c r="K6" s="184"/>
      <c r="L6" s="184"/>
      <c r="M6" s="184"/>
      <c r="N6" s="183">
        <f t="shared" ref="N6:N8" si="9">SUM(H6+K6)</f>
        <v>0</v>
      </c>
      <c r="O6" s="183">
        <f t="shared" ref="O6:O8" si="10">SUM(I6+L6)</f>
        <v>0</v>
      </c>
      <c r="P6" s="183">
        <f t="shared" ref="P6:P8" si="11">SUM(J6+M6)</f>
        <v>0</v>
      </c>
      <c r="Q6" s="183">
        <f>N6+E6</f>
        <v>350000</v>
      </c>
      <c r="R6" s="183">
        <f t="shared" ref="R6:S8" si="12">O6+F6</f>
        <v>0</v>
      </c>
      <c r="S6" s="253">
        <f t="shared" si="12"/>
        <v>350000</v>
      </c>
    </row>
    <row r="7" spans="1:19" ht="19.899999999999999" customHeight="1" x14ac:dyDescent="0.2">
      <c r="A7" s="219" t="s">
        <v>740</v>
      </c>
      <c r="B7" s="184">
        <v>2350</v>
      </c>
      <c r="C7" s="184"/>
      <c r="D7" s="184">
        <f t="shared" si="5"/>
        <v>2350</v>
      </c>
      <c r="E7" s="183">
        <f t="shared" si="6"/>
        <v>2350</v>
      </c>
      <c r="F7" s="183">
        <f t="shared" si="7"/>
        <v>0</v>
      </c>
      <c r="G7" s="183">
        <f t="shared" si="8"/>
        <v>2350</v>
      </c>
      <c r="H7" s="184">
        <v>37650</v>
      </c>
      <c r="I7" s="184"/>
      <c r="J7" s="184">
        <f t="shared" ref="J7:J8" si="13">SUM(H7:I7)</f>
        <v>37650</v>
      </c>
      <c r="K7" s="184">
        <v>0</v>
      </c>
      <c r="L7" s="184"/>
      <c r="M7" s="184">
        <f t="shared" ref="M7:M8" si="14">SUM(K7:L7)</f>
        <v>0</v>
      </c>
      <c r="N7" s="183">
        <f t="shared" si="9"/>
        <v>37650</v>
      </c>
      <c r="O7" s="183">
        <f t="shared" si="10"/>
        <v>0</v>
      </c>
      <c r="P7" s="183">
        <f t="shared" si="11"/>
        <v>37650</v>
      </c>
      <c r="Q7" s="183">
        <f t="shared" si="2"/>
        <v>40000</v>
      </c>
      <c r="R7" s="183">
        <f t="shared" si="12"/>
        <v>0</v>
      </c>
      <c r="S7" s="253">
        <f t="shared" si="12"/>
        <v>40000</v>
      </c>
    </row>
    <row r="8" spans="1:19" ht="19.899999999999999" customHeight="1" x14ac:dyDescent="0.2">
      <c r="A8" s="446" t="s">
        <v>741</v>
      </c>
      <c r="B8" s="186">
        <v>6669</v>
      </c>
      <c r="C8" s="186"/>
      <c r="D8" s="184">
        <f t="shared" si="5"/>
        <v>6669</v>
      </c>
      <c r="E8" s="183">
        <f t="shared" si="6"/>
        <v>6669</v>
      </c>
      <c r="F8" s="183">
        <f t="shared" si="7"/>
        <v>0</v>
      </c>
      <c r="G8" s="183">
        <f t="shared" si="8"/>
        <v>6669</v>
      </c>
      <c r="H8" s="186">
        <v>12500</v>
      </c>
      <c r="I8" s="186"/>
      <c r="J8" s="184">
        <f t="shared" si="13"/>
        <v>12500</v>
      </c>
      <c r="K8" s="186"/>
      <c r="L8" s="186"/>
      <c r="M8" s="184">
        <f t="shared" si="14"/>
        <v>0</v>
      </c>
      <c r="N8" s="183">
        <f t="shared" si="9"/>
        <v>12500</v>
      </c>
      <c r="O8" s="183">
        <f t="shared" si="10"/>
        <v>0</v>
      </c>
      <c r="P8" s="183">
        <f t="shared" si="11"/>
        <v>12500</v>
      </c>
      <c r="Q8" s="183">
        <f t="shared" si="2"/>
        <v>19169</v>
      </c>
      <c r="R8" s="183">
        <f t="shared" si="12"/>
        <v>0</v>
      </c>
      <c r="S8" s="253">
        <f t="shared" si="12"/>
        <v>19169</v>
      </c>
    </row>
    <row r="9" spans="1:19" ht="45" customHeight="1" x14ac:dyDescent="0.2">
      <c r="A9" s="816" t="s">
        <v>1038</v>
      </c>
      <c r="B9" s="211">
        <v>20000</v>
      </c>
      <c r="C9" s="186"/>
      <c r="D9" s="184">
        <f t="shared" si="5"/>
        <v>20000</v>
      </c>
      <c r="E9" s="183">
        <f t="shared" ref="E9" si="15">SUM(B9)</f>
        <v>20000</v>
      </c>
      <c r="F9" s="183">
        <f t="shared" ref="F9" si="16">SUM(C9)</f>
        <v>0</v>
      </c>
      <c r="G9" s="183">
        <f t="shared" ref="G9" si="17">SUM(D9)</f>
        <v>20000</v>
      </c>
      <c r="H9" s="186"/>
      <c r="I9" s="186"/>
      <c r="J9" s="186"/>
      <c r="K9" s="186"/>
      <c r="L9" s="186"/>
      <c r="M9" s="186"/>
      <c r="N9" s="183">
        <f t="shared" ref="N9" si="18">SUM(H9+K9)</f>
        <v>0</v>
      </c>
      <c r="O9" s="183">
        <f t="shared" ref="O9" si="19">SUM(I9+L9)</f>
        <v>0</v>
      </c>
      <c r="P9" s="183">
        <f t="shared" ref="P9" si="20">SUM(J9+M9)</f>
        <v>0</v>
      </c>
      <c r="Q9" s="183">
        <f t="shared" ref="Q9" si="21">N9+E9</f>
        <v>20000</v>
      </c>
      <c r="R9" s="183">
        <f t="shared" ref="R9" si="22">O9+F9</f>
        <v>0</v>
      </c>
      <c r="S9" s="253">
        <f t="shared" ref="S9" si="23">P9+G9</f>
        <v>20000</v>
      </c>
    </row>
    <row r="10" spans="1:19" s="95" customFormat="1" ht="19.899999999999999" customHeight="1" thickBot="1" x14ac:dyDescent="0.25">
      <c r="A10" s="260" t="s">
        <v>519</v>
      </c>
      <c r="B10" s="696">
        <f>SUM(B6:B9)</f>
        <v>379019</v>
      </c>
      <c r="C10" s="696">
        <f t="shared" ref="C10:S10" si="24">SUM(C6:C9)</f>
        <v>0</v>
      </c>
      <c r="D10" s="696">
        <f t="shared" si="24"/>
        <v>379019</v>
      </c>
      <c r="E10" s="696">
        <f t="shared" si="24"/>
        <v>379019</v>
      </c>
      <c r="F10" s="696">
        <f t="shared" si="24"/>
        <v>0</v>
      </c>
      <c r="G10" s="696">
        <f t="shared" si="24"/>
        <v>379019</v>
      </c>
      <c r="H10" s="696">
        <f t="shared" si="24"/>
        <v>50150</v>
      </c>
      <c r="I10" s="696">
        <f t="shared" si="24"/>
        <v>0</v>
      </c>
      <c r="J10" s="696">
        <f t="shared" si="24"/>
        <v>50150</v>
      </c>
      <c r="K10" s="696">
        <f t="shared" si="24"/>
        <v>0</v>
      </c>
      <c r="L10" s="696">
        <f t="shared" si="24"/>
        <v>0</v>
      </c>
      <c r="M10" s="696">
        <f t="shared" si="24"/>
        <v>0</v>
      </c>
      <c r="N10" s="696">
        <f t="shared" si="24"/>
        <v>50150</v>
      </c>
      <c r="O10" s="696">
        <f t="shared" si="24"/>
        <v>0</v>
      </c>
      <c r="P10" s="696">
        <f t="shared" si="24"/>
        <v>50150</v>
      </c>
      <c r="Q10" s="696">
        <f t="shared" si="24"/>
        <v>429169</v>
      </c>
      <c r="R10" s="696">
        <f t="shared" si="24"/>
        <v>0</v>
      </c>
      <c r="S10" s="698">
        <f t="shared" si="24"/>
        <v>429169</v>
      </c>
    </row>
    <row r="11" spans="1:19" s="95" customFormat="1" ht="19.899999999999999" customHeight="1" thickBot="1" x14ac:dyDescent="0.25">
      <c r="A11" s="261" t="s">
        <v>520</v>
      </c>
      <c r="B11" s="188">
        <f>B10</f>
        <v>379019</v>
      </c>
      <c r="C11" s="188">
        <f t="shared" ref="C11:S11" si="25">C10</f>
        <v>0</v>
      </c>
      <c r="D11" s="188">
        <f t="shared" si="25"/>
        <v>379019</v>
      </c>
      <c r="E11" s="188">
        <f t="shared" si="25"/>
        <v>379019</v>
      </c>
      <c r="F11" s="188">
        <f t="shared" si="25"/>
        <v>0</v>
      </c>
      <c r="G11" s="188">
        <f t="shared" si="25"/>
        <v>379019</v>
      </c>
      <c r="H11" s="188">
        <f t="shared" si="25"/>
        <v>50150</v>
      </c>
      <c r="I11" s="188">
        <f t="shared" si="25"/>
        <v>0</v>
      </c>
      <c r="J11" s="188">
        <f t="shared" si="25"/>
        <v>50150</v>
      </c>
      <c r="K11" s="188">
        <f t="shared" si="25"/>
        <v>0</v>
      </c>
      <c r="L11" s="188">
        <f t="shared" si="25"/>
        <v>0</v>
      </c>
      <c r="M11" s="188">
        <f t="shared" si="25"/>
        <v>0</v>
      </c>
      <c r="N11" s="188">
        <f t="shared" si="25"/>
        <v>50150</v>
      </c>
      <c r="O11" s="188">
        <f t="shared" si="25"/>
        <v>0</v>
      </c>
      <c r="P11" s="188">
        <f t="shared" si="25"/>
        <v>50150</v>
      </c>
      <c r="Q11" s="188">
        <f t="shared" si="25"/>
        <v>429169</v>
      </c>
      <c r="R11" s="188">
        <f t="shared" si="25"/>
        <v>0</v>
      </c>
      <c r="S11" s="697">
        <f t="shared" si="25"/>
        <v>429169</v>
      </c>
    </row>
    <row r="12" spans="1:19" x14ac:dyDescent="0.2">
      <c r="A12" s="2"/>
      <c r="B12" s="193"/>
      <c r="C12" s="193"/>
      <c r="D12" s="193"/>
    </row>
    <row r="13" spans="1:19" x14ac:dyDescent="0.2">
      <c r="A13" s="18"/>
      <c r="B13" s="193"/>
      <c r="C13" s="193"/>
      <c r="D13" s="193"/>
    </row>
    <row r="14" spans="1:19" x14ac:dyDescent="0.2">
      <c r="A14" s="18"/>
      <c r="B14" s="193"/>
      <c r="C14" s="193"/>
      <c r="D14" s="193"/>
    </row>
    <row r="15" spans="1:19" x14ac:dyDescent="0.2">
      <c r="A15" s="18"/>
      <c r="B15" s="193"/>
      <c r="C15" s="193"/>
      <c r="D15" s="193"/>
    </row>
    <row r="16" spans="1:19" x14ac:dyDescent="0.2">
      <c r="A16" s="18"/>
      <c r="B16" s="193"/>
      <c r="C16" s="193"/>
      <c r="D16" s="193"/>
    </row>
    <row r="17" spans="1:4" x14ac:dyDescent="0.2">
      <c r="A17" s="18"/>
      <c r="B17" s="193"/>
      <c r="C17" s="193"/>
      <c r="D17" s="193"/>
    </row>
    <row r="18" spans="1:4" x14ac:dyDescent="0.2">
      <c r="A18" s="195"/>
      <c r="B18" s="193"/>
      <c r="C18" s="193"/>
      <c r="D18" s="193"/>
    </row>
    <row r="19" spans="1:4" x14ac:dyDescent="0.2">
      <c r="A19" s="195"/>
      <c r="B19" s="193"/>
      <c r="C19" s="193"/>
      <c r="D19" s="193"/>
    </row>
    <row r="20" spans="1:4" x14ac:dyDescent="0.2">
      <c r="A20" s="195"/>
      <c r="B20" s="193"/>
      <c r="C20" s="193"/>
      <c r="D20" s="193"/>
    </row>
    <row r="21" spans="1:4" x14ac:dyDescent="0.2">
      <c r="A21" s="195"/>
      <c r="B21" s="193"/>
      <c r="C21" s="193"/>
      <c r="D21" s="193"/>
    </row>
    <row r="22" spans="1:4" x14ac:dyDescent="0.2">
      <c r="A22" s="196"/>
      <c r="B22" s="106"/>
      <c r="C22" s="342"/>
      <c r="D22" s="342"/>
    </row>
    <row r="23" spans="1:4" x14ac:dyDescent="0.2">
      <c r="A23" s="196"/>
      <c r="B23" s="106"/>
      <c r="C23" s="342"/>
      <c r="D23" s="342"/>
    </row>
    <row r="24" spans="1:4" x14ac:dyDescent="0.2">
      <c r="A24" s="196"/>
      <c r="B24" s="106"/>
      <c r="C24" s="342"/>
      <c r="D24" s="342"/>
    </row>
    <row r="25" spans="1:4" x14ac:dyDescent="0.2">
      <c r="A25" s="196"/>
      <c r="B25" s="106"/>
      <c r="C25" s="342"/>
      <c r="D25" s="342"/>
    </row>
    <row r="26" spans="1:4" x14ac:dyDescent="0.2">
      <c r="A26" s="196"/>
      <c r="B26" s="106"/>
      <c r="C26" s="342"/>
      <c r="D26" s="342"/>
    </row>
    <row r="27" spans="1:4" x14ac:dyDescent="0.2">
      <c r="A27" s="196"/>
      <c r="B27" s="106"/>
      <c r="C27" s="342"/>
      <c r="D27" s="342"/>
    </row>
    <row r="28" spans="1:4" x14ac:dyDescent="0.2">
      <c r="A28" s="196"/>
      <c r="B28" s="106"/>
      <c r="C28" s="342"/>
      <c r="D28" s="342"/>
    </row>
    <row r="29" spans="1:4" x14ac:dyDescent="0.2">
      <c r="A29" s="196"/>
      <c r="B29" s="106"/>
      <c r="C29" s="342"/>
      <c r="D29" s="342"/>
    </row>
    <row r="30" spans="1:4" x14ac:dyDescent="0.2">
      <c r="A30" s="196"/>
      <c r="B30" s="106"/>
      <c r="C30" s="342"/>
      <c r="D30" s="342"/>
    </row>
    <row r="31" spans="1:4" x14ac:dyDescent="0.2">
      <c r="A31" s="196"/>
      <c r="B31" s="106"/>
      <c r="C31" s="342"/>
      <c r="D31" s="342"/>
    </row>
    <row r="32" spans="1:4" x14ac:dyDescent="0.2">
      <c r="A32" s="196"/>
      <c r="B32" s="106"/>
      <c r="C32" s="342"/>
      <c r="D32" s="342"/>
    </row>
    <row r="33" spans="1:4" x14ac:dyDescent="0.2">
      <c r="A33" s="196"/>
      <c r="B33" s="106"/>
      <c r="C33" s="342"/>
      <c r="D33" s="342"/>
    </row>
    <row r="34" spans="1:4" x14ac:dyDescent="0.2">
      <c r="A34" s="196"/>
      <c r="B34" s="106"/>
      <c r="C34" s="342"/>
      <c r="D34" s="342"/>
    </row>
    <row r="35" spans="1:4" x14ac:dyDescent="0.2">
      <c r="A35" s="196"/>
      <c r="B35" s="106"/>
      <c r="C35" s="342"/>
      <c r="D35" s="342"/>
    </row>
    <row r="36" spans="1:4" x14ac:dyDescent="0.2">
      <c r="A36" s="196"/>
      <c r="B36" s="106"/>
      <c r="C36" s="342"/>
      <c r="D36" s="342"/>
    </row>
    <row r="37" spans="1:4" x14ac:dyDescent="0.2">
      <c r="A37" s="196"/>
      <c r="B37" s="106"/>
      <c r="C37" s="342"/>
      <c r="D37" s="342"/>
    </row>
    <row r="38" spans="1:4" x14ac:dyDescent="0.2">
      <c r="A38" s="196"/>
      <c r="B38" s="106"/>
      <c r="C38" s="342"/>
      <c r="D38" s="342"/>
    </row>
    <row r="39" spans="1:4" x14ac:dyDescent="0.2">
      <c r="A39" s="196"/>
      <c r="B39" s="106"/>
      <c r="C39" s="342"/>
      <c r="D39" s="342"/>
    </row>
    <row r="40" spans="1:4" x14ac:dyDescent="0.2">
      <c r="A40" s="196"/>
      <c r="B40" s="106"/>
      <c r="C40" s="342"/>
      <c r="D40" s="342"/>
    </row>
    <row r="41" spans="1:4" x14ac:dyDescent="0.2">
      <c r="A41" s="196"/>
      <c r="B41" s="106"/>
      <c r="C41" s="342"/>
      <c r="D41" s="342"/>
    </row>
    <row r="42" spans="1:4" x14ac:dyDescent="0.2">
      <c r="A42" s="196"/>
      <c r="B42" s="106"/>
      <c r="C42" s="342"/>
      <c r="D42" s="342"/>
    </row>
    <row r="43" spans="1:4" x14ac:dyDescent="0.2">
      <c r="A43" s="196"/>
      <c r="B43" s="106"/>
      <c r="C43" s="342"/>
      <c r="D43" s="342"/>
    </row>
    <row r="44" spans="1:4" x14ac:dyDescent="0.2">
      <c r="A44" s="196"/>
      <c r="B44" s="106"/>
      <c r="C44" s="342"/>
      <c r="D44" s="342"/>
    </row>
    <row r="45" spans="1:4" x14ac:dyDescent="0.2">
      <c r="A45" s="196"/>
      <c r="B45" s="106"/>
      <c r="C45" s="342"/>
      <c r="D45" s="342"/>
    </row>
    <row r="46" spans="1:4" x14ac:dyDescent="0.2">
      <c r="A46" s="196"/>
      <c r="B46" s="106"/>
      <c r="C46" s="342"/>
      <c r="D46" s="342"/>
    </row>
    <row r="47" spans="1:4" x14ac:dyDescent="0.2">
      <c r="A47" s="196"/>
      <c r="B47" s="106"/>
      <c r="C47" s="342"/>
      <c r="D47" s="342"/>
    </row>
    <row r="48" spans="1:4" x14ac:dyDescent="0.2">
      <c r="A48" s="196"/>
      <c r="B48" s="106"/>
      <c r="C48" s="342"/>
      <c r="D48" s="342"/>
    </row>
    <row r="49" spans="1:4" x14ac:dyDescent="0.2">
      <c r="A49" s="1073"/>
      <c r="B49" s="1073"/>
      <c r="C49" s="701"/>
      <c r="D49" s="701"/>
    </row>
    <row r="50" spans="1:4" x14ac:dyDescent="0.2">
      <c r="A50" s="3"/>
      <c r="B50" s="106"/>
      <c r="C50" s="342"/>
      <c r="D50" s="342"/>
    </row>
    <row r="51" spans="1:4" x14ac:dyDescent="0.2">
      <c r="A51" s="18"/>
      <c r="B51" s="193"/>
      <c r="C51" s="193"/>
      <c r="D51" s="193"/>
    </row>
    <row r="52" spans="1:4" x14ac:dyDescent="0.2">
      <c r="A52" s="18"/>
      <c r="B52" s="193"/>
      <c r="C52" s="193"/>
      <c r="D52" s="193"/>
    </row>
    <row r="53" spans="1:4" x14ac:dyDescent="0.2">
      <c r="A53" s="18"/>
      <c r="B53" s="193"/>
      <c r="C53" s="193"/>
      <c r="D53" s="193"/>
    </row>
    <row r="54" spans="1:4" x14ac:dyDescent="0.2">
      <c r="A54" s="18"/>
      <c r="B54" s="193"/>
      <c r="C54" s="193"/>
      <c r="D54" s="193"/>
    </row>
    <row r="55" spans="1:4" x14ac:dyDescent="0.2">
      <c r="A55" s="22"/>
      <c r="B55" s="193"/>
      <c r="C55" s="193"/>
      <c r="D55" s="193"/>
    </row>
    <row r="56" spans="1:4" ht="56.25" customHeight="1" x14ac:dyDescent="0.2">
      <c r="A56" s="18"/>
      <c r="B56" s="193"/>
      <c r="C56" s="193"/>
      <c r="D56" s="193"/>
    </row>
    <row r="57" spans="1:4" x14ac:dyDescent="0.2">
      <c r="A57" s="18"/>
      <c r="B57" s="193"/>
      <c r="C57" s="193"/>
      <c r="D57" s="193"/>
    </row>
    <row r="58" spans="1:4" x14ac:dyDescent="0.2">
      <c r="A58" s="18"/>
      <c r="B58" s="193"/>
      <c r="C58" s="193"/>
      <c r="D58" s="193"/>
    </row>
    <row r="59" spans="1:4" x14ac:dyDescent="0.2">
      <c r="A59" s="18"/>
      <c r="B59" s="193"/>
      <c r="C59" s="193"/>
      <c r="D59" s="193"/>
    </row>
    <row r="60" spans="1:4" x14ac:dyDescent="0.2">
      <c r="A60" s="18"/>
      <c r="B60" s="193"/>
      <c r="C60" s="193"/>
      <c r="D60" s="193"/>
    </row>
    <row r="61" spans="1:4" x14ac:dyDescent="0.2">
      <c r="A61" s="18"/>
      <c r="B61" s="193"/>
      <c r="C61" s="193"/>
      <c r="D61" s="193"/>
    </row>
    <row r="62" spans="1:4" x14ac:dyDescent="0.2">
      <c r="A62" s="18"/>
      <c r="B62" s="193"/>
      <c r="C62" s="193"/>
      <c r="D62" s="193"/>
    </row>
    <row r="63" spans="1:4" x14ac:dyDescent="0.2">
      <c r="A63" s="18"/>
      <c r="B63" s="193"/>
      <c r="C63" s="193"/>
      <c r="D63" s="193"/>
    </row>
    <row r="64" spans="1:4" x14ac:dyDescent="0.2">
      <c r="A64" s="22"/>
      <c r="B64" s="193"/>
      <c r="C64" s="193"/>
      <c r="D64" s="193"/>
    </row>
    <row r="65" spans="1:4" x14ac:dyDescent="0.2">
      <c r="A65" s="18"/>
      <c r="B65" s="193"/>
      <c r="C65" s="193"/>
      <c r="D65" s="193"/>
    </row>
    <row r="66" spans="1:4" x14ac:dyDescent="0.2">
      <c r="A66" s="18"/>
      <c r="B66" s="193"/>
      <c r="C66" s="193"/>
      <c r="D66" s="193"/>
    </row>
    <row r="67" spans="1:4" x14ac:dyDescent="0.2">
      <c r="A67" s="18"/>
      <c r="B67" s="193"/>
      <c r="C67" s="193"/>
      <c r="D67" s="193"/>
    </row>
    <row r="68" spans="1:4" x14ac:dyDescent="0.2">
      <c r="A68" s="18"/>
      <c r="B68" s="193"/>
      <c r="C68" s="193"/>
      <c r="D68" s="193"/>
    </row>
    <row r="69" spans="1:4" x14ac:dyDescent="0.2">
      <c r="A69" s="18"/>
      <c r="B69" s="193"/>
      <c r="C69" s="193"/>
      <c r="D69" s="193"/>
    </row>
    <row r="70" spans="1:4" x14ac:dyDescent="0.2">
      <c r="A70" s="18"/>
      <c r="B70" s="193"/>
      <c r="C70" s="193"/>
      <c r="D70" s="193"/>
    </row>
    <row r="71" spans="1:4" x14ac:dyDescent="0.2">
      <c r="A71" s="18"/>
      <c r="B71" s="193"/>
      <c r="C71" s="193"/>
      <c r="D71" s="193"/>
    </row>
    <row r="72" spans="1:4" x14ac:dyDescent="0.2">
      <c r="A72" s="18"/>
      <c r="B72" s="193"/>
      <c r="C72" s="193"/>
      <c r="D72" s="193"/>
    </row>
    <row r="73" spans="1:4" x14ac:dyDescent="0.2">
      <c r="A73" s="2"/>
      <c r="B73" s="193"/>
      <c r="C73" s="193"/>
      <c r="D73" s="193"/>
    </row>
    <row r="74" spans="1:4" x14ac:dyDescent="0.2">
      <c r="A74" s="2"/>
      <c r="B74" s="193"/>
      <c r="C74" s="193"/>
      <c r="D74" s="193"/>
    </row>
    <row r="75" spans="1:4" x14ac:dyDescent="0.2">
      <c r="A75" s="2"/>
      <c r="B75" s="193"/>
      <c r="C75" s="193"/>
      <c r="D75" s="193"/>
    </row>
    <row r="76" spans="1:4" x14ac:dyDescent="0.2">
      <c r="A76" s="2"/>
      <c r="B76" s="193"/>
      <c r="C76" s="193"/>
      <c r="D76" s="193"/>
    </row>
    <row r="77" spans="1:4" x14ac:dyDescent="0.2">
      <c r="A77" s="2"/>
      <c r="B77" s="193"/>
      <c r="C77" s="193"/>
      <c r="D77" s="193"/>
    </row>
    <row r="78" spans="1:4" x14ac:dyDescent="0.2">
      <c r="A78" s="2"/>
      <c r="B78" s="193"/>
      <c r="C78" s="193"/>
      <c r="D78" s="193"/>
    </row>
    <row r="79" spans="1:4" x14ac:dyDescent="0.2">
      <c r="A79" s="2"/>
      <c r="B79" s="193"/>
      <c r="C79" s="193"/>
      <c r="D79" s="193"/>
    </row>
    <row r="80" spans="1:4" x14ac:dyDescent="0.2">
      <c r="A80" s="2"/>
      <c r="B80" s="193"/>
      <c r="C80" s="193"/>
      <c r="D80" s="193"/>
    </row>
    <row r="81" spans="1:4" x14ac:dyDescent="0.2">
      <c r="A81" s="2"/>
      <c r="B81" s="193"/>
      <c r="C81" s="193"/>
      <c r="D81" s="193"/>
    </row>
    <row r="82" spans="1:4" x14ac:dyDescent="0.2">
      <c r="A82" s="2"/>
      <c r="B82" s="193"/>
      <c r="C82" s="193"/>
      <c r="D82" s="193"/>
    </row>
    <row r="83" spans="1:4" x14ac:dyDescent="0.2">
      <c r="A83" s="2"/>
      <c r="B83" s="193"/>
      <c r="C83" s="193"/>
      <c r="D83" s="193"/>
    </row>
    <row r="84" spans="1:4" x14ac:dyDescent="0.2">
      <c r="A84" s="2"/>
      <c r="B84" s="193"/>
      <c r="C84" s="193"/>
      <c r="D84" s="193"/>
    </row>
    <row r="85" spans="1:4" x14ac:dyDescent="0.2">
      <c r="A85" s="2"/>
      <c r="B85" s="193"/>
      <c r="C85" s="193"/>
      <c r="D85" s="193"/>
    </row>
    <row r="86" spans="1:4" x14ac:dyDescent="0.2">
      <c r="A86" s="2"/>
      <c r="B86" s="193"/>
      <c r="C86" s="193"/>
      <c r="D86" s="193"/>
    </row>
    <row r="87" spans="1:4" x14ac:dyDescent="0.2">
      <c r="A87" s="2"/>
      <c r="B87" s="193"/>
      <c r="C87" s="193"/>
      <c r="D87" s="193"/>
    </row>
    <row r="88" spans="1:4" x14ac:dyDescent="0.2">
      <c r="A88" s="2"/>
      <c r="B88" s="193"/>
      <c r="C88" s="193"/>
      <c r="D88" s="193"/>
    </row>
    <row r="89" spans="1:4" x14ac:dyDescent="0.2">
      <c r="A89" s="2"/>
      <c r="B89" s="193"/>
      <c r="C89" s="193"/>
      <c r="D89" s="193"/>
    </row>
    <row r="90" spans="1:4" x14ac:dyDescent="0.2">
      <c r="A90" s="2"/>
      <c r="B90" s="193"/>
      <c r="C90" s="193"/>
      <c r="D90" s="193"/>
    </row>
    <row r="91" spans="1:4" x14ac:dyDescent="0.2">
      <c r="A91" s="2"/>
      <c r="B91" s="193"/>
      <c r="C91" s="193"/>
      <c r="D91" s="193"/>
    </row>
    <row r="92" spans="1:4" x14ac:dyDescent="0.2">
      <c r="A92" s="2"/>
      <c r="B92" s="193"/>
      <c r="C92" s="193"/>
      <c r="D92" s="193"/>
    </row>
    <row r="93" spans="1:4" x14ac:dyDescent="0.2">
      <c r="A93" s="2"/>
      <c r="B93" s="193"/>
      <c r="C93" s="193"/>
      <c r="D93" s="193"/>
    </row>
    <row r="94" spans="1:4" x14ac:dyDescent="0.2">
      <c r="A94" s="2"/>
      <c r="B94" s="193"/>
      <c r="C94" s="193"/>
      <c r="D94" s="193"/>
    </row>
    <row r="95" spans="1:4" x14ac:dyDescent="0.2">
      <c r="A95" s="2"/>
      <c r="B95" s="193"/>
      <c r="C95" s="193"/>
      <c r="D95" s="193"/>
    </row>
    <row r="96" spans="1:4" x14ac:dyDescent="0.2">
      <c r="A96" s="2"/>
      <c r="B96" s="193"/>
      <c r="C96" s="193"/>
      <c r="D96" s="193"/>
    </row>
    <row r="97" spans="1:4" x14ac:dyDescent="0.2">
      <c r="A97" s="2"/>
      <c r="B97" s="193"/>
      <c r="C97" s="193"/>
      <c r="D97" s="193"/>
    </row>
    <row r="98" spans="1:4" x14ac:dyDescent="0.2">
      <c r="A98" s="2"/>
      <c r="B98" s="193"/>
      <c r="C98" s="193"/>
      <c r="D98" s="193"/>
    </row>
    <row r="99" spans="1:4" x14ac:dyDescent="0.2">
      <c r="A99" s="2"/>
      <c r="B99" s="193"/>
      <c r="C99" s="193"/>
      <c r="D99" s="193"/>
    </row>
    <row r="100" spans="1:4" x14ac:dyDescent="0.2">
      <c r="A100" s="2"/>
      <c r="B100" s="193"/>
      <c r="C100" s="193"/>
      <c r="D100" s="193"/>
    </row>
    <row r="101" spans="1:4" x14ac:dyDescent="0.2">
      <c r="A101" s="2"/>
      <c r="B101" s="193"/>
      <c r="C101" s="193"/>
      <c r="D101" s="193"/>
    </row>
    <row r="102" spans="1:4" x14ac:dyDescent="0.2">
      <c r="A102" s="2"/>
      <c r="B102" s="193"/>
      <c r="C102" s="193"/>
      <c r="D102" s="193"/>
    </row>
    <row r="103" spans="1:4" x14ac:dyDescent="0.2">
      <c r="A103" s="2"/>
      <c r="B103" s="193"/>
      <c r="C103" s="193"/>
      <c r="D103" s="193"/>
    </row>
    <row r="104" spans="1:4" x14ac:dyDescent="0.2">
      <c r="A104" s="18"/>
      <c r="B104" s="193"/>
      <c r="C104" s="193"/>
      <c r="D104" s="193"/>
    </row>
    <row r="105" spans="1:4" x14ac:dyDescent="0.2">
      <c r="A105" s="18"/>
      <c r="B105" s="193"/>
      <c r="C105" s="193"/>
      <c r="D105" s="193"/>
    </row>
    <row r="106" spans="1:4" x14ac:dyDescent="0.2">
      <c r="A106" s="18"/>
      <c r="B106" s="193"/>
      <c r="C106" s="193"/>
      <c r="D106" s="193"/>
    </row>
    <row r="107" spans="1:4" x14ac:dyDescent="0.2">
      <c r="A107" s="18"/>
      <c r="B107" s="193"/>
      <c r="C107" s="193"/>
      <c r="D107" s="193"/>
    </row>
    <row r="108" spans="1:4" x14ac:dyDescent="0.2">
      <c r="A108" s="18"/>
      <c r="B108" s="193"/>
      <c r="C108" s="193"/>
      <c r="D108" s="193"/>
    </row>
    <row r="109" spans="1:4" x14ac:dyDescent="0.2">
      <c r="A109" s="18"/>
      <c r="B109" s="193"/>
      <c r="C109" s="193"/>
      <c r="D109" s="193"/>
    </row>
    <row r="110" spans="1:4" x14ac:dyDescent="0.2">
      <c r="A110" s="18"/>
      <c r="B110" s="193"/>
      <c r="C110" s="193"/>
      <c r="D110" s="193"/>
    </row>
    <row r="111" spans="1:4" x14ac:dyDescent="0.2">
      <c r="A111" s="18"/>
      <c r="B111" s="193"/>
      <c r="C111" s="193"/>
      <c r="D111" s="193"/>
    </row>
    <row r="112" spans="1:4" x14ac:dyDescent="0.2">
      <c r="A112" s="18"/>
      <c r="B112" s="193"/>
      <c r="C112" s="193"/>
      <c r="D112" s="193"/>
    </row>
    <row r="113" spans="1:4" x14ac:dyDescent="0.2">
      <c r="A113" s="18"/>
      <c r="B113" s="193"/>
      <c r="C113" s="193"/>
      <c r="D113" s="193"/>
    </row>
    <row r="114" spans="1:4" x14ac:dyDescent="0.2">
      <c r="A114" s="18"/>
      <c r="B114" s="193"/>
      <c r="C114" s="193"/>
      <c r="D114" s="193"/>
    </row>
    <row r="115" spans="1:4" x14ac:dyDescent="0.2">
      <c r="A115" s="18"/>
      <c r="B115" s="193"/>
      <c r="C115" s="193"/>
      <c r="D115" s="193"/>
    </row>
    <row r="116" spans="1:4" x14ac:dyDescent="0.2">
      <c r="A116" s="18"/>
      <c r="B116" s="193"/>
      <c r="C116" s="193"/>
      <c r="D116" s="193"/>
    </row>
    <row r="117" spans="1:4" x14ac:dyDescent="0.2">
      <c r="A117" s="18"/>
      <c r="B117" s="193"/>
      <c r="C117" s="193"/>
      <c r="D117" s="193"/>
    </row>
    <row r="118" spans="1:4" x14ac:dyDescent="0.2">
      <c r="A118" s="18"/>
      <c r="B118" s="193"/>
      <c r="C118" s="193"/>
      <c r="D118" s="193"/>
    </row>
    <row r="119" spans="1:4" x14ac:dyDescent="0.2">
      <c r="A119" s="18"/>
      <c r="B119" s="193"/>
      <c r="C119" s="193"/>
      <c r="D119" s="193"/>
    </row>
    <row r="120" spans="1:4" x14ac:dyDescent="0.2">
      <c r="A120" s="18"/>
      <c r="B120" s="193"/>
      <c r="C120" s="193"/>
      <c r="D120" s="193"/>
    </row>
    <row r="121" spans="1:4" x14ac:dyDescent="0.2">
      <c r="A121" s="18"/>
      <c r="B121" s="193"/>
      <c r="C121" s="193"/>
      <c r="D121" s="193"/>
    </row>
    <row r="122" spans="1:4" x14ac:dyDescent="0.2">
      <c r="A122" s="18"/>
      <c r="B122" s="193"/>
      <c r="C122" s="193"/>
      <c r="D122" s="193"/>
    </row>
    <row r="123" spans="1:4" x14ac:dyDescent="0.2">
      <c r="A123" s="18"/>
      <c r="B123" s="193"/>
      <c r="C123" s="193"/>
      <c r="D123" s="193"/>
    </row>
    <row r="124" spans="1:4" x14ac:dyDescent="0.2">
      <c r="A124" s="18"/>
      <c r="B124" s="193"/>
      <c r="C124" s="193"/>
      <c r="D124" s="193"/>
    </row>
    <row r="125" spans="1:4" x14ac:dyDescent="0.2">
      <c r="A125" s="18"/>
      <c r="B125" s="193"/>
      <c r="C125" s="193"/>
      <c r="D125" s="193"/>
    </row>
    <row r="126" spans="1:4" x14ac:dyDescent="0.2">
      <c r="A126" s="18"/>
      <c r="B126" s="193"/>
      <c r="C126" s="193"/>
      <c r="D126" s="193"/>
    </row>
    <row r="127" spans="1:4" x14ac:dyDescent="0.2">
      <c r="A127" s="18"/>
      <c r="B127" s="193"/>
      <c r="C127" s="193"/>
      <c r="D127" s="193"/>
    </row>
    <row r="128" spans="1:4" x14ac:dyDescent="0.2">
      <c r="A128" s="18"/>
      <c r="B128" s="193"/>
      <c r="C128" s="193"/>
      <c r="D128" s="193"/>
    </row>
    <row r="129" spans="1:4" x14ac:dyDescent="0.2">
      <c r="A129" s="18"/>
      <c r="B129" s="193"/>
      <c r="C129" s="193"/>
      <c r="D129" s="193"/>
    </row>
    <row r="130" spans="1:4" x14ac:dyDescent="0.2">
      <c r="A130" s="18"/>
      <c r="B130" s="193"/>
      <c r="C130" s="193"/>
      <c r="D130" s="193"/>
    </row>
    <row r="131" spans="1:4" x14ac:dyDescent="0.2">
      <c r="A131" s="18"/>
      <c r="B131" s="193"/>
      <c r="C131" s="193"/>
      <c r="D131" s="193"/>
    </row>
    <row r="132" spans="1:4" x14ac:dyDescent="0.2">
      <c r="A132" s="18"/>
      <c r="B132" s="193"/>
      <c r="C132" s="193"/>
      <c r="D132" s="193"/>
    </row>
    <row r="133" spans="1:4" x14ac:dyDescent="0.2">
      <c r="A133" s="18"/>
      <c r="B133" s="193"/>
      <c r="C133" s="193"/>
      <c r="D133" s="193"/>
    </row>
    <row r="134" spans="1:4" x14ac:dyDescent="0.2">
      <c r="A134" s="18"/>
      <c r="B134" s="193"/>
      <c r="C134" s="193"/>
      <c r="D134" s="193"/>
    </row>
    <row r="135" spans="1:4" x14ac:dyDescent="0.2">
      <c r="A135" s="18"/>
      <c r="B135" s="193"/>
      <c r="C135" s="193"/>
      <c r="D135" s="193"/>
    </row>
    <row r="136" spans="1:4" x14ac:dyDescent="0.2">
      <c r="A136" s="18"/>
      <c r="B136" s="193"/>
      <c r="C136" s="193"/>
      <c r="D136" s="193"/>
    </row>
    <row r="137" spans="1:4" x14ac:dyDescent="0.2">
      <c r="A137" s="18"/>
      <c r="B137" s="193"/>
      <c r="C137" s="193"/>
      <c r="D137" s="193"/>
    </row>
    <row r="138" spans="1:4" x14ac:dyDescent="0.2">
      <c r="A138" s="18"/>
      <c r="B138" s="193"/>
      <c r="C138" s="193"/>
      <c r="D138" s="193"/>
    </row>
    <row r="139" spans="1:4" x14ac:dyDescent="0.2">
      <c r="A139" s="195"/>
      <c r="B139" s="106"/>
      <c r="C139" s="342"/>
      <c r="D139" s="342"/>
    </row>
    <row r="140" spans="1:4" x14ac:dyDescent="0.2">
      <c r="A140" s="195"/>
      <c r="B140" s="197"/>
      <c r="C140" s="197"/>
      <c r="D140" s="197"/>
    </row>
    <row r="141" spans="1:4" x14ac:dyDescent="0.2">
      <c r="A141" s="195"/>
      <c r="B141" s="197"/>
      <c r="C141" s="197"/>
      <c r="D141" s="197"/>
    </row>
    <row r="142" spans="1:4" x14ac:dyDescent="0.2">
      <c r="A142" s="195"/>
      <c r="B142" s="197"/>
      <c r="C142" s="197"/>
      <c r="D142" s="197"/>
    </row>
    <row r="143" spans="1:4" x14ac:dyDescent="0.2">
      <c r="A143" s="198"/>
      <c r="B143" s="197"/>
      <c r="C143" s="197"/>
      <c r="D143" s="197"/>
    </row>
    <row r="144" spans="1:4" x14ac:dyDescent="0.2">
      <c r="A144" s="198"/>
      <c r="B144" s="197"/>
      <c r="C144" s="197"/>
      <c r="D144" s="197"/>
    </row>
    <row r="145" spans="1:4" x14ac:dyDescent="0.2">
      <c r="A145" s="198"/>
      <c r="B145" s="197"/>
      <c r="C145" s="197"/>
      <c r="D145" s="197"/>
    </row>
    <row r="146" spans="1:4" x14ac:dyDescent="0.2">
      <c r="A146" s="198"/>
      <c r="B146" s="197"/>
      <c r="C146" s="197"/>
      <c r="D146" s="197"/>
    </row>
    <row r="147" spans="1:4" x14ac:dyDescent="0.2">
      <c r="A147" s="198"/>
      <c r="B147" s="197"/>
      <c r="C147" s="197"/>
      <c r="D147" s="197"/>
    </row>
    <row r="148" spans="1:4" x14ac:dyDescent="0.2">
      <c r="A148" s="198"/>
      <c r="B148" s="197"/>
      <c r="C148" s="197"/>
      <c r="D148" s="197"/>
    </row>
    <row r="149" spans="1:4" x14ac:dyDescent="0.2">
      <c r="A149" s="198"/>
      <c r="B149" s="197"/>
      <c r="C149" s="197"/>
      <c r="D149" s="197"/>
    </row>
    <row r="150" spans="1:4" x14ac:dyDescent="0.2">
      <c r="A150" s="198"/>
      <c r="B150" s="197"/>
      <c r="C150" s="197"/>
      <c r="D150" s="197"/>
    </row>
    <row r="151" spans="1:4" x14ac:dyDescent="0.2">
      <c r="A151" s="198"/>
      <c r="B151" s="197"/>
      <c r="C151" s="197"/>
      <c r="D151" s="197"/>
    </row>
    <row r="152" spans="1:4" x14ac:dyDescent="0.2">
      <c r="A152" s="198"/>
      <c r="B152" s="197"/>
      <c r="C152" s="197"/>
      <c r="D152" s="197"/>
    </row>
    <row r="153" spans="1:4" x14ac:dyDescent="0.2">
      <c r="A153" s="198"/>
      <c r="B153" s="197"/>
      <c r="C153" s="197"/>
      <c r="D153" s="197"/>
    </row>
    <row r="154" spans="1:4" x14ac:dyDescent="0.2">
      <c r="A154" s="198"/>
      <c r="B154" s="197"/>
      <c r="C154" s="197"/>
      <c r="D154" s="197"/>
    </row>
    <row r="155" spans="1:4" x14ac:dyDescent="0.2">
      <c r="A155" s="198"/>
      <c r="B155" s="197"/>
      <c r="C155" s="197"/>
      <c r="D155" s="197"/>
    </row>
  </sheetData>
  <mergeCells count="8">
    <mergeCell ref="A49:B49"/>
    <mergeCell ref="Q1:S1"/>
    <mergeCell ref="N1:P1"/>
    <mergeCell ref="K1:M1"/>
    <mergeCell ref="H1:J1"/>
    <mergeCell ref="B1:D1"/>
    <mergeCell ref="E1:G1"/>
    <mergeCell ref="A1:A2"/>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Roman,Félkövér"2019. évi költségvetés 
TÉR_KÖZ pályázat és egyéb fejlesztési projektek
11605 cím bevételi előiányzat&amp;R&amp;"Times New Roman,Félkövér dőlt"12. melléklet a /2019. () 
önk.rendelethez
ezer forintban&amp;"Times New Roman,Normál"
</oddHeader>
    <oddFooter>&amp;R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58"/>
  <sheetViews>
    <sheetView zoomScaleNormal="100" workbookViewId="0">
      <pane xSplit="1" ySplit="2" topLeftCell="Q18" activePane="bottomRight" state="frozen"/>
      <selection pane="topRight" activeCell="B1" sqref="B1"/>
      <selection pane="bottomLeft" activeCell="A3" sqref="A3"/>
      <selection pane="bottomRight" activeCell="U32" sqref="U32"/>
    </sheetView>
  </sheetViews>
  <sheetFormatPr defaultColWidth="9.140625" defaultRowHeight="12.75" x14ac:dyDescent="0.2"/>
  <cols>
    <col min="1" max="1" width="57" style="82" customWidth="1"/>
    <col min="2" max="13" width="9.7109375" style="93" customWidth="1"/>
    <col min="14" max="16" width="9.7109375" style="94" customWidth="1"/>
    <col min="17" max="25" width="9.7109375" style="93" customWidth="1"/>
    <col min="26" max="28" width="9.7109375" style="94" customWidth="1"/>
    <col min="29" max="29" width="10.7109375" style="94" customWidth="1"/>
    <col min="30" max="31" width="10.7109375" style="97" customWidth="1"/>
    <col min="32" max="16384" width="9.140625" style="97"/>
  </cols>
  <sheetData>
    <row r="1" spans="1:31" s="98" customFormat="1" ht="64.900000000000006" customHeight="1" thickBot="1" x14ac:dyDescent="0.25">
      <c r="A1" s="1031" t="s">
        <v>508</v>
      </c>
      <c r="B1" s="1065" t="s">
        <v>82</v>
      </c>
      <c r="C1" s="1065"/>
      <c r="D1" s="1066"/>
      <c r="E1" s="1064" t="s">
        <v>84</v>
      </c>
      <c r="F1" s="1065"/>
      <c r="G1" s="1066"/>
      <c r="H1" s="1064" t="s">
        <v>86</v>
      </c>
      <c r="I1" s="1065"/>
      <c r="J1" s="1066"/>
      <c r="K1" s="1064" t="s">
        <v>97</v>
      </c>
      <c r="L1" s="1065"/>
      <c r="M1" s="1066"/>
      <c r="N1" s="1064" t="s">
        <v>521</v>
      </c>
      <c r="O1" s="1065"/>
      <c r="P1" s="1087"/>
      <c r="Q1" s="1090" t="s">
        <v>101</v>
      </c>
      <c r="R1" s="1065"/>
      <c r="S1" s="1066"/>
      <c r="T1" s="1064" t="s">
        <v>103</v>
      </c>
      <c r="U1" s="1065"/>
      <c r="V1" s="1066"/>
      <c r="W1" s="1064" t="s">
        <v>109</v>
      </c>
      <c r="X1" s="1065"/>
      <c r="Y1" s="1066"/>
      <c r="Z1" s="1064" t="s">
        <v>522</v>
      </c>
      <c r="AA1" s="1065"/>
      <c r="AB1" s="1066"/>
      <c r="AC1" s="1070" t="s">
        <v>523</v>
      </c>
      <c r="AD1" s="1071"/>
      <c r="AE1" s="1072"/>
    </row>
    <row r="2" spans="1:31" s="98" customFormat="1" ht="30" customHeight="1" x14ac:dyDescent="0.2">
      <c r="A2" s="1091"/>
      <c r="B2" s="708" t="s">
        <v>1122</v>
      </c>
      <c r="C2" s="708" t="s">
        <v>929</v>
      </c>
      <c r="D2" s="708" t="s">
        <v>932</v>
      </c>
      <c r="E2" s="758" t="s">
        <v>1122</v>
      </c>
      <c r="F2" s="708" t="s">
        <v>929</v>
      </c>
      <c r="G2" s="708" t="s">
        <v>932</v>
      </c>
      <c r="H2" s="758" t="s">
        <v>1122</v>
      </c>
      <c r="I2" s="708" t="s">
        <v>929</v>
      </c>
      <c r="J2" s="708" t="s">
        <v>932</v>
      </c>
      <c r="K2" s="758" t="s">
        <v>1122</v>
      </c>
      <c r="L2" s="708" t="s">
        <v>929</v>
      </c>
      <c r="M2" s="708" t="s">
        <v>932</v>
      </c>
      <c r="N2" s="758" t="s">
        <v>1122</v>
      </c>
      <c r="O2" s="708" t="s">
        <v>929</v>
      </c>
      <c r="P2" s="709" t="s">
        <v>932</v>
      </c>
      <c r="Q2" s="758" t="s">
        <v>1122</v>
      </c>
      <c r="R2" s="708" t="s">
        <v>929</v>
      </c>
      <c r="S2" s="708" t="s">
        <v>932</v>
      </c>
      <c r="T2" s="758" t="s">
        <v>1122</v>
      </c>
      <c r="U2" s="708" t="s">
        <v>929</v>
      </c>
      <c r="V2" s="708" t="s">
        <v>932</v>
      </c>
      <c r="W2" s="758" t="s">
        <v>1122</v>
      </c>
      <c r="X2" s="708" t="s">
        <v>929</v>
      </c>
      <c r="Y2" s="708" t="s">
        <v>932</v>
      </c>
      <c r="Z2" s="758" t="s">
        <v>1122</v>
      </c>
      <c r="AA2" s="708" t="s">
        <v>929</v>
      </c>
      <c r="AB2" s="708" t="s">
        <v>932</v>
      </c>
      <c r="AC2" s="758" t="s">
        <v>1122</v>
      </c>
      <c r="AD2" s="708" t="s">
        <v>929</v>
      </c>
      <c r="AE2" s="709" t="s">
        <v>932</v>
      </c>
    </row>
    <row r="3" spans="1:31" s="236" customFormat="1" ht="30" customHeight="1" thickBot="1" x14ac:dyDescent="0.25">
      <c r="A3" s="858" t="s">
        <v>587</v>
      </c>
      <c r="B3" s="745">
        <v>0</v>
      </c>
      <c r="C3" s="745"/>
      <c r="D3" s="745">
        <f>SUM(B3:C3)</f>
        <v>0</v>
      </c>
      <c r="E3" s="746"/>
      <c r="F3" s="746"/>
      <c r="G3" s="746">
        <f>SUM(E3:F3)</f>
        <v>0</v>
      </c>
      <c r="H3" s="746">
        <v>3000</v>
      </c>
      <c r="I3" s="746"/>
      <c r="J3" s="746">
        <f>SUM(H3:I3)</f>
        <v>3000</v>
      </c>
      <c r="K3" s="746"/>
      <c r="L3" s="746"/>
      <c r="M3" s="746">
        <f>SUM(K3:L3)</f>
        <v>0</v>
      </c>
      <c r="N3" s="746">
        <f>SUM(B3+E3+H3+K3)</f>
        <v>3000</v>
      </c>
      <c r="O3" s="746">
        <f t="shared" ref="O3:P3" si="0">SUM(C3+F3+I3+L3)</f>
        <v>0</v>
      </c>
      <c r="P3" s="863">
        <f t="shared" si="0"/>
        <v>3000</v>
      </c>
      <c r="Q3" s="872"/>
      <c r="R3" s="746"/>
      <c r="S3" s="746">
        <f>SUM(Q3:R3)</f>
        <v>0</v>
      </c>
      <c r="T3" s="746"/>
      <c r="U3" s="746"/>
      <c r="V3" s="746">
        <f>SUM(T3:U3)</f>
        <v>0</v>
      </c>
      <c r="W3" s="746"/>
      <c r="X3" s="746"/>
      <c r="Y3" s="746">
        <f>SUM(W3:X3)</f>
        <v>0</v>
      </c>
      <c r="Z3" s="746">
        <f>SUM(Q3+T3+W3)</f>
        <v>0</v>
      </c>
      <c r="AA3" s="746">
        <f t="shared" ref="AA3:AB3" si="1">SUM(R3+U3+X3)</f>
        <v>0</v>
      </c>
      <c r="AB3" s="746">
        <f t="shared" si="1"/>
        <v>0</v>
      </c>
      <c r="AC3" s="744">
        <f>Z3+N3</f>
        <v>3000</v>
      </c>
      <c r="AD3" s="744">
        <f t="shared" ref="AD3:AE18" si="2">AA3+O3</f>
        <v>0</v>
      </c>
      <c r="AE3" s="749">
        <f t="shared" si="2"/>
        <v>3000</v>
      </c>
    </row>
    <row r="4" spans="1:31" s="236" customFormat="1" ht="30" customHeight="1" thickBot="1" x14ac:dyDescent="0.25">
      <c r="A4" s="261" t="s">
        <v>1006</v>
      </c>
      <c r="B4" s="256">
        <f>B5</f>
        <v>0</v>
      </c>
      <c r="C4" s="763">
        <f>C5</f>
        <v>0</v>
      </c>
      <c r="D4" s="256">
        <f t="shared" ref="D4:AB4" si="3">D5</f>
        <v>0</v>
      </c>
      <c r="E4" s="256">
        <f t="shared" si="3"/>
        <v>0</v>
      </c>
      <c r="F4" s="256">
        <f t="shared" si="3"/>
        <v>0</v>
      </c>
      <c r="G4" s="256">
        <f t="shared" si="3"/>
        <v>0</v>
      </c>
      <c r="H4" s="256">
        <f t="shared" si="3"/>
        <v>1207</v>
      </c>
      <c r="I4" s="256">
        <f t="shared" si="3"/>
        <v>0</v>
      </c>
      <c r="J4" s="256">
        <f t="shared" si="3"/>
        <v>1207</v>
      </c>
      <c r="K4" s="256">
        <f t="shared" si="3"/>
        <v>0</v>
      </c>
      <c r="L4" s="256">
        <f t="shared" si="3"/>
        <v>0</v>
      </c>
      <c r="M4" s="256">
        <f t="shared" si="3"/>
        <v>0</v>
      </c>
      <c r="N4" s="256">
        <f t="shared" si="3"/>
        <v>1207</v>
      </c>
      <c r="O4" s="256">
        <f t="shared" si="3"/>
        <v>0</v>
      </c>
      <c r="P4" s="864">
        <f t="shared" si="3"/>
        <v>1207</v>
      </c>
      <c r="Q4" s="747">
        <f t="shared" si="3"/>
        <v>0</v>
      </c>
      <c r="R4" s="256">
        <f t="shared" si="3"/>
        <v>0</v>
      </c>
      <c r="S4" s="256">
        <f t="shared" si="3"/>
        <v>0</v>
      </c>
      <c r="T4" s="256">
        <f t="shared" si="3"/>
        <v>0</v>
      </c>
      <c r="U4" s="256">
        <f t="shared" si="3"/>
        <v>0</v>
      </c>
      <c r="V4" s="256">
        <f t="shared" si="3"/>
        <v>0</v>
      </c>
      <c r="W4" s="256">
        <f t="shared" si="3"/>
        <v>0</v>
      </c>
      <c r="X4" s="256">
        <f t="shared" si="3"/>
        <v>0</v>
      </c>
      <c r="Y4" s="256">
        <f t="shared" si="3"/>
        <v>0</v>
      </c>
      <c r="Z4" s="256">
        <f t="shared" si="3"/>
        <v>0</v>
      </c>
      <c r="AA4" s="256">
        <f t="shared" si="3"/>
        <v>0</v>
      </c>
      <c r="AB4" s="256">
        <f t="shared" si="3"/>
        <v>0</v>
      </c>
      <c r="AC4" s="784">
        <f t="shared" ref="AC4:AC58" si="4">Z4+N4</f>
        <v>1207</v>
      </c>
      <c r="AD4" s="784">
        <f t="shared" si="2"/>
        <v>0</v>
      </c>
      <c r="AE4" s="812">
        <f t="shared" si="2"/>
        <v>1207</v>
      </c>
    </row>
    <row r="5" spans="1:31" s="236" customFormat="1" ht="30" customHeight="1" thickBot="1" x14ac:dyDescent="0.25">
      <c r="A5" s="859" t="s">
        <v>1007</v>
      </c>
      <c r="B5" s="778"/>
      <c r="C5" s="778"/>
      <c r="D5" s="778"/>
      <c r="E5" s="778"/>
      <c r="F5" s="778"/>
      <c r="G5" s="778"/>
      <c r="H5" s="778">
        <v>1207</v>
      </c>
      <c r="I5" s="783"/>
      <c r="J5" s="778">
        <f>SUM(H5:I5)</f>
        <v>1207</v>
      </c>
      <c r="K5" s="778"/>
      <c r="L5" s="778"/>
      <c r="M5" s="778"/>
      <c r="N5" s="784">
        <f t="shared" ref="N5" si="5">SUM(B5+E5+H5+K5)</f>
        <v>1207</v>
      </c>
      <c r="O5" s="784">
        <f t="shared" ref="O5" si="6">SUM(C5+F5+I5+L5)</f>
        <v>0</v>
      </c>
      <c r="P5" s="812">
        <f t="shared" ref="P5" si="7">SUM(D5+G5+J5+M5)</f>
        <v>1207</v>
      </c>
      <c r="Q5" s="873"/>
      <c r="R5" s="778"/>
      <c r="S5" s="778"/>
      <c r="T5" s="778"/>
      <c r="U5" s="778"/>
      <c r="V5" s="778"/>
      <c r="W5" s="778"/>
      <c r="X5" s="778"/>
      <c r="Y5" s="778"/>
      <c r="Z5" s="784">
        <f t="shared" ref="Z5" si="8">SUM(Q5+T5+W5)</f>
        <v>0</v>
      </c>
      <c r="AA5" s="784">
        <f t="shared" ref="AA5" si="9">SUM(R5+U5+X5)</f>
        <v>0</v>
      </c>
      <c r="AB5" s="784">
        <f t="shared" ref="AB5" si="10">SUM(S5+V5+Y5)</f>
        <v>0</v>
      </c>
      <c r="AC5" s="763">
        <f t="shared" si="4"/>
        <v>1207</v>
      </c>
      <c r="AD5" s="763">
        <f t="shared" si="2"/>
        <v>0</v>
      </c>
      <c r="AE5" s="764">
        <f t="shared" si="2"/>
        <v>1207</v>
      </c>
    </row>
    <row r="6" spans="1:31" s="236" customFormat="1" ht="30" customHeight="1" thickBot="1" x14ac:dyDescent="0.25">
      <c r="A6" s="860" t="s">
        <v>1008</v>
      </c>
      <c r="B6" s="256">
        <f t="shared" ref="B6:AB6" si="11">SUM(B8:B28)</f>
        <v>0</v>
      </c>
      <c r="C6" s="256">
        <f t="shared" si="11"/>
        <v>0</v>
      </c>
      <c r="D6" s="256">
        <f t="shared" si="11"/>
        <v>0</v>
      </c>
      <c r="E6" s="256">
        <f t="shared" si="11"/>
        <v>0</v>
      </c>
      <c r="F6" s="256">
        <f t="shared" si="11"/>
        <v>0</v>
      </c>
      <c r="G6" s="256">
        <f t="shared" si="11"/>
        <v>0</v>
      </c>
      <c r="H6" s="256">
        <f t="shared" si="11"/>
        <v>5984</v>
      </c>
      <c r="I6" s="256">
        <f t="shared" si="11"/>
        <v>0</v>
      </c>
      <c r="J6" s="256">
        <f t="shared" si="11"/>
        <v>5984</v>
      </c>
      <c r="K6" s="256">
        <f t="shared" si="11"/>
        <v>6000</v>
      </c>
      <c r="L6" s="256">
        <f t="shared" si="11"/>
        <v>0</v>
      </c>
      <c r="M6" s="256">
        <f t="shared" si="11"/>
        <v>6000</v>
      </c>
      <c r="N6" s="256">
        <f t="shared" si="11"/>
        <v>11984</v>
      </c>
      <c r="O6" s="256">
        <f t="shared" si="11"/>
        <v>0</v>
      </c>
      <c r="P6" s="864">
        <f t="shared" si="11"/>
        <v>11984</v>
      </c>
      <c r="Q6" s="747">
        <f t="shared" si="11"/>
        <v>0</v>
      </c>
      <c r="R6" s="256">
        <f t="shared" si="11"/>
        <v>0</v>
      </c>
      <c r="S6" s="256">
        <f t="shared" si="11"/>
        <v>0</v>
      </c>
      <c r="T6" s="256">
        <f t="shared" si="11"/>
        <v>555254</v>
      </c>
      <c r="U6" s="256">
        <f t="shared" si="11"/>
        <v>0</v>
      </c>
      <c r="V6" s="256">
        <f t="shared" si="11"/>
        <v>555254</v>
      </c>
      <c r="W6" s="256">
        <f t="shared" si="11"/>
        <v>158687</v>
      </c>
      <c r="X6" s="256">
        <f t="shared" si="11"/>
        <v>0</v>
      </c>
      <c r="Y6" s="256">
        <f t="shared" si="11"/>
        <v>158687</v>
      </c>
      <c r="Z6" s="256">
        <f t="shared" si="11"/>
        <v>713941</v>
      </c>
      <c r="AA6" s="256">
        <f t="shared" si="11"/>
        <v>0</v>
      </c>
      <c r="AB6" s="256">
        <f t="shared" si="11"/>
        <v>713941</v>
      </c>
      <c r="AC6" s="763">
        <f t="shared" si="4"/>
        <v>725925</v>
      </c>
      <c r="AD6" s="763">
        <f t="shared" si="2"/>
        <v>0</v>
      </c>
      <c r="AE6" s="764">
        <f t="shared" si="2"/>
        <v>725925</v>
      </c>
    </row>
    <row r="7" spans="1:31" s="236" customFormat="1" ht="15" customHeight="1" x14ac:dyDescent="0.2">
      <c r="A7" s="259" t="s">
        <v>611</v>
      </c>
      <c r="B7" s="781"/>
      <c r="C7" s="781"/>
      <c r="D7" s="781"/>
      <c r="E7" s="781"/>
      <c r="F7" s="781"/>
      <c r="G7" s="781"/>
      <c r="H7" s="781"/>
      <c r="I7" s="785"/>
      <c r="J7" s="781"/>
      <c r="K7" s="781"/>
      <c r="L7" s="781"/>
      <c r="M7" s="781"/>
      <c r="N7" s="781"/>
      <c r="O7" s="781"/>
      <c r="P7" s="865"/>
      <c r="Q7" s="874"/>
      <c r="R7" s="781"/>
      <c r="S7" s="781"/>
      <c r="T7" s="781"/>
      <c r="U7" s="781"/>
      <c r="V7" s="781"/>
      <c r="W7" s="781"/>
      <c r="X7" s="781"/>
      <c r="Y7" s="781"/>
      <c r="Z7" s="781"/>
      <c r="AA7" s="781"/>
      <c r="AB7" s="781"/>
      <c r="AC7" s="782">
        <f t="shared" si="4"/>
        <v>0</v>
      </c>
      <c r="AD7" s="782">
        <f t="shared" si="2"/>
        <v>0</v>
      </c>
      <c r="AE7" s="813">
        <f t="shared" si="2"/>
        <v>0</v>
      </c>
    </row>
    <row r="8" spans="1:31" s="236" customFormat="1" ht="15" customHeight="1" x14ac:dyDescent="0.2">
      <c r="A8" s="219" t="s">
        <v>609</v>
      </c>
      <c r="B8" s="779"/>
      <c r="C8" s="779"/>
      <c r="D8" s="779"/>
      <c r="E8" s="779"/>
      <c r="F8" s="779"/>
      <c r="G8" s="779"/>
      <c r="H8" s="780">
        <v>650</v>
      </c>
      <c r="I8" s="780"/>
      <c r="J8" s="27">
        <f>SUM(H8:I8)</f>
        <v>650</v>
      </c>
      <c r="K8" s="779"/>
      <c r="L8" s="779"/>
      <c r="M8" s="779"/>
      <c r="N8" s="743">
        <f>SUM(B8+E8+H8+K8)</f>
        <v>650</v>
      </c>
      <c r="O8" s="743">
        <f t="shared" ref="O8:P20" si="12">SUM(C8+F8+I8+L8)</f>
        <v>0</v>
      </c>
      <c r="P8" s="814">
        <f t="shared" si="12"/>
        <v>650</v>
      </c>
      <c r="Q8" s="875"/>
      <c r="R8" s="779"/>
      <c r="S8" s="779"/>
      <c r="T8" s="779"/>
      <c r="U8" s="779"/>
      <c r="V8" s="779"/>
      <c r="W8" s="779"/>
      <c r="X8" s="779"/>
      <c r="Y8" s="779"/>
      <c r="Z8" s="743">
        <f t="shared" ref="Z8:Z20" si="13">SUM(Q8+T8+W8)</f>
        <v>0</v>
      </c>
      <c r="AA8" s="743">
        <f t="shared" ref="AA8:AA20" si="14">SUM(R8+U8+X8)</f>
        <v>0</v>
      </c>
      <c r="AB8" s="743">
        <f t="shared" ref="AB8:AB20" si="15">SUM(S8+V8+Y8)</f>
        <v>0</v>
      </c>
      <c r="AC8" s="743">
        <f t="shared" si="4"/>
        <v>650</v>
      </c>
      <c r="AD8" s="743">
        <f t="shared" si="2"/>
        <v>0</v>
      </c>
      <c r="AE8" s="814">
        <f t="shared" si="2"/>
        <v>650</v>
      </c>
    </row>
    <row r="9" spans="1:31" s="236" customFormat="1" ht="15" customHeight="1" x14ac:dyDescent="0.2">
      <c r="A9" s="219" t="s">
        <v>610</v>
      </c>
      <c r="B9" s="779"/>
      <c r="C9" s="779"/>
      <c r="D9" s="779"/>
      <c r="E9" s="779"/>
      <c r="F9" s="779"/>
      <c r="G9" s="779"/>
      <c r="H9" s="780">
        <v>2500</v>
      </c>
      <c r="I9" s="780"/>
      <c r="J9" s="27">
        <f>SUM(H9:I9)</f>
        <v>2500</v>
      </c>
      <c r="K9" s="779"/>
      <c r="L9" s="779"/>
      <c r="M9" s="779"/>
      <c r="N9" s="743">
        <f t="shared" ref="N9:N20" si="16">SUM(B9+E9+H9+K9)</f>
        <v>2500</v>
      </c>
      <c r="O9" s="743">
        <f t="shared" si="12"/>
        <v>0</v>
      </c>
      <c r="P9" s="814">
        <f t="shared" si="12"/>
        <v>2500</v>
      </c>
      <c r="Q9" s="875"/>
      <c r="R9" s="779"/>
      <c r="S9" s="779"/>
      <c r="T9" s="779"/>
      <c r="U9" s="779"/>
      <c r="V9" s="779"/>
      <c r="W9" s="779"/>
      <c r="X9" s="779"/>
      <c r="Y9" s="779"/>
      <c r="Z9" s="743">
        <f t="shared" si="13"/>
        <v>0</v>
      </c>
      <c r="AA9" s="743">
        <f t="shared" si="14"/>
        <v>0</v>
      </c>
      <c r="AB9" s="743">
        <f t="shared" si="15"/>
        <v>0</v>
      </c>
      <c r="AC9" s="743">
        <f t="shared" si="4"/>
        <v>2500</v>
      </c>
      <c r="AD9" s="743">
        <f t="shared" si="2"/>
        <v>0</v>
      </c>
      <c r="AE9" s="814">
        <f t="shared" si="2"/>
        <v>2500</v>
      </c>
    </row>
    <row r="10" spans="1:31" s="236" customFormat="1" ht="15" customHeight="1" x14ac:dyDescent="0.2">
      <c r="A10" s="219" t="s">
        <v>1009</v>
      </c>
      <c r="B10" s="779"/>
      <c r="C10" s="779"/>
      <c r="D10" s="779"/>
      <c r="E10" s="779"/>
      <c r="F10" s="779"/>
      <c r="G10" s="779"/>
      <c r="H10" s="779"/>
      <c r="I10" s="780"/>
      <c r="J10" s="27"/>
      <c r="K10" s="780">
        <v>3000</v>
      </c>
      <c r="L10" s="780"/>
      <c r="M10" s="780">
        <f t="shared" ref="M10" si="17">SUM(K10:L10)</f>
        <v>3000</v>
      </c>
      <c r="N10" s="743">
        <f t="shared" si="16"/>
        <v>3000</v>
      </c>
      <c r="O10" s="743">
        <f t="shared" si="12"/>
        <v>0</v>
      </c>
      <c r="P10" s="814">
        <f t="shared" si="12"/>
        <v>3000</v>
      </c>
      <c r="Q10" s="875"/>
      <c r="R10" s="779"/>
      <c r="S10" s="779"/>
      <c r="T10" s="779"/>
      <c r="U10" s="779"/>
      <c r="V10" s="779"/>
      <c r="W10" s="779"/>
      <c r="X10" s="780"/>
      <c r="Y10" s="207"/>
      <c r="Z10" s="743">
        <f t="shared" si="13"/>
        <v>0</v>
      </c>
      <c r="AA10" s="743">
        <f t="shared" si="14"/>
        <v>0</v>
      </c>
      <c r="AB10" s="743">
        <f t="shared" si="15"/>
        <v>0</v>
      </c>
      <c r="AC10" s="743">
        <f t="shared" si="4"/>
        <v>3000</v>
      </c>
      <c r="AD10" s="743">
        <f t="shared" si="2"/>
        <v>0</v>
      </c>
      <c r="AE10" s="814">
        <f t="shared" si="2"/>
        <v>3000</v>
      </c>
    </row>
    <row r="11" spans="1:31" s="236" customFormat="1" ht="15" customHeight="1" x14ac:dyDescent="0.2">
      <c r="A11" s="219" t="s">
        <v>1010</v>
      </c>
      <c r="B11" s="779"/>
      <c r="C11" s="779"/>
      <c r="D11" s="779"/>
      <c r="E11" s="779"/>
      <c r="F11" s="779"/>
      <c r="G11" s="779"/>
      <c r="H11" s="779"/>
      <c r="I11" s="780"/>
      <c r="J11" s="27"/>
      <c r="K11" s="779"/>
      <c r="L11" s="780"/>
      <c r="M11" s="780"/>
      <c r="N11" s="743"/>
      <c r="O11" s="743"/>
      <c r="P11" s="814"/>
      <c r="Q11" s="875"/>
      <c r="R11" s="779"/>
      <c r="S11" s="779"/>
      <c r="T11" s="780">
        <f>48083+78640</f>
        <v>126723</v>
      </c>
      <c r="U11" s="780">
        <v>-78640</v>
      </c>
      <c r="V11" s="207">
        <f t="shared" ref="V11:V26" si="18">SUM(T11:U11)</f>
        <v>48083</v>
      </c>
      <c r="W11" s="779"/>
      <c r="X11" s="780"/>
      <c r="Y11" s="779"/>
      <c r="Z11" s="743">
        <f t="shared" ref="Z11:Z14" si="19">SUM(Q11+T11+W11)</f>
        <v>126723</v>
      </c>
      <c r="AA11" s="743">
        <f t="shared" ref="AA11:AA14" si="20">SUM(R11+U11+X11)</f>
        <v>-78640</v>
      </c>
      <c r="AB11" s="743">
        <f t="shared" ref="AB11:AB14" si="21">SUM(S11+V11+Y11)</f>
        <v>48083</v>
      </c>
      <c r="AC11" s="743">
        <f t="shared" si="4"/>
        <v>126723</v>
      </c>
      <c r="AD11" s="743">
        <f t="shared" si="2"/>
        <v>-78640</v>
      </c>
      <c r="AE11" s="814">
        <f t="shared" si="2"/>
        <v>48083</v>
      </c>
    </row>
    <row r="12" spans="1:31" s="236" customFormat="1" ht="15" customHeight="1" x14ac:dyDescent="0.2">
      <c r="A12" s="219" t="s">
        <v>1011</v>
      </c>
      <c r="B12" s="779"/>
      <c r="C12" s="779"/>
      <c r="D12" s="779"/>
      <c r="E12" s="779"/>
      <c r="F12" s="779"/>
      <c r="G12" s="779"/>
      <c r="H12" s="779"/>
      <c r="I12" s="780"/>
      <c r="J12" s="27"/>
      <c r="K12" s="779"/>
      <c r="L12" s="780"/>
      <c r="M12" s="780"/>
      <c r="N12" s="743"/>
      <c r="O12" s="743"/>
      <c r="P12" s="814"/>
      <c r="Q12" s="875"/>
      <c r="R12" s="779"/>
      <c r="S12" s="779"/>
      <c r="T12" s="780">
        <v>113918</v>
      </c>
      <c r="U12" s="780"/>
      <c r="V12" s="207">
        <f t="shared" si="18"/>
        <v>113918</v>
      </c>
      <c r="W12" s="779"/>
      <c r="X12" s="780"/>
      <c r="Y12" s="779"/>
      <c r="Z12" s="743">
        <f t="shared" si="19"/>
        <v>113918</v>
      </c>
      <c r="AA12" s="743">
        <f t="shared" si="20"/>
        <v>0</v>
      </c>
      <c r="AB12" s="743">
        <f t="shared" si="21"/>
        <v>113918</v>
      </c>
      <c r="AC12" s="743">
        <f t="shared" si="4"/>
        <v>113918</v>
      </c>
      <c r="AD12" s="743">
        <f t="shared" si="2"/>
        <v>0</v>
      </c>
      <c r="AE12" s="814">
        <f t="shared" si="2"/>
        <v>113918</v>
      </c>
    </row>
    <row r="13" spans="1:31" s="236" customFormat="1" ht="15" customHeight="1" x14ac:dyDescent="0.2">
      <c r="A13" s="219" t="s">
        <v>1012</v>
      </c>
      <c r="B13" s="779"/>
      <c r="C13" s="779"/>
      <c r="D13" s="779"/>
      <c r="E13" s="779"/>
      <c r="F13" s="779"/>
      <c r="G13" s="779"/>
      <c r="H13" s="779"/>
      <c r="I13" s="780"/>
      <c r="J13" s="27"/>
      <c r="K13" s="779"/>
      <c r="L13" s="780"/>
      <c r="M13" s="780"/>
      <c r="N13" s="743"/>
      <c r="O13" s="743"/>
      <c r="P13" s="814"/>
      <c r="Q13" s="875"/>
      <c r="R13" s="779"/>
      <c r="S13" s="779"/>
      <c r="T13" s="780">
        <f>56050+78655</f>
        <v>134705</v>
      </c>
      <c r="U13" s="780">
        <v>-78655</v>
      </c>
      <c r="V13" s="207">
        <f t="shared" si="18"/>
        <v>56050</v>
      </c>
      <c r="W13" s="779"/>
      <c r="X13" s="780"/>
      <c r="Y13" s="779"/>
      <c r="Z13" s="743">
        <f t="shared" si="19"/>
        <v>134705</v>
      </c>
      <c r="AA13" s="743">
        <f t="shared" si="20"/>
        <v>-78655</v>
      </c>
      <c r="AB13" s="743">
        <f t="shared" si="21"/>
        <v>56050</v>
      </c>
      <c r="AC13" s="743">
        <f t="shared" si="4"/>
        <v>134705</v>
      </c>
      <c r="AD13" s="743">
        <f t="shared" si="2"/>
        <v>-78655</v>
      </c>
      <c r="AE13" s="814">
        <f t="shared" si="2"/>
        <v>56050</v>
      </c>
    </row>
    <row r="14" spans="1:31" s="236" customFormat="1" ht="15" customHeight="1" x14ac:dyDescent="0.2">
      <c r="A14" s="219" t="s">
        <v>1013</v>
      </c>
      <c r="B14" s="779"/>
      <c r="C14" s="779"/>
      <c r="D14" s="779"/>
      <c r="E14" s="779"/>
      <c r="F14" s="779"/>
      <c r="G14" s="779"/>
      <c r="H14" s="779"/>
      <c r="I14" s="780"/>
      <c r="J14" s="27"/>
      <c r="K14" s="779"/>
      <c r="L14" s="780"/>
      <c r="M14" s="780"/>
      <c r="N14" s="743"/>
      <c r="O14" s="743"/>
      <c r="P14" s="814"/>
      <c r="Q14" s="875"/>
      <c r="R14" s="779"/>
      <c r="S14" s="779"/>
      <c r="T14" s="780">
        <v>2049</v>
      </c>
      <c r="U14" s="780"/>
      <c r="V14" s="207">
        <f t="shared" si="18"/>
        <v>2049</v>
      </c>
      <c r="W14" s="779"/>
      <c r="X14" s="780"/>
      <c r="Y14" s="779"/>
      <c r="Z14" s="743">
        <f t="shared" si="19"/>
        <v>2049</v>
      </c>
      <c r="AA14" s="743">
        <f t="shared" si="20"/>
        <v>0</v>
      </c>
      <c r="AB14" s="743">
        <f t="shared" si="21"/>
        <v>2049</v>
      </c>
      <c r="AC14" s="743">
        <f t="shared" si="4"/>
        <v>2049</v>
      </c>
      <c r="AD14" s="743">
        <f t="shared" si="2"/>
        <v>0</v>
      </c>
      <c r="AE14" s="814">
        <f t="shared" si="2"/>
        <v>2049</v>
      </c>
    </row>
    <row r="15" spans="1:31" s="236" customFormat="1" ht="15" customHeight="1" x14ac:dyDescent="0.2">
      <c r="A15" s="219" t="s">
        <v>1016</v>
      </c>
      <c r="B15" s="779"/>
      <c r="C15" s="779"/>
      <c r="D15" s="779"/>
      <c r="E15" s="779"/>
      <c r="F15" s="779"/>
      <c r="G15" s="779"/>
      <c r="H15" s="779"/>
      <c r="I15" s="780"/>
      <c r="J15" s="27"/>
      <c r="K15" s="779"/>
      <c r="L15" s="780"/>
      <c r="M15" s="780"/>
      <c r="N15" s="743"/>
      <c r="O15" s="743"/>
      <c r="P15" s="814"/>
      <c r="Q15" s="875"/>
      <c r="R15" s="779"/>
      <c r="S15" s="779"/>
      <c r="T15" s="779"/>
      <c r="U15" s="780"/>
      <c r="V15" s="207"/>
      <c r="W15" s="780">
        <v>116017</v>
      </c>
      <c r="X15" s="780"/>
      <c r="Y15" s="207">
        <f t="shared" ref="Y15:Y16" si="22">SUM(W15:X15)</f>
        <v>116017</v>
      </c>
      <c r="Z15" s="743">
        <f t="shared" ref="Z15:Z16" si="23">SUM(Q15+T15+W15)</f>
        <v>116017</v>
      </c>
      <c r="AA15" s="743">
        <f t="shared" ref="AA15:AA16" si="24">SUM(R15+U15+X15)</f>
        <v>0</v>
      </c>
      <c r="AB15" s="743">
        <f t="shared" ref="AB15:AB16" si="25">SUM(S15+V15+Y15)</f>
        <v>116017</v>
      </c>
      <c r="AC15" s="743">
        <f t="shared" si="4"/>
        <v>116017</v>
      </c>
      <c r="AD15" s="743">
        <f t="shared" si="2"/>
        <v>0</v>
      </c>
      <c r="AE15" s="814">
        <f t="shared" si="2"/>
        <v>116017</v>
      </c>
    </row>
    <row r="16" spans="1:31" s="236" customFormat="1" ht="15" customHeight="1" x14ac:dyDescent="0.2">
      <c r="A16" s="219" t="s">
        <v>1017</v>
      </c>
      <c r="B16" s="779"/>
      <c r="C16" s="779"/>
      <c r="D16" s="779"/>
      <c r="E16" s="779"/>
      <c r="F16" s="779"/>
      <c r="G16" s="779"/>
      <c r="H16" s="779"/>
      <c r="I16" s="780"/>
      <c r="J16" s="27"/>
      <c r="K16" s="779"/>
      <c r="L16" s="780"/>
      <c r="M16" s="780"/>
      <c r="N16" s="743"/>
      <c r="O16" s="743"/>
      <c r="P16" s="814"/>
      <c r="Q16" s="875"/>
      <c r="R16" s="779"/>
      <c r="S16" s="779"/>
      <c r="T16" s="779"/>
      <c r="U16" s="780"/>
      <c r="V16" s="207"/>
      <c r="W16" s="780">
        <v>5233</v>
      </c>
      <c r="X16" s="780"/>
      <c r="Y16" s="207">
        <f t="shared" si="22"/>
        <v>5233</v>
      </c>
      <c r="Z16" s="743">
        <f t="shared" si="23"/>
        <v>5233</v>
      </c>
      <c r="AA16" s="743">
        <f t="shared" si="24"/>
        <v>0</v>
      </c>
      <c r="AB16" s="743">
        <f t="shared" si="25"/>
        <v>5233</v>
      </c>
      <c r="AC16" s="743">
        <f t="shared" si="4"/>
        <v>5233</v>
      </c>
      <c r="AD16" s="743">
        <f t="shared" si="2"/>
        <v>0</v>
      </c>
      <c r="AE16" s="814">
        <f t="shared" si="2"/>
        <v>5233</v>
      </c>
    </row>
    <row r="17" spans="1:31" s="236" customFormat="1" ht="15" customHeight="1" x14ac:dyDescent="0.2">
      <c r="A17" s="259" t="s">
        <v>586</v>
      </c>
      <c r="B17" s="779"/>
      <c r="C17" s="779"/>
      <c r="D17" s="779"/>
      <c r="E17" s="779"/>
      <c r="F17" s="779"/>
      <c r="G17" s="779"/>
      <c r="H17" s="779"/>
      <c r="I17" s="780"/>
      <c r="J17" s="27"/>
      <c r="K17" s="779"/>
      <c r="L17" s="780"/>
      <c r="M17" s="780"/>
      <c r="N17" s="743"/>
      <c r="O17" s="743"/>
      <c r="P17" s="814"/>
      <c r="Q17" s="875"/>
      <c r="R17" s="779"/>
      <c r="S17" s="779"/>
      <c r="T17" s="779"/>
      <c r="U17" s="780"/>
      <c r="V17" s="207"/>
      <c r="W17" s="779"/>
      <c r="X17" s="779"/>
      <c r="Y17" s="779"/>
      <c r="Z17" s="743"/>
      <c r="AA17" s="743"/>
      <c r="AB17" s="743"/>
      <c r="AC17" s="743">
        <f t="shared" si="4"/>
        <v>0</v>
      </c>
      <c r="AD17" s="743">
        <f t="shared" si="2"/>
        <v>0</v>
      </c>
      <c r="AE17" s="814">
        <f t="shared" si="2"/>
        <v>0</v>
      </c>
    </row>
    <row r="18" spans="1:31" s="236" customFormat="1" ht="15" customHeight="1" x14ac:dyDescent="0.2">
      <c r="A18" s="219" t="s">
        <v>609</v>
      </c>
      <c r="B18" s="779"/>
      <c r="C18" s="779"/>
      <c r="D18" s="779"/>
      <c r="E18" s="779"/>
      <c r="F18" s="779"/>
      <c r="G18" s="779"/>
      <c r="H18" s="780">
        <v>350</v>
      </c>
      <c r="I18" s="780"/>
      <c r="J18" s="27">
        <f t="shared" ref="J18:J19" si="26">SUM(H18:I18)</f>
        <v>350</v>
      </c>
      <c r="K18" s="779"/>
      <c r="L18" s="780"/>
      <c r="M18" s="780"/>
      <c r="N18" s="743">
        <f t="shared" si="16"/>
        <v>350</v>
      </c>
      <c r="O18" s="743">
        <f t="shared" si="12"/>
        <v>0</v>
      </c>
      <c r="P18" s="814">
        <f t="shared" si="12"/>
        <v>350</v>
      </c>
      <c r="Q18" s="875"/>
      <c r="R18" s="779"/>
      <c r="S18" s="779"/>
      <c r="T18" s="779"/>
      <c r="U18" s="780"/>
      <c r="V18" s="207"/>
      <c r="W18" s="779"/>
      <c r="X18" s="779"/>
      <c r="Y18" s="779"/>
      <c r="Z18" s="743">
        <f t="shared" si="13"/>
        <v>0</v>
      </c>
      <c r="AA18" s="743">
        <f t="shared" si="14"/>
        <v>0</v>
      </c>
      <c r="AB18" s="743">
        <f t="shared" si="15"/>
        <v>0</v>
      </c>
      <c r="AC18" s="743">
        <f t="shared" si="4"/>
        <v>350</v>
      </c>
      <c r="AD18" s="743">
        <f t="shared" si="2"/>
        <v>0</v>
      </c>
      <c r="AE18" s="814">
        <f t="shared" si="2"/>
        <v>350</v>
      </c>
    </row>
    <row r="19" spans="1:31" s="236" customFormat="1" ht="15" customHeight="1" x14ac:dyDescent="0.2">
      <c r="A19" s="219" t="s">
        <v>610</v>
      </c>
      <c r="B19" s="779"/>
      <c r="C19" s="779"/>
      <c r="D19" s="779"/>
      <c r="E19" s="779"/>
      <c r="F19" s="779"/>
      <c r="G19" s="779"/>
      <c r="H19" s="780">
        <v>2484</v>
      </c>
      <c r="I19" s="780"/>
      <c r="J19" s="27">
        <f t="shared" si="26"/>
        <v>2484</v>
      </c>
      <c r="K19" s="779"/>
      <c r="L19" s="780"/>
      <c r="M19" s="780"/>
      <c r="N19" s="743">
        <f t="shared" si="16"/>
        <v>2484</v>
      </c>
      <c r="O19" s="743">
        <f t="shared" si="12"/>
        <v>0</v>
      </c>
      <c r="P19" s="814">
        <f t="shared" si="12"/>
        <v>2484</v>
      </c>
      <c r="Q19" s="875"/>
      <c r="R19" s="779"/>
      <c r="S19" s="779"/>
      <c r="T19" s="779"/>
      <c r="U19" s="780"/>
      <c r="V19" s="207"/>
      <c r="W19" s="779"/>
      <c r="X19" s="779"/>
      <c r="Y19" s="779"/>
      <c r="Z19" s="743">
        <f t="shared" si="13"/>
        <v>0</v>
      </c>
      <c r="AA19" s="743">
        <f t="shared" si="14"/>
        <v>0</v>
      </c>
      <c r="AB19" s="743">
        <f t="shared" si="15"/>
        <v>0</v>
      </c>
      <c r="AC19" s="743">
        <f t="shared" si="4"/>
        <v>2484</v>
      </c>
      <c r="AD19" s="743">
        <f t="shared" ref="AD19:AD58" si="27">AA19+O19</f>
        <v>0</v>
      </c>
      <c r="AE19" s="814">
        <f t="shared" ref="AE19:AE58" si="28">AB19+P19</f>
        <v>2484</v>
      </c>
    </row>
    <row r="20" spans="1:31" s="236" customFormat="1" ht="15" customHeight="1" x14ac:dyDescent="0.2">
      <c r="A20" s="219" t="s">
        <v>1009</v>
      </c>
      <c r="B20" s="779"/>
      <c r="C20" s="779"/>
      <c r="D20" s="779"/>
      <c r="E20" s="779"/>
      <c r="F20" s="779"/>
      <c r="G20" s="779"/>
      <c r="H20" s="779"/>
      <c r="I20" s="780"/>
      <c r="J20" s="27"/>
      <c r="K20" s="780">
        <v>3000</v>
      </c>
      <c r="L20" s="780"/>
      <c r="M20" s="780">
        <f t="shared" ref="M20" si="29">SUM(K20:L20)</f>
        <v>3000</v>
      </c>
      <c r="N20" s="743">
        <f t="shared" si="16"/>
        <v>3000</v>
      </c>
      <c r="O20" s="743">
        <f t="shared" si="12"/>
        <v>0</v>
      </c>
      <c r="P20" s="814">
        <f t="shared" si="12"/>
        <v>3000</v>
      </c>
      <c r="Q20" s="875"/>
      <c r="R20" s="779"/>
      <c r="S20" s="779"/>
      <c r="T20" s="779"/>
      <c r="U20" s="780"/>
      <c r="V20" s="207"/>
      <c r="W20" s="779"/>
      <c r="X20" s="780"/>
      <c r="Y20" s="207"/>
      <c r="Z20" s="743">
        <f t="shared" si="13"/>
        <v>0</v>
      </c>
      <c r="AA20" s="743">
        <f t="shared" si="14"/>
        <v>0</v>
      </c>
      <c r="AB20" s="743">
        <f t="shared" si="15"/>
        <v>0</v>
      </c>
      <c r="AC20" s="743">
        <f t="shared" si="4"/>
        <v>3000</v>
      </c>
      <c r="AD20" s="743">
        <f t="shared" si="27"/>
        <v>0</v>
      </c>
      <c r="AE20" s="814">
        <f t="shared" si="28"/>
        <v>3000</v>
      </c>
    </row>
    <row r="21" spans="1:31" s="236" customFormat="1" ht="15" customHeight="1" x14ac:dyDescent="0.2">
      <c r="A21" s="219" t="s">
        <v>1010</v>
      </c>
      <c r="B21" s="779"/>
      <c r="C21" s="779"/>
      <c r="D21" s="779"/>
      <c r="E21" s="779"/>
      <c r="F21" s="779"/>
      <c r="G21" s="779"/>
      <c r="H21" s="779"/>
      <c r="I21" s="780"/>
      <c r="J21" s="205"/>
      <c r="K21" s="779"/>
      <c r="L21" s="779"/>
      <c r="M21" s="780"/>
      <c r="N21" s="779"/>
      <c r="O21" s="779"/>
      <c r="P21" s="866"/>
      <c r="Q21" s="875"/>
      <c r="R21" s="779"/>
      <c r="S21" s="779"/>
      <c r="T21" s="780">
        <v>25891</v>
      </c>
      <c r="U21" s="780">
        <f>-6734+78640</f>
        <v>71906</v>
      </c>
      <c r="V21" s="207">
        <f t="shared" si="18"/>
        <v>97797</v>
      </c>
      <c r="W21" s="779"/>
      <c r="X21" s="780"/>
      <c r="Y21" s="779"/>
      <c r="Z21" s="743">
        <f t="shared" ref="Z21:Z26" si="30">SUM(Q21+T21+W21)</f>
        <v>25891</v>
      </c>
      <c r="AA21" s="743">
        <f t="shared" ref="AA21:AA26" si="31">SUM(R21+U21+X21)</f>
        <v>71906</v>
      </c>
      <c r="AB21" s="743">
        <f t="shared" ref="AB21:AB26" si="32">SUM(S21+V21+Y21)</f>
        <v>97797</v>
      </c>
      <c r="AC21" s="743">
        <f t="shared" si="4"/>
        <v>25891</v>
      </c>
      <c r="AD21" s="743">
        <f t="shared" si="27"/>
        <v>71906</v>
      </c>
      <c r="AE21" s="814">
        <f t="shared" si="28"/>
        <v>97797</v>
      </c>
    </row>
    <row r="22" spans="1:31" s="236" customFormat="1" ht="15" customHeight="1" x14ac:dyDescent="0.2">
      <c r="A22" s="219" t="s">
        <v>1011</v>
      </c>
      <c r="B22" s="779"/>
      <c r="C22" s="779"/>
      <c r="D22" s="779"/>
      <c r="E22" s="779"/>
      <c r="F22" s="779"/>
      <c r="G22" s="779"/>
      <c r="H22" s="779"/>
      <c r="I22" s="780"/>
      <c r="J22" s="205"/>
      <c r="K22" s="779"/>
      <c r="L22" s="779"/>
      <c r="M22" s="780"/>
      <c r="N22" s="779"/>
      <c r="O22" s="779"/>
      <c r="P22" s="866"/>
      <c r="Q22" s="875"/>
      <c r="R22" s="779"/>
      <c r="S22" s="779"/>
      <c r="T22" s="780">
        <v>61340</v>
      </c>
      <c r="U22" s="780"/>
      <c r="V22" s="207">
        <f t="shared" si="18"/>
        <v>61340</v>
      </c>
      <c r="W22" s="779"/>
      <c r="X22" s="780"/>
      <c r="Y22" s="779"/>
      <c r="Z22" s="743">
        <f t="shared" si="30"/>
        <v>61340</v>
      </c>
      <c r="AA22" s="743">
        <f t="shared" si="31"/>
        <v>0</v>
      </c>
      <c r="AB22" s="743">
        <f t="shared" si="32"/>
        <v>61340</v>
      </c>
      <c r="AC22" s="743">
        <f t="shared" si="4"/>
        <v>61340</v>
      </c>
      <c r="AD22" s="743">
        <f t="shared" si="27"/>
        <v>0</v>
      </c>
      <c r="AE22" s="814">
        <f t="shared" si="28"/>
        <v>61340</v>
      </c>
    </row>
    <row r="23" spans="1:31" s="236" customFormat="1" ht="15" customHeight="1" x14ac:dyDescent="0.2">
      <c r="A23" s="219" t="s">
        <v>1014</v>
      </c>
      <c r="B23" s="779"/>
      <c r="C23" s="779"/>
      <c r="D23" s="779"/>
      <c r="E23" s="779"/>
      <c r="F23" s="779"/>
      <c r="G23" s="779"/>
      <c r="H23" s="779"/>
      <c r="I23" s="780"/>
      <c r="J23" s="205"/>
      <c r="K23" s="779"/>
      <c r="L23" s="779"/>
      <c r="M23" s="780"/>
      <c r="N23" s="779"/>
      <c r="O23" s="779"/>
      <c r="P23" s="866"/>
      <c r="Q23" s="875"/>
      <c r="R23" s="779"/>
      <c r="S23" s="779"/>
      <c r="T23" s="780">
        <v>21376</v>
      </c>
      <c r="U23" s="780"/>
      <c r="V23" s="207">
        <f t="shared" si="18"/>
        <v>21376</v>
      </c>
      <c r="W23" s="779"/>
      <c r="X23" s="780"/>
      <c r="Y23" s="779"/>
      <c r="Z23" s="743">
        <f t="shared" si="30"/>
        <v>21376</v>
      </c>
      <c r="AA23" s="743">
        <f t="shared" si="31"/>
        <v>0</v>
      </c>
      <c r="AB23" s="743">
        <f t="shared" si="32"/>
        <v>21376</v>
      </c>
      <c r="AC23" s="743">
        <f t="shared" si="4"/>
        <v>21376</v>
      </c>
      <c r="AD23" s="743">
        <f t="shared" si="27"/>
        <v>0</v>
      </c>
      <c r="AE23" s="814">
        <f t="shared" si="28"/>
        <v>21376</v>
      </c>
    </row>
    <row r="24" spans="1:31" s="236" customFormat="1" ht="15" customHeight="1" x14ac:dyDescent="0.2">
      <c r="A24" s="219" t="s">
        <v>1012</v>
      </c>
      <c r="B24" s="779"/>
      <c r="C24" s="779"/>
      <c r="D24" s="779"/>
      <c r="E24" s="779"/>
      <c r="F24" s="779"/>
      <c r="G24" s="779"/>
      <c r="H24" s="779"/>
      <c r="I24" s="780"/>
      <c r="J24" s="205"/>
      <c r="K24" s="779"/>
      <c r="L24" s="779"/>
      <c r="M24" s="780"/>
      <c r="N24" s="779"/>
      <c r="O24" s="779"/>
      <c r="P24" s="866"/>
      <c r="Q24" s="875"/>
      <c r="R24" s="779"/>
      <c r="S24" s="779"/>
      <c r="T24" s="780">
        <v>30181</v>
      </c>
      <c r="U24" s="780">
        <f>6734+78655</f>
        <v>85389</v>
      </c>
      <c r="V24" s="207">
        <f t="shared" si="18"/>
        <v>115570</v>
      </c>
      <c r="W24" s="779"/>
      <c r="X24" s="780"/>
      <c r="Y24" s="779"/>
      <c r="Z24" s="743">
        <f t="shared" si="30"/>
        <v>30181</v>
      </c>
      <c r="AA24" s="743">
        <f t="shared" si="31"/>
        <v>85389</v>
      </c>
      <c r="AB24" s="743">
        <f t="shared" si="32"/>
        <v>115570</v>
      </c>
      <c r="AC24" s="743">
        <f t="shared" si="4"/>
        <v>30181</v>
      </c>
      <c r="AD24" s="743">
        <f t="shared" si="27"/>
        <v>85389</v>
      </c>
      <c r="AE24" s="814">
        <f t="shared" si="28"/>
        <v>115570</v>
      </c>
    </row>
    <row r="25" spans="1:31" s="236" customFormat="1" ht="15" customHeight="1" x14ac:dyDescent="0.2">
      <c r="A25" s="219" t="s">
        <v>1015</v>
      </c>
      <c r="B25" s="779"/>
      <c r="C25" s="779"/>
      <c r="D25" s="779"/>
      <c r="E25" s="779"/>
      <c r="F25" s="779"/>
      <c r="G25" s="779"/>
      <c r="H25" s="779"/>
      <c r="I25" s="780"/>
      <c r="J25" s="205"/>
      <c r="K25" s="779"/>
      <c r="L25" s="779"/>
      <c r="M25" s="780"/>
      <c r="N25" s="779"/>
      <c r="O25" s="779"/>
      <c r="P25" s="866"/>
      <c r="Q25" s="875"/>
      <c r="R25" s="779"/>
      <c r="S25" s="779"/>
      <c r="T25" s="780">
        <v>35126</v>
      </c>
      <c r="U25" s="780"/>
      <c r="V25" s="207">
        <f t="shared" si="18"/>
        <v>35126</v>
      </c>
      <c r="W25" s="779"/>
      <c r="X25" s="780"/>
      <c r="Y25" s="779"/>
      <c r="Z25" s="743">
        <f t="shared" si="30"/>
        <v>35126</v>
      </c>
      <c r="AA25" s="743">
        <f t="shared" si="31"/>
        <v>0</v>
      </c>
      <c r="AB25" s="743">
        <f t="shared" si="32"/>
        <v>35126</v>
      </c>
      <c r="AC25" s="743">
        <f t="shared" si="4"/>
        <v>35126</v>
      </c>
      <c r="AD25" s="743">
        <f t="shared" si="27"/>
        <v>0</v>
      </c>
      <c r="AE25" s="814">
        <f t="shared" si="28"/>
        <v>35126</v>
      </c>
    </row>
    <row r="26" spans="1:31" s="236" customFormat="1" ht="15" customHeight="1" x14ac:dyDescent="0.2">
      <c r="A26" s="219" t="s">
        <v>1013</v>
      </c>
      <c r="B26" s="779"/>
      <c r="C26" s="779"/>
      <c r="D26" s="779"/>
      <c r="E26" s="779"/>
      <c r="F26" s="779"/>
      <c r="G26" s="779"/>
      <c r="H26" s="779"/>
      <c r="I26" s="780"/>
      <c r="J26" s="205"/>
      <c r="K26" s="779"/>
      <c r="L26" s="779"/>
      <c r="M26" s="780"/>
      <c r="N26" s="779"/>
      <c r="O26" s="779"/>
      <c r="P26" s="866"/>
      <c r="Q26" s="875"/>
      <c r="R26" s="779"/>
      <c r="S26" s="779"/>
      <c r="T26" s="780">
        <v>3945</v>
      </c>
      <c r="U26" s="780"/>
      <c r="V26" s="207">
        <f t="shared" si="18"/>
        <v>3945</v>
      </c>
      <c r="W26" s="779"/>
      <c r="X26" s="780"/>
      <c r="Y26" s="779"/>
      <c r="Z26" s="743">
        <f t="shared" si="30"/>
        <v>3945</v>
      </c>
      <c r="AA26" s="743">
        <f t="shared" si="31"/>
        <v>0</v>
      </c>
      <c r="AB26" s="743">
        <f t="shared" si="32"/>
        <v>3945</v>
      </c>
      <c r="AC26" s="743">
        <f t="shared" si="4"/>
        <v>3945</v>
      </c>
      <c r="AD26" s="743">
        <f t="shared" si="27"/>
        <v>0</v>
      </c>
      <c r="AE26" s="814">
        <f t="shared" si="28"/>
        <v>3945</v>
      </c>
    </row>
    <row r="27" spans="1:31" s="236" customFormat="1" ht="15" customHeight="1" x14ac:dyDescent="0.2">
      <c r="A27" s="219" t="s">
        <v>1016</v>
      </c>
      <c r="B27" s="779"/>
      <c r="C27" s="779"/>
      <c r="D27" s="779"/>
      <c r="E27" s="779"/>
      <c r="F27" s="779"/>
      <c r="G27" s="779"/>
      <c r="H27" s="779"/>
      <c r="I27" s="780"/>
      <c r="J27" s="205"/>
      <c r="K27" s="779"/>
      <c r="L27" s="779"/>
      <c r="M27" s="779"/>
      <c r="N27" s="779"/>
      <c r="O27" s="779"/>
      <c r="P27" s="866"/>
      <c r="Q27" s="875"/>
      <c r="R27" s="779"/>
      <c r="S27" s="779"/>
      <c r="T27" s="779"/>
      <c r="U27" s="780"/>
      <c r="V27" s="206"/>
      <c r="W27" s="780">
        <v>36242</v>
      </c>
      <c r="X27" s="780"/>
      <c r="Y27" s="207">
        <f t="shared" ref="Y27:Y28" si="33">SUM(W27:X27)</f>
        <v>36242</v>
      </c>
      <c r="Z27" s="743">
        <f t="shared" ref="Z27:Z28" si="34">SUM(Q27+T27+W27)</f>
        <v>36242</v>
      </c>
      <c r="AA27" s="743">
        <f t="shared" ref="AA27:AA28" si="35">SUM(R27+U27+X27)</f>
        <v>0</v>
      </c>
      <c r="AB27" s="743">
        <f t="shared" ref="AB27:AB28" si="36">SUM(S27+V27+Y27)</f>
        <v>36242</v>
      </c>
      <c r="AC27" s="743">
        <f t="shared" si="4"/>
        <v>36242</v>
      </c>
      <c r="AD27" s="743">
        <f t="shared" si="27"/>
        <v>0</v>
      </c>
      <c r="AE27" s="814">
        <f t="shared" si="28"/>
        <v>36242</v>
      </c>
    </row>
    <row r="28" spans="1:31" s="236" customFormat="1" ht="15" customHeight="1" thickBot="1" x14ac:dyDescent="0.25">
      <c r="A28" s="446" t="s">
        <v>1017</v>
      </c>
      <c r="B28" s="786"/>
      <c r="C28" s="786"/>
      <c r="D28" s="786"/>
      <c r="E28" s="786"/>
      <c r="F28" s="786"/>
      <c r="G28" s="786"/>
      <c r="H28" s="786"/>
      <c r="I28" s="787"/>
      <c r="J28" s="206"/>
      <c r="K28" s="786"/>
      <c r="L28" s="786"/>
      <c r="M28" s="786"/>
      <c r="N28" s="786"/>
      <c r="O28" s="786"/>
      <c r="P28" s="867"/>
      <c r="Q28" s="876"/>
      <c r="R28" s="786"/>
      <c r="S28" s="786"/>
      <c r="T28" s="786"/>
      <c r="U28" s="787"/>
      <c r="V28" s="206"/>
      <c r="W28" s="787">
        <v>1195</v>
      </c>
      <c r="X28" s="787"/>
      <c r="Y28" s="207">
        <f t="shared" si="33"/>
        <v>1195</v>
      </c>
      <c r="Z28" s="748">
        <f t="shared" si="34"/>
        <v>1195</v>
      </c>
      <c r="AA28" s="748">
        <f t="shared" si="35"/>
        <v>0</v>
      </c>
      <c r="AB28" s="748">
        <f t="shared" si="36"/>
        <v>1195</v>
      </c>
      <c r="AC28" s="748">
        <f t="shared" si="4"/>
        <v>1195</v>
      </c>
      <c r="AD28" s="748">
        <f t="shared" si="27"/>
        <v>0</v>
      </c>
      <c r="AE28" s="815">
        <f t="shared" si="28"/>
        <v>1195</v>
      </c>
    </row>
    <row r="29" spans="1:31" s="236" customFormat="1" ht="20.100000000000001" customHeight="1" thickBot="1" x14ac:dyDescent="0.25">
      <c r="A29" s="860" t="s">
        <v>740</v>
      </c>
      <c r="B29" s="256">
        <f>SUM(B31:B47)</f>
        <v>0</v>
      </c>
      <c r="C29" s="256">
        <f t="shared" ref="C29:AB29" si="37">SUM(C31:C47)</f>
        <v>0</v>
      </c>
      <c r="D29" s="256">
        <f t="shared" si="37"/>
        <v>0</v>
      </c>
      <c r="E29" s="256">
        <f t="shared" si="37"/>
        <v>0</v>
      </c>
      <c r="F29" s="256">
        <f t="shared" si="37"/>
        <v>0</v>
      </c>
      <c r="G29" s="256">
        <f t="shared" si="37"/>
        <v>0</v>
      </c>
      <c r="H29" s="256">
        <f t="shared" si="37"/>
        <v>3187</v>
      </c>
      <c r="I29" s="256">
        <f t="shared" si="37"/>
        <v>0</v>
      </c>
      <c r="J29" s="256">
        <f t="shared" si="37"/>
        <v>3187</v>
      </c>
      <c r="K29" s="256">
        <f>SUM(K31:K47)</f>
        <v>1500</v>
      </c>
      <c r="L29" s="256">
        <f t="shared" si="37"/>
        <v>0</v>
      </c>
      <c r="M29" s="256">
        <f t="shared" si="37"/>
        <v>1500</v>
      </c>
      <c r="N29" s="256">
        <f t="shared" si="37"/>
        <v>4687</v>
      </c>
      <c r="O29" s="256">
        <f t="shared" si="37"/>
        <v>0</v>
      </c>
      <c r="P29" s="864">
        <f t="shared" si="37"/>
        <v>4687</v>
      </c>
      <c r="Q29" s="747">
        <f t="shared" si="37"/>
        <v>8484</v>
      </c>
      <c r="R29" s="256">
        <f t="shared" si="37"/>
        <v>0</v>
      </c>
      <c r="S29" s="256">
        <f t="shared" si="37"/>
        <v>8484</v>
      </c>
      <c r="T29" s="256">
        <f t="shared" si="37"/>
        <v>152603</v>
      </c>
      <c r="U29" s="256">
        <f t="shared" si="37"/>
        <v>30627</v>
      </c>
      <c r="V29" s="256">
        <f t="shared" si="37"/>
        <v>183230</v>
      </c>
      <c r="W29" s="256">
        <f t="shared" si="37"/>
        <v>0</v>
      </c>
      <c r="X29" s="256">
        <f t="shared" si="37"/>
        <v>0</v>
      </c>
      <c r="Y29" s="256">
        <f t="shared" si="37"/>
        <v>0</v>
      </c>
      <c r="Z29" s="256">
        <f t="shared" si="37"/>
        <v>161087</v>
      </c>
      <c r="AA29" s="256">
        <f t="shared" si="37"/>
        <v>30627</v>
      </c>
      <c r="AB29" s="256">
        <f t="shared" si="37"/>
        <v>191714</v>
      </c>
      <c r="AC29" s="763">
        <f t="shared" si="4"/>
        <v>165774</v>
      </c>
      <c r="AD29" s="763">
        <f t="shared" si="27"/>
        <v>30627</v>
      </c>
      <c r="AE29" s="764">
        <f t="shared" si="28"/>
        <v>196401</v>
      </c>
    </row>
    <row r="30" spans="1:31" s="98" customFormat="1" ht="15" customHeight="1" x14ac:dyDescent="0.2">
      <c r="A30" s="258" t="s">
        <v>586</v>
      </c>
      <c r="B30" s="257"/>
      <c r="C30" s="257"/>
      <c r="D30" s="257"/>
      <c r="E30" s="201"/>
      <c r="F30" s="201"/>
      <c r="G30" s="201"/>
      <c r="H30" s="201"/>
      <c r="I30" s="201"/>
      <c r="J30" s="201"/>
      <c r="K30" s="201"/>
      <c r="L30" s="201"/>
      <c r="M30" s="201"/>
      <c r="N30" s="201"/>
      <c r="O30" s="201"/>
      <c r="P30" s="293"/>
      <c r="Q30" s="877"/>
      <c r="R30" s="201"/>
      <c r="S30" s="201"/>
      <c r="T30" s="201"/>
      <c r="U30" s="201"/>
      <c r="V30" s="201"/>
      <c r="W30" s="201"/>
      <c r="X30" s="201"/>
      <c r="Y30" s="201"/>
      <c r="Z30" s="201"/>
      <c r="AA30" s="742"/>
      <c r="AB30" s="742"/>
      <c r="AC30" s="782">
        <f t="shared" si="4"/>
        <v>0</v>
      </c>
      <c r="AD30" s="782">
        <f t="shared" si="27"/>
        <v>0</v>
      </c>
      <c r="AE30" s="813">
        <f t="shared" si="28"/>
        <v>0</v>
      </c>
    </row>
    <row r="31" spans="1:31" s="98" customFormat="1" ht="30" customHeight="1" x14ac:dyDescent="0.2">
      <c r="A31" s="219" t="s">
        <v>612</v>
      </c>
      <c r="B31" s="205"/>
      <c r="C31" s="205"/>
      <c r="D31" s="205"/>
      <c r="E31" s="27"/>
      <c r="F31" s="27"/>
      <c r="G31" s="27"/>
      <c r="H31" s="27"/>
      <c r="I31" s="27"/>
      <c r="J31" s="27"/>
      <c r="K31" s="27"/>
      <c r="L31" s="27"/>
      <c r="M31" s="27"/>
      <c r="N31" s="743"/>
      <c r="O31" s="743"/>
      <c r="P31" s="814"/>
      <c r="Q31" s="767"/>
      <c r="R31" s="27"/>
      <c r="S31" s="27"/>
      <c r="T31" s="27">
        <v>116697</v>
      </c>
      <c r="U31" s="27">
        <v>30627</v>
      </c>
      <c r="V31" s="27">
        <f t="shared" ref="V31:V34" si="38">SUM(T31:U31)</f>
        <v>147324</v>
      </c>
      <c r="W31" s="27"/>
      <c r="X31" s="27"/>
      <c r="Y31" s="27"/>
      <c r="Z31" s="743">
        <f t="shared" ref="Z31:Z57" si="39">SUM(Q31+T31+W31)</f>
        <v>116697</v>
      </c>
      <c r="AA31" s="743">
        <f t="shared" ref="AA31:AA57" si="40">SUM(R31+U31+X31)</f>
        <v>30627</v>
      </c>
      <c r="AB31" s="743">
        <f t="shared" ref="AB31:AB57" si="41">SUM(S31+V31+Y31)</f>
        <v>147324</v>
      </c>
      <c r="AC31" s="743">
        <f t="shared" si="4"/>
        <v>116697</v>
      </c>
      <c r="AD31" s="743">
        <f t="shared" si="27"/>
        <v>30627</v>
      </c>
      <c r="AE31" s="814">
        <f t="shared" si="28"/>
        <v>147324</v>
      </c>
    </row>
    <row r="32" spans="1:31" s="98" customFormat="1" ht="15" customHeight="1" x14ac:dyDescent="0.2">
      <c r="A32" s="219" t="s">
        <v>743</v>
      </c>
      <c r="B32" s="205"/>
      <c r="C32" s="205"/>
      <c r="D32" s="205"/>
      <c r="E32" s="27"/>
      <c r="F32" s="27"/>
      <c r="G32" s="27"/>
      <c r="H32" s="27"/>
      <c r="I32" s="27"/>
      <c r="J32" s="27"/>
      <c r="K32" s="27"/>
      <c r="L32" s="27"/>
      <c r="M32" s="27"/>
      <c r="N32" s="743"/>
      <c r="O32" s="743"/>
      <c r="P32" s="814"/>
      <c r="Q32" s="767">
        <v>5240</v>
      </c>
      <c r="R32" s="27"/>
      <c r="S32" s="27">
        <f>SUM(Q32:R32)</f>
        <v>5240</v>
      </c>
      <c r="T32" s="27"/>
      <c r="U32" s="27"/>
      <c r="V32" s="27"/>
      <c r="W32" s="27"/>
      <c r="X32" s="27"/>
      <c r="Y32" s="27"/>
      <c r="Z32" s="743">
        <f t="shared" si="39"/>
        <v>5240</v>
      </c>
      <c r="AA32" s="743">
        <f t="shared" si="40"/>
        <v>0</v>
      </c>
      <c r="AB32" s="743">
        <f t="shared" si="41"/>
        <v>5240</v>
      </c>
      <c r="AC32" s="743">
        <f t="shared" si="4"/>
        <v>5240</v>
      </c>
      <c r="AD32" s="743">
        <f t="shared" si="27"/>
        <v>0</v>
      </c>
      <c r="AE32" s="814">
        <f t="shared" si="28"/>
        <v>5240</v>
      </c>
    </row>
    <row r="33" spans="1:31" s="98" customFormat="1" ht="15" customHeight="1" x14ac:dyDescent="0.2">
      <c r="A33" s="219" t="s">
        <v>613</v>
      </c>
      <c r="B33" s="205"/>
      <c r="C33" s="205"/>
      <c r="D33" s="205"/>
      <c r="E33" s="27"/>
      <c r="F33" s="27"/>
      <c r="G33" s="27"/>
      <c r="H33" s="27"/>
      <c r="I33" s="27"/>
      <c r="J33" s="27"/>
      <c r="K33" s="27"/>
      <c r="L33" s="27"/>
      <c r="M33" s="27"/>
      <c r="N33" s="743"/>
      <c r="O33" s="743"/>
      <c r="P33" s="814"/>
      <c r="Q33" s="767"/>
      <c r="R33" s="27"/>
      <c r="S33" s="27"/>
      <c r="T33" s="27">
        <v>1000</v>
      </c>
      <c r="U33" s="27"/>
      <c r="V33" s="27">
        <f t="shared" si="38"/>
        <v>1000</v>
      </c>
      <c r="W33" s="27"/>
      <c r="X33" s="27"/>
      <c r="Y33" s="27"/>
      <c r="Z33" s="743">
        <f t="shared" si="39"/>
        <v>1000</v>
      </c>
      <c r="AA33" s="743">
        <f t="shared" si="40"/>
        <v>0</v>
      </c>
      <c r="AB33" s="743">
        <f t="shared" si="41"/>
        <v>1000</v>
      </c>
      <c r="AC33" s="743">
        <f t="shared" si="4"/>
        <v>1000</v>
      </c>
      <c r="AD33" s="743">
        <f t="shared" si="27"/>
        <v>0</v>
      </c>
      <c r="AE33" s="814">
        <f t="shared" si="28"/>
        <v>1000</v>
      </c>
    </row>
    <row r="34" spans="1:31" s="98" customFormat="1" ht="15" customHeight="1" x14ac:dyDescent="0.2">
      <c r="A34" s="219" t="s">
        <v>614</v>
      </c>
      <c r="B34" s="205"/>
      <c r="C34" s="205"/>
      <c r="D34" s="205"/>
      <c r="E34" s="27"/>
      <c r="F34" s="27"/>
      <c r="G34" s="27"/>
      <c r="H34" s="27"/>
      <c r="I34" s="27"/>
      <c r="J34" s="27"/>
      <c r="K34" s="27"/>
      <c r="L34" s="27"/>
      <c r="M34" s="27"/>
      <c r="N34" s="743"/>
      <c r="O34" s="743"/>
      <c r="P34" s="814"/>
      <c r="Q34" s="767"/>
      <c r="R34" s="27"/>
      <c r="S34" s="27"/>
      <c r="T34" s="27">
        <v>500</v>
      </c>
      <c r="U34" s="27"/>
      <c r="V34" s="27">
        <f t="shared" si="38"/>
        <v>500</v>
      </c>
      <c r="W34" s="27"/>
      <c r="X34" s="27"/>
      <c r="Y34" s="27"/>
      <c r="Z34" s="743">
        <f t="shared" si="39"/>
        <v>500</v>
      </c>
      <c r="AA34" s="743">
        <f t="shared" si="40"/>
        <v>0</v>
      </c>
      <c r="AB34" s="743">
        <f t="shared" si="41"/>
        <v>500</v>
      </c>
      <c r="AC34" s="743">
        <f t="shared" si="4"/>
        <v>500</v>
      </c>
      <c r="AD34" s="743">
        <f t="shared" si="27"/>
        <v>0</v>
      </c>
      <c r="AE34" s="814">
        <f t="shared" si="28"/>
        <v>500</v>
      </c>
    </row>
    <row r="35" spans="1:31" s="98" customFormat="1" ht="15" customHeight="1" x14ac:dyDescent="0.2">
      <c r="A35" s="219" t="s">
        <v>609</v>
      </c>
      <c r="B35" s="205"/>
      <c r="C35" s="205"/>
      <c r="D35" s="205"/>
      <c r="E35" s="27"/>
      <c r="F35" s="27"/>
      <c r="G35" s="27"/>
      <c r="H35" s="27"/>
      <c r="I35" s="27"/>
      <c r="J35" s="27"/>
      <c r="K35" s="27"/>
      <c r="L35" s="27"/>
      <c r="M35" s="27"/>
      <c r="N35" s="743"/>
      <c r="O35" s="743"/>
      <c r="P35" s="814"/>
      <c r="Q35" s="767"/>
      <c r="R35" s="27"/>
      <c r="S35" s="27"/>
      <c r="T35" s="27"/>
      <c r="U35" s="27"/>
      <c r="V35" s="27"/>
      <c r="W35" s="27"/>
      <c r="X35" s="27"/>
      <c r="Y35" s="27"/>
      <c r="Z35" s="743">
        <f t="shared" si="39"/>
        <v>0</v>
      </c>
      <c r="AA35" s="743">
        <f t="shared" si="40"/>
        <v>0</v>
      </c>
      <c r="AB35" s="743">
        <f t="shared" si="41"/>
        <v>0</v>
      </c>
      <c r="AC35" s="743">
        <f t="shared" si="4"/>
        <v>0</v>
      </c>
      <c r="AD35" s="743">
        <f t="shared" si="27"/>
        <v>0</v>
      </c>
      <c r="AE35" s="814">
        <f t="shared" si="28"/>
        <v>0</v>
      </c>
    </row>
    <row r="36" spans="1:31" s="98" customFormat="1" ht="15" customHeight="1" x14ac:dyDescent="0.2">
      <c r="A36" s="219" t="s">
        <v>744</v>
      </c>
      <c r="B36" s="205"/>
      <c r="C36" s="205"/>
      <c r="D36" s="205"/>
      <c r="E36" s="27"/>
      <c r="F36" s="27"/>
      <c r="G36" s="27"/>
      <c r="H36" s="27"/>
      <c r="I36" s="27"/>
      <c r="J36" s="27"/>
      <c r="K36" s="27">
        <v>1000</v>
      </c>
      <c r="L36" s="27"/>
      <c r="M36" s="27">
        <f>SUM(K36:L36)</f>
        <v>1000</v>
      </c>
      <c r="N36" s="743">
        <f t="shared" ref="N36:N57" si="42">SUM(B36+E36+H36+K36)</f>
        <v>1000</v>
      </c>
      <c r="O36" s="743">
        <f t="shared" ref="O36:P39" si="43">SUM(C36+F36+I36+L36)</f>
        <v>0</v>
      </c>
      <c r="P36" s="814">
        <f t="shared" si="43"/>
        <v>1000</v>
      </c>
      <c r="Q36" s="767"/>
      <c r="R36" s="27"/>
      <c r="S36" s="27"/>
      <c r="T36" s="27"/>
      <c r="U36" s="27"/>
      <c r="V36" s="27"/>
      <c r="W36" s="27"/>
      <c r="X36" s="27"/>
      <c r="Y36" s="27"/>
      <c r="Z36" s="743">
        <f t="shared" si="39"/>
        <v>0</v>
      </c>
      <c r="AA36" s="743">
        <f t="shared" si="40"/>
        <v>0</v>
      </c>
      <c r="AB36" s="743">
        <f t="shared" si="41"/>
        <v>0</v>
      </c>
      <c r="AC36" s="743">
        <f t="shared" si="4"/>
        <v>1000</v>
      </c>
      <c r="AD36" s="743">
        <f t="shared" si="27"/>
        <v>0</v>
      </c>
      <c r="AE36" s="814">
        <f t="shared" si="28"/>
        <v>1000</v>
      </c>
    </row>
    <row r="37" spans="1:31" s="98" customFormat="1" ht="15" customHeight="1" x14ac:dyDescent="0.2">
      <c r="A37" s="219" t="s">
        <v>610</v>
      </c>
      <c r="B37" s="205"/>
      <c r="C37" s="205"/>
      <c r="D37" s="205"/>
      <c r="E37" s="27"/>
      <c r="F37" s="27"/>
      <c r="G37" s="27"/>
      <c r="H37" s="27">
        <v>250</v>
      </c>
      <c r="I37" s="27"/>
      <c r="J37" s="27">
        <f>SUM(H37:I37)</f>
        <v>250</v>
      </c>
      <c r="K37" s="27"/>
      <c r="L37" s="27"/>
      <c r="M37" s="27"/>
      <c r="N37" s="743">
        <f t="shared" si="42"/>
        <v>250</v>
      </c>
      <c r="O37" s="743">
        <f t="shared" si="43"/>
        <v>0</v>
      </c>
      <c r="P37" s="814">
        <f t="shared" si="43"/>
        <v>250</v>
      </c>
      <c r="Q37" s="767"/>
      <c r="R37" s="27"/>
      <c r="S37" s="27"/>
      <c r="T37" s="27"/>
      <c r="U37" s="27"/>
      <c r="V37" s="27"/>
      <c r="W37" s="27"/>
      <c r="X37" s="27"/>
      <c r="Y37" s="27"/>
      <c r="Z37" s="743">
        <f t="shared" si="39"/>
        <v>0</v>
      </c>
      <c r="AA37" s="743">
        <f t="shared" si="40"/>
        <v>0</v>
      </c>
      <c r="AB37" s="743">
        <f t="shared" si="41"/>
        <v>0</v>
      </c>
      <c r="AC37" s="743">
        <f t="shared" si="4"/>
        <v>250</v>
      </c>
      <c r="AD37" s="743">
        <f t="shared" si="27"/>
        <v>0</v>
      </c>
      <c r="AE37" s="814">
        <f t="shared" si="28"/>
        <v>250</v>
      </c>
    </row>
    <row r="38" spans="1:31" s="98" customFormat="1" ht="15" customHeight="1" x14ac:dyDescent="0.2">
      <c r="A38" s="219" t="s">
        <v>615</v>
      </c>
      <c r="B38" s="205"/>
      <c r="C38" s="205"/>
      <c r="D38" s="205"/>
      <c r="E38" s="27"/>
      <c r="F38" s="27"/>
      <c r="G38" s="27"/>
      <c r="H38" s="27">
        <f>4310-4310</f>
        <v>0</v>
      </c>
      <c r="I38" s="27"/>
      <c r="J38" s="27"/>
      <c r="K38" s="27"/>
      <c r="L38" s="27"/>
      <c r="M38" s="27"/>
      <c r="N38" s="743">
        <f t="shared" si="42"/>
        <v>0</v>
      </c>
      <c r="O38" s="743">
        <f t="shared" si="43"/>
        <v>0</v>
      </c>
      <c r="P38" s="814">
        <f t="shared" si="43"/>
        <v>0</v>
      </c>
      <c r="Q38" s="767"/>
      <c r="R38" s="27"/>
      <c r="S38" s="27"/>
      <c r="T38" s="27"/>
      <c r="U38" s="27"/>
      <c r="V38" s="27"/>
      <c r="W38" s="27"/>
      <c r="X38" s="27"/>
      <c r="Y38" s="27"/>
      <c r="Z38" s="743">
        <f t="shared" si="39"/>
        <v>0</v>
      </c>
      <c r="AA38" s="743">
        <f t="shared" si="40"/>
        <v>0</v>
      </c>
      <c r="AB38" s="743">
        <f t="shared" si="41"/>
        <v>0</v>
      </c>
      <c r="AC38" s="743">
        <f t="shared" si="4"/>
        <v>0</v>
      </c>
      <c r="AD38" s="743">
        <f t="shared" si="27"/>
        <v>0</v>
      </c>
      <c r="AE38" s="814">
        <f t="shared" si="28"/>
        <v>0</v>
      </c>
    </row>
    <row r="39" spans="1:31" s="98" customFormat="1" ht="15" customHeight="1" x14ac:dyDescent="0.2">
      <c r="A39" s="219" t="s">
        <v>745</v>
      </c>
      <c r="B39" s="205"/>
      <c r="C39" s="205"/>
      <c r="D39" s="205"/>
      <c r="E39" s="27"/>
      <c r="F39" s="27"/>
      <c r="G39" s="27"/>
      <c r="H39" s="27">
        <v>1000</v>
      </c>
      <c r="I39" s="27"/>
      <c r="J39" s="27">
        <f>SUM(H39:I39)</f>
        <v>1000</v>
      </c>
      <c r="K39" s="27"/>
      <c r="L39" s="27"/>
      <c r="M39" s="27"/>
      <c r="N39" s="743">
        <f t="shared" si="42"/>
        <v>1000</v>
      </c>
      <c r="O39" s="743">
        <f t="shared" si="43"/>
        <v>0</v>
      </c>
      <c r="P39" s="814">
        <f t="shared" si="43"/>
        <v>1000</v>
      </c>
      <c r="Q39" s="767"/>
      <c r="R39" s="27"/>
      <c r="S39" s="27"/>
      <c r="T39" s="27"/>
      <c r="U39" s="27"/>
      <c r="V39" s="27"/>
      <c r="W39" s="27"/>
      <c r="X39" s="27"/>
      <c r="Y39" s="27"/>
      <c r="Z39" s="743">
        <f t="shared" si="39"/>
        <v>0</v>
      </c>
      <c r="AA39" s="743">
        <f t="shared" si="40"/>
        <v>0</v>
      </c>
      <c r="AB39" s="743">
        <f t="shared" si="41"/>
        <v>0</v>
      </c>
      <c r="AC39" s="743">
        <f t="shared" si="4"/>
        <v>1000</v>
      </c>
      <c r="AD39" s="743">
        <f t="shared" si="27"/>
        <v>0</v>
      </c>
      <c r="AE39" s="814">
        <f t="shared" si="28"/>
        <v>1000</v>
      </c>
    </row>
    <row r="40" spans="1:31" s="98" customFormat="1" ht="15" customHeight="1" x14ac:dyDescent="0.2">
      <c r="A40" s="219" t="s">
        <v>1037</v>
      </c>
      <c r="B40" s="205"/>
      <c r="C40" s="205"/>
      <c r="D40" s="205"/>
      <c r="E40" s="27"/>
      <c r="F40" s="27"/>
      <c r="G40" s="27"/>
      <c r="H40" s="27">
        <v>87</v>
      </c>
      <c r="I40" s="27"/>
      <c r="J40" s="27">
        <f>SUM(H40:I40)</f>
        <v>87</v>
      </c>
      <c r="K40" s="27"/>
      <c r="L40" s="27"/>
      <c r="M40" s="27"/>
      <c r="N40" s="743">
        <f t="shared" ref="N40" si="44">SUM(B40+E40+H40+K40)</f>
        <v>87</v>
      </c>
      <c r="O40" s="743">
        <f t="shared" ref="O40" si="45">SUM(C40+F40+I40+L40)</f>
        <v>0</v>
      </c>
      <c r="P40" s="814">
        <f t="shared" ref="P40" si="46">SUM(D40+G40+J40+M40)</f>
        <v>87</v>
      </c>
      <c r="Q40" s="767"/>
      <c r="R40" s="27"/>
      <c r="S40" s="27"/>
      <c r="T40" s="27"/>
      <c r="U40" s="27"/>
      <c r="V40" s="27"/>
      <c r="W40" s="27"/>
      <c r="X40" s="27"/>
      <c r="Y40" s="27"/>
      <c r="Z40" s="743">
        <f t="shared" ref="Z40" si="47">SUM(Q40+T40+W40)</f>
        <v>0</v>
      </c>
      <c r="AA40" s="743">
        <f t="shared" ref="AA40" si="48">SUM(R40+U40+X40)</f>
        <v>0</v>
      </c>
      <c r="AB40" s="743">
        <f t="shared" ref="AB40" si="49">SUM(S40+V40+Y40)</f>
        <v>0</v>
      </c>
      <c r="AC40" s="743">
        <f t="shared" si="4"/>
        <v>87</v>
      </c>
      <c r="AD40" s="743">
        <f t="shared" si="27"/>
        <v>0</v>
      </c>
      <c r="AE40" s="814">
        <f t="shared" si="28"/>
        <v>87</v>
      </c>
    </row>
    <row r="41" spans="1:31" s="98" customFormat="1" ht="15" customHeight="1" thickBot="1" x14ac:dyDescent="0.25">
      <c r="A41" s="738" t="s">
        <v>611</v>
      </c>
      <c r="B41" s="871"/>
      <c r="C41" s="871"/>
      <c r="D41" s="871"/>
      <c r="E41" s="345"/>
      <c r="F41" s="345"/>
      <c r="G41" s="345"/>
      <c r="H41" s="345"/>
      <c r="I41" s="345"/>
      <c r="J41" s="345"/>
      <c r="K41" s="345"/>
      <c r="L41" s="345"/>
      <c r="M41" s="345"/>
      <c r="N41" s="744"/>
      <c r="O41" s="744"/>
      <c r="P41" s="749"/>
      <c r="Q41" s="878"/>
      <c r="R41" s="345"/>
      <c r="S41" s="345"/>
      <c r="T41" s="345"/>
      <c r="U41" s="345"/>
      <c r="V41" s="345"/>
      <c r="W41" s="345"/>
      <c r="X41" s="345"/>
      <c r="Y41" s="345"/>
      <c r="Z41" s="744"/>
      <c r="AA41" s="744"/>
      <c r="AB41" s="744"/>
      <c r="AC41" s="744">
        <f t="shared" si="4"/>
        <v>0</v>
      </c>
      <c r="AD41" s="744">
        <f t="shared" si="27"/>
        <v>0</v>
      </c>
      <c r="AE41" s="749">
        <f t="shared" si="28"/>
        <v>0</v>
      </c>
    </row>
    <row r="42" spans="1:31" s="98" customFormat="1" ht="30" customHeight="1" x14ac:dyDescent="0.2">
      <c r="A42" s="870" t="s">
        <v>612</v>
      </c>
      <c r="B42" s="200"/>
      <c r="C42" s="200"/>
      <c r="D42" s="200"/>
      <c r="E42" s="202"/>
      <c r="F42" s="202"/>
      <c r="G42" s="202"/>
      <c r="H42" s="202"/>
      <c r="I42" s="202"/>
      <c r="J42" s="202"/>
      <c r="K42" s="202"/>
      <c r="L42" s="202"/>
      <c r="M42" s="202"/>
      <c r="N42" s="782"/>
      <c r="O42" s="782"/>
      <c r="P42" s="813"/>
      <c r="Q42" s="200"/>
      <c r="R42" s="202"/>
      <c r="S42" s="202"/>
      <c r="T42" s="202">
        <v>34406</v>
      </c>
      <c r="U42" s="202"/>
      <c r="V42" s="202">
        <f>SUM(T42:U42)</f>
        <v>34406</v>
      </c>
      <c r="W42" s="202"/>
      <c r="X42" s="202"/>
      <c r="Y42" s="202"/>
      <c r="Z42" s="782">
        <f t="shared" si="39"/>
        <v>34406</v>
      </c>
      <c r="AA42" s="782">
        <f t="shared" si="40"/>
        <v>0</v>
      </c>
      <c r="AB42" s="782">
        <f t="shared" si="41"/>
        <v>34406</v>
      </c>
      <c r="AC42" s="782">
        <f t="shared" si="4"/>
        <v>34406</v>
      </c>
      <c r="AD42" s="782">
        <f t="shared" si="27"/>
        <v>0</v>
      </c>
      <c r="AE42" s="813">
        <f t="shared" si="28"/>
        <v>34406</v>
      </c>
    </row>
    <row r="43" spans="1:31" s="98" customFormat="1" ht="15" customHeight="1" x14ac:dyDescent="0.2">
      <c r="A43" s="219" t="s">
        <v>743</v>
      </c>
      <c r="B43" s="205"/>
      <c r="C43" s="205"/>
      <c r="D43" s="205"/>
      <c r="E43" s="27"/>
      <c r="F43" s="27"/>
      <c r="G43" s="27"/>
      <c r="H43" s="27"/>
      <c r="I43" s="27"/>
      <c r="J43" s="27"/>
      <c r="K43" s="27"/>
      <c r="L43" s="27"/>
      <c r="M43" s="27"/>
      <c r="N43" s="743"/>
      <c r="O43" s="743"/>
      <c r="P43" s="814"/>
      <c r="Q43" s="205">
        <v>3244</v>
      </c>
      <c r="R43" s="27"/>
      <c r="S43" s="27">
        <f>SUM(Q43:R43)</f>
        <v>3244</v>
      </c>
      <c r="T43" s="27"/>
      <c r="U43" s="27"/>
      <c r="V43" s="27"/>
      <c r="W43" s="27"/>
      <c r="X43" s="27"/>
      <c r="Y43" s="27"/>
      <c r="Z43" s="743">
        <f t="shared" si="39"/>
        <v>3244</v>
      </c>
      <c r="AA43" s="743">
        <f t="shared" si="40"/>
        <v>0</v>
      </c>
      <c r="AB43" s="743">
        <f t="shared" si="41"/>
        <v>3244</v>
      </c>
      <c r="AC43" s="743">
        <f t="shared" si="4"/>
        <v>3244</v>
      </c>
      <c r="AD43" s="743">
        <f t="shared" si="27"/>
        <v>0</v>
      </c>
      <c r="AE43" s="814">
        <f t="shared" si="28"/>
        <v>3244</v>
      </c>
    </row>
    <row r="44" spans="1:31" s="98" customFormat="1" ht="15" customHeight="1" x14ac:dyDescent="0.2">
      <c r="A44" s="219" t="s">
        <v>614</v>
      </c>
      <c r="B44" s="205"/>
      <c r="C44" s="205"/>
      <c r="D44" s="205"/>
      <c r="E44" s="27"/>
      <c r="F44" s="27"/>
      <c r="G44" s="27"/>
      <c r="H44" s="27"/>
      <c r="I44" s="27"/>
      <c r="J44" s="27"/>
      <c r="K44" s="27">
        <v>500</v>
      </c>
      <c r="L44" s="27"/>
      <c r="M44" s="27">
        <f>SUM(K44:L44)</f>
        <v>500</v>
      </c>
      <c r="N44" s="743">
        <f t="shared" si="42"/>
        <v>500</v>
      </c>
      <c r="O44" s="743">
        <f t="shared" ref="O44:O47" si="50">SUM(C44+F44+I44+L44)</f>
        <v>0</v>
      </c>
      <c r="P44" s="814">
        <f t="shared" ref="P44:P47" si="51">SUM(D44+G44+J44+M44)</f>
        <v>500</v>
      </c>
      <c r="Q44" s="205"/>
      <c r="R44" s="27"/>
      <c r="S44" s="27"/>
      <c r="T44" s="27"/>
      <c r="U44" s="27"/>
      <c r="V44" s="27"/>
      <c r="W44" s="27"/>
      <c r="X44" s="27"/>
      <c r="Y44" s="27"/>
      <c r="Z44" s="743">
        <f t="shared" si="39"/>
        <v>0</v>
      </c>
      <c r="AA44" s="743">
        <f t="shared" si="40"/>
        <v>0</v>
      </c>
      <c r="AB44" s="743">
        <f t="shared" si="41"/>
        <v>0</v>
      </c>
      <c r="AC44" s="743">
        <f t="shared" si="4"/>
        <v>500</v>
      </c>
      <c r="AD44" s="743">
        <f t="shared" si="27"/>
        <v>0</v>
      </c>
      <c r="AE44" s="814">
        <f t="shared" si="28"/>
        <v>500</v>
      </c>
    </row>
    <row r="45" spans="1:31" s="98" customFormat="1" ht="15" customHeight="1" x14ac:dyDescent="0.2">
      <c r="A45" s="219" t="s">
        <v>610</v>
      </c>
      <c r="B45" s="205"/>
      <c r="C45" s="205"/>
      <c r="D45" s="205"/>
      <c r="E45" s="27"/>
      <c r="F45" s="27"/>
      <c r="G45" s="27"/>
      <c r="H45" s="27">
        <v>250</v>
      </c>
      <c r="I45" s="27"/>
      <c r="J45" s="27">
        <f>SUM(H45:I45)</f>
        <v>250</v>
      </c>
      <c r="K45" s="27"/>
      <c r="L45" s="27"/>
      <c r="M45" s="27"/>
      <c r="N45" s="743">
        <f t="shared" si="42"/>
        <v>250</v>
      </c>
      <c r="O45" s="743">
        <f t="shared" si="50"/>
        <v>0</v>
      </c>
      <c r="P45" s="814">
        <f t="shared" si="51"/>
        <v>250</v>
      </c>
      <c r="Q45" s="205"/>
      <c r="R45" s="27"/>
      <c r="S45" s="27"/>
      <c r="T45" s="27"/>
      <c r="U45" s="27"/>
      <c r="V45" s="27"/>
      <c r="W45" s="27"/>
      <c r="X45" s="27"/>
      <c r="Y45" s="27"/>
      <c r="Z45" s="743">
        <f t="shared" si="39"/>
        <v>0</v>
      </c>
      <c r="AA45" s="743">
        <f t="shared" si="40"/>
        <v>0</v>
      </c>
      <c r="AB45" s="743">
        <f t="shared" si="41"/>
        <v>0</v>
      </c>
      <c r="AC45" s="743">
        <f t="shared" si="4"/>
        <v>250</v>
      </c>
      <c r="AD45" s="743">
        <f t="shared" si="27"/>
        <v>0</v>
      </c>
      <c r="AE45" s="814">
        <f t="shared" si="28"/>
        <v>250</v>
      </c>
    </row>
    <row r="46" spans="1:31" s="98" customFormat="1" ht="15" customHeight="1" x14ac:dyDescent="0.2">
      <c r="A46" s="219" t="s">
        <v>744</v>
      </c>
      <c r="B46" s="205"/>
      <c r="C46" s="205"/>
      <c r="D46" s="205"/>
      <c r="E46" s="27"/>
      <c r="F46" s="27"/>
      <c r="G46" s="27"/>
      <c r="H46" s="27"/>
      <c r="I46" s="27"/>
      <c r="J46" s="27"/>
      <c r="K46" s="27"/>
      <c r="L46" s="27"/>
      <c r="M46" s="27"/>
      <c r="N46" s="743">
        <f t="shared" si="42"/>
        <v>0</v>
      </c>
      <c r="O46" s="743">
        <f t="shared" si="50"/>
        <v>0</v>
      </c>
      <c r="P46" s="814">
        <f t="shared" si="51"/>
        <v>0</v>
      </c>
      <c r="Q46" s="205"/>
      <c r="R46" s="27"/>
      <c r="S46" s="27"/>
      <c r="T46" s="27"/>
      <c r="U46" s="27"/>
      <c r="V46" s="27"/>
      <c r="W46" s="27"/>
      <c r="X46" s="27"/>
      <c r="Y46" s="27"/>
      <c r="Z46" s="743">
        <f t="shared" si="39"/>
        <v>0</v>
      </c>
      <c r="AA46" s="743">
        <f t="shared" si="40"/>
        <v>0</v>
      </c>
      <c r="AB46" s="743">
        <f t="shared" si="41"/>
        <v>0</v>
      </c>
      <c r="AC46" s="743">
        <f t="shared" si="4"/>
        <v>0</v>
      </c>
      <c r="AD46" s="743">
        <f t="shared" si="27"/>
        <v>0</v>
      </c>
      <c r="AE46" s="814">
        <f t="shared" si="28"/>
        <v>0</v>
      </c>
    </row>
    <row r="47" spans="1:31" s="98" customFormat="1" ht="15" customHeight="1" thickBot="1" x14ac:dyDescent="0.25">
      <c r="A47" s="446" t="s">
        <v>615</v>
      </c>
      <c r="B47" s="206"/>
      <c r="C47" s="206"/>
      <c r="D47" s="206"/>
      <c r="E47" s="207"/>
      <c r="F47" s="207"/>
      <c r="G47" s="207"/>
      <c r="H47" s="207">
        <v>1600</v>
      </c>
      <c r="I47" s="207"/>
      <c r="J47" s="207">
        <f>SUM(H47:I47)</f>
        <v>1600</v>
      </c>
      <c r="K47" s="207"/>
      <c r="L47" s="207"/>
      <c r="M47" s="207"/>
      <c r="N47" s="748">
        <f t="shared" si="42"/>
        <v>1600</v>
      </c>
      <c r="O47" s="748">
        <f t="shared" si="50"/>
        <v>0</v>
      </c>
      <c r="P47" s="815">
        <f t="shared" si="51"/>
        <v>1600</v>
      </c>
      <c r="Q47" s="206"/>
      <c r="R47" s="207"/>
      <c r="S47" s="207"/>
      <c r="T47" s="207"/>
      <c r="U47" s="207"/>
      <c r="V47" s="207"/>
      <c r="W47" s="207"/>
      <c r="X47" s="207"/>
      <c r="Y47" s="207"/>
      <c r="Z47" s="748">
        <f t="shared" si="39"/>
        <v>0</v>
      </c>
      <c r="AA47" s="748">
        <f t="shared" si="40"/>
        <v>0</v>
      </c>
      <c r="AB47" s="748">
        <f t="shared" si="41"/>
        <v>0</v>
      </c>
      <c r="AC47" s="748">
        <f t="shared" si="4"/>
        <v>1600</v>
      </c>
      <c r="AD47" s="748">
        <f t="shared" si="27"/>
        <v>0</v>
      </c>
      <c r="AE47" s="815">
        <f t="shared" si="28"/>
        <v>1600</v>
      </c>
    </row>
    <row r="48" spans="1:31" s="98" customFormat="1" ht="15" customHeight="1" thickBot="1" x14ac:dyDescent="0.25">
      <c r="A48" s="860" t="s">
        <v>741</v>
      </c>
      <c r="B48" s="855">
        <f>SUM(B49:B54)</f>
        <v>0</v>
      </c>
      <c r="C48" s="739">
        <f t="shared" ref="C48:AB48" si="52">SUM(C49:C54)</f>
        <v>0</v>
      </c>
      <c r="D48" s="739">
        <f t="shared" si="52"/>
        <v>0</v>
      </c>
      <c r="E48" s="739">
        <f t="shared" si="52"/>
        <v>0</v>
      </c>
      <c r="F48" s="739">
        <f t="shared" si="52"/>
        <v>0</v>
      </c>
      <c r="G48" s="739">
        <f t="shared" si="52"/>
        <v>0</v>
      </c>
      <c r="H48" s="739">
        <f t="shared" si="52"/>
        <v>0</v>
      </c>
      <c r="I48" s="739">
        <f t="shared" si="52"/>
        <v>0</v>
      </c>
      <c r="J48" s="739">
        <f t="shared" si="52"/>
        <v>0</v>
      </c>
      <c r="K48" s="739">
        <f t="shared" si="52"/>
        <v>13338</v>
      </c>
      <c r="L48" s="739">
        <f t="shared" si="52"/>
        <v>0</v>
      </c>
      <c r="M48" s="739">
        <f t="shared" si="52"/>
        <v>13338</v>
      </c>
      <c r="N48" s="739">
        <f t="shared" si="52"/>
        <v>13338</v>
      </c>
      <c r="O48" s="739">
        <f t="shared" si="52"/>
        <v>0</v>
      </c>
      <c r="P48" s="737">
        <f t="shared" si="52"/>
        <v>13338</v>
      </c>
      <c r="Q48" s="855">
        <f t="shared" si="52"/>
        <v>0</v>
      </c>
      <c r="R48" s="739">
        <f t="shared" si="52"/>
        <v>0</v>
      </c>
      <c r="S48" s="739">
        <f t="shared" si="52"/>
        <v>0</v>
      </c>
      <c r="T48" s="739">
        <f t="shared" si="52"/>
        <v>25000</v>
      </c>
      <c r="U48" s="739">
        <f t="shared" si="52"/>
        <v>0</v>
      </c>
      <c r="V48" s="739">
        <f t="shared" si="52"/>
        <v>25000</v>
      </c>
      <c r="W48" s="739">
        <f t="shared" si="52"/>
        <v>0</v>
      </c>
      <c r="X48" s="739">
        <f t="shared" si="52"/>
        <v>0</v>
      </c>
      <c r="Y48" s="739">
        <f t="shared" si="52"/>
        <v>0</v>
      </c>
      <c r="Z48" s="739">
        <f t="shared" si="52"/>
        <v>25000</v>
      </c>
      <c r="AA48" s="739">
        <f t="shared" si="52"/>
        <v>0</v>
      </c>
      <c r="AB48" s="739">
        <f t="shared" si="52"/>
        <v>25000</v>
      </c>
      <c r="AC48" s="763">
        <f t="shared" si="4"/>
        <v>38338</v>
      </c>
      <c r="AD48" s="763">
        <f t="shared" si="27"/>
        <v>0</v>
      </c>
      <c r="AE48" s="764">
        <f t="shared" si="28"/>
        <v>38338</v>
      </c>
    </row>
    <row r="49" spans="1:31" s="98" customFormat="1" ht="15" customHeight="1" x14ac:dyDescent="0.2">
      <c r="A49" s="259" t="s">
        <v>586</v>
      </c>
      <c r="B49" s="765"/>
      <c r="C49" s="765"/>
      <c r="D49" s="765"/>
      <c r="E49" s="766"/>
      <c r="F49" s="766"/>
      <c r="G49" s="766"/>
      <c r="H49" s="766"/>
      <c r="I49" s="766"/>
      <c r="J49" s="766"/>
      <c r="K49" s="766"/>
      <c r="L49" s="766"/>
      <c r="M49" s="766"/>
      <c r="N49" s="766"/>
      <c r="O49" s="766"/>
      <c r="P49" s="868"/>
      <c r="Q49" s="765"/>
      <c r="R49" s="766"/>
      <c r="S49" s="766"/>
      <c r="T49" s="766"/>
      <c r="U49" s="766"/>
      <c r="V49" s="766"/>
      <c r="W49" s="766"/>
      <c r="X49" s="766"/>
      <c r="Y49" s="766"/>
      <c r="Z49" s="766"/>
      <c r="AA49" s="766"/>
      <c r="AB49" s="766"/>
      <c r="AC49" s="782">
        <f t="shared" si="4"/>
        <v>0</v>
      </c>
      <c r="AD49" s="782">
        <f t="shared" si="27"/>
        <v>0</v>
      </c>
      <c r="AE49" s="813">
        <f t="shared" si="28"/>
        <v>0</v>
      </c>
    </row>
    <row r="50" spans="1:31" s="98" customFormat="1" ht="30" customHeight="1" x14ac:dyDescent="0.2">
      <c r="A50" s="219" t="s">
        <v>937</v>
      </c>
      <c r="B50" s="206"/>
      <c r="C50" s="206"/>
      <c r="D50" s="206"/>
      <c r="E50" s="207"/>
      <c r="F50" s="207"/>
      <c r="G50" s="207"/>
      <c r="H50" s="207"/>
      <c r="I50" s="207"/>
      <c r="J50" s="207"/>
      <c r="K50" s="207">
        <v>6669</v>
      </c>
      <c r="L50" s="207"/>
      <c r="M50" s="27">
        <f t="shared" ref="M50" si="53">SUM(K50:L50)</f>
        <v>6669</v>
      </c>
      <c r="N50" s="743">
        <f t="shared" ref="N50" si="54">SUM(B50+E50+H50+K50)</f>
        <v>6669</v>
      </c>
      <c r="O50" s="743">
        <f t="shared" ref="O50" si="55">SUM(C50+F50+I50+L50)</f>
        <v>0</v>
      </c>
      <c r="P50" s="814">
        <f t="shared" ref="P50" si="56">SUM(D50+G50+J50+M50)</f>
        <v>6669</v>
      </c>
      <c r="Q50" s="206"/>
      <c r="R50" s="207"/>
      <c r="S50" s="207"/>
      <c r="T50" s="207"/>
      <c r="U50" s="207"/>
      <c r="V50" s="207"/>
      <c r="W50" s="207"/>
      <c r="X50" s="207"/>
      <c r="Y50" s="27"/>
      <c r="Z50" s="743">
        <f t="shared" ref="Z50:Z51" si="57">SUM(Q50+T50+W50)</f>
        <v>0</v>
      </c>
      <c r="AA50" s="743">
        <f t="shared" ref="AA50:AA51" si="58">SUM(R50+U50+X50)</f>
        <v>0</v>
      </c>
      <c r="AB50" s="743">
        <f t="shared" ref="AB50:AB51" si="59">SUM(S50+V50+Y50)</f>
        <v>0</v>
      </c>
      <c r="AC50" s="743">
        <f t="shared" si="4"/>
        <v>6669</v>
      </c>
      <c r="AD50" s="743">
        <f t="shared" si="27"/>
        <v>0</v>
      </c>
      <c r="AE50" s="814">
        <f t="shared" si="28"/>
        <v>6669</v>
      </c>
    </row>
    <row r="51" spans="1:31" s="98" customFormat="1" ht="15" customHeight="1" x14ac:dyDescent="0.2">
      <c r="A51" s="219" t="s">
        <v>938</v>
      </c>
      <c r="B51" s="206"/>
      <c r="C51" s="206"/>
      <c r="D51" s="206"/>
      <c r="E51" s="207"/>
      <c r="F51" s="207"/>
      <c r="G51" s="207"/>
      <c r="H51" s="207"/>
      <c r="I51" s="207"/>
      <c r="J51" s="207"/>
      <c r="K51" s="207"/>
      <c r="L51" s="207"/>
      <c r="M51" s="207"/>
      <c r="N51" s="748"/>
      <c r="O51" s="748"/>
      <c r="P51" s="815"/>
      <c r="Q51" s="206"/>
      <c r="R51" s="207"/>
      <c r="S51" s="207"/>
      <c r="T51" s="207">
        <v>12500</v>
      </c>
      <c r="U51" s="207"/>
      <c r="V51" s="207">
        <f>SUM(T51:U51)</f>
        <v>12500</v>
      </c>
      <c r="W51" s="207"/>
      <c r="X51" s="207"/>
      <c r="Y51" s="207">
        <f t="shared" ref="Y51" si="60">SUM(W51:X51)</f>
        <v>0</v>
      </c>
      <c r="Z51" s="748">
        <f t="shared" si="57"/>
        <v>12500</v>
      </c>
      <c r="AA51" s="748">
        <f t="shared" si="58"/>
        <v>0</v>
      </c>
      <c r="AB51" s="748">
        <f t="shared" si="59"/>
        <v>12500</v>
      </c>
      <c r="AC51" s="743">
        <f t="shared" si="4"/>
        <v>12500</v>
      </c>
      <c r="AD51" s="743">
        <f t="shared" si="27"/>
        <v>0</v>
      </c>
      <c r="AE51" s="814">
        <f t="shared" si="28"/>
        <v>12500</v>
      </c>
    </row>
    <row r="52" spans="1:31" s="98" customFormat="1" ht="15" customHeight="1" x14ac:dyDescent="0.2">
      <c r="A52" s="259" t="s">
        <v>809</v>
      </c>
      <c r="B52" s="205"/>
      <c r="C52" s="205"/>
      <c r="D52" s="205"/>
      <c r="E52" s="27"/>
      <c r="F52" s="27"/>
      <c r="G52" s="27"/>
      <c r="H52" s="27"/>
      <c r="I52" s="27"/>
      <c r="J52" s="27"/>
      <c r="K52" s="27"/>
      <c r="L52" s="27"/>
      <c r="M52" s="27"/>
      <c r="N52" s="743"/>
      <c r="O52" s="743"/>
      <c r="P52" s="814"/>
      <c r="Q52" s="205"/>
      <c r="R52" s="27"/>
      <c r="S52" s="27"/>
      <c r="T52" s="27"/>
      <c r="U52" s="27"/>
      <c r="V52" s="207"/>
      <c r="W52" s="27"/>
      <c r="X52" s="27"/>
      <c r="Y52" s="27"/>
      <c r="Z52" s="743"/>
      <c r="AA52" s="743"/>
      <c r="AB52" s="743"/>
      <c r="AC52" s="743">
        <f t="shared" si="4"/>
        <v>0</v>
      </c>
      <c r="AD52" s="743">
        <f t="shared" si="27"/>
        <v>0</v>
      </c>
      <c r="AE52" s="814">
        <f t="shared" si="28"/>
        <v>0</v>
      </c>
    </row>
    <row r="53" spans="1:31" s="98" customFormat="1" ht="30" customHeight="1" x14ac:dyDescent="0.2">
      <c r="A53" s="219" t="s">
        <v>937</v>
      </c>
      <c r="B53" s="206"/>
      <c r="C53" s="206"/>
      <c r="D53" s="206"/>
      <c r="E53" s="207"/>
      <c r="F53" s="207"/>
      <c r="G53" s="207"/>
      <c r="H53" s="207"/>
      <c r="I53" s="207"/>
      <c r="J53" s="207"/>
      <c r="K53" s="207">
        <v>6669</v>
      </c>
      <c r="L53" s="207"/>
      <c r="M53" s="27">
        <f t="shared" ref="M53" si="61">SUM(K53:L53)</f>
        <v>6669</v>
      </c>
      <c r="N53" s="743">
        <f t="shared" ref="N53" si="62">SUM(B53+E53+H53+K53)</f>
        <v>6669</v>
      </c>
      <c r="O53" s="743">
        <f t="shared" ref="O53" si="63">SUM(C53+F53+I53+L53)</f>
        <v>0</v>
      </c>
      <c r="P53" s="814">
        <f t="shared" ref="P53" si="64">SUM(D53+G53+J53+M53)</f>
        <v>6669</v>
      </c>
      <c r="Q53" s="206"/>
      <c r="R53" s="207"/>
      <c r="S53" s="207"/>
      <c r="T53" s="207"/>
      <c r="U53" s="207"/>
      <c r="V53" s="207"/>
      <c r="W53" s="207"/>
      <c r="X53" s="207"/>
      <c r="Y53" s="27"/>
      <c r="Z53" s="743">
        <f t="shared" ref="Z53" si="65">SUM(Q53+T53+W53)</f>
        <v>0</v>
      </c>
      <c r="AA53" s="743">
        <f t="shared" ref="AA53" si="66">SUM(R53+U53+X53)</f>
        <v>0</v>
      </c>
      <c r="AB53" s="743">
        <f t="shared" ref="AB53" si="67">SUM(S53+V53+Y53)</f>
        <v>0</v>
      </c>
      <c r="AC53" s="743">
        <f t="shared" si="4"/>
        <v>6669</v>
      </c>
      <c r="AD53" s="743">
        <f t="shared" si="27"/>
        <v>0</v>
      </c>
      <c r="AE53" s="814">
        <f t="shared" si="28"/>
        <v>6669</v>
      </c>
    </row>
    <row r="54" spans="1:31" s="98" customFormat="1" ht="15" customHeight="1" thickBot="1" x14ac:dyDescent="0.25">
      <c r="A54" s="446" t="s">
        <v>938</v>
      </c>
      <c r="B54" s="206"/>
      <c r="C54" s="206"/>
      <c r="D54" s="206"/>
      <c r="E54" s="207"/>
      <c r="F54" s="207"/>
      <c r="G54" s="207"/>
      <c r="H54" s="207"/>
      <c r="I54" s="207"/>
      <c r="J54" s="207"/>
      <c r="K54" s="207"/>
      <c r="L54" s="207"/>
      <c r="M54" s="207"/>
      <c r="N54" s="748"/>
      <c r="O54" s="748"/>
      <c r="P54" s="815"/>
      <c r="Q54" s="206"/>
      <c r="R54" s="207"/>
      <c r="S54" s="207"/>
      <c r="T54" s="207">
        <v>12500</v>
      </c>
      <c r="U54" s="207"/>
      <c r="V54" s="207">
        <f t="shared" ref="V54" si="68">SUM(T54:U54)</f>
        <v>12500</v>
      </c>
      <c r="W54" s="207"/>
      <c r="X54" s="207"/>
      <c r="Y54" s="207">
        <f t="shared" ref="Y54" si="69">SUM(W54:X54)</f>
        <v>0</v>
      </c>
      <c r="Z54" s="748">
        <f t="shared" ref="Z54" si="70">SUM(Q54+T54+W54)</f>
        <v>12500</v>
      </c>
      <c r="AA54" s="748">
        <f t="shared" ref="AA54" si="71">SUM(R54+U54+X54)</f>
        <v>0</v>
      </c>
      <c r="AB54" s="748">
        <f t="shared" ref="AB54" si="72">SUM(S54+V54+Y54)</f>
        <v>12500</v>
      </c>
      <c r="AC54" s="748">
        <f t="shared" si="4"/>
        <v>12500</v>
      </c>
      <c r="AD54" s="748">
        <f t="shared" si="27"/>
        <v>0</v>
      </c>
      <c r="AE54" s="815">
        <f t="shared" si="28"/>
        <v>12500</v>
      </c>
    </row>
    <row r="55" spans="1:31" s="98" customFormat="1" ht="15" customHeight="1" thickBot="1" x14ac:dyDescent="0.25">
      <c r="A55" s="261" t="s">
        <v>821</v>
      </c>
      <c r="B55" s="856">
        <f>SUM(B56:B57)</f>
        <v>1172</v>
      </c>
      <c r="C55" s="204">
        <f>SUM(C56:C57)</f>
        <v>0</v>
      </c>
      <c r="D55" s="204">
        <f t="shared" ref="D55:AB55" si="73">SUM(D56:D57)</f>
        <v>1172</v>
      </c>
      <c r="E55" s="204">
        <f t="shared" si="73"/>
        <v>228</v>
      </c>
      <c r="F55" s="204">
        <f t="shared" si="73"/>
        <v>0</v>
      </c>
      <c r="G55" s="204">
        <f t="shared" si="73"/>
        <v>228</v>
      </c>
      <c r="H55" s="204">
        <f t="shared" si="73"/>
        <v>36380</v>
      </c>
      <c r="I55" s="204">
        <f t="shared" si="73"/>
        <v>0</v>
      </c>
      <c r="J55" s="204">
        <f t="shared" si="73"/>
        <v>36380</v>
      </c>
      <c r="K55" s="204">
        <f t="shared" si="73"/>
        <v>0</v>
      </c>
      <c r="L55" s="204">
        <f t="shared" si="73"/>
        <v>0</v>
      </c>
      <c r="M55" s="204">
        <f t="shared" si="73"/>
        <v>0</v>
      </c>
      <c r="N55" s="204">
        <f t="shared" si="73"/>
        <v>37780</v>
      </c>
      <c r="O55" s="204">
        <f t="shared" si="73"/>
        <v>0</v>
      </c>
      <c r="P55" s="292">
        <f t="shared" si="73"/>
        <v>37780</v>
      </c>
      <c r="Q55" s="203">
        <f t="shared" si="73"/>
        <v>50000</v>
      </c>
      <c r="R55" s="204">
        <f t="shared" si="73"/>
        <v>0</v>
      </c>
      <c r="S55" s="204">
        <f t="shared" si="73"/>
        <v>50000</v>
      </c>
      <c r="T55" s="204">
        <f t="shared" si="73"/>
        <v>0</v>
      </c>
      <c r="U55" s="204">
        <f t="shared" si="73"/>
        <v>0</v>
      </c>
      <c r="V55" s="204">
        <f t="shared" si="73"/>
        <v>0</v>
      </c>
      <c r="W55" s="204">
        <f t="shared" si="73"/>
        <v>0</v>
      </c>
      <c r="X55" s="204">
        <f t="shared" si="73"/>
        <v>0</v>
      </c>
      <c r="Y55" s="204">
        <f t="shared" si="73"/>
        <v>0</v>
      </c>
      <c r="Z55" s="204">
        <f t="shared" si="73"/>
        <v>50000</v>
      </c>
      <c r="AA55" s="204">
        <f t="shared" si="73"/>
        <v>0</v>
      </c>
      <c r="AB55" s="204">
        <f t="shared" si="73"/>
        <v>50000</v>
      </c>
      <c r="AC55" s="763">
        <f t="shared" si="4"/>
        <v>87780</v>
      </c>
      <c r="AD55" s="763">
        <f t="shared" si="27"/>
        <v>0</v>
      </c>
      <c r="AE55" s="764">
        <f t="shared" si="28"/>
        <v>87780</v>
      </c>
    </row>
    <row r="56" spans="1:31" s="98" customFormat="1" ht="45" customHeight="1" x14ac:dyDescent="0.2">
      <c r="A56" s="861" t="s">
        <v>1038</v>
      </c>
      <c r="B56" s="809">
        <v>1172</v>
      </c>
      <c r="C56" s="809"/>
      <c r="D56" s="809">
        <f>SUM(B56:C56)</f>
        <v>1172</v>
      </c>
      <c r="E56" s="268">
        <v>228</v>
      </c>
      <c r="F56" s="810"/>
      <c r="G56" s="810">
        <f>SUM(E56:F56)</f>
        <v>228</v>
      </c>
      <c r="H56" s="810">
        <v>18600</v>
      </c>
      <c r="I56" s="810"/>
      <c r="J56" s="810">
        <f>SUM(H56:I56)</f>
        <v>18600</v>
      </c>
      <c r="K56" s="268"/>
      <c r="L56" s="268"/>
      <c r="M56" s="268"/>
      <c r="N56" s="811">
        <f t="shared" si="42"/>
        <v>20000</v>
      </c>
      <c r="O56" s="811">
        <f t="shared" ref="O56" si="74">SUM(C56+F56+I56+L56)</f>
        <v>0</v>
      </c>
      <c r="P56" s="869">
        <f t="shared" ref="P56" si="75">SUM(D56+G56+J56+M56)</f>
        <v>20000</v>
      </c>
      <c r="Q56" s="857"/>
      <c r="R56" s="268"/>
      <c r="S56" s="268"/>
      <c r="T56" s="268"/>
      <c r="U56" s="268"/>
      <c r="V56" s="268"/>
      <c r="W56" s="268"/>
      <c r="X56" s="268"/>
      <c r="Y56" s="268"/>
      <c r="Z56" s="782">
        <f t="shared" si="39"/>
        <v>0</v>
      </c>
      <c r="AA56" s="782">
        <f t="shared" ref="AA56" si="76">SUM(R56+U56+X56)</f>
        <v>0</v>
      </c>
      <c r="AB56" s="782">
        <f t="shared" ref="AB56" si="77">SUM(S56+V56+Y56)</f>
        <v>0</v>
      </c>
      <c r="AC56" s="782">
        <f t="shared" si="4"/>
        <v>20000</v>
      </c>
      <c r="AD56" s="782">
        <f t="shared" si="27"/>
        <v>0</v>
      </c>
      <c r="AE56" s="813">
        <f t="shared" si="28"/>
        <v>20000</v>
      </c>
    </row>
    <row r="57" spans="1:31" s="98" customFormat="1" ht="15" customHeight="1" thickBot="1" x14ac:dyDescent="0.25">
      <c r="A57" s="862" t="s">
        <v>822</v>
      </c>
      <c r="B57" s="788"/>
      <c r="C57" s="788"/>
      <c r="D57" s="788"/>
      <c r="E57" s="789"/>
      <c r="F57" s="789"/>
      <c r="G57" s="789"/>
      <c r="H57" s="789">
        <v>17780</v>
      </c>
      <c r="I57" s="789"/>
      <c r="J57" s="789">
        <f>SUM(H57:I57)</f>
        <v>17780</v>
      </c>
      <c r="K57" s="789"/>
      <c r="L57" s="431"/>
      <c r="M57" s="431"/>
      <c r="N57" s="784">
        <f t="shared" si="42"/>
        <v>17780</v>
      </c>
      <c r="O57" s="784">
        <f t="shared" ref="O57" si="78">SUM(C57+F57+I57+L57)</f>
        <v>0</v>
      </c>
      <c r="P57" s="812">
        <f t="shared" ref="P57" si="79">SUM(D57+G57+J57+M57)</f>
        <v>17780</v>
      </c>
      <c r="Q57" s="788">
        <v>50000</v>
      </c>
      <c r="R57" s="789"/>
      <c r="S57" s="202">
        <f>SUM(Q57:R57)</f>
        <v>50000</v>
      </c>
      <c r="T57" s="789"/>
      <c r="U57" s="789"/>
      <c r="V57" s="789"/>
      <c r="W57" s="789"/>
      <c r="X57" s="431"/>
      <c r="Y57" s="431"/>
      <c r="Z57" s="782">
        <f t="shared" si="39"/>
        <v>50000</v>
      </c>
      <c r="AA57" s="782">
        <f t="shared" si="40"/>
        <v>0</v>
      </c>
      <c r="AB57" s="782">
        <f t="shared" si="41"/>
        <v>50000</v>
      </c>
      <c r="AC57" s="748">
        <f t="shared" si="4"/>
        <v>67780</v>
      </c>
      <c r="AD57" s="748">
        <f t="shared" si="27"/>
        <v>0</v>
      </c>
      <c r="AE57" s="815">
        <f t="shared" si="28"/>
        <v>67780</v>
      </c>
    </row>
    <row r="58" spans="1:31" s="209" customFormat="1" ht="19.899999999999999" customHeight="1" thickBot="1" x14ac:dyDescent="0.25">
      <c r="A58" s="261" t="s">
        <v>588</v>
      </c>
      <c r="B58" s="256">
        <f>B3+B4+B6+B29+B48+B55</f>
        <v>1172</v>
      </c>
      <c r="C58" s="763">
        <f t="shared" ref="C58:AB58" si="80">C3+C4+C6+C29+C48+C55</f>
        <v>0</v>
      </c>
      <c r="D58" s="763">
        <f t="shared" si="80"/>
        <v>1172</v>
      </c>
      <c r="E58" s="763">
        <f t="shared" si="80"/>
        <v>228</v>
      </c>
      <c r="F58" s="763">
        <f t="shared" si="80"/>
        <v>0</v>
      </c>
      <c r="G58" s="763">
        <f t="shared" si="80"/>
        <v>228</v>
      </c>
      <c r="H58" s="763">
        <f t="shared" si="80"/>
        <v>49758</v>
      </c>
      <c r="I58" s="763">
        <f t="shared" si="80"/>
        <v>0</v>
      </c>
      <c r="J58" s="763">
        <f t="shared" si="80"/>
        <v>49758</v>
      </c>
      <c r="K58" s="763">
        <f t="shared" si="80"/>
        <v>20838</v>
      </c>
      <c r="L58" s="763">
        <f t="shared" si="80"/>
        <v>0</v>
      </c>
      <c r="M58" s="763">
        <f t="shared" si="80"/>
        <v>20838</v>
      </c>
      <c r="N58" s="763">
        <f t="shared" si="80"/>
        <v>71996</v>
      </c>
      <c r="O58" s="763">
        <f t="shared" si="80"/>
        <v>0</v>
      </c>
      <c r="P58" s="764">
        <f t="shared" si="80"/>
        <v>71996</v>
      </c>
      <c r="Q58" s="256">
        <f t="shared" si="80"/>
        <v>58484</v>
      </c>
      <c r="R58" s="763">
        <f t="shared" si="80"/>
        <v>0</v>
      </c>
      <c r="S58" s="763">
        <f t="shared" si="80"/>
        <v>58484</v>
      </c>
      <c r="T58" s="763">
        <f t="shared" si="80"/>
        <v>732857</v>
      </c>
      <c r="U58" s="763">
        <f t="shared" si="80"/>
        <v>30627</v>
      </c>
      <c r="V58" s="763">
        <f t="shared" si="80"/>
        <v>763484</v>
      </c>
      <c r="W58" s="763">
        <f t="shared" si="80"/>
        <v>158687</v>
      </c>
      <c r="X58" s="763">
        <f t="shared" si="80"/>
        <v>0</v>
      </c>
      <c r="Y58" s="763">
        <f t="shared" si="80"/>
        <v>158687</v>
      </c>
      <c r="Z58" s="763">
        <f t="shared" si="80"/>
        <v>950028</v>
      </c>
      <c r="AA58" s="763">
        <f t="shared" si="80"/>
        <v>30627</v>
      </c>
      <c r="AB58" s="763">
        <f t="shared" si="80"/>
        <v>980655</v>
      </c>
      <c r="AC58" s="763">
        <f t="shared" si="4"/>
        <v>1022024</v>
      </c>
      <c r="AD58" s="763">
        <f t="shared" si="27"/>
        <v>30627</v>
      </c>
      <c r="AE58" s="764">
        <f t="shared" si="28"/>
        <v>1052651</v>
      </c>
    </row>
  </sheetData>
  <mergeCells count="11">
    <mergeCell ref="K1:M1"/>
    <mergeCell ref="H1:J1"/>
    <mergeCell ref="E1:G1"/>
    <mergeCell ref="B1:D1"/>
    <mergeCell ref="A1:A2"/>
    <mergeCell ref="N1:P1"/>
    <mergeCell ref="AC1:AE1"/>
    <mergeCell ref="Z1:AB1"/>
    <mergeCell ref="W1:Y1"/>
    <mergeCell ref="T1:V1"/>
    <mergeCell ref="Q1:S1"/>
  </mergeCells>
  <printOptions horizontalCentered="1"/>
  <pageMargins left="0.27559055118110237" right="0.27559055118110237" top="0.86614173228346458" bottom="0.86614173228346458" header="0.15748031496062992" footer="0.15748031496062992"/>
  <pageSetup paperSize="9" scale="63" orientation="landscape" r:id="rId1"/>
  <headerFooter alignWithMargins="0">
    <oddHeader xml:space="preserve">&amp;C&amp;"Times New Roman,Félkövér" 2019. évi költségvetés
TÉR_KÖZ pályázat és egyéb fejlesztési projektek
11605 cím kiadási előirányzat
&amp;R&amp;"Times New Roman,Félkövér dőlt"12. melléklet a /2019. () 
önk.rendelethez
ezer forintban
&amp;"Times New Roman,Félkövér"&amp;8
</oddHeader>
    <oddFooter xml:space="preserve">&amp;C
&amp;R
&amp;P
</oddFooter>
  </headerFooter>
  <colBreaks count="1" manualBreakCount="1">
    <brk id="16" max="5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618"/>
  <sheetViews>
    <sheetView zoomScaleNormal="100" workbookViewId="0">
      <pane xSplit="2" ySplit="3" topLeftCell="P10" activePane="bottomRight" state="frozen"/>
      <selection pane="topRight" activeCell="B1" sqref="B1"/>
      <selection pane="bottomLeft" activeCell="A4" sqref="A4"/>
      <selection pane="bottomRight" activeCell="AF10" sqref="AF10"/>
    </sheetView>
  </sheetViews>
  <sheetFormatPr defaultColWidth="9.140625" defaultRowHeight="15" x14ac:dyDescent="0.25"/>
  <cols>
    <col min="1" max="1" width="6.7109375" style="273" customWidth="1"/>
    <col min="2" max="2" width="39.28515625" style="89" customWidth="1"/>
    <col min="3" max="3" width="10.140625" style="84" customWidth="1"/>
    <col min="4" max="4" width="9.28515625" style="84" customWidth="1"/>
    <col min="5" max="5" width="9.7109375" style="91" customWidth="1"/>
    <col min="6" max="6" width="9.5703125" style="91" customWidth="1"/>
    <col min="7" max="8" width="8.7109375" style="84" customWidth="1"/>
    <col min="9" max="10" width="8.7109375" style="91" customWidth="1"/>
    <col min="11" max="13" width="8.7109375" style="84" customWidth="1"/>
    <col min="14" max="15" width="8.7109375" style="91" customWidth="1"/>
    <col min="16" max="18" width="8.7109375" style="90" customWidth="1"/>
    <col min="19" max="246" width="9.140625" style="37"/>
    <col min="247" max="247" width="37.85546875" style="37" customWidth="1"/>
    <col min="248" max="257" width="10.28515625" style="37" customWidth="1"/>
    <col min="258" max="258" width="10.7109375" style="37" customWidth="1"/>
    <col min="259" max="260" width="10.28515625" style="37" customWidth="1"/>
    <col min="261" max="261" width="10.85546875" style="37" customWidth="1"/>
    <col min="262" max="270" width="10.28515625" style="37" customWidth="1"/>
    <col min="271" max="271" width="28.85546875" style="37" customWidth="1"/>
    <col min="272" max="502" width="9.140625" style="37"/>
    <col min="503" max="503" width="37.85546875" style="37" customWidth="1"/>
    <col min="504" max="513" width="10.28515625" style="37" customWidth="1"/>
    <col min="514" max="514" width="10.7109375" style="37" customWidth="1"/>
    <col min="515" max="516" width="10.28515625" style="37" customWidth="1"/>
    <col min="517" max="517" width="10.85546875" style="37" customWidth="1"/>
    <col min="518" max="526" width="10.28515625" style="37" customWidth="1"/>
    <col min="527" max="527" width="28.85546875" style="37" customWidth="1"/>
    <col min="528" max="758" width="9.140625" style="37"/>
    <col min="759" max="759" width="37.85546875" style="37" customWidth="1"/>
    <col min="760" max="769" width="10.28515625" style="37" customWidth="1"/>
    <col min="770" max="770" width="10.7109375" style="37" customWidth="1"/>
    <col min="771" max="772" width="10.28515625" style="37" customWidth="1"/>
    <col min="773" max="773" width="10.85546875" style="37" customWidth="1"/>
    <col min="774" max="782" width="10.28515625" style="37" customWidth="1"/>
    <col min="783" max="783" width="28.85546875" style="37" customWidth="1"/>
    <col min="784" max="1014" width="9.140625" style="37"/>
    <col min="1015" max="1015" width="37.85546875" style="37" customWidth="1"/>
    <col min="1016" max="1025" width="10.28515625" style="37" customWidth="1"/>
    <col min="1026" max="1026" width="10.7109375" style="37" customWidth="1"/>
    <col min="1027" max="1028" width="10.28515625" style="37" customWidth="1"/>
    <col min="1029" max="1029" width="10.85546875" style="37" customWidth="1"/>
    <col min="1030" max="1038" width="10.28515625" style="37" customWidth="1"/>
    <col min="1039" max="1039" width="28.85546875" style="37" customWidth="1"/>
    <col min="1040" max="1270" width="9.140625" style="37"/>
    <col min="1271" max="1271" width="37.85546875" style="37" customWidth="1"/>
    <col min="1272" max="1281" width="10.28515625" style="37" customWidth="1"/>
    <col min="1282" max="1282" width="10.7109375" style="37" customWidth="1"/>
    <col min="1283" max="1284" width="10.28515625" style="37" customWidth="1"/>
    <col min="1285" max="1285" width="10.85546875" style="37" customWidth="1"/>
    <col min="1286" max="1294" width="10.28515625" style="37" customWidth="1"/>
    <col min="1295" max="1295" width="28.85546875" style="37" customWidth="1"/>
    <col min="1296" max="1526" width="9.140625" style="37"/>
    <col min="1527" max="1527" width="37.85546875" style="37" customWidth="1"/>
    <col min="1528" max="1537" width="10.28515625" style="37" customWidth="1"/>
    <col min="1538" max="1538" width="10.7109375" style="37" customWidth="1"/>
    <col min="1539" max="1540" width="10.28515625" style="37" customWidth="1"/>
    <col min="1541" max="1541" width="10.85546875" style="37" customWidth="1"/>
    <col min="1542" max="1550" width="10.28515625" style="37" customWidth="1"/>
    <col min="1551" max="1551" width="28.85546875" style="37" customWidth="1"/>
    <col min="1552" max="1782" width="9.140625" style="37"/>
    <col min="1783" max="1783" width="37.85546875" style="37" customWidth="1"/>
    <col min="1784" max="1793" width="10.28515625" style="37" customWidth="1"/>
    <col min="1794" max="1794" width="10.7109375" style="37" customWidth="1"/>
    <col min="1795" max="1796" width="10.28515625" style="37" customWidth="1"/>
    <col min="1797" max="1797" width="10.85546875" style="37" customWidth="1"/>
    <col min="1798" max="1806" width="10.28515625" style="37" customWidth="1"/>
    <col min="1807" max="1807" width="28.85546875" style="37" customWidth="1"/>
    <col min="1808" max="2038" width="9.140625" style="37"/>
    <col min="2039" max="2039" width="37.85546875" style="37" customWidth="1"/>
    <col min="2040" max="2049" width="10.28515625" style="37" customWidth="1"/>
    <col min="2050" max="2050" width="10.7109375" style="37" customWidth="1"/>
    <col min="2051" max="2052" width="10.28515625" style="37" customWidth="1"/>
    <col min="2053" max="2053" width="10.85546875" style="37" customWidth="1"/>
    <col min="2054" max="2062" width="10.28515625" style="37" customWidth="1"/>
    <col min="2063" max="2063" width="28.85546875" style="37" customWidth="1"/>
    <col min="2064" max="2294" width="9.140625" style="37"/>
    <col min="2295" max="2295" width="37.85546875" style="37" customWidth="1"/>
    <col min="2296" max="2305" width="10.28515625" style="37" customWidth="1"/>
    <col min="2306" max="2306" width="10.7109375" style="37" customWidth="1"/>
    <col min="2307" max="2308" width="10.28515625" style="37" customWidth="1"/>
    <col min="2309" max="2309" width="10.85546875" style="37" customWidth="1"/>
    <col min="2310" max="2318" width="10.28515625" style="37" customWidth="1"/>
    <col min="2319" max="2319" width="28.85546875" style="37" customWidth="1"/>
    <col min="2320" max="2550" width="9.140625" style="37"/>
    <col min="2551" max="2551" width="37.85546875" style="37" customWidth="1"/>
    <col min="2552" max="2561" width="10.28515625" style="37" customWidth="1"/>
    <col min="2562" max="2562" width="10.7109375" style="37" customWidth="1"/>
    <col min="2563" max="2564" width="10.28515625" style="37" customWidth="1"/>
    <col min="2565" max="2565" width="10.85546875" style="37" customWidth="1"/>
    <col min="2566" max="2574" width="10.28515625" style="37" customWidth="1"/>
    <col min="2575" max="2575" width="28.85546875" style="37" customWidth="1"/>
    <col min="2576" max="2806" width="9.140625" style="37"/>
    <col min="2807" max="2807" width="37.85546875" style="37" customWidth="1"/>
    <col min="2808" max="2817" width="10.28515625" style="37" customWidth="1"/>
    <col min="2818" max="2818" width="10.7109375" style="37" customWidth="1"/>
    <col min="2819" max="2820" width="10.28515625" style="37" customWidth="1"/>
    <col min="2821" max="2821" width="10.85546875" style="37" customWidth="1"/>
    <col min="2822" max="2830" width="10.28515625" style="37" customWidth="1"/>
    <col min="2831" max="2831" width="28.85546875" style="37" customWidth="1"/>
    <col min="2832" max="3062" width="9.140625" style="37"/>
    <col min="3063" max="3063" width="37.85546875" style="37" customWidth="1"/>
    <col min="3064" max="3073" width="10.28515625" style="37" customWidth="1"/>
    <col min="3074" max="3074" width="10.7109375" style="37" customWidth="1"/>
    <col min="3075" max="3076" width="10.28515625" style="37" customWidth="1"/>
    <col min="3077" max="3077" width="10.85546875" style="37" customWidth="1"/>
    <col min="3078" max="3086" width="10.28515625" style="37" customWidth="1"/>
    <col min="3087" max="3087" width="28.85546875" style="37" customWidth="1"/>
    <col min="3088" max="3318" width="9.140625" style="37"/>
    <col min="3319" max="3319" width="37.85546875" style="37" customWidth="1"/>
    <col min="3320" max="3329" width="10.28515625" style="37" customWidth="1"/>
    <col min="3330" max="3330" width="10.7109375" style="37" customWidth="1"/>
    <col min="3331" max="3332" width="10.28515625" style="37" customWidth="1"/>
    <col min="3333" max="3333" width="10.85546875" style="37" customWidth="1"/>
    <col min="3334" max="3342" width="10.28515625" style="37" customWidth="1"/>
    <col min="3343" max="3343" width="28.85546875" style="37" customWidth="1"/>
    <col min="3344" max="3574" width="9.140625" style="37"/>
    <col min="3575" max="3575" width="37.85546875" style="37" customWidth="1"/>
    <col min="3576" max="3585" width="10.28515625" style="37" customWidth="1"/>
    <col min="3586" max="3586" width="10.7109375" style="37" customWidth="1"/>
    <col min="3587" max="3588" width="10.28515625" style="37" customWidth="1"/>
    <col min="3589" max="3589" width="10.85546875" style="37" customWidth="1"/>
    <col min="3590" max="3598" width="10.28515625" style="37" customWidth="1"/>
    <col min="3599" max="3599" width="28.85546875" style="37" customWidth="1"/>
    <col min="3600" max="3830" width="9.140625" style="37"/>
    <col min="3831" max="3831" width="37.85546875" style="37" customWidth="1"/>
    <col min="3832" max="3841" width="10.28515625" style="37" customWidth="1"/>
    <col min="3842" max="3842" width="10.7109375" style="37" customWidth="1"/>
    <col min="3843" max="3844" width="10.28515625" style="37" customWidth="1"/>
    <col min="3845" max="3845" width="10.85546875" style="37" customWidth="1"/>
    <col min="3846" max="3854" width="10.28515625" style="37" customWidth="1"/>
    <col min="3855" max="3855" width="28.85546875" style="37" customWidth="1"/>
    <col min="3856" max="4086" width="9.140625" style="37"/>
    <col min="4087" max="4087" width="37.85546875" style="37" customWidth="1"/>
    <col min="4088" max="4097" width="10.28515625" style="37" customWidth="1"/>
    <col min="4098" max="4098" width="10.7109375" style="37" customWidth="1"/>
    <col min="4099" max="4100" width="10.28515625" style="37" customWidth="1"/>
    <col min="4101" max="4101" width="10.85546875" style="37" customWidth="1"/>
    <col min="4102" max="4110" width="10.28515625" style="37" customWidth="1"/>
    <col min="4111" max="4111" width="28.85546875" style="37" customWidth="1"/>
    <col min="4112" max="4342" width="9.140625" style="37"/>
    <col min="4343" max="4343" width="37.85546875" style="37" customWidth="1"/>
    <col min="4344" max="4353" width="10.28515625" style="37" customWidth="1"/>
    <col min="4354" max="4354" width="10.7109375" style="37" customWidth="1"/>
    <col min="4355" max="4356" width="10.28515625" style="37" customWidth="1"/>
    <col min="4357" max="4357" width="10.85546875" style="37" customWidth="1"/>
    <col min="4358" max="4366" width="10.28515625" style="37" customWidth="1"/>
    <col min="4367" max="4367" width="28.85546875" style="37" customWidth="1"/>
    <col min="4368" max="4598" width="9.140625" style="37"/>
    <col min="4599" max="4599" width="37.85546875" style="37" customWidth="1"/>
    <col min="4600" max="4609" width="10.28515625" style="37" customWidth="1"/>
    <col min="4610" max="4610" width="10.7109375" style="37" customWidth="1"/>
    <col min="4611" max="4612" width="10.28515625" style="37" customWidth="1"/>
    <col min="4613" max="4613" width="10.85546875" style="37" customWidth="1"/>
    <col min="4614" max="4622" width="10.28515625" style="37" customWidth="1"/>
    <col min="4623" max="4623" width="28.85546875" style="37" customWidth="1"/>
    <col min="4624" max="4854" width="9.140625" style="37"/>
    <col min="4855" max="4855" width="37.85546875" style="37" customWidth="1"/>
    <col min="4856" max="4865" width="10.28515625" style="37" customWidth="1"/>
    <col min="4866" max="4866" width="10.7109375" style="37" customWidth="1"/>
    <col min="4867" max="4868" width="10.28515625" style="37" customWidth="1"/>
    <col min="4869" max="4869" width="10.85546875" style="37" customWidth="1"/>
    <col min="4870" max="4878" width="10.28515625" style="37" customWidth="1"/>
    <col min="4879" max="4879" width="28.85546875" style="37" customWidth="1"/>
    <col min="4880" max="5110" width="9.140625" style="37"/>
    <col min="5111" max="5111" width="37.85546875" style="37" customWidth="1"/>
    <col min="5112" max="5121" width="10.28515625" style="37" customWidth="1"/>
    <col min="5122" max="5122" width="10.7109375" style="37" customWidth="1"/>
    <col min="5123" max="5124" width="10.28515625" style="37" customWidth="1"/>
    <col min="5125" max="5125" width="10.85546875" style="37" customWidth="1"/>
    <col min="5126" max="5134" width="10.28515625" style="37" customWidth="1"/>
    <col min="5135" max="5135" width="28.85546875" style="37" customWidth="1"/>
    <col min="5136" max="5366" width="9.140625" style="37"/>
    <col min="5367" max="5367" width="37.85546875" style="37" customWidth="1"/>
    <col min="5368" max="5377" width="10.28515625" style="37" customWidth="1"/>
    <col min="5378" max="5378" width="10.7109375" style="37" customWidth="1"/>
    <col min="5379" max="5380" width="10.28515625" style="37" customWidth="1"/>
    <col min="5381" max="5381" width="10.85546875" style="37" customWidth="1"/>
    <col min="5382" max="5390" width="10.28515625" style="37" customWidth="1"/>
    <col min="5391" max="5391" width="28.85546875" style="37" customWidth="1"/>
    <col min="5392" max="5622" width="9.140625" style="37"/>
    <col min="5623" max="5623" width="37.85546875" style="37" customWidth="1"/>
    <col min="5624" max="5633" width="10.28515625" style="37" customWidth="1"/>
    <col min="5634" max="5634" width="10.7109375" style="37" customWidth="1"/>
    <col min="5635" max="5636" width="10.28515625" style="37" customWidth="1"/>
    <col min="5637" max="5637" width="10.85546875" style="37" customWidth="1"/>
    <col min="5638" max="5646" width="10.28515625" style="37" customWidth="1"/>
    <col min="5647" max="5647" width="28.85546875" style="37" customWidth="1"/>
    <col min="5648" max="5878" width="9.140625" style="37"/>
    <col min="5879" max="5879" width="37.85546875" style="37" customWidth="1"/>
    <col min="5880" max="5889" width="10.28515625" style="37" customWidth="1"/>
    <col min="5890" max="5890" width="10.7109375" style="37" customWidth="1"/>
    <col min="5891" max="5892" width="10.28515625" style="37" customWidth="1"/>
    <col min="5893" max="5893" width="10.85546875" style="37" customWidth="1"/>
    <col min="5894" max="5902" width="10.28515625" style="37" customWidth="1"/>
    <col min="5903" max="5903" width="28.85546875" style="37" customWidth="1"/>
    <col min="5904" max="6134" width="9.140625" style="37"/>
    <col min="6135" max="6135" width="37.85546875" style="37" customWidth="1"/>
    <col min="6136" max="6145" width="10.28515625" style="37" customWidth="1"/>
    <col min="6146" max="6146" width="10.7109375" style="37" customWidth="1"/>
    <col min="6147" max="6148" width="10.28515625" style="37" customWidth="1"/>
    <col min="6149" max="6149" width="10.85546875" style="37" customWidth="1"/>
    <col min="6150" max="6158" width="10.28515625" style="37" customWidth="1"/>
    <col min="6159" max="6159" width="28.85546875" style="37" customWidth="1"/>
    <col min="6160" max="6390" width="9.140625" style="37"/>
    <col min="6391" max="6391" width="37.85546875" style="37" customWidth="1"/>
    <col min="6392" max="6401" width="10.28515625" style="37" customWidth="1"/>
    <col min="6402" max="6402" width="10.7109375" style="37" customWidth="1"/>
    <col min="6403" max="6404" width="10.28515625" style="37" customWidth="1"/>
    <col min="6405" max="6405" width="10.85546875" style="37" customWidth="1"/>
    <col min="6406" max="6414" width="10.28515625" style="37" customWidth="1"/>
    <col min="6415" max="6415" width="28.85546875" style="37" customWidth="1"/>
    <col min="6416" max="6646" width="9.140625" style="37"/>
    <col min="6647" max="6647" width="37.85546875" style="37" customWidth="1"/>
    <col min="6648" max="6657" width="10.28515625" style="37" customWidth="1"/>
    <col min="6658" max="6658" width="10.7109375" style="37" customWidth="1"/>
    <col min="6659" max="6660" width="10.28515625" style="37" customWidth="1"/>
    <col min="6661" max="6661" width="10.85546875" style="37" customWidth="1"/>
    <col min="6662" max="6670" width="10.28515625" style="37" customWidth="1"/>
    <col min="6671" max="6671" width="28.85546875" style="37" customWidth="1"/>
    <col min="6672" max="6902" width="9.140625" style="37"/>
    <col min="6903" max="6903" width="37.85546875" style="37" customWidth="1"/>
    <col min="6904" max="6913" width="10.28515625" style="37" customWidth="1"/>
    <col min="6914" max="6914" width="10.7109375" style="37" customWidth="1"/>
    <col min="6915" max="6916" width="10.28515625" style="37" customWidth="1"/>
    <col min="6917" max="6917" width="10.85546875" style="37" customWidth="1"/>
    <col min="6918" max="6926" width="10.28515625" style="37" customWidth="1"/>
    <col min="6927" max="6927" width="28.85546875" style="37" customWidth="1"/>
    <col min="6928" max="7158" width="9.140625" style="37"/>
    <col min="7159" max="7159" width="37.85546875" style="37" customWidth="1"/>
    <col min="7160" max="7169" width="10.28515625" style="37" customWidth="1"/>
    <col min="7170" max="7170" width="10.7109375" style="37" customWidth="1"/>
    <col min="7171" max="7172" width="10.28515625" style="37" customWidth="1"/>
    <col min="7173" max="7173" width="10.85546875" style="37" customWidth="1"/>
    <col min="7174" max="7182" width="10.28515625" style="37" customWidth="1"/>
    <col min="7183" max="7183" width="28.85546875" style="37" customWidth="1"/>
    <col min="7184" max="7414" width="9.140625" style="37"/>
    <col min="7415" max="7415" width="37.85546875" style="37" customWidth="1"/>
    <col min="7416" max="7425" width="10.28515625" style="37" customWidth="1"/>
    <col min="7426" max="7426" width="10.7109375" style="37" customWidth="1"/>
    <col min="7427" max="7428" width="10.28515625" style="37" customWidth="1"/>
    <col min="7429" max="7429" width="10.85546875" style="37" customWidth="1"/>
    <col min="7430" max="7438" width="10.28515625" style="37" customWidth="1"/>
    <col min="7439" max="7439" width="28.85546875" style="37" customWidth="1"/>
    <col min="7440" max="7670" width="9.140625" style="37"/>
    <col min="7671" max="7671" width="37.85546875" style="37" customWidth="1"/>
    <col min="7672" max="7681" width="10.28515625" style="37" customWidth="1"/>
    <col min="7682" max="7682" width="10.7109375" style="37" customWidth="1"/>
    <col min="7683" max="7684" width="10.28515625" style="37" customWidth="1"/>
    <col min="7685" max="7685" width="10.85546875" style="37" customWidth="1"/>
    <col min="7686" max="7694" width="10.28515625" style="37" customWidth="1"/>
    <col min="7695" max="7695" width="28.85546875" style="37" customWidth="1"/>
    <col min="7696" max="7926" width="9.140625" style="37"/>
    <col min="7927" max="7927" width="37.85546875" style="37" customWidth="1"/>
    <col min="7928" max="7937" width="10.28515625" style="37" customWidth="1"/>
    <col min="7938" max="7938" width="10.7109375" style="37" customWidth="1"/>
    <col min="7939" max="7940" width="10.28515625" style="37" customWidth="1"/>
    <col min="7941" max="7941" width="10.85546875" style="37" customWidth="1"/>
    <col min="7942" max="7950" width="10.28515625" style="37" customWidth="1"/>
    <col min="7951" max="7951" width="28.85546875" style="37" customWidth="1"/>
    <col min="7952" max="8182" width="9.140625" style="37"/>
    <col min="8183" max="8183" width="37.85546875" style="37" customWidth="1"/>
    <col min="8184" max="8193" width="10.28515625" style="37" customWidth="1"/>
    <col min="8194" max="8194" width="10.7109375" style="37" customWidth="1"/>
    <col min="8195" max="8196" width="10.28515625" style="37" customWidth="1"/>
    <col min="8197" max="8197" width="10.85546875" style="37" customWidth="1"/>
    <col min="8198" max="8206" width="10.28515625" style="37" customWidth="1"/>
    <col min="8207" max="8207" width="28.85546875" style="37" customWidth="1"/>
    <col min="8208" max="8438" width="9.140625" style="37"/>
    <col min="8439" max="8439" width="37.85546875" style="37" customWidth="1"/>
    <col min="8440" max="8449" width="10.28515625" style="37" customWidth="1"/>
    <col min="8450" max="8450" width="10.7109375" style="37" customWidth="1"/>
    <col min="8451" max="8452" width="10.28515625" style="37" customWidth="1"/>
    <col min="8453" max="8453" width="10.85546875" style="37" customWidth="1"/>
    <col min="8454" max="8462" width="10.28515625" style="37" customWidth="1"/>
    <col min="8463" max="8463" width="28.85546875" style="37" customWidth="1"/>
    <col min="8464" max="8694" width="9.140625" style="37"/>
    <col min="8695" max="8695" width="37.85546875" style="37" customWidth="1"/>
    <col min="8696" max="8705" width="10.28515625" style="37" customWidth="1"/>
    <col min="8706" max="8706" width="10.7109375" style="37" customWidth="1"/>
    <col min="8707" max="8708" width="10.28515625" style="37" customWidth="1"/>
    <col min="8709" max="8709" width="10.85546875" style="37" customWidth="1"/>
    <col min="8710" max="8718" width="10.28515625" style="37" customWidth="1"/>
    <col min="8719" max="8719" width="28.85546875" style="37" customWidth="1"/>
    <col min="8720" max="8950" width="9.140625" style="37"/>
    <col min="8951" max="8951" width="37.85546875" style="37" customWidth="1"/>
    <col min="8952" max="8961" width="10.28515625" style="37" customWidth="1"/>
    <col min="8962" max="8962" width="10.7109375" style="37" customWidth="1"/>
    <col min="8963" max="8964" width="10.28515625" style="37" customWidth="1"/>
    <col min="8965" max="8965" width="10.85546875" style="37" customWidth="1"/>
    <col min="8966" max="8974" width="10.28515625" style="37" customWidth="1"/>
    <col min="8975" max="8975" width="28.85546875" style="37" customWidth="1"/>
    <col min="8976" max="9206" width="9.140625" style="37"/>
    <col min="9207" max="9207" width="37.85546875" style="37" customWidth="1"/>
    <col min="9208" max="9217" width="10.28515625" style="37" customWidth="1"/>
    <col min="9218" max="9218" width="10.7109375" style="37" customWidth="1"/>
    <col min="9219" max="9220" width="10.28515625" style="37" customWidth="1"/>
    <col min="9221" max="9221" width="10.85546875" style="37" customWidth="1"/>
    <col min="9222" max="9230" width="10.28515625" style="37" customWidth="1"/>
    <col min="9231" max="9231" width="28.85546875" style="37" customWidth="1"/>
    <col min="9232" max="9462" width="9.140625" style="37"/>
    <col min="9463" max="9463" width="37.85546875" style="37" customWidth="1"/>
    <col min="9464" max="9473" width="10.28515625" style="37" customWidth="1"/>
    <col min="9474" max="9474" width="10.7109375" style="37" customWidth="1"/>
    <col min="9475" max="9476" width="10.28515625" style="37" customWidth="1"/>
    <col min="9477" max="9477" width="10.85546875" style="37" customWidth="1"/>
    <col min="9478" max="9486" width="10.28515625" style="37" customWidth="1"/>
    <col min="9487" max="9487" width="28.85546875" style="37" customWidth="1"/>
    <col min="9488" max="9718" width="9.140625" style="37"/>
    <col min="9719" max="9719" width="37.85546875" style="37" customWidth="1"/>
    <col min="9720" max="9729" width="10.28515625" style="37" customWidth="1"/>
    <col min="9730" max="9730" width="10.7109375" style="37" customWidth="1"/>
    <col min="9731" max="9732" width="10.28515625" style="37" customWidth="1"/>
    <col min="9733" max="9733" width="10.85546875" style="37" customWidth="1"/>
    <col min="9734" max="9742" width="10.28515625" style="37" customWidth="1"/>
    <col min="9743" max="9743" width="28.85546875" style="37" customWidth="1"/>
    <col min="9744" max="9974" width="9.140625" style="37"/>
    <col min="9975" max="9975" width="37.85546875" style="37" customWidth="1"/>
    <col min="9976" max="9985" width="10.28515625" style="37" customWidth="1"/>
    <col min="9986" max="9986" width="10.7109375" style="37" customWidth="1"/>
    <col min="9987" max="9988" width="10.28515625" style="37" customWidth="1"/>
    <col min="9989" max="9989" width="10.85546875" style="37" customWidth="1"/>
    <col min="9990" max="9998" width="10.28515625" style="37" customWidth="1"/>
    <col min="9999" max="9999" width="28.85546875" style="37" customWidth="1"/>
    <col min="10000" max="10230" width="9.140625" style="37"/>
    <col min="10231" max="10231" width="37.85546875" style="37" customWidth="1"/>
    <col min="10232" max="10241" width="10.28515625" style="37" customWidth="1"/>
    <col min="10242" max="10242" width="10.7109375" style="37" customWidth="1"/>
    <col min="10243" max="10244" width="10.28515625" style="37" customWidth="1"/>
    <col min="10245" max="10245" width="10.85546875" style="37" customWidth="1"/>
    <col min="10246" max="10254" width="10.28515625" style="37" customWidth="1"/>
    <col min="10255" max="10255" width="28.85546875" style="37" customWidth="1"/>
    <col min="10256" max="10486" width="9.140625" style="37"/>
    <col min="10487" max="10487" width="37.85546875" style="37" customWidth="1"/>
    <col min="10488" max="10497" width="10.28515625" style="37" customWidth="1"/>
    <col min="10498" max="10498" width="10.7109375" style="37" customWidth="1"/>
    <col min="10499" max="10500" width="10.28515625" style="37" customWidth="1"/>
    <col min="10501" max="10501" width="10.85546875" style="37" customWidth="1"/>
    <col min="10502" max="10510" width="10.28515625" style="37" customWidth="1"/>
    <col min="10511" max="10511" width="28.85546875" style="37" customWidth="1"/>
    <col min="10512" max="10742" width="9.140625" style="37"/>
    <col min="10743" max="10743" width="37.85546875" style="37" customWidth="1"/>
    <col min="10744" max="10753" width="10.28515625" style="37" customWidth="1"/>
    <col min="10754" max="10754" width="10.7109375" style="37" customWidth="1"/>
    <col min="10755" max="10756" width="10.28515625" style="37" customWidth="1"/>
    <col min="10757" max="10757" width="10.85546875" style="37" customWidth="1"/>
    <col min="10758" max="10766" width="10.28515625" style="37" customWidth="1"/>
    <col min="10767" max="10767" width="28.85546875" style="37" customWidth="1"/>
    <col min="10768" max="10998" width="9.140625" style="37"/>
    <col min="10999" max="10999" width="37.85546875" style="37" customWidth="1"/>
    <col min="11000" max="11009" width="10.28515625" style="37" customWidth="1"/>
    <col min="11010" max="11010" width="10.7109375" style="37" customWidth="1"/>
    <col min="11011" max="11012" width="10.28515625" style="37" customWidth="1"/>
    <col min="11013" max="11013" width="10.85546875" style="37" customWidth="1"/>
    <col min="11014" max="11022" width="10.28515625" style="37" customWidth="1"/>
    <col min="11023" max="11023" width="28.85546875" style="37" customWidth="1"/>
    <col min="11024" max="11254" width="9.140625" style="37"/>
    <col min="11255" max="11255" width="37.85546875" style="37" customWidth="1"/>
    <col min="11256" max="11265" width="10.28515625" style="37" customWidth="1"/>
    <col min="11266" max="11266" width="10.7109375" style="37" customWidth="1"/>
    <col min="11267" max="11268" width="10.28515625" style="37" customWidth="1"/>
    <col min="11269" max="11269" width="10.85546875" style="37" customWidth="1"/>
    <col min="11270" max="11278" width="10.28515625" style="37" customWidth="1"/>
    <col min="11279" max="11279" width="28.85546875" style="37" customWidth="1"/>
    <col min="11280" max="11510" width="9.140625" style="37"/>
    <col min="11511" max="11511" width="37.85546875" style="37" customWidth="1"/>
    <col min="11512" max="11521" width="10.28515625" style="37" customWidth="1"/>
    <col min="11522" max="11522" width="10.7109375" style="37" customWidth="1"/>
    <col min="11523" max="11524" width="10.28515625" style="37" customWidth="1"/>
    <col min="11525" max="11525" width="10.85546875" style="37" customWidth="1"/>
    <col min="11526" max="11534" width="10.28515625" style="37" customWidth="1"/>
    <col min="11535" max="11535" width="28.85546875" style="37" customWidth="1"/>
    <col min="11536" max="11766" width="9.140625" style="37"/>
    <col min="11767" max="11767" width="37.85546875" style="37" customWidth="1"/>
    <col min="11768" max="11777" width="10.28515625" style="37" customWidth="1"/>
    <col min="11778" max="11778" width="10.7109375" style="37" customWidth="1"/>
    <col min="11779" max="11780" width="10.28515625" style="37" customWidth="1"/>
    <col min="11781" max="11781" width="10.85546875" style="37" customWidth="1"/>
    <col min="11782" max="11790" width="10.28515625" style="37" customWidth="1"/>
    <col min="11791" max="11791" width="28.85546875" style="37" customWidth="1"/>
    <col min="11792" max="12022" width="9.140625" style="37"/>
    <col min="12023" max="12023" width="37.85546875" style="37" customWidth="1"/>
    <col min="12024" max="12033" width="10.28515625" style="37" customWidth="1"/>
    <col min="12034" max="12034" width="10.7109375" style="37" customWidth="1"/>
    <col min="12035" max="12036" width="10.28515625" style="37" customWidth="1"/>
    <col min="12037" max="12037" width="10.85546875" style="37" customWidth="1"/>
    <col min="12038" max="12046" width="10.28515625" style="37" customWidth="1"/>
    <col min="12047" max="12047" width="28.85546875" style="37" customWidth="1"/>
    <col min="12048" max="12278" width="9.140625" style="37"/>
    <col min="12279" max="12279" width="37.85546875" style="37" customWidth="1"/>
    <col min="12280" max="12289" width="10.28515625" style="37" customWidth="1"/>
    <col min="12290" max="12290" width="10.7109375" style="37" customWidth="1"/>
    <col min="12291" max="12292" width="10.28515625" style="37" customWidth="1"/>
    <col min="12293" max="12293" width="10.85546875" style="37" customWidth="1"/>
    <col min="12294" max="12302" width="10.28515625" style="37" customWidth="1"/>
    <col min="12303" max="12303" width="28.85546875" style="37" customWidth="1"/>
    <col min="12304" max="12534" width="9.140625" style="37"/>
    <col min="12535" max="12535" width="37.85546875" style="37" customWidth="1"/>
    <col min="12536" max="12545" width="10.28515625" style="37" customWidth="1"/>
    <col min="12546" max="12546" width="10.7109375" style="37" customWidth="1"/>
    <col min="12547" max="12548" width="10.28515625" style="37" customWidth="1"/>
    <col min="12549" max="12549" width="10.85546875" style="37" customWidth="1"/>
    <col min="12550" max="12558" width="10.28515625" style="37" customWidth="1"/>
    <col min="12559" max="12559" width="28.85546875" style="37" customWidth="1"/>
    <col min="12560" max="12790" width="9.140625" style="37"/>
    <col min="12791" max="12791" width="37.85546875" style="37" customWidth="1"/>
    <col min="12792" max="12801" width="10.28515625" style="37" customWidth="1"/>
    <col min="12802" max="12802" width="10.7109375" style="37" customWidth="1"/>
    <col min="12803" max="12804" width="10.28515625" style="37" customWidth="1"/>
    <col min="12805" max="12805" width="10.85546875" style="37" customWidth="1"/>
    <col min="12806" max="12814" width="10.28515625" style="37" customWidth="1"/>
    <col min="12815" max="12815" width="28.85546875" style="37" customWidth="1"/>
    <col min="12816" max="13046" width="9.140625" style="37"/>
    <col min="13047" max="13047" width="37.85546875" style="37" customWidth="1"/>
    <col min="13048" max="13057" width="10.28515625" style="37" customWidth="1"/>
    <col min="13058" max="13058" width="10.7109375" style="37" customWidth="1"/>
    <col min="13059" max="13060" width="10.28515625" style="37" customWidth="1"/>
    <col min="13061" max="13061" width="10.85546875" style="37" customWidth="1"/>
    <col min="13062" max="13070" width="10.28515625" style="37" customWidth="1"/>
    <col min="13071" max="13071" width="28.85546875" style="37" customWidth="1"/>
    <col min="13072" max="13302" width="9.140625" style="37"/>
    <col min="13303" max="13303" width="37.85546875" style="37" customWidth="1"/>
    <col min="13304" max="13313" width="10.28515625" style="37" customWidth="1"/>
    <col min="13314" max="13314" width="10.7109375" style="37" customWidth="1"/>
    <col min="13315" max="13316" width="10.28515625" style="37" customWidth="1"/>
    <col min="13317" max="13317" width="10.85546875" style="37" customWidth="1"/>
    <col min="13318" max="13326" width="10.28515625" style="37" customWidth="1"/>
    <col min="13327" max="13327" width="28.85546875" style="37" customWidth="1"/>
    <col min="13328" max="13558" width="9.140625" style="37"/>
    <col min="13559" max="13559" width="37.85546875" style="37" customWidth="1"/>
    <col min="13560" max="13569" width="10.28515625" style="37" customWidth="1"/>
    <col min="13570" max="13570" width="10.7109375" style="37" customWidth="1"/>
    <col min="13571" max="13572" width="10.28515625" style="37" customWidth="1"/>
    <col min="13573" max="13573" width="10.85546875" style="37" customWidth="1"/>
    <col min="13574" max="13582" width="10.28515625" style="37" customWidth="1"/>
    <col min="13583" max="13583" width="28.85546875" style="37" customWidth="1"/>
    <col min="13584" max="13814" width="9.140625" style="37"/>
    <col min="13815" max="13815" width="37.85546875" style="37" customWidth="1"/>
    <col min="13816" max="13825" width="10.28515625" style="37" customWidth="1"/>
    <col min="13826" max="13826" width="10.7109375" style="37" customWidth="1"/>
    <col min="13827" max="13828" width="10.28515625" style="37" customWidth="1"/>
    <col min="13829" max="13829" width="10.85546875" style="37" customWidth="1"/>
    <col min="13830" max="13838" width="10.28515625" style="37" customWidth="1"/>
    <col min="13839" max="13839" width="28.85546875" style="37" customWidth="1"/>
    <col min="13840" max="14070" width="9.140625" style="37"/>
    <col min="14071" max="14071" width="37.85546875" style="37" customWidth="1"/>
    <col min="14072" max="14081" width="10.28515625" style="37" customWidth="1"/>
    <col min="14082" max="14082" width="10.7109375" style="37" customWidth="1"/>
    <col min="14083" max="14084" width="10.28515625" style="37" customWidth="1"/>
    <col min="14085" max="14085" width="10.85546875" style="37" customWidth="1"/>
    <col min="14086" max="14094" width="10.28515625" style="37" customWidth="1"/>
    <col min="14095" max="14095" width="28.85546875" style="37" customWidth="1"/>
    <col min="14096" max="14326" width="9.140625" style="37"/>
    <col min="14327" max="14327" width="37.85546875" style="37" customWidth="1"/>
    <col min="14328" max="14337" width="10.28515625" style="37" customWidth="1"/>
    <col min="14338" max="14338" width="10.7109375" style="37" customWidth="1"/>
    <col min="14339" max="14340" width="10.28515625" style="37" customWidth="1"/>
    <col min="14341" max="14341" width="10.85546875" style="37" customWidth="1"/>
    <col min="14342" max="14350" width="10.28515625" style="37" customWidth="1"/>
    <col min="14351" max="14351" width="28.85546875" style="37" customWidth="1"/>
    <col min="14352" max="14582" width="9.140625" style="37"/>
    <col min="14583" max="14583" width="37.85546875" style="37" customWidth="1"/>
    <col min="14584" max="14593" width="10.28515625" style="37" customWidth="1"/>
    <col min="14594" max="14594" width="10.7109375" style="37" customWidth="1"/>
    <col min="14595" max="14596" width="10.28515625" style="37" customWidth="1"/>
    <col min="14597" max="14597" width="10.85546875" style="37" customWidth="1"/>
    <col min="14598" max="14606" width="10.28515625" style="37" customWidth="1"/>
    <col min="14607" max="14607" width="28.85546875" style="37" customWidth="1"/>
    <col min="14608" max="14838" width="9.140625" style="37"/>
    <col min="14839" max="14839" width="37.85546875" style="37" customWidth="1"/>
    <col min="14840" max="14849" width="10.28515625" style="37" customWidth="1"/>
    <col min="14850" max="14850" width="10.7109375" style="37" customWidth="1"/>
    <col min="14851" max="14852" width="10.28515625" style="37" customWidth="1"/>
    <col min="14853" max="14853" width="10.85546875" style="37" customWidth="1"/>
    <col min="14854" max="14862" width="10.28515625" style="37" customWidth="1"/>
    <col min="14863" max="14863" width="28.85546875" style="37" customWidth="1"/>
    <col min="14864" max="15094" width="9.140625" style="37"/>
    <col min="15095" max="15095" width="37.85546875" style="37" customWidth="1"/>
    <col min="15096" max="15105" width="10.28515625" style="37" customWidth="1"/>
    <col min="15106" max="15106" width="10.7109375" style="37" customWidth="1"/>
    <col min="15107" max="15108" width="10.28515625" style="37" customWidth="1"/>
    <col min="15109" max="15109" width="10.85546875" style="37" customWidth="1"/>
    <col min="15110" max="15118" width="10.28515625" style="37" customWidth="1"/>
    <col min="15119" max="15119" width="28.85546875" style="37" customWidth="1"/>
    <col min="15120" max="15350" width="9.140625" style="37"/>
    <col min="15351" max="15351" width="37.85546875" style="37" customWidth="1"/>
    <col min="15352" max="15361" width="10.28515625" style="37" customWidth="1"/>
    <col min="15362" max="15362" width="10.7109375" style="37" customWidth="1"/>
    <col min="15363" max="15364" width="10.28515625" style="37" customWidth="1"/>
    <col min="15365" max="15365" width="10.85546875" style="37" customWidth="1"/>
    <col min="15366" max="15374" width="10.28515625" style="37" customWidth="1"/>
    <col min="15375" max="15375" width="28.85546875" style="37" customWidth="1"/>
    <col min="15376" max="15606" width="9.140625" style="37"/>
    <col min="15607" max="15607" width="37.85546875" style="37" customWidth="1"/>
    <col min="15608" max="15617" width="10.28515625" style="37" customWidth="1"/>
    <col min="15618" max="15618" width="10.7109375" style="37" customWidth="1"/>
    <col min="15619" max="15620" width="10.28515625" style="37" customWidth="1"/>
    <col min="15621" max="15621" width="10.85546875" style="37" customWidth="1"/>
    <col min="15622" max="15630" width="10.28515625" style="37" customWidth="1"/>
    <col min="15631" max="15631" width="28.85546875" style="37" customWidth="1"/>
    <col min="15632" max="15862" width="9.140625" style="37"/>
    <col min="15863" max="15863" width="37.85546875" style="37" customWidth="1"/>
    <col min="15864" max="15873" width="10.28515625" style="37" customWidth="1"/>
    <col min="15874" max="15874" width="10.7109375" style="37" customWidth="1"/>
    <col min="15875" max="15876" width="10.28515625" style="37" customWidth="1"/>
    <col min="15877" max="15877" width="10.85546875" style="37" customWidth="1"/>
    <col min="15878" max="15886" width="10.28515625" style="37" customWidth="1"/>
    <col min="15887" max="15887" width="28.85546875" style="37" customWidth="1"/>
    <col min="15888" max="16118" width="9.140625" style="37"/>
    <col min="16119" max="16119" width="37.85546875" style="37" customWidth="1"/>
    <col min="16120" max="16129" width="10.28515625" style="37" customWidth="1"/>
    <col min="16130" max="16130" width="10.7109375" style="37" customWidth="1"/>
    <col min="16131" max="16132" width="10.28515625" style="37" customWidth="1"/>
    <col min="16133" max="16133" width="10.85546875" style="37" customWidth="1"/>
    <col min="16134" max="16142" width="10.28515625" style="37" customWidth="1"/>
    <col min="16143" max="16143" width="28.85546875" style="37" customWidth="1"/>
    <col min="16144" max="16384" width="9.140625" style="37"/>
  </cols>
  <sheetData>
    <row r="1" spans="1:29" ht="14.45" customHeight="1" thickBot="1" x14ac:dyDescent="0.3">
      <c r="A1" s="1031" t="s">
        <v>921</v>
      </c>
      <c r="B1" s="1092" t="s">
        <v>632</v>
      </c>
      <c r="C1" s="1102" t="s">
        <v>922</v>
      </c>
      <c r="D1" s="1102" t="s">
        <v>923</v>
      </c>
      <c r="E1" s="1102" t="s">
        <v>922</v>
      </c>
      <c r="F1" s="1102" t="s">
        <v>923</v>
      </c>
      <c r="G1" s="1104" t="s">
        <v>924</v>
      </c>
      <c r="H1" s="1104" t="s">
        <v>925</v>
      </c>
      <c r="I1" s="1104" t="s">
        <v>924</v>
      </c>
      <c r="J1" s="1104" t="s">
        <v>925</v>
      </c>
      <c r="K1" s="1104" t="s">
        <v>926</v>
      </c>
      <c r="L1" s="1104" t="s">
        <v>441</v>
      </c>
      <c r="M1" s="1104" t="s">
        <v>927</v>
      </c>
      <c r="N1" s="1104" t="s">
        <v>633</v>
      </c>
      <c r="O1" s="1094" t="s">
        <v>442</v>
      </c>
      <c r="P1" s="1096" t="s">
        <v>728</v>
      </c>
      <c r="Q1" s="1097"/>
      <c r="R1" s="1098"/>
      <c r="S1" s="1106" t="s">
        <v>920</v>
      </c>
      <c r="T1" s="1106"/>
      <c r="U1" s="1106"/>
      <c r="V1" s="1106"/>
      <c r="W1" s="1106"/>
      <c r="X1" s="1106"/>
      <c r="Y1" s="1107"/>
      <c r="Z1" s="1108" t="s">
        <v>928</v>
      </c>
      <c r="AA1" s="1109"/>
      <c r="AB1" s="1110"/>
    </row>
    <row r="2" spans="1:29" s="82" customFormat="1" ht="70.150000000000006" customHeight="1" thickBot="1" x14ac:dyDescent="0.25">
      <c r="A2" s="1032"/>
      <c r="B2" s="1093"/>
      <c r="C2" s="1103"/>
      <c r="D2" s="1103"/>
      <c r="E2" s="1103"/>
      <c r="F2" s="1103"/>
      <c r="G2" s="1105"/>
      <c r="H2" s="1105"/>
      <c r="I2" s="1105"/>
      <c r="J2" s="1105"/>
      <c r="K2" s="1105"/>
      <c r="L2" s="1105"/>
      <c r="M2" s="1105"/>
      <c r="N2" s="1105"/>
      <c r="O2" s="1095"/>
      <c r="P2" s="1099"/>
      <c r="Q2" s="1100"/>
      <c r="R2" s="1101"/>
      <c r="S2" s="538" t="s">
        <v>633</v>
      </c>
      <c r="T2" s="539" t="s">
        <v>441</v>
      </c>
      <c r="U2" s="92" t="s">
        <v>927</v>
      </c>
      <c r="V2" s="539" t="s">
        <v>478</v>
      </c>
      <c r="W2" s="539" t="s">
        <v>633</v>
      </c>
      <c r="X2" s="539" t="s">
        <v>442</v>
      </c>
      <c r="Y2" s="539" t="s">
        <v>478</v>
      </c>
      <c r="Z2" s="1111"/>
      <c r="AA2" s="1112"/>
      <c r="AB2" s="1113"/>
    </row>
    <row r="3" spans="1:29" s="83" customFormat="1" ht="32.25" thickBot="1" x14ac:dyDescent="0.25">
      <c r="A3" s="1033"/>
      <c r="B3" s="1038"/>
      <c r="C3" s="1118" t="s">
        <v>443</v>
      </c>
      <c r="D3" s="1118"/>
      <c r="E3" s="1117" t="s">
        <v>444</v>
      </c>
      <c r="F3" s="1117"/>
      <c r="G3" s="1117" t="s">
        <v>443</v>
      </c>
      <c r="H3" s="1117"/>
      <c r="I3" s="1117" t="s">
        <v>444</v>
      </c>
      <c r="J3" s="1117"/>
      <c r="K3" s="1117" t="s">
        <v>443</v>
      </c>
      <c r="L3" s="1117"/>
      <c r="M3" s="1117"/>
      <c r="N3" s="1117" t="s">
        <v>444</v>
      </c>
      <c r="O3" s="1117"/>
      <c r="P3" s="568" t="s">
        <v>443</v>
      </c>
      <c r="Q3" s="569" t="s">
        <v>444</v>
      </c>
      <c r="R3" s="570" t="s">
        <v>445</v>
      </c>
      <c r="S3" s="1114" t="s">
        <v>443</v>
      </c>
      <c r="T3" s="1115"/>
      <c r="U3" s="1115"/>
      <c r="V3" s="1116"/>
      <c r="W3" s="1114" t="s">
        <v>444</v>
      </c>
      <c r="X3" s="1115"/>
      <c r="Y3" s="1116"/>
      <c r="Z3" s="540" t="s">
        <v>443</v>
      </c>
      <c r="AA3" s="541" t="s">
        <v>444</v>
      </c>
      <c r="AB3" s="542" t="s">
        <v>445</v>
      </c>
    </row>
    <row r="4" spans="1:29" s="86" customFormat="1" ht="30" customHeight="1" thickBot="1" x14ac:dyDescent="0.3">
      <c r="A4" s="578" t="s">
        <v>24</v>
      </c>
      <c r="B4" s="274" t="s">
        <v>624</v>
      </c>
      <c r="C4" s="357">
        <v>156</v>
      </c>
      <c r="D4" s="357">
        <v>119</v>
      </c>
      <c r="E4" s="357">
        <v>2</v>
      </c>
      <c r="F4" s="357">
        <v>0</v>
      </c>
      <c r="G4" s="357">
        <v>0</v>
      </c>
      <c r="H4" s="357">
        <v>0</v>
      </c>
      <c r="I4" s="357">
        <v>0</v>
      </c>
      <c r="J4" s="357">
        <v>0</v>
      </c>
      <c r="K4" s="357">
        <f>C4+D4+G4+H4</f>
        <v>275</v>
      </c>
      <c r="L4" s="357">
        <v>0</v>
      </c>
      <c r="M4" s="357">
        <v>0</v>
      </c>
      <c r="N4" s="357">
        <f>E4+F4+I4+J4</f>
        <v>2</v>
      </c>
      <c r="O4" s="357">
        <v>0</v>
      </c>
      <c r="P4" s="359">
        <f>K4+L4+M4</f>
        <v>275</v>
      </c>
      <c r="Q4" s="357">
        <f>N4+O4</f>
        <v>2</v>
      </c>
      <c r="R4" s="360">
        <f t="shared" ref="R4:R18" si="0">SUM(P4:Q4)</f>
        <v>277</v>
      </c>
      <c r="S4" s="381"/>
      <c r="T4" s="381"/>
      <c r="U4" s="381"/>
      <c r="V4" s="357">
        <f>SUM(S4:U4)</f>
        <v>0</v>
      </c>
      <c r="W4" s="381"/>
      <c r="X4" s="381"/>
      <c r="Y4" s="357">
        <f>SUM(W4:X4)</f>
        <v>0</v>
      </c>
      <c r="Z4" s="543">
        <f t="shared" ref="Z4:Z36" si="1">P4+V4</f>
        <v>275</v>
      </c>
      <c r="AA4" s="357">
        <f t="shared" ref="AA4:AA36" si="2">Q4+Y4</f>
        <v>2</v>
      </c>
      <c r="AB4" s="360">
        <f>SUM(Z4:AA4)</f>
        <v>277</v>
      </c>
    </row>
    <row r="5" spans="1:29" ht="30" customHeight="1" thickBot="1" x14ac:dyDescent="0.3">
      <c r="A5" s="577"/>
      <c r="B5" s="275" t="s">
        <v>209</v>
      </c>
      <c r="C5" s="361">
        <f>SUM(C6:C18)</f>
        <v>2</v>
      </c>
      <c r="D5" s="361"/>
      <c r="E5" s="357">
        <f t="shared" ref="E5:AB5" si="3">SUM(E6:E18)</f>
        <v>0</v>
      </c>
      <c r="F5" s="357">
        <f t="shared" si="3"/>
        <v>0</v>
      </c>
      <c r="G5" s="357">
        <f t="shared" si="3"/>
        <v>144.5</v>
      </c>
      <c r="H5" s="357">
        <f t="shared" si="3"/>
        <v>63</v>
      </c>
      <c r="I5" s="357">
        <f t="shared" si="3"/>
        <v>22</v>
      </c>
      <c r="J5" s="357">
        <f t="shared" si="3"/>
        <v>13.5</v>
      </c>
      <c r="K5" s="357">
        <f t="shared" si="3"/>
        <v>209.5</v>
      </c>
      <c r="L5" s="357">
        <f t="shared" si="3"/>
        <v>0</v>
      </c>
      <c r="M5" s="357">
        <f t="shared" si="3"/>
        <v>0</v>
      </c>
      <c r="N5" s="357">
        <f t="shared" si="3"/>
        <v>35.5</v>
      </c>
      <c r="O5" s="357">
        <f t="shared" si="3"/>
        <v>0</v>
      </c>
      <c r="P5" s="359">
        <f t="shared" si="3"/>
        <v>209.5</v>
      </c>
      <c r="Q5" s="357">
        <f t="shared" si="3"/>
        <v>35.5</v>
      </c>
      <c r="R5" s="360">
        <f t="shared" si="3"/>
        <v>245</v>
      </c>
      <c r="S5" s="357">
        <f t="shared" si="3"/>
        <v>0</v>
      </c>
      <c r="T5" s="357">
        <f t="shared" si="3"/>
        <v>0</v>
      </c>
      <c r="U5" s="357">
        <f t="shared" si="3"/>
        <v>0</v>
      </c>
      <c r="V5" s="357">
        <f t="shared" si="3"/>
        <v>0</v>
      </c>
      <c r="W5" s="357">
        <f t="shared" si="3"/>
        <v>0</v>
      </c>
      <c r="X5" s="357">
        <f t="shared" si="3"/>
        <v>0</v>
      </c>
      <c r="Y5" s="357">
        <f t="shared" si="3"/>
        <v>0</v>
      </c>
      <c r="Z5" s="543">
        <f t="shared" si="1"/>
        <v>209.5</v>
      </c>
      <c r="AA5" s="357">
        <f t="shared" si="2"/>
        <v>35.5</v>
      </c>
      <c r="AB5" s="360">
        <f t="shared" si="3"/>
        <v>245</v>
      </c>
      <c r="AC5" s="921" t="s">
        <v>1128</v>
      </c>
    </row>
    <row r="6" spans="1:29" s="85" customFormat="1" ht="30" customHeight="1" x14ac:dyDescent="0.25">
      <c r="A6" s="571">
        <v>40101</v>
      </c>
      <c r="B6" s="276" t="s">
        <v>625</v>
      </c>
      <c r="C6" s="362"/>
      <c r="D6" s="362"/>
      <c r="E6" s="363"/>
      <c r="F6" s="363"/>
      <c r="G6" s="363"/>
      <c r="H6" s="363">
        <v>0</v>
      </c>
      <c r="I6" s="363">
        <v>5</v>
      </c>
      <c r="J6" s="363">
        <v>6</v>
      </c>
      <c r="K6" s="363">
        <f>C6+D6+G6+H6</f>
        <v>0</v>
      </c>
      <c r="L6" s="363"/>
      <c r="M6" s="363"/>
      <c r="N6" s="364">
        <f>E6+F6+I6+J6</f>
        <v>11</v>
      </c>
      <c r="O6" s="363"/>
      <c r="P6" s="365">
        <f t="shared" ref="P6:P20" si="4">K6+L6+M6</f>
        <v>0</v>
      </c>
      <c r="Q6" s="366">
        <f>N6+O6</f>
        <v>11</v>
      </c>
      <c r="R6" s="367">
        <f t="shared" si="0"/>
        <v>11</v>
      </c>
      <c r="S6" s="363"/>
      <c r="T6" s="363"/>
      <c r="U6" s="363"/>
      <c r="V6" s="384">
        <f>SUM(S6:U6)</f>
        <v>0</v>
      </c>
      <c r="W6" s="364"/>
      <c r="X6" s="363"/>
      <c r="Y6" s="384">
        <f t="shared" ref="Y6:Y20" si="5">SUM(W6:X6)</f>
        <v>0</v>
      </c>
      <c r="Z6" s="544">
        <f t="shared" si="1"/>
        <v>0</v>
      </c>
      <c r="AA6" s="364">
        <f t="shared" si="2"/>
        <v>11</v>
      </c>
      <c r="AB6" s="385">
        <f>SUM(Z6:AA6)</f>
        <v>11</v>
      </c>
    </row>
    <row r="7" spans="1:29" s="85" customFormat="1" ht="30" customHeight="1" x14ac:dyDescent="0.25">
      <c r="A7" s="572" t="s">
        <v>18</v>
      </c>
      <c r="B7" s="277" t="s">
        <v>66</v>
      </c>
      <c r="C7" s="368"/>
      <c r="D7" s="368"/>
      <c r="E7" s="369"/>
      <c r="F7" s="369"/>
      <c r="G7" s="369">
        <v>3</v>
      </c>
      <c r="H7" s="369">
        <v>18</v>
      </c>
      <c r="I7" s="369"/>
      <c r="J7" s="369"/>
      <c r="K7" s="369">
        <f t="shared" ref="K7:K19" si="6">C7+D7+G7+H7</f>
        <v>21</v>
      </c>
      <c r="L7" s="369"/>
      <c r="M7" s="369"/>
      <c r="N7" s="369"/>
      <c r="O7" s="369"/>
      <c r="P7" s="370">
        <f t="shared" si="4"/>
        <v>21</v>
      </c>
      <c r="Q7" s="371">
        <f>N7+O7</f>
        <v>0</v>
      </c>
      <c r="R7" s="372">
        <f t="shared" si="0"/>
        <v>21</v>
      </c>
      <c r="S7" s="369"/>
      <c r="T7" s="369"/>
      <c r="U7" s="369"/>
      <c r="V7" s="371">
        <f t="shared" ref="V7:V18" si="7">SUM(S7:U7)</f>
        <v>0</v>
      </c>
      <c r="W7" s="369"/>
      <c r="X7" s="369"/>
      <c r="Y7" s="371">
        <f t="shared" si="5"/>
        <v>0</v>
      </c>
      <c r="Z7" s="545">
        <f t="shared" si="1"/>
        <v>21</v>
      </c>
      <c r="AA7" s="369">
        <f t="shared" si="2"/>
        <v>0</v>
      </c>
      <c r="AB7" s="546">
        <f>SUM(Z7:AA7)</f>
        <v>21</v>
      </c>
    </row>
    <row r="8" spans="1:29" ht="30" customHeight="1" x14ac:dyDescent="0.25">
      <c r="A8" s="572" t="s">
        <v>19</v>
      </c>
      <c r="B8" s="277" t="s">
        <v>67</v>
      </c>
      <c r="C8" s="368"/>
      <c r="D8" s="368"/>
      <c r="E8" s="369"/>
      <c r="F8" s="369"/>
      <c r="G8" s="369">
        <v>14</v>
      </c>
      <c r="H8" s="369"/>
      <c r="I8" s="369"/>
      <c r="J8" s="369"/>
      <c r="K8" s="369">
        <f t="shared" si="6"/>
        <v>14</v>
      </c>
      <c r="L8" s="369"/>
      <c r="M8" s="369"/>
      <c r="N8" s="369"/>
      <c r="O8" s="369"/>
      <c r="P8" s="370">
        <f t="shared" si="4"/>
        <v>14</v>
      </c>
      <c r="Q8" s="371">
        <f t="shared" ref="Q8:Q18" si="8">N8+O8</f>
        <v>0</v>
      </c>
      <c r="R8" s="372">
        <f t="shared" si="0"/>
        <v>14</v>
      </c>
      <c r="S8" s="369"/>
      <c r="T8" s="369"/>
      <c r="U8" s="369"/>
      <c r="V8" s="371">
        <f t="shared" si="7"/>
        <v>0</v>
      </c>
      <c r="W8" s="369"/>
      <c r="X8" s="369"/>
      <c r="Y8" s="371">
        <f t="shared" si="5"/>
        <v>0</v>
      </c>
      <c r="Z8" s="545">
        <f t="shared" si="1"/>
        <v>14</v>
      </c>
      <c r="AA8" s="369">
        <f t="shared" si="2"/>
        <v>0</v>
      </c>
      <c r="AB8" s="546">
        <f t="shared" ref="AB8:AB35" si="9">SUM(Z8:AA8)</f>
        <v>14</v>
      </c>
    </row>
    <row r="9" spans="1:29" ht="30" customHeight="1" x14ac:dyDescent="0.25">
      <c r="A9" s="572" t="s">
        <v>20</v>
      </c>
      <c r="B9" s="277" t="s">
        <v>68</v>
      </c>
      <c r="C9" s="368">
        <v>1</v>
      </c>
      <c r="D9" s="368"/>
      <c r="E9" s="369"/>
      <c r="F9" s="369"/>
      <c r="G9" s="369">
        <f>8+9</f>
        <v>17</v>
      </c>
      <c r="H9" s="369">
        <v>1</v>
      </c>
      <c r="I9" s="369">
        <v>13</v>
      </c>
      <c r="J9" s="369">
        <v>2</v>
      </c>
      <c r="K9" s="369">
        <f>C9+D9+G9+H9</f>
        <v>19</v>
      </c>
      <c r="L9" s="369"/>
      <c r="M9" s="369"/>
      <c r="N9" s="369">
        <f t="shared" ref="N9:N15" si="10">E9+F9+I9+J9</f>
        <v>15</v>
      </c>
      <c r="O9" s="369"/>
      <c r="P9" s="370">
        <f t="shared" si="4"/>
        <v>19</v>
      </c>
      <c r="Q9" s="371">
        <f t="shared" si="8"/>
        <v>15</v>
      </c>
      <c r="R9" s="372">
        <f t="shared" si="0"/>
        <v>34</v>
      </c>
      <c r="S9" s="369"/>
      <c r="T9" s="369"/>
      <c r="U9" s="369"/>
      <c r="V9" s="371">
        <f t="shared" si="7"/>
        <v>0</v>
      </c>
      <c r="W9" s="369"/>
      <c r="X9" s="369"/>
      <c r="Y9" s="371">
        <f t="shared" si="5"/>
        <v>0</v>
      </c>
      <c r="Z9" s="545">
        <f t="shared" si="1"/>
        <v>19</v>
      </c>
      <c r="AA9" s="369">
        <f t="shared" si="2"/>
        <v>15</v>
      </c>
      <c r="AB9" s="546">
        <f t="shared" si="9"/>
        <v>34</v>
      </c>
    </row>
    <row r="10" spans="1:29" ht="30" customHeight="1" x14ac:dyDescent="0.25">
      <c r="A10" s="572">
        <v>40103</v>
      </c>
      <c r="B10" s="277" t="s">
        <v>69</v>
      </c>
      <c r="C10" s="368"/>
      <c r="D10" s="368"/>
      <c r="E10" s="369"/>
      <c r="F10" s="369"/>
      <c r="G10" s="369">
        <v>28</v>
      </c>
      <c r="H10" s="369">
        <v>1</v>
      </c>
      <c r="I10" s="369"/>
      <c r="J10" s="369"/>
      <c r="K10" s="369">
        <f t="shared" si="6"/>
        <v>29</v>
      </c>
      <c r="L10" s="369"/>
      <c r="M10" s="369"/>
      <c r="N10" s="369"/>
      <c r="O10" s="369"/>
      <c r="P10" s="370">
        <f t="shared" si="4"/>
        <v>29</v>
      </c>
      <c r="Q10" s="371">
        <f t="shared" si="8"/>
        <v>0</v>
      </c>
      <c r="R10" s="372">
        <f t="shared" si="0"/>
        <v>29</v>
      </c>
      <c r="S10" s="369"/>
      <c r="T10" s="369"/>
      <c r="U10" s="369"/>
      <c r="V10" s="371">
        <f t="shared" si="7"/>
        <v>0</v>
      </c>
      <c r="W10" s="369"/>
      <c r="X10" s="369"/>
      <c r="Y10" s="371">
        <f t="shared" si="5"/>
        <v>0</v>
      </c>
      <c r="Z10" s="545">
        <f t="shared" si="1"/>
        <v>29</v>
      </c>
      <c r="AA10" s="369">
        <f t="shared" si="2"/>
        <v>0</v>
      </c>
      <c r="AB10" s="546">
        <f t="shared" si="9"/>
        <v>29</v>
      </c>
    </row>
    <row r="11" spans="1:29" ht="30" customHeight="1" x14ac:dyDescent="0.25">
      <c r="A11" s="572" t="s">
        <v>21</v>
      </c>
      <c r="B11" s="277" t="s">
        <v>70</v>
      </c>
      <c r="C11" s="368"/>
      <c r="D11" s="368"/>
      <c r="E11" s="369"/>
      <c r="F11" s="369"/>
      <c r="G11" s="369">
        <v>1</v>
      </c>
      <c r="H11" s="369">
        <v>4</v>
      </c>
      <c r="I11" s="369"/>
      <c r="J11" s="369"/>
      <c r="K11" s="369">
        <f t="shared" si="6"/>
        <v>5</v>
      </c>
      <c r="L11" s="369"/>
      <c r="M11" s="369"/>
      <c r="N11" s="369"/>
      <c r="O11" s="369"/>
      <c r="P11" s="370">
        <f t="shared" si="4"/>
        <v>5</v>
      </c>
      <c r="Q11" s="371">
        <f t="shared" si="8"/>
        <v>0</v>
      </c>
      <c r="R11" s="372">
        <f t="shared" si="0"/>
        <v>5</v>
      </c>
      <c r="S11" s="369"/>
      <c r="T11" s="369"/>
      <c r="U11" s="369"/>
      <c r="V11" s="371">
        <f t="shared" si="7"/>
        <v>0</v>
      </c>
      <c r="W11" s="369"/>
      <c r="X11" s="369"/>
      <c r="Y11" s="371">
        <f t="shared" si="5"/>
        <v>0</v>
      </c>
      <c r="Z11" s="545">
        <f t="shared" si="1"/>
        <v>5</v>
      </c>
      <c r="AA11" s="369">
        <f t="shared" si="2"/>
        <v>0</v>
      </c>
      <c r="AB11" s="546">
        <f t="shared" si="9"/>
        <v>5</v>
      </c>
    </row>
    <row r="12" spans="1:29" ht="30" customHeight="1" x14ac:dyDescent="0.25">
      <c r="A12" s="572" t="s">
        <v>22</v>
      </c>
      <c r="B12" s="277" t="s">
        <v>626</v>
      </c>
      <c r="C12" s="368"/>
      <c r="D12" s="368"/>
      <c r="E12" s="369"/>
      <c r="F12" s="369"/>
      <c r="G12" s="369">
        <v>26</v>
      </c>
      <c r="H12" s="369">
        <v>3</v>
      </c>
      <c r="I12" s="369"/>
      <c r="J12" s="369">
        <v>5</v>
      </c>
      <c r="K12" s="369">
        <f t="shared" si="6"/>
        <v>29</v>
      </c>
      <c r="L12" s="369"/>
      <c r="M12" s="369"/>
      <c r="N12" s="369">
        <f t="shared" si="10"/>
        <v>5</v>
      </c>
      <c r="O12" s="369"/>
      <c r="P12" s="370">
        <f t="shared" si="4"/>
        <v>29</v>
      </c>
      <c r="Q12" s="371">
        <f t="shared" si="8"/>
        <v>5</v>
      </c>
      <c r="R12" s="372">
        <f t="shared" si="0"/>
        <v>34</v>
      </c>
      <c r="S12" s="369"/>
      <c r="T12" s="369"/>
      <c r="U12" s="369"/>
      <c r="V12" s="371">
        <f t="shared" si="7"/>
        <v>0</v>
      </c>
      <c r="W12" s="369"/>
      <c r="X12" s="369"/>
      <c r="Y12" s="371">
        <f t="shared" si="5"/>
        <v>0</v>
      </c>
      <c r="Z12" s="545">
        <f t="shared" si="1"/>
        <v>29</v>
      </c>
      <c r="AA12" s="369">
        <f t="shared" si="2"/>
        <v>5</v>
      </c>
      <c r="AB12" s="546">
        <f t="shared" si="9"/>
        <v>34</v>
      </c>
    </row>
    <row r="13" spans="1:29" ht="15" customHeight="1" x14ac:dyDescent="0.25">
      <c r="A13" s="572">
        <v>40105</v>
      </c>
      <c r="B13" s="277" t="s">
        <v>627</v>
      </c>
      <c r="C13" s="368"/>
      <c r="D13" s="368"/>
      <c r="E13" s="369"/>
      <c r="F13" s="369"/>
      <c r="G13" s="369">
        <v>24</v>
      </c>
      <c r="H13" s="369">
        <v>7</v>
      </c>
      <c r="I13" s="369"/>
      <c r="J13" s="369"/>
      <c r="K13" s="369">
        <f t="shared" si="6"/>
        <v>31</v>
      </c>
      <c r="L13" s="369"/>
      <c r="M13" s="369"/>
      <c r="N13" s="369"/>
      <c r="O13" s="369"/>
      <c r="P13" s="370">
        <f t="shared" si="4"/>
        <v>31</v>
      </c>
      <c r="Q13" s="371">
        <f t="shared" si="8"/>
        <v>0</v>
      </c>
      <c r="R13" s="372">
        <f t="shared" si="0"/>
        <v>31</v>
      </c>
      <c r="S13" s="369"/>
      <c r="T13" s="369"/>
      <c r="U13" s="369"/>
      <c r="V13" s="371">
        <f t="shared" si="7"/>
        <v>0</v>
      </c>
      <c r="W13" s="369"/>
      <c r="X13" s="369"/>
      <c r="Y13" s="371">
        <f t="shared" si="5"/>
        <v>0</v>
      </c>
      <c r="Z13" s="545">
        <f t="shared" si="1"/>
        <v>31</v>
      </c>
      <c r="AA13" s="369">
        <f t="shared" si="2"/>
        <v>0</v>
      </c>
      <c r="AB13" s="546">
        <f t="shared" si="9"/>
        <v>31</v>
      </c>
      <c r="AC13" s="921" t="s">
        <v>1128</v>
      </c>
    </row>
    <row r="14" spans="1:29" ht="15" customHeight="1" x14ac:dyDescent="0.25">
      <c r="A14" s="572">
        <v>40106</v>
      </c>
      <c r="B14" s="277" t="s">
        <v>628</v>
      </c>
      <c r="C14" s="368"/>
      <c r="D14" s="368"/>
      <c r="E14" s="369"/>
      <c r="F14" s="369"/>
      <c r="G14" s="369">
        <v>14.5</v>
      </c>
      <c r="H14" s="369">
        <v>3</v>
      </c>
      <c r="I14" s="369"/>
      <c r="J14" s="369"/>
      <c r="K14" s="369">
        <f t="shared" si="6"/>
        <v>17.5</v>
      </c>
      <c r="L14" s="369"/>
      <c r="M14" s="369"/>
      <c r="N14" s="369"/>
      <c r="O14" s="369"/>
      <c r="P14" s="370">
        <f t="shared" si="4"/>
        <v>17.5</v>
      </c>
      <c r="Q14" s="371">
        <f t="shared" si="8"/>
        <v>0</v>
      </c>
      <c r="R14" s="372">
        <f t="shared" si="0"/>
        <v>17.5</v>
      </c>
      <c r="S14" s="369"/>
      <c r="T14" s="369"/>
      <c r="U14" s="369"/>
      <c r="V14" s="371">
        <f t="shared" si="7"/>
        <v>0</v>
      </c>
      <c r="W14" s="369"/>
      <c r="X14" s="369"/>
      <c r="Y14" s="371">
        <f t="shared" si="5"/>
        <v>0</v>
      </c>
      <c r="Z14" s="545">
        <f t="shared" si="1"/>
        <v>17.5</v>
      </c>
      <c r="AA14" s="369">
        <f t="shared" si="2"/>
        <v>0</v>
      </c>
      <c r="AB14" s="546">
        <f t="shared" si="9"/>
        <v>17.5</v>
      </c>
    </row>
    <row r="15" spans="1:29" ht="15" customHeight="1" x14ac:dyDescent="0.25">
      <c r="A15" s="572">
        <v>40107</v>
      </c>
      <c r="B15" s="278" t="s">
        <v>201</v>
      </c>
      <c r="C15" s="368"/>
      <c r="D15" s="368"/>
      <c r="E15" s="369"/>
      <c r="F15" s="369"/>
      <c r="G15" s="373"/>
      <c r="H15" s="373"/>
      <c r="I15" s="373">
        <v>4</v>
      </c>
      <c r="J15" s="369">
        <v>0.5</v>
      </c>
      <c r="K15" s="369">
        <f t="shared" si="6"/>
        <v>0</v>
      </c>
      <c r="L15" s="373"/>
      <c r="M15" s="373"/>
      <c r="N15" s="369">
        <f t="shared" si="10"/>
        <v>4.5</v>
      </c>
      <c r="O15" s="369"/>
      <c r="P15" s="370">
        <f t="shared" si="4"/>
        <v>0</v>
      </c>
      <c r="Q15" s="371">
        <f t="shared" si="8"/>
        <v>4.5</v>
      </c>
      <c r="R15" s="372">
        <f t="shared" si="0"/>
        <v>4.5</v>
      </c>
      <c r="S15" s="369"/>
      <c r="T15" s="373"/>
      <c r="U15" s="373"/>
      <c r="V15" s="371">
        <f t="shared" si="7"/>
        <v>0</v>
      </c>
      <c r="W15" s="369"/>
      <c r="X15" s="369"/>
      <c r="Y15" s="371">
        <f t="shared" si="5"/>
        <v>0</v>
      </c>
      <c r="Z15" s="545">
        <f t="shared" si="1"/>
        <v>0</v>
      </c>
      <c r="AA15" s="369">
        <f t="shared" si="2"/>
        <v>4.5</v>
      </c>
      <c r="AB15" s="546">
        <f t="shared" si="9"/>
        <v>4.5</v>
      </c>
    </row>
    <row r="16" spans="1:29" ht="15" customHeight="1" x14ac:dyDescent="0.25">
      <c r="A16" s="572">
        <v>40108</v>
      </c>
      <c r="B16" s="278" t="s">
        <v>73</v>
      </c>
      <c r="C16" s="368">
        <v>1</v>
      </c>
      <c r="D16" s="368"/>
      <c r="E16" s="369"/>
      <c r="F16" s="369"/>
      <c r="G16" s="373">
        <v>7</v>
      </c>
      <c r="H16" s="373">
        <v>1</v>
      </c>
      <c r="I16" s="373"/>
      <c r="J16" s="373"/>
      <c r="K16" s="369">
        <f t="shared" si="6"/>
        <v>9</v>
      </c>
      <c r="L16" s="373"/>
      <c r="M16" s="373"/>
      <c r="N16" s="369"/>
      <c r="O16" s="373"/>
      <c r="P16" s="370">
        <f t="shared" si="4"/>
        <v>9</v>
      </c>
      <c r="Q16" s="371">
        <f t="shared" si="8"/>
        <v>0</v>
      </c>
      <c r="R16" s="374">
        <f t="shared" si="0"/>
        <v>9</v>
      </c>
      <c r="S16" s="369"/>
      <c r="T16" s="373"/>
      <c r="U16" s="373"/>
      <c r="V16" s="371">
        <f t="shared" si="7"/>
        <v>0</v>
      </c>
      <c r="W16" s="369"/>
      <c r="X16" s="373"/>
      <c r="Y16" s="371">
        <f t="shared" si="5"/>
        <v>0</v>
      </c>
      <c r="Z16" s="545">
        <f t="shared" si="1"/>
        <v>9</v>
      </c>
      <c r="AA16" s="369">
        <f t="shared" si="2"/>
        <v>0</v>
      </c>
      <c r="AB16" s="546">
        <f t="shared" si="9"/>
        <v>9</v>
      </c>
    </row>
    <row r="17" spans="1:28" ht="30" customHeight="1" x14ac:dyDescent="0.25">
      <c r="A17" s="572">
        <v>40109</v>
      </c>
      <c r="B17" s="278" t="s">
        <v>197</v>
      </c>
      <c r="C17" s="375"/>
      <c r="D17" s="375"/>
      <c r="E17" s="376"/>
      <c r="F17" s="376"/>
      <c r="G17" s="373"/>
      <c r="H17" s="373">
        <v>25</v>
      </c>
      <c r="I17" s="373"/>
      <c r="J17" s="373"/>
      <c r="K17" s="369">
        <f t="shared" si="6"/>
        <v>25</v>
      </c>
      <c r="L17" s="373"/>
      <c r="M17" s="373"/>
      <c r="N17" s="369"/>
      <c r="O17" s="373"/>
      <c r="P17" s="370">
        <f t="shared" si="4"/>
        <v>25</v>
      </c>
      <c r="Q17" s="371">
        <f t="shared" si="8"/>
        <v>0</v>
      </c>
      <c r="R17" s="374">
        <f t="shared" si="0"/>
        <v>25</v>
      </c>
      <c r="S17" s="369"/>
      <c r="T17" s="373"/>
      <c r="U17" s="373"/>
      <c r="V17" s="371">
        <f t="shared" si="7"/>
        <v>0</v>
      </c>
      <c r="W17" s="369"/>
      <c r="X17" s="373"/>
      <c r="Y17" s="371">
        <f t="shared" si="5"/>
        <v>0</v>
      </c>
      <c r="Z17" s="545">
        <f t="shared" si="1"/>
        <v>25</v>
      </c>
      <c r="AA17" s="369">
        <f t="shared" si="2"/>
        <v>0</v>
      </c>
      <c r="AB17" s="546">
        <f t="shared" si="9"/>
        <v>25</v>
      </c>
    </row>
    <row r="18" spans="1:28" ht="15" customHeight="1" thickBot="1" x14ac:dyDescent="0.3">
      <c r="A18" s="572">
        <v>40110</v>
      </c>
      <c r="B18" s="279" t="s">
        <v>439</v>
      </c>
      <c r="C18" s="377"/>
      <c r="D18" s="377"/>
      <c r="E18" s="378"/>
      <c r="F18" s="378"/>
      <c r="G18" s="378">
        <v>10</v>
      </c>
      <c r="H18" s="378"/>
      <c r="I18" s="378"/>
      <c r="J18" s="378"/>
      <c r="K18" s="379">
        <f t="shared" si="6"/>
        <v>10</v>
      </c>
      <c r="L18" s="378"/>
      <c r="M18" s="378"/>
      <c r="N18" s="363"/>
      <c r="O18" s="378"/>
      <c r="P18" s="370">
        <f t="shared" si="4"/>
        <v>10</v>
      </c>
      <c r="Q18" s="371">
        <f t="shared" si="8"/>
        <v>0</v>
      </c>
      <c r="R18" s="374">
        <f t="shared" si="0"/>
        <v>10</v>
      </c>
      <c r="S18" s="379"/>
      <c r="T18" s="378"/>
      <c r="U18" s="378"/>
      <c r="V18" s="547">
        <f t="shared" si="7"/>
        <v>0</v>
      </c>
      <c r="W18" s="363"/>
      <c r="X18" s="378"/>
      <c r="Y18" s="547">
        <f t="shared" si="5"/>
        <v>0</v>
      </c>
      <c r="Z18" s="548">
        <f t="shared" si="1"/>
        <v>10</v>
      </c>
      <c r="AA18" s="376">
        <f t="shared" si="2"/>
        <v>0</v>
      </c>
      <c r="AB18" s="549">
        <f t="shared" si="9"/>
        <v>10</v>
      </c>
    </row>
    <row r="19" spans="1:28" ht="30" customHeight="1" thickBot="1" x14ac:dyDescent="0.3">
      <c r="A19" s="574">
        <v>50100</v>
      </c>
      <c r="B19" s="280" t="s">
        <v>76</v>
      </c>
      <c r="C19" s="381"/>
      <c r="D19" s="381"/>
      <c r="E19" s="381"/>
      <c r="F19" s="381"/>
      <c r="G19" s="381">
        <v>219</v>
      </c>
      <c r="H19" s="381">
        <v>70</v>
      </c>
      <c r="I19" s="381"/>
      <c r="J19" s="381"/>
      <c r="K19" s="357">
        <f t="shared" si="6"/>
        <v>289</v>
      </c>
      <c r="L19" s="381"/>
      <c r="M19" s="381"/>
      <c r="N19" s="381"/>
      <c r="O19" s="381"/>
      <c r="P19" s="359">
        <f t="shared" si="4"/>
        <v>289</v>
      </c>
      <c r="Q19" s="357">
        <f>N19+O19</f>
        <v>0</v>
      </c>
      <c r="R19" s="360">
        <f>SUM(P19:Q19)</f>
        <v>289</v>
      </c>
      <c r="S19" s="381">
        <v>-4</v>
      </c>
      <c r="T19" s="381"/>
      <c r="U19" s="381"/>
      <c r="V19" s="357">
        <f>SUM(S19:U19)</f>
        <v>-4</v>
      </c>
      <c r="W19" s="381"/>
      <c r="X19" s="381"/>
      <c r="Y19" s="357">
        <f t="shared" si="5"/>
        <v>0</v>
      </c>
      <c r="Z19" s="543">
        <f t="shared" si="1"/>
        <v>285</v>
      </c>
      <c r="AA19" s="357">
        <f t="shared" si="2"/>
        <v>0</v>
      </c>
      <c r="AB19" s="550">
        <f t="shared" si="9"/>
        <v>285</v>
      </c>
    </row>
    <row r="20" spans="1:28" ht="30" customHeight="1" thickBot="1" x14ac:dyDescent="0.3">
      <c r="A20" s="573" t="s">
        <v>23</v>
      </c>
      <c r="B20" s="280" t="s">
        <v>195</v>
      </c>
      <c r="C20" s="381">
        <v>39</v>
      </c>
      <c r="D20" s="381"/>
      <c r="E20" s="381">
        <v>7</v>
      </c>
      <c r="F20" s="381"/>
      <c r="G20" s="381">
        <v>109</v>
      </c>
      <c r="H20" s="381">
        <v>42</v>
      </c>
      <c r="I20" s="381"/>
      <c r="J20" s="381"/>
      <c r="K20" s="357">
        <f>C20+D20+G20+H20</f>
        <v>190</v>
      </c>
      <c r="L20" s="381"/>
      <c r="M20" s="381"/>
      <c r="N20" s="381">
        <f>SUM(E20,I20)</f>
        <v>7</v>
      </c>
      <c r="O20" s="381"/>
      <c r="P20" s="359">
        <f t="shared" si="4"/>
        <v>190</v>
      </c>
      <c r="Q20" s="357">
        <f>N20+O20</f>
        <v>7</v>
      </c>
      <c r="R20" s="360">
        <f>SUM(P20:Q20)</f>
        <v>197</v>
      </c>
      <c r="S20" s="381"/>
      <c r="T20" s="381"/>
      <c r="U20" s="381"/>
      <c r="V20" s="357">
        <f>SUM(S20:U20)</f>
        <v>0</v>
      </c>
      <c r="W20" s="381"/>
      <c r="X20" s="381"/>
      <c r="Y20" s="357">
        <f t="shared" si="5"/>
        <v>0</v>
      </c>
      <c r="Z20" s="543">
        <f t="shared" si="1"/>
        <v>190</v>
      </c>
      <c r="AA20" s="357">
        <f t="shared" si="2"/>
        <v>7</v>
      </c>
      <c r="AB20" s="550">
        <f t="shared" si="9"/>
        <v>197</v>
      </c>
    </row>
    <row r="21" spans="1:28" ht="30" customHeight="1" thickBot="1" x14ac:dyDescent="0.3">
      <c r="A21" s="577">
        <v>12000</v>
      </c>
      <c r="B21" s="280" t="s">
        <v>629</v>
      </c>
      <c r="C21" s="357">
        <f>SUM(C22:C23)</f>
        <v>0</v>
      </c>
      <c r="D21" s="357">
        <f>SUM(D22:D23)</f>
        <v>0</v>
      </c>
      <c r="E21" s="357">
        <f>SUM(E22:E23)</f>
        <v>0</v>
      </c>
      <c r="F21" s="357">
        <f t="shared" ref="F21:Y21" si="11">SUM(F22:F23)</f>
        <v>0</v>
      </c>
      <c r="G21" s="357">
        <f t="shared" si="11"/>
        <v>0</v>
      </c>
      <c r="H21" s="357">
        <f t="shared" si="11"/>
        <v>0</v>
      </c>
      <c r="I21" s="357">
        <f t="shared" si="11"/>
        <v>0</v>
      </c>
      <c r="J21" s="357">
        <f t="shared" si="11"/>
        <v>0</v>
      </c>
      <c r="K21" s="357">
        <f t="shared" si="11"/>
        <v>0</v>
      </c>
      <c r="L21" s="357">
        <f t="shared" si="11"/>
        <v>246</v>
      </c>
      <c r="M21" s="357">
        <f t="shared" si="11"/>
        <v>40</v>
      </c>
      <c r="N21" s="357">
        <f t="shared" si="11"/>
        <v>0</v>
      </c>
      <c r="O21" s="357">
        <f t="shared" si="11"/>
        <v>0</v>
      </c>
      <c r="P21" s="359">
        <f t="shared" si="11"/>
        <v>286</v>
      </c>
      <c r="Q21" s="357">
        <f t="shared" si="11"/>
        <v>0</v>
      </c>
      <c r="R21" s="360">
        <f t="shared" si="11"/>
        <v>286</v>
      </c>
      <c r="S21" s="357">
        <f t="shared" si="11"/>
        <v>0</v>
      </c>
      <c r="T21" s="357">
        <f t="shared" si="11"/>
        <v>0</v>
      </c>
      <c r="U21" s="358">
        <f t="shared" si="11"/>
        <v>0</v>
      </c>
      <c r="V21" s="358">
        <f t="shared" si="11"/>
        <v>0</v>
      </c>
      <c r="W21" s="357">
        <f t="shared" si="11"/>
        <v>0</v>
      </c>
      <c r="X21" s="357">
        <f t="shared" si="11"/>
        <v>0</v>
      </c>
      <c r="Y21" s="358">
        <f t="shared" si="11"/>
        <v>0</v>
      </c>
      <c r="Z21" s="551">
        <f t="shared" si="1"/>
        <v>286</v>
      </c>
      <c r="AA21" s="357">
        <f t="shared" si="2"/>
        <v>0</v>
      </c>
      <c r="AB21" s="550">
        <f t="shared" si="9"/>
        <v>286</v>
      </c>
    </row>
    <row r="22" spans="1:28" s="87" customFormat="1" ht="30" customHeight="1" x14ac:dyDescent="0.25">
      <c r="A22" s="575">
        <v>12202</v>
      </c>
      <c r="B22" s="281" t="s">
        <v>637</v>
      </c>
      <c r="C22" s="382"/>
      <c r="D22" s="382"/>
      <c r="E22" s="382"/>
      <c r="F22" s="382"/>
      <c r="G22" s="382"/>
      <c r="H22" s="382"/>
      <c r="I22" s="382"/>
      <c r="J22" s="382"/>
      <c r="K22" s="382"/>
      <c r="L22" s="382">
        <v>185</v>
      </c>
      <c r="M22" s="382">
        <v>23</v>
      </c>
      <c r="N22" s="382"/>
      <c r="O22" s="382"/>
      <c r="P22" s="383">
        <f>M22+L22+K22+H22+G22+D22+C22</f>
        <v>208</v>
      </c>
      <c r="Q22" s="384">
        <f>O22+N22+J22+I22+F22+E22</f>
        <v>0</v>
      </c>
      <c r="R22" s="385">
        <f>SUM(P22:Q22)</f>
        <v>208</v>
      </c>
      <c r="S22" s="382"/>
      <c r="T22" s="382"/>
      <c r="U22" s="382"/>
      <c r="V22" s="384">
        <f>SUM(S22:U22)</f>
        <v>0</v>
      </c>
      <c r="W22" s="382"/>
      <c r="X22" s="382"/>
      <c r="Y22" s="384">
        <f>SUM(W22:X22)</f>
        <v>0</v>
      </c>
      <c r="Z22" s="544">
        <f t="shared" si="1"/>
        <v>208</v>
      </c>
      <c r="AA22" s="364">
        <f t="shared" si="2"/>
        <v>0</v>
      </c>
      <c r="AB22" s="552">
        <f t="shared" si="9"/>
        <v>208</v>
      </c>
    </row>
    <row r="23" spans="1:28" s="87" customFormat="1" ht="30" customHeight="1" thickBot="1" x14ac:dyDescent="0.3">
      <c r="A23" s="576">
        <v>12203</v>
      </c>
      <c r="B23" s="282" t="s">
        <v>215</v>
      </c>
      <c r="C23" s="378"/>
      <c r="D23" s="378"/>
      <c r="E23" s="378"/>
      <c r="F23" s="378"/>
      <c r="G23" s="378"/>
      <c r="H23" s="378"/>
      <c r="I23" s="378"/>
      <c r="J23" s="378"/>
      <c r="K23" s="378"/>
      <c r="L23" s="378">
        <v>61</v>
      </c>
      <c r="M23" s="378">
        <v>17</v>
      </c>
      <c r="N23" s="378"/>
      <c r="O23" s="378"/>
      <c r="P23" s="386">
        <f>M23+L23+K23+H23+G23+D23+C23</f>
        <v>78</v>
      </c>
      <c r="Q23" s="387">
        <f>O23+N23+J23+I23+F23+E23</f>
        <v>0</v>
      </c>
      <c r="R23" s="388">
        <f>SUM(P23:Q23)</f>
        <v>78</v>
      </c>
      <c r="S23" s="378"/>
      <c r="T23" s="378"/>
      <c r="U23" s="378"/>
      <c r="V23" s="387">
        <f>SUM(S23:U23)</f>
        <v>0</v>
      </c>
      <c r="W23" s="378"/>
      <c r="X23" s="378"/>
      <c r="Y23" s="387">
        <f>SUM(W23:X23)</f>
        <v>0</v>
      </c>
      <c r="Z23" s="553">
        <f t="shared" si="1"/>
        <v>78</v>
      </c>
      <c r="AA23" s="378">
        <f t="shared" si="2"/>
        <v>0</v>
      </c>
      <c r="AB23" s="554">
        <f t="shared" si="9"/>
        <v>78</v>
      </c>
    </row>
    <row r="24" spans="1:28" s="40" customFormat="1" ht="30" customHeight="1" thickBot="1" x14ac:dyDescent="0.25">
      <c r="A24" s="577"/>
      <c r="B24" s="283" t="s">
        <v>355</v>
      </c>
      <c r="C24" s="361">
        <f>C4+C5+C19+C20+C21</f>
        <v>197</v>
      </c>
      <c r="D24" s="361">
        <f t="shared" ref="D24:Y24" si="12">D4+D5+D19+D20+D21</f>
        <v>119</v>
      </c>
      <c r="E24" s="357">
        <f>E4+E5+E19+E20+E21</f>
        <v>9</v>
      </c>
      <c r="F24" s="357">
        <f t="shared" si="12"/>
        <v>0</v>
      </c>
      <c r="G24" s="357">
        <f t="shared" si="12"/>
        <v>472.5</v>
      </c>
      <c r="H24" s="357">
        <f t="shared" si="12"/>
        <v>175</v>
      </c>
      <c r="I24" s="357">
        <f t="shared" si="12"/>
        <v>22</v>
      </c>
      <c r="J24" s="357">
        <f t="shared" si="12"/>
        <v>13.5</v>
      </c>
      <c r="K24" s="357">
        <f t="shared" si="12"/>
        <v>963.5</v>
      </c>
      <c r="L24" s="357">
        <f t="shared" si="12"/>
        <v>246</v>
      </c>
      <c r="M24" s="357">
        <f t="shared" si="12"/>
        <v>40</v>
      </c>
      <c r="N24" s="357">
        <f t="shared" si="12"/>
        <v>44.5</v>
      </c>
      <c r="O24" s="357">
        <f t="shared" si="12"/>
        <v>0</v>
      </c>
      <c r="P24" s="359">
        <f t="shared" si="12"/>
        <v>1249.5</v>
      </c>
      <c r="Q24" s="357">
        <f t="shared" si="12"/>
        <v>44.5</v>
      </c>
      <c r="R24" s="360">
        <f t="shared" si="12"/>
        <v>1294</v>
      </c>
      <c r="S24" s="357">
        <f t="shared" si="12"/>
        <v>-4</v>
      </c>
      <c r="T24" s="357">
        <f t="shared" si="12"/>
        <v>0</v>
      </c>
      <c r="U24" s="357">
        <f t="shared" si="12"/>
        <v>0</v>
      </c>
      <c r="V24" s="357">
        <f t="shared" si="12"/>
        <v>-4</v>
      </c>
      <c r="W24" s="357">
        <f t="shared" si="12"/>
        <v>0</v>
      </c>
      <c r="X24" s="357">
        <f t="shared" si="12"/>
        <v>0</v>
      </c>
      <c r="Y24" s="357">
        <f t="shared" si="12"/>
        <v>0</v>
      </c>
      <c r="Z24" s="555">
        <f t="shared" si="1"/>
        <v>1245.5</v>
      </c>
      <c r="AA24" s="380">
        <f t="shared" si="2"/>
        <v>44.5</v>
      </c>
      <c r="AB24" s="550">
        <f t="shared" si="9"/>
        <v>1290</v>
      </c>
    </row>
    <row r="25" spans="1:28" s="40" customFormat="1" ht="30" customHeight="1" thickBot="1" x14ac:dyDescent="0.25">
      <c r="A25" s="577">
        <v>11101</v>
      </c>
      <c r="B25" s="283" t="s">
        <v>630</v>
      </c>
      <c r="C25" s="361"/>
      <c r="D25" s="361"/>
      <c r="E25" s="357"/>
      <c r="F25" s="357"/>
      <c r="G25" s="357"/>
      <c r="H25" s="357"/>
      <c r="I25" s="357"/>
      <c r="J25" s="357"/>
      <c r="K25" s="357"/>
      <c r="L25" s="357"/>
      <c r="M25" s="357"/>
      <c r="N25" s="357"/>
      <c r="O25" s="357"/>
      <c r="P25" s="359">
        <v>3</v>
      </c>
      <c r="Q25" s="357"/>
      <c r="R25" s="360">
        <f>SUM(P25:Q25)</f>
        <v>3</v>
      </c>
      <c r="S25" s="357"/>
      <c r="T25" s="357"/>
      <c r="U25" s="357"/>
      <c r="V25" s="357"/>
      <c r="W25" s="357"/>
      <c r="X25" s="357"/>
      <c r="Y25" s="357"/>
      <c r="Z25" s="543">
        <f t="shared" si="1"/>
        <v>3</v>
      </c>
      <c r="AA25" s="357">
        <f t="shared" si="2"/>
        <v>0</v>
      </c>
      <c r="AB25" s="550">
        <f t="shared" si="9"/>
        <v>3</v>
      </c>
    </row>
    <row r="26" spans="1:28" s="40" customFormat="1" ht="15" customHeight="1" x14ac:dyDescent="0.2">
      <c r="A26" s="571"/>
      <c r="B26" s="284" t="s">
        <v>446</v>
      </c>
      <c r="C26" s="389"/>
      <c r="D26" s="389"/>
      <c r="E26" s="366"/>
      <c r="F26" s="366"/>
      <c r="G26" s="366"/>
      <c r="H26" s="366"/>
      <c r="I26" s="366"/>
      <c r="J26" s="366"/>
      <c r="K26" s="366"/>
      <c r="L26" s="366"/>
      <c r="M26" s="366"/>
      <c r="N26" s="366"/>
      <c r="O26" s="366"/>
      <c r="P26" s="365">
        <f>SUM(P28:P34)</f>
        <v>143</v>
      </c>
      <c r="Q26" s="366"/>
      <c r="R26" s="367">
        <f>SUM(R28:R34)</f>
        <v>143</v>
      </c>
      <c r="S26" s="366"/>
      <c r="T26" s="366"/>
      <c r="U26" s="366"/>
      <c r="V26" s="366"/>
      <c r="W26" s="366"/>
      <c r="X26" s="366"/>
      <c r="Y26" s="366"/>
      <c r="Z26" s="556">
        <f t="shared" si="1"/>
        <v>143</v>
      </c>
      <c r="AA26" s="557">
        <f t="shared" si="2"/>
        <v>0</v>
      </c>
      <c r="AB26" s="558">
        <f t="shared" si="9"/>
        <v>143</v>
      </c>
    </row>
    <row r="27" spans="1:28" s="40" customFormat="1" ht="15" customHeight="1" x14ac:dyDescent="0.25">
      <c r="A27" s="579"/>
      <c r="B27" s="284" t="s">
        <v>507</v>
      </c>
      <c r="C27" s="389"/>
      <c r="D27" s="389"/>
      <c r="E27" s="366"/>
      <c r="F27" s="366"/>
      <c r="G27" s="366"/>
      <c r="H27" s="366"/>
      <c r="I27" s="366"/>
      <c r="J27" s="366"/>
      <c r="K27" s="366"/>
      <c r="L27" s="366"/>
      <c r="M27" s="366"/>
      <c r="N27" s="366"/>
      <c r="O27" s="366"/>
      <c r="P27" s="365"/>
      <c r="Q27" s="366"/>
      <c r="R27" s="367"/>
      <c r="S27" s="366"/>
      <c r="T27" s="366"/>
      <c r="U27" s="366"/>
      <c r="V27" s="366"/>
      <c r="W27" s="366"/>
      <c r="X27" s="366"/>
      <c r="Y27" s="366"/>
      <c r="Z27" s="545">
        <f t="shared" si="1"/>
        <v>0</v>
      </c>
      <c r="AA27" s="369">
        <f t="shared" si="2"/>
        <v>0</v>
      </c>
      <c r="AB27" s="546">
        <f t="shared" si="9"/>
        <v>0</v>
      </c>
    </row>
    <row r="28" spans="1:28" ht="15" customHeight="1" x14ac:dyDescent="0.25">
      <c r="A28" s="580"/>
      <c r="B28" s="276" t="s">
        <v>155</v>
      </c>
      <c r="C28" s="362"/>
      <c r="D28" s="362"/>
      <c r="E28" s="363"/>
      <c r="F28" s="363"/>
      <c r="G28" s="363"/>
      <c r="H28" s="363"/>
      <c r="I28" s="363"/>
      <c r="J28" s="363"/>
      <c r="K28" s="363"/>
      <c r="L28" s="363"/>
      <c r="M28" s="363"/>
      <c r="N28" s="363"/>
      <c r="O28" s="363"/>
      <c r="P28" s="390">
        <v>26</v>
      </c>
      <c r="Q28" s="363">
        <v>0</v>
      </c>
      <c r="R28" s="391">
        <f>SUM(P28:Q28)</f>
        <v>26</v>
      </c>
      <c r="S28" s="363"/>
      <c r="T28" s="363"/>
      <c r="U28" s="363"/>
      <c r="V28" s="366"/>
      <c r="W28" s="363"/>
      <c r="X28" s="363"/>
      <c r="Y28" s="366"/>
      <c r="Z28" s="545">
        <f t="shared" si="1"/>
        <v>26</v>
      </c>
      <c r="AA28" s="369">
        <f t="shared" si="2"/>
        <v>0</v>
      </c>
      <c r="AB28" s="546">
        <f t="shared" si="9"/>
        <v>26</v>
      </c>
    </row>
    <row r="29" spans="1:28" s="40" customFormat="1" ht="15" customHeight="1" x14ac:dyDescent="0.25">
      <c r="A29" s="579"/>
      <c r="B29" s="276" t="s">
        <v>195</v>
      </c>
      <c r="C29" s="389"/>
      <c r="D29" s="389"/>
      <c r="E29" s="366"/>
      <c r="F29" s="366"/>
      <c r="G29" s="366"/>
      <c r="H29" s="366"/>
      <c r="I29" s="366"/>
      <c r="J29" s="366"/>
      <c r="K29" s="366"/>
      <c r="L29" s="366"/>
      <c r="M29" s="366"/>
      <c r="N29" s="366"/>
      <c r="O29" s="366"/>
      <c r="P29" s="390">
        <v>7</v>
      </c>
      <c r="Q29" s="366"/>
      <c r="R29" s="391">
        <f t="shared" ref="R29:R34" si="13">SUM(P29:Q29)</f>
        <v>7</v>
      </c>
      <c r="S29" s="366"/>
      <c r="T29" s="366"/>
      <c r="U29" s="366"/>
      <c r="V29" s="366"/>
      <c r="W29" s="366"/>
      <c r="X29" s="366"/>
      <c r="Y29" s="366"/>
      <c r="Z29" s="545">
        <f t="shared" si="1"/>
        <v>7</v>
      </c>
      <c r="AA29" s="369">
        <f t="shared" si="2"/>
        <v>0</v>
      </c>
      <c r="AB29" s="546">
        <f t="shared" si="9"/>
        <v>7</v>
      </c>
    </row>
    <row r="30" spans="1:28" s="40" customFormat="1" ht="30" customHeight="1" x14ac:dyDescent="0.25">
      <c r="A30" s="579"/>
      <c r="B30" s="276" t="s">
        <v>192</v>
      </c>
      <c r="C30" s="389"/>
      <c r="D30" s="389"/>
      <c r="E30" s="366"/>
      <c r="F30" s="366"/>
      <c r="G30" s="366"/>
      <c r="H30" s="366"/>
      <c r="I30" s="366"/>
      <c r="J30" s="366"/>
      <c r="K30" s="366"/>
      <c r="L30" s="366"/>
      <c r="M30" s="366"/>
      <c r="N30" s="366"/>
      <c r="O30" s="366"/>
      <c r="P30" s="390">
        <v>0</v>
      </c>
      <c r="Q30" s="366"/>
      <c r="R30" s="391">
        <f t="shared" si="13"/>
        <v>0</v>
      </c>
      <c r="S30" s="366"/>
      <c r="T30" s="366"/>
      <c r="U30" s="366"/>
      <c r="V30" s="366"/>
      <c r="W30" s="366"/>
      <c r="X30" s="366"/>
      <c r="Y30" s="366"/>
      <c r="Z30" s="545">
        <f t="shared" si="1"/>
        <v>0</v>
      </c>
      <c r="AA30" s="369">
        <f t="shared" si="2"/>
        <v>0</v>
      </c>
      <c r="AB30" s="546">
        <f t="shared" si="9"/>
        <v>0</v>
      </c>
    </row>
    <row r="31" spans="1:28" s="40" customFormat="1" ht="30" customHeight="1" x14ac:dyDescent="0.25">
      <c r="A31" s="579"/>
      <c r="B31" s="276" t="s">
        <v>634</v>
      </c>
      <c r="C31" s="389"/>
      <c r="D31" s="389"/>
      <c r="E31" s="366"/>
      <c r="F31" s="366"/>
      <c r="G31" s="366"/>
      <c r="H31" s="366"/>
      <c r="I31" s="366"/>
      <c r="J31" s="366"/>
      <c r="K31" s="366"/>
      <c r="L31" s="366"/>
      <c r="M31" s="366"/>
      <c r="N31" s="366"/>
      <c r="O31" s="366"/>
      <c r="P31" s="390">
        <v>13</v>
      </c>
      <c r="Q31" s="366"/>
      <c r="R31" s="391">
        <f t="shared" si="13"/>
        <v>13</v>
      </c>
      <c r="S31" s="366"/>
      <c r="T31" s="366"/>
      <c r="U31" s="366"/>
      <c r="V31" s="366"/>
      <c r="W31" s="366"/>
      <c r="X31" s="366"/>
      <c r="Y31" s="366"/>
      <c r="Z31" s="545">
        <f t="shared" si="1"/>
        <v>13</v>
      </c>
      <c r="AA31" s="369">
        <f t="shared" si="2"/>
        <v>0</v>
      </c>
      <c r="AB31" s="546">
        <f t="shared" si="9"/>
        <v>13</v>
      </c>
    </row>
    <row r="32" spans="1:28" ht="15" customHeight="1" x14ac:dyDescent="0.25">
      <c r="A32" s="580"/>
      <c r="B32" s="287" t="s">
        <v>635</v>
      </c>
      <c r="C32" s="368"/>
      <c r="D32" s="368"/>
      <c r="E32" s="369"/>
      <c r="F32" s="369"/>
      <c r="G32" s="369"/>
      <c r="H32" s="369"/>
      <c r="I32" s="369"/>
      <c r="J32" s="369"/>
      <c r="K32" s="369"/>
      <c r="L32" s="369"/>
      <c r="M32" s="369"/>
      <c r="N32" s="369"/>
      <c r="O32" s="369"/>
      <c r="P32" s="392"/>
      <c r="Q32" s="369"/>
      <c r="R32" s="391">
        <f t="shared" si="13"/>
        <v>0</v>
      </c>
      <c r="S32" s="369"/>
      <c r="T32" s="369"/>
      <c r="U32" s="369"/>
      <c r="V32" s="371"/>
      <c r="W32" s="369"/>
      <c r="X32" s="369"/>
      <c r="Y32" s="371"/>
      <c r="Z32" s="545">
        <f t="shared" si="1"/>
        <v>0</v>
      </c>
      <c r="AA32" s="369">
        <f t="shared" si="2"/>
        <v>0</v>
      </c>
      <c r="AB32" s="546">
        <f t="shared" si="9"/>
        <v>0</v>
      </c>
    </row>
    <row r="33" spans="1:44" ht="15" customHeight="1" x14ac:dyDescent="0.25">
      <c r="A33" s="580"/>
      <c r="B33" s="277" t="s">
        <v>636</v>
      </c>
      <c r="C33" s="368"/>
      <c r="D33" s="368"/>
      <c r="E33" s="369"/>
      <c r="F33" s="369"/>
      <c r="G33" s="369"/>
      <c r="H33" s="369"/>
      <c r="I33" s="369"/>
      <c r="J33" s="369"/>
      <c r="K33" s="369"/>
      <c r="L33" s="369"/>
      <c r="M33" s="369"/>
      <c r="N33" s="369"/>
      <c r="O33" s="369"/>
      <c r="P33" s="392">
        <v>25</v>
      </c>
      <c r="Q33" s="369"/>
      <c r="R33" s="391">
        <f t="shared" si="13"/>
        <v>25</v>
      </c>
      <c r="S33" s="369"/>
      <c r="T33" s="369"/>
      <c r="U33" s="369"/>
      <c r="V33" s="371"/>
      <c r="W33" s="369"/>
      <c r="X33" s="369"/>
      <c r="Y33" s="371"/>
      <c r="Z33" s="545">
        <f t="shared" si="1"/>
        <v>25</v>
      </c>
      <c r="AA33" s="369">
        <f t="shared" si="2"/>
        <v>0</v>
      </c>
      <c r="AB33" s="546">
        <f t="shared" si="9"/>
        <v>25</v>
      </c>
    </row>
    <row r="34" spans="1:44" ht="15" customHeight="1" x14ac:dyDescent="0.25">
      <c r="A34" s="580"/>
      <c r="B34" s="277" t="s">
        <v>57</v>
      </c>
      <c r="C34" s="368"/>
      <c r="D34" s="368"/>
      <c r="E34" s="369"/>
      <c r="F34" s="369"/>
      <c r="G34" s="369"/>
      <c r="H34" s="369"/>
      <c r="I34" s="369"/>
      <c r="J34" s="369"/>
      <c r="K34" s="369"/>
      <c r="L34" s="369"/>
      <c r="M34" s="369"/>
      <c r="N34" s="369"/>
      <c r="O34" s="369"/>
      <c r="P34" s="392">
        <v>72</v>
      </c>
      <c r="Q34" s="369"/>
      <c r="R34" s="566">
        <f t="shared" si="13"/>
        <v>72</v>
      </c>
      <c r="S34" s="369"/>
      <c r="T34" s="369"/>
      <c r="U34" s="369"/>
      <c r="V34" s="371"/>
      <c r="W34" s="369"/>
      <c r="X34" s="369"/>
      <c r="Y34" s="371"/>
      <c r="Z34" s="567">
        <f t="shared" si="1"/>
        <v>72</v>
      </c>
      <c r="AA34" s="369">
        <f t="shared" si="2"/>
        <v>0</v>
      </c>
      <c r="AB34" s="546">
        <f t="shared" si="9"/>
        <v>72</v>
      </c>
    </row>
    <row r="35" spans="1:44" ht="15" customHeight="1" thickBot="1" x14ac:dyDescent="0.3">
      <c r="A35" s="571"/>
      <c r="B35" s="285" t="s">
        <v>631</v>
      </c>
      <c r="C35" s="375"/>
      <c r="D35" s="375"/>
      <c r="E35" s="376"/>
      <c r="F35" s="376"/>
      <c r="G35" s="376"/>
      <c r="H35" s="376"/>
      <c r="I35" s="376"/>
      <c r="J35" s="376"/>
      <c r="K35" s="376"/>
      <c r="L35" s="376"/>
      <c r="M35" s="376"/>
      <c r="N35" s="376"/>
      <c r="O35" s="376"/>
      <c r="P35" s="393">
        <v>0</v>
      </c>
      <c r="Q35" s="376"/>
      <c r="R35" s="394">
        <f>SUM(P35:Q35)</f>
        <v>0</v>
      </c>
      <c r="S35" s="376"/>
      <c r="T35" s="376"/>
      <c r="U35" s="376"/>
      <c r="V35" s="547">
        <f>SUM(S35:U35)</f>
        <v>0</v>
      </c>
      <c r="W35" s="376"/>
      <c r="X35" s="376"/>
      <c r="Y35" s="547">
        <f>SUM(W35:X35)</f>
        <v>0</v>
      </c>
      <c r="Z35" s="559">
        <f t="shared" si="1"/>
        <v>0</v>
      </c>
      <c r="AA35" s="379">
        <f t="shared" si="2"/>
        <v>0</v>
      </c>
      <c r="AB35" s="560">
        <f t="shared" si="9"/>
        <v>0</v>
      </c>
    </row>
    <row r="36" spans="1:44" s="47" customFormat="1" ht="30" customHeight="1" thickBot="1" x14ac:dyDescent="0.3">
      <c r="A36" s="581"/>
      <c r="B36" s="286" t="s">
        <v>447</v>
      </c>
      <c r="C36" s="395"/>
      <c r="D36" s="395"/>
      <c r="E36" s="396"/>
      <c r="F36" s="396"/>
      <c r="G36" s="396"/>
      <c r="H36" s="396"/>
      <c r="I36" s="396"/>
      <c r="J36" s="396"/>
      <c r="K36" s="396"/>
      <c r="L36" s="396"/>
      <c r="M36" s="396"/>
      <c r="N36" s="396"/>
      <c r="O36" s="396"/>
      <c r="P36" s="357">
        <f>P24+P25+P26</f>
        <v>1395.5</v>
      </c>
      <c r="Q36" s="357">
        <f>Q24+Q25+Q26</f>
        <v>44.5</v>
      </c>
      <c r="R36" s="360">
        <f>SUM(P36:Q36)</f>
        <v>1440</v>
      </c>
      <c r="S36" s="561">
        <f>S24+S25+S26</f>
        <v>-4</v>
      </c>
      <c r="T36" s="561">
        <f t="shared" ref="T36:X36" si="14">T24+T25+T26</f>
        <v>0</v>
      </c>
      <c r="U36" s="561">
        <f t="shared" si="14"/>
        <v>0</v>
      </c>
      <c r="V36" s="561">
        <f t="shared" si="14"/>
        <v>-4</v>
      </c>
      <c r="W36" s="561">
        <f t="shared" si="14"/>
        <v>0</v>
      </c>
      <c r="X36" s="561">
        <f t="shared" si="14"/>
        <v>0</v>
      </c>
      <c r="Y36" s="357">
        <f>SUM(W36:X36)</f>
        <v>0</v>
      </c>
      <c r="Z36" s="562">
        <f t="shared" si="1"/>
        <v>1391.5</v>
      </c>
      <c r="AA36" s="381">
        <f t="shared" si="2"/>
        <v>44.5</v>
      </c>
      <c r="AB36" s="360">
        <f>SUM(Z36:AA36)</f>
        <v>1436</v>
      </c>
    </row>
    <row r="37" spans="1:44" x14ac:dyDescent="0.25">
      <c r="E37" s="88"/>
      <c r="F37" s="88"/>
      <c r="G37" s="88"/>
      <c r="H37" s="88"/>
      <c r="I37" s="88"/>
      <c r="J37" s="88"/>
      <c r="K37" s="88"/>
      <c r="L37" s="88"/>
      <c r="M37" s="88"/>
      <c r="N37" s="88"/>
      <c r="O37" s="88"/>
      <c r="S37" s="563"/>
      <c r="T37" s="563"/>
      <c r="U37" s="563"/>
      <c r="V37" s="563"/>
      <c r="W37" s="563"/>
      <c r="X37" s="563"/>
      <c r="Y37" s="563"/>
      <c r="Z37" s="564"/>
      <c r="AA37" s="565"/>
      <c r="AB37" s="563"/>
      <c r="AC37" s="86"/>
      <c r="AD37" s="86"/>
      <c r="AE37" s="86"/>
      <c r="AF37" s="86"/>
      <c r="AG37" s="86"/>
      <c r="AH37" s="86"/>
      <c r="AI37" s="86"/>
      <c r="AJ37" s="86"/>
      <c r="AK37" s="86"/>
      <c r="AL37" s="86"/>
      <c r="AM37" s="86"/>
      <c r="AN37" s="86"/>
      <c r="AO37" s="86"/>
      <c r="AP37" s="86"/>
      <c r="AQ37" s="86"/>
      <c r="AR37" s="86"/>
    </row>
    <row r="38" spans="1:44" x14ac:dyDescent="0.25">
      <c r="E38" s="88"/>
      <c r="F38" s="88"/>
      <c r="G38" s="88"/>
      <c r="H38" s="88"/>
      <c r="I38" s="88"/>
      <c r="J38" s="88"/>
      <c r="K38" s="88"/>
      <c r="L38" s="88"/>
      <c r="M38" s="88"/>
      <c r="N38" s="88"/>
      <c r="O38" s="88"/>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row>
    <row r="39" spans="1:44" x14ac:dyDescent="0.25">
      <c r="E39" s="88"/>
      <c r="F39" s="88"/>
      <c r="G39" s="88"/>
      <c r="H39" s="88"/>
      <c r="I39" s="88"/>
      <c r="J39" s="88"/>
      <c r="K39" s="88"/>
      <c r="L39" s="88"/>
      <c r="M39" s="88"/>
      <c r="N39" s="88"/>
      <c r="O39" s="88"/>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row>
    <row r="40" spans="1:44" x14ac:dyDescent="0.25">
      <c r="E40" s="88"/>
      <c r="F40" s="88"/>
      <c r="G40" s="88"/>
      <c r="H40" s="88"/>
      <c r="I40" s="88"/>
      <c r="J40" s="88"/>
      <c r="K40" s="88"/>
      <c r="L40" s="88"/>
      <c r="M40" s="88"/>
      <c r="N40" s="88"/>
      <c r="O40" s="88"/>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row>
    <row r="41" spans="1:44" x14ac:dyDescent="0.25">
      <c r="E41" s="88"/>
      <c r="F41" s="88"/>
      <c r="G41" s="88"/>
      <c r="H41" s="88"/>
      <c r="I41" s="88"/>
      <c r="J41" s="88"/>
      <c r="K41" s="88"/>
      <c r="L41" s="88"/>
      <c r="M41" s="88"/>
      <c r="N41" s="88"/>
      <c r="O41" s="88"/>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c r="AR41" s="86"/>
    </row>
    <row r="42" spans="1:44" x14ac:dyDescent="0.25">
      <c r="E42" s="88"/>
      <c r="F42" s="88"/>
      <c r="G42" s="88"/>
      <c r="H42" s="88"/>
      <c r="I42" s="88"/>
      <c r="J42" s="88"/>
      <c r="K42" s="88"/>
      <c r="L42" s="88"/>
      <c r="M42" s="88"/>
      <c r="N42" s="88"/>
      <c r="O42" s="88"/>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row>
    <row r="43" spans="1:44" x14ac:dyDescent="0.25">
      <c r="E43" s="88"/>
      <c r="F43" s="88"/>
      <c r="G43" s="88"/>
      <c r="H43" s="88"/>
      <c r="I43" s="88"/>
      <c r="J43" s="88"/>
      <c r="K43" s="88"/>
      <c r="L43" s="88"/>
      <c r="M43" s="88"/>
      <c r="N43" s="88"/>
      <c r="O43" s="88"/>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row>
    <row r="44" spans="1:44" x14ac:dyDescent="0.25">
      <c r="E44" s="88"/>
      <c r="F44" s="88"/>
      <c r="G44" s="88"/>
      <c r="H44" s="88"/>
      <c r="I44" s="88"/>
      <c r="J44" s="88"/>
      <c r="K44" s="88"/>
      <c r="L44" s="88"/>
      <c r="M44" s="88"/>
      <c r="N44" s="88"/>
      <c r="O44" s="88"/>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row>
    <row r="45" spans="1:44" x14ac:dyDescent="0.25">
      <c r="E45" s="88"/>
      <c r="F45" s="88"/>
      <c r="G45" s="88"/>
      <c r="H45" s="88"/>
      <c r="I45" s="88"/>
      <c r="J45" s="88"/>
      <c r="K45" s="88"/>
      <c r="L45" s="88"/>
      <c r="M45" s="88"/>
      <c r="N45" s="88"/>
      <c r="O45" s="88"/>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row>
    <row r="46" spans="1:44" x14ac:dyDescent="0.25">
      <c r="B46" s="37"/>
      <c r="C46" s="37"/>
      <c r="D46" s="37"/>
      <c r="E46" s="88"/>
      <c r="F46" s="88"/>
      <c r="G46" s="88"/>
      <c r="H46" s="88"/>
      <c r="I46" s="88"/>
      <c r="J46" s="88"/>
      <c r="K46" s="88"/>
      <c r="L46" s="88"/>
      <c r="M46" s="88"/>
      <c r="N46" s="88"/>
      <c r="O46" s="88"/>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row>
    <row r="47" spans="1:44" x14ac:dyDescent="0.25">
      <c r="B47" s="37"/>
      <c r="C47" s="37"/>
      <c r="D47" s="37"/>
      <c r="E47" s="88"/>
      <c r="F47" s="88"/>
      <c r="G47" s="88"/>
      <c r="H47" s="88"/>
      <c r="I47" s="88"/>
      <c r="J47" s="88"/>
      <c r="K47" s="88"/>
      <c r="L47" s="88"/>
      <c r="M47" s="88"/>
      <c r="N47" s="88"/>
      <c r="O47" s="88"/>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row>
    <row r="48" spans="1:44" x14ac:dyDescent="0.25">
      <c r="B48" s="37"/>
      <c r="C48" s="37"/>
      <c r="D48" s="37"/>
      <c r="E48" s="88"/>
      <c r="F48" s="88"/>
      <c r="G48" s="88"/>
      <c r="H48" s="88"/>
      <c r="I48" s="88"/>
      <c r="J48" s="88"/>
      <c r="K48" s="88"/>
      <c r="L48" s="88"/>
      <c r="M48" s="88"/>
      <c r="N48" s="88"/>
      <c r="O48" s="88"/>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row>
    <row r="49" spans="2:44" x14ac:dyDescent="0.25">
      <c r="B49" s="37"/>
      <c r="C49" s="37"/>
      <c r="D49" s="37"/>
      <c r="E49" s="88"/>
      <c r="F49" s="88"/>
      <c r="G49" s="88"/>
      <c r="H49" s="88"/>
      <c r="I49" s="88"/>
      <c r="J49" s="88"/>
      <c r="K49" s="88"/>
      <c r="L49" s="88"/>
      <c r="M49" s="88"/>
      <c r="N49" s="88"/>
      <c r="O49" s="88"/>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row>
    <row r="50" spans="2:44" x14ac:dyDescent="0.25">
      <c r="B50" s="37"/>
      <c r="C50" s="37"/>
      <c r="D50" s="37"/>
      <c r="E50" s="88"/>
      <c r="F50" s="88"/>
      <c r="G50" s="88"/>
      <c r="H50" s="88"/>
      <c r="I50" s="88"/>
      <c r="J50" s="88"/>
      <c r="K50" s="88"/>
      <c r="L50" s="88"/>
      <c r="M50" s="88"/>
      <c r="N50" s="88"/>
      <c r="O50" s="88"/>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row>
    <row r="51" spans="2:44" x14ac:dyDescent="0.25">
      <c r="B51" s="37"/>
      <c r="C51" s="37"/>
      <c r="D51" s="37"/>
      <c r="E51" s="88"/>
      <c r="F51" s="88"/>
      <c r="G51" s="88"/>
      <c r="H51" s="88"/>
      <c r="I51" s="88"/>
      <c r="J51" s="88"/>
      <c r="K51" s="88"/>
      <c r="L51" s="88"/>
      <c r="M51" s="88"/>
      <c r="N51" s="88"/>
      <c r="O51" s="88"/>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row>
    <row r="52" spans="2:44" x14ac:dyDescent="0.25">
      <c r="B52" s="37"/>
      <c r="C52" s="37"/>
      <c r="D52" s="37"/>
      <c r="E52" s="88"/>
      <c r="F52" s="88"/>
      <c r="G52" s="88"/>
      <c r="H52" s="88"/>
      <c r="I52" s="88"/>
      <c r="J52" s="88"/>
      <c r="K52" s="88"/>
      <c r="L52" s="88"/>
      <c r="M52" s="88"/>
      <c r="N52" s="88"/>
      <c r="O52" s="88"/>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row>
    <row r="53" spans="2:44" x14ac:dyDescent="0.25">
      <c r="B53" s="37"/>
      <c r="C53" s="37"/>
      <c r="D53" s="37"/>
      <c r="E53" s="88"/>
      <c r="F53" s="88"/>
      <c r="G53" s="88"/>
      <c r="H53" s="88"/>
      <c r="I53" s="88"/>
      <c r="J53" s="88"/>
      <c r="K53" s="88"/>
      <c r="L53" s="88"/>
      <c r="M53" s="88"/>
      <c r="N53" s="88"/>
      <c r="O53" s="88"/>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row>
    <row r="54" spans="2:44" x14ac:dyDescent="0.25">
      <c r="B54" s="37"/>
      <c r="C54" s="37"/>
      <c r="D54" s="37"/>
      <c r="E54" s="88"/>
      <c r="F54" s="88"/>
      <c r="G54" s="88"/>
      <c r="H54" s="88"/>
      <c r="I54" s="88"/>
      <c r="J54" s="88"/>
      <c r="K54" s="88"/>
      <c r="L54" s="88"/>
      <c r="M54" s="88"/>
      <c r="N54" s="88"/>
      <c r="O54" s="88"/>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row>
    <row r="55" spans="2:44" x14ac:dyDescent="0.25">
      <c r="B55" s="37"/>
      <c r="C55" s="37"/>
      <c r="D55" s="37"/>
      <c r="E55" s="88"/>
      <c r="F55" s="88"/>
      <c r="G55" s="88"/>
      <c r="H55" s="88"/>
      <c r="I55" s="88"/>
      <c r="J55" s="88"/>
      <c r="K55" s="88"/>
      <c r="L55" s="88"/>
      <c r="M55" s="88"/>
      <c r="N55" s="88"/>
      <c r="O55" s="88"/>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row>
    <row r="56" spans="2:44" x14ac:dyDescent="0.25">
      <c r="B56" s="37"/>
      <c r="C56" s="37"/>
      <c r="D56" s="37"/>
      <c r="E56" s="88"/>
      <c r="F56" s="88"/>
      <c r="G56" s="88"/>
      <c r="H56" s="88"/>
      <c r="I56" s="88"/>
      <c r="J56" s="88"/>
      <c r="K56" s="88"/>
      <c r="L56" s="88"/>
      <c r="M56" s="88"/>
      <c r="N56" s="88"/>
      <c r="O56" s="88"/>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row>
    <row r="57" spans="2:44" x14ac:dyDescent="0.25">
      <c r="B57" s="37"/>
      <c r="C57" s="37"/>
      <c r="D57" s="37"/>
      <c r="E57" s="88"/>
      <c r="F57" s="88"/>
      <c r="G57" s="88"/>
      <c r="H57" s="88"/>
      <c r="I57" s="88"/>
      <c r="J57" s="88"/>
      <c r="K57" s="88"/>
      <c r="L57" s="88"/>
      <c r="M57" s="88"/>
      <c r="N57" s="88"/>
      <c r="O57" s="88"/>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row>
    <row r="58" spans="2:44" x14ac:dyDescent="0.25">
      <c r="B58" s="37"/>
      <c r="C58" s="37"/>
      <c r="D58" s="37"/>
      <c r="E58" s="88"/>
      <c r="F58" s="88"/>
      <c r="G58" s="88"/>
      <c r="H58" s="88"/>
      <c r="I58" s="88"/>
      <c r="J58" s="88"/>
      <c r="K58" s="88"/>
      <c r="L58" s="88"/>
      <c r="M58" s="88"/>
      <c r="N58" s="88"/>
      <c r="O58" s="88"/>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row>
    <row r="59" spans="2:44" x14ac:dyDescent="0.25">
      <c r="B59" s="37"/>
      <c r="C59" s="37"/>
      <c r="D59" s="37"/>
      <c r="E59" s="88"/>
      <c r="F59" s="88"/>
      <c r="G59" s="88"/>
      <c r="H59" s="88"/>
      <c r="I59" s="88"/>
      <c r="J59" s="88"/>
      <c r="K59" s="88"/>
      <c r="L59" s="88"/>
      <c r="M59" s="88"/>
      <c r="N59" s="88"/>
      <c r="O59" s="88"/>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row>
    <row r="60" spans="2:44" x14ac:dyDescent="0.25">
      <c r="B60" s="37"/>
      <c r="C60" s="37"/>
      <c r="D60" s="37"/>
      <c r="E60" s="88"/>
      <c r="F60" s="88"/>
      <c r="G60" s="88"/>
      <c r="H60" s="88"/>
      <c r="I60" s="88"/>
      <c r="J60" s="88"/>
      <c r="K60" s="88"/>
      <c r="L60" s="88"/>
      <c r="M60" s="88"/>
      <c r="N60" s="88"/>
      <c r="O60" s="88"/>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row>
    <row r="61" spans="2:44" x14ac:dyDescent="0.25">
      <c r="B61" s="37"/>
      <c r="C61" s="37"/>
      <c r="D61" s="37"/>
      <c r="E61" s="88"/>
      <c r="F61" s="88"/>
      <c r="G61" s="88"/>
      <c r="H61" s="88"/>
      <c r="I61" s="88"/>
      <c r="J61" s="88"/>
      <c r="K61" s="88"/>
      <c r="L61" s="88"/>
      <c r="M61" s="88"/>
      <c r="N61" s="88"/>
      <c r="O61" s="88"/>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row>
    <row r="62" spans="2:44" x14ac:dyDescent="0.25">
      <c r="B62" s="37"/>
      <c r="C62" s="37"/>
      <c r="D62" s="37"/>
      <c r="E62" s="88"/>
      <c r="F62" s="88"/>
      <c r="G62" s="88"/>
      <c r="H62" s="88"/>
      <c r="I62" s="88"/>
      <c r="J62" s="88"/>
      <c r="K62" s="88"/>
      <c r="L62" s="88"/>
      <c r="M62" s="88"/>
      <c r="N62" s="88"/>
      <c r="O62" s="88"/>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row>
    <row r="63" spans="2:44" x14ac:dyDescent="0.25">
      <c r="B63" s="37"/>
      <c r="C63" s="37"/>
      <c r="D63" s="37"/>
      <c r="E63" s="88"/>
      <c r="F63" s="88"/>
      <c r="G63" s="88"/>
      <c r="H63" s="88"/>
      <c r="I63" s="88"/>
      <c r="J63" s="88"/>
      <c r="K63" s="88"/>
      <c r="L63" s="88"/>
      <c r="M63" s="88"/>
      <c r="N63" s="88"/>
      <c r="O63" s="88"/>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row>
    <row r="64" spans="2:44" x14ac:dyDescent="0.25">
      <c r="B64" s="37"/>
      <c r="C64" s="37"/>
      <c r="D64" s="37"/>
      <c r="E64" s="88"/>
      <c r="F64" s="88"/>
      <c r="G64" s="88"/>
      <c r="H64" s="88"/>
      <c r="I64" s="88"/>
      <c r="J64" s="88"/>
      <c r="K64" s="88"/>
      <c r="L64" s="88"/>
      <c r="M64" s="88"/>
      <c r="N64" s="88"/>
      <c r="O64" s="88"/>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row>
    <row r="65" spans="2:44" x14ac:dyDescent="0.25">
      <c r="B65" s="37"/>
      <c r="C65" s="37"/>
      <c r="D65" s="37"/>
      <c r="E65" s="88"/>
      <c r="F65" s="88"/>
      <c r="G65" s="88"/>
      <c r="H65" s="88"/>
      <c r="I65" s="88"/>
      <c r="J65" s="88"/>
      <c r="K65" s="88"/>
      <c r="L65" s="88"/>
      <c r="M65" s="88"/>
      <c r="N65" s="88"/>
      <c r="O65" s="88"/>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row>
    <row r="66" spans="2:44" x14ac:dyDescent="0.25">
      <c r="B66" s="37"/>
      <c r="C66" s="37"/>
      <c r="D66" s="37"/>
      <c r="E66" s="88"/>
      <c r="F66" s="88"/>
      <c r="G66" s="88"/>
      <c r="H66" s="88"/>
      <c r="I66" s="88"/>
      <c r="J66" s="88"/>
      <c r="K66" s="88"/>
      <c r="L66" s="88"/>
      <c r="M66" s="88"/>
      <c r="N66" s="88"/>
      <c r="O66" s="88"/>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row>
    <row r="67" spans="2:44" x14ac:dyDescent="0.25">
      <c r="B67" s="37"/>
      <c r="C67" s="37"/>
      <c r="D67" s="37"/>
      <c r="E67" s="88"/>
      <c r="F67" s="88"/>
      <c r="G67" s="88"/>
      <c r="H67" s="88"/>
      <c r="I67" s="88"/>
      <c r="J67" s="88"/>
      <c r="K67" s="88"/>
      <c r="L67" s="88"/>
      <c r="M67" s="88"/>
      <c r="N67" s="88"/>
      <c r="O67" s="88"/>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row>
    <row r="68" spans="2:44" x14ac:dyDescent="0.25">
      <c r="B68" s="37"/>
      <c r="C68" s="37"/>
      <c r="D68" s="37"/>
      <c r="E68" s="88"/>
      <c r="F68" s="88"/>
      <c r="G68" s="88"/>
      <c r="H68" s="88"/>
      <c r="I68" s="88"/>
      <c r="J68" s="88"/>
      <c r="K68" s="88"/>
      <c r="L68" s="88"/>
      <c r="M68" s="88"/>
      <c r="N68" s="88"/>
      <c r="O68" s="88"/>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row>
    <row r="69" spans="2:44" x14ac:dyDescent="0.25">
      <c r="B69" s="37"/>
      <c r="C69" s="37"/>
      <c r="D69" s="37"/>
      <c r="E69" s="88"/>
      <c r="F69" s="88"/>
      <c r="G69" s="88"/>
      <c r="H69" s="88"/>
      <c r="I69" s="88"/>
      <c r="J69" s="88"/>
      <c r="K69" s="88"/>
      <c r="L69" s="88"/>
      <c r="M69" s="88"/>
      <c r="N69" s="88"/>
      <c r="O69" s="88"/>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row>
    <row r="70" spans="2:44" x14ac:dyDescent="0.25">
      <c r="B70" s="37"/>
      <c r="C70" s="37"/>
      <c r="D70" s="37"/>
      <c r="E70" s="88"/>
      <c r="F70" s="88"/>
      <c r="G70" s="88"/>
      <c r="H70" s="88"/>
      <c r="I70" s="88"/>
      <c r="J70" s="88"/>
      <c r="K70" s="88"/>
      <c r="L70" s="88"/>
      <c r="M70" s="88"/>
      <c r="N70" s="88"/>
      <c r="O70" s="88"/>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row>
    <row r="71" spans="2:44" x14ac:dyDescent="0.25">
      <c r="B71" s="37"/>
      <c r="C71" s="37"/>
      <c r="D71" s="37"/>
      <c r="E71" s="88"/>
      <c r="F71" s="88"/>
      <c r="G71" s="88"/>
      <c r="H71" s="88"/>
      <c r="I71" s="88"/>
      <c r="J71" s="88"/>
      <c r="K71" s="88"/>
      <c r="L71" s="88"/>
      <c r="M71" s="88"/>
      <c r="N71" s="88"/>
      <c r="O71" s="88"/>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row>
    <row r="72" spans="2:44" x14ac:dyDescent="0.25">
      <c r="B72" s="37"/>
      <c r="C72" s="37"/>
      <c r="D72" s="37"/>
      <c r="E72" s="88"/>
      <c r="F72" s="88"/>
      <c r="G72" s="88"/>
      <c r="H72" s="88"/>
      <c r="I72" s="88"/>
      <c r="J72" s="88"/>
      <c r="K72" s="88"/>
      <c r="L72" s="88"/>
      <c r="M72" s="88"/>
      <c r="N72" s="88"/>
      <c r="O72" s="88"/>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row>
    <row r="73" spans="2:44" x14ac:dyDescent="0.25">
      <c r="B73" s="37"/>
      <c r="C73" s="37"/>
      <c r="D73" s="37"/>
      <c r="E73" s="88"/>
      <c r="F73" s="88"/>
      <c r="G73" s="88"/>
      <c r="H73" s="88"/>
      <c r="I73" s="88"/>
      <c r="J73" s="88"/>
      <c r="K73" s="88"/>
      <c r="L73" s="88"/>
      <c r="M73" s="88"/>
      <c r="N73" s="88"/>
      <c r="O73" s="88"/>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row>
    <row r="74" spans="2:44" x14ac:dyDescent="0.25">
      <c r="B74" s="37"/>
      <c r="C74" s="37"/>
      <c r="D74" s="37"/>
      <c r="E74" s="88"/>
      <c r="F74" s="88"/>
      <c r="G74" s="88"/>
      <c r="H74" s="88"/>
      <c r="I74" s="88"/>
      <c r="J74" s="88"/>
      <c r="K74" s="88"/>
      <c r="L74" s="88"/>
      <c r="M74" s="88"/>
      <c r="N74" s="88"/>
      <c r="O74" s="88"/>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row>
    <row r="75" spans="2:44" x14ac:dyDescent="0.25">
      <c r="B75" s="37"/>
      <c r="C75" s="37"/>
      <c r="D75" s="37"/>
      <c r="E75" s="88"/>
      <c r="F75" s="88"/>
      <c r="G75" s="88"/>
      <c r="H75" s="88"/>
      <c r="I75" s="88"/>
      <c r="J75" s="88"/>
      <c r="K75" s="88"/>
      <c r="L75" s="88"/>
      <c r="M75" s="88"/>
      <c r="N75" s="88"/>
      <c r="O75" s="88"/>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row>
    <row r="76" spans="2:44" x14ac:dyDescent="0.25">
      <c r="B76" s="37"/>
      <c r="C76" s="37"/>
      <c r="D76" s="37"/>
      <c r="E76" s="88"/>
      <c r="F76" s="88"/>
      <c r="G76" s="88"/>
      <c r="H76" s="88"/>
      <c r="I76" s="88"/>
      <c r="J76" s="88"/>
      <c r="K76" s="88"/>
      <c r="L76" s="88"/>
      <c r="M76" s="88"/>
      <c r="N76" s="88"/>
      <c r="O76" s="88"/>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row>
    <row r="77" spans="2:44" x14ac:dyDescent="0.25">
      <c r="B77" s="37"/>
      <c r="C77" s="37"/>
      <c r="D77" s="37"/>
      <c r="E77" s="88"/>
      <c r="F77" s="88"/>
      <c r="G77" s="88"/>
      <c r="H77" s="88"/>
      <c r="I77" s="88"/>
      <c r="J77" s="88"/>
      <c r="K77" s="88"/>
      <c r="L77" s="88"/>
      <c r="M77" s="88"/>
      <c r="N77" s="88"/>
      <c r="O77" s="88"/>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row>
    <row r="78" spans="2:44" x14ac:dyDescent="0.25">
      <c r="B78" s="37"/>
      <c r="C78" s="37"/>
      <c r="D78" s="37"/>
      <c r="E78" s="88"/>
      <c r="F78" s="88"/>
      <c r="G78" s="88"/>
      <c r="H78" s="88"/>
      <c r="I78" s="88"/>
      <c r="J78" s="88"/>
      <c r="K78" s="88"/>
      <c r="L78" s="88"/>
      <c r="M78" s="88"/>
      <c r="N78" s="88"/>
      <c r="O78" s="88"/>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row>
    <row r="79" spans="2:44" x14ac:dyDescent="0.25">
      <c r="B79" s="37"/>
      <c r="C79" s="37"/>
      <c r="D79" s="37"/>
      <c r="E79" s="88"/>
      <c r="F79" s="88"/>
      <c r="G79" s="88"/>
      <c r="H79" s="88"/>
      <c r="I79" s="88"/>
      <c r="J79" s="88"/>
      <c r="K79" s="88"/>
      <c r="L79" s="88"/>
      <c r="M79" s="88"/>
      <c r="N79" s="88"/>
      <c r="O79" s="88"/>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row>
    <row r="80" spans="2:44" x14ac:dyDescent="0.25">
      <c r="B80" s="37"/>
      <c r="C80" s="37"/>
      <c r="D80" s="37"/>
      <c r="E80" s="88"/>
      <c r="F80" s="88"/>
      <c r="G80" s="88"/>
      <c r="H80" s="88"/>
      <c r="I80" s="88"/>
      <c r="J80" s="88"/>
      <c r="K80" s="88"/>
      <c r="L80" s="88"/>
      <c r="M80" s="88"/>
      <c r="N80" s="88"/>
      <c r="O80" s="88"/>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row>
    <row r="81" spans="2:44" x14ac:dyDescent="0.25">
      <c r="B81" s="37"/>
      <c r="C81" s="37"/>
      <c r="D81" s="37"/>
      <c r="E81" s="88"/>
      <c r="F81" s="88"/>
      <c r="G81" s="88"/>
      <c r="H81" s="88"/>
      <c r="I81" s="88"/>
      <c r="J81" s="88"/>
      <c r="K81" s="88"/>
      <c r="L81" s="88"/>
      <c r="M81" s="88"/>
      <c r="N81" s="88"/>
      <c r="O81" s="88"/>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row>
    <row r="82" spans="2:44" x14ac:dyDescent="0.25">
      <c r="B82" s="37"/>
      <c r="C82" s="37"/>
      <c r="D82" s="37"/>
      <c r="E82" s="88"/>
      <c r="F82" s="88"/>
      <c r="G82" s="88"/>
      <c r="H82" s="88"/>
      <c r="I82" s="88"/>
      <c r="J82" s="88"/>
      <c r="K82" s="88"/>
      <c r="L82" s="88"/>
      <c r="M82" s="88"/>
      <c r="N82" s="88"/>
      <c r="O82" s="88"/>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row>
    <row r="83" spans="2:44" x14ac:dyDescent="0.25">
      <c r="B83" s="37"/>
      <c r="C83" s="37"/>
      <c r="D83" s="37"/>
      <c r="E83" s="88"/>
      <c r="F83" s="88"/>
      <c r="G83" s="88"/>
      <c r="H83" s="88"/>
      <c r="I83" s="88"/>
      <c r="J83" s="88"/>
      <c r="K83" s="88"/>
      <c r="L83" s="88"/>
      <c r="M83" s="88"/>
      <c r="N83" s="88"/>
      <c r="O83" s="88"/>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row>
    <row r="84" spans="2:44" x14ac:dyDescent="0.25">
      <c r="B84" s="37"/>
      <c r="C84" s="37"/>
      <c r="D84" s="37"/>
      <c r="E84" s="88"/>
      <c r="F84" s="88"/>
      <c r="G84" s="88"/>
      <c r="H84" s="88"/>
      <c r="I84" s="88"/>
      <c r="J84" s="88"/>
      <c r="K84" s="88"/>
      <c r="L84" s="88"/>
      <c r="M84" s="88"/>
      <c r="N84" s="88"/>
      <c r="O84" s="88"/>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row>
    <row r="85" spans="2:44" x14ac:dyDescent="0.25">
      <c r="B85" s="37"/>
      <c r="C85" s="37"/>
      <c r="D85" s="37"/>
      <c r="E85" s="88"/>
      <c r="F85" s="88"/>
      <c r="G85" s="88"/>
      <c r="H85" s="88"/>
      <c r="I85" s="88"/>
      <c r="J85" s="88"/>
      <c r="K85" s="88"/>
      <c r="L85" s="88"/>
      <c r="M85" s="88"/>
      <c r="N85" s="88"/>
      <c r="O85" s="88"/>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row>
    <row r="86" spans="2:44" x14ac:dyDescent="0.25">
      <c r="B86" s="37"/>
      <c r="C86" s="37"/>
      <c r="D86" s="37"/>
      <c r="E86" s="88"/>
      <c r="F86" s="88"/>
      <c r="G86" s="88"/>
      <c r="H86" s="88"/>
      <c r="I86" s="88"/>
      <c r="J86" s="88"/>
      <c r="K86" s="88"/>
      <c r="L86" s="88"/>
      <c r="M86" s="88"/>
      <c r="N86" s="88"/>
      <c r="O86" s="88"/>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row>
    <row r="87" spans="2:44" x14ac:dyDescent="0.25">
      <c r="B87" s="37"/>
      <c r="C87" s="37"/>
      <c r="D87" s="37"/>
      <c r="E87" s="88"/>
      <c r="F87" s="88"/>
      <c r="G87" s="88"/>
      <c r="H87" s="88"/>
      <c r="I87" s="88"/>
      <c r="J87" s="88"/>
      <c r="K87" s="88"/>
      <c r="L87" s="88"/>
      <c r="M87" s="88"/>
      <c r="N87" s="88"/>
      <c r="O87" s="88"/>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row>
    <row r="88" spans="2:44" x14ac:dyDescent="0.25">
      <c r="B88" s="37"/>
      <c r="C88" s="37"/>
      <c r="D88" s="37"/>
      <c r="E88" s="88"/>
      <c r="F88" s="88"/>
      <c r="G88" s="88"/>
      <c r="H88" s="88"/>
      <c r="I88" s="88"/>
      <c r="J88" s="88"/>
      <c r="K88" s="88"/>
      <c r="L88" s="88"/>
      <c r="M88" s="88"/>
      <c r="N88" s="88"/>
      <c r="O88" s="88"/>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row>
    <row r="89" spans="2:44" x14ac:dyDescent="0.25">
      <c r="B89" s="37"/>
      <c r="C89" s="37"/>
      <c r="D89" s="37"/>
      <c r="E89" s="88"/>
      <c r="F89" s="88"/>
      <c r="G89" s="88"/>
      <c r="H89" s="88"/>
      <c r="I89" s="88"/>
      <c r="J89" s="88"/>
      <c r="K89" s="88"/>
      <c r="L89" s="88"/>
      <c r="M89" s="88"/>
      <c r="N89" s="88"/>
      <c r="O89" s="88"/>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row>
    <row r="90" spans="2:44" x14ac:dyDescent="0.25">
      <c r="B90" s="37"/>
      <c r="C90" s="37"/>
      <c r="D90" s="37"/>
      <c r="E90" s="88"/>
      <c r="F90" s="88"/>
      <c r="G90" s="88"/>
      <c r="H90" s="88"/>
      <c r="I90" s="88"/>
      <c r="J90" s="88"/>
      <c r="K90" s="88"/>
      <c r="L90" s="88"/>
      <c r="M90" s="88"/>
      <c r="N90" s="88"/>
      <c r="O90" s="88"/>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row>
    <row r="91" spans="2:44" x14ac:dyDescent="0.25">
      <c r="B91" s="37"/>
      <c r="C91" s="37"/>
      <c r="D91" s="37"/>
      <c r="E91" s="88"/>
      <c r="F91" s="88"/>
      <c r="G91" s="88"/>
      <c r="H91" s="88"/>
      <c r="I91" s="88"/>
      <c r="J91" s="88"/>
      <c r="K91" s="88"/>
      <c r="L91" s="88"/>
      <c r="M91" s="88"/>
      <c r="N91" s="88"/>
      <c r="O91" s="88"/>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row>
    <row r="92" spans="2:44" x14ac:dyDescent="0.25">
      <c r="B92" s="37"/>
      <c r="C92" s="37"/>
      <c r="D92" s="37"/>
      <c r="E92" s="88"/>
      <c r="F92" s="88"/>
      <c r="G92" s="88"/>
      <c r="H92" s="88"/>
      <c r="I92" s="88"/>
      <c r="J92" s="88"/>
      <c r="K92" s="88"/>
      <c r="L92" s="88"/>
      <c r="M92" s="88"/>
      <c r="N92" s="88"/>
      <c r="O92" s="88"/>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row>
    <row r="93" spans="2:44" x14ac:dyDescent="0.25">
      <c r="B93" s="37"/>
      <c r="C93" s="37"/>
      <c r="D93" s="37"/>
      <c r="E93" s="88"/>
      <c r="F93" s="88"/>
      <c r="G93" s="88"/>
      <c r="H93" s="88"/>
      <c r="I93" s="88"/>
      <c r="J93" s="88"/>
      <c r="K93" s="88"/>
      <c r="L93" s="88"/>
      <c r="M93" s="88"/>
      <c r="N93" s="88"/>
      <c r="O93" s="88"/>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row>
    <row r="94" spans="2:44" x14ac:dyDescent="0.25">
      <c r="B94" s="37"/>
      <c r="C94" s="37"/>
      <c r="D94" s="37"/>
      <c r="E94" s="88"/>
      <c r="F94" s="88"/>
      <c r="G94" s="88"/>
      <c r="H94" s="88"/>
      <c r="I94" s="88"/>
      <c r="J94" s="88"/>
      <c r="K94" s="88"/>
      <c r="L94" s="88"/>
      <c r="M94" s="88"/>
      <c r="N94" s="88"/>
      <c r="O94" s="88"/>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row>
    <row r="95" spans="2:44" x14ac:dyDescent="0.25">
      <c r="B95" s="37"/>
      <c r="C95" s="37"/>
      <c r="D95" s="37"/>
      <c r="E95" s="88"/>
      <c r="F95" s="88"/>
      <c r="G95" s="88"/>
      <c r="H95" s="88"/>
      <c r="I95" s="88"/>
      <c r="J95" s="88"/>
      <c r="K95" s="88"/>
      <c r="L95" s="88"/>
      <c r="M95" s="88"/>
      <c r="N95" s="88"/>
      <c r="O95" s="88"/>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row>
    <row r="96" spans="2:44" x14ac:dyDescent="0.25">
      <c r="B96" s="37"/>
      <c r="C96" s="37"/>
      <c r="D96" s="37"/>
      <c r="E96" s="88"/>
      <c r="F96" s="88"/>
      <c r="G96" s="88"/>
      <c r="H96" s="88"/>
      <c r="I96" s="88"/>
      <c r="J96" s="88"/>
      <c r="K96" s="88"/>
      <c r="L96" s="88"/>
      <c r="M96" s="88"/>
      <c r="N96" s="88"/>
      <c r="O96" s="88"/>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row>
    <row r="97" spans="2:44" x14ac:dyDescent="0.25">
      <c r="B97" s="37"/>
      <c r="C97" s="37"/>
      <c r="D97" s="37"/>
      <c r="E97" s="88"/>
      <c r="F97" s="88"/>
      <c r="G97" s="88"/>
      <c r="H97" s="88"/>
      <c r="I97" s="88"/>
      <c r="J97" s="88"/>
      <c r="K97" s="88"/>
      <c r="L97" s="88"/>
      <c r="M97" s="88"/>
      <c r="N97" s="88"/>
      <c r="O97" s="88"/>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row>
    <row r="98" spans="2:44" x14ac:dyDescent="0.25">
      <c r="B98" s="37"/>
      <c r="C98" s="37"/>
      <c r="D98" s="37"/>
      <c r="E98" s="88"/>
      <c r="F98" s="88"/>
      <c r="G98" s="88"/>
      <c r="H98" s="88"/>
      <c r="I98" s="88"/>
      <c r="J98" s="88"/>
      <c r="K98" s="88"/>
      <c r="L98" s="88"/>
      <c r="M98" s="88"/>
      <c r="N98" s="88"/>
      <c r="O98" s="88"/>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row>
    <row r="99" spans="2:44" x14ac:dyDescent="0.25">
      <c r="B99" s="37"/>
      <c r="C99" s="37"/>
      <c r="D99" s="37"/>
      <c r="E99" s="88"/>
      <c r="F99" s="88"/>
      <c r="G99" s="88"/>
      <c r="H99" s="88"/>
      <c r="I99" s="88"/>
      <c r="J99" s="88"/>
      <c r="K99" s="88"/>
      <c r="L99" s="88"/>
      <c r="M99" s="88"/>
      <c r="N99" s="88"/>
      <c r="O99" s="88"/>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row>
    <row r="100" spans="2:44" x14ac:dyDescent="0.25">
      <c r="B100" s="37"/>
      <c r="C100" s="37"/>
      <c r="D100" s="37"/>
      <c r="E100" s="88"/>
      <c r="F100" s="88"/>
      <c r="G100" s="88"/>
      <c r="H100" s="88"/>
      <c r="I100" s="88"/>
      <c r="J100" s="88"/>
      <c r="K100" s="88"/>
      <c r="L100" s="88"/>
      <c r="M100" s="88"/>
      <c r="N100" s="88"/>
      <c r="O100" s="88"/>
      <c r="S100" s="86"/>
      <c r="T100" s="86"/>
      <c r="U100" s="86"/>
      <c r="V100" s="86"/>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row>
    <row r="101" spans="2:44" x14ac:dyDescent="0.25">
      <c r="B101" s="37"/>
      <c r="C101" s="37"/>
      <c r="D101" s="37"/>
      <c r="E101" s="88"/>
      <c r="F101" s="88"/>
      <c r="G101" s="88"/>
      <c r="H101" s="88"/>
      <c r="I101" s="88"/>
      <c r="J101" s="88"/>
      <c r="K101" s="88"/>
      <c r="L101" s="88"/>
      <c r="M101" s="88"/>
      <c r="N101" s="88"/>
      <c r="O101" s="88"/>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row>
    <row r="102" spans="2:44" x14ac:dyDescent="0.25">
      <c r="B102" s="37"/>
      <c r="C102" s="37"/>
      <c r="D102" s="37"/>
      <c r="E102" s="88"/>
      <c r="F102" s="88"/>
      <c r="G102" s="88"/>
      <c r="H102" s="88"/>
      <c r="I102" s="88"/>
      <c r="J102" s="88"/>
      <c r="K102" s="88"/>
      <c r="L102" s="88"/>
      <c r="M102" s="88"/>
      <c r="N102" s="88"/>
      <c r="O102" s="88"/>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row>
    <row r="103" spans="2:44" x14ac:dyDescent="0.25">
      <c r="B103" s="37"/>
      <c r="C103" s="37"/>
      <c r="D103" s="37"/>
      <c r="E103" s="88"/>
      <c r="F103" s="88"/>
      <c r="G103" s="88"/>
      <c r="H103" s="88"/>
      <c r="I103" s="88"/>
      <c r="J103" s="88"/>
      <c r="K103" s="88"/>
      <c r="L103" s="88"/>
      <c r="M103" s="88"/>
      <c r="N103" s="88"/>
      <c r="O103" s="88"/>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row>
    <row r="104" spans="2:44" x14ac:dyDescent="0.25">
      <c r="B104" s="37"/>
      <c r="C104" s="37"/>
      <c r="D104" s="37"/>
      <c r="E104" s="88"/>
      <c r="F104" s="88"/>
      <c r="G104" s="88"/>
      <c r="H104" s="88"/>
      <c r="I104" s="88"/>
      <c r="J104" s="88"/>
      <c r="K104" s="88"/>
      <c r="L104" s="88"/>
      <c r="M104" s="88"/>
      <c r="N104" s="88"/>
      <c r="O104" s="88"/>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row>
    <row r="105" spans="2:44" x14ac:dyDescent="0.25">
      <c r="B105" s="37"/>
      <c r="C105" s="37"/>
      <c r="D105" s="37"/>
      <c r="E105" s="88"/>
      <c r="F105" s="88"/>
      <c r="G105" s="88"/>
      <c r="H105" s="88"/>
      <c r="I105" s="88"/>
      <c r="J105" s="88"/>
      <c r="K105" s="88"/>
      <c r="L105" s="88"/>
      <c r="M105" s="88"/>
      <c r="N105" s="88"/>
      <c r="O105" s="88"/>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row>
    <row r="106" spans="2:44" x14ac:dyDescent="0.25">
      <c r="B106" s="37"/>
      <c r="C106" s="37"/>
      <c r="D106" s="37"/>
      <c r="E106" s="88"/>
      <c r="F106" s="88"/>
      <c r="G106" s="88"/>
      <c r="H106" s="88"/>
      <c r="I106" s="88"/>
      <c r="J106" s="88"/>
      <c r="K106" s="88"/>
      <c r="L106" s="88"/>
      <c r="M106" s="88"/>
      <c r="N106" s="88"/>
      <c r="O106" s="88"/>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row>
    <row r="107" spans="2:44" x14ac:dyDescent="0.25">
      <c r="B107" s="37"/>
      <c r="C107" s="37"/>
      <c r="D107" s="37"/>
      <c r="E107" s="88"/>
      <c r="F107" s="88"/>
      <c r="G107" s="88"/>
      <c r="H107" s="88"/>
      <c r="I107" s="88"/>
      <c r="J107" s="88"/>
      <c r="K107" s="88"/>
      <c r="L107" s="88"/>
      <c r="M107" s="88"/>
      <c r="N107" s="88"/>
      <c r="O107" s="88"/>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row>
    <row r="108" spans="2:44" x14ac:dyDescent="0.25">
      <c r="B108" s="37"/>
      <c r="C108" s="37"/>
      <c r="D108" s="37"/>
      <c r="E108" s="88"/>
      <c r="F108" s="88"/>
      <c r="G108" s="88"/>
      <c r="H108" s="88"/>
      <c r="I108" s="88"/>
      <c r="J108" s="88"/>
      <c r="K108" s="88"/>
      <c r="L108" s="88"/>
      <c r="M108" s="88"/>
      <c r="N108" s="88"/>
      <c r="O108" s="88"/>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row>
    <row r="109" spans="2:44" x14ac:dyDescent="0.25">
      <c r="B109" s="37"/>
      <c r="C109" s="37"/>
      <c r="D109" s="37"/>
      <c r="E109" s="88"/>
      <c r="F109" s="88"/>
      <c r="G109" s="88"/>
      <c r="H109" s="88"/>
      <c r="I109" s="88"/>
      <c r="J109" s="88"/>
      <c r="K109" s="88"/>
      <c r="L109" s="88"/>
      <c r="M109" s="88"/>
      <c r="N109" s="88"/>
      <c r="O109" s="88"/>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row>
    <row r="110" spans="2:44" x14ac:dyDescent="0.25">
      <c r="B110" s="37"/>
      <c r="C110" s="37"/>
      <c r="D110" s="37"/>
      <c r="E110" s="88"/>
      <c r="F110" s="88"/>
      <c r="G110" s="88"/>
      <c r="H110" s="88"/>
      <c r="I110" s="88"/>
      <c r="J110" s="88"/>
      <c r="K110" s="88"/>
      <c r="L110" s="88"/>
      <c r="M110" s="88"/>
      <c r="N110" s="88"/>
      <c r="O110" s="88"/>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row>
    <row r="111" spans="2:44" x14ac:dyDescent="0.25">
      <c r="B111" s="37"/>
      <c r="C111" s="37"/>
      <c r="D111" s="37"/>
      <c r="E111" s="88"/>
      <c r="F111" s="88"/>
      <c r="G111" s="88"/>
      <c r="H111" s="88"/>
      <c r="I111" s="88"/>
      <c r="J111" s="88"/>
      <c r="K111" s="88"/>
      <c r="L111" s="88"/>
      <c r="M111" s="88"/>
      <c r="N111" s="88"/>
      <c r="O111" s="88"/>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row>
    <row r="112" spans="2:44" x14ac:dyDescent="0.25">
      <c r="B112" s="37"/>
      <c r="C112" s="37"/>
      <c r="D112" s="37"/>
      <c r="E112" s="88"/>
      <c r="F112" s="88"/>
      <c r="G112" s="88"/>
      <c r="H112" s="88"/>
      <c r="I112" s="88"/>
      <c r="J112" s="88"/>
      <c r="K112" s="88"/>
      <c r="L112" s="88"/>
      <c r="M112" s="88"/>
      <c r="N112" s="88"/>
      <c r="O112" s="88"/>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row>
    <row r="113" spans="2:44" x14ac:dyDescent="0.25">
      <c r="B113" s="37"/>
      <c r="C113" s="37"/>
      <c r="D113" s="37"/>
      <c r="E113" s="88"/>
      <c r="F113" s="88"/>
      <c r="G113" s="88"/>
      <c r="H113" s="88"/>
      <c r="I113" s="88"/>
      <c r="J113" s="88"/>
      <c r="K113" s="88"/>
      <c r="L113" s="88"/>
      <c r="M113" s="88"/>
      <c r="N113" s="88"/>
      <c r="O113" s="88"/>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row>
    <row r="114" spans="2:44" x14ac:dyDescent="0.25">
      <c r="B114" s="37"/>
      <c r="C114" s="37"/>
      <c r="D114" s="37"/>
      <c r="E114" s="88"/>
      <c r="F114" s="88"/>
      <c r="G114" s="88"/>
      <c r="H114" s="88"/>
      <c r="I114" s="88"/>
      <c r="J114" s="88"/>
      <c r="K114" s="88"/>
      <c r="L114" s="88"/>
      <c r="M114" s="88"/>
      <c r="N114" s="88"/>
      <c r="O114" s="88"/>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row>
    <row r="115" spans="2:44" x14ac:dyDescent="0.25">
      <c r="B115" s="37"/>
      <c r="C115" s="37"/>
      <c r="D115" s="37"/>
      <c r="E115" s="88"/>
      <c r="F115" s="88"/>
      <c r="G115" s="88"/>
      <c r="H115" s="88"/>
      <c r="I115" s="88"/>
      <c r="J115" s="88"/>
      <c r="K115" s="88"/>
      <c r="L115" s="88"/>
      <c r="M115" s="88"/>
      <c r="N115" s="88"/>
      <c r="O115" s="88"/>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row>
    <row r="116" spans="2:44" x14ac:dyDescent="0.25">
      <c r="B116" s="37"/>
      <c r="C116" s="37"/>
      <c r="D116" s="37"/>
      <c r="E116" s="88"/>
      <c r="F116" s="88"/>
      <c r="G116" s="88"/>
      <c r="H116" s="88"/>
      <c r="I116" s="88"/>
      <c r="J116" s="88"/>
      <c r="K116" s="88"/>
      <c r="L116" s="88"/>
      <c r="M116" s="88"/>
      <c r="N116" s="88"/>
      <c r="O116" s="88"/>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row>
    <row r="117" spans="2:44" x14ac:dyDescent="0.25">
      <c r="B117" s="37"/>
      <c r="C117" s="37"/>
      <c r="D117" s="37"/>
      <c r="E117" s="88"/>
      <c r="F117" s="88"/>
      <c r="G117" s="88"/>
      <c r="H117" s="88"/>
      <c r="I117" s="88"/>
      <c r="J117" s="88"/>
      <c r="K117" s="88"/>
      <c r="L117" s="88"/>
      <c r="M117" s="88"/>
      <c r="N117" s="88"/>
      <c r="O117" s="88"/>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row>
    <row r="118" spans="2:44" x14ac:dyDescent="0.25">
      <c r="B118" s="37"/>
      <c r="C118" s="37"/>
      <c r="D118" s="37"/>
      <c r="E118" s="88"/>
      <c r="F118" s="88"/>
      <c r="G118" s="88"/>
      <c r="H118" s="88"/>
      <c r="I118" s="88"/>
      <c r="J118" s="88"/>
      <c r="K118" s="88"/>
      <c r="L118" s="88"/>
      <c r="M118" s="88"/>
      <c r="N118" s="88"/>
      <c r="O118" s="88"/>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row>
    <row r="119" spans="2:44" x14ac:dyDescent="0.25">
      <c r="B119" s="37"/>
      <c r="C119" s="37"/>
      <c r="D119" s="37"/>
      <c r="E119" s="88"/>
      <c r="F119" s="88"/>
      <c r="G119" s="88"/>
      <c r="H119" s="88"/>
      <c r="I119" s="88"/>
      <c r="J119" s="88"/>
      <c r="K119" s="88"/>
      <c r="L119" s="88"/>
      <c r="M119" s="88"/>
      <c r="N119" s="88"/>
      <c r="O119" s="88"/>
      <c r="S119" s="86"/>
      <c r="T119" s="86"/>
      <c r="U119" s="86"/>
      <c r="V119" s="86"/>
      <c r="W119" s="86"/>
      <c r="X119" s="86"/>
      <c r="Y119" s="86"/>
      <c r="Z119" s="86"/>
      <c r="AA119" s="86"/>
      <c r="AB119" s="86"/>
      <c r="AC119" s="86"/>
      <c r="AD119" s="86"/>
      <c r="AE119" s="86"/>
      <c r="AF119" s="86"/>
      <c r="AG119" s="86"/>
      <c r="AH119" s="86"/>
      <c r="AI119" s="86"/>
      <c r="AJ119" s="86"/>
      <c r="AK119" s="86"/>
      <c r="AL119" s="86"/>
      <c r="AM119" s="86"/>
      <c r="AN119" s="86"/>
      <c r="AO119" s="86"/>
      <c r="AP119" s="86"/>
      <c r="AQ119" s="86"/>
      <c r="AR119" s="86"/>
    </row>
    <row r="120" spans="2:44" x14ac:dyDescent="0.25">
      <c r="B120" s="37"/>
      <c r="C120" s="37"/>
      <c r="D120" s="37"/>
      <c r="E120" s="88"/>
      <c r="F120" s="88"/>
      <c r="G120" s="88"/>
      <c r="H120" s="88"/>
      <c r="I120" s="88"/>
      <c r="J120" s="88"/>
      <c r="K120" s="88"/>
      <c r="L120" s="88"/>
      <c r="M120" s="88"/>
      <c r="N120" s="88"/>
      <c r="O120" s="88"/>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row>
    <row r="121" spans="2:44" x14ac:dyDescent="0.25">
      <c r="B121" s="37"/>
      <c r="C121" s="37"/>
      <c r="D121" s="37"/>
      <c r="E121" s="88"/>
      <c r="F121" s="88"/>
      <c r="G121" s="88"/>
      <c r="H121" s="88"/>
      <c r="I121" s="88"/>
      <c r="J121" s="88"/>
      <c r="K121" s="88"/>
      <c r="L121" s="88"/>
      <c r="M121" s="88"/>
      <c r="N121" s="88"/>
      <c r="O121" s="88"/>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row>
    <row r="122" spans="2:44" x14ac:dyDescent="0.25">
      <c r="B122" s="37"/>
      <c r="C122" s="37"/>
      <c r="D122" s="37"/>
      <c r="E122" s="88"/>
      <c r="F122" s="88"/>
      <c r="G122" s="88"/>
      <c r="H122" s="88"/>
      <c r="I122" s="88"/>
      <c r="J122" s="88"/>
      <c r="K122" s="88"/>
      <c r="L122" s="88"/>
      <c r="M122" s="88"/>
      <c r="N122" s="88"/>
      <c r="O122" s="88"/>
      <c r="S122" s="86"/>
      <c r="T122" s="86"/>
      <c r="U122" s="86"/>
      <c r="V122" s="86"/>
      <c r="W122" s="86"/>
      <c r="X122" s="86"/>
      <c r="Y122" s="86"/>
      <c r="Z122" s="86"/>
      <c r="AA122" s="86"/>
      <c r="AB122" s="86"/>
      <c r="AC122" s="86"/>
      <c r="AD122" s="86"/>
      <c r="AE122" s="86"/>
      <c r="AF122" s="86"/>
      <c r="AG122" s="86"/>
      <c r="AH122" s="86"/>
      <c r="AI122" s="86"/>
      <c r="AJ122" s="86"/>
      <c r="AK122" s="86"/>
      <c r="AL122" s="86"/>
      <c r="AM122" s="86"/>
      <c r="AN122" s="86"/>
      <c r="AO122" s="86"/>
      <c r="AP122" s="86"/>
      <c r="AQ122" s="86"/>
      <c r="AR122" s="86"/>
    </row>
    <row r="123" spans="2:44" x14ac:dyDescent="0.25">
      <c r="B123" s="37"/>
      <c r="C123" s="37"/>
      <c r="D123" s="37"/>
      <c r="E123" s="88"/>
      <c r="F123" s="88"/>
      <c r="G123" s="88"/>
      <c r="H123" s="88"/>
      <c r="I123" s="88"/>
      <c r="J123" s="88"/>
      <c r="K123" s="88"/>
      <c r="L123" s="88"/>
      <c r="M123" s="88"/>
      <c r="N123" s="88"/>
      <c r="O123" s="88"/>
      <c r="S123" s="86"/>
      <c r="T123" s="86"/>
      <c r="U123" s="86"/>
      <c r="V123" s="86"/>
      <c r="W123" s="86"/>
      <c r="X123" s="86"/>
      <c r="Y123" s="86"/>
      <c r="Z123" s="86"/>
      <c r="AA123" s="86"/>
      <c r="AB123" s="86"/>
      <c r="AC123" s="86"/>
      <c r="AD123" s="86"/>
      <c r="AE123" s="86"/>
      <c r="AF123" s="86"/>
      <c r="AG123" s="86"/>
      <c r="AH123" s="86"/>
      <c r="AI123" s="86"/>
      <c r="AJ123" s="86"/>
      <c r="AK123" s="86"/>
      <c r="AL123" s="86"/>
      <c r="AM123" s="86"/>
      <c r="AN123" s="86"/>
      <c r="AO123" s="86"/>
      <c r="AP123" s="86"/>
      <c r="AQ123" s="86"/>
      <c r="AR123" s="86"/>
    </row>
    <row r="124" spans="2:44" x14ac:dyDescent="0.25">
      <c r="B124" s="37"/>
      <c r="C124" s="37"/>
      <c r="D124" s="37"/>
      <c r="E124" s="88"/>
      <c r="F124" s="88"/>
      <c r="G124" s="88"/>
      <c r="H124" s="88"/>
      <c r="I124" s="88"/>
      <c r="J124" s="88"/>
      <c r="K124" s="88"/>
      <c r="L124" s="88"/>
      <c r="M124" s="88"/>
      <c r="N124" s="88"/>
      <c r="O124" s="88"/>
      <c r="S124" s="86"/>
      <c r="T124" s="86"/>
      <c r="U124" s="86"/>
      <c r="V124" s="86"/>
      <c r="W124" s="86"/>
      <c r="X124" s="86"/>
      <c r="Y124" s="86"/>
      <c r="Z124" s="86"/>
      <c r="AA124" s="86"/>
      <c r="AB124" s="86"/>
      <c r="AC124" s="86"/>
      <c r="AD124" s="86"/>
      <c r="AE124" s="86"/>
      <c r="AF124" s="86"/>
      <c r="AG124" s="86"/>
      <c r="AH124" s="86"/>
      <c r="AI124" s="86"/>
      <c r="AJ124" s="86"/>
      <c r="AK124" s="86"/>
      <c r="AL124" s="86"/>
      <c r="AM124" s="86"/>
      <c r="AN124" s="86"/>
      <c r="AO124" s="86"/>
      <c r="AP124" s="86"/>
      <c r="AQ124" s="86"/>
      <c r="AR124" s="86"/>
    </row>
    <row r="125" spans="2:44" x14ac:dyDescent="0.25">
      <c r="B125" s="37"/>
      <c r="C125" s="37"/>
      <c r="D125" s="37"/>
      <c r="E125" s="88"/>
      <c r="F125" s="88"/>
      <c r="G125" s="88"/>
      <c r="H125" s="88"/>
      <c r="I125" s="88"/>
      <c r="J125" s="88"/>
      <c r="K125" s="88"/>
      <c r="L125" s="88"/>
      <c r="M125" s="88"/>
      <c r="N125" s="88"/>
      <c r="O125" s="88"/>
      <c r="S125" s="86"/>
      <c r="T125" s="86"/>
      <c r="U125" s="86"/>
      <c r="V125" s="86"/>
      <c r="W125" s="86"/>
      <c r="X125" s="86"/>
      <c r="Y125" s="86"/>
      <c r="Z125" s="86"/>
      <c r="AA125" s="86"/>
      <c r="AB125" s="86"/>
      <c r="AC125" s="86"/>
      <c r="AD125" s="86"/>
      <c r="AE125" s="86"/>
      <c r="AF125" s="86"/>
      <c r="AG125" s="86"/>
      <c r="AH125" s="86"/>
      <c r="AI125" s="86"/>
      <c r="AJ125" s="86"/>
      <c r="AK125" s="86"/>
      <c r="AL125" s="86"/>
      <c r="AM125" s="86"/>
      <c r="AN125" s="86"/>
      <c r="AO125" s="86"/>
      <c r="AP125" s="86"/>
      <c r="AQ125" s="86"/>
      <c r="AR125" s="86"/>
    </row>
    <row r="126" spans="2:44" x14ac:dyDescent="0.25">
      <c r="B126" s="37"/>
      <c r="C126" s="37"/>
      <c r="D126" s="37"/>
      <c r="E126" s="88"/>
      <c r="F126" s="88"/>
      <c r="G126" s="88"/>
      <c r="H126" s="88"/>
      <c r="I126" s="88"/>
      <c r="J126" s="88"/>
      <c r="K126" s="88"/>
      <c r="L126" s="88"/>
      <c r="M126" s="88"/>
      <c r="N126" s="88"/>
      <c r="O126" s="88"/>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row>
    <row r="127" spans="2:44" x14ac:dyDescent="0.25">
      <c r="B127" s="37"/>
      <c r="C127" s="37"/>
      <c r="D127" s="37"/>
      <c r="E127" s="88"/>
      <c r="F127" s="88"/>
      <c r="G127" s="88"/>
      <c r="H127" s="88"/>
      <c r="I127" s="88"/>
      <c r="J127" s="88"/>
      <c r="K127" s="88"/>
      <c r="L127" s="88"/>
      <c r="M127" s="88"/>
      <c r="N127" s="88"/>
      <c r="O127" s="88"/>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row>
    <row r="128" spans="2:44" x14ac:dyDescent="0.25">
      <c r="B128" s="37"/>
      <c r="C128" s="37"/>
      <c r="D128" s="37"/>
      <c r="E128" s="88"/>
      <c r="F128" s="88"/>
      <c r="G128" s="88"/>
      <c r="H128" s="88"/>
      <c r="I128" s="88"/>
      <c r="J128" s="88"/>
      <c r="K128" s="88"/>
      <c r="L128" s="88"/>
      <c r="M128" s="88"/>
      <c r="N128" s="88"/>
      <c r="O128" s="88"/>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row>
    <row r="129" spans="2:44" x14ac:dyDescent="0.25">
      <c r="B129" s="37"/>
      <c r="C129" s="37"/>
      <c r="D129" s="37"/>
      <c r="E129" s="88"/>
      <c r="F129" s="88"/>
      <c r="G129" s="88"/>
      <c r="H129" s="88"/>
      <c r="I129" s="88"/>
      <c r="J129" s="88"/>
      <c r="K129" s="88"/>
      <c r="L129" s="88"/>
      <c r="M129" s="88"/>
      <c r="N129" s="88"/>
      <c r="O129" s="88"/>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row>
    <row r="130" spans="2:44" x14ac:dyDescent="0.25">
      <c r="B130" s="37"/>
      <c r="C130" s="37"/>
      <c r="D130" s="37"/>
      <c r="E130" s="88"/>
      <c r="F130" s="88"/>
      <c r="G130" s="88"/>
      <c r="H130" s="88"/>
      <c r="I130" s="88"/>
      <c r="J130" s="88"/>
      <c r="K130" s="88"/>
      <c r="L130" s="88"/>
      <c r="M130" s="88"/>
      <c r="N130" s="88"/>
      <c r="O130" s="88"/>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row>
    <row r="131" spans="2:44" x14ac:dyDescent="0.25">
      <c r="B131" s="37"/>
      <c r="C131" s="37"/>
      <c r="D131" s="37"/>
      <c r="E131" s="88"/>
      <c r="F131" s="88"/>
      <c r="G131" s="88"/>
      <c r="H131" s="88"/>
      <c r="I131" s="88"/>
      <c r="J131" s="88"/>
      <c r="K131" s="88"/>
      <c r="L131" s="88"/>
      <c r="M131" s="88"/>
      <c r="N131" s="88"/>
      <c r="O131" s="88"/>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row>
    <row r="132" spans="2:44" x14ac:dyDescent="0.25">
      <c r="B132" s="37"/>
      <c r="C132" s="37"/>
      <c r="D132" s="37"/>
      <c r="E132" s="88"/>
      <c r="F132" s="88"/>
      <c r="G132" s="88"/>
      <c r="H132" s="88"/>
      <c r="I132" s="88"/>
      <c r="J132" s="88"/>
      <c r="K132" s="88"/>
      <c r="L132" s="88"/>
      <c r="M132" s="88"/>
      <c r="N132" s="88"/>
      <c r="O132" s="88"/>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row>
    <row r="133" spans="2:44" x14ac:dyDescent="0.25">
      <c r="B133" s="37"/>
      <c r="C133" s="37"/>
      <c r="D133" s="37"/>
      <c r="E133" s="88"/>
      <c r="F133" s="88"/>
      <c r="G133" s="88"/>
      <c r="H133" s="88"/>
      <c r="I133" s="88"/>
      <c r="J133" s="88"/>
      <c r="K133" s="88"/>
      <c r="L133" s="88"/>
      <c r="M133" s="88"/>
      <c r="N133" s="88"/>
      <c r="O133" s="88"/>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row>
    <row r="134" spans="2:44" x14ac:dyDescent="0.25">
      <c r="B134" s="37"/>
      <c r="C134" s="37"/>
      <c r="D134" s="37"/>
      <c r="E134" s="88"/>
      <c r="F134" s="88"/>
      <c r="G134" s="88"/>
      <c r="H134" s="88"/>
      <c r="I134" s="88"/>
      <c r="J134" s="88"/>
      <c r="K134" s="88"/>
      <c r="L134" s="88"/>
      <c r="M134" s="88"/>
      <c r="N134" s="88"/>
      <c r="O134" s="88"/>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row>
    <row r="135" spans="2:44" x14ac:dyDescent="0.25">
      <c r="B135" s="37"/>
      <c r="C135" s="37"/>
      <c r="D135" s="37"/>
      <c r="E135" s="88"/>
      <c r="F135" s="88"/>
      <c r="G135" s="88"/>
      <c r="H135" s="88"/>
      <c r="I135" s="88"/>
      <c r="J135" s="88"/>
      <c r="K135" s="88"/>
      <c r="L135" s="88"/>
      <c r="M135" s="88"/>
      <c r="N135" s="88"/>
      <c r="O135" s="88"/>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row>
    <row r="136" spans="2:44" x14ac:dyDescent="0.25">
      <c r="B136" s="37"/>
      <c r="C136" s="37"/>
      <c r="D136" s="37"/>
      <c r="E136" s="88"/>
      <c r="F136" s="88"/>
      <c r="G136" s="88"/>
      <c r="H136" s="88"/>
      <c r="I136" s="88"/>
      <c r="J136" s="88"/>
      <c r="K136" s="88"/>
      <c r="L136" s="88"/>
      <c r="M136" s="88"/>
      <c r="N136" s="88"/>
      <c r="O136" s="88"/>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row>
    <row r="137" spans="2:44" x14ac:dyDescent="0.25">
      <c r="B137" s="37"/>
      <c r="C137" s="37"/>
      <c r="D137" s="37"/>
      <c r="E137" s="88"/>
      <c r="F137" s="88"/>
      <c r="G137" s="88"/>
      <c r="H137" s="88"/>
      <c r="I137" s="88"/>
      <c r="J137" s="88"/>
      <c r="K137" s="88"/>
      <c r="L137" s="88"/>
      <c r="M137" s="88"/>
      <c r="N137" s="88"/>
      <c r="O137" s="88"/>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row>
    <row r="138" spans="2:44" x14ac:dyDescent="0.25">
      <c r="B138" s="37"/>
      <c r="C138" s="37"/>
      <c r="D138" s="37"/>
      <c r="E138" s="88"/>
      <c r="F138" s="88"/>
      <c r="G138" s="88"/>
      <c r="H138" s="88"/>
      <c r="I138" s="88"/>
      <c r="J138" s="88"/>
      <c r="K138" s="88"/>
      <c r="L138" s="88"/>
      <c r="M138" s="88"/>
      <c r="N138" s="88"/>
      <c r="O138" s="88"/>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row>
    <row r="139" spans="2:44" x14ac:dyDescent="0.25">
      <c r="B139" s="37"/>
      <c r="C139" s="37"/>
      <c r="D139" s="37"/>
      <c r="E139" s="88"/>
      <c r="F139" s="88"/>
      <c r="G139" s="88"/>
      <c r="H139" s="88"/>
      <c r="I139" s="88"/>
      <c r="J139" s="88"/>
      <c r="K139" s="88"/>
      <c r="L139" s="88"/>
      <c r="M139" s="88"/>
      <c r="N139" s="88"/>
      <c r="O139" s="88"/>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row>
    <row r="140" spans="2:44" x14ac:dyDescent="0.25">
      <c r="B140" s="37"/>
      <c r="C140" s="37"/>
      <c r="D140" s="37"/>
      <c r="E140" s="88"/>
      <c r="F140" s="88"/>
      <c r="G140" s="88"/>
      <c r="H140" s="88"/>
      <c r="I140" s="88"/>
      <c r="J140" s="88"/>
      <c r="K140" s="88"/>
      <c r="L140" s="88"/>
      <c r="M140" s="88"/>
      <c r="N140" s="88"/>
      <c r="O140" s="88"/>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row>
    <row r="141" spans="2:44" x14ac:dyDescent="0.25">
      <c r="B141" s="37"/>
      <c r="C141" s="37"/>
      <c r="D141" s="37"/>
      <c r="E141" s="88"/>
      <c r="F141" s="88"/>
      <c r="G141" s="88"/>
      <c r="H141" s="88"/>
      <c r="I141" s="88"/>
      <c r="J141" s="88"/>
      <c r="K141" s="88"/>
      <c r="L141" s="88"/>
      <c r="M141" s="88"/>
      <c r="N141" s="88"/>
      <c r="O141" s="88"/>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row>
    <row r="142" spans="2:44" x14ac:dyDescent="0.25">
      <c r="B142" s="37"/>
      <c r="C142" s="37"/>
      <c r="D142" s="37"/>
      <c r="E142" s="88"/>
      <c r="F142" s="88"/>
      <c r="G142" s="88"/>
      <c r="H142" s="88"/>
      <c r="I142" s="88"/>
      <c r="J142" s="88"/>
      <c r="K142" s="88"/>
      <c r="L142" s="88"/>
      <c r="M142" s="88"/>
      <c r="N142" s="88"/>
      <c r="O142" s="88"/>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row>
    <row r="143" spans="2:44" x14ac:dyDescent="0.25">
      <c r="B143" s="37"/>
      <c r="C143" s="37"/>
      <c r="D143" s="37"/>
      <c r="E143" s="88"/>
      <c r="F143" s="88"/>
      <c r="G143" s="88"/>
      <c r="H143" s="88"/>
      <c r="I143" s="88"/>
      <c r="J143" s="88"/>
      <c r="K143" s="88"/>
      <c r="L143" s="88"/>
      <c r="M143" s="88"/>
      <c r="N143" s="88"/>
      <c r="O143" s="88"/>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row>
    <row r="144" spans="2:44" x14ac:dyDescent="0.25">
      <c r="B144" s="37"/>
      <c r="C144" s="37"/>
      <c r="D144" s="37"/>
      <c r="E144" s="88"/>
      <c r="F144" s="88"/>
      <c r="G144" s="88"/>
      <c r="H144" s="88"/>
      <c r="I144" s="88"/>
      <c r="J144" s="88"/>
      <c r="K144" s="88"/>
      <c r="L144" s="88"/>
      <c r="M144" s="88"/>
      <c r="N144" s="88"/>
      <c r="O144" s="88"/>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row>
    <row r="145" spans="2:44" x14ac:dyDescent="0.25">
      <c r="B145" s="37"/>
      <c r="C145" s="37"/>
      <c r="D145" s="37"/>
      <c r="E145" s="88"/>
      <c r="F145" s="88"/>
      <c r="G145" s="88"/>
      <c r="H145" s="88"/>
      <c r="I145" s="88"/>
      <c r="J145" s="88"/>
      <c r="K145" s="88"/>
      <c r="L145" s="88"/>
      <c r="M145" s="88"/>
      <c r="N145" s="88"/>
      <c r="O145" s="88"/>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row>
    <row r="146" spans="2:44" x14ac:dyDescent="0.25">
      <c r="B146" s="37"/>
      <c r="C146" s="37"/>
      <c r="D146" s="37"/>
      <c r="E146" s="88"/>
      <c r="F146" s="88"/>
      <c r="G146" s="88"/>
      <c r="H146" s="88"/>
      <c r="I146" s="88"/>
      <c r="J146" s="88"/>
      <c r="K146" s="88"/>
      <c r="L146" s="88"/>
      <c r="M146" s="88"/>
      <c r="N146" s="88"/>
      <c r="O146" s="88"/>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row>
    <row r="147" spans="2:44" x14ac:dyDescent="0.25">
      <c r="B147" s="37"/>
      <c r="C147" s="37"/>
      <c r="D147" s="37"/>
      <c r="E147" s="88"/>
      <c r="F147" s="88"/>
      <c r="G147" s="88"/>
      <c r="H147" s="88"/>
      <c r="I147" s="88"/>
      <c r="J147" s="88"/>
      <c r="K147" s="88"/>
      <c r="L147" s="88"/>
      <c r="M147" s="88"/>
      <c r="N147" s="88"/>
      <c r="O147" s="88"/>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row>
    <row r="148" spans="2:44" x14ac:dyDescent="0.25">
      <c r="B148" s="37"/>
      <c r="C148" s="37"/>
      <c r="D148" s="37"/>
      <c r="E148" s="88"/>
      <c r="F148" s="88"/>
      <c r="G148" s="88"/>
      <c r="H148" s="88"/>
      <c r="I148" s="88"/>
      <c r="J148" s="88"/>
      <c r="K148" s="88"/>
      <c r="L148" s="88"/>
      <c r="M148" s="88"/>
      <c r="N148" s="88"/>
      <c r="O148" s="88"/>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row>
    <row r="149" spans="2:44" x14ac:dyDescent="0.25">
      <c r="B149" s="37"/>
      <c r="C149" s="37"/>
      <c r="D149" s="37"/>
      <c r="E149" s="88"/>
      <c r="F149" s="88"/>
      <c r="G149" s="88"/>
      <c r="H149" s="88"/>
      <c r="I149" s="88"/>
      <c r="J149" s="88"/>
      <c r="K149" s="88"/>
      <c r="L149" s="88"/>
      <c r="M149" s="88"/>
      <c r="N149" s="88"/>
      <c r="O149" s="88"/>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row>
    <row r="150" spans="2:44" x14ac:dyDescent="0.25">
      <c r="B150" s="37"/>
      <c r="C150" s="37"/>
      <c r="D150" s="37"/>
      <c r="E150" s="88"/>
      <c r="F150" s="88"/>
      <c r="G150" s="88"/>
      <c r="H150" s="88"/>
      <c r="I150" s="88"/>
      <c r="J150" s="88"/>
      <c r="K150" s="88"/>
      <c r="L150" s="88"/>
      <c r="M150" s="88"/>
      <c r="N150" s="88"/>
      <c r="O150" s="88"/>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row>
    <row r="151" spans="2:44" x14ac:dyDescent="0.25">
      <c r="B151" s="37"/>
      <c r="C151" s="37"/>
      <c r="D151" s="37"/>
      <c r="E151" s="88"/>
      <c r="F151" s="88"/>
      <c r="G151" s="88"/>
      <c r="H151" s="88"/>
      <c r="I151" s="88"/>
      <c r="J151" s="88"/>
      <c r="K151" s="88"/>
      <c r="L151" s="88"/>
      <c r="M151" s="88"/>
      <c r="N151" s="88"/>
      <c r="O151" s="88"/>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row>
    <row r="152" spans="2:44" x14ac:dyDescent="0.25">
      <c r="B152" s="37"/>
      <c r="C152" s="37"/>
      <c r="D152" s="37"/>
      <c r="E152" s="88"/>
      <c r="F152" s="88"/>
      <c r="G152" s="88"/>
      <c r="H152" s="88"/>
      <c r="I152" s="88"/>
      <c r="J152" s="88"/>
      <c r="K152" s="88"/>
      <c r="L152" s="88"/>
      <c r="M152" s="88"/>
      <c r="N152" s="88"/>
      <c r="O152" s="88"/>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row>
    <row r="153" spans="2:44" x14ac:dyDescent="0.25">
      <c r="B153" s="37"/>
      <c r="C153" s="37"/>
      <c r="D153" s="37"/>
      <c r="E153" s="88"/>
      <c r="F153" s="88"/>
      <c r="G153" s="88"/>
      <c r="H153" s="88"/>
      <c r="I153" s="88"/>
      <c r="J153" s="88"/>
      <c r="K153" s="88"/>
      <c r="L153" s="88"/>
      <c r="M153" s="88"/>
      <c r="N153" s="88"/>
      <c r="O153" s="88"/>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row>
    <row r="154" spans="2:44" x14ac:dyDescent="0.25">
      <c r="B154" s="37"/>
      <c r="C154" s="37"/>
      <c r="D154" s="37"/>
      <c r="E154" s="88"/>
      <c r="F154" s="88"/>
      <c r="G154" s="88"/>
      <c r="H154" s="88"/>
      <c r="I154" s="88"/>
      <c r="J154" s="88"/>
      <c r="K154" s="88"/>
      <c r="L154" s="88"/>
      <c r="M154" s="88"/>
      <c r="N154" s="88"/>
      <c r="O154" s="88"/>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row>
    <row r="155" spans="2:44" x14ac:dyDescent="0.25">
      <c r="B155" s="37"/>
      <c r="C155" s="37"/>
      <c r="D155" s="37"/>
      <c r="E155" s="88"/>
      <c r="F155" s="88"/>
      <c r="G155" s="88"/>
      <c r="H155" s="88"/>
      <c r="I155" s="88"/>
      <c r="J155" s="88"/>
      <c r="K155" s="88"/>
      <c r="L155" s="88"/>
      <c r="M155" s="88"/>
      <c r="N155" s="88"/>
      <c r="O155" s="88"/>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row>
    <row r="156" spans="2:44" x14ac:dyDescent="0.25">
      <c r="B156" s="37"/>
      <c r="C156" s="37"/>
      <c r="D156" s="37"/>
      <c r="E156" s="88"/>
      <c r="F156" s="88"/>
      <c r="G156" s="88"/>
      <c r="H156" s="88"/>
      <c r="I156" s="88"/>
      <c r="J156" s="88"/>
      <c r="K156" s="88"/>
      <c r="L156" s="88"/>
      <c r="M156" s="88"/>
      <c r="N156" s="88"/>
      <c r="O156" s="88"/>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row>
    <row r="157" spans="2:44" x14ac:dyDescent="0.25">
      <c r="B157" s="37"/>
      <c r="C157" s="37"/>
      <c r="D157" s="37"/>
      <c r="E157" s="88"/>
      <c r="F157" s="88"/>
      <c r="G157" s="88"/>
      <c r="H157" s="88"/>
      <c r="I157" s="88"/>
      <c r="J157" s="88"/>
      <c r="K157" s="88"/>
      <c r="L157" s="88"/>
      <c r="M157" s="88"/>
      <c r="N157" s="88"/>
      <c r="O157" s="88"/>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row>
    <row r="158" spans="2:44" x14ac:dyDescent="0.25">
      <c r="B158" s="37"/>
      <c r="C158" s="37"/>
      <c r="D158" s="37"/>
      <c r="E158" s="88"/>
      <c r="F158" s="88"/>
      <c r="G158" s="88"/>
      <c r="H158" s="88"/>
      <c r="I158" s="88"/>
      <c r="J158" s="88"/>
      <c r="K158" s="88"/>
      <c r="L158" s="88"/>
      <c r="M158" s="88"/>
      <c r="N158" s="88"/>
      <c r="O158" s="88"/>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row>
    <row r="159" spans="2:44" x14ac:dyDescent="0.25">
      <c r="B159" s="37"/>
      <c r="C159" s="37"/>
      <c r="D159" s="37"/>
      <c r="E159" s="88"/>
      <c r="F159" s="88"/>
      <c r="G159" s="88"/>
      <c r="H159" s="88"/>
      <c r="I159" s="88"/>
      <c r="J159" s="88"/>
      <c r="K159" s="88"/>
      <c r="L159" s="88"/>
      <c r="M159" s="88"/>
      <c r="N159" s="88"/>
      <c r="O159" s="88"/>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row>
    <row r="160" spans="2:44" x14ac:dyDescent="0.25">
      <c r="B160" s="37"/>
      <c r="C160" s="37"/>
      <c r="D160" s="37"/>
      <c r="E160" s="88"/>
      <c r="F160" s="88"/>
      <c r="G160" s="88"/>
      <c r="H160" s="88"/>
      <c r="I160" s="88"/>
      <c r="J160" s="88"/>
      <c r="K160" s="88"/>
      <c r="L160" s="88"/>
      <c r="M160" s="88"/>
      <c r="N160" s="88"/>
      <c r="O160" s="88"/>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row>
    <row r="161" spans="2:44" x14ac:dyDescent="0.25">
      <c r="B161" s="37"/>
      <c r="C161" s="37"/>
      <c r="D161" s="37"/>
      <c r="E161" s="88"/>
      <c r="F161" s="88"/>
      <c r="G161" s="88"/>
      <c r="H161" s="88"/>
      <c r="I161" s="88"/>
      <c r="J161" s="88"/>
      <c r="K161" s="88"/>
      <c r="L161" s="88"/>
      <c r="M161" s="88"/>
      <c r="N161" s="88"/>
      <c r="O161" s="88"/>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row>
    <row r="162" spans="2:44" x14ac:dyDescent="0.25">
      <c r="B162" s="37"/>
      <c r="C162" s="37"/>
      <c r="D162" s="37"/>
      <c r="E162" s="88"/>
      <c r="F162" s="88"/>
      <c r="G162" s="88"/>
      <c r="H162" s="88"/>
      <c r="I162" s="88"/>
      <c r="J162" s="88"/>
      <c r="K162" s="88"/>
      <c r="L162" s="88"/>
      <c r="M162" s="88"/>
      <c r="N162" s="88"/>
      <c r="O162" s="88"/>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row>
    <row r="163" spans="2:44" x14ac:dyDescent="0.25">
      <c r="B163" s="37"/>
      <c r="C163" s="37"/>
      <c r="D163" s="37"/>
      <c r="E163" s="88"/>
      <c r="F163" s="88"/>
      <c r="G163" s="88"/>
      <c r="H163" s="88"/>
      <c r="I163" s="88"/>
      <c r="J163" s="88"/>
      <c r="K163" s="88"/>
      <c r="L163" s="88"/>
      <c r="M163" s="88"/>
      <c r="N163" s="88"/>
      <c r="O163" s="88"/>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row>
    <row r="164" spans="2:44" x14ac:dyDescent="0.25">
      <c r="B164" s="37"/>
      <c r="C164" s="37"/>
      <c r="D164" s="37"/>
      <c r="E164" s="88"/>
      <c r="F164" s="88"/>
      <c r="G164" s="88"/>
      <c r="H164" s="88"/>
      <c r="I164" s="88"/>
      <c r="J164" s="88"/>
      <c r="K164" s="88"/>
      <c r="L164" s="88"/>
      <c r="M164" s="88"/>
      <c r="N164" s="88"/>
      <c r="O164" s="88"/>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row>
    <row r="165" spans="2:44" x14ac:dyDescent="0.25">
      <c r="B165" s="37"/>
      <c r="C165" s="37"/>
      <c r="D165" s="37"/>
      <c r="E165" s="88"/>
      <c r="F165" s="88"/>
      <c r="G165" s="88"/>
      <c r="H165" s="88"/>
      <c r="I165" s="88"/>
      <c r="J165" s="88"/>
      <c r="K165" s="88"/>
      <c r="L165" s="88"/>
      <c r="M165" s="88"/>
      <c r="N165" s="88"/>
      <c r="O165" s="88"/>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row>
    <row r="166" spans="2:44" x14ac:dyDescent="0.25">
      <c r="B166" s="37"/>
      <c r="C166" s="37"/>
      <c r="D166" s="37"/>
      <c r="E166" s="88"/>
      <c r="F166" s="88"/>
      <c r="G166" s="88"/>
      <c r="H166" s="88"/>
      <c r="I166" s="88"/>
      <c r="J166" s="88"/>
      <c r="K166" s="88"/>
      <c r="L166" s="88"/>
      <c r="M166" s="88"/>
      <c r="N166" s="88"/>
      <c r="O166" s="88"/>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row>
    <row r="167" spans="2:44" x14ac:dyDescent="0.25">
      <c r="B167" s="37"/>
      <c r="C167" s="37"/>
      <c r="D167" s="37"/>
      <c r="E167" s="88"/>
      <c r="F167" s="88"/>
      <c r="G167" s="88"/>
      <c r="H167" s="88"/>
      <c r="I167" s="88"/>
      <c r="J167" s="88"/>
      <c r="K167" s="88"/>
      <c r="L167" s="88"/>
      <c r="M167" s="88"/>
      <c r="N167" s="88"/>
      <c r="O167" s="88"/>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row>
    <row r="168" spans="2:44" x14ac:dyDescent="0.25">
      <c r="B168" s="37"/>
      <c r="C168" s="37"/>
      <c r="D168" s="37"/>
      <c r="E168" s="88"/>
      <c r="F168" s="88"/>
      <c r="G168" s="88"/>
      <c r="H168" s="88"/>
      <c r="I168" s="88"/>
      <c r="J168" s="88"/>
      <c r="K168" s="88"/>
      <c r="L168" s="88"/>
      <c r="M168" s="88"/>
      <c r="N168" s="88"/>
      <c r="O168" s="88"/>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row>
    <row r="169" spans="2:44" x14ac:dyDescent="0.25">
      <c r="B169" s="37"/>
      <c r="C169" s="37"/>
      <c r="D169" s="37"/>
      <c r="E169" s="88"/>
      <c r="F169" s="88"/>
      <c r="G169" s="88"/>
      <c r="H169" s="88"/>
      <c r="I169" s="88"/>
      <c r="J169" s="88"/>
      <c r="K169" s="88"/>
      <c r="L169" s="88"/>
      <c r="M169" s="88"/>
      <c r="N169" s="88"/>
      <c r="O169" s="88"/>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row>
    <row r="170" spans="2:44" x14ac:dyDescent="0.25">
      <c r="B170" s="37"/>
      <c r="C170" s="37"/>
      <c r="D170" s="37"/>
      <c r="E170" s="88"/>
      <c r="F170" s="88"/>
      <c r="G170" s="88"/>
      <c r="H170" s="88"/>
      <c r="I170" s="88"/>
      <c r="J170" s="88"/>
      <c r="K170" s="88"/>
      <c r="L170" s="88"/>
      <c r="M170" s="88"/>
      <c r="N170" s="88"/>
      <c r="O170" s="88"/>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row>
    <row r="171" spans="2:44" x14ac:dyDescent="0.25">
      <c r="B171" s="37"/>
      <c r="C171" s="37"/>
      <c r="D171" s="37"/>
      <c r="E171" s="88"/>
      <c r="F171" s="88"/>
      <c r="G171" s="88"/>
      <c r="H171" s="88"/>
      <c r="I171" s="88"/>
      <c r="J171" s="88"/>
      <c r="K171" s="88"/>
      <c r="L171" s="88"/>
      <c r="M171" s="88"/>
      <c r="N171" s="88"/>
      <c r="O171" s="88"/>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row>
    <row r="172" spans="2:44" x14ac:dyDescent="0.25">
      <c r="B172" s="37"/>
      <c r="C172" s="37"/>
      <c r="D172" s="37"/>
      <c r="E172" s="88"/>
      <c r="F172" s="88"/>
      <c r="G172" s="88"/>
      <c r="H172" s="88"/>
      <c r="I172" s="88"/>
      <c r="J172" s="88"/>
      <c r="K172" s="88"/>
      <c r="L172" s="88"/>
      <c r="M172" s="88"/>
      <c r="N172" s="88"/>
      <c r="O172" s="88"/>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row>
    <row r="173" spans="2:44" x14ac:dyDescent="0.25">
      <c r="B173" s="37"/>
      <c r="C173" s="37"/>
      <c r="D173" s="37"/>
      <c r="E173" s="88"/>
      <c r="F173" s="88"/>
      <c r="G173" s="88"/>
      <c r="H173" s="88"/>
      <c r="I173" s="88"/>
      <c r="J173" s="88"/>
      <c r="K173" s="88"/>
      <c r="L173" s="88"/>
      <c r="M173" s="88"/>
      <c r="N173" s="88"/>
      <c r="O173" s="88"/>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row>
    <row r="174" spans="2:44" x14ac:dyDescent="0.25">
      <c r="B174" s="37"/>
      <c r="C174" s="37"/>
      <c r="D174" s="37"/>
      <c r="E174" s="88"/>
      <c r="F174" s="88"/>
      <c r="G174" s="88"/>
      <c r="H174" s="88"/>
      <c r="I174" s="88"/>
      <c r="J174" s="88"/>
      <c r="K174" s="88"/>
      <c r="L174" s="88"/>
      <c r="M174" s="88"/>
      <c r="N174" s="88"/>
      <c r="O174" s="88"/>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row>
    <row r="175" spans="2:44" x14ac:dyDescent="0.25">
      <c r="B175" s="37"/>
      <c r="C175" s="37"/>
      <c r="D175" s="37"/>
      <c r="E175" s="88"/>
      <c r="F175" s="88"/>
      <c r="G175" s="88"/>
      <c r="H175" s="88"/>
      <c r="I175" s="88"/>
      <c r="J175" s="88"/>
      <c r="K175" s="88"/>
      <c r="L175" s="88"/>
      <c r="M175" s="88"/>
      <c r="N175" s="88"/>
      <c r="O175" s="88"/>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row>
    <row r="176" spans="2:44" x14ac:dyDescent="0.25">
      <c r="B176" s="37"/>
      <c r="C176" s="37"/>
      <c r="D176" s="37"/>
      <c r="E176" s="88"/>
      <c r="F176" s="88"/>
      <c r="G176" s="88"/>
      <c r="H176" s="88"/>
      <c r="I176" s="88"/>
      <c r="J176" s="88"/>
      <c r="K176" s="88"/>
      <c r="L176" s="88"/>
      <c r="M176" s="88"/>
      <c r="N176" s="88"/>
      <c r="O176" s="88"/>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row>
    <row r="177" spans="2:44" x14ac:dyDescent="0.25">
      <c r="B177" s="37"/>
      <c r="C177" s="37"/>
      <c r="D177" s="37"/>
      <c r="E177" s="88"/>
      <c r="F177" s="88"/>
      <c r="G177" s="88"/>
      <c r="H177" s="88"/>
      <c r="I177" s="88"/>
      <c r="J177" s="88"/>
      <c r="K177" s="88"/>
      <c r="L177" s="88"/>
      <c r="M177" s="88"/>
      <c r="N177" s="88"/>
      <c r="O177" s="88"/>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row>
    <row r="178" spans="2:44" x14ac:dyDescent="0.25">
      <c r="B178" s="37"/>
      <c r="C178" s="37"/>
      <c r="D178" s="37"/>
      <c r="E178" s="88"/>
      <c r="F178" s="88"/>
      <c r="G178" s="88"/>
      <c r="H178" s="88"/>
      <c r="I178" s="88"/>
      <c r="J178" s="88"/>
      <c r="K178" s="88"/>
      <c r="L178" s="88"/>
      <c r="M178" s="88"/>
      <c r="N178" s="88"/>
      <c r="O178" s="88"/>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row>
    <row r="179" spans="2:44" x14ac:dyDescent="0.25">
      <c r="B179" s="37"/>
      <c r="C179" s="37"/>
      <c r="D179" s="37"/>
      <c r="E179" s="88"/>
      <c r="F179" s="88"/>
      <c r="G179" s="88"/>
      <c r="H179" s="88"/>
      <c r="I179" s="88"/>
      <c r="J179" s="88"/>
      <c r="K179" s="88"/>
      <c r="L179" s="88"/>
      <c r="M179" s="88"/>
      <c r="N179" s="88"/>
      <c r="O179" s="88"/>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row>
    <row r="180" spans="2:44" x14ac:dyDescent="0.25">
      <c r="B180" s="37"/>
      <c r="C180" s="37"/>
      <c r="D180" s="37"/>
      <c r="E180" s="88"/>
      <c r="F180" s="88"/>
      <c r="G180" s="88"/>
      <c r="H180" s="88"/>
      <c r="I180" s="88"/>
      <c r="J180" s="88"/>
      <c r="K180" s="88"/>
      <c r="L180" s="88"/>
      <c r="M180" s="88"/>
      <c r="N180" s="88"/>
      <c r="O180" s="88"/>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row>
    <row r="181" spans="2:44" x14ac:dyDescent="0.25">
      <c r="B181" s="37"/>
      <c r="C181" s="37"/>
      <c r="D181" s="37"/>
      <c r="E181" s="88"/>
      <c r="F181" s="88"/>
      <c r="G181" s="88"/>
      <c r="H181" s="88"/>
      <c r="I181" s="88"/>
      <c r="J181" s="88"/>
      <c r="K181" s="88"/>
      <c r="L181" s="88"/>
      <c r="M181" s="88"/>
      <c r="N181" s="88"/>
      <c r="O181" s="88"/>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row>
    <row r="182" spans="2:44" x14ac:dyDescent="0.25">
      <c r="B182" s="37"/>
      <c r="C182" s="37"/>
      <c r="D182" s="37"/>
      <c r="E182" s="88"/>
      <c r="F182" s="88"/>
      <c r="G182" s="88"/>
      <c r="H182" s="88"/>
      <c r="I182" s="88"/>
      <c r="J182" s="88"/>
      <c r="K182" s="88"/>
      <c r="L182" s="88"/>
      <c r="M182" s="88"/>
      <c r="N182" s="88"/>
      <c r="O182" s="88"/>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row>
    <row r="183" spans="2:44" x14ac:dyDescent="0.25">
      <c r="B183" s="37"/>
      <c r="C183" s="37"/>
      <c r="D183" s="37"/>
      <c r="E183" s="88"/>
      <c r="F183" s="88"/>
      <c r="G183" s="88"/>
      <c r="H183" s="88"/>
      <c r="I183" s="88"/>
      <c r="J183" s="88"/>
      <c r="K183" s="88"/>
      <c r="L183" s="88"/>
      <c r="M183" s="88"/>
      <c r="N183" s="88"/>
      <c r="O183" s="88"/>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row>
    <row r="184" spans="2:44" x14ac:dyDescent="0.25">
      <c r="B184" s="37"/>
      <c r="C184" s="37"/>
      <c r="D184" s="37"/>
      <c r="E184" s="88"/>
      <c r="F184" s="88"/>
      <c r="G184" s="88"/>
      <c r="H184" s="88"/>
      <c r="I184" s="88"/>
      <c r="J184" s="88"/>
      <c r="K184" s="88"/>
      <c r="L184" s="88"/>
      <c r="M184" s="88"/>
      <c r="N184" s="88"/>
      <c r="O184" s="88"/>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row>
    <row r="185" spans="2:44" x14ac:dyDescent="0.25">
      <c r="B185" s="37"/>
      <c r="C185" s="37"/>
      <c r="D185" s="37"/>
      <c r="E185" s="88"/>
      <c r="F185" s="88"/>
      <c r="G185" s="88"/>
      <c r="H185" s="88"/>
      <c r="I185" s="88"/>
      <c r="J185" s="88"/>
      <c r="K185" s="88"/>
      <c r="L185" s="88"/>
      <c r="M185" s="88"/>
      <c r="N185" s="88"/>
      <c r="O185" s="88"/>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row>
    <row r="186" spans="2:44" x14ac:dyDescent="0.25">
      <c r="B186" s="37"/>
      <c r="C186" s="37"/>
      <c r="D186" s="37"/>
      <c r="E186" s="88"/>
      <c r="F186" s="88"/>
      <c r="G186" s="88"/>
      <c r="H186" s="88"/>
      <c r="I186" s="88"/>
      <c r="J186" s="88"/>
      <c r="K186" s="88"/>
      <c r="L186" s="88"/>
      <c r="M186" s="88"/>
      <c r="N186" s="88"/>
      <c r="O186" s="88"/>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row>
    <row r="187" spans="2:44" x14ac:dyDescent="0.25">
      <c r="B187" s="37"/>
      <c r="C187" s="37"/>
      <c r="D187" s="37"/>
      <c r="E187" s="88"/>
      <c r="F187" s="88"/>
      <c r="G187" s="88"/>
      <c r="H187" s="88"/>
      <c r="I187" s="88"/>
      <c r="J187" s="88"/>
      <c r="K187" s="88"/>
      <c r="L187" s="88"/>
      <c r="M187" s="88"/>
      <c r="N187" s="88"/>
      <c r="O187" s="88"/>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row>
    <row r="188" spans="2:44" x14ac:dyDescent="0.25">
      <c r="B188" s="37"/>
      <c r="C188" s="37"/>
      <c r="D188" s="37"/>
      <c r="E188" s="88"/>
      <c r="F188" s="88"/>
      <c r="G188" s="88"/>
      <c r="H188" s="88"/>
      <c r="I188" s="88"/>
      <c r="J188" s="88"/>
      <c r="K188" s="88"/>
      <c r="L188" s="88"/>
      <c r="M188" s="88"/>
      <c r="N188" s="88"/>
      <c r="O188" s="88"/>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row>
    <row r="189" spans="2:44" x14ac:dyDescent="0.25">
      <c r="B189" s="37"/>
      <c r="C189" s="37"/>
      <c r="D189" s="37"/>
      <c r="E189" s="88"/>
      <c r="F189" s="88"/>
      <c r="G189" s="88"/>
      <c r="H189" s="88"/>
      <c r="I189" s="88"/>
      <c r="J189" s="88"/>
      <c r="K189" s="88"/>
      <c r="L189" s="88"/>
      <c r="M189" s="88"/>
      <c r="N189" s="88"/>
      <c r="O189" s="88"/>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row>
    <row r="190" spans="2:44" x14ac:dyDescent="0.25">
      <c r="B190" s="37"/>
      <c r="C190" s="37"/>
      <c r="D190" s="37"/>
      <c r="E190" s="88"/>
      <c r="F190" s="88"/>
      <c r="G190" s="88"/>
      <c r="H190" s="88"/>
      <c r="I190" s="88"/>
      <c r="J190" s="88"/>
      <c r="K190" s="88"/>
      <c r="L190" s="88"/>
      <c r="M190" s="88"/>
      <c r="N190" s="88"/>
      <c r="O190" s="88"/>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row>
    <row r="191" spans="2:44" x14ac:dyDescent="0.25">
      <c r="B191" s="37"/>
      <c r="C191" s="37"/>
      <c r="D191" s="37"/>
      <c r="E191" s="88"/>
      <c r="F191" s="88"/>
      <c r="G191" s="88"/>
      <c r="H191" s="88"/>
      <c r="I191" s="88"/>
      <c r="J191" s="88"/>
      <c r="K191" s="88"/>
      <c r="L191" s="88"/>
      <c r="M191" s="88"/>
      <c r="N191" s="88"/>
      <c r="O191" s="88"/>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row>
    <row r="192" spans="2:44" x14ac:dyDescent="0.25">
      <c r="B192" s="37"/>
      <c r="C192" s="37"/>
      <c r="D192" s="37"/>
      <c r="E192" s="88"/>
      <c r="F192" s="88"/>
      <c r="G192" s="88"/>
      <c r="H192" s="88"/>
      <c r="I192" s="88"/>
      <c r="J192" s="88"/>
      <c r="K192" s="88"/>
      <c r="L192" s="88"/>
      <c r="M192" s="88"/>
      <c r="N192" s="88"/>
      <c r="O192" s="88"/>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row>
    <row r="193" spans="2:44" x14ac:dyDescent="0.25">
      <c r="B193" s="37"/>
      <c r="C193" s="37"/>
      <c r="D193" s="37"/>
      <c r="E193" s="88"/>
      <c r="F193" s="88"/>
      <c r="G193" s="88"/>
      <c r="H193" s="88"/>
      <c r="I193" s="88"/>
      <c r="J193" s="88"/>
      <c r="K193" s="88"/>
      <c r="L193" s="88"/>
      <c r="M193" s="88"/>
      <c r="N193" s="88"/>
      <c r="O193" s="88"/>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row>
    <row r="194" spans="2:44" x14ac:dyDescent="0.25">
      <c r="B194" s="37"/>
      <c r="C194" s="37"/>
      <c r="D194" s="37"/>
      <c r="E194" s="88"/>
      <c r="F194" s="88"/>
      <c r="G194" s="88"/>
      <c r="H194" s="88"/>
      <c r="I194" s="88"/>
      <c r="J194" s="88"/>
      <c r="K194" s="88"/>
      <c r="L194" s="88"/>
      <c r="M194" s="88"/>
      <c r="N194" s="88"/>
      <c r="O194" s="88"/>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row>
    <row r="195" spans="2:44" x14ac:dyDescent="0.25">
      <c r="B195" s="37"/>
      <c r="C195" s="37"/>
      <c r="D195" s="37"/>
      <c r="E195" s="88"/>
      <c r="F195" s="88"/>
      <c r="G195" s="88"/>
      <c r="H195" s="88"/>
      <c r="I195" s="88"/>
      <c r="J195" s="88"/>
      <c r="K195" s="88"/>
      <c r="L195" s="88"/>
      <c r="M195" s="88"/>
      <c r="N195" s="88"/>
      <c r="O195" s="88"/>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row>
    <row r="196" spans="2:44" x14ac:dyDescent="0.25">
      <c r="B196" s="37"/>
      <c r="C196" s="37"/>
      <c r="D196" s="37"/>
      <c r="E196" s="88"/>
      <c r="F196" s="88"/>
      <c r="G196" s="88"/>
      <c r="H196" s="88"/>
      <c r="I196" s="88"/>
      <c r="J196" s="88"/>
      <c r="K196" s="88"/>
      <c r="L196" s="88"/>
      <c r="M196" s="88"/>
      <c r="N196" s="88"/>
      <c r="O196" s="88"/>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row>
    <row r="197" spans="2:44" x14ac:dyDescent="0.25">
      <c r="B197" s="37"/>
      <c r="C197" s="37"/>
      <c r="D197" s="37"/>
      <c r="E197" s="88"/>
      <c r="F197" s="88"/>
      <c r="G197" s="88"/>
      <c r="H197" s="88"/>
      <c r="I197" s="88"/>
      <c r="J197" s="88"/>
      <c r="K197" s="88"/>
      <c r="L197" s="88"/>
      <c r="M197" s="88"/>
      <c r="N197" s="88"/>
      <c r="O197" s="88"/>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row>
    <row r="198" spans="2:44" x14ac:dyDescent="0.25">
      <c r="B198" s="37"/>
      <c r="C198" s="37"/>
      <c r="D198" s="37"/>
      <c r="E198" s="88"/>
      <c r="F198" s="88"/>
      <c r="G198" s="88"/>
      <c r="H198" s="88"/>
      <c r="I198" s="88"/>
      <c r="J198" s="88"/>
      <c r="K198" s="88"/>
      <c r="L198" s="88"/>
      <c r="M198" s="88"/>
      <c r="N198" s="88"/>
      <c r="O198" s="88"/>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row>
    <row r="199" spans="2:44" x14ac:dyDescent="0.25">
      <c r="B199" s="37"/>
      <c r="C199" s="37"/>
      <c r="D199" s="37"/>
      <c r="E199" s="88"/>
      <c r="F199" s="88"/>
      <c r="G199" s="88"/>
      <c r="H199" s="88"/>
      <c r="I199" s="88"/>
      <c r="J199" s="88"/>
      <c r="K199" s="88"/>
      <c r="L199" s="88"/>
      <c r="M199" s="88"/>
      <c r="N199" s="88"/>
      <c r="O199" s="88"/>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row>
    <row r="200" spans="2:44" x14ac:dyDescent="0.25">
      <c r="B200" s="37"/>
      <c r="C200" s="37"/>
      <c r="D200" s="37"/>
      <c r="E200" s="88"/>
      <c r="F200" s="88"/>
      <c r="G200" s="88"/>
      <c r="H200" s="88"/>
      <c r="I200" s="88"/>
      <c r="J200" s="88"/>
      <c r="K200" s="88"/>
      <c r="L200" s="88"/>
      <c r="M200" s="88"/>
      <c r="N200" s="88"/>
      <c r="O200" s="88"/>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row>
    <row r="201" spans="2:44" x14ac:dyDescent="0.25">
      <c r="B201" s="37"/>
      <c r="C201" s="37"/>
      <c r="D201" s="37"/>
      <c r="E201" s="88"/>
      <c r="F201" s="88"/>
      <c r="G201" s="88"/>
      <c r="H201" s="88"/>
      <c r="I201" s="88"/>
      <c r="J201" s="88"/>
      <c r="K201" s="88"/>
      <c r="L201" s="88"/>
      <c r="M201" s="88"/>
      <c r="N201" s="88"/>
      <c r="O201" s="88"/>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row>
    <row r="202" spans="2:44" x14ac:dyDescent="0.25">
      <c r="B202" s="37"/>
      <c r="C202" s="37"/>
      <c r="D202" s="37"/>
      <c r="E202" s="88"/>
      <c r="F202" s="88"/>
      <c r="G202" s="88"/>
      <c r="H202" s="88"/>
      <c r="I202" s="88"/>
      <c r="J202" s="88"/>
      <c r="K202" s="88"/>
      <c r="L202" s="88"/>
      <c r="M202" s="88"/>
      <c r="N202" s="88"/>
      <c r="O202" s="88"/>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row>
    <row r="203" spans="2:44" x14ac:dyDescent="0.25">
      <c r="B203" s="37"/>
      <c r="C203" s="37"/>
      <c r="D203" s="37"/>
      <c r="E203" s="88"/>
      <c r="F203" s="88"/>
      <c r="G203" s="88"/>
      <c r="H203" s="88"/>
      <c r="I203" s="88"/>
      <c r="J203" s="88"/>
      <c r="K203" s="88"/>
      <c r="L203" s="88"/>
      <c r="M203" s="88"/>
      <c r="N203" s="88"/>
      <c r="O203" s="88"/>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row>
    <row r="204" spans="2:44" x14ac:dyDescent="0.25">
      <c r="B204" s="37"/>
      <c r="C204" s="37"/>
      <c r="D204" s="37"/>
      <c r="E204" s="88"/>
      <c r="F204" s="88"/>
      <c r="G204" s="88"/>
      <c r="H204" s="88"/>
      <c r="I204" s="88"/>
      <c r="J204" s="88"/>
      <c r="K204" s="88"/>
      <c r="L204" s="88"/>
      <c r="M204" s="88"/>
      <c r="N204" s="88"/>
      <c r="O204" s="88"/>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row>
    <row r="205" spans="2:44" x14ac:dyDescent="0.25">
      <c r="B205" s="37"/>
      <c r="C205" s="37"/>
      <c r="D205" s="37"/>
      <c r="E205" s="88"/>
      <c r="F205" s="88"/>
      <c r="G205" s="88"/>
      <c r="H205" s="88"/>
      <c r="I205" s="88"/>
      <c r="J205" s="88"/>
      <c r="K205" s="88"/>
      <c r="L205" s="88"/>
      <c r="M205" s="88"/>
      <c r="N205" s="88"/>
      <c r="O205" s="88"/>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row>
    <row r="206" spans="2:44" x14ac:dyDescent="0.25">
      <c r="B206" s="37"/>
      <c r="C206" s="37"/>
      <c r="D206" s="37"/>
      <c r="E206" s="88"/>
      <c r="F206" s="88"/>
      <c r="G206" s="88"/>
      <c r="H206" s="88"/>
      <c r="I206" s="88"/>
      <c r="J206" s="88"/>
      <c r="K206" s="88"/>
      <c r="L206" s="88"/>
      <c r="M206" s="88"/>
      <c r="N206" s="88"/>
      <c r="O206" s="88"/>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row>
    <row r="207" spans="2:44" x14ac:dyDescent="0.25">
      <c r="B207" s="37"/>
      <c r="C207" s="37"/>
      <c r="D207" s="37"/>
      <c r="E207" s="88"/>
      <c r="F207" s="88"/>
      <c r="G207" s="88"/>
      <c r="H207" s="88"/>
      <c r="I207" s="88"/>
      <c r="J207" s="88"/>
      <c r="K207" s="88"/>
      <c r="L207" s="88"/>
      <c r="M207" s="88"/>
      <c r="N207" s="88"/>
      <c r="O207" s="88"/>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row>
    <row r="208" spans="2:44" x14ac:dyDescent="0.25">
      <c r="B208" s="37"/>
      <c r="C208" s="37"/>
      <c r="D208" s="37"/>
      <c r="E208" s="88"/>
      <c r="F208" s="88"/>
      <c r="G208" s="88"/>
      <c r="H208" s="88"/>
      <c r="I208" s="88"/>
      <c r="J208" s="88"/>
      <c r="K208" s="88"/>
      <c r="L208" s="88"/>
      <c r="M208" s="88"/>
      <c r="N208" s="88"/>
      <c r="O208" s="88"/>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row>
    <row r="209" spans="2:44" x14ac:dyDescent="0.25">
      <c r="B209" s="37"/>
      <c r="C209" s="37"/>
      <c r="D209" s="37"/>
      <c r="E209" s="88"/>
      <c r="F209" s="88"/>
      <c r="G209" s="88"/>
      <c r="H209" s="88"/>
      <c r="I209" s="88"/>
      <c r="J209" s="88"/>
      <c r="K209" s="88"/>
      <c r="L209" s="88"/>
      <c r="M209" s="88"/>
      <c r="N209" s="88"/>
      <c r="O209" s="88"/>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row>
    <row r="210" spans="2:44" x14ac:dyDescent="0.25">
      <c r="B210" s="37"/>
      <c r="C210" s="37"/>
      <c r="D210" s="37"/>
      <c r="E210" s="88"/>
      <c r="F210" s="88"/>
      <c r="G210" s="88"/>
      <c r="H210" s="88"/>
      <c r="I210" s="88"/>
      <c r="J210" s="88"/>
      <c r="K210" s="88"/>
      <c r="L210" s="88"/>
      <c r="M210" s="88"/>
      <c r="N210" s="88"/>
      <c r="O210" s="88"/>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row>
    <row r="211" spans="2:44" x14ac:dyDescent="0.25">
      <c r="B211" s="37"/>
      <c r="C211" s="37"/>
      <c r="D211" s="37"/>
      <c r="E211" s="88"/>
      <c r="F211" s="88"/>
      <c r="G211" s="88"/>
      <c r="H211" s="88"/>
      <c r="I211" s="88"/>
      <c r="J211" s="88"/>
      <c r="K211" s="88"/>
      <c r="L211" s="88"/>
      <c r="M211" s="88"/>
      <c r="N211" s="88"/>
      <c r="O211" s="88"/>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row>
    <row r="212" spans="2:44" x14ac:dyDescent="0.25">
      <c r="B212" s="37"/>
      <c r="C212" s="37"/>
      <c r="D212" s="37"/>
      <c r="E212" s="88"/>
      <c r="F212" s="88"/>
      <c r="G212" s="88"/>
      <c r="H212" s="88"/>
      <c r="I212" s="88"/>
      <c r="J212" s="88"/>
      <c r="K212" s="88"/>
      <c r="L212" s="88"/>
      <c r="M212" s="88"/>
      <c r="N212" s="88"/>
      <c r="O212" s="88"/>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row>
    <row r="213" spans="2:44" x14ac:dyDescent="0.25">
      <c r="B213" s="37"/>
      <c r="C213" s="37"/>
      <c r="D213" s="37"/>
      <c r="E213" s="88"/>
      <c r="F213" s="88"/>
      <c r="G213" s="88"/>
      <c r="H213" s="88"/>
      <c r="I213" s="88"/>
      <c r="J213" s="88"/>
      <c r="K213" s="88"/>
      <c r="L213" s="88"/>
      <c r="M213" s="88"/>
      <c r="N213" s="88"/>
      <c r="O213" s="88"/>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row>
    <row r="214" spans="2:44" x14ac:dyDescent="0.25">
      <c r="B214" s="37"/>
      <c r="C214" s="37"/>
      <c r="D214" s="37"/>
      <c r="E214" s="88"/>
      <c r="F214" s="88"/>
      <c r="G214" s="88"/>
      <c r="H214" s="88"/>
      <c r="I214" s="88"/>
      <c r="J214" s="88"/>
      <c r="K214" s="88"/>
      <c r="L214" s="88"/>
      <c r="M214" s="88"/>
      <c r="N214" s="88"/>
      <c r="O214" s="88"/>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row>
    <row r="215" spans="2:44" x14ac:dyDescent="0.25">
      <c r="B215" s="37"/>
      <c r="C215" s="37"/>
      <c r="D215" s="37"/>
      <c r="E215" s="88"/>
      <c r="F215" s="88"/>
      <c r="G215" s="88"/>
      <c r="H215" s="88"/>
      <c r="I215" s="88"/>
      <c r="J215" s="88"/>
      <c r="K215" s="88"/>
      <c r="L215" s="88"/>
      <c r="M215" s="88"/>
      <c r="N215" s="88"/>
      <c r="O215" s="88"/>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row>
    <row r="216" spans="2:44" x14ac:dyDescent="0.25">
      <c r="B216" s="37"/>
      <c r="C216" s="37"/>
      <c r="D216" s="37"/>
      <c r="E216" s="88"/>
      <c r="F216" s="88"/>
      <c r="G216" s="88"/>
      <c r="H216" s="88"/>
      <c r="I216" s="88"/>
      <c r="J216" s="88"/>
      <c r="K216" s="88"/>
      <c r="L216" s="88"/>
      <c r="M216" s="88"/>
      <c r="N216" s="88"/>
      <c r="O216" s="88"/>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row>
    <row r="217" spans="2:44" x14ac:dyDescent="0.25">
      <c r="B217" s="37"/>
      <c r="C217" s="37"/>
      <c r="D217" s="37"/>
      <c r="E217" s="88"/>
      <c r="F217" s="88"/>
      <c r="G217" s="88"/>
      <c r="H217" s="88"/>
      <c r="I217" s="88"/>
      <c r="J217" s="88"/>
      <c r="K217" s="88"/>
      <c r="L217" s="88"/>
      <c r="M217" s="88"/>
      <c r="N217" s="88"/>
      <c r="O217" s="88"/>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row>
    <row r="218" spans="2:44" x14ac:dyDescent="0.25">
      <c r="B218" s="37"/>
      <c r="C218" s="37"/>
      <c r="D218" s="37"/>
      <c r="E218" s="88"/>
      <c r="F218" s="88"/>
      <c r="G218" s="88"/>
      <c r="H218" s="88"/>
      <c r="I218" s="88"/>
      <c r="J218" s="88"/>
      <c r="K218" s="88"/>
      <c r="L218" s="88"/>
      <c r="M218" s="88"/>
      <c r="N218" s="88"/>
      <c r="O218" s="88"/>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row>
    <row r="219" spans="2:44" x14ac:dyDescent="0.25">
      <c r="B219" s="37"/>
      <c r="C219" s="37"/>
      <c r="D219" s="37"/>
      <c r="E219" s="88"/>
      <c r="F219" s="88"/>
      <c r="G219" s="88"/>
      <c r="H219" s="88"/>
      <c r="I219" s="88"/>
      <c r="J219" s="88"/>
      <c r="K219" s="88"/>
      <c r="L219" s="88"/>
      <c r="M219" s="88"/>
      <c r="N219" s="88"/>
      <c r="O219" s="88"/>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row>
    <row r="220" spans="2:44" x14ac:dyDescent="0.25">
      <c r="B220" s="37"/>
      <c r="C220" s="37"/>
      <c r="D220" s="37"/>
      <c r="E220" s="88"/>
      <c r="F220" s="88"/>
      <c r="G220" s="88"/>
      <c r="H220" s="88"/>
      <c r="I220" s="88"/>
      <c r="J220" s="88"/>
      <c r="K220" s="88"/>
      <c r="L220" s="88"/>
      <c r="M220" s="88"/>
      <c r="N220" s="88"/>
      <c r="O220" s="88"/>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row>
    <row r="221" spans="2:44" x14ac:dyDescent="0.25">
      <c r="B221" s="37"/>
      <c r="C221" s="37"/>
      <c r="D221" s="37"/>
      <c r="E221" s="88"/>
      <c r="F221" s="88"/>
      <c r="G221" s="88"/>
      <c r="H221" s="88"/>
      <c r="I221" s="88"/>
      <c r="J221" s="88"/>
      <c r="K221" s="88"/>
      <c r="L221" s="88"/>
      <c r="M221" s="88"/>
      <c r="N221" s="88"/>
      <c r="O221" s="88"/>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row>
    <row r="222" spans="2:44" x14ac:dyDescent="0.25">
      <c r="B222" s="37"/>
      <c r="C222" s="37"/>
      <c r="D222" s="37"/>
      <c r="E222" s="88"/>
      <c r="F222" s="88"/>
      <c r="G222" s="88"/>
      <c r="H222" s="88"/>
      <c r="I222" s="88"/>
      <c r="J222" s="88"/>
      <c r="K222" s="88"/>
      <c r="L222" s="88"/>
      <c r="M222" s="88"/>
      <c r="N222" s="88"/>
      <c r="O222" s="88"/>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row>
    <row r="223" spans="2:44" x14ac:dyDescent="0.25">
      <c r="B223" s="37"/>
      <c r="C223" s="37"/>
      <c r="D223" s="37"/>
      <c r="E223" s="88"/>
      <c r="F223" s="88"/>
      <c r="G223" s="88"/>
      <c r="H223" s="88"/>
      <c r="I223" s="88"/>
      <c r="J223" s="88"/>
      <c r="K223" s="88"/>
      <c r="L223" s="88"/>
      <c r="M223" s="88"/>
      <c r="N223" s="88"/>
      <c r="O223" s="88"/>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row>
    <row r="224" spans="2:44" x14ac:dyDescent="0.25">
      <c r="B224" s="37"/>
      <c r="C224" s="37"/>
      <c r="D224" s="37"/>
      <c r="E224" s="88"/>
      <c r="F224" s="88"/>
      <c r="G224" s="88"/>
      <c r="H224" s="88"/>
      <c r="I224" s="88"/>
      <c r="J224" s="88"/>
      <c r="K224" s="88"/>
      <c r="L224" s="88"/>
      <c r="M224" s="88"/>
      <c r="N224" s="88"/>
      <c r="O224" s="88"/>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row>
    <row r="225" spans="2:44" x14ac:dyDescent="0.25">
      <c r="B225" s="37"/>
      <c r="C225" s="37"/>
      <c r="D225" s="37"/>
      <c r="E225" s="88"/>
      <c r="F225" s="88"/>
      <c r="G225" s="88"/>
      <c r="H225" s="88"/>
      <c r="I225" s="88"/>
      <c r="J225" s="88"/>
      <c r="K225" s="88"/>
      <c r="L225" s="88"/>
      <c r="M225" s="88"/>
      <c r="N225" s="88"/>
      <c r="O225" s="88"/>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row>
    <row r="226" spans="2:44" x14ac:dyDescent="0.25">
      <c r="B226" s="37"/>
      <c r="C226" s="37"/>
      <c r="D226" s="37"/>
      <c r="E226" s="88"/>
      <c r="F226" s="88"/>
      <c r="G226" s="88"/>
      <c r="H226" s="88"/>
      <c r="I226" s="88"/>
      <c r="J226" s="88"/>
      <c r="K226" s="88"/>
      <c r="L226" s="88"/>
      <c r="M226" s="88"/>
      <c r="N226" s="88"/>
      <c r="O226" s="88"/>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row>
    <row r="227" spans="2:44" x14ac:dyDescent="0.25">
      <c r="B227" s="37"/>
      <c r="C227" s="37"/>
      <c r="D227" s="37"/>
      <c r="E227" s="88"/>
      <c r="F227" s="88"/>
      <c r="G227" s="88"/>
      <c r="H227" s="88"/>
      <c r="I227" s="88"/>
      <c r="J227" s="88"/>
      <c r="K227" s="88"/>
      <c r="L227" s="88"/>
      <c r="M227" s="88"/>
      <c r="N227" s="88"/>
      <c r="O227" s="88"/>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row>
    <row r="228" spans="2:44" x14ac:dyDescent="0.25">
      <c r="B228" s="37"/>
      <c r="C228" s="37"/>
      <c r="D228" s="37"/>
      <c r="E228" s="88"/>
      <c r="F228" s="88"/>
      <c r="G228" s="88"/>
      <c r="H228" s="88"/>
      <c r="I228" s="88"/>
      <c r="J228" s="88"/>
      <c r="K228" s="88"/>
      <c r="L228" s="88"/>
      <c r="M228" s="88"/>
      <c r="N228" s="88"/>
      <c r="O228" s="88"/>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row>
    <row r="229" spans="2:44" x14ac:dyDescent="0.25">
      <c r="B229" s="37"/>
      <c r="C229" s="37"/>
      <c r="D229" s="37"/>
      <c r="E229" s="88"/>
      <c r="F229" s="88"/>
      <c r="G229" s="88"/>
      <c r="H229" s="88"/>
      <c r="I229" s="88"/>
      <c r="J229" s="88"/>
      <c r="K229" s="88"/>
      <c r="L229" s="88"/>
      <c r="M229" s="88"/>
      <c r="N229" s="88"/>
      <c r="O229" s="88"/>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row>
    <row r="230" spans="2:44" x14ac:dyDescent="0.25">
      <c r="B230" s="37"/>
      <c r="C230" s="37"/>
      <c r="D230" s="37"/>
      <c r="E230" s="88"/>
      <c r="F230" s="88"/>
      <c r="G230" s="88"/>
      <c r="H230" s="88"/>
      <c r="I230" s="88"/>
      <c r="J230" s="88"/>
      <c r="K230" s="88"/>
      <c r="L230" s="88"/>
      <c r="M230" s="88"/>
      <c r="N230" s="88"/>
      <c r="O230" s="88"/>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row>
    <row r="231" spans="2:44" x14ac:dyDescent="0.25">
      <c r="B231" s="37"/>
      <c r="C231" s="37"/>
      <c r="D231" s="37"/>
      <c r="E231" s="88"/>
      <c r="F231" s="88"/>
      <c r="G231" s="88"/>
      <c r="H231" s="88"/>
      <c r="I231" s="88"/>
      <c r="J231" s="88"/>
      <c r="K231" s="88"/>
      <c r="L231" s="88"/>
      <c r="M231" s="88"/>
      <c r="N231" s="88"/>
      <c r="O231" s="88"/>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row>
    <row r="232" spans="2:44" x14ac:dyDescent="0.25">
      <c r="B232" s="37"/>
      <c r="C232" s="37"/>
      <c r="D232" s="37"/>
      <c r="E232" s="88"/>
      <c r="F232" s="88"/>
      <c r="G232" s="88"/>
      <c r="H232" s="88"/>
      <c r="I232" s="88"/>
      <c r="J232" s="88"/>
      <c r="K232" s="88"/>
      <c r="L232" s="88"/>
      <c r="M232" s="88"/>
      <c r="N232" s="88"/>
      <c r="O232" s="88"/>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row>
    <row r="233" spans="2:44" x14ac:dyDescent="0.25">
      <c r="B233" s="37"/>
      <c r="C233" s="37"/>
      <c r="D233" s="37"/>
      <c r="E233" s="88"/>
      <c r="F233" s="88"/>
      <c r="G233" s="88"/>
      <c r="H233" s="88"/>
      <c r="I233" s="88"/>
      <c r="J233" s="88"/>
      <c r="K233" s="88"/>
      <c r="L233" s="88"/>
      <c r="M233" s="88"/>
      <c r="N233" s="88"/>
      <c r="O233" s="88"/>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row>
    <row r="234" spans="2:44" x14ac:dyDescent="0.25">
      <c r="B234" s="37"/>
      <c r="C234" s="37"/>
      <c r="D234" s="37"/>
      <c r="E234" s="88"/>
      <c r="F234" s="88"/>
      <c r="G234" s="88"/>
      <c r="H234" s="88"/>
      <c r="I234" s="88"/>
      <c r="J234" s="88"/>
      <c r="K234" s="88"/>
      <c r="L234" s="88"/>
      <c r="M234" s="88"/>
      <c r="N234" s="88"/>
      <c r="O234" s="88"/>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row>
    <row r="235" spans="2:44" x14ac:dyDescent="0.25">
      <c r="B235" s="37"/>
      <c r="C235" s="37"/>
      <c r="D235" s="37"/>
      <c r="E235" s="88"/>
      <c r="F235" s="88"/>
      <c r="G235" s="88"/>
      <c r="H235" s="88"/>
      <c r="I235" s="88"/>
      <c r="J235" s="88"/>
      <c r="K235" s="88"/>
      <c r="L235" s="88"/>
      <c r="M235" s="88"/>
      <c r="N235" s="88"/>
      <c r="O235" s="88"/>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row>
    <row r="236" spans="2:44" x14ac:dyDescent="0.25">
      <c r="B236" s="37"/>
      <c r="C236" s="37"/>
      <c r="D236" s="37"/>
      <c r="E236" s="88"/>
      <c r="F236" s="88"/>
      <c r="G236" s="88"/>
      <c r="H236" s="88"/>
      <c r="I236" s="88"/>
      <c r="J236" s="88"/>
      <c r="K236" s="88"/>
      <c r="L236" s="88"/>
      <c r="M236" s="88"/>
      <c r="N236" s="88"/>
      <c r="O236" s="88"/>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row>
    <row r="237" spans="2:44" x14ac:dyDescent="0.25">
      <c r="B237" s="37"/>
      <c r="C237" s="37"/>
      <c r="D237" s="37"/>
      <c r="E237" s="88"/>
      <c r="F237" s="88"/>
      <c r="G237" s="88"/>
      <c r="H237" s="88"/>
      <c r="I237" s="88"/>
      <c r="J237" s="88"/>
      <c r="K237" s="88"/>
      <c r="L237" s="88"/>
      <c r="M237" s="88"/>
      <c r="N237" s="88"/>
      <c r="O237" s="88"/>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row>
    <row r="238" spans="2:44" x14ac:dyDescent="0.25">
      <c r="B238" s="37"/>
      <c r="C238" s="37"/>
      <c r="D238" s="37"/>
      <c r="E238" s="88"/>
      <c r="F238" s="88"/>
      <c r="G238" s="88"/>
      <c r="H238" s="88"/>
      <c r="I238" s="88"/>
      <c r="J238" s="88"/>
      <c r="K238" s="88"/>
      <c r="L238" s="88"/>
      <c r="M238" s="88"/>
      <c r="N238" s="88"/>
      <c r="O238" s="88"/>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row>
    <row r="239" spans="2:44" x14ac:dyDescent="0.25">
      <c r="B239" s="37"/>
      <c r="C239" s="37"/>
      <c r="D239" s="37"/>
      <c r="E239" s="88"/>
      <c r="F239" s="88"/>
      <c r="G239" s="88"/>
      <c r="H239" s="88"/>
      <c r="I239" s="88"/>
      <c r="J239" s="88"/>
      <c r="K239" s="88"/>
      <c r="L239" s="88"/>
      <c r="M239" s="88"/>
      <c r="N239" s="88"/>
      <c r="O239" s="88"/>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row>
    <row r="240" spans="2:44" x14ac:dyDescent="0.25">
      <c r="B240" s="37"/>
      <c r="C240" s="37"/>
      <c r="D240" s="37"/>
      <c r="E240" s="88"/>
      <c r="F240" s="88"/>
      <c r="G240" s="88"/>
      <c r="H240" s="88"/>
      <c r="I240" s="88"/>
      <c r="J240" s="88"/>
      <c r="K240" s="88"/>
      <c r="L240" s="88"/>
      <c r="M240" s="88"/>
      <c r="N240" s="88"/>
      <c r="O240" s="88"/>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row>
    <row r="241" spans="2:44" x14ac:dyDescent="0.25">
      <c r="B241" s="37"/>
      <c r="C241" s="37"/>
      <c r="D241" s="37"/>
      <c r="E241" s="88"/>
      <c r="F241" s="88"/>
      <c r="G241" s="88"/>
      <c r="H241" s="88"/>
      <c r="I241" s="88"/>
      <c r="J241" s="88"/>
      <c r="K241" s="88"/>
      <c r="L241" s="88"/>
      <c r="M241" s="88"/>
      <c r="N241" s="88"/>
      <c r="O241" s="88"/>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row>
    <row r="242" spans="2:44" x14ac:dyDescent="0.25">
      <c r="B242" s="37"/>
      <c r="C242" s="37"/>
      <c r="D242" s="37"/>
      <c r="E242" s="88"/>
      <c r="F242" s="88"/>
      <c r="G242" s="88"/>
      <c r="H242" s="88"/>
      <c r="I242" s="88"/>
      <c r="J242" s="88"/>
      <c r="K242" s="88"/>
      <c r="L242" s="88"/>
      <c r="M242" s="88"/>
      <c r="N242" s="88"/>
      <c r="O242" s="88"/>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row>
    <row r="243" spans="2:44" x14ac:dyDescent="0.25">
      <c r="B243" s="37"/>
      <c r="C243" s="37"/>
      <c r="D243" s="37"/>
      <c r="E243" s="88"/>
      <c r="F243" s="88"/>
      <c r="G243" s="88"/>
      <c r="H243" s="88"/>
      <c r="I243" s="88"/>
      <c r="J243" s="88"/>
      <c r="K243" s="88"/>
      <c r="L243" s="88"/>
      <c r="M243" s="88"/>
      <c r="N243" s="88"/>
      <c r="O243" s="88"/>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row>
    <row r="244" spans="2:44" x14ac:dyDescent="0.25">
      <c r="B244" s="37"/>
      <c r="C244" s="37"/>
      <c r="D244" s="37"/>
      <c r="E244" s="88"/>
      <c r="F244" s="88"/>
      <c r="G244" s="88"/>
      <c r="H244" s="88"/>
      <c r="I244" s="88"/>
      <c r="J244" s="88"/>
      <c r="K244" s="88"/>
      <c r="L244" s="88"/>
      <c r="M244" s="88"/>
      <c r="N244" s="88"/>
      <c r="O244" s="88"/>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row>
    <row r="245" spans="2:44" x14ac:dyDescent="0.25">
      <c r="B245" s="37"/>
      <c r="C245" s="37"/>
      <c r="D245" s="37"/>
      <c r="E245" s="88"/>
      <c r="F245" s="88"/>
      <c r="G245" s="88"/>
      <c r="H245" s="88"/>
      <c r="I245" s="88"/>
      <c r="J245" s="88"/>
      <c r="K245" s="88"/>
      <c r="L245" s="88"/>
      <c r="M245" s="88"/>
      <c r="N245" s="88"/>
      <c r="O245" s="88"/>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row>
    <row r="246" spans="2:44" x14ac:dyDescent="0.25">
      <c r="B246" s="37"/>
      <c r="C246" s="37"/>
      <c r="D246" s="37"/>
      <c r="E246" s="88"/>
      <c r="F246" s="88"/>
      <c r="G246" s="88"/>
      <c r="H246" s="88"/>
      <c r="I246" s="88"/>
      <c r="J246" s="88"/>
      <c r="K246" s="88"/>
      <c r="L246" s="88"/>
      <c r="M246" s="88"/>
      <c r="N246" s="88"/>
      <c r="O246" s="88"/>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row>
    <row r="247" spans="2:44" x14ac:dyDescent="0.25">
      <c r="B247" s="37"/>
      <c r="C247" s="37"/>
      <c r="D247" s="37"/>
      <c r="E247" s="88"/>
      <c r="F247" s="88"/>
      <c r="G247" s="88"/>
      <c r="H247" s="88"/>
      <c r="I247" s="88"/>
      <c r="J247" s="88"/>
      <c r="K247" s="88"/>
      <c r="L247" s="88"/>
      <c r="M247" s="88"/>
      <c r="N247" s="88"/>
      <c r="O247" s="88"/>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row>
    <row r="248" spans="2:44" x14ac:dyDescent="0.25">
      <c r="B248" s="37"/>
      <c r="C248" s="37"/>
      <c r="D248" s="37"/>
      <c r="E248" s="88"/>
      <c r="F248" s="88"/>
      <c r="G248" s="88"/>
      <c r="H248" s="88"/>
      <c r="I248" s="88"/>
      <c r="J248" s="88"/>
      <c r="K248" s="88"/>
      <c r="L248" s="88"/>
      <c r="M248" s="88"/>
      <c r="N248" s="88"/>
      <c r="O248" s="88"/>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row>
    <row r="249" spans="2:44" x14ac:dyDescent="0.25">
      <c r="B249" s="37"/>
      <c r="C249" s="37"/>
      <c r="D249" s="37"/>
      <c r="E249" s="88"/>
      <c r="F249" s="88"/>
      <c r="G249" s="88"/>
      <c r="H249" s="88"/>
      <c r="I249" s="88"/>
      <c r="J249" s="88"/>
      <c r="K249" s="88"/>
      <c r="L249" s="88"/>
      <c r="M249" s="88"/>
      <c r="N249" s="88"/>
      <c r="O249" s="88"/>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row>
    <row r="250" spans="2:44" x14ac:dyDescent="0.25">
      <c r="B250" s="37"/>
      <c r="C250" s="37"/>
      <c r="D250" s="37"/>
      <c r="E250" s="88"/>
      <c r="F250" s="88"/>
      <c r="G250" s="88"/>
      <c r="H250" s="88"/>
      <c r="I250" s="88"/>
      <c r="J250" s="88"/>
      <c r="K250" s="88"/>
      <c r="L250" s="88"/>
      <c r="M250" s="88"/>
      <c r="N250" s="88"/>
      <c r="O250" s="88"/>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row>
    <row r="251" spans="2:44" x14ac:dyDescent="0.25">
      <c r="B251" s="37"/>
      <c r="C251" s="37"/>
      <c r="D251" s="37"/>
      <c r="E251" s="88"/>
      <c r="F251" s="88"/>
      <c r="G251" s="88"/>
      <c r="H251" s="88"/>
      <c r="I251" s="88"/>
      <c r="J251" s="88"/>
      <c r="K251" s="88"/>
      <c r="L251" s="88"/>
      <c r="M251" s="88"/>
      <c r="N251" s="88"/>
      <c r="O251" s="88"/>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row>
    <row r="252" spans="2:44" x14ac:dyDescent="0.25">
      <c r="B252" s="37"/>
      <c r="C252" s="37"/>
      <c r="D252" s="37"/>
      <c r="E252" s="88"/>
      <c r="F252" s="88"/>
      <c r="G252" s="88"/>
      <c r="H252" s="88"/>
      <c r="I252" s="88"/>
      <c r="J252" s="88"/>
      <c r="K252" s="88"/>
      <c r="L252" s="88"/>
      <c r="M252" s="88"/>
      <c r="N252" s="88"/>
      <c r="O252" s="88"/>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row>
    <row r="253" spans="2:44" x14ac:dyDescent="0.25">
      <c r="B253" s="37"/>
      <c r="C253" s="37"/>
      <c r="D253" s="37"/>
      <c r="E253" s="88"/>
      <c r="F253" s="88"/>
      <c r="G253" s="88"/>
      <c r="H253" s="88"/>
      <c r="I253" s="88"/>
      <c r="J253" s="88"/>
      <c r="K253" s="88"/>
      <c r="L253" s="88"/>
      <c r="M253" s="88"/>
      <c r="N253" s="88"/>
      <c r="O253" s="88"/>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row>
    <row r="254" spans="2:44" x14ac:dyDescent="0.25">
      <c r="B254" s="37"/>
      <c r="C254" s="37"/>
      <c r="D254" s="37"/>
      <c r="E254" s="88"/>
      <c r="F254" s="88"/>
      <c r="G254" s="88"/>
      <c r="H254" s="88"/>
      <c r="I254" s="88"/>
      <c r="J254" s="88"/>
      <c r="K254" s="88"/>
      <c r="L254" s="88"/>
      <c r="M254" s="88"/>
      <c r="N254" s="88"/>
      <c r="O254" s="88"/>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row>
    <row r="255" spans="2:44" x14ac:dyDescent="0.25">
      <c r="B255" s="37"/>
      <c r="C255" s="37"/>
      <c r="D255" s="37"/>
      <c r="E255" s="88"/>
      <c r="F255" s="88"/>
      <c r="G255" s="88"/>
      <c r="H255" s="88"/>
      <c r="I255" s="88"/>
      <c r="J255" s="88"/>
      <c r="K255" s="88"/>
      <c r="L255" s="88"/>
      <c r="M255" s="88"/>
      <c r="N255" s="88"/>
      <c r="O255" s="88"/>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row>
    <row r="256" spans="2:44" x14ac:dyDescent="0.25">
      <c r="B256" s="37"/>
      <c r="C256" s="37"/>
      <c r="D256" s="37"/>
      <c r="E256" s="88"/>
      <c r="F256" s="88"/>
      <c r="G256" s="88"/>
      <c r="H256" s="88"/>
      <c r="I256" s="88"/>
      <c r="J256" s="88"/>
      <c r="K256" s="88"/>
      <c r="L256" s="88"/>
      <c r="M256" s="88"/>
      <c r="N256" s="88"/>
      <c r="O256" s="88"/>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row>
    <row r="257" spans="2:44" x14ac:dyDescent="0.25">
      <c r="B257" s="37"/>
      <c r="C257" s="37"/>
      <c r="D257" s="37"/>
      <c r="E257" s="88"/>
      <c r="F257" s="88"/>
      <c r="G257" s="88"/>
      <c r="H257" s="88"/>
      <c r="I257" s="88"/>
      <c r="J257" s="88"/>
      <c r="K257" s="88"/>
      <c r="L257" s="88"/>
      <c r="M257" s="88"/>
      <c r="N257" s="88"/>
      <c r="O257" s="88"/>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row>
    <row r="258" spans="2:44" x14ac:dyDescent="0.25">
      <c r="B258" s="37"/>
      <c r="C258" s="37"/>
      <c r="D258" s="37"/>
      <c r="E258" s="88"/>
      <c r="F258" s="88"/>
      <c r="G258" s="88"/>
      <c r="H258" s="88"/>
      <c r="I258" s="88"/>
      <c r="J258" s="88"/>
      <c r="K258" s="88"/>
      <c r="L258" s="88"/>
      <c r="M258" s="88"/>
      <c r="N258" s="88"/>
      <c r="O258" s="88"/>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row>
    <row r="259" spans="2:44" x14ac:dyDescent="0.25">
      <c r="B259" s="37"/>
      <c r="C259" s="37"/>
      <c r="D259" s="37"/>
      <c r="E259" s="88"/>
      <c r="F259" s="88"/>
      <c r="G259" s="88"/>
      <c r="H259" s="88"/>
      <c r="I259" s="88"/>
      <c r="J259" s="88"/>
      <c r="K259" s="88"/>
      <c r="L259" s="88"/>
      <c r="M259" s="88"/>
      <c r="N259" s="88"/>
      <c r="O259" s="88"/>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row>
    <row r="260" spans="2:44" x14ac:dyDescent="0.25">
      <c r="B260" s="37"/>
      <c r="C260" s="37"/>
      <c r="D260" s="37"/>
      <c r="E260" s="88"/>
      <c r="F260" s="88"/>
      <c r="G260" s="88"/>
      <c r="H260" s="88"/>
      <c r="I260" s="88"/>
      <c r="J260" s="88"/>
      <c r="K260" s="88"/>
      <c r="L260" s="88"/>
      <c r="M260" s="88"/>
      <c r="N260" s="88"/>
      <c r="O260" s="88"/>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row>
    <row r="261" spans="2:44" x14ac:dyDescent="0.25">
      <c r="B261" s="37"/>
      <c r="C261" s="37"/>
      <c r="D261" s="37"/>
      <c r="E261" s="88"/>
      <c r="F261" s="88"/>
      <c r="G261" s="88"/>
      <c r="H261" s="88"/>
      <c r="I261" s="88"/>
      <c r="J261" s="88"/>
      <c r="K261" s="88"/>
      <c r="L261" s="88"/>
      <c r="M261" s="88"/>
      <c r="N261" s="88"/>
      <c r="O261" s="88"/>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row>
    <row r="262" spans="2:44" x14ac:dyDescent="0.25">
      <c r="B262" s="37"/>
      <c r="C262" s="37"/>
      <c r="D262" s="37"/>
      <c r="E262" s="88"/>
      <c r="F262" s="88"/>
      <c r="G262" s="88"/>
      <c r="H262" s="88"/>
      <c r="I262" s="88"/>
      <c r="J262" s="88"/>
      <c r="K262" s="88"/>
      <c r="L262" s="88"/>
      <c r="M262" s="88"/>
      <c r="N262" s="88"/>
      <c r="O262" s="88"/>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row>
    <row r="263" spans="2:44" x14ac:dyDescent="0.25">
      <c r="B263" s="37"/>
      <c r="C263" s="37"/>
      <c r="D263" s="37"/>
      <c r="E263" s="88"/>
      <c r="F263" s="88"/>
      <c r="G263" s="88"/>
      <c r="H263" s="88"/>
      <c r="I263" s="88"/>
      <c r="J263" s="88"/>
      <c r="K263" s="88"/>
      <c r="L263" s="88"/>
      <c r="M263" s="88"/>
      <c r="N263" s="88"/>
      <c r="O263" s="88"/>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row>
    <row r="264" spans="2:44" x14ac:dyDescent="0.25">
      <c r="B264" s="37"/>
      <c r="C264" s="37"/>
      <c r="D264" s="37"/>
      <c r="E264" s="88"/>
      <c r="F264" s="88"/>
      <c r="G264" s="88"/>
      <c r="H264" s="88"/>
      <c r="I264" s="88"/>
      <c r="J264" s="88"/>
      <c r="K264" s="88"/>
      <c r="L264" s="88"/>
      <c r="M264" s="88"/>
      <c r="N264" s="88"/>
      <c r="O264" s="88"/>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row>
    <row r="265" spans="2:44" x14ac:dyDescent="0.25">
      <c r="B265" s="37"/>
      <c r="C265" s="37"/>
      <c r="D265" s="37"/>
      <c r="E265" s="88"/>
      <c r="F265" s="88"/>
      <c r="G265" s="88"/>
      <c r="H265" s="88"/>
      <c r="I265" s="88"/>
      <c r="J265" s="88"/>
      <c r="K265" s="88"/>
      <c r="L265" s="88"/>
      <c r="M265" s="88"/>
      <c r="N265" s="88"/>
      <c r="O265" s="88"/>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row>
    <row r="266" spans="2:44" x14ac:dyDescent="0.25">
      <c r="B266" s="37"/>
      <c r="C266" s="37"/>
      <c r="D266" s="37"/>
      <c r="E266" s="88"/>
      <c r="F266" s="88"/>
      <c r="G266" s="88"/>
      <c r="H266" s="88"/>
      <c r="I266" s="88"/>
      <c r="J266" s="88"/>
      <c r="K266" s="88"/>
      <c r="L266" s="88"/>
      <c r="M266" s="88"/>
      <c r="N266" s="88"/>
      <c r="O266" s="88"/>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row>
    <row r="267" spans="2:44" x14ac:dyDescent="0.25">
      <c r="B267" s="37"/>
      <c r="C267" s="37"/>
      <c r="D267" s="37"/>
      <c r="E267" s="88"/>
      <c r="F267" s="88"/>
      <c r="G267" s="88"/>
      <c r="H267" s="88"/>
      <c r="I267" s="88"/>
      <c r="J267" s="88"/>
      <c r="K267" s="88"/>
      <c r="L267" s="88"/>
      <c r="M267" s="88"/>
      <c r="N267" s="88"/>
      <c r="O267" s="88"/>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row>
    <row r="268" spans="2:44" x14ac:dyDescent="0.25">
      <c r="B268" s="37"/>
      <c r="C268" s="37"/>
      <c r="D268" s="37"/>
      <c r="E268" s="88"/>
      <c r="F268" s="88"/>
      <c r="G268" s="88"/>
      <c r="H268" s="88"/>
      <c r="I268" s="88"/>
      <c r="J268" s="88"/>
      <c r="K268" s="88"/>
      <c r="L268" s="88"/>
      <c r="M268" s="88"/>
      <c r="N268" s="88"/>
      <c r="O268" s="88"/>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row>
    <row r="269" spans="2:44" x14ac:dyDescent="0.25">
      <c r="B269" s="37"/>
      <c r="C269" s="37"/>
      <c r="D269" s="37"/>
      <c r="E269" s="88"/>
      <c r="F269" s="88"/>
      <c r="G269" s="88"/>
      <c r="H269" s="88"/>
      <c r="I269" s="88"/>
      <c r="J269" s="88"/>
      <c r="K269" s="88"/>
      <c r="L269" s="88"/>
      <c r="M269" s="88"/>
      <c r="N269" s="88"/>
      <c r="O269" s="88"/>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row>
    <row r="270" spans="2:44" x14ac:dyDescent="0.25">
      <c r="B270" s="37"/>
      <c r="C270" s="37"/>
      <c r="D270" s="37"/>
      <c r="E270" s="88"/>
      <c r="F270" s="88"/>
      <c r="G270" s="88"/>
      <c r="H270" s="88"/>
      <c r="I270" s="88"/>
      <c r="J270" s="88"/>
      <c r="K270" s="88"/>
      <c r="L270" s="88"/>
      <c r="M270" s="88"/>
      <c r="N270" s="88"/>
      <c r="O270" s="88"/>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row>
    <row r="271" spans="2:44" x14ac:dyDescent="0.25">
      <c r="B271" s="37"/>
      <c r="C271" s="37"/>
      <c r="D271" s="37"/>
      <c r="E271" s="88"/>
      <c r="F271" s="88"/>
      <c r="G271" s="88"/>
      <c r="H271" s="88"/>
      <c r="I271" s="88"/>
      <c r="J271" s="88"/>
      <c r="K271" s="88"/>
      <c r="L271" s="88"/>
      <c r="M271" s="88"/>
      <c r="N271" s="88"/>
      <c r="O271" s="88"/>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row>
    <row r="272" spans="2:44" x14ac:dyDescent="0.25">
      <c r="B272" s="37"/>
      <c r="C272" s="37"/>
      <c r="D272" s="37"/>
      <c r="E272" s="88"/>
      <c r="F272" s="88"/>
      <c r="G272" s="88"/>
      <c r="H272" s="88"/>
      <c r="I272" s="88"/>
      <c r="J272" s="88"/>
      <c r="K272" s="88"/>
      <c r="L272" s="88"/>
      <c r="M272" s="88"/>
      <c r="N272" s="88"/>
      <c r="O272" s="88"/>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row>
    <row r="273" spans="2:44" x14ac:dyDescent="0.25">
      <c r="B273" s="37"/>
      <c r="C273" s="37"/>
      <c r="D273" s="37"/>
      <c r="E273" s="88"/>
      <c r="F273" s="88"/>
      <c r="G273" s="88"/>
      <c r="H273" s="88"/>
      <c r="I273" s="88"/>
      <c r="J273" s="88"/>
      <c r="K273" s="88"/>
      <c r="L273" s="88"/>
      <c r="M273" s="88"/>
      <c r="N273" s="88"/>
      <c r="O273" s="88"/>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row>
    <row r="274" spans="2:44" x14ac:dyDescent="0.25">
      <c r="B274" s="37"/>
      <c r="C274" s="37"/>
      <c r="D274" s="37"/>
      <c r="E274" s="88"/>
      <c r="F274" s="88"/>
      <c r="G274" s="88"/>
      <c r="H274" s="88"/>
      <c r="I274" s="88"/>
      <c r="J274" s="88"/>
      <c r="K274" s="88"/>
      <c r="L274" s="88"/>
      <c r="M274" s="88"/>
      <c r="N274" s="88"/>
      <c r="O274" s="88"/>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row>
    <row r="275" spans="2:44" x14ac:dyDescent="0.25">
      <c r="B275" s="37"/>
      <c r="C275" s="37"/>
      <c r="D275" s="37"/>
      <c r="E275" s="88"/>
      <c r="F275" s="88"/>
      <c r="G275" s="88"/>
      <c r="H275" s="88"/>
      <c r="I275" s="88"/>
      <c r="J275" s="88"/>
      <c r="K275" s="88"/>
      <c r="L275" s="88"/>
      <c r="M275" s="88"/>
      <c r="N275" s="88"/>
      <c r="O275" s="88"/>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row>
    <row r="276" spans="2:44" x14ac:dyDescent="0.25">
      <c r="B276" s="37"/>
      <c r="C276" s="37"/>
      <c r="D276" s="37"/>
      <c r="E276" s="88"/>
      <c r="F276" s="88"/>
      <c r="G276" s="88"/>
      <c r="H276" s="88"/>
      <c r="I276" s="88"/>
      <c r="J276" s="88"/>
      <c r="K276" s="88"/>
      <c r="L276" s="88"/>
      <c r="M276" s="88"/>
      <c r="N276" s="88"/>
      <c r="O276" s="88"/>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row>
    <row r="277" spans="2:44" x14ac:dyDescent="0.25">
      <c r="B277" s="37"/>
      <c r="C277" s="37"/>
      <c r="D277" s="37"/>
      <c r="E277" s="88"/>
      <c r="F277" s="88"/>
      <c r="G277" s="88"/>
      <c r="H277" s="88"/>
      <c r="I277" s="88"/>
      <c r="J277" s="88"/>
      <c r="K277" s="88"/>
      <c r="L277" s="88"/>
      <c r="M277" s="88"/>
      <c r="N277" s="88"/>
      <c r="O277" s="88"/>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row>
    <row r="278" spans="2:44" x14ac:dyDescent="0.25">
      <c r="B278" s="37"/>
      <c r="C278" s="37"/>
      <c r="D278" s="37"/>
      <c r="E278" s="88"/>
      <c r="F278" s="88"/>
      <c r="G278" s="88"/>
      <c r="H278" s="88"/>
      <c r="I278" s="88"/>
      <c r="J278" s="88"/>
      <c r="K278" s="88"/>
      <c r="L278" s="88"/>
      <c r="M278" s="88"/>
      <c r="N278" s="88"/>
      <c r="O278" s="88"/>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row>
    <row r="279" spans="2:44" x14ac:dyDescent="0.25">
      <c r="B279" s="37"/>
      <c r="C279" s="37"/>
      <c r="D279" s="37"/>
      <c r="E279" s="88"/>
      <c r="F279" s="88"/>
      <c r="G279" s="88"/>
      <c r="H279" s="88"/>
      <c r="I279" s="88"/>
      <c r="J279" s="88"/>
      <c r="K279" s="88"/>
      <c r="L279" s="88"/>
      <c r="M279" s="88"/>
      <c r="N279" s="88"/>
      <c r="O279" s="88"/>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row>
    <row r="280" spans="2:44" x14ac:dyDescent="0.25">
      <c r="B280" s="37"/>
      <c r="C280" s="37"/>
      <c r="D280" s="37"/>
      <c r="E280" s="88"/>
      <c r="F280" s="88"/>
      <c r="G280" s="88"/>
      <c r="H280" s="88"/>
      <c r="I280" s="88"/>
      <c r="J280" s="88"/>
      <c r="K280" s="88"/>
      <c r="L280" s="88"/>
      <c r="M280" s="88"/>
      <c r="N280" s="88"/>
      <c r="O280" s="88"/>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row>
    <row r="281" spans="2:44" x14ac:dyDescent="0.25">
      <c r="B281" s="37"/>
      <c r="C281" s="37"/>
      <c r="D281" s="37"/>
      <c r="E281" s="88"/>
      <c r="F281" s="88"/>
      <c r="G281" s="88"/>
      <c r="H281" s="88"/>
      <c r="I281" s="88"/>
      <c r="J281" s="88"/>
      <c r="K281" s="88"/>
      <c r="L281" s="88"/>
      <c r="M281" s="88"/>
      <c r="N281" s="88"/>
      <c r="O281" s="88"/>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row>
    <row r="282" spans="2:44" x14ac:dyDescent="0.25">
      <c r="B282" s="37"/>
      <c r="C282" s="37"/>
      <c r="D282" s="37"/>
      <c r="E282" s="88"/>
      <c r="F282" s="88"/>
      <c r="G282" s="88"/>
      <c r="H282" s="88"/>
      <c r="I282" s="88"/>
      <c r="J282" s="88"/>
      <c r="K282" s="88"/>
      <c r="L282" s="88"/>
      <c r="M282" s="88"/>
      <c r="N282" s="88"/>
      <c r="O282" s="88"/>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row>
    <row r="283" spans="2:44" x14ac:dyDescent="0.25">
      <c r="B283" s="37"/>
      <c r="C283" s="37"/>
      <c r="D283" s="37"/>
      <c r="E283" s="88"/>
      <c r="F283" s="88"/>
      <c r="G283" s="88"/>
      <c r="H283" s="88"/>
      <c r="I283" s="88"/>
      <c r="J283" s="88"/>
      <c r="K283" s="88"/>
      <c r="L283" s="88"/>
      <c r="M283" s="88"/>
      <c r="N283" s="88"/>
      <c r="O283" s="88"/>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row>
    <row r="284" spans="2:44" x14ac:dyDescent="0.25">
      <c r="B284" s="37"/>
      <c r="C284" s="37"/>
      <c r="D284" s="37"/>
      <c r="E284" s="88"/>
      <c r="F284" s="88"/>
      <c r="G284" s="88"/>
      <c r="H284" s="88"/>
      <c r="I284" s="88"/>
      <c r="J284" s="88"/>
      <c r="K284" s="88"/>
      <c r="L284" s="88"/>
      <c r="M284" s="88"/>
      <c r="N284" s="88"/>
      <c r="O284" s="88"/>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row>
    <row r="285" spans="2:44" x14ac:dyDescent="0.25">
      <c r="B285" s="37"/>
      <c r="C285" s="37"/>
      <c r="D285" s="37"/>
      <c r="E285" s="88"/>
      <c r="F285" s="88"/>
      <c r="G285" s="88"/>
      <c r="H285" s="88"/>
      <c r="I285" s="88"/>
      <c r="J285" s="88"/>
      <c r="K285" s="88"/>
      <c r="L285" s="88"/>
      <c r="M285" s="88"/>
      <c r="N285" s="88"/>
      <c r="O285" s="88"/>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row>
    <row r="286" spans="2:44" x14ac:dyDescent="0.25">
      <c r="B286" s="37"/>
      <c r="C286" s="37"/>
      <c r="D286" s="37"/>
      <c r="E286" s="88"/>
      <c r="F286" s="88"/>
      <c r="G286" s="88"/>
      <c r="H286" s="88"/>
      <c r="I286" s="88"/>
      <c r="J286" s="88"/>
      <c r="K286" s="88"/>
      <c r="L286" s="88"/>
      <c r="M286" s="88"/>
      <c r="N286" s="88"/>
      <c r="O286" s="88"/>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row>
    <row r="287" spans="2:44" x14ac:dyDescent="0.25">
      <c r="B287" s="37"/>
      <c r="C287" s="37"/>
      <c r="D287" s="37"/>
      <c r="E287" s="88"/>
      <c r="F287" s="88"/>
      <c r="G287" s="88"/>
      <c r="H287" s="88"/>
      <c r="I287" s="88"/>
      <c r="J287" s="88"/>
      <c r="K287" s="88"/>
      <c r="L287" s="88"/>
      <c r="M287" s="88"/>
      <c r="N287" s="88"/>
      <c r="O287" s="88"/>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row>
    <row r="288" spans="2:44" x14ac:dyDescent="0.25">
      <c r="B288" s="37"/>
      <c r="C288" s="37"/>
      <c r="D288" s="37"/>
      <c r="E288" s="88"/>
      <c r="F288" s="88"/>
      <c r="G288" s="88"/>
      <c r="H288" s="88"/>
      <c r="I288" s="88"/>
      <c r="J288" s="88"/>
      <c r="K288" s="88"/>
      <c r="L288" s="88"/>
      <c r="M288" s="88"/>
      <c r="N288" s="88"/>
      <c r="O288" s="88"/>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row>
    <row r="289" spans="2:44" x14ac:dyDescent="0.25">
      <c r="B289" s="37"/>
      <c r="C289" s="37"/>
      <c r="D289" s="37"/>
      <c r="E289" s="88"/>
      <c r="F289" s="88"/>
      <c r="G289" s="88"/>
      <c r="H289" s="88"/>
      <c r="I289" s="88"/>
      <c r="J289" s="88"/>
      <c r="K289" s="88"/>
      <c r="L289" s="88"/>
      <c r="M289" s="88"/>
      <c r="N289" s="88"/>
      <c r="O289" s="88"/>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row>
    <row r="290" spans="2:44" x14ac:dyDescent="0.25">
      <c r="B290" s="37"/>
      <c r="C290" s="37"/>
      <c r="D290" s="37"/>
      <c r="E290" s="88"/>
      <c r="F290" s="88"/>
      <c r="G290" s="88"/>
      <c r="H290" s="88"/>
      <c r="I290" s="88"/>
      <c r="J290" s="88"/>
      <c r="K290" s="88"/>
      <c r="L290" s="88"/>
      <c r="M290" s="88"/>
      <c r="N290" s="88"/>
      <c r="O290" s="88"/>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row>
    <row r="291" spans="2:44" x14ac:dyDescent="0.25">
      <c r="B291" s="37"/>
      <c r="C291" s="37"/>
      <c r="D291" s="37"/>
      <c r="E291" s="88"/>
      <c r="F291" s="88"/>
      <c r="G291" s="88"/>
      <c r="H291" s="88"/>
      <c r="I291" s="88"/>
      <c r="J291" s="88"/>
      <c r="K291" s="88"/>
      <c r="L291" s="88"/>
      <c r="M291" s="88"/>
      <c r="N291" s="88"/>
      <c r="O291" s="88"/>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row>
    <row r="292" spans="2:44" x14ac:dyDescent="0.25">
      <c r="B292" s="37"/>
      <c r="C292" s="37"/>
      <c r="D292" s="37"/>
      <c r="E292" s="88"/>
      <c r="F292" s="88"/>
      <c r="G292" s="88"/>
      <c r="H292" s="88"/>
      <c r="I292" s="88"/>
      <c r="J292" s="88"/>
      <c r="K292" s="88"/>
      <c r="L292" s="88"/>
      <c r="M292" s="88"/>
      <c r="N292" s="88"/>
      <c r="O292" s="88"/>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row>
    <row r="293" spans="2:44" x14ac:dyDescent="0.25">
      <c r="B293" s="37"/>
      <c r="C293" s="37"/>
      <c r="D293" s="37"/>
      <c r="E293" s="88"/>
      <c r="F293" s="88"/>
      <c r="G293" s="88"/>
      <c r="H293" s="88"/>
      <c r="I293" s="88"/>
      <c r="J293" s="88"/>
      <c r="K293" s="88"/>
      <c r="L293" s="88"/>
      <c r="M293" s="88"/>
      <c r="N293" s="88"/>
      <c r="O293" s="88"/>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row>
    <row r="294" spans="2:44" x14ac:dyDescent="0.25">
      <c r="B294" s="37"/>
      <c r="C294" s="37"/>
      <c r="D294" s="37"/>
      <c r="E294" s="88"/>
      <c r="F294" s="88"/>
      <c r="G294" s="88"/>
      <c r="H294" s="88"/>
      <c r="I294" s="88"/>
      <c r="J294" s="88"/>
      <c r="K294" s="88"/>
      <c r="L294" s="88"/>
      <c r="M294" s="88"/>
      <c r="N294" s="88"/>
      <c r="O294" s="88"/>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row>
    <row r="295" spans="2:44" x14ac:dyDescent="0.25">
      <c r="B295" s="37"/>
      <c r="C295" s="37"/>
      <c r="D295" s="37"/>
      <c r="E295" s="88"/>
      <c r="F295" s="88"/>
      <c r="G295" s="88"/>
      <c r="H295" s="88"/>
      <c r="I295" s="88"/>
      <c r="J295" s="88"/>
      <c r="K295" s="88"/>
      <c r="L295" s="88"/>
      <c r="M295" s="88"/>
      <c r="N295" s="88"/>
      <c r="O295" s="88"/>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row>
    <row r="296" spans="2:44" x14ac:dyDescent="0.25">
      <c r="B296" s="37"/>
      <c r="C296" s="37"/>
      <c r="D296" s="37"/>
      <c r="E296" s="88"/>
      <c r="F296" s="88"/>
      <c r="G296" s="88"/>
      <c r="H296" s="88"/>
      <c r="I296" s="88"/>
      <c r="J296" s="88"/>
      <c r="K296" s="88"/>
      <c r="L296" s="88"/>
      <c r="M296" s="88"/>
      <c r="N296" s="88"/>
      <c r="O296" s="88"/>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row>
    <row r="297" spans="2:44" x14ac:dyDescent="0.25">
      <c r="B297" s="37"/>
      <c r="C297" s="37"/>
      <c r="D297" s="37"/>
      <c r="E297" s="88"/>
      <c r="F297" s="88"/>
      <c r="G297" s="88"/>
      <c r="H297" s="88"/>
      <c r="I297" s="88"/>
      <c r="J297" s="88"/>
      <c r="K297" s="88"/>
      <c r="L297" s="88"/>
      <c r="M297" s="88"/>
      <c r="N297" s="88"/>
      <c r="O297" s="88"/>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row>
    <row r="298" spans="2:44" x14ac:dyDescent="0.25">
      <c r="B298" s="37"/>
      <c r="C298" s="37"/>
      <c r="D298" s="37"/>
      <c r="E298" s="88"/>
      <c r="F298" s="88"/>
      <c r="G298" s="88"/>
      <c r="H298" s="88"/>
      <c r="I298" s="88"/>
      <c r="J298" s="88"/>
      <c r="K298" s="88"/>
      <c r="L298" s="88"/>
      <c r="M298" s="88"/>
      <c r="N298" s="88"/>
      <c r="O298" s="88"/>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row>
    <row r="299" spans="2:44" x14ac:dyDescent="0.25">
      <c r="B299" s="37"/>
      <c r="C299" s="37"/>
      <c r="D299" s="37"/>
      <c r="E299" s="88"/>
      <c r="F299" s="88"/>
      <c r="G299" s="88"/>
      <c r="H299" s="88"/>
      <c r="I299" s="88"/>
      <c r="J299" s="88"/>
      <c r="K299" s="88"/>
      <c r="L299" s="88"/>
      <c r="M299" s="88"/>
      <c r="N299" s="88"/>
      <c r="O299" s="88"/>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row>
    <row r="300" spans="2:44" x14ac:dyDescent="0.25">
      <c r="B300" s="37"/>
      <c r="C300" s="37"/>
      <c r="D300" s="37"/>
      <c r="E300" s="88"/>
      <c r="F300" s="88"/>
      <c r="G300" s="88"/>
      <c r="H300" s="88"/>
      <c r="I300" s="88"/>
      <c r="J300" s="88"/>
      <c r="K300" s="88"/>
      <c r="L300" s="88"/>
      <c r="M300" s="88"/>
      <c r="N300" s="88"/>
      <c r="O300" s="88"/>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row>
    <row r="301" spans="2:44" x14ac:dyDescent="0.25">
      <c r="B301" s="37"/>
      <c r="C301" s="37"/>
      <c r="D301" s="37"/>
      <c r="E301" s="88"/>
      <c r="F301" s="88"/>
      <c r="G301" s="88"/>
      <c r="H301" s="88"/>
      <c r="I301" s="88"/>
      <c r="J301" s="88"/>
      <c r="K301" s="88"/>
      <c r="L301" s="88"/>
      <c r="M301" s="88"/>
      <c r="N301" s="88"/>
      <c r="O301" s="88"/>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row>
    <row r="302" spans="2:44" x14ac:dyDescent="0.25">
      <c r="B302" s="37"/>
      <c r="C302" s="37"/>
      <c r="D302" s="37"/>
      <c r="E302" s="88"/>
      <c r="F302" s="88"/>
      <c r="G302" s="88"/>
      <c r="H302" s="88"/>
      <c r="I302" s="88"/>
      <c r="J302" s="88"/>
      <c r="K302" s="88"/>
      <c r="L302" s="88"/>
      <c r="M302" s="88"/>
      <c r="N302" s="88"/>
      <c r="O302" s="88"/>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row>
    <row r="303" spans="2:44" x14ac:dyDescent="0.25">
      <c r="B303" s="37"/>
      <c r="C303" s="37"/>
      <c r="D303" s="37"/>
      <c r="E303" s="88"/>
      <c r="F303" s="88"/>
      <c r="G303" s="88"/>
      <c r="H303" s="88"/>
      <c r="I303" s="88"/>
      <c r="J303" s="88"/>
      <c r="K303" s="88"/>
      <c r="L303" s="88"/>
      <c r="M303" s="88"/>
      <c r="N303" s="88"/>
      <c r="O303" s="88"/>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row>
    <row r="304" spans="2:44" x14ac:dyDescent="0.25">
      <c r="B304" s="37"/>
      <c r="C304" s="37"/>
      <c r="D304" s="37"/>
      <c r="E304" s="88"/>
      <c r="F304" s="88"/>
      <c r="G304" s="88"/>
      <c r="H304" s="88"/>
      <c r="I304" s="88"/>
      <c r="J304" s="88"/>
      <c r="K304" s="88"/>
      <c r="L304" s="88"/>
      <c r="M304" s="88"/>
      <c r="N304" s="88"/>
      <c r="O304" s="88"/>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row>
    <row r="305" spans="2:44" x14ac:dyDescent="0.25">
      <c r="B305" s="37"/>
      <c r="C305" s="37"/>
      <c r="D305" s="37"/>
      <c r="E305" s="88"/>
      <c r="F305" s="88"/>
      <c r="G305" s="88"/>
      <c r="H305" s="88"/>
      <c r="I305" s="88"/>
      <c r="J305" s="88"/>
      <c r="K305" s="88"/>
      <c r="L305" s="88"/>
      <c r="M305" s="88"/>
      <c r="N305" s="88"/>
      <c r="O305" s="88"/>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row>
    <row r="306" spans="2:44" x14ac:dyDescent="0.25">
      <c r="B306" s="37"/>
      <c r="C306" s="37"/>
      <c r="D306" s="37"/>
      <c r="E306" s="88"/>
      <c r="F306" s="88"/>
      <c r="G306" s="88"/>
      <c r="H306" s="88"/>
      <c r="I306" s="88"/>
      <c r="J306" s="88"/>
      <c r="K306" s="88"/>
      <c r="L306" s="88"/>
      <c r="M306" s="88"/>
      <c r="N306" s="88"/>
      <c r="O306" s="88"/>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row>
    <row r="307" spans="2:44" x14ac:dyDescent="0.25">
      <c r="B307" s="37"/>
      <c r="C307" s="37"/>
      <c r="D307" s="37"/>
      <c r="E307" s="88"/>
      <c r="F307" s="88"/>
      <c r="G307" s="88"/>
      <c r="H307" s="88"/>
      <c r="I307" s="88"/>
      <c r="J307" s="88"/>
      <c r="K307" s="88"/>
      <c r="L307" s="88"/>
      <c r="M307" s="88"/>
      <c r="N307" s="88"/>
      <c r="O307" s="88"/>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row>
    <row r="308" spans="2:44" x14ac:dyDescent="0.25">
      <c r="B308" s="37"/>
      <c r="C308" s="37"/>
      <c r="D308" s="37"/>
      <c r="E308" s="88"/>
      <c r="F308" s="88"/>
      <c r="G308" s="88"/>
      <c r="H308" s="88"/>
      <c r="I308" s="88"/>
      <c r="J308" s="88"/>
      <c r="K308" s="88"/>
      <c r="L308" s="88"/>
      <c r="M308" s="88"/>
      <c r="N308" s="88"/>
      <c r="O308" s="88"/>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row>
    <row r="309" spans="2:44" x14ac:dyDescent="0.25">
      <c r="B309" s="37"/>
      <c r="C309" s="37"/>
      <c r="D309" s="37"/>
      <c r="E309" s="88"/>
      <c r="F309" s="88"/>
      <c r="G309" s="88"/>
      <c r="H309" s="88"/>
      <c r="I309" s="88"/>
      <c r="J309" s="88"/>
      <c r="K309" s="88"/>
      <c r="L309" s="88"/>
      <c r="M309" s="88"/>
      <c r="N309" s="88"/>
      <c r="O309" s="88"/>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row>
    <row r="310" spans="2:44" x14ac:dyDescent="0.25">
      <c r="B310" s="37"/>
      <c r="C310" s="37"/>
      <c r="D310" s="37"/>
      <c r="E310" s="88"/>
      <c r="F310" s="88"/>
      <c r="G310" s="88"/>
      <c r="H310" s="88"/>
      <c r="I310" s="88"/>
      <c r="J310" s="88"/>
      <c r="K310" s="88"/>
      <c r="L310" s="88"/>
      <c r="M310" s="88"/>
      <c r="N310" s="88"/>
      <c r="O310" s="88"/>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row>
    <row r="311" spans="2:44" x14ac:dyDescent="0.25">
      <c r="B311" s="37"/>
      <c r="C311" s="37"/>
      <c r="D311" s="37"/>
      <c r="E311" s="88"/>
      <c r="F311" s="88"/>
      <c r="G311" s="88"/>
      <c r="H311" s="88"/>
      <c r="I311" s="88"/>
      <c r="J311" s="88"/>
      <c r="K311" s="88"/>
      <c r="L311" s="88"/>
      <c r="M311" s="88"/>
      <c r="N311" s="88"/>
      <c r="O311" s="88"/>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row>
    <row r="312" spans="2:44" x14ac:dyDescent="0.25">
      <c r="B312" s="37"/>
      <c r="C312" s="37"/>
      <c r="D312" s="37"/>
      <c r="E312" s="88"/>
      <c r="F312" s="88"/>
      <c r="G312" s="88"/>
      <c r="H312" s="88"/>
      <c r="I312" s="88"/>
      <c r="J312" s="88"/>
      <c r="K312" s="88"/>
      <c r="L312" s="88"/>
      <c r="M312" s="88"/>
      <c r="N312" s="88"/>
      <c r="O312" s="88"/>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row>
    <row r="313" spans="2:44" x14ac:dyDescent="0.25">
      <c r="B313" s="37"/>
      <c r="C313" s="37"/>
      <c r="D313" s="37"/>
      <c r="E313" s="88"/>
      <c r="F313" s="88"/>
      <c r="G313" s="88"/>
      <c r="H313" s="88"/>
      <c r="I313" s="88"/>
      <c r="J313" s="88"/>
      <c r="K313" s="88"/>
      <c r="L313" s="88"/>
      <c r="M313" s="88"/>
      <c r="N313" s="88"/>
      <c r="O313" s="88"/>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row>
    <row r="314" spans="2:44" x14ac:dyDescent="0.25">
      <c r="B314" s="37"/>
      <c r="C314" s="37"/>
      <c r="D314" s="37"/>
      <c r="E314" s="88"/>
      <c r="F314" s="88"/>
      <c r="G314" s="88"/>
      <c r="H314" s="88"/>
      <c r="I314" s="88"/>
      <c r="J314" s="88"/>
      <c r="K314" s="88"/>
      <c r="L314" s="88"/>
      <c r="M314" s="88"/>
      <c r="N314" s="88"/>
      <c r="O314" s="88"/>
      <c r="S314" s="86"/>
      <c r="T314" s="86"/>
      <c r="U314" s="86"/>
      <c r="V314" s="86"/>
      <c r="W314" s="86"/>
      <c r="X314" s="86"/>
      <c r="Y314" s="86"/>
      <c r="Z314" s="86"/>
      <c r="AA314" s="86"/>
      <c r="AB314" s="86"/>
      <c r="AC314" s="86"/>
      <c r="AD314" s="86"/>
      <c r="AE314" s="86"/>
      <c r="AF314" s="86"/>
      <c r="AG314" s="86"/>
      <c r="AH314" s="86"/>
      <c r="AI314" s="86"/>
      <c r="AJ314" s="86"/>
      <c r="AK314" s="86"/>
      <c r="AL314" s="86"/>
      <c r="AM314" s="86"/>
      <c r="AN314" s="86"/>
      <c r="AO314" s="86"/>
      <c r="AP314" s="86"/>
      <c r="AQ314" s="86"/>
      <c r="AR314" s="86"/>
    </row>
    <row r="315" spans="2:44" x14ac:dyDescent="0.25">
      <c r="B315" s="37"/>
      <c r="C315" s="37"/>
      <c r="D315" s="37"/>
      <c r="E315" s="88"/>
      <c r="F315" s="88"/>
      <c r="G315" s="88"/>
      <c r="H315" s="88"/>
      <c r="I315" s="88"/>
      <c r="J315" s="88"/>
      <c r="K315" s="88"/>
      <c r="L315" s="88"/>
      <c r="M315" s="88"/>
      <c r="N315" s="88"/>
      <c r="O315" s="88"/>
      <c r="S315" s="86"/>
      <c r="T315" s="86"/>
      <c r="U315" s="86"/>
      <c r="V315" s="86"/>
      <c r="W315" s="86"/>
      <c r="X315" s="86"/>
      <c r="Y315" s="86"/>
      <c r="Z315" s="86"/>
      <c r="AA315" s="86"/>
      <c r="AB315" s="86"/>
      <c r="AC315" s="86"/>
      <c r="AD315" s="86"/>
      <c r="AE315" s="86"/>
      <c r="AF315" s="86"/>
      <c r="AG315" s="86"/>
      <c r="AH315" s="86"/>
      <c r="AI315" s="86"/>
      <c r="AJ315" s="86"/>
      <c r="AK315" s="86"/>
      <c r="AL315" s="86"/>
      <c r="AM315" s="86"/>
      <c r="AN315" s="86"/>
      <c r="AO315" s="86"/>
      <c r="AP315" s="86"/>
      <c r="AQ315" s="86"/>
      <c r="AR315" s="86"/>
    </row>
    <row r="316" spans="2:44" x14ac:dyDescent="0.25">
      <c r="B316" s="37"/>
      <c r="C316" s="37"/>
      <c r="D316" s="37"/>
      <c r="E316" s="88"/>
      <c r="F316" s="88"/>
      <c r="G316" s="88"/>
      <c r="H316" s="88"/>
      <c r="I316" s="88"/>
      <c r="J316" s="88"/>
      <c r="K316" s="88"/>
      <c r="L316" s="88"/>
      <c r="M316" s="88"/>
      <c r="N316" s="88"/>
      <c r="O316" s="88"/>
      <c r="S316" s="86"/>
      <c r="T316" s="86"/>
      <c r="U316" s="86"/>
      <c r="V316" s="86"/>
      <c r="W316" s="86"/>
      <c r="X316" s="86"/>
      <c r="Y316" s="86"/>
      <c r="Z316" s="86"/>
      <c r="AA316" s="86"/>
      <c r="AB316" s="86"/>
      <c r="AC316" s="86"/>
      <c r="AD316" s="86"/>
      <c r="AE316" s="86"/>
      <c r="AF316" s="86"/>
      <c r="AG316" s="86"/>
      <c r="AH316" s="86"/>
      <c r="AI316" s="86"/>
      <c r="AJ316" s="86"/>
      <c r="AK316" s="86"/>
      <c r="AL316" s="86"/>
      <c r="AM316" s="86"/>
      <c r="AN316" s="86"/>
      <c r="AO316" s="86"/>
      <c r="AP316" s="86"/>
      <c r="AQ316" s="86"/>
      <c r="AR316" s="86"/>
    </row>
    <row r="317" spans="2:44" x14ac:dyDescent="0.25">
      <c r="B317" s="37"/>
      <c r="C317" s="37"/>
      <c r="D317" s="37"/>
      <c r="E317" s="88"/>
      <c r="F317" s="88"/>
      <c r="G317" s="88"/>
      <c r="H317" s="88"/>
      <c r="I317" s="88"/>
      <c r="J317" s="88"/>
      <c r="K317" s="88"/>
      <c r="L317" s="88"/>
      <c r="M317" s="88"/>
      <c r="N317" s="88"/>
      <c r="O317" s="88"/>
      <c r="S317" s="86"/>
      <c r="T317" s="86"/>
      <c r="U317" s="86"/>
      <c r="V317" s="86"/>
      <c r="W317" s="86"/>
      <c r="X317" s="86"/>
      <c r="Y317" s="86"/>
      <c r="Z317" s="86"/>
      <c r="AA317" s="86"/>
      <c r="AB317" s="86"/>
      <c r="AC317" s="86"/>
      <c r="AD317" s="86"/>
      <c r="AE317" s="86"/>
      <c r="AF317" s="86"/>
      <c r="AG317" s="86"/>
      <c r="AH317" s="86"/>
      <c r="AI317" s="86"/>
      <c r="AJ317" s="86"/>
      <c r="AK317" s="86"/>
      <c r="AL317" s="86"/>
      <c r="AM317" s="86"/>
      <c r="AN317" s="86"/>
      <c r="AO317" s="86"/>
      <c r="AP317" s="86"/>
      <c r="AQ317" s="86"/>
      <c r="AR317" s="86"/>
    </row>
    <row r="318" spans="2:44" x14ac:dyDescent="0.25">
      <c r="B318" s="37"/>
      <c r="C318" s="37"/>
      <c r="D318" s="37"/>
      <c r="E318" s="88"/>
      <c r="F318" s="88"/>
      <c r="G318" s="88"/>
      <c r="H318" s="88"/>
      <c r="I318" s="88"/>
      <c r="J318" s="88"/>
      <c r="K318" s="88"/>
      <c r="L318" s="88"/>
      <c r="M318" s="88"/>
      <c r="N318" s="88"/>
      <c r="O318" s="88"/>
      <c r="S318" s="86"/>
      <c r="T318" s="86"/>
      <c r="U318" s="86"/>
      <c r="V318" s="86"/>
      <c r="W318" s="86"/>
      <c r="X318" s="86"/>
      <c r="Y318" s="86"/>
      <c r="Z318" s="86"/>
      <c r="AA318" s="86"/>
      <c r="AB318" s="86"/>
      <c r="AC318" s="86"/>
      <c r="AD318" s="86"/>
      <c r="AE318" s="86"/>
      <c r="AF318" s="86"/>
      <c r="AG318" s="86"/>
      <c r="AH318" s="86"/>
      <c r="AI318" s="86"/>
      <c r="AJ318" s="86"/>
      <c r="AK318" s="86"/>
      <c r="AL318" s="86"/>
      <c r="AM318" s="86"/>
      <c r="AN318" s="86"/>
      <c r="AO318" s="86"/>
      <c r="AP318" s="86"/>
      <c r="AQ318" s="86"/>
      <c r="AR318" s="86"/>
    </row>
    <row r="319" spans="2:44" x14ac:dyDescent="0.25">
      <c r="B319" s="37"/>
      <c r="C319" s="37"/>
      <c r="D319" s="37"/>
      <c r="E319" s="88"/>
      <c r="F319" s="88"/>
      <c r="G319" s="88"/>
      <c r="H319" s="88"/>
      <c r="I319" s="88"/>
      <c r="J319" s="88"/>
      <c r="K319" s="88"/>
      <c r="L319" s="88"/>
      <c r="M319" s="88"/>
      <c r="N319" s="88"/>
      <c r="O319" s="88"/>
      <c r="S319" s="86"/>
      <c r="T319" s="86"/>
      <c r="U319" s="86"/>
      <c r="V319" s="86"/>
      <c r="W319" s="86"/>
      <c r="X319" s="86"/>
      <c r="Y319" s="86"/>
      <c r="Z319" s="86"/>
      <c r="AA319" s="86"/>
      <c r="AB319" s="86"/>
      <c r="AC319" s="86"/>
      <c r="AD319" s="86"/>
      <c r="AE319" s="86"/>
      <c r="AF319" s="86"/>
      <c r="AG319" s="86"/>
      <c r="AH319" s="86"/>
      <c r="AI319" s="86"/>
      <c r="AJ319" s="86"/>
      <c r="AK319" s="86"/>
      <c r="AL319" s="86"/>
      <c r="AM319" s="86"/>
      <c r="AN319" s="86"/>
      <c r="AO319" s="86"/>
      <c r="AP319" s="86"/>
      <c r="AQ319" s="86"/>
      <c r="AR319" s="86"/>
    </row>
    <row r="320" spans="2:44" x14ac:dyDescent="0.25">
      <c r="B320" s="37"/>
      <c r="C320" s="37"/>
      <c r="D320" s="37"/>
      <c r="E320" s="88"/>
      <c r="F320" s="88"/>
      <c r="G320" s="88"/>
      <c r="H320" s="88"/>
      <c r="I320" s="88"/>
      <c r="J320" s="88"/>
      <c r="K320" s="88"/>
      <c r="L320" s="88"/>
      <c r="M320" s="88"/>
      <c r="N320" s="88"/>
      <c r="O320" s="88"/>
      <c r="S320" s="86"/>
      <c r="T320" s="86"/>
      <c r="U320" s="86"/>
      <c r="V320" s="86"/>
      <c r="W320" s="86"/>
      <c r="X320" s="86"/>
      <c r="Y320" s="86"/>
      <c r="Z320" s="86"/>
      <c r="AA320" s="86"/>
      <c r="AB320" s="86"/>
      <c r="AC320" s="86"/>
      <c r="AD320" s="86"/>
      <c r="AE320" s="86"/>
      <c r="AF320" s="86"/>
      <c r="AG320" s="86"/>
      <c r="AH320" s="86"/>
      <c r="AI320" s="86"/>
      <c r="AJ320" s="86"/>
      <c r="AK320" s="86"/>
      <c r="AL320" s="86"/>
      <c r="AM320" s="86"/>
      <c r="AN320" s="86"/>
      <c r="AO320" s="86"/>
      <c r="AP320" s="86"/>
      <c r="AQ320" s="86"/>
      <c r="AR320" s="86"/>
    </row>
    <row r="321" spans="2:44" x14ac:dyDescent="0.25">
      <c r="B321" s="37"/>
      <c r="C321" s="37"/>
      <c r="D321" s="37"/>
      <c r="E321" s="88"/>
      <c r="F321" s="88"/>
      <c r="G321" s="88"/>
      <c r="H321" s="88"/>
      <c r="I321" s="88"/>
      <c r="J321" s="88"/>
      <c r="K321" s="88"/>
      <c r="L321" s="88"/>
      <c r="M321" s="88"/>
      <c r="N321" s="88"/>
      <c r="O321" s="88"/>
      <c r="S321" s="86"/>
      <c r="T321" s="86"/>
      <c r="U321" s="86"/>
      <c r="V321" s="86"/>
      <c r="W321" s="86"/>
      <c r="X321" s="86"/>
      <c r="Y321" s="86"/>
      <c r="Z321" s="86"/>
      <c r="AA321" s="86"/>
      <c r="AB321" s="86"/>
      <c r="AC321" s="86"/>
      <c r="AD321" s="86"/>
      <c r="AE321" s="86"/>
      <c r="AF321" s="86"/>
      <c r="AG321" s="86"/>
      <c r="AH321" s="86"/>
      <c r="AI321" s="86"/>
      <c r="AJ321" s="86"/>
      <c r="AK321" s="86"/>
      <c r="AL321" s="86"/>
      <c r="AM321" s="86"/>
      <c r="AN321" s="86"/>
      <c r="AO321" s="86"/>
      <c r="AP321" s="86"/>
      <c r="AQ321" s="86"/>
      <c r="AR321" s="86"/>
    </row>
    <row r="322" spans="2:44" x14ac:dyDescent="0.25">
      <c r="B322" s="37"/>
      <c r="C322" s="37"/>
      <c r="D322" s="37"/>
      <c r="E322" s="88"/>
      <c r="F322" s="88"/>
      <c r="G322" s="88"/>
      <c r="H322" s="88"/>
      <c r="I322" s="88"/>
      <c r="J322" s="88"/>
      <c r="K322" s="88"/>
      <c r="L322" s="88"/>
      <c r="M322" s="88"/>
      <c r="N322" s="88"/>
      <c r="O322" s="88"/>
      <c r="S322" s="86"/>
      <c r="T322" s="86"/>
      <c r="U322" s="86"/>
      <c r="V322" s="86"/>
      <c r="W322" s="86"/>
      <c r="X322" s="86"/>
      <c r="Y322" s="86"/>
      <c r="Z322" s="86"/>
      <c r="AA322" s="86"/>
      <c r="AB322" s="86"/>
      <c r="AC322" s="86"/>
      <c r="AD322" s="86"/>
      <c r="AE322" s="86"/>
      <c r="AF322" s="86"/>
      <c r="AG322" s="86"/>
      <c r="AH322" s="86"/>
      <c r="AI322" s="86"/>
      <c r="AJ322" s="86"/>
      <c r="AK322" s="86"/>
      <c r="AL322" s="86"/>
      <c r="AM322" s="86"/>
      <c r="AN322" s="86"/>
      <c r="AO322" s="86"/>
      <c r="AP322" s="86"/>
      <c r="AQ322" s="86"/>
      <c r="AR322" s="86"/>
    </row>
    <row r="323" spans="2:44" x14ac:dyDescent="0.25">
      <c r="B323" s="37"/>
      <c r="C323" s="37"/>
      <c r="D323" s="37"/>
      <c r="E323" s="88"/>
      <c r="F323" s="88"/>
      <c r="G323" s="88"/>
      <c r="H323" s="88"/>
      <c r="I323" s="88"/>
      <c r="J323" s="88"/>
      <c r="K323" s="88"/>
      <c r="L323" s="88"/>
      <c r="M323" s="88"/>
      <c r="N323" s="88"/>
      <c r="O323" s="88"/>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row>
    <row r="324" spans="2:44" x14ac:dyDescent="0.25">
      <c r="B324" s="37"/>
      <c r="C324" s="37"/>
      <c r="D324" s="37"/>
      <c r="E324" s="88"/>
      <c r="F324" s="88"/>
      <c r="G324" s="88"/>
      <c r="H324" s="88"/>
      <c r="I324" s="88"/>
      <c r="J324" s="88"/>
      <c r="K324" s="88"/>
      <c r="L324" s="88"/>
      <c r="M324" s="88"/>
      <c r="N324" s="88"/>
      <c r="O324" s="88"/>
      <c r="S324" s="86"/>
      <c r="T324" s="86"/>
      <c r="U324" s="86"/>
      <c r="V324" s="86"/>
      <c r="W324" s="86"/>
      <c r="X324" s="86"/>
      <c r="Y324" s="86"/>
      <c r="Z324" s="86"/>
      <c r="AA324" s="86"/>
      <c r="AB324" s="86"/>
      <c r="AC324" s="86"/>
      <c r="AD324" s="86"/>
      <c r="AE324" s="86"/>
      <c r="AF324" s="86"/>
      <c r="AG324" s="86"/>
      <c r="AH324" s="86"/>
      <c r="AI324" s="86"/>
      <c r="AJ324" s="86"/>
      <c r="AK324" s="86"/>
      <c r="AL324" s="86"/>
      <c r="AM324" s="86"/>
      <c r="AN324" s="86"/>
      <c r="AO324" s="86"/>
      <c r="AP324" s="86"/>
      <c r="AQ324" s="86"/>
      <c r="AR324" s="86"/>
    </row>
    <row r="325" spans="2:44" x14ac:dyDescent="0.25">
      <c r="B325" s="37"/>
      <c r="C325" s="37"/>
      <c r="D325" s="37"/>
      <c r="E325" s="88"/>
      <c r="F325" s="88"/>
      <c r="G325" s="88"/>
      <c r="H325" s="88"/>
      <c r="I325" s="88"/>
      <c r="J325" s="88"/>
      <c r="K325" s="88"/>
      <c r="L325" s="88"/>
      <c r="M325" s="88"/>
      <c r="N325" s="88"/>
      <c r="O325" s="88"/>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row>
    <row r="326" spans="2:44" x14ac:dyDescent="0.25">
      <c r="B326" s="37"/>
      <c r="C326" s="37"/>
      <c r="D326" s="37"/>
      <c r="E326" s="88"/>
      <c r="F326" s="88"/>
      <c r="G326" s="88"/>
      <c r="H326" s="88"/>
      <c r="I326" s="88"/>
      <c r="J326" s="88"/>
      <c r="K326" s="88"/>
      <c r="L326" s="88"/>
      <c r="M326" s="88"/>
      <c r="N326" s="88"/>
      <c r="O326" s="88"/>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row>
    <row r="327" spans="2:44" x14ac:dyDescent="0.25">
      <c r="B327" s="37"/>
      <c r="C327" s="37"/>
      <c r="D327" s="37"/>
      <c r="E327" s="88"/>
      <c r="F327" s="88"/>
      <c r="G327" s="88"/>
      <c r="H327" s="88"/>
      <c r="I327" s="88"/>
      <c r="J327" s="88"/>
      <c r="K327" s="88"/>
      <c r="L327" s="88"/>
      <c r="M327" s="88"/>
      <c r="N327" s="88"/>
      <c r="O327" s="88"/>
      <c r="S327" s="86"/>
      <c r="T327" s="86"/>
      <c r="U327" s="86"/>
      <c r="V327" s="86"/>
      <c r="W327" s="86"/>
      <c r="X327" s="86"/>
      <c r="Y327" s="86"/>
      <c r="Z327" s="86"/>
      <c r="AA327" s="86"/>
      <c r="AB327" s="86"/>
      <c r="AC327" s="86"/>
      <c r="AD327" s="86"/>
      <c r="AE327" s="86"/>
      <c r="AF327" s="86"/>
      <c r="AG327" s="86"/>
      <c r="AH327" s="86"/>
      <c r="AI327" s="86"/>
      <c r="AJ327" s="86"/>
      <c r="AK327" s="86"/>
      <c r="AL327" s="86"/>
      <c r="AM327" s="86"/>
      <c r="AN327" s="86"/>
      <c r="AO327" s="86"/>
      <c r="AP327" s="86"/>
      <c r="AQ327" s="86"/>
      <c r="AR327" s="86"/>
    </row>
    <row r="328" spans="2:44" x14ac:dyDescent="0.25">
      <c r="B328" s="37"/>
      <c r="C328" s="37"/>
      <c r="D328" s="37"/>
      <c r="E328" s="88"/>
      <c r="F328" s="88"/>
      <c r="G328" s="88"/>
      <c r="H328" s="88"/>
      <c r="I328" s="88"/>
      <c r="J328" s="88"/>
      <c r="K328" s="88"/>
      <c r="L328" s="88"/>
      <c r="M328" s="88"/>
      <c r="N328" s="88"/>
      <c r="O328" s="88"/>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row>
    <row r="329" spans="2:44" x14ac:dyDescent="0.25">
      <c r="B329" s="37"/>
      <c r="C329" s="37"/>
      <c r="D329" s="37"/>
      <c r="E329" s="88"/>
      <c r="F329" s="88"/>
      <c r="G329" s="88"/>
      <c r="H329" s="88"/>
      <c r="I329" s="88"/>
      <c r="J329" s="88"/>
      <c r="K329" s="88"/>
      <c r="L329" s="88"/>
      <c r="M329" s="88"/>
      <c r="N329" s="88"/>
      <c r="O329" s="88"/>
      <c r="S329" s="86"/>
      <c r="T329" s="86"/>
      <c r="U329" s="86"/>
      <c r="V329" s="86"/>
      <c r="W329" s="86"/>
      <c r="X329" s="86"/>
      <c r="Y329" s="86"/>
      <c r="Z329" s="86"/>
      <c r="AA329" s="86"/>
      <c r="AB329" s="86"/>
      <c r="AC329" s="86"/>
      <c r="AD329" s="86"/>
      <c r="AE329" s="86"/>
      <c r="AF329" s="86"/>
      <c r="AG329" s="86"/>
      <c r="AH329" s="86"/>
      <c r="AI329" s="86"/>
      <c r="AJ329" s="86"/>
      <c r="AK329" s="86"/>
      <c r="AL329" s="86"/>
      <c r="AM329" s="86"/>
      <c r="AN329" s="86"/>
      <c r="AO329" s="86"/>
      <c r="AP329" s="86"/>
      <c r="AQ329" s="86"/>
      <c r="AR329" s="86"/>
    </row>
    <row r="330" spans="2:44" x14ac:dyDescent="0.25">
      <c r="B330" s="37"/>
      <c r="C330" s="37"/>
      <c r="D330" s="37"/>
      <c r="E330" s="88"/>
      <c r="F330" s="88"/>
      <c r="G330" s="88"/>
      <c r="H330" s="88"/>
      <c r="I330" s="88"/>
      <c r="J330" s="88"/>
      <c r="K330" s="88"/>
      <c r="L330" s="88"/>
      <c r="M330" s="88"/>
      <c r="N330" s="88"/>
      <c r="O330" s="88"/>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row>
    <row r="331" spans="2:44" x14ac:dyDescent="0.25">
      <c r="B331" s="37"/>
      <c r="C331" s="37"/>
      <c r="D331" s="37"/>
      <c r="E331" s="88"/>
      <c r="F331" s="88"/>
      <c r="G331" s="88"/>
      <c r="H331" s="88"/>
      <c r="I331" s="88"/>
      <c r="J331" s="88"/>
      <c r="K331" s="88"/>
      <c r="L331" s="88"/>
      <c r="M331" s="88"/>
      <c r="N331" s="88"/>
      <c r="O331" s="88"/>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row>
    <row r="332" spans="2:44" x14ac:dyDescent="0.25">
      <c r="B332" s="37"/>
      <c r="C332" s="37"/>
      <c r="D332" s="37"/>
      <c r="E332" s="88"/>
      <c r="F332" s="88"/>
      <c r="G332" s="88"/>
      <c r="H332" s="88"/>
      <c r="I332" s="88"/>
      <c r="J332" s="88"/>
      <c r="K332" s="88"/>
      <c r="L332" s="88"/>
      <c r="M332" s="88"/>
      <c r="N332" s="88"/>
      <c r="O332" s="88"/>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row>
    <row r="333" spans="2:44" x14ac:dyDescent="0.25">
      <c r="B333" s="37"/>
      <c r="C333" s="37"/>
      <c r="D333" s="37"/>
      <c r="E333" s="88"/>
      <c r="F333" s="88"/>
      <c r="G333" s="88"/>
      <c r="H333" s="88"/>
      <c r="I333" s="88"/>
      <c r="J333" s="88"/>
      <c r="K333" s="88"/>
      <c r="L333" s="88"/>
      <c r="M333" s="88"/>
      <c r="N333" s="88"/>
      <c r="O333" s="88"/>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row>
    <row r="334" spans="2:44" x14ac:dyDescent="0.25">
      <c r="B334" s="37"/>
      <c r="C334" s="37"/>
      <c r="D334" s="37"/>
      <c r="E334" s="88"/>
      <c r="F334" s="88"/>
      <c r="G334" s="88"/>
      <c r="H334" s="88"/>
      <c r="I334" s="88"/>
      <c r="J334" s="88"/>
      <c r="K334" s="88"/>
      <c r="L334" s="88"/>
      <c r="M334" s="88"/>
      <c r="N334" s="88"/>
      <c r="O334" s="88"/>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row>
    <row r="335" spans="2:44" x14ac:dyDescent="0.25">
      <c r="B335" s="37"/>
      <c r="C335" s="37"/>
      <c r="D335" s="37"/>
      <c r="E335" s="88"/>
      <c r="F335" s="88"/>
      <c r="G335" s="88"/>
      <c r="H335" s="88"/>
      <c r="I335" s="88"/>
      <c r="J335" s="88"/>
      <c r="K335" s="88"/>
      <c r="L335" s="88"/>
      <c r="M335" s="88"/>
      <c r="N335" s="88"/>
      <c r="O335" s="88"/>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row>
    <row r="336" spans="2:44" x14ac:dyDescent="0.25">
      <c r="B336" s="37"/>
      <c r="C336" s="37"/>
      <c r="D336" s="37"/>
      <c r="E336" s="88"/>
      <c r="F336" s="88"/>
      <c r="G336" s="88"/>
      <c r="H336" s="88"/>
      <c r="I336" s="88"/>
      <c r="J336" s="88"/>
      <c r="K336" s="88"/>
      <c r="L336" s="88"/>
      <c r="M336" s="88"/>
      <c r="N336" s="88"/>
      <c r="O336" s="88"/>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row>
    <row r="337" spans="2:44" x14ac:dyDescent="0.25">
      <c r="B337" s="37"/>
      <c r="C337" s="37"/>
      <c r="D337" s="37"/>
      <c r="E337" s="88"/>
      <c r="F337" s="88"/>
      <c r="G337" s="88"/>
      <c r="H337" s="88"/>
      <c r="I337" s="88"/>
      <c r="J337" s="88"/>
      <c r="K337" s="88"/>
      <c r="L337" s="88"/>
      <c r="M337" s="88"/>
      <c r="N337" s="88"/>
      <c r="O337" s="88"/>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row>
    <row r="338" spans="2:44" x14ac:dyDescent="0.25">
      <c r="B338" s="37"/>
      <c r="C338" s="37"/>
      <c r="D338" s="37"/>
      <c r="E338" s="88"/>
      <c r="F338" s="88"/>
      <c r="G338" s="88"/>
      <c r="H338" s="88"/>
      <c r="I338" s="88"/>
      <c r="J338" s="88"/>
      <c r="K338" s="88"/>
      <c r="L338" s="88"/>
      <c r="M338" s="88"/>
      <c r="N338" s="88"/>
      <c r="O338" s="88"/>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row>
    <row r="339" spans="2:44" x14ac:dyDescent="0.25">
      <c r="B339" s="37"/>
      <c r="C339" s="37"/>
      <c r="D339" s="37"/>
      <c r="E339" s="88"/>
      <c r="F339" s="88"/>
      <c r="G339" s="88"/>
      <c r="H339" s="88"/>
      <c r="I339" s="88"/>
      <c r="J339" s="88"/>
      <c r="K339" s="88"/>
      <c r="L339" s="88"/>
      <c r="M339" s="88"/>
      <c r="N339" s="88"/>
      <c r="O339" s="88"/>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row>
    <row r="340" spans="2:44" x14ac:dyDescent="0.25">
      <c r="B340" s="37"/>
      <c r="C340" s="37"/>
      <c r="D340" s="37"/>
      <c r="E340" s="88"/>
      <c r="F340" s="88"/>
      <c r="G340" s="88"/>
      <c r="H340" s="88"/>
      <c r="I340" s="88"/>
      <c r="J340" s="88"/>
      <c r="K340" s="88"/>
      <c r="L340" s="88"/>
      <c r="M340" s="88"/>
      <c r="N340" s="88"/>
      <c r="O340" s="88"/>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row>
    <row r="341" spans="2:44" x14ac:dyDescent="0.25">
      <c r="B341" s="37"/>
      <c r="C341" s="37"/>
      <c r="D341" s="37"/>
      <c r="E341" s="88"/>
      <c r="F341" s="88"/>
      <c r="G341" s="88"/>
      <c r="H341" s="88"/>
      <c r="I341" s="88"/>
      <c r="J341" s="88"/>
      <c r="K341" s="88"/>
      <c r="L341" s="88"/>
      <c r="M341" s="88"/>
      <c r="N341" s="88"/>
      <c r="O341" s="88"/>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row>
    <row r="342" spans="2:44" x14ac:dyDescent="0.25">
      <c r="B342" s="37"/>
      <c r="C342" s="37"/>
      <c r="D342" s="37"/>
      <c r="E342" s="88"/>
      <c r="F342" s="88"/>
      <c r="G342" s="88"/>
      <c r="H342" s="88"/>
      <c r="I342" s="88"/>
      <c r="J342" s="88"/>
      <c r="K342" s="88"/>
      <c r="L342" s="88"/>
      <c r="M342" s="88"/>
      <c r="N342" s="88"/>
      <c r="O342" s="88"/>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row>
    <row r="343" spans="2:44" x14ac:dyDescent="0.25">
      <c r="B343" s="37"/>
      <c r="C343" s="37"/>
      <c r="D343" s="37"/>
      <c r="E343" s="88"/>
      <c r="F343" s="88"/>
      <c r="G343" s="88"/>
      <c r="H343" s="88"/>
      <c r="I343" s="88"/>
      <c r="J343" s="88"/>
      <c r="K343" s="88"/>
      <c r="L343" s="88"/>
      <c r="M343" s="88"/>
      <c r="N343" s="88"/>
      <c r="O343" s="88"/>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row>
    <row r="344" spans="2:44" x14ac:dyDescent="0.25">
      <c r="B344" s="37"/>
      <c r="C344" s="37"/>
      <c r="D344" s="37"/>
      <c r="E344" s="88"/>
      <c r="F344" s="88"/>
      <c r="G344" s="88"/>
      <c r="H344" s="88"/>
      <c r="I344" s="88"/>
      <c r="J344" s="88"/>
      <c r="K344" s="88"/>
      <c r="L344" s="88"/>
      <c r="M344" s="88"/>
      <c r="N344" s="88"/>
      <c r="O344" s="88"/>
      <c r="S344" s="86"/>
      <c r="T344" s="86"/>
      <c r="U344" s="86"/>
      <c r="V344" s="86"/>
      <c r="W344" s="86"/>
      <c r="X344" s="86"/>
      <c r="Y344" s="86"/>
      <c r="Z344" s="86"/>
      <c r="AA344" s="86"/>
      <c r="AB344" s="86"/>
      <c r="AC344" s="86"/>
      <c r="AD344" s="86"/>
      <c r="AE344" s="86"/>
      <c r="AF344" s="86"/>
      <c r="AG344" s="86"/>
      <c r="AH344" s="86"/>
      <c r="AI344" s="86"/>
      <c r="AJ344" s="86"/>
      <c r="AK344" s="86"/>
      <c r="AL344" s="86"/>
      <c r="AM344" s="86"/>
      <c r="AN344" s="86"/>
      <c r="AO344" s="86"/>
      <c r="AP344" s="86"/>
      <c r="AQ344" s="86"/>
      <c r="AR344" s="86"/>
    </row>
    <row r="345" spans="2:44" x14ac:dyDescent="0.25">
      <c r="B345" s="37"/>
      <c r="C345" s="37"/>
      <c r="D345" s="37"/>
      <c r="E345" s="88"/>
      <c r="F345" s="88"/>
      <c r="G345" s="88"/>
      <c r="H345" s="88"/>
      <c r="I345" s="88"/>
      <c r="J345" s="88"/>
      <c r="K345" s="88"/>
      <c r="L345" s="88"/>
      <c r="M345" s="88"/>
      <c r="N345" s="88"/>
      <c r="O345" s="88"/>
      <c r="S345" s="86"/>
      <c r="T345" s="86"/>
      <c r="U345" s="86"/>
      <c r="V345" s="86"/>
      <c r="W345" s="86"/>
      <c r="X345" s="86"/>
      <c r="Y345" s="86"/>
      <c r="Z345" s="86"/>
      <c r="AA345" s="86"/>
      <c r="AB345" s="86"/>
      <c r="AC345" s="86"/>
      <c r="AD345" s="86"/>
      <c r="AE345" s="86"/>
      <c r="AF345" s="86"/>
      <c r="AG345" s="86"/>
      <c r="AH345" s="86"/>
      <c r="AI345" s="86"/>
      <c r="AJ345" s="86"/>
      <c r="AK345" s="86"/>
      <c r="AL345" s="86"/>
      <c r="AM345" s="86"/>
      <c r="AN345" s="86"/>
      <c r="AO345" s="86"/>
      <c r="AP345" s="86"/>
      <c r="AQ345" s="86"/>
      <c r="AR345" s="86"/>
    </row>
    <row r="346" spans="2:44" x14ac:dyDescent="0.25">
      <c r="B346" s="37"/>
      <c r="C346" s="37"/>
      <c r="D346" s="37"/>
      <c r="E346" s="88"/>
      <c r="F346" s="88"/>
      <c r="G346" s="88"/>
      <c r="H346" s="88"/>
      <c r="I346" s="88"/>
      <c r="J346" s="88"/>
      <c r="K346" s="88"/>
      <c r="L346" s="88"/>
      <c r="M346" s="88"/>
      <c r="N346" s="88"/>
      <c r="O346" s="88"/>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row>
    <row r="347" spans="2:44" x14ac:dyDescent="0.25">
      <c r="B347" s="37"/>
      <c r="C347" s="37"/>
      <c r="D347" s="37"/>
      <c r="E347" s="88"/>
      <c r="F347" s="88"/>
      <c r="G347" s="88"/>
      <c r="H347" s="88"/>
      <c r="I347" s="88"/>
      <c r="J347" s="88"/>
      <c r="K347" s="88"/>
      <c r="L347" s="88"/>
      <c r="M347" s="88"/>
      <c r="N347" s="88"/>
      <c r="O347" s="88"/>
      <c r="S347" s="86"/>
      <c r="T347" s="86"/>
      <c r="U347" s="86"/>
      <c r="V347" s="86"/>
      <c r="W347" s="86"/>
      <c r="X347" s="86"/>
      <c r="Y347" s="86"/>
      <c r="Z347" s="86"/>
      <c r="AA347" s="86"/>
      <c r="AB347" s="86"/>
      <c r="AC347" s="86"/>
      <c r="AD347" s="86"/>
      <c r="AE347" s="86"/>
      <c r="AF347" s="86"/>
      <c r="AG347" s="86"/>
      <c r="AH347" s="86"/>
      <c r="AI347" s="86"/>
      <c r="AJ347" s="86"/>
      <c r="AK347" s="86"/>
      <c r="AL347" s="86"/>
      <c r="AM347" s="86"/>
      <c r="AN347" s="86"/>
      <c r="AO347" s="86"/>
      <c r="AP347" s="86"/>
      <c r="AQ347" s="86"/>
      <c r="AR347" s="86"/>
    </row>
    <row r="348" spans="2:44" x14ac:dyDescent="0.25">
      <c r="B348" s="37"/>
      <c r="C348" s="37"/>
      <c r="D348" s="37"/>
      <c r="E348" s="88"/>
      <c r="F348" s="88"/>
      <c r="G348" s="88"/>
      <c r="H348" s="88"/>
      <c r="I348" s="88"/>
      <c r="J348" s="88"/>
      <c r="K348" s="88"/>
      <c r="L348" s="88"/>
      <c r="M348" s="88"/>
      <c r="N348" s="88"/>
      <c r="O348" s="88"/>
      <c r="S348" s="86"/>
      <c r="T348" s="86"/>
      <c r="U348" s="86"/>
      <c r="V348" s="86"/>
      <c r="W348" s="86"/>
      <c r="X348" s="86"/>
      <c r="Y348" s="86"/>
      <c r="Z348" s="86"/>
      <c r="AA348" s="86"/>
      <c r="AB348" s="86"/>
      <c r="AC348" s="86"/>
      <c r="AD348" s="86"/>
      <c r="AE348" s="86"/>
      <c r="AF348" s="86"/>
      <c r="AG348" s="86"/>
      <c r="AH348" s="86"/>
      <c r="AI348" s="86"/>
      <c r="AJ348" s="86"/>
      <c r="AK348" s="86"/>
      <c r="AL348" s="86"/>
      <c r="AM348" s="86"/>
      <c r="AN348" s="86"/>
      <c r="AO348" s="86"/>
      <c r="AP348" s="86"/>
      <c r="AQ348" s="86"/>
      <c r="AR348" s="86"/>
    </row>
    <row r="349" spans="2:44" x14ac:dyDescent="0.25">
      <c r="B349" s="37"/>
      <c r="C349" s="37"/>
      <c r="D349" s="37"/>
      <c r="E349" s="88"/>
      <c r="F349" s="88"/>
      <c r="G349" s="88"/>
      <c r="H349" s="88"/>
      <c r="I349" s="88"/>
      <c r="J349" s="88"/>
      <c r="K349" s="88"/>
      <c r="L349" s="88"/>
      <c r="M349" s="88"/>
      <c r="N349" s="88"/>
      <c r="O349" s="88"/>
      <c r="S349" s="86"/>
      <c r="T349" s="86"/>
      <c r="U349" s="86"/>
      <c r="V349" s="86"/>
      <c r="W349" s="86"/>
      <c r="X349" s="86"/>
      <c r="Y349" s="86"/>
      <c r="Z349" s="86"/>
      <c r="AA349" s="86"/>
      <c r="AB349" s="86"/>
      <c r="AC349" s="86"/>
      <c r="AD349" s="86"/>
      <c r="AE349" s="86"/>
      <c r="AF349" s="86"/>
      <c r="AG349" s="86"/>
      <c r="AH349" s="86"/>
      <c r="AI349" s="86"/>
      <c r="AJ349" s="86"/>
      <c r="AK349" s="86"/>
      <c r="AL349" s="86"/>
      <c r="AM349" s="86"/>
      <c r="AN349" s="86"/>
      <c r="AO349" s="86"/>
      <c r="AP349" s="86"/>
      <c r="AQ349" s="86"/>
      <c r="AR349" s="86"/>
    </row>
    <row r="350" spans="2:44" x14ac:dyDescent="0.25">
      <c r="B350" s="37"/>
      <c r="C350" s="37"/>
      <c r="D350" s="37"/>
      <c r="E350" s="88"/>
      <c r="F350" s="88"/>
      <c r="G350" s="88"/>
      <c r="H350" s="88"/>
      <c r="I350" s="88"/>
      <c r="J350" s="88"/>
      <c r="K350" s="88"/>
      <c r="L350" s="88"/>
      <c r="M350" s="88"/>
      <c r="N350" s="88"/>
      <c r="O350" s="88"/>
      <c r="S350" s="86"/>
      <c r="T350" s="86"/>
      <c r="U350" s="86"/>
      <c r="V350" s="86"/>
      <c r="W350" s="86"/>
      <c r="X350" s="86"/>
      <c r="Y350" s="86"/>
      <c r="Z350" s="86"/>
      <c r="AA350" s="86"/>
      <c r="AB350" s="86"/>
      <c r="AC350" s="86"/>
      <c r="AD350" s="86"/>
      <c r="AE350" s="86"/>
      <c r="AF350" s="86"/>
      <c r="AG350" s="86"/>
      <c r="AH350" s="86"/>
      <c r="AI350" s="86"/>
      <c r="AJ350" s="86"/>
      <c r="AK350" s="86"/>
      <c r="AL350" s="86"/>
      <c r="AM350" s="86"/>
      <c r="AN350" s="86"/>
      <c r="AO350" s="86"/>
      <c r="AP350" s="86"/>
      <c r="AQ350" s="86"/>
      <c r="AR350" s="86"/>
    </row>
    <row r="351" spans="2:44" x14ac:dyDescent="0.25">
      <c r="B351" s="37"/>
      <c r="C351" s="37"/>
      <c r="D351" s="37"/>
      <c r="E351" s="88"/>
      <c r="F351" s="88"/>
      <c r="G351" s="88"/>
      <c r="H351" s="88"/>
      <c r="I351" s="88"/>
      <c r="J351" s="88"/>
      <c r="K351" s="88"/>
      <c r="L351" s="88"/>
      <c r="M351" s="88"/>
      <c r="N351" s="88"/>
      <c r="O351" s="88"/>
      <c r="S351" s="86"/>
      <c r="T351" s="86"/>
      <c r="U351" s="86"/>
      <c r="V351" s="86"/>
      <c r="W351" s="86"/>
      <c r="X351" s="86"/>
      <c r="Y351" s="86"/>
      <c r="Z351" s="86"/>
      <c r="AA351" s="86"/>
      <c r="AB351" s="86"/>
      <c r="AC351" s="86"/>
      <c r="AD351" s="86"/>
      <c r="AE351" s="86"/>
      <c r="AF351" s="86"/>
      <c r="AG351" s="86"/>
      <c r="AH351" s="86"/>
      <c r="AI351" s="86"/>
      <c r="AJ351" s="86"/>
      <c r="AK351" s="86"/>
      <c r="AL351" s="86"/>
      <c r="AM351" s="86"/>
      <c r="AN351" s="86"/>
      <c r="AO351" s="86"/>
      <c r="AP351" s="86"/>
      <c r="AQ351" s="86"/>
      <c r="AR351" s="86"/>
    </row>
    <row r="352" spans="2:44" x14ac:dyDescent="0.25">
      <c r="B352" s="37"/>
      <c r="C352" s="37"/>
      <c r="D352" s="37"/>
      <c r="E352" s="88"/>
      <c r="F352" s="88"/>
      <c r="G352" s="88"/>
      <c r="H352" s="88"/>
      <c r="I352" s="88"/>
      <c r="J352" s="88"/>
      <c r="K352" s="88"/>
      <c r="L352" s="88"/>
      <c r="M352" s="88"/>
      <c r="N352" s="88"/>
      <c r="O352" s="88"/>
      <c r="S352" s="86"/>
      <c r="T352" s="86"/>
      <c r="U352" s="86"/>
      <c r="V352" s="86"/>
      <c r="W352" s="86"/>
      <c r="X352" s="86"/>
      <c r="Y352" s="86"/>
      <c r="Z352" s="86"/>
      <c r="AA352" s="86"/>
      <c r="AB352" s="86"/>
      <c r="AC352" s="86"/>
      <c r="AD352" s="86"/>
      <c r="AE352" s="86"/>
      <c r="AF352" s="86"/>
      <c r="AG352" s="86"/>
      <c r="AH352" s="86"/>
      <c r="AI352" s="86"/>
      <c r="AJ352" s="86"/>
      <c r="AK352" s="86"/>
      <c r="AL352" s="86"/>
      <c r="AM352" s="86"/>
      <c r="AN352" s="86"/>
      <c r="AO352" s="86"/>
      <c r="AP352" s="86"/>
      <c r="AQ352" s="86"/>
      <c r="AR352" s="86"/>
    </row>
    <row r="353" spans="2:44" x14ac:dyDescent="0.25">
      <c r="B353" s="37"/>
      <c r="C353" s="37"/>
      <c r="D353" s="37"/>
      <c r="E353" s="88"/>
      <c r="F353" s="88"/>
      <c r="G353" s="88"/>
      <c r="H353" s="88"/>
      <c r="I353" s="88"/>
      <c r="J353" s="88"/>
      <c r="K353" s="88"/>
      <c r="L353" s="88"/>
      <c r="M353" s="88"/>
      <c r="N353" s="88"/>
      <c r="O353" s="88"/>
      <c r="S353" s="86"/>
      <c r="T353" s="86"/>
      <c r="U353" s="86"/>
      <c r="V353" s="86"/>
      <c r="W353" s="86"/>
      <c r="X353" s="86"/>
      <c r="Y353" s="86"/>
      <c r="Z353" s="86"/>
      <c r="AA353" s="86"/>
      <c r="AB353" s="86"/>
      <c r="AC353" s="86"/>
      <c r="AD353" s="86"/>
      <c r="AE353" s="86"/>
      <c r="AF353" s="86"/>
      <c r="AG353" s="86"/>
      <c r="AH353" s="86"/>
      <c r="AI353" s="86"/>
      <c r="AJ353" s="86"/>
      <c r="AK353" s="86"/>
      <c r="AL353" s="86"/>
      <c r="AM353" s="86"/>
      <c r="AN353" s="86"/>
      <c r="AO353" s="86"/>
      <c r="AP353" s="86"/>
      <c r="AQ353" s="86"/>
      <c r="AR353" s="86"/>
    </row>
    <row r="354" spans="2:44" x14ac:dyDescent="0.25">
      <c r="B354" s="37"/>
      <c r="C354" s="37"/>
      <c r="D354" s="37"/>
      <c r="E354" s="88"/>
      <c r="F354" s="88"/>
      <c r="G354" s="88"/>
      <c r="H354" s="88"/>
      <c r="I354" s="88"/>
      <c r="J354" s="88"/>
      <c r="K354" s="88"/>
      <c r="L354" s="88"/>
      <c r="M354" s="88"/>
      <c r="N354" s="88"/>
      <c r="O354" s="88"/>
      <c r="S354" s="86"/>
      <c r="T354" s="86"/>
      <c r="U354" s="86"/>
      <c r="V354" s="86"/>
      <c r="W354" s="86"/>
      <c r="X354" s="86"/>
      <c r="Y354" s="86"/>
      <c r="Z354" s="86"/>
      <c r="AA354" s="86"/>
      <c r="AB354" s="86"/>
      <c r="AC354" s="86"/>
      <c r="AD354" s="86"/>
      <c r="AE354" s="86"/>
      <c r="AF354" s="86"/>
      <c r="AG354" s="86"/>
      <c r="AH354" s="86"/>
      <c r="AI354" s="86"/>
      <c r="AJ354" s="86"/>
      <c r="AK354" s="86"/>
      <c r="AL354" s="86"/>
      <c r="AM354" s="86"/>
      <c r="AN354" s="86"/>
      <c r="AO354" s="86"/>
      <c r="AP354" s="86"/>
      <c r="AQ354" s="86"/>
      <c r="AR354" s="86"/>
    </row>
    <row r="355" spans="2:44" x14ac:dyDescent="0.25">
      <c r="B355" s="37"/>
      <c r="C355" s="37"/>
      <c r="D355" s="37"/>
      <c r="E355" s="88"/>
      <c r="F355" s="88"/>
      <c r="G355" s="88"/>
      <c r="H355" s="88"/>
      <c r="I355" s="88"/>
      <c r="J355" s="88"/>
      <c r="K355" s="88"/>
      <c r="L355" s="88"/>
      <c r="M355" s="88"/>
      <c r="N355" s="88"/>
      <c r="O355" s="88"/>
      <c r="S355" s="86"/>
      <c r="T355" s="86"/>
      <c r="U355" s="86"/>
      <c r="V355" s="86"/>
      <c r="W355" s="86"/>
      <c r="X355" s="86"/>
      <c r="Y355" s="86"/>
      <c r="Z355" s="86"/>
      <c r="AA355" s="86"/>
      <c r="AB355" s="86"/>
      <c r="AC355" s="86"/>
      <c r="AD355" s="86"/>
      <c r="AE355" s="86"/>
      <c r="AF355" s="86"/>
      <c r="AG355" s="86"/>
      <c r="AH355" s="86"/>
      <c r="AI355" s="86"/>
      <c r="AJ355" s="86"/>
      <c r="AK355" s="86"/>
      <c r="AL355" s="86"/>
      <c r="AM355" s="86"/>
      <c r="AN355" s="86"/>
      <c r="AO355" s="86"/>
      <c r="AP355" s="86"/>
      <c r="AQ355" s="86"/>
      <c r="AR355" s="86"/>
    </row>
    <row r="356" spans="2:44" x14ac:dyDescent="0.25">
      <c r="B356" s="37"/>
      <c r="C356" s="37"/>
      <c r="D356" s="37"/>
      <c r="E356" s="88"/>
      <c r="F356" s="88"/>
      <c r="G356" s="88"/>
      <c r="H356" s="88"/>
      <c r="I356" s="88"/>
      <c r="J356" s="88"/>
      <c r="K356" s="88"/>
      <c r="L356" s="88"/>
      <c r="M356" s="88"/>
      <c r="N356" s="88"/>
      <c r="O356" s="88"/>
      <c r="S356" s="86"/>
      <c r="T356" s="86"/>
      <c r="U356" s="86"/>
      <c r="V356" s="86"/>
      <c r="W356" s="86"/>
      <c r="X356" s="86"/>
      <c r="Y356" s="86"/>
      <c r="Z356" s="86"/>
      <c r="AA356" s="86"/>
      <c r="AB356" s="86"/>
      <c r="AC356" s="86"/>
      <c r="AD356" s="86"/>
      <c r="AE356" s="86"/>
      <c r="AF356" s="86"/>
      <c r="AG356" s="86"/>
      <c r="AH356" s="86"/>
      <c r="AI356" s="86"/>
      <c r="AJ356" s="86"/>
      <c r="AK356" s="86"/>
      <c r="AL356" s="86"/>
      <c r="AM356" s="86"/>
      <c r="AN356" s="86"/>
      <c r="AO356" s="86"/>
      <c r="AP356" s="86"/>
      <c r="AQ356" s="86"/>
      <c r="AR356" s="86"/>
    </row>
    <row r="357" spans="2:44" x14ac:dyDescent="0.25">
      <c r="B357" s="37"/>
      <c r="C357" s="37"/>
      <c r="D357" s="37"/>
      <c r="E357" s="88"/>
      <c r="F357" s="88"/>
      <c r="G357" s="88"/>
      <c r="H357" s="88"/>
      <c r="I357" s="88"/>
      <c r="J357" s="88"/>
      <c r="K357" s="88"/>
      <c r="L357" s="88"/>
      <c r="M357" s="88"/>
      <c r="N357" s="88"/>
      <c r="O357" s="88"/>
      <c r="S357" s="86"/>
      <c r="T357" s="86"/>
      <c r="U357" s="86"/>
      <c r="V357" s="86"/>
      <c r="W357" s="86"/>
      <c r="X357" s="86"/>
      <c r="Y357" s="86"/>
      <c r="Z357" s="86"/>
      <c r="AA357" s="86"/>
      <c r="AB357" s="86"/>
      <c r="AC357" s="86"/>
      <c r="AD357" s="86"/>
      <c r="AE357" s="86"/>
      <c r="AF357" s="86"/>
      <c r="AG357" s="86"/>
      <c r="AH357" s="86"/>
      <c r="AI357" s="86"/>
      <c r="AJ357" s="86"/>
      <c r="AK357" s="86"/>
      <c r="AL357" s="86"/>
      <c r="AM357" s="86"/>
      <c r="AN357" s="86"/>
      <c r="AO357" s="86"/>
      <c r="AP357" s="86"/>
      <c r="AQ357" s="86"/>
      <c r="AR357" s="86"/>
    </row>
    <row r="358" spans="2:44" x14ac:dyDescent="0.25">
      <c r="B358" s="37"/>
      <c r="C358" s="37"/>
      <c r="D358" s="37"/>
      <c r="E358" s="88"/>
      <c r="F358" s="88"/>
      <c r="G358" s="88"/>
      <c r="H358" s="88"/>
      <c r="I358" s="88"/>
      <c r="J358" s="88"/>
      <c r="K358" s="88"/>
      <c r="L358" s="88"/>
      <c r="M358" s="88"/>
      <c r="N358" s="88"/>
      <c r="O358" s="88"/>
      <c r="S358" s="86"/>
      <c r="T358" s="86"/>
      <c r="U358" s="86"/>
      <c r="V358" s="86"/>
      <c r="W358" s="86"/>
      <c r="X358" s="86"/>
      <c r="Y358" s="86"/>
      <c r="Z358" s="86"/>
      <c r="AA358" s="86"/>
      <c r="AB358" s="86"/>
      <c r="AC358" s="86"/>
      <c r="AD358" s="86"/>
      <c r="AE358" s="86"/>
      <c r="AF358" s="86"/>
      <c r="AG358" s="86"/>
      <c r="AH358" s="86"/>
      <c r="AI358" s="86"/>
      <c r="AJ358" s="86"/>
      <c r="AK358" s="86"/>
      <c r="AL358" s="86"/>
      <c r="AM358" s="86"/>
      <c r="AN358" s="86"/>
      <c r="AO358" s="86"/>
      <c r="AP358" s="86"/>
      <c r="AQ358" s="86"/>
      <c r="AR358" s="86"/>
    </row>
    <row r="359" spans="2:44" x14ac:dyDescent="0.25">
      <c r="B359" s="37"/>
      <c r="C359" s="37"/>
      <c r="D359" s="37"/>
      <c r="E359" s="88"/>
      <c r="F359" s="88"/>
      <c r="G359" s="88"/>
      <c r="H359" s="88"/>
      <c r="I359" s="88"/>
      <c r="J359" s="88"/>
      <c r="K359" s="88"/>
      <c r="L359" s="88"/>
      <c r="M359" s="88"/>
      <c r="N359" s="88"/>
      <c r="O359" s="88"/>
      <c r="S359" s="86"/>
      <c r="T359" s="86"/>
      <c r="U359" s="86"/>
      <c r="V359" s="86"/>
      <c r="W359" s="86"/>
      <c r="X359" s="86"/>
      <c r="Y359" s="86"/>
      <c r="Z359" s="86"/>
      <c r="AA359" s="86"/>
      <c r="AB359" s="86"/>
      <c r="AC359" s="86"/>
      <c r="AD359" s="86"/>
      <c r="AE359" s="86"/>
      <c r="AF359" s="86"/>
      <c r="AG359" s="86"/>
      <c r="AH359" s="86"/>
      <c r="AI359" s="86"/>
      <c r="AJ359" s="86"/>
      <c r="AK359" s="86"/>
      <c r="AL359" s="86"/>
      <c r="AM359" s="86"/>
      <c r="AN359" s="86"/>
      <c r="AO359" s="86"/>
      <c r="AP359" s="86"/>
      <c r="AQ359" s="86"/>
      <c r="AR359" s="86"/>
    </row>
    <row r="360" spans="2:44" x14ac:dyDescent="0.25">
      <c r="B360" s="37"/>
      <c r="C360" s="37"/>
      <c r="D360" s="37"/>
      <c r="E360" s="88"/>
      <c r="F360" s="88"/>
      <c r="G360" s="88"/>
      <c r="H360" s="88"/>
      <c r="I360" s="88"/>
      <c r="J360" s="88"/>
      <c r="K360" s="88"/>
      <c r="L360" s="88"/>
      <c r="M360" s="88"/>
      <c r="N360" s="88"/>
      <c r="O360" s="88"/>
      <c r="S360" s="86"/>
      <c r="T360" s="86"/>
      <c r="U360" s="86"/>
      <c r="V360" s="86"/>
      <c r="W360" s="86"/>
      <c r="X360" s="86"/>
      <c r="Y360" s="86"/>
      <c r="Z360" s="86"/>
      <c r="AA360" s="86"/>
      <c r="AB360" s="86"/>
      <c r="AC360" s="86"/>
      <c r="AD360" s="86"/>
      <c r="AE360" s="86"/>
      <c r="AF360" s="86"/>
      <c r="AG360" s="86"/>
      <c r="AH360" s="86"/>
      <c r="AI360" s="86"/>
      <c r="AJ360" s="86"/>
      <c r="AK360" s="86"/>
      <c r="AL360" s="86"/>
      <c r="AM360" s="86"/>
      <c r="AN360" s="86"/>
      <c r="AO360" s="86"/>
      <c r="AP360" s="86"/>
      <c r="AQ360" s="86"/>
      <c r="AR360" s="86"/>
    </row>
    <row r="361" spans="2:44" x14ac:dyDescent="0.25">
      <c r="B361" s="37"/>
      <c r="C361" s="37"/>
      <c r="D361" s="37"/>
      <c r="E361" s="88"/>
      <c r="F361" s="88"/>
      <c r="G361" s="88"/>
      <c r="H361" s="88"/>
      <c r="I361" s="88"/>
      <c r="J361" s="88"/>
      <c r="K361" s="88"/>
      <c r="L361" s="88"/>
      <c r="M361" s="88"/>
      <c r="N361" s="88"/>
      <c r="O361" s="88"/>
      <c r="S361" s="86"/>
      <c r="T361" s="86"/>
      <c r="U361" s="86"/>
      <c r="V361" s="86"/>
      <c r="W361" s="86"/>
      <c r="X361" s="86"/>
      <c r="Y361" s="86"/>
      <c r="Z361" s="86"/>
      <c r="AA361" s="86"/>
      <c r="AB361" s="86"/>
      <c r="AC361" s="86"/>
      <c r="AD361" s="86"/>
      <c r="AE361" s="86"/>
      <c r="AF361" s="86"/>
      <c r="AG361" s="86"/>
      <c r="AH361" s="86"/>
      <c r="AI361" s="86"/>
      <c r="AJ361" s="86"/>
      <c r="AK361" s="86"/>
      <c r="AL361" s="86"/>
      <c r="AM361" s="86"/>
      <c r="AN361" s="86"/>
      <c r="AO361" s="86"/>
      <c r="AP361" s="86"/>
      <c r="AQ361" s="86"/>
      <c r="AR361" s="86"/>
    </row>
    <row r="362" spans="2:44" x14ac:dyDescent="0.25">
      <c r="B362" s="37"/>
      <c r="C362" s="37"/>
      <c r="D362" s="37"/>
      <c r="E362" s="88"/>
      <c r="F362" s="88"/>
      <c r="G362" s="88"/>
      <c r="H362" s="88"/>
      <c r="I362" s="88"/>
      <c r="J362" s="88"/>
      <c r="K362" s="88"/>
      <c r="L362" s="88"/>
      <c r="M362" s="88"/>
      <c r="N362" s="88"/>
      <c r="O362" s="88"/>
      <c r="S362" s="86"/>
      <c r="T362" s="86"/>
      <c r="U362" s="86"/>
      <c r="V362" s="86"/>
      <c r="W362" s="86"/>
      <c r="X362" s="86"/>
      <c r="Y362" s="86"/>
      <c r="Z362" s="86"/>
      <c r="AA362" s="86"/>
      <c r="AB362" s="86"/>
      <c r="AC362" s="86"/>
      <c r="AD362" s="86"/>
      <c r="AE362" s="86"/>
      <c r="AF362" s="86"/>
      <c r="AG362" s="86"/>
      <c r="AH362" s="86"/>
      <c r="AI362" s="86"/>
      <c r="AJ362" s="86"/>
      <c r="AK362" s="86"/>
      <c r="AL362" s="86"/>
      <c r="AM362" s="86"/>
      <c r="AN362" s="86"/>
      <c r="AO362" s="86"/>
      <c r="AP362" s="86"/>
      <c r="AQ362" s="86"/>
      <c r="AR362" s="86"/>
    </row>
    <row r="363" spans="2:44" x14ac:dyDescent="0.25">
      <c r="B363" s="37"/>
      <c r="C363" s="37"/>
      <c r="D363" s="37"/>
      <c r="E363" s="88"/>
      <c r="F363" s="88"/>
      <c r="G363" s="88"/>
      <c r="H363" s="88"/>
      <c r="I363" s="88"/>
      <c r="J363" s="88"/>
      <c r="K363" s="88"/>
      <c r="L363" s="88"/>
      <c r="M363" s="88"/>
      <c r="N363" s="88"/>
      <c r="O363" s="88"/>
      <c r="S363" s="86"/>
      <c r="T363" s="86"/>
      <c r="U363" s="86"/>
      <c r="V363" s="86"/>
      <c r="W363" s="86"/>
      <c r="X363" s="86"/>
      <c r="Y363" s="86"/>
      <c r="Z363" s="86"/>
      <c r="AA363" s="86"/>
      <c r="AB363" s="86"/>
      <c r="AC363" s="86"/>
      <c r="AD363" s="86"/>
      <c r="AE363" s="86"/>
      <c r="AF363" s="86"/>
      <c r="AG363" s="86"/>
      <c r="AH363" s="86"/>
      <c r="AI363" s="86"/>
      <c r="AJ363" s="86"/>
      <c r="AK363" s="86"/>
      <c r="AL363" s="86"/>
      <c r="AM363" s="86"/>
      <c r="AN363" s="86"/>
      <c r="AO363" s="86"/>
      <c r="AP363" s="86"/>
      <c r="AQ363" s="86"/>
      <c r="AR363" s="86"/>
    </row>
    <row r="364" spans="2:44" x14ac:dyDescent="0.25">
      <c r="B364" s="37"/>
      <c r="C364" s="37"/>
      <c r="D364" s="37"/>
      <c r="E364" s="88"/>
      <c r="F364" s="88"/>
      <c r="G364" s="88"/>
      <c r="H364" s="88"/>
      <c r="I364" s="88"/>
      <c r="J364" s="88"/>
      <c r="K364" s="88"/>
      <c r="L364" s="88"/>
      <c r="M364" s="88"/>
      <c r="N364" s="88"/>
      <c r="O364" s="88"/>
      <c r="S364" s="86"/>
      <c r="T364" s="86"/>
      <c r="U364" s="86"/>
      <c r="V364" s="86"/>
      <c r="W364" s="86"/>
      <c r="X364" s="86"/>
      <c r="Y364" s="86"/>
      <c r="Z364" s="86"/>
      <c r="AA364" s="86"/>
      <c r="AB364" s="86"/>
      <c r="AC364" s="86"/>
      <c r="AD364" s="86"/>
      <c r="AE364" s="86"/>
      <c r="AF364" s="86"/>
      <c r="AG364" s="86"/>
      <c r="AH364" s="86"/>
      <c r="AI364" s="86"/>
      <c r="AJ364" s="86"/>
      <c r="AK364" s="86"/>
      <c r="AL364" s="86"/>
      <c r="AM364" s="86"/>
      <c r="AN364" s="86"/>
      <c r="AO364" s="86"/>
      <c r="AP364" s="86"/>
      <c r="AQ364" s="86"/>
      <c r="AR364" s="86"/>
    </row>
    <row r="365" spans="2:44" x14ac:dyDescent="0.25">
      <c r="B365" s="37"/>
      <c r="C365" s="37"/>
      <c r="D365" s="37"/>
      <c r="E365" s="88"/>
      <c r="F365" s="88"/>
      <c r="G365" s="88"/>
      <c r="H365" s="88"/>
      <c r="I365" s="88"/>
      <c r="J365" s="88"/>
      <c r="K365" s="88"/>
      <c r="L365" s="88"/>
      <c r="M365" s="88"/>
      <c r="N365" s="88"/>
      <c r="O365" s="88"/>
      <c r="S365" s="86"/>
      <c r="T365" s="86"/>
      <c r="U365" s="86"/>
      <c r="V365" s="86"/>
      <c r="W365" s="86"/>
      <c r="X365" s="86"/>
      <c r="Y365" s="86"/>
      <c r="Z365" s="86"/>
      <c r="AA365" s="86"/>
      <c r="AB365" s="86"/>
      <c r="AC365" s="86"/>
      <c r="AD365" s="86"/>
      <c r="AE365" s="86"/>
      <c r="AF365" s="86"/>
      <c r="AG365" s="86"/>
      <c r="AH365" s="86"/>
      <c r="AI365" s="86"/>
      <c r="AJ365" s="86"/>
      <c r="AK365" s="86"/>
      <c r="AL365" s="86"/>
      <c r="AM365" s="86"/>
      <c r="AN365" s="86"/>
      <c r="AO365" s="86"/>
      <c r="AP365" s="86"/>
      <c r="AQ365" s="86"/>
      <c r="AR365" s="86"/>
    </row>
    <row r="366" spans="2:44" x14ac:dyDescent="0.25">
      <c r="B366" s="37"/>
      <c r="C366" s="37"/>
      <c r="D366" s="37"/>
      <c r="E366" s="88"/>
      <c r="F366" s="88"/>
      <c r="G366" s="88"/>
      <c r="H366" s="88"/>
      <c r="I366" s="88"/>
      <c r="J366" s="88"/>
      <c r="K366" s="88"/>
      <c r="L366" s="88"/>
      <c r="M366" s="88"/>
      <c r="N366" s="88"/>
      <c r="O366" s="88"/>
      <c r="S366" s="86"/>
      <c r="T366" s="86"/>
      <c r="U366" s="86"/>
      <c r="V366" s="86"/>
      <c r="W366" s="86"/>
      <c r="X366" s="86"/>
      <c r="Y366" s="86"/>
      <c r="Z366" s="86"/>
      <c r="AA366" s="86"/>
      <c r="AB366" s="86"/>
      <c r="AC366" s="86"/>
      <c r="AD366" s="86"/>
      <c r="AE366" s="86"/>
      <c r="AF366" s="86"/>
      <c r="AG366" s="86"/>
      <c r="AH366" s="86"/>
      <c r="AI366" s="86"/>
      <c r="AJ366" s="86"/>
      <c r="AK366" s="86"/>
      <c r="AL366" s="86"/>
      <c r="AM366" s="86"/>
      <c r="AN366" s="86"/>
      <c r="AO366" s="86"/>
      <c r="AP366" s="86"/>
      <c r="AQ366" s="86"/>
      <c r="AR366" s="86"/>
    </row>
    <row r="367" spans="2:44" x14ac:dyDescent="0.25">
      <c r="B367" s="37"/>
      <c r="C367" s="37"/>
      <c r="D367" s="37"/>
      <c r="E367" s="88"/>
      <c r="F367" s="88"/>
      <c r="G367" s="88"/>
      <c r="H367" s="88"/>
      <c r="I367" s="88"/>
      <c r="J367" s="88"/>
      <c r="K367" s="88"/>
      <c r="L367" s="88"/>
      <c r="M367" s="88"/>
      <c r="N367" s="88"/>
      <c r="O367" s="88"/>
      <c r="S367" s="86"/>
      <c r="T367" s="86"/>
      <c r="U367" s="86"/>
      <c r="V367" s="86"/>
      <c r="W367" s="86"/>
      <c r="X367" s="86"/>
      <c r="Y367" s="86"/>
      <c r="Z367" s="86"/>
      <c r="AA367" s="86"/>
      <c r="AB367" s="86"/>
      <c r="AC367" s="86"/>
      <c r="AD367" s="86"/>
      <c r="AE367" s="86"/>
      <c r="AF367" s="86"/>
      <c r="AG367" s="86"/>
      <c r="AH367" s="86"/>
      <c r="AI367" s="86"/>
      <c r="AJ367" s="86"/>
      <c r="AK367" s="86"/>
      <c r="AL367" s="86"/>
      <c r="AM367" s="86"/>
      <c r="AN367" s="86"/>
      <c r="AO367" s="86"/>
      <c r="AP367" s="86"/>
      <c r="AQ367" s="86"/>
      <c r="AR367" s="86"/>
    </row>
    <row r="368" spans="2:44" x14ac:dyDescent="0.25">
      <c r="B368" s="37"/>
      <c r="C368" s="37"/>
      <c r="D368" s="37"/>
      <c r="E368" s="88"/>
      <c r="F368" s="88"/>
      <c r="G368" s="88"/>
      <c r="H368" s="88"/>
      <c r="I368" s="88"/>
      <c r="J368" s="88"/>
      <c r="K368" s="88"/>
      <c r="L368" s="88"/>
      <c r="M368" s="88"/>
      <c r="N368" s="88"/>
      <c r="O368" s="88"/>
      <c r="S368" s="86"/>
      <c r="T368" s="86"/>
      <c r="U368" s="86"/>
      <c r="V368" s="86"/>
      <c r="W368" s="86"/>
      <c r="X368" s="86"/>
      <c r="Y368" s="86"/>
      <c r="Z368" s="86"/>
      <c r="AA368" s="86"/>
      <c r="AB368" s="86"/>
      <c r="AC368" s="86"/>
      <c r="AD368" s="86"/>
      <c r="AE368" s="86"/>
      <c r="AF368" s="86"/>
      <c r="AG368" s="86"/>
      <c r="AH368" s="86"/>
      <c r="AI368" s="86"/>
      <c r="AJ368" s="86"/>
      <c r="AK368" s="86"/>
      <c r="AL368" s="86"/>
      <c r="AM368" s="86"/>
      <c r="AN368" s="86"/>
      <c r="AO368" s="86"/>
      <c r="AP368" s="86"/>
      <c r="AQ368" s="86"/>
      <c r="AR368" s="86"/>
    </row>
    <row r="369" spans="2:44" x14ac:dyDescent="0.25">
      <c r="B369" s="37"/>
      <c r="C369" s="37"/>
      <c r="D369" s="37"/>
      <c r="E369" s="88"/>
      <c r="F369" s="88"/>
      <c r="G369" s="88"/>
      <c r="H369" s="88"/>
      <c r="I369" s="88"/>
      <c r="J369" s="88"/>
      <c r="K369" s="88"/>
      <c r="L369" s="88"/>
      <c r="M369" s="88"/>
      <c r="N369" s="88"/>
      <c r="O369" s="88"/>
      <c r="S369" s="86"/>
      <c r="T369" s="86"/>
      <c r="U369" s="86"/>
      <c r="V369" s="86"/>
      <c r="W369" s="86"/>
      <c r="X369" s="86"/>
      <c r="Y369" s="86"/>
      <c r="Z369" s="86"/>
      <c r="AA369" s="86"/>
      <c r="AB369" s="86"/>
      <c r="AC369" s="86"/>
      <c r="AD369" s="86"/>
      <c r="AE369" s="86"/>
      <c r="AF369" s="86"/>
      <c r="AG369" s="86"/>
      <c r="AH369" s="86"/>
      <c r="AI369" s="86"/>
      <c r="AJ369" s="86"/>
      <c r="AK369" s="86"/>
      <c r="AL369" s="86"/>
      <c r="AM369" s="86"/>
      <c r="AN369" s="86"/>
      <c r="AO369" s="86"/>
      <c r="AP369" s="86"/>
      <c r="AQ369" s="86"/>
      <c r="AR369" s="86"/>
    </row>
    <row r="370" spans="2:44" x14ac:dyDescent="0.25">
      <c r="B370" s="37"/>
      <c r="C370" s="37"/>
      <c r="D370" s="37"/>
      <c r="E370" s="88"/>
      <c r="F370" s="88"/>
      <c r="G370" s="88"/>
      <c r="H370" s="88"/>
      <c r="I370" s="88"/>
      <c r="J370" s="88"/>
      <c r="K370" s="88"/>
      <c r="L370" s="88"/>
      <c r="M370" s="88"/>
      <c r="N370" s="88"/>
      <c r="O370" s="88"/>
      <c r="S370" s="86"/>
      <c r="T370" s="86"/>
      <c r="U370" s="86"/>
      <c r="V370" s="86"/>
      <c r="W370" s="86"/>
      <c r="X370" s="86"/>
      <c r="Y370" s="86"/>
      <c r="Z370" s="86"/>
      <c r="AA370" s="86"/>
      <c r="AB370" s="86"/>
      <c r="AC370" s="86"/>
      <c r="AD370" s="86"/>
      <c r="AE370" s="86"/>
      <c r="AF370" s="86"/>
      <c r="AG370" s="86"/>
      <c r="AH370" s="86"/>
      <c r="AI370" s="86"/>
      <c r="AJ370" s="86"/>
      <c r="AK370" s="86"/>
      <c r="AL370" s="86"/>
      <c r="AM370" s="86"/>
      <c r="AN370" s="86"/>
      <c r="AO370" s="86"/>
      <c r="AP370" s="86"/>
      <c r="AQ370" s="86"/>
      <c r="AR370" s="86"/>
    </row>
    <row r="371" spans="2:44" x14ac:dyDescent="0.25">
      <c r="B371" s="37"/>
      <c r="C371" s="37"/>
      <c r="D371" s="37"/>
      <c r="E371" s="88"/>
      <c r="F371" s="88"/>
      <c r="G371" s="88"/>
      <c r="H371" s="88"/>
      <c r="I371" s="88"/>
      <c r="J371" s="88"/>
      <c r="K371" s="88"/>
      <c r="L371" s="88"/>
      <c r="M371" s="88"/>
      <c r="N371" s="88"/>
      <c r="O371" s="88"/>
      <c r="S371" s="86"/>
      <c r="T371" s="86"/>
      <c r="U371" s="86"/>
      <c r="V371" s="86"/>
      <c r="W371" s="86"/>
      <c r="X371" s="86"/>
      <c r="Y371" s="86"/>
      <c r="Z371" s="86"/>
      <c r="AA371" s="86"/>
      <c r="AB371" s="86"/>
      <c r="AC371" s="86"/>
      <c r="AD371" s="86"/>
      <c r="AE371" s="86"/>
      <c r="AF371" s="86"/>
      <c r="AG371" s="86"/>
      <c r="AH371" s="86"/>
      <c r="AI371" s="86"/>
      <c r="AJ371" s="86"/>
      <c r="AK371" s="86"/>
      <c r="AL371" s="86"/>
      <c r="AM371" s="86"/>
      <c r="AN371" s="86"/>
      <c r="AO371" s="86"/>
      <c r="AP371" s="86"/>
      <c r="AQ371" s="86"/>
      <c r="AR371" s="86"/>
    </row>
    <row r="372" spans="2:44" x14ac:dyDescent="0.25">
      <c r="B372" s="37"/>
      <c r="C372" s="37"/>
      <c r="D372" s="37"/>
      <c r="E372" s="88"/>
      <c r="F372" s="88"/>
      <c r="G372" s="88"/>
      <c r="H372" s="88"/>
      <c r="I372" s="88"/>
      <c r="J372" s="88"/>
      <c r="K372" s="88"/>
      <c r="L372" s="88"/>
      <c r="M372" s="88"/>
      <c r="N372" s="88"/>
      <c r="O372" s="88"/>
      <c r="S372" s="86"/>
      <c r="T372" s="86"/>
      <c r="U372" s="86"/>
      <c r="V372" s="86"/>
      <c r="W372" s="86"/>
      <c r="X372" s="86"/>
      <c r="Y372" s="86"/>
      <c r="Z372" s="86"/>
      <c r="AA372" s="86"/>
      <c r="AB372" s="86"/>
      <c r="AC372" s="86"/>
      <c r="AD372" s="86"/>
      <c r="AE372" s="86"/>
      <c r="AF372" s="86"/>
      <c r="AG372" s="86"/>
      <c r="AH372" s="86"/>
      <c r="AI372" s="86"/>
      <c r="AJ372" s="86"/>
      <c r="AK372" s="86"/>
      <c r="AL372" s="86"/>
      <c r="AM372" s="86"/>
      <c r="AN372" s="86"/>
      <c r="AO372" s="86"/>
      <c r="AP372" s="86"/>
      <c r="AQ372" s="86"/>
      <c r="AR372" s="86"/>
    </row>
    <row r="373" spans="2:44" x14ac:dyDescent="0.25">
      <c r="B373" s="37"/>
      <c r="C373" s="37"/>
      <c r="D373" s="37"/>
      <c r="E373" s="88"/>
      <c r="F373" s="88"/>
      <c r="G373" s="88"/>
      <c r="H373" s="88"/>
      <c r="I373" s="88"/>
      <c r="J373" s="88"/>
      <c r="K373" s="88"/>
      <c r="L373" s="88"/>
      <c r="M373" s="88"/>
      <c r="N373" s="88"/>
      <c r="O373" s="88"/>
      <c r="S373" s="86"/>
      <c r="T373" s="86"/>
      <c r="U373" s="86"/>
      <c r="V373" s="86"/>
      <c r="W373" s="86"/>
      <c r="X373" s="86"/>
      <c r="Y373" s="86"/>
      <c r="Z373" s="86"/>
      <c r="AA373" s="86"/>
      <c r="AB373" s="86"/>
      <c r="AC373" s="86"/>
      <c r="AD373" s="86"/>
      <c r="AE373" s="86"/>
      <c r="AF373" s="86"/>
      <c r="AG373" s="86"/>
      <c r="AH373" s="86"/>
      <c r="AI373" s="86"/>
      <c r="AJ373" s="86"/>
      <c r="AK373" s="86"/>
      <c r="AL373" s="86"/>
      <c r="AM373" s="86"/>
      <c r="AN373" s="86"/>
      <c r="AO373" s="86"/>
      <c r="AP373" s="86"/>
      <c r="AQ373" s="86"/>
      <c r="AR373" s="86"/>
    </row>
    <row r="374" spans="2:44" x14ac:dyDescent="0.25">
      <c r="B374" s="37"/>
      <c r="C374" s="37"/>
      <c r="D374" s="37"/>
      <c r="E374" s="88"/>
      <c r="F374" s="88"/>
      <c r="G374" s="88"/>
      <c r="H374" s="88"/>
      <c r="I374" s="88"/>
      <c r="J374" s="88"/>
      <c r="K374" s="88"/>
      <c r="L374" s="88"/>
      <c r="M374" s="88"/>
      <c r="N374" s="88"/>
      <c r="O374" s="88"/>
      <c r="S374" s="86"/>
      <c r="T374" s="86"/>
      <c r="U374" s="86"/>
      <c r="V374" s="86"/>
      <c r="W374" s="86"/>
      <c r="X374" s="86"/>
      <c r="Y374" s="86"/>
      <c r="Z374" s="86"/>
      <c r="AA374" s="86"/>
      <c r="AB374" s="86"/>
      <c r="AC374" s="86"/>
      <c r="AD374" s="86"/>
      <c r="AE374" s="86"/>
      <c r="AF374" s="86"/>
      <c r="AG374" s="86"/>
      <c r="AH374" s="86"/>
      <c r="AI374" s="86"/>
      <c r="AJ374" s="86"/>
      <c r="AK374" s="86"/>
      <c r="AL374" s="86"/>
      <c r="AM374" s="86"/>
      <c r="AN374" s="86"/>
      <c r="AO374" s="86"/>
      <c r="AP374" s="86"/>
      <c r="AQ374" s="86"/>
      <c r="AR374" s="86"/>
    </row>
    <row r="375" spans="2:44" x14ac:dyDescent="0.25">
      <c r="B375" s="37"/>
      <c r="C375" s="37"/>
      <c r="D375" s="37"/>
      <c r="E375" s="88"/>
      <c r="F375" s="88"/>
      <c r="G375" s="88"/>
      <c r="H375" s="88"/>
      <c r="I375" s="88"/>
      <c r="J375" s="88"/>
      <c r="K375" s="88"/>
      <c r="L375" s="88"/>
      <c r="M375" s="88"/>
      <c r="N375" s="88"/>
      <c r="O375" s="88"/>
      <c r="S375" s="86"/>
      <c r="T375" s="86"/>
      <c r="U375" s="86"/>
      <c r="V375" s="86"/>
      <c r="W375" s="86"/>
      <c r="X375" s="86"/>
      <c r="Y375" s="86"/>
      <c r="Z375" s="86"/>
      <c r="AA375" s="86"/>
      <c r="AB375" s="86"/>
      <c r="AC375" s="86"/>
      <c r="AD375" s="86"/>
      <c r="AE375" s="86"/>
      <c r="AF375" s="86"/>
      <c r="AG375" s="86"/>
      <c r="AH375" s="86"/>
      <c r="AI375" s="86"/>
      <c r="AJ375" s="86"/>
      <c r="AK375" s="86"/>
      <c r="AL375" s="86"/>
      <c r="AM375" s="86"/>
      <c r="AN375" s="86"/>
      <c r="AO375" s="86"/>
      <c r="AP375" s="86"/>
      <c r="AQ375" s="86"/>
      <c r="AR375" s="86"/>
    </row>
    <row r="376" spans="2:44" x14ac:dyDescent="0.25">
      <c r="B376" s="37"/>
      <c r="C376" s="37"/>
      <c r="D376" s="37"/>
      <c r="E376" s="88"/>
      <c r="F376" s="88"/>
      <c r="G376" s="88"/>
      <c r="H376" s="88"/>
      <c r="I376" s="88"/>
      <c r="J376" s="88"/>
      <c r="K376" s="88"/>
      <c r="L376" s="88"/>
      <c r="M376" s="88"/>
      <c r="N376" s="88"/>
      <c r="O376" s="88"/>
      <c r="S376" s="86"/>
      <c r="T376" s="86"/>
      <c r="U376" s="86"/>
      <c r="V376" s="86"/>
      <c r="W376" s="86"/>
      <c r="X376" s="86"/>
      <c r="Y376" s="86"/>
      <c r="Z376" s="86"/>
      <c r="AA376" s="86"/>
      <c r="AB376" s="86"/>
      <c r="AC376" s="86"/>
      <c r="AD376" s="86"/>
      <c r="AE376" s="86"/>
      <c r="AF376" s="86"/>
      <c r="AG376" s="86"/>
      <c r="AH376" s="86"/>
      <c r="AI376" s="86"/>
      <c r="AJ376" s="86"/>
      <c r="AK376" s="86"/>
      <c r="AL376" s="86"/>
      <c r="AM376" s="86"/>
      <c r="AN376" s="86"/>
      <c r="AO376" s="86"/>
      <c r="AP376" s="86"/>
      <c r="AQ376" s="86"/>
      <c r="AR376" s="86"/>
    </row>
    <row r="377" spans="2:44" x14ac:dyDescent="0.25">
      <c r="B377" s="37"/>
      <c r="C377" s="37"/>
      <c r="D377" s="37"/>
      <c r="E377" s="88"/>
      <c r="F377" s="88"/>
      <c r="G377" s="88"/>
      <c r="H377" s="88"/>
      <c r="I377" s="88"/>
      <c r="J377" s="88"/>
      <c r="K377" s="88"/>
      <c r="L377" s="88"/>
      <c r="M377" s="88"/>
      <c r="N377" s="88"/>
      <c r="O377" s="88"/>
      <c r="S377" s="86"/>
      <c r="T377" s="86"/>
      <c r="U377" s="86"/>
      <c r="V377" s="86"/>
      <c r="W377" s="86"/>
      <c r="X377" s="86"/>
      <c r="Y377" s="86"/>
      <c r="Z377" s="86"/>
      <c r="AA377" s="86"/>
      <c r="AB377" s="86"/>
      <c r="AC377" s="86"/>
      <c r="AD377" s="86"/>
      <c r="AE377" s="86"/>
      <c r="AF377" s="86"/>
      <c r="AG377" s="86"/>
      <c r="AH377" s="86"/>
      <c r="AI377" s="86"/>
      <c r="AJ377" s="86"/>
      <c r="AK377" s="86"/>
      <c r="AL377" s="86"/>
      <c r="AM377" s="86"/>
      <c r="AN377" s="86"/>
      <c r="AO377" s="86"/>
      <c r="AP377" s="86"/>
      <c r="AQ377" s="86"/>
      <c r="AR377" s="86"/>
    </row>
    <row r="378" spans="2:44" x14ac:dyDescent="0.25">
      <c r="B378" s="37"/>
      <c r="C378" s="37"/>
      <c r="D378" s="37"/>
      <c r="E378" s="88"/>
      <c r="F378" s="88"/>
      <c r="G378" s="88"/>
      <c r="H378" s="88"/>
      <c r="I378" s="88"/>
      <c r="J378" s="88"/>
      <c r="K378" s="88"/>
      <c r="L378" s="88"/>
      <c r="M378" s="88"/>
      <c r="N378" s="88"/>
      <c r="O378" s="88"/>
      <c r="S378" s="86"/>
      <c r="T378" s="86"/>
      <c r="U378" s="86"/>
      <c r="V378" s="86"/>
      <c r="W378" s="86"/>
      <c r="X378" s="86"/>
      <c r="Y378" s="86"/>
      <c r="Z378" s="86"/>
      <c r="AA378" s="86"/>
      <c r="AB378" s="86"/>
      <c r="AC378" s="86"/>
      <c r="AD378" s="86"/>
      <c r="AE378" s="86"/>
      <c r="AF378" s="86"/>
      <c r="AG378" s="86"/>
      <c r="AH378" s="86"/>
      <c r="AI378" s="86"/>
      <c r="AJ378" s="86"/>
      <c r="AK378" s="86"/>
      <c r="AL378" s="86"/>
      <c r="AM378" s="86"/>
      <c r="AN378" s="86"/>
      <c r="AO378" s="86"/>
      <c r="AP378" s="86"/>
      <c r="AQ378" s="86"/>
      <c r="AR378" s="86"/>
    </row>
    <row r="379" spans="2:44" x14ac:dyDescent="0.25">
      <c r="B379" s="37"/>
      <c r="C379" s="37"/>
      <c r="D379" s="37"/>
      <c r="E379" s="88"/>
      <c r="F379" s="88"/>
      <c r="G379" s="88"/>
      <c r="H379" s="88"/>
      <c r="I379" s="88"/>
      <c r="J379" s="88"/>
      <c r="K379" s="88"/>
      <c r="L379" s="88"/>
      <c r="M379" s="88"/>
      <c r="N379" s="88"/>
      <c r="O379" s="88"/>
      <c r="S379" s="86"/>
      <c r="T379" s="86"/>
      <c r="U379" s="86"/>
      <c r="V379" s="86"/>
      <c r="W379" s="86"/>
      <c r="X379" s="86"/>
      <c r="Y379" s="86"/>
      <c r="Z379" s="86"/>
      <c r="AA379" s="86"/>
      <c r="AB379" s="86"/>
      <c r="AC379" s="86"/>
      <c r="AD379" s="86"/>
      <c r="AE379" s="86"/>
      <c r="AF379" s="86"/>
      <c r="AG379" s="86"/>
      <c r="AH379" s="86"/>
      <c r="AI379" s="86"/>
      <c r="AJ379" s="86"/>
      <c r="AK379" s="86"/>
      <c r="AL379" s="86"/>
      <c r="AM379" s="86"/>
      <c r="AN379" s="86"/>
      <c r="AO379" s="86"/>
      <c r="AP379" s="86"/>
      <c r="AQ379" s="86"/>
      <c r="AR379" s="86"/>
    </row>
    <row r="380" spans="2:44" x14ac:dyDescent="0.25">
      <c r="B380" s="37"/>
      <c r="C380" s="37"/>
      <c r="D380" s="37"/>
      <c r="E380" s="88"/>
      <c r="F380" s="88"/>
      <c r="G380" s="88"/>
      <c r="H380" s="88"/>
      <c r="I380" s="88"/>
      <c r="J380" s="88"/>
      <c r="K380" s="88"/>
      <c r="L380" s="88"/>
      <c r="M380" s="88"/>
      <c r="N380" s="88"/>
      <c r="O380" s="88"/>
      <c r="S380" s="86"/>
      <c r="T380" s="86"/>
      <c r="U380" s="86"/>
      <c r="V380" s="86"/>
      <c r="W380" s="86"/>
      <c r="X380" s="86"/>
      <c r="Y380" s="86"/>
      <c r="Z380" s="86"/>
      <c r="AA380" s="86"/>
      <c r="AB380" s="86"/>
      <c r="AC380" s="86"/>
      <c r="AD380" s="86"/>
      <c r="AE380" s="86"/>
      <c r="AF380" s="86"/>
      <c r="AG380" s="86"/>
      <c r="AH380" s="86"/>
      <c r="AI380" s="86"/>
      <c r="AJ380" s="86"/>
      <c r="AK380" s="86"/>
      <c r="AL380" s="86"/>
      <c r="AM380" s="86"/>
      <c r="AN380" s="86"/>
      <c r="AO380" s="86"/>
      <c r="AP380" s="86"/>
      <c r="AQ380" s="86"/>
      <c r="AR380" s="86"/>
    </row>
    <row r="381" spans="2:44" x14ac:dyDescent="0.25">
      <c r="B381" s="37"/>
      <c r="C381" s="37"/>
      <c r="D381" s="37"/>
      <c r="E381" s="88"/>
      <c r="F381" s="88"/>
      <c r="G381" s="88"/>
      <c r="H381" s="88"/>
      <c r="I381" s="88"/>
      <c r="J381" s="88"/>
      <c r="K381" s="88"/>
      <c r="L381" s="88"/>
      <c r="M381" s="88"/>
      <c r="N381" s="88"/>
      <c r="O381" s="88"/>
      <c r="S381" s="86"/>
      <c r="T381" s="86"/>
      <c r="U381" s="86"/>
      <c r="V381" s="86"/>
      <c r="W381" s="86"/>
      <c r="X381" s="86"/>
      <c r="Y381" s="86"/>
      <c r="Z381" s="86"/>
      <c r="AA381" s="86"/>
      <c r="AB381" s="86"/>
      <c r="AC381" s="86"/>
      <c r="AD381" s="86"/>
      <c r="AE381" s="86"/>
      <c r="AF381" s="86"/>
      <c r="AG381" s="86"/>
      <c r="AH381" s="86"/>
      <c r="AI381" s="86"/>
      <c r="AJ381" s="86"/>
      <c r="AK381" s="86"/>
      <c r="AL381" s="86"/>
      <c r="AM381" s="86"/>
      <c r="AN381" s="86"/>
      <c r="AO381" s="86"/>
      <c r="AP381" s="86"/>
      <c r="AQ381" s="86"/>
      <c r="AR381" s="86"/>
    </row>
    <row r="382" spans="2:44" x14ac:dyDescent="0.25">
      <c r="B382" s="37"/>
      <c r="C382" s="37"/>
      <c r="D382" s="37"/>
      <c r="E382" s="88"/>
      <c r="F382" s="88"/>
      <c r="G382" s="88"/>
      <c r="H382" s="88"/>
      <c r="I382" s="88"/>
      <c r="J382" s="88"/>
      <c r="K382" s="88"/>
      <c r="L382" s="88"/>
      <c r="M382" s="88"/>
      <c r="N382" s="88"/>
      <c r="O382" s="88"/>
      <c r="S382" s="86"/>
      <c r="T382" s="86"/>
      <c r="U382" s="86"/>
      <c r="V382" s="86"/>
      <c r="W382" s="86"/>
      <c r="X382" s="86"/>
      <c r="Y382" s="86"/>
      <c r="Z382" s="86"/>
      <c r="AA382" s="86"/>
      <c r="AB382" s="86"/>
      <c r="AC382" s="86"/>
      <c r="AD382" s="86"/>
      <c r="AE382" s="86"/>
      <c r="AF382" s="86"/>
      <c r="AG382" s="86"/>
      <c r="AH382" s="86"/>
      <c r="AI382" s="86"/>
      <c r="AJ382" s="86"/>
      <c r="AK382" s="86"/>
      <c r="AL382" s="86"/>
      <c r="AM382" s="86"/>
      <c r="AN382" s="86"/>
      <c r="AO382" s="86"/>
      <c r="AP382" s="86"/>
      <c r="AQ382" s="86"/>
      <c r="AR382" s="86"/>
    </row>
    <row r="383" spans="2:44" x14ac:dyDescent="0.25">
      <c r="B383" s="37"/>
      <c r="C383" s="37"/>
      <c r="D383" s="37"/>
      <c r="E383" s="88"/>
      <c r="F383" s="88"/>
      <c r="G383" s="88"/>
      <c r="H383" s="88"/>
      <c r="I383" s="88"/>
      <c r="J383" s="88"/>
      <c r="K383" s="88"/>
      <c r="L383" s="88"/>
      <c r="M383" s="88"/>
      <c r="N383" s="88"/>
      <c r="O383" s="88"/>
      <c r="S383" s="86"/>
      <c r="T383" s="86"/>
      <c r="U383" s="86"/>
      <c r="V383" s="86"/>
      <c r="W383" s="86"/>
      <c r="X383" s="86"/>
      <c r="Y383" s="86"/>
      <c r="Z383" s="86"/>
      <c r="AA383" s="86"/>
      <c r="AB383" s="86"/>
      <c r="AC383" s="86"/>
      <c r="AD383" s="86"/>
      <c r="AE383" s="86"/>
      <c r="AF383" s="86"/>
      <c r="AG383" s="86"/>
      <c r="AH383" s="86"/>
      <c r="AI383" s="86"/>
      <c r="AJ383" s="86"/>
      <c r="AK383" s="86"/>
      <c r="AL383" s="86"/>
      <c r="AM383" s="86"/>
      <c r="AN383" s="86"/>
      <c r="AO383" s="86"/>
      <c r="AP383" s="86"/>
      <c r="AQ383" s="86"/>
      <c r="AR383" s="86"/>
    </row>
    <row r="384" spans="2:44" x14ac:dyDescent="0.25">
      <c r="B384" s="37"/>
      <c r="C384" s="37"/>
      <c r="D384" s="37"/>
      <c r="E384" s="88"/>
      <c r="F384" s="88"/>
      <c r="G384" s="88"/>
      <c r="H384" s="88"/>
      <c r="I384" s="88"/>
      <c r="J384" s="88"/>
      <c r="K384" s="88"/>
      <c r="L384" s="88"/>
      <c r="M384" s="88"/>
      <c r="N384" s="88"/>
      <c r="O384" s="88"/>
      <c r="S384" s="86"/>
      <c r="T384" s="86"/>
      <c r="U384" s="86"/>
      <c r="V384" s="86"/>
      <c r="W384" s="86"/>
      <c r="X384" s="86"/>
      <c r="Y384" s="86"/>
      <c r="Z384" s="86"/>
      <c r="AA384" s="86"/>
      <c r="AB384" s="86"/>
      <c r="AC384" s="86"/>
      <c r="AD384" s="86"/>
      <c r="AE384" s="86"/>
      <c r="AF384" s="86"/>
      <c r="AG384" s="86"/>
      <c r="AH384" s="86"/>
      <c r="AI384" s="86"/>
      <c r="AJ384" s="86"/>
      <c r="AK384" s="86"/>
      <c r="AL384" s="86"/>
      <c r="AM384" s="86"/>
      <c r="AN384" s="86"/>
      <c r="AO384" s="86"/>
      <c r="AP384" s="86"/>
      <c r="AQ384" s="86"/>
      <c r="AR384" s="86"/>
    </row>
    <row r="385" spans="2:44" x14ac:dyDescent="0.25">
      <c r="B385" s="37"/>
      <c r="C385" s="37"/>
      <c r="D385" s="37"/>
      <c r="E385" s="88"/>
      <c r="F385" s="88"/>
      <c r="G385" s="88"/>
      <c r="H385" s="88"/>
      <c r="I385" s="88"/>
      <c r="J385" s="88"/>
      <c r="K385" s="88"/>
      <c r="L385" s="88"/>
      <c r="M385" s="88"/>
      <c r="N385" s="88"/>
      <c r="O385" s="88"/>
      <c r="S385" s="86"/>
      <c r="T385" s="86"/>
      <c r="U385" s="86"/>
      <c r="V385" s="86"/>
      <c r="W385" s="86"/>
      <c r="X385" s="86"/>
      <c r="Y385" s="86"/>
      <c r="Z385" s="86"/>
      <c r="AA385" s="86"/>
      <c r="AB385" s="86"/>
      <c r="AC385" s="86"/>
      <c r="AD385" s="86"/>
      <c r="AE385" s="86"/>
      <c r="AF385" s="86"/>
      <c r="AG385" s="86"/>
      <c r="AH385" s="86"/>
      <c r="AI385" s="86"/>
      <c r="AJ385" s="86"/>
      <c r="AK385" s="86"/>
      <c r="AL385" s="86"/>
      <c r="AM385" s="86"/>
      <c r="AN385" s="86"/>
      <c r="AO385" s="86"/>
      <c r="AP385" s="86"/>
      <c r="AQ385" s="86"/>
      <c r="AR385" s="86"/>
    </row>
    <row r="386" spans="2:44" x14ac:dyDescent="0.25">
      <c r="B386" s="37"/>
      <c r="C386" s="37"/>
      <c r="D386" s="37"/>
      <c r="E386" s="88"/>
      <c r="F386" s="88"/>
      <c r="G386" s="88"/>
      <c r="H386" s="88"/>
      <c r="I386" s="88"/>
      <c r="J386" s="88"/>
      <c r="K386" s="88"/>
      <c r="L386" s="88"/>
      <c r="M386" s="88"/>
      <c r="N386" s="88"/>
      <c r="O386" s="88"/>
      <c r="S386" s="86"/>
      <c r="T386" s="86"/>
      <c r="U386" s="86"/>
      <c r="V386" s="86"/>
      <c r="W386" s="86"/>
      <c r="X386" s="86"/>
      <c r="Y386" s="86"/>
      <c r="Z386" s="86"/>
      <c r="AA386" s="86"/>
      <c r="AB386" s="86"/>
      <c r="AC386" s="86"/>
      <c r="AD386" s="86"/>
      <c r="AE386" s="86"/>
      <c r="AF386" s="86"/>
      <c r="AG386" s="86"/>
      <c r="AH386" s="86"/>
      <c r="AI386" s="86"/>
      <c r="AJ386" s="86"/>
      <c r="AK386" s="86"/>
      <c r="AL386" s="86"/>
      <c r="AM386" s="86"/>
      <c r="AN386" s="86"/>
      <c r="AO386" s="86"/>
      <c r="AP386" s="86"/>
      <c r="AQ386" s="86"/>
      <c r="AR386" s="86"/>
    </row>
    <row r="387" spans="2:44" x14ac:dyDescent="0.25">
      <c r="B387" s="37"/>
      <c r="C387" s="37"/>
      <c r="D387" s="37"/>
      <c r="E387" s="88"/>
      <c r="F387" s="88"/>
      <c r="G387" s="88"/>
      <c r="H387" s="88"/>
      <c r="I387" s="88"/>
      <c r="J387" s="88"/>
      <c r="K387" s="88"/>
      <c r="L387" s="88"/>
      <c r="M387" s="88"/>
      <c r="N387" s="88"/>
      <c r="O387" s="88"/>
      <c r="S387" s="86"/>
      <c r="T387" s="86"/>
      <c r="U387" s="86"/>
      <c r="V387" s="86"/>
      <c r="W387" s="86"/>
      <c r="X387" s="86"/>
      <c r="Y387" s="86"/>
      <c r="Z387" s="86"/>
      <c r="AA387" s="86"/>
      <c r="AB387" s="86"/>
      <c r="AC387" s="86"/>
      <c r="AD387" s="86"/>
      <c r="AE387" s="86"/>
      <c r="AF387" s="86"/>
      <c r="AG387" s="86"/>
      <c r="AH387" s="86"/>
      <c r="AI387" s="86"/>
      <c r="AJ387" s="86"/>
      <c r="AK387" s="86"/>
      <c r="AL387" s="86"/>
      <c r="AM387" s="86"/>
      <c r="AN387" s="86"/>
      <c r="AO387" s="86"/>
      <c r="AP387" s="86"/>
      <c r="AQ387" s="86"/>
      <c r="AR387" s="86"/>
    </row>
    <row r="388" spans="2:44" x14ac:dyDescent="0.25">
      <c r="B388" s="37"/>
      <c r="C388" s="37"/>
      <c r="D388" s="37"/>
      <c r="E388" s="88"/>
      <c r="F388" s="88"/>
      <c r="G388" s="88"/>
      <c r="H388" s="88"/>
      <c r="I388" s="88"/>
      <c r="J388" s="88"/>
      <c r="K388" s="88"/>
      <c r="L388" s="88"/>
      <c r="M388" s="88"/>
      <c r="N388" s="88"/>
      <c r="O388" s="88"/>
      <c r="S388" s="86"/>
      <c r="T388" s="86"/>
      <c r="U388" s="86"/>
      <c r="V388" s="86"/>
      <c r="W388" s="86"/>
      <c r="X388" s="86"/>
      <c r="Y388" s="86"/>
      <c r="Z388" s="86"/>
      <c r="AA388" s="86"/>
      <c r="AB388" s="86"/>
      <c r="AC388" s="86"/>
      <c r="AD388" s="86"/>
      <c r="AE388" s="86"/>
      <c r="AF388" s="86"/>
      <c r="AG388" s="86"/>
      <c r="AH388" s="86"/>
      <c r="AI388" s="86"/>
      <c r="AJ388" s="86"/>
      <c r="AK388" s="86"/>
      <c r="AL388" s="86"/>
      <c r="AM388" s="86"/>
      <c r="AN388" s="86"/>
      <c r="AO388" s="86"/>
      <c r="AP388" s="86"/>
      <c r="AQ388" s="86"/>
      <c r="AR388" s="86"/>
    </row>
    <row r="389" spans="2:44" x14ac:dyDescent="0.25">
      <c r="B389" s="37"/>
      <c r="C389" s="37"/>
      <c r="D389" s="37"/>
      <c r="E389" s="88"/>
      <c r="F389" s="88"/>
      <c r="G389" s="88"/>
      <c r="H389" s="88"/>
      <c r="I389" s="88"/>
      <c r="J389" s="88"/>
      <c r="K389" s="88"/>
      <c r="L389" s="88"/>
      <c r="M389" s="88"/>
      <c r="N389" s="88"/>
      <c r="O389" s="88"/>
      <c r="S389" s="86"/>
      <c r="T389" s="86"/>
      <c r="U389" s="86"/>
      <c r="V389" s="86"/>
      <c r="W389" s="86"/>
      <c r="X389" s="86"/>
      <c r="Y389" s="86"/>
      <c r="Z389" s="86"/>
      <c r="AA389" s="86"/>
      <c r="AB389" s="86"/>
      <c r="AC389" s="86"/>
      <c r="AD389" s="86"/>
      <c r="AE389" s="86"/>
      <c r="AF389" s="86"/>
      <c r="AG389" s="86"/>
      <c r="AH389" s="86"/>
      <c r="AI389" s="86"/>
      <c r="AJ389" s="86"/>
      <c r="AK389" s="86"/>
      <c r="AL389" s="86"/>
      <c r="AM389" s="86"/>
      <c r="AN389" s="86"/>
      <c r="AO389" s="86"/>
      <c r="AP389" s="86"/>
      <c r="AQ389" s="86"/>
      <c r="AR389" s="86"/>
    </row>
    <row r="390" spans="2:44" x14ac:dyDescent="0.25">
      <c r="B390" s="37"/>
      <c r="C390" s="37"/>
      <c r="D390" s="37"/>
      <c r="E390" s="88"/>
      <c r="F390" s="88"/>
      <c r="G390" s="88"/>
      <c r="H390" s="88"/>
      <c r="I390" s="88"/>
      <c r="J390" s="88"/>
      <c r="K390" s="88"/>
      <c r="L390" s="88"/>
      <c r="M390" s="88"/>
      <c r="N390" s="88"/>
      <c r="O390" s="88"/>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row>
    <row r="391" spans="2:44" x14ac:dyDescent="0.25">
      <c r="B391" s="37"/>
      <c r="C391" s="37"/>
      <c r="D391" s="37"/>
      <c r="E391" s="88"/>
      <c r="F391" s="88"/>
      <c r="G391" s="88"/>
      <c r="H391" s="88"/>
      <c r="I391" s="88"/>
      <c r="J391" s="88"/>
      <c r="K391" s="88"/>
      <c r="L391" s="88"/>
      <c r="M391" s="88"/>
      <c r="N391" s="88"/>
      <c r="O391" s="88"/>
      <c r="S391" s="86"/>
      <c r="T391" s="86"/>
      <c r="U391" s="86"/>
      <c r="V391" s="86"/>
      <c r="W391" s="86"/>
      <c r="X391" s="86"/>
      <c r="Y391" s="86"/>
      <c r="Z391" s="86"/>
      <c r="AA391" s="86"/>
      <c r="AB391" s="86"/>
      <c r="AC391" s="86"/>
      <c r="AD391" s="86"/>
      <c r="AE391" s="86"/>
      <c r="AF391" s="86"/>
      <c r="AG391" s="86"/>
      <c r="AH391" s="86"/>
      <c r="AI391" s="86"/>
      <c r="AJ391" s="86"/>
      <c r="AK391" s="86"/>
      <c r="AL391" s="86"/>
      <c r="AM391" s="86"/>
      <c r="AN391" s="86"/>
      <c r="AO391" s="86"/>
      <c r="AP391" s="86"/>
      <c r="AQ391" s="86"/>
      <c r="AR391" s="86"/>
    </row>
    <row r="392" spans="2:44" x14ac:dyDescent="0.25">
      <c r="B392" s="37"/>
      <c r="C392" s="37"/>
      <c r="D392" s="37"/>
      <c r="E392" s="88"/>
      <c r="F392" s="88"/>
      <c r="G392" s="88"/>
      <c r="H392" s="88"/>
      <c r="I392" s="88"/>
      <c r="J392" s="88"/>
      <c r="K392" s="88"/>
      <c r="L392" s="88"/>
      <c r="M392" s="88"/>
      <c r="N392" s="88"/>
      <c r="O392" s="88"/>
      <c r="S392" s="86"/>
      <c r="T392" s="86"/>
      <c r="U392" s="86"/>
      <c r="V392" s="86"/>
      <c r="W392" s="86"/>
      <c r="X392" s="86"/>
      <c r="Y392" s="86"/>
      <c r="Z392" s="86"/>
      <c r="AA392" s="86"/>
      <c r="AB392" s="86"/>
      <c r="AC392" s="86"/>
      <c r="AD392" s="86"/>
      <c r="AE392" s="86"/>
      <c r="AF392" s="86"/>
      <c r="AG392" s="86"/>
      <c r="AH392" s="86"/>
      <c r="AI392" s="86"/>
      <c r="AJ392" s="86"/>
      <c r="AK392" s="86"/>
      <c r="AL392" s="86"/>
      <c r="AM392" s="86"/>
      <c r="AN392" s="86"/>
      <c r="AO392" s="86"/>
      <c r="AP392" s="86"/>
      <c r="AQ392" s="86"/>
      <c r="AR392" s="86"/>
    </row>
    <row r="393" spans="2:44" x14ac:dyDescent="0.25">
      <c r="B393" s="37"/>
      <c r="C393" s="37"/>
      <c r="D393" s="37"/>
      <c r="E393" s="88"/>
      <c r="F393" s="88"/>
      <c r="G393" s="88"/>
      <c r="H393" s="88"/>
      <c r="I393" s="88"/>
      <c r="J393" s="88"/>
      <c r="K393" s="88"/>
      <c r="L393" s="88"/>
      <c r="M393" s="88"/>
      <c r="N393" s="88"/>
      <c r="O393" s="88"/>
      <c r="S393" s="86"/>
      <c r="T393" s="86"/>
      <c r="U393" s="86"/>
      <c r="V393" s="86"/>
      <c r="W393" s="86"/>
      <c r="X393" s="86"/>
      <c r="Y393" s="86"/>
      <c r="Z393" s="86"/>
      <c r="AA393" s="86"/>
      <c r="AB393" s="86"/>
      <c r="AC393" s="86"/>
      <c r="AD393" s="86"/>
      <c r="AE393" s="86"/>
      <c r="AF393" s="86"/>
      <c r="AG393" s="86"/>
      <c r="AH393" s="86"/>
      <c r="AI393" s="86"/>
      <c r="AJ393" s="86"/>
      <c r="AK393" s="86"/>
      <c r="AL393" s="86"/>
      <c r="AM393" s="86"/>
      <c r="AN393" s="86"/>
      <c r="AO393" s="86"/>
      <c r="AP393" s="86"/>
      <c r="AQ393" s="86"/>
      <c r="AR393" s="86"/>
    </row>
    <row r="394" spans="2:44" x14ac:dyDescent="0.25">
      <c r="B394" s="37"/>
      <c r="C394" s="37"/>
      <c r="D394" s="37"/>
      <c r="E394" s="88"/>
      <c r="F394" s="88"/>
      <c r="G394" s="88"/>
      <c r="H394" s="88"/>
      <c r="I394" s="88"/>
      <c r="J394" s="88"/>
      <c r="K394" s="88"/>
      <c r="L394" s="88"/>
      <c r="M394" s="88"/>
      <c r="N394" s="88"/>
      <c r="O394" s="88"/>
      <c r="S394" s="86"/>
      <c r="T394" s="86"/>
      <c r="U394" s="86"/>
      <c r="V394" s="86"/>
      <c r="W394" s="86"/>
      <c r="X394" s="86"/>
      <c r="Y394" s="86"/>
      <c r="Z394" s="86"/>
      <c r="AA394" s="86"/>
      <c r="AB394" s="86"/>
      <c r="AC394" s="86"/>
      <c r="AD394" s="86"/>
      <c r="AE394" s="86"/>
      <c r="AF394" s="86"/>
      <c r="AG394" s="86"/>
      <c r="AH394" s="86"/>
      <c r="AI394" s="86"/>
      <c r="AJ394" s="86"/>
      <c r="AK394" s="86"/>
      <c r="AL394" s="86"/>
      <c r="AM394" s="86"/>
      <c r="AN394" s="86"/>
      <c r="AO394" s="86"/>
      <c r="AP394" s="86"/>
      <c r="AQ394" s="86"/>
      <c r="AR394" s="86"/>
    </row>
    <row r="395" spans="2:44" x14ac:dyDescent="0.25">
      <c r="B395" s="37"/>
      <c r="C395" s="37"/>
      <c r="D395" s="37"/>
      <c r="E395" s="88"/>
      <c r="F395" s="88"/>
      <c r="G395" s="88"/>
      <c r="H395" s="88"/>
      <c r="I395" s="88"/>
      <c r="J395" s="88"/>
      <c r="K395" s="88"/>
      <c r="L395" s="88"/>
      <c r="M395" s="88"/>
      <c r="N395" s="88"/>
      <c r="O395" s="88"/>
      <c r="S395" s="86"/>
      <c r="T395" s="86"/>
      <c r="U395" s="86"/>
      <c r="V395" s="86"/>
      <c r="W395" s="86"/>
      <c r="X395" s="86"/>
      <c r="Y395" s="86"/>
      <c r="Z395" s="86"/>
      <c r="AA395" s="86"/>
      <c r="AB395" s="86"/>
      <c r="AC395" s="86"/>
      <c r="AD395" s="86"/>
      <c r="AE395" s="86"/>
      <c r="AF395" s="86"/>
      <c r="AG395" s="86"/>
      <c r="AH395" s="86"/>
      <c r="AI395" s="86"/>
      <c r="AJ395" s="86"/>
      <c r="AK395" s="86"/>
      <c r="AL395" s="86"/>
      <c r="AM395" s="86"/>
      <c r="AN395" s="86"/>
      <c r="AO395" s="86"/>
      <c r="AP395" s="86"/>
      <c r="AQ395" s="86"/>
      <c r="AR395" s="86"/>
    </row>
    <row r="396" spans="2:44" x14ac:dyDescent="0.25">
      <c r="B396" s="37"/>
      <c r="C396" s="37"/>
      <c r="D396" s="37"/>
      <c r="E396" s="88"/>
      <c r="F396" s="88"/>
      <c r="G396" s="88"/>
      <c r="H396" s="88"/>
      <c r="I396" s="88"/>
      <c r="J396" s="88"/>
      <c r="K396" s="88"/>
      <c r="L396" s="88"/>
      <c r="M396" s="88"/>
      <c r="N396" s="88"/>
      <c r="O396" s="88"/>
      <c r="S396" s="86"/>
      <c r="T396" s="86"/>
      <c r="U396" s="86"/>
      <c r="V396" s="86"/>
      <c r="W396" s="86"/>
      <c r="X396" s="86"/>
      <c r="Y396" s="86"/>
      <c r="Z396" s="86"/>
      <c r="AA396" s="86"/>
      <c r="AB396" s="86"/>
      <c r="AC396" s="86"/>
      <c r="AD396" s="86"/>
      <c r="AE396" s="86"/>
      <c r="AF396" s="86"/>
      <c r="AG396" s="86"/>
      <c r="AH396" s="86"/>
      <c r="AI396" s="86"/>
      <c r="AJ396" s="86"/>
      <c r="AK396" s="86"/>
      <c r="AL396" s="86"/>
      <c r="AM396" s="86"/>
      <c r="AN396" s="86"/>
      <c r="AO396" s="86"/>
      <c r="AP396" s="86"/>
      <c r="AQ396" s="86"/>
      <c r="AR396" s="86"/>
    </row>
    <row r="397" spans="2:44" x14ac:dyDescent="0.25">
      <c r="B397" s="37"/>
      <c r="C397" s="37"/>
      <c r="D397" s="37"/>
      <c r="E397" s="88"/>
      <c r="F397" s="88"/>
      <c r="G397" s="88"/>
      <c r="H397" s="88"/>
      <c r="I397" s="88"/>
      <c r="J397" s="88"/>
      <c r="K397" s="88"/>
      <c r="L397" s="88"/>
      <c r="M397" s="88"/>
      <c r="N397" s="88"/>
      <c r="O397" s="88"/>
      <c r="S397" s="86"/>
      <c r="T397" s="86"/>
      <c r="U397" s="86"/>
      <c r="V397" s="86"/>
      <c r="W397" s="86"/>
      <c r="X397" s="86"/>
      <c r="Y397" s="86"/>
      <c r="Z397" s="86"/>
      <c r="AA397" s="86"/>
      <c r="AB397" s="86"/>
      <c r="AC397" s="86"/>
      <c r="AD397" s="86"/>
      <c r="AE397" s="86"/>
      <c r="AF397" s="86"/>
      <c r="AG397" s="86"/>
      <c r="AH397" s="86"/>
      <c r="AI397" s="86"/>
      <c r="AJ397" s="86"/>
      <c r="AK397" s="86"/>
      <c r="AL397" s="86"/>
      <c r="AM397" s="86"/>
      <c r="AN397" s="86"/>
      <c r="AO397" s="86"/>
      <c r="AP397" s="86"/>
      <c r="AQ397" s="86"/>
      <c r="AR397" s="86"/>
    </row>
    <row r="398" spans="2:44" x14ac:dyDescent="0.25">
      <c r="B398" s="37"/>
      <c r="C398" s="37"/>
      <c r="D398" s="37"/>
      <c r="E398" s="88"/>
      <c r="F398" s="88"/>
      <c r="G398" s="88"/>
      <c r="H398" s="88"/>
      <c r="I398" s="88"/>
      <c r="J398" s="88"/>
      <c r="K398" s="88"/>
      <c r="L398" s="88"/>
      <c r="M398" s="88"/>
      <c r="N398" s="88"/>
      <c r="O398" s="88"/>
      <c r="S398" s="86"/>
      <c r="T398" s="86"/>
      <c r="U398" s="86"/>
      <c r="V398" s="86"/>
      <c r="W398" s="86"/>
      <c r="X398" s="86"/>
      <c r="Y398" s="86"/>
      <c r="Z398" s="86"/>
      <c r="AA398" s="86"/>
      <c r="AB398" s="86"/>
      <c r="AC398" s="86"/>
      <c r="AD398" s="86"/>
      <c r="AE398" s="86"/>
      <c r="AF398" s="86"/>
      <c r="AG398" s="86"/>
      <c r="AH398" s="86"/>
      <c r="AI398" s="86"/>
      <c r="AJ398" s="86"/>
      <c r="AK398" s="86"/>
      <c r="AL398" s="86"/>
      <c r="AM398" s="86"/>
      <c r="AN398" s="86"/>
      <c r="AO398" s="86"/>
      <c r="AP398" s="86"/>
      <c r="AQ398" s="86"/>
      <c r="AR398" s="86"/>
    </row>
    <row r="399" spans="2:44" x14ac:dyDescent="0.25">
      <c r="B399" s="37"/>
      <c r="C399" s="37"/>
      <c r="D399" s="37"/>
      <c r="E399" s="88"/>
      <c r="F399" s="88"/>
      <c r="G399" s="88"/>
      <c r="H399" s="88"/>
      <c r="I399" s="88"/>
      <c r="J399" s="88"/>
      <c r="K399" s="88"/>
      <c r="L399" s="88"/>
      <c r="M399" s="88"/>
      <c r="N399" s="88"/>
      <c r="O399" s="88"/>
      <c r="S399" s="86"/>
      <c r="T399" s="86"/>
      <c r="U399" s="86"/>
      <c r="V399" s="86"/>
      <c r="W399" s="86"/>
      <c r="X399" s="86"/>
      <c r="Y399" s="86"/>
      <c r="Z399" s="86"/>
      <c r="AA399" s="86"/>
      <c r="AB399" s="86"/>
      <c r="AC399" s="86"/>
      <c r="AD399" s="86"/>
      <c r="AE399" s="86"/>
      <c r="AF399" s="86"/>
      <c r="AG399" s="86"/>
      <c r="AH399" s="86"/>
      <c r="AI399" s="86"/>
      <c r="AJ399" s="86"/>
      <c r="AK399" s="86"/>
      <c r="AL399" s="86"/>
      <c r="AM399" s="86"/>
      <c r="AN399" s="86"/>
      <c r="AO399" s="86"/>
      <c r="AP399" s="86"/>
      <c r="AQ399" s="86"/>
      <c r="AR399" s="86"/>
    </row>
    <row r="400" spans="2:44" x14ac:dyDescent="0.25">
      <c r="B400" s="37"/>
      <c r="C400" s="37"/>
      <c r="D400" s="37"/>
      <c r="E400" s="88"/>
      <c r="F400" s="88"/>
      <c r="G400" s="88"/>
      <c r="H400" s="88"/>
      <c r="I400" s="88"/>
      <c r="J400" s="88"/>
      <c r="K400" s="88"/>
      <c r="L400" s="88"/>
      <c r="M400" s="88"/>
      <c r="N400" s="88"/>
      <c r="O400" s="88"/>
      <c r="S400" s="86"/>
      <c r="T400" s="86"/>
      <c r="U400" s="86"/>
      <c r="V400" s="86"/>
      <c r="W400" s="86"/>
      <c r="X400" s="86"/>
      <c r="Y400" s="86"/>
      <c r="Z400" s="86"/>
      <c r="AA400" s="86"/>
      <c r="AB400" s="86"/>
      <c r="AC400" s="86"/>
      <c r="AD400" s="86"/>
      <c r="AE400" s="86"/>
      <c r="AF400" s="86"/>
      <c r="AG400" s="86"/>
      <c r="AH400" s="86"/>
      <c r="AI400" s="86"/>
      <c r="AJ400" s="86"/>
      <c r="AK400" s="86"/>
      <c r="AL400" s="86"/>
      <c r="AM400" s="86"/>
      <c r="AN400" s="86"/>
      <c r="AO400" s="86"/>
      <c r="AP400" s="86"/>
      <c r="AQ400" s="86"/>
      <c r="AR400" s="86"/>
    </row>
    <row r="401" spans="2:44" x14ac:dyDescent="0.25">
      <c r="B401" s="37"/>
      <c r="C401" s="37"/>
      <c r="D401" s="37"/>
      <c r="E401" s="88"/>
      <c r="F401" s="88"/>
      <c r="G401" s="88"/>
      <c r="H401" s="88"/>
      <c r="I401" s="88"/>
      <c r="J401" s="88"/>
      <c r="K401" s="88"/>
      <c r="L401" s="88"/>
      <c r="M401" s="88"/>
      <c r="N401" s="88"/>
      <c r="O401" s="88"/>
      <c r="S401" s="86"/>
      <c r="T401" s="86"/>
      <c r="U401" s="86"/>
      <c r="V401" s="86"/>
      <c r="W401" s="86"/>
      <c r="X401" s="86"/>
      <c r="Y401" s="86"/>
      <c r="Z401" s="86"/>
      <c r="AA401" s="86"/>
      <c r="AB401" s="86"/>
      <c r="AC401" s="86"/>
      <c r="AD401" s="86"/>
      <c r="AE401" s="86"/>
      <c r="AF401" s="86"/>
      <c r="AG401" s="86"/>
      <c r="AH401" s="86"/>
      <c r="AI401" s="86"/>
      <c r="AJ401" s="86"/>
      <c r="AK401" s="86"/>
      <c r="AL401" s="86"/>
      <c r="AM401" s="86"/>
      <c r="AN401" s="86"/>
      <c r="AO401" s="86"/>
      <c r="AP401" s="86"/>
      <c r="AQ401" s="86"/>
      <c r="AR401" s="86"/>
    </row>
    <row r="402" spans="2:44" x14ac:dyDescent="0.25">
      <c r="B402" s="37"/>
      <c r="C402" s="37"/>
      <c r="D402" s="37"/>
      <c r="E402" s="88"/>
      <c r="F402" s="88"/>
      <c r="G402" s="88"/>
      <c r="H402" s="88"/>
      <c r="I402" s="88"/>
      <c r="J402" s="88"/>
      <c r="K402" s="88"/>
      <c r="L402" s="88"/>
      <c r="M402" s="88"/>
      <c r="N402" s="88"/>
      <c r="O402" s="88"/>
      <c r="S402" s="86"/>
      <c r="T402" s="86"/>
      <c r="U402" s="86"/>
      <c r="V402" s="86"/>
      <c r="W402" s="86"/>
      <c r="X402" s="86"/>
      <c r="Y402" s="86"/>
      <c r="Z402" s="86"/>
      <c r="AA402" s="86"/>
      <c r="AB402" s="86"/>
      <c r="AC402" s="86"/>
      <c r="AD402" s="86"/>
      <c r="AE402" s="86"/>
      <c r="AF402" s="86"/>
      <c r="AG402" s="86"/>
      <c r="AH402" s="86"/>
      <c r="AI402" s="86"/>
      <c r="AJ402" s="86"/>
      <c r="AK402" s="86"/>
      <c r="AL402" s="86"/>
      <c r="AM402" s="86"/>
      <c r="AN402" s="86"/>
      <c r="AO402" s="86"/>
      <c r="AP402" s="86"/>
      <c r="AQ402" s="86"/>
      <c r="AR402" s="86"/>
    </row>
    <row r="403" spans="2:44" x14ac:dyDescent="0.25">
      <c r="B403" s="37"/>
      <c r="C403" s="37"/>
      <c r="D403" s="37"/>
      <c r="E403" s="88"/>
      <c r="F403" s="88"/>
      <c r="G403" s="88"/>
      <c r="H403" s="88"/>
      <c r="I403" s="88"/>
      <c r="J403" s="88"/>
      <c r="K403" s="88"/>
      <c r="L403" s="88"/>
      <c r="M403" s="88"/>
      <c r="N403" s="88"/>
      <c r="O403" s="88"/>
      <c r="S403" s="86"/>
      <c r="T403" s="86"/>
      <c r="U403" s="86"/>
      <c r="V403" s="86"/>
      <c r="W403" s="86"/>
      <c r="X403" s="86"/>
      <c r="Y403" s="86"/>
      <c r="Z403" s="86"/>
      <c r="AA403" s="86"/>
      <c r="AB403" s="86"/>
      <c r="AC403" s="86"/>
      <c r="AD403" s="86"/>
      <c r="AE403" s="86"/>
      <c r="AF403" s="86"/>
      <c r="AG403" s="86"/>
      <c r="AH403" s="86"/>
      <c r="AI403" s="86"/>
      <c r="AJ403" s="86"/>
      <c r="AK403" s="86"/>
      <c r="AL403" s="86"/>
      <c r="AM403" s="86"/>
      <c r="AN403" s="86"/>
      <c r="AO403" s="86"/>
      <c r="AP403" s="86"/>
      <c r="AQ403" s="86"/>
      <c r="AR403" s="86"/>
    </row>
    <row r="404" spans="2:44" x14ac:dyDescent="0.25">
      <c r="B404" s="37"/>
      <c r="C404" s="37"/>
      <c r="D404" s="37"/>
      <c r="E404" s="88"/>
      <c r="F404" s="88"/>
      <c r="G404" s="88"/>
      <c r="H404" s="88"/>
      <c r="I404" s="88"/>
      <c r="J404" s="88"/>
      <c r="K404" s="88"/>
      <c r="L404" s="88"/>
      <c r="M404" s="88"/>
      <c r="N404" s="88"/>
      <c r="O404" s="88"/>
      <c r="S404" s="86"/>
      <c r="T404" s="86"/>
      <c r="U404" s="86"/>
      <c r="V404" s="86"/>
      <c r="W404" s="86"/>
      <c r="X404" s="86"/>
      <c r="Y404" s="86"/>
      <c r="Z404" s="86"/>
      <c r="AA404" s="86"/>
      <c r="AB404" s="86"/>
      <c r="AC404" s="86"/>
      <c r="AD404" s="86"/>
      <c r="AE404" s="86"/>
      <c r="AF404" s="86"/>
      <c r="AG404" s="86"/>
      <c r="AH404" s="86"/>
      <c r="AI404" s="86"/>
      <c r="AJ404" s="86"/>
      <c r="AK404" s="86"/>
      <c r="AL404" s="86"/>
      <c r="AM404" s="86"/>
      <c r="AN404" s="86"/>
      <c r="AO404" s="86"/>
      <c r="AP404" s="86"/>
      <c r="AQ404" s="86"/>
      <c r="AR404" s="86"/>
    </row>
    <row r="405" spans="2:44" x14ac:dyDescent="0.25">
      <c r="B405" s="37"/>
      <c r="C405" s="37"/>
      <c r="D405" s="37"/>
      <c r="E405" s="88"/>
      <c r="F405" s="88"/>
      <c r="G405" s="88"/>
      <c r="H405" s="88"/>
      <c r="I405" s="88"/>
      <c r="J405" s="88"/>
      <c r="K405" s="88"/>
      <c r="L405" s="88"/>
      <c r="M405" s="88"/>
      <c r="N405" s="88"/>
      <c r="O405" s="88"/>
      <c r="S405" s="86"/>
      <c r="T405" s="86"/>
      <c r="U405" s="86"/>
      <c r="V405" s="86"/>
      <c r="W405" s="86"/>
      <c r="X405" s="86"/>
      <c r="Y405" s="86"/>
      <c r="Z405" s="86"/>
      <c r="AA405" s="86"/>
      <c r="AB405" s="86"/>
      <c r="AC405" s="86"/>
      <c r="AD405" s="86"/>
      <c r="AE405" s="86"/>
      <c r="AF405" s="86"/>
      <c r="AG405" s="86"/>
      <c r="AH405" s="86"/>
      <c r="AI405" s="86"/>
      <c r="AJ405" s="86"/>
      <c r="AK405" s="86"/>
      <c r="AL405" s="86"/>
      <c r="AM405" s="86"/>
      <c r="AN405" s="86"/>
      <c r="AO405" s="86"/>
      <c r="AP405" s="86"/>
      <c r="AQ405" s="86"/>
      <c r="AR405" s="86"/>
    </row>
    <row r="406" spans="2:44" x14ac:dyDescent="0.25">
      <c r="B406" s="37"/>
      <c r="C406" s="37"/>
      <c r="D406" s="37"/>
      <c r="E406" s="88"/>
      <c r="F406" s="88"/>
      <c r="G406" s="88"/>
      <c r="H406" s="88"/>
      <c r="I406" s="88"/>
      <c r="J406" s="88"/>
      <c r="K406" s="88"/>
      <c r="L406" s="88"/>
      <c r="M406" s="88"/>
      <c r="N406" s="88"/>
      <c r="O406" s="88"/>
      <c r="S406" s="86"/>
      <c r="T406" s="86"/>
      <c r="U406" s="86"/>
      <c r="V406" s="86"/>
      <c r="W406" s="86"/>
      <c r="X406" s="86"/>
      <c r="Y406" s="86"/>
      <c r="Z406" s="86"/>
      <c r="AA406" s="86"/>
      <c r="AB406" s="86"/>
      <c r="AC406" s="86"/>
      <c r="AD406" s="86"/>
      <c r="AE406" s="86"/>
      <c r="AF406" s="86"/>
      <c r="AG406" s="86"/>
      <c r="AH406" s="86"/>
      <c r="AI406" s="86"/>
      <c r="AJ406" s="86"/>
      <c r="AK406" s="86"/>
      <c r="AL406" s="86"/>
      <c r="AM406" s="86"/>
      <c r="AN406" s="86"/>
      <c r="AO406" s="86"/>
      <c r="AP406" s="86"/>
      <c r="AQ406" s="86"/>
      <c r="AR406" s="86"/>
    </row>
    <row r="407" spans="2:44" x14ac:dyDescent="0.25">
      <c r="B407" s="37"/>
      <c r="C407" s="37"/>
      <c r="D407" s="37"/>
      <c r="E407" s="88"/>
      <c r="F407" s="88"/>
      <c r="G407" s="88"/>
      <c r="H407" s="88"/>
      <c r="I407" s="88"/>
      <c r="J407" s="88"/>
      <c r="K407" s="88"/>
      <c r="L407" s="88"/>
      <c r="M407" s="88"/>
      <c r="N407" s="88"/>
      <c r="O407" s="88"/>
      <c r="S407" s="86"/>
      <c r="T407" s="86"/>
      <c r="U407" s="86"/>
      <c r="V407" s="86"/>
      <c r="W407" s="86"/>
      <c r="X407" s="86"/>
      <c r="Y407" s="86"/>
      <c r="Z407" s="86"/>
      <c r="AA407" s="86"/>
      <c r="AB407" s="86"/>
      <c r="AC407" s="86"/>
      <c r="AD407" s="86"/>
      <c r="AE407" s="86"/>
      <c r="AF407" s="86"/>
      <c r="AG407" s="86"/>
      <c r="AH407" s="86"/>
      <c r="AI407" s="86"/>
      <c r="AJ407" s="86"/>
      <c r="AK407" s="86"/>
      <c r="AL407" s="86"/>
      <c r="AM407" s="86"/>
      <c r="AN407" s="86"/>
      <c r="AO407" s="86"/>
      <c r="AP407" s="86"/>
      <c r="AQ407" s="86"/>
      <c r="AR407" s="86"/>
    </row>
    <row r="408" spans="2:44" x14ac:dyDescent="0.25">
      <c r="B408" s="37"/>
      <c r="C408" s="37"/>
      <c r="D408" s="37"/>
      <c r="E408" s="88"/>
      <c r="F408" s="88"/>
      <c r="G408" s="88"/>
      <c r="H408" s="88"/>
      <c r="I408" s="88"/>
      <c r="J408" s="88"/>
      <c r="K408" s="88"/>
      <c r="L408" s="88"/>
      <c r="M408" s="88"/>
      <c r="N408" s="88"/>
      <c r="O408" s="88"/>
      <c r="S408" s="86"/>
      <c r="T408" s="86"/>
      <c r="U408" s="86"/>
      <c r="V408" s="86"/>
      <c r="W408" s="86"/>
      <c r="X408" s="86"/>
      <c r="Y408" s="86"/>
      <c r="Z408" s="86"/>
      <c r="AA408" s="86"/>
      <c r="AB408" s="86"/>
      <c r="AC408" s="86"/>
      <c r="AD408" s="86"/>
      <c r="AE408" s="86"/>
      <c r="AF408" s="86"/>
      <c r="AG408" s="86"/>
      <c r="AH408" s="86"/>
      <c r="AI408" s="86"/>
      <c r="AJ408" s="86"/>
      <c r="AK408" s="86"/>
      <c r="AL408" s="86"/>
      <c r="AM408" s="86"/>
      <c r="AN408" s="86"/>
      <c r="AO408" s="86"/>
      <c r="AP408" s="86"/>
      <c r="AQ408" s="86"/>
      <c r="AR408" s="86"/>
    </row>
    <row r="409" spans="2:44" x14ac:dyDescent="0.25">
      <c r="B409" s="37"/>
      <c r="C409" s="37"/>
      <c r="D409" s="37"/>
      <c r="E409" s="88"/>
      <c r="F409" s="88"/>
      <c r="G409" s="88"/>
      <c r="H409" s="88"/>
      <c r="I409" s="88"/>
      <c r="J409" s="88"/>
      <c r="K409" s="88"/>
      <c r="L409" s="88"/>
      <c r="M409" s="88"/>
      <c r="N409" s="88"/>
      <c r="O409" s="88"/>
      <c r="S409" s="86"/>
      <c r="T409" s="86"/>
      <c r="U409" s="86"/>
      <c r="V409" s="86"/>
      <c r="W409" s="86"/>
      <c r="X409" s="86"/>
      <c r="Y409" s="86"/>
      <c r="Z409" s="86"/>
      <c r="AA409" s="86"/>
      <c r="AB409" s="86"/>
      <c r="AC409" s="86"/>
      <c r="AD409" s="86"/>
      <c r="AE409" s="86"/>
      <c r="AF409" s="86"/>
      <c r="AG409" s="86"/>
      <c r="AH409" s="86"/>
      <c r="AI409" s="86"/>
      <c r="AJ409" s="86"/>
      <c r="AK409" s="86"/>
      <c r="AL409" s="86"/>
      <c r="AM409" s="86"/>
      <c r="AN409" s="86"/>
      <c r="AO409" s="86"/>
      <c r="AP409" s="86"/>
      <c r="AQ409" s="86"/>
      <c r="AR409" s="86"/>
    </row>
    <row r="410" spans="2:44" x14ac:dyDescent="0.25">
      <c r="B410" s="37"/>
      <c r="C410" s="37"/>
      <c r="D410" s="37"/>
      <c r="E410" s="88"/>
      <c r="F410" s="88"/>
      <c r="G410" s="88"/>
      <c r="H410" s="88"/>
      <c r="I410" s="88"/>
      <c r="J410" s="88"/>
      <c r="K410" s="88"/>
      <c r="L410" s="88"/>
      <c r="M410" s="88"/>
      <c r="N410" s="88"/>
      <c r="O410" s="88"/>
      <c r="S410" s="86"/>
      <c r="T410" s="86"/>
      <c r="U410" s="86"/>
      <c r="V410" s="86"/>
      <c r="W410" s="86"/>
      <c r="X410" s="86"/>
      <c r="Y410" s="86"/>
      <c r="Z410" s="86"/>
      <c r="AA410" s="86"/>
      <c r="AB410" s="86"/>
      <c r="AC410" s="86"/>
      <c r="AD410" s="86"/>
      <c r="AE410" s="86"/>
      <c r="AF410" s="86"/>
      <c r="AG410" s="86"/>
      <c r="AH410" s="86"/>
      <c r="AI410" s="86"/>
      <c r="AJ410" s="86"/>
      <c r="AK410" s="86"/>
      <c r="AL410" s="86"/>
      <c r="AM410" s="86"/>
      <c r="AN410" s="86"/>
      <c r="AO410" s="86"/>
      <c r="AP410" s="86"/>
      <c r="AQ410" s="86"/>
      <c r="AR410" s="86"/>
    </row>
    <row r="411" spans="2:44" x14ac:dyDescent="0.25">
      <c r="B411" s="37"/>
      <c r="C411" s="37"/>
      <c r="D411" s="37"/>
      <c r="E411" s="88"/>
      <c r="F411" s="88"/>
      <c r="G411" s="88"/>
      <c r="H411" s="88"/>
      <c r="I411" s="88"/>
      <c r="J411" s="88"/>
      <c r="K411" s="88"/>
      <c r="L411" s="88"/>
      <c r="M411" s="88"/>
      <c r="N411" s="88"/>
      <c r="O411" s="88"/>
      <c r="S411" s="86"/>
      <c r="T411" s="86"/>
      <c r="U411" s="86"/>
      <c r="V411" s="86"/>
      <c r="W411" s="86"/>
      <c r="X411" s="86"/>
      <c r="Y411" s="86"/>
      <c r="Z411" s="86"/>
      <c r="AA411" s="86"/>
      <c r="AB411" s="86"/>
      <c r="AC411" s="86"/>
      <c r="AD411" s="86"/>
      <c r="AE411" s="86"/>
      <c r="AF411" s="86"/>
      <c r="AG411" s="86"/>
      <c r="AH411" s="86"/>
      <c r="AI411" s="86"/>
      <c r="AJ411" s="86"/>
      <c r="AK411" s="86"/>
      <c r="AL411" s="86"/>
      <c r="AM411" s="86"/>
      <c r="AN411" s="86"/>
      <c r="AO411" s="86"/>
      <c r="AP411" s="86"/>
      <c r="AQ411" s="86"/>
      <c r="AR411" s="86"/>
    </row>
    <row r="412" spans="2:44" x14ac:dyDescent="0.25">
      <c r="B412" s="37"/>
      <c r="C412" s="37"/>
      <c r="D412" s="37"/>
      <c r="E412" s="88"/>
      <c r="F412" s="88"/>
      <c r="G412" s="88"/>
      <c r="H412" s="88"/>
      <c r="I412" s="88"/>
      <c r="J412" s="88"/>
      <c r="K412" s="88"/>
      <c r="L412" s="88"/>
      <c r="M412" s="88"/>
      <c r="N412" s="88"/>
      <c r="O412" s="88"/>
      <c r="S412" s="86"/>
      <c r="T412" s="86"/>
      <c r="U412" s="86"/>
      <c r="V412" s="86"/>
      <c r="W412" s="86"/>
      <c r="X412" s="86"/>
      <c r="Y412" s="86"/>
      <c r="Z412" s="86"/>
      <c r="AA412" s="86"/>
      <c r="AB412" s="86"/>
      <c r="AC412" s="86"/>
      <c r="AD412" s="86"/>
      <c r="AE412" s="86"/>
      <c r="AF412" s="86"/>
      <c r="AG412" s="86"/>
      <c r="AH412" s="86"/>
      <c r="AI412" s="86"/>
      <c r="AJ412" s="86"/>
      <c r="AK412" s="86"/>
      <c r="AL412" s="86"/>
      <c r="AM412" s="86"/>
      <c r="AN412" s="86"/>
      <c r="AO412" s="86"/>
      <c r="AP412" s="86"/>
      <c r="AQ412" s="86"/>
      <c r="AR412" s="86"/>
    </row>
    <row r="413" spans="2:44" x14ac:dyDescent="0.25">
      <c r="B413" s="37"/>
      <c r="C413" s="37"/>
      <c r="D413" s="37"/>
      <c r="E413" s="88"/>
      <c r="F413" s="88"/>
      <c r="G413" s="88"/>
      <c r="H413" s="88"/>
      <c r="I413" s="88"/>
      <c r="J413" s="88"/>
      <c r="K413" s="88"/>
      <c r="L413" s="88"/>
      <c r="M413" s="88"/>
      <c r="N413" s="88"/>
      <c r="O413" s="88"/>
      <c r="S413" s="86"/>
      <c r="T413" s="86"/>
      <c r="U413" s="86"/>
      <c r="V413" s="86"/>
      <c r="W413" s="86"/>
      <c r="X413" s="86"/>
      <c r="Y413" s="86"/>
      <c r="Z413" s="86"/>
      <c r="AA413" s="86"/>
      <c r="AB413" s="86"/>
      <c r="AC413" s="86"/>
      <c r="AD413" s="86"/>
      <c r="AE413" s="86"/>
      <c r="AF413" s="86"/>
      <c r="AG413" s="86"/>
      <c r="AH413" s="86"/>
      <c r="AI413" s="86"/>
      <c r="AJ413" s="86"/>
      <c r="AK413" s="86"/>
      <c r="AL413" s="86"/>
      <c r="AM413" s="86"/>
      <c r="AN413" s="86"/>
      <c r="AO413" s="86"/>
      <c r="AP413" s="86"/>
      <c r="AQ413" s="86"/>
      <c r="AR413" s="86"/>
    </row>
    <row r="414" spans="2:44" x14ac:dyDescent="0.25">
      <c r="B414" s="37"/>
      <c r="C414" s="37"/>
      <c r="D414" s="37"/>
      <c r="E414" s="88"/>
      <c r="F414" s="88"/>
      <c r="G414" s="88"/>
      <c r="H414" s="88"/>
      <c r="I414" s="88"/>
      <c r="J414" s="88"/>
      <c r="K414" s="88"/>
      <c r="L414" s="88"/>
      <c r="M414" s="88"/>
      <c r="N414" s="88"/>
      <c r="O414" s="88"/>
      <c r="S414" s="86"/>
      <c r="T414" s="86"/>
      <c r="U414" s="86"/>
      <c r="V414" s="86"/>
      <c r="W414" s="86"/>
      <c r="X414" s="86"/>
      <c r="Y414" s="86"/>
      <c r="Z414" s="86"/>
      <c r="AA414" s="86"/>
      <c r="AB414" s="86"/>
      <c r="AC414" s="86"/>
      <c r="AD414" s="86"/>
      <c r="AE414" s="86"/>
      <c r="AF414" s="86"/>
      <c r="AG414" s="86"/>
      <c r="AH414" s="86"/>
      <c r="AI414" s="86"/>
      <c r="AJ414" s="86"/>
      <c r="AK414" s="86"/>
      <c r="AL414" s="86"/>
      <c r="AM414" s="86"/>
      <c r="AN414" s="86"/>
      <c r="AO414" s="86"/>
      <c r="AP414" s="86"/>
      <c r="AQ414" s="86"/>
      <c r="AR414" s="86"/>
    </row>
    <row r="415" spans="2:44" x14ac:dyDescent="0.25">
      <c r="B415" s="37"/>
      <c r="C415" s="37"/>
      <c r="D415" s="37"/>
      <c r="E415" s="88"/>
      <c r="F415" s="88"/>
      <c r="G415" s="88"/>
      <c r="H415" s="88"/>
      <c r="I415" s="88"/>
      <c r="J415" s="88"/>
      <c r="K415" s="88"/>
      <c r="L415" s="88"/>
      <c r="M415" s="88"/>
      <c r="N415" s="88"/>
      <c r="O415" s="88"/>
      <c r="S415" s="86"/>
      <c r="T415" s="86"/>
      <c r="U415" s="86"/>
      <c r="V415" s="86"/>
      <c r="W415" s="86"/>
      <c r="X415" s="86"/>
      <c r="Y415" s="86"/>
      <c r="Z415" s="86"/>
      <c r="AA415" s="86"/>
      <c r="AB415" s="86"/>
      <c r="AC415" s="86"/>
      <c r="AD415" s="86"/>
      <c r="AE415" s="86"/>
      <c r="AF415" s="86"/>
      <c r="AG415" s="86"/>
      <c r="AH415" s="86"/>
      <c r="AI415" s="86"/>
      <c r="AJ415" s="86"/>
      <c r="AK415" s="86"/>
      <c r="AL415" s="86"/>
      <c r="AM415" s="86"/>
      <c r="AN415" s="86"/>
      <c r="AO415" s="86"/>
      <c r="AP415" s="86"/>
      <c r="AQ415" s="86"/>
      <c r="AR415" s="86"/>
    </row>
    <row r="416" spans="2:44" x14ac:dyDescent="0.25">
      <c r="B416" s="37"/>
      <c r="C416" s="37"/>
      <c r="D416" s="37"/>
      <c r="E416" s="88"/>
      <c r="F416" s="88"/>
      <c r="G416" s="88"/>
      <c r="H416" s="88"/>
      <c r="I416" s="88"/>
      <c r="J416" s="88"/>
      <c r="K416" s="88"/>
      <c r="L416" s="88"/>
      <c r="M416" s="88"/>
      <c r="N416" s="88"/>
      <c r="O416" s="88"/>
      <c r="S416" s="86"/>
      <c r="T416" s="86"/>
      <c r="U416" s="86"/>
      <c r="V416" s="86"/>
      <c r="W416" s="86"/>
      <c r="X416" s="86"/>
      <c r="Y416" s="86"/>
      <c r="Z416" s="86"/>
      <c r="AA416" s="86"/>
      <c r="AB416" s="86"/>
      <c r="AC416" s="86"/>
      <c r="AD416" s="86"/>
      <c r="AE416" s="86"/>
      <c r="AF416" s="86"/>
      <c r="AG416" s="86"/>
      <c r="AH416" s="86"/>
      <c r="AI416" s="86"/>
      <c r="AJ416" s="86"/>
      <c r="AK416" s="86"/>
      <c r="AL416" s="86"/>
      <c r="AM416" s="86"/>
      <c r="AN416" s="86"/>
      <c r="AO416" s="86"/>
      <c r="AP416" s="86"/>
      <c r="AQ416" s="86"/>
      <c r="AR416" s="86"/>
    </row>
    <row r="417" spans="2:44" x14ac:dyDescent="0.25">
      <c r="B417" s="37"/>
      <c r="C417" s="37"/>
      <c r="D417" s="37"/>
      <c r="E417" s="88"/>
      <c r="F417" s="88"/>
      <c r="G417" s="88"/>
      <c r="H417" s="88"/>
      <c r="I417" s="88"/>
      <c r="J417" s="88"/>
      <c r="K417" s="88"/>
      <c r="L417" s="88"/>
      <c r="M417" s="88"/>
      <c r="N417" s="88"/>
      <c r="O417" s="88"/>
      <c r="S417" s="86"/>
      <c r="T417" s="86"/>
      <c r="U417" s="86"/>
      <c r="V417" s="86"/>
      <c r="W417" s="86"/>
      <c r="X417" s="86"/>
      <c r="Y417" s="86"/>
      <c r="Z417" s="86"/>
      <c r="AA417" s="86"/>
      <c r="AB417" s="86"/>
      <c r="AC417" s="86"/>
      <c r="AD417" s="86"/>
      <c r="AE417" s="86"/>
      <c r="AF417" s="86"/>
      <c r="AG417" s="86"/>
      <c r="AH417" s="86"/>
      <c r="AI417" s="86"/>
      <c r="AJ417" s="86"/>
      <c r="AK417" s="86"/>
      <c r="AL417" s="86"/>
      <c r="AM417" s="86"/>
      <c r="AN417" s="86"/>
      <c r="AO417" s="86"/>
      <c r="AP417" s="86"/>
      <c r="AQ417" s="86"/>
      <c r="AR417" s="86"/>
    </row>
    <row r="418" spans="2:44" x14ac:dyDescent="0.25">
      <c r="B418" s="37"/>
      <c r="C418" s="37"/>
      <c r="D418" s="37"/>
      <c r="E418" s="88"/>
      <c r="F418" s="88"/>
      <c r="G418" s="88"/>
      <c r="H418" s="88"/>
      <c r="I418" s="88"/>
      <c r="J418" s="88"/>
      <c r="K418" s="88"/>
      <c r="L418" s="88"/>
      <c r="M418" s="88"/>
      <c r="N418" s="88"/>
      <c r="O418" s="88"/>
      <c r="S418" s="86"/>
      <c r="T418" s="86"/>
      <c r="U418" s="86"/>
      <c r="V418" s="86"/>
      <c r="W418" s="86"/>
      <c r="X418" s="86"/>
      <c r="Y418" s="86"/>
      <c r="Z418" s="86"/>
      <c r="AA418" s="86"/>
      <c r="AB418" s="86"/>
      <c r="AC418" s="86"/>
      <c r="AD418" s="86"/>
      <c r="AE418" s="86"/>
      <c r="AF418" s="86"/>
      <c r="AG418" s="86"/>
      <c r="AH418" s="86"/>
      <c r="AI418" s="86"/>
      <c r="AJ418" s="86"/>
      <c r="AK418" s="86"/>
      <c r="AL418" s="86"/>
      <c r="AM418" s="86"/>
      <c r="AN418" s="86"/>
      <c r="AO418" s="86"/>
      <c r="AP418" s="86"/>
      <c r="AQ418" s="86"/>
      <c r="AR418" s="86"/>
    </row>
    <row r="419" spans="2:44" x14ac:dyDescent="0.25">
      <c r="B419" s="37"/>
      <c r="C419" s="37"/>
      <c r="D419" s="37"/>
      <c r="E419" s="88"/>
      <c r="F419" s="88"/>
      <c r="G419" s="88"/>
      <c r="H419" s="88"/>
      <c r="I419" s="88"/>
      <c r="J419" s="88"/>
      <c r="K419" s="88"/>
      <c r="L419" s="88"/>
      <c r="M419" s="88"/>
      <c r="N419" s="88"/>
      <c r="O419" s="88"/>
      <c r="S419" s="86"/>
      <c r="T419" s="86"/>
      <c r="U419" s="86"/>
      <c r="V419" s="86"/>
      <c r="W419" s="86"/>
      <c r="X419" s="86"/>
      <c r="Y419" s="86"/>
      <c r="Z419" s="86"/>
      <c r="AA419" s="86"/>
      <c r="AB419" s="86"/>
      <c r="AC419" s="86"/>
      <c r="AD419" s="86"/>
      <c r="AE419" s="86"/>
      <c r="AF419" s="86"/>
      <c r="AG419" s="86"/>
      <c r="AH419" s="86"/>
      <c r="AI419" s="86"/>
      <c r="AJ419" s="86"/>
      <c r="AK419" s="86"/>
      <c r="AL419" s="86"/>
      <c r="AM419" s="86"/>
      <c r="AN419" s="86"/>
      <c r="AO419" s="86"/>
      <c r="AP419" s="86"/>
      <c r="AQ419" s="86"/>
      <c r="AR419" s="86"/>
    </row>
    <row r="420" spans="2:44" x14ac:dyDescent="0.25">
      <c r="B420" s="37"/>
      <c r="C420" s="37"/>
      <c r="D420" s="37"/>
      <c r="E420" s="88"/>
      <c r="F420" s="88"/>
      <c r="G420" s="88"/>
      <c r="H420" s="88"/>
      <c r="I420" s="88"/>
      <c r="J420" s="88"/>
      <c r="K420" s="88"/>
      <c r="L420" s="88"/>
      <c r="M420" s="88"/>
      <c r="N420" s="88"/>
      <c r="O420" s="88"/>
      <c r="S420" s="86"/>
      <c r="T420" s="86"/>
      <c r="U420" s="86"/>
      <c r="V420" s="86"/>
      <c r="W420" s="86"/>
      <c r="X420" s="86"/>
      <c r="Y420" s="86"/>
      <c r="Z420" s="86"/>
      <c r="AA420" s="86"/>
      <c r="AB420" s="86"/>
      <c r="AC420" s="86"/>
      <c r="AD420" s="86"/>
      <c r="AE420" s="86"/>
      <c r="AF420" s="86"/>
      <c r="AG420" s="86"/>
      <c r="AH420" s="86"/>
      <c r="AI420" s="86"/>
      <c r="AJ420" s="86"/>
      <c r="AK420" s="86"/>
      <c r="AL420" s="86"/>
      <c r="AM420" s="86"/>
      <c r="AN420" s="86"/>
      <c r="AO420" s="86"/>
      <c r="AP420" s="86"/>
      <c r="AQ420" s="86"/>
      <c r="AR420" s="86"/>
    </row>
    <row r="421" spans="2:44" x14ac:dyDescent="0.25">
      <c r="B421" s="37"/>
      <c r="C421" s="37"/>
      <c r="D421" s="37"/>
      <c r="E421" s="88"/>
      <c r="F421" s="88"/>
      <c r="G421" s="88"/>
      <c r="H421" s="88"/>
      <c r="I421" s="88"/>
      <c r="J421" s="88"/>
      <c r="K421" s="88"/>
      <c r="L421" s="88"/>
      <c r="M421" s="88"/>
      <c r="N421" s="88"/>
      <c r="O421" s="88"/>
      <c r="S421" s="86"/>
      <c r="T421" s="86"/>
      <c r="U421" s="86"/>
      <c r="V421" s="86"/>
      <c r="W421" s="86"/>
      <c r="X421" s="86"/>
      <c r="Y421" s="86"/>
      <c r="Z421" s="86"/>
      <c r="AA421" s="86"/>
      <c r="AB421" s="86"/>
      <c r="AC421" s="86"/>
      <c r="AD421" s="86"/>
      <c r="AE421" s="86"/>
      <c r="AF421" s="86"/>
      <c r="AG421" s="86"/>
      <c r="AH421" s="86"/>
      <c r="AI421" s="86"/>
      <c r="AJ421" s="86"/>
      <c r="AK421" s="86"/>
      <c r="AL421" s="86"/>
      <c r="AM421" s="86"/>
      <c r="AN421" s="86"/>
      <c r="AO421" s="86"/>
      <c r="AP421" s="86"/>
      <c r="AQ421" s="86"/>
      <c r="AR421" s="86"/>
    </row>
    <row r="422" spans="2:44" x14ac:dyDescent="0.25">
      <c r="B422" s="37"/>
      <c r="C422" s="37"/>
      <c r="D422" s="37"/>
      <c r="E422" s="88"/>
      <c r="F422" s="88"/>
      <c r="G422" s="88"/>
      <c r="H422" s="88"/>
      <c r="I422" s="88"/>
      <c r="J422" s="88"/>
      <c r="K422" s="88"/>
      <c r="L422" s="88"/>
      <c r="M422" s="88"/>
      <c r="N422" s="88"/>
      <c r="O422" s="88"/>
      <c r="S422" s="86"/>
      <c r="T422" s="86"/>
      <c r="U422" s="86"/>
      <c r="V422" s="86"/>
      <c r="W422" s="86"/>
      <c r="X422" s="86"/>
      <c r="Y422" s="86"/>
      <c r="Z422" s="86"/>
      <c r="AA422" s="86"/>
      <c r="AB422" s="86"/>
      <c r="AC422" s="86"/>
      <c r="AD422" s="86"/>
      <c r="AE422" s="86"/>
      <c r="AF422" s="86"/>
      <c r="AG422" s="86"/>
      <c r="AH422" s="86"/>
      <c r="AI422" s="86"/>
      <c r="AJ422" s="86"/>
      <c r="AK422" s="86"/>
      <c r="AL422" s="86"/>
      <c r="AM422" s="86"/>
      <c r="AN422" s="86"/>
      <c r="AO422" s="86"/>
      <c r="AP422" s="86"/>
      <c r="AQ422" s="86"/>
      <c r="AR422" s="86"/>
    </row>
    <row r="423" spans="2:44" x14ac:dyDescent="0.25">
      <c r="B423" s="37"/>
      <c r="C423" s="37"/>
      <c r="D423" s="37"/>
      <c r="E423" s="88"/>
      <c r="F423" s="88"/>
      <c r="G423" s="88"/>
      <c r="H423" s="88"/>
      <c r="I423" s="88"/>
      <c r="J423" s="88"/>
      <c r="K423" s="88"/>
      <c r="L423" s="88"/>
      <c r="M423" s="88"/>
      <c r="N423" s="88"/>
      <c r="O423" s="88"/>
      <c r="S423" s="86"/>
      <c r="T423" s="86"/>
      <c r="U423" s="86"/>
      <c r="V423" s="86"/>
      <c r="W423" s="86"/>
      <c r="X423" s="86"/>
      <c r="Y423" s="86"/>
      <c r="Z423" s="86"/>
      <c r="AA423" s="86"/>
      <c r="AB423" s="86"/>
      <c r="AC423" s="86"/>
      <c r="AD423" s="86"/>
      <c r="AE423" s="86"/>
      <c r="AF423" s="86"/>
      <c r="AG423" s="86"/>
      <c r="AH423" s="86"/>
      <c r="AI423" s="86"/>
      <c r="AJ423" s="86"/>
      <c r="AK423" s="86"/>
      <c r="AL423" s="86"/>
      <c r="AM423" s="86"/>
      <c r="AN423" s="86"/>
      <c r="AO423" s="86"/>
      <c r="AP423" s="86"/>
      <c r="AQ423" s="86"/>
      <c r="AR423" s="86"/>
    </row>
    <row r="424" spans="2:44" x14ac:dyDescent="0.25">
      <c r="B424" s="37"/>
      <c r="C424" s="37"/>
      <c r="D424" s="37"/>
      <c r="E424" s="88"/>
      <c r="F424" s="88"/>
      <c r="G424" s="88"/>
      <c r="H424" s="88"/>
      <c r="I424" s="88"/>
      <c r="J424" s="88"/>
      <c r="K424" s="88"/>
      <c r="L424" s="88"/>
      <c r="M424" s="88"/>
      <c r="N424" s="88"/>
      <c r="O424" s="88"/>
      <c r="S424" s="86"/>
      <c r="T424" s="86"/>
      <c r="U424" s="86"/>
      <c r="V424" s="86"/>
      <c r="W424" s="86"/>
      <c r="X424" s="86"/>
      <c r="Y424" s="86"/>
      <c r="Z424" s="86"/>
      <c r="AA424" s="86"/>
      <c r="AB424" s="86"/>
      <c r="AC424" s="86"/>
      <c r="AD424" s="86"/>
      <c r="AE424" s="86"/>
      <c r="AF424" s="86"/>
      <c r="AG424" s="86"/>
      <c r="AH424" s="86"/>
      <c r="AI424" s="86"/>
      <c r="AJ424" s="86"/>
      <c r="AK424" s="86"/>
      <c r="AL424" s="86"/>
      <c r="AM424" s="86"/>
      <c r="AN424" s="86"/>
      <c r="AO424" s="86"/>
      <c r="AP424" s="86"/>
      <c r="AQ424" s="86"/>
      <c r="AR424" s="86"/>
    </row>
    <row r="425" spans="2:44" x14ac:dyDescent="0.25">
      <c r="B425" s="37"/>
      <c r="C425" s="37"/>
      <c r="D425" s="37"/>
      <c r="E425" s="88"/>
      <c r="F425" s="88"/>
      <c r="G425" s="88"/>
      <c r="H425" s="88"/>
      <c r="I425" s="88"/>
      <c r="J425" s="88"/>
      <c r="K425" s="88"/>
      <c r="L425" s="88"/>
      <c r="M425" s="88"/>
      <c r="N425" s="88"/>
      <c r="O425" s="88"/>
      <c r="S425" s="86"/>
      <c r="T425" s="86"/>
      <c r="U425" s="86"/>
      <c r="V425" s="86"/>
      <c r="W425" s="86"/>
      <c r="X425" s="86"/>
      <c r="Y425" s="86"/>
      <c r="Z425" s="86"/>
      <c r="AA425" s="86"/>
      <c r="AB425" s="86"/>
      <c r="AC425" s="86"/>
      <c r="AD425" s="86"/>
      <c r="AE425" s="86"/>
      <c r="AF425" s="86"/>
      <c r="AG425" s="86"/>
      <c r="AH425" s="86"/>
      <c r="AI425" s="86"/>
      <c r="AJ425" s="86"/>
      <c r="AK425" s="86"/>
      <c r="AL425" s="86"/>
      <c r="AM425" s="86"/>
      <c r="AN425" s="86"/>
      <c r="AO425" s="86"/>
      <c r="AP425" s="86"/>
      <c r="AQ425" s="86"/>
      <c r="AR425" s="86"/>
    </row>
    <row r="426" spans="2:44" x14ac:dyDescent="0.25">
      <c r="B426" s="37"/>
      <c r="C426" s="37"/>
      <c r="D426" s="37"/>
      <c r="E426" s="88"/>
      <c r="F426" s="88"/>
      <c r="G426" s="88"/>
      <c r="H426" s="88"/>
      <c r="I426" s="88"/>
      <c r="J426" s="88"/>
      <c r="K426" s="88"/>
      <c r="L426" s="88"/>
      <c r="M426" s="88"/>
      <c r="N426" s="88"/>
      <c r="O426" s="88"/>
      <c r="S426" s="86"/>
      <c r="T426" s="86"/>
      <c r="U426" s="86"/>
      <c r="V426" s="86"/>
      <c r="W426" s="86"/>
      <c r="X426" s="86"/>
      <c r="Y426" s="86"/>
      <c r="Z426" s="86"/>
      <c r="AA426" s="86"/>
      <c r="AB426" s="86"/>
      <c r="AC426" s="86"/>
      <c r="AD426" s="86"/>
      <c r="AE426" s="86"/>
      <c r="AF426" s="86"/>
      <c r="AG426" s="86"/>
      <c r="AH426" s="86"/>
      <c r="AI426" s="86"/>
      <c r="AJ426" s="86"/>
      <c r="AK426" s="86"/>
      <c r="AL426" s="86"/>
      <c r="AM426" s="86"/>
      <c r="AN426" s="86"/>
      <c r="AO426" s="86"/>
      <c r="AP426" s="86"/>
      <c r="AQ426" s="86"/>
      <c r="AR426" s="86"/>
    </row>
    <row r="427" spans="2:44" x14ac:dyDescent="0.25">
      <c r="B427" s="37"/>
      <c r="C427" s="37"/>
      <c r="D427" s="37"/>
      <c r="E427" s="88"/>
      <c r="F427" s="88"/>
      <c r="G427" s="88"/>
      <c r="H427" s="88"/>
      <c r="I427" s="88"/>
      <c r="J427" s="88"/>
      <c r="K427" s="88"/>
      <c r="L427" s="88"/>
      <c r="M427" s="88"/>
      <c r="N427" s="88"/>
      <c r="O427" s="88"/>
      <c r="S427" s="86"/>
      <c r="T427" s="86"/>
      <c r="U427" s="86"/>
      <c r="V427" s="86"/>
      <c r="W427" s="86"/>
      <c r="X427" s="86"/>
      <c r="Y427" s="86"/>
      <c r="Z427" s="86"/>
      <c r="AA427" s="86"/>
      <c r="AB427" s="86"/>
      <c r="AC427" s="86"/>
      <c r="AD427" s="86"/>
      <c r="AE427" s="86"/>
      <c r="AF427" s="86"/>
      <c r="AG427" s="86"/>
      <c r="AH427" s="86"/>
      <c r="AI427" s="86"/>
      <c r="AJ427" s="86"/>
      <c r="AK427" s="86"/>
      <c r="AL427" s="86"/>
      <c r="AM427" s="86"/>
      <c r="AN427" s="86"/>
      <c r="AO427" s="86"/>
      <c r="AP427" s="86"/>
      <c r="AQ427" s="86"/>
      <c r="AR427" s="86"/>
    </row>
    <row r="428" spans="2:44" x14ac:dyDescent="0.25">
      <c r="B428" s="37"/>
      <c r="C428" s="37"/>
      <c r="D428" s="37"/>
      <c r="E428" s="88"/>
      <c r="F428" s="88"/>
      <c r="G428" s="88"/>
      <c r="H428" s="88"/>
      <c r="I428" s="88"/>
      <c r="J428" s="88"/>
      <c r="K428" s="88"/>
      <c r="L428" s="88"/>
      <c r="M428" s="88"/>
      <c r="N428" s="88"/>
      <c r="O428" s="88"/>
      <c r="S428" s="86"/>
      <c r="T428" s="86"/>
      <c r="U428" s="86"/>
      <c r="V428" s="86"/>
      <c r="W428" s="86"/>
      <c r="X428" s="86"/>
      <c r="Y428" s="86"/>
      <c r="Z428" s="86"/>
      <c r="AA428" s="86"/>
      <c r="AB428" s="86"/>
      <c r="AC428" s="86"/>
      <c r="AD428" s="86"/>
      <c r="AE428" s="86"/>
      <c r="AF428" s="86"/>
      <c r="AG428" s="86"/>
      <c r="AH428" s="86"/>
      <c r="AI428" s="86"/>
      <c r="AJ428" s="86"/>
      <c r="AK428" s="86"/>
      <c r="AL428" s="86"/>
      <c r="AM428" s="86"/>
      <c r="AN428" s="86"/>
      <c r="AO428" s="86"/>
      <c r="AP428" s="86"/>
      <c r="AQ428" s="86"/>
      <c r="AR428" s="86"/>
    </row>
    <row r="429" spans="2:44" x14ac:dyDescent="0.25">
      <c r="B429" s="37"/>
      <c r="C429" s="37"/>
      <c r="D429" s="37"/>
      <c r="E429" s="88"/>
      <c r="F429" s="88"/>
      <c r="G429" s="88"/>
      <c r="H429" s="88"/>
      <c r="I429" s="88"/>
      <c r="J429" s="88"/>
      <c r="K429" s="88"/>
      <c r="L429" s="88"/>
      <c r="M429" s="88"/>
      <c r="N429" s="88"/>
      <c r="O429" s="88"/>
      <c r="S429" s="86"/>
      <c r="T429" s="86"/>
      <c r="U429" s="86"/>
      <c r="V429" s="86"/>
      <c r="W429" s="86"/>
      <c r="X429" s="86"/>
      <c r="Y429" s="86"/>
      <c r="Z429" s="86"/>
      <c r="AA429" s="86"/>
      <c r="AB429" s="86"/>
      <c r="AC429" s="86"/>
      <c r="AD429" s="86"/>
      <c r="AE429" s="86"/>
      <c r="AF429" s="86"/>
      <c r="AG429" s="86"/>
      <c r="AH429" s="86"/>
      <c r="AI429" s="86"/>
      <c r="AJ429" s="86"/>
      <c r="AK429" s="86"/>
      <c r="AL429" s="86"/>
      <c r="AM429" s="86"/>
      <c r="AN429" s="86"/>
      <c r="AO429" s="86"/>
      <c r="AP429" s="86"/>
      <c r="AQ429" s="86"/>
      <c r="AR429" s="86"/>
    </row>
    <row r="430" spans="2:44" x14ac:dyDescent="0.25">
      <c r="B430" s="37"/>
      <c r="C430" s="37"/>
      <c r="D430" s="37"/>
      <c r="E430" s="88"/>
      <c r="F430" s="88"/>
      <c r="G430" s="88"/>
      <c r="H430" s="88"/>
      <c r="I430" s="88"/>
      <c r="J430" s="88"/>
      <c r="K430" s="88"/>
      <c r="L430" s="88"/>
      <c r="M430" s="88"/>
      <c r="N430" s="88"/>
      <c r="O430" s="88"/>
      <c r="S430" s="86"/>
      <c r="T430" s="86"/>
      <c r="U430" s="86"/>
      <c r="V430" s="86"/>
      <c r="W430" s="86"/>
      <c r="X430" s="86"/>
      <c r="Y430" s="86"/>
      <c r="Z430" s="86"/>
      <c r="AA430" s="86"/>
      <c r="AB430" s="86"/>
      <c r="AC430" s="86"/>
      <c r="AD430" s="86"/>
      <c r="AE430" s="86"/>
      <c r="AF430" s="86"/>
      <c r="AG430" s="86"/>
      <c r="AH430" s="86"/>
      <c r="AI430" s="86"/>
      <c r="AJ430" s="86"/>
      <c r="AK430" s="86"/>
      <c r="AL430" s="86"/>
      <c r="AM430" s="86"/>
      <c r="AN430" s="86"/>
      <c r="AO430" s="86"/>
      <c r="AP430" s="86"/>
      <c r="AQ430" s="86"/>
      <c r="AR430" s="86"/>
    </row>
    <row r="431" spans="2:44" x14ac:dyDescent="0.25">
      <c r="B431" s="37"/>
      <c r="C431" s="37"/>
      <c r="D431" s="37"/>
      <c r="E431" s="88"/>
      <c r="F431" s="88"/>
      <c r="G431" s="88"/>
      <c r="H431" s="88"/>
      <c r="I431" s="88"/>
      <c r="J431" s="88"/>
      <c r="K431" s="88"/>
      <c r="L431" s="88"/>
      <c r="M431" s="88"/>
      <c r="N431" s="88"/>
      <c r="O431" s="88"/>
      <c r="S431" s="86"/>
      <c r="T431" s="86"/>
      <c r="U431" s="86"/>
      <c r="V431" s="86"/>
      <c r="W431" s="86"/>
      <c r="X431" s="86"/>
      <c r="Y431" s="86"/>
      <c r="Z431" s="86"/>
      <c r="AA431" s="86"/>
      <c r="AB431" s="86"/>
      <c r="AC431" s="86"/>
      <c r="AD431" s="86"/>
      <c r="AE431" s="86"/>
      <c r="AF431" s="86"/>
      <c r="AG431" s="86"/>
      <c r="AH431" s="86"/>
      <c r="AI431" s="86"/>
      <c r="AJ431" s="86"/>
      <c r="AK431" s="86"/>
      <c r="AL431" s="86"/>
      <c r="AM431" s="86"/>
      <c r="AN431" s="86"/>
      <c r="AO431" s="86"/>
      <c r="AP431" s="86"/>
      <c r="AQ431" s="86"/>
      <c r="AR431" s="86"/>
    </row>
    <row r="432" spans="2:44" x14ac:dyDescent="0.25">
      <c r="B432" s="37"/>
      <c r="C432" s="37"/>
      <c r="D432" s="37"/>
      <c r="E432" s="88"/>
      <c r="F432" s="88"/>
      <c r="G432" s="88"/>
      <c r="H432" s="88"/>
      <c r="I432" s="88"/>
      <c r="J432" s="88"/>
      <c r="K432" s="88"/>
      <c r="L432" s="88"/>
      <c r="M432" s="88"/>
      <c r="N432" s="88"/>
      <c r="O432" s="88"/>
      <c r="S432" s="86"/>
      <c r="T432" s="86"/>
      <c r="U432" s="86"/>
      <c r="V432" s="86"/>
      <c r="W432" s="86"/>
      <c r="X432" s="86"/>
      <c r="Y432" s="86"/>
      <c r="Z432" s="86"/>
      <c r="AA432" s="86"/>
      <c r="AB432" s="86"/>
      <c r="AC432" s="86"/>
      <c r="AD432" s="86"/>
      <c r="AE432" s="86"/>
      <c r="AF432" s="86"/>
      <c r="AG432" s="86"/>
      <c r="AH432" s="86"/>
      <c r="AI432" s="86"/>
      <c r="AJ432" s="86"/>
      <c r="AK432" s="86"/>
      <c r="AL432" s="86"/>
      <c r="AM432" s="86"/>
      <c r="AN432" s="86"/>
      <c r="AO432" s="86"/>
      <c r="AP432" s="86"/>
      <c r="AQ432" s="86"/>
      <c r="AR432" s="86"/>
    </row>
    <row r="433" spans="2:44" x14ac:dyDescent="0.25">
      <c r="B433" s="37"/>
      <c r="C433" s="37"/>
      <c r="D433" s="37"/>
      <c r="E433" s="88"/>
      <c r="F433" s="88"/>
      <c r="G433" s="88"/>
      <c r="H433" s="88"/>
      <c r="I433" s="88"/>
      <c r="J433" s="88"/>
      <c r="K433" s="88"/>
      <c r="L433" s="88"/>
      <c r="M433" s="88"/>
      <c r="N433" s="88"/>
      <c r="O433" s="88"/>
      <c r="S433" s="86"/>
      <c r="T433" s="86"/>
      <c r="U433" s="86"/>
      <c r="V433" s="86"/>
      <c r="W433" s="86"/>
      <c r="X433" s="86"/>
      <c r="Y433" s="86"/>
      <c r="Z433" s="86"/>
      <c r="AA433" s="86"/>
      <c r="AB433" s="86"/>
      <c r="AC433" s="86"/>
      <c r="AD433" s="86"/>
      <c r="AE433" s="86"/>
      <c r="AF433" s="86"/>
      <c r="AG433" s="86"/>
      <c r="AH433" s="86"/>
      <c r="AI433" s="86"/>
      <c r="AJ433" s="86"/>
      <c r="AK433" s="86"/>
      <c r="AL433" s="86"/>
      <c r="AM433" s="86"/>
      <c r="AN433" s="86"/>
      <c r="AO433" s="86"/>
      <c r="AP433" s="86"/>
      <c r="AQ433" s="86"/>
      <c r="AR433" s="86"/>
    </row>
    <row r="434" spans="2:44" x14ac:dyDescent="0.25">
      <c r="B434" s="37"/>
      <c r="C434" s="37"/>
      <c r="D434" s="37"/>
      <c r="E434" s="88"/>
      <c r="F434" s="88"/>
      <c r="G434" s="88"/>
      <c r="H434" s="88"/>
      <c r="I434" s="88"/>
      <c r="J434" s="88"/>
      <c r="K434" s="88"/>
      <c r="L434" s="88"/>
      <c r="M434" s="88"/>
      <c r="N434" s="88"/>
      <c r="O434" s="88"/>
      <c r="S434" s="86"/>
      <c r="T434" s="86"/>
      <c r="U434" s="86"/>
      <c r="V434" s="86"/>
      <c r="W434" s="86"/>
      <c r="X434" s="86"/>
      <c r="Y434" s="86"/>
      <c r="Z434" s="86"/>
      <c r="AA434" s="86"/>
      <c r="AB434" s="86"/>
      <c r="AC434" s="86"/>
      <c r="AD434" s="86"/>
      <c r="AE434" s="86"/>
      <c r="AF434" s="86"/>
      <c r="AG434" s="86"/>
      <c r="AH434" s="86"/>
      <c r="AI434" s="86"/>
      <c r="AJ434" s="86"/>
      <c r="AK434" s="86"/>
      <c r="AL434" s="86"/>
      <c r="AM434" s="86"/>
      <c r="AN434" s="86"/>
      <c r="AO434" s="86"/>
      <c r="AP434" s="86"/>
      <c r="AQ434" s="86"/>
      <c r="AR434" s="86"/>
    </row>
    <row r="435" spans="2:44" x14ac:dyDescent="0.25">
      <c r="B435" s="37"/>
      <c r="C435" s="37"/>
      <c r="D435" s="37"/>
      <c r="E435" s="88"/>
      <c r="F435" s="88"/>
      <c r="G435" s="88"/>
      <c r="H435" s="88"/>
      <c r="I435" s="88"/>
      <c r="J435" s="88"/>
      <c r="K435" s="88"/>
      <c r="L435" s="88"/>
      <c r="M435" s="88"/>
      <c r="N435" s="88"/>
      <c r="O435" s="88"/>
      <c r="S435" s="86"/>
      <c r="T435" s="86"/>
      <c r="U435" s="86"/>
      <c r="V435" s="86"/>
      <c r="W435" s="86"/>
      <c r="X435" s="86"/>
      <c r="Y435" s="86"/>
      <c r="Z435" s="86"/>
      <c r="AA435" s="86"/>
      <c r="AB435" s="86"/>
      <c r="AC435" s="86"/>
      <c r="AD435" s="86"/>
      <c r="AE435" s="86"/>
      <c r="AF435" s="86"/>
      <c r="AG435" s="86"/>
      <c r="AH435" s="86"/>
      <c r="AI435" s="86"/>
      <c r="AJ435" s="86"/>
      <c r="AK435" s="86"/>
      <c r="AL435" s="86"/>
      <c r="AM435" s="86"/>
      <c r="AN435" s="86"/>
      <c r="AO435" s="86"/>
      <c r="AP435" s="86"/>
      <c r="AQ435" s="86"/>
      <c r="AR435" s="86"/>
    </row>
    <row r="436" spans="2:44" x14ac:dyDescent="0.25">
      <c r="B436" s="37"/>
      <c r="C436" s="37"/>
      <c r="D436" s="37"/>
      <c r="E436" s="88"/>
      <c r="F436" s="88"/>
      <c r="G436" s="88"/>
      <c r="H436" s="88"/>
      <c r="I436" s="88"/>
      <c r="J436" s="88"/>
      <c r="K436" s="88"/>
      <c r="L436" s="88"/>
      <c r="M436" s="88"/>
      <c r="N436" s="88"/>
      <c r="O436" s="88"/>
      <c r="S436" s="86"/>
      <c r="T436" s="86"/>
      <c r="U436" s="86"/>
      <c r="V436" s="86"/>
      <c r="W436" s="86"/>
      <c r="X436" s="86"/>
      <c r="Y436" s="86"/>
      <c r="Z436" s="86"/>
      <c r="AA436" s="86"/>
      <c r="AB436" s="86"/>
      <c r="AC436" s="86"/>
      <c r="AD436" s="86"/>
      <c r="AE436" s="86"/>
      <c r="AF436" s="86"/>
      <c r="AG436" s="86"/>
      <c r="AH436" s="86"/>
      <c r="AI436" s="86"/>
      <c r="AJ436" s="86"/>
      <c r="AK436" s="86"/>
      <c r="AL436" s="86"/>
      <c r="AM436" s="86"/>
      <c r="AN436" s="86"/>
      <c r="AO436" s="86"/>
      <c r="AP436" s="86"/>
      <c r="AQ436" s="86"/>
      <c r="AR436" s="86"/>
    </row>
    <row r="437" spans="2:44" x14ac:dyDescent="0.25">
      <c r="B437" s="37"/>
      <c r="C437" s="37"/>
      <c r="D437" s="37"/>
      <c r="E437" s="88"/>
      <c r="F437" s="88"/>
      <c r="G437" s="88"/>
      <c r="H437" s="88"/>
      <c r="I437" s="88"/>
      <c r="J437" s="88"/>
      <c r="K437" s="88"/>
      <c r="L437" s="88"/>
      <c r="M437" s="88"/>
      <c r="N437" s="88"/>
      <c r="O437" s="88"/>
      <c r="S437" s="86"/>
      <c r="T437" s="86"/>
      <c r="U437" s="86"/>
      <c r="V437" s="86"/>
      <c r="W437" s="86"/>
      <c r="X437" s="86"/>
      <c r="Y437" s="86"/>
      <c r="Z437" s="86"/>
      <c r="AA437" s="86"/>
      <c r="AB437" s="86"/>
      <c r="AC437" s="86"/>
      <c r="AD437" s="86"/>
      <c r="AE437" s="86"/>
      <c r="AF437" s="86"/>
      <c r="AG437" s="86"/>
      <c r="AH437" s="86"/>
      <c r="AI437" s="86"/>
      <c r="AJ437" s="86"/>
      <c r="AK437" s="86"/>
      <c r="AL437" s="86"/>
      <c r="AM437" s="86"/>
      <c r="AN437" s="86"/>
      <c r="AO437" s="86"/>
      <c r="AP437" s="86"/>
      <c r="AQ437" s="86"/>
      <c r="AR437" s="86"/>
    </row>
    <row r="438" spans="2:44" x14ac:dyDescent="0.25">
      <c r="B438" s="37"/>
      <c r="C438" s="37"/>
      <c r="D438" s="37"/>
      <c r="E438" s="88"/>
      <c r="F438" s="88"/>
      <c r="G438" s="88"/>
      <c r="H438" s="88"/>
      <c r="I438" s="88"/>
      <c r="J438" s="88"/>
      <c r="K438" s="88"/>
      <c r="L438" s="88"/>
      <c r="M438" s="88"/>
      <c r="N438" s="88"/>
      <c r="O438" s="88"/>
      <c r="S438" s="86"/>
      <c r="T438" s="86"/>
      <c r="U438" s="86"/>
      <c r="V438" s="86"/>
      <c r="W438" s="86"/>
      <c r="X438" s="86"/>
      <c r="Y438" s="86"/>
      <c r="Z438" s="86"/>
      <c r="AA438" s="86"/>
      <c r="AB438" s="86"/>
      <c r="AC438" s="86"/>
      <c r="AD438" s="86"/>
      <c r="AE438" s="86"/>
      <c r="AF438" s="86"/>
      <c r="AG438" s="86"/>
      <c r="AH438" s="86"/>
      <c r="AI438" s="86"/>
      <c r="AJ438" s="86"/>
      <c r="AK438" s="86"/>
      <c r="AL438" s="86"/>
      <c r="AM438" s="86"/>
      <c r="AN438" s="86"/>
      <c r="AO438" s="86"/>
      <c r="AP438" s="86"/>
      <c r="AQ438" s="86"/>
      <c r="AR438" s="86"/>
    </row>
    <row r="439" spans="2:44" x14ac:dyDescent="0.25">
      <c r="B439" s="37"/>
      <c r="C439" s="37"/>
      <c r="D439" s="37"/>
      <c r="E439" s="88"/>
      <c r="F439" s="88"/>
      <c r="G439" s="88"/>
      <c r="H439" s="88"/>
      <c r="I439" s="88"/>
      <c r="J439" s="88"/>
      <c r="K439" s="88"/>
      <c r="L439" s="88"/>
      <c r="M439" s="88"/>
      <c r="N439" s="88"/>
      <c r="O439" s="88"/>
      <c r="S439" s="86"/>
      <c r="T439" s="86"/>
      <c r="U439" s="86"/>
      <c r="V439" s="86"/>
      <c r="W439" s="86"/>
      <c r="X439" s="86"/>
      <c r="Y439" s="86"/>
      <c r="Z439" s="86"/>
      <c r="AA439" s="86"/>
      <c r="AB439" s="86"/>
      <c r="AC439" s="86"/>
      <c r="AD439" s="86"/>
      <c r="AE439" s="86"/>
      <c r="AF439" s="86"/>
      <c r="AG439" s="86"/>
      <c r="AH439" s="86"/>
      <c r="AI439" s="86"/>
      <c r="AJ439" s="86"/>
      <c r="AK439" s="86"/>
      <c r="AL439" s="86"/>
      <c r="AM439" s="86"/>
      <c r="AN439" s="86"/>
      <c r="AO439" s="86"/>
      <c r="AP439" s="86"/>
      <c r="AQ439" s="86"/>
      <c r="AR439" s="86"/>
    </row>
    <row r="440" spans="2:44" x14ac:dyDescent="0.25">
      <c r="B440" s="37"/>
      <c r="C440" s="37"/>
      <c r="D440" s="37"/>
      <c r="E440" s="88"/>
      <c r="F440" s="88"/>
      <c r="G440" s="88"/>
      <c r="H440" s="88"/>
      <c r="I440" s="88"/>
      <c r="J440" s="88"/>
      <c r="K440" s="88"/>
      <c r="L440" s="88"/>
      <c r="M440" s="88"/>
      <c r="N440" s="88"/>
      <c r="O440" s="88"/>
      <c r="S440" s="86"/>
      <c r="T440" s="86"/>
      <c r="U440" s="86"/>
      <c r="V440" s="86"/>
      <c r="W440" s="86"/>
      <c r="X440" s="86"/>
      <c r="Y440" s="86"/>
      <c r="Z440" s="86"/>
      <c r="AA440" s="86"/>
      <c r="AB440" s="86"/>
      <c r="AC440" s="86"/>
      <c r="AD440" s="86"/>
      <c r="AE440" s="86"/>
      <c r="AF440" s="86"/>
      <c r="AG440" s="86"/>
      <c r="AH440" s="86"/>
      <c r="AI440" s="86"/>
      <c r="AJ440" s="86"/>
      <c r="AK440" s="86"/>
      <c r="AL440" s="86"/>
      <c r="AM440" s="86"/>
      <c r="AN440" s="86"/>
      <c r="AO440" s="86"/>
      <c r="AP440" s="86"/>
      <c r="AQ440" s="86"/>
      <c r="AR440" s="86"/>
    </row>
    <row r="441" spans="2:44" x14ac:dyDescent="0.25">
      <c r="B441" s="37"/>
      <c r="C441" s="37"/>
      <c r="D441" s="37"/>
      <c r="E441" s="88"/>
      <c r="F441" s="88"/>
      <c r="G441" s="88"/>
      <c r="H441" s="88"/>
      <c r="I441" s="88"/>
      <c r="J441" s="88"/>
      <c r="K441" s="88"/>
      <c r="L441" s="88"/>
      <c r="M441" s="88"/>
      <c r="N441" s="88"/>
      <c r="O441" s="88"/>
      <c r="S441" s="86"/>
      <c r="T441" s="86"/>
      <c r="U441" s="86"/>
      <c r="V441" s="86"/>
      <c r="W441" s="86"/>
      <c r="X441" s="86"/>
      <c r="Y441" s="86"/>
      <c r="Z441" s="86"/>
      <c r="AA441" s="86"/>
      <c r="AB441" s="86"/>
      <c r="AC441" s="86"/>
      <c r="AD441" s="86"/>
      <c r="AE441" s="86"/>
      <c r="AF441" s="86"/>
      <c r="AG441" s="86"/>
      <c r="AH441" s="86"/>
      <c r="AI441" s="86"/>
      <c r="AJ441" s="86"/>
      <c r="AK441" s="86"/>
      <c r="AL441" s="86"/>
      <c r="AM441" s="86"/>
      <c r="AN441" s="86"/>
      <c r="AO441" s="86"/>
      <c r="AP441" s="86"/>
      <c r="AQ441" s="86"/>
      <c r="AR441" s="86"/>
    </row>
    <row r="442" spans="2:44" x14ac:dyDescent="0.25">
      <c r="B442" s="37"/>
      <c r="C442" s="37"/>
      <c r="D442" s="37"/>
      <c r="E442" s="88"/>
      <c r="F442" s="88"/>
      <c r="G442" s="88"/>
      <c r="H442" s="88"/>
      <c r="I442" s="88"/>
      <c r="J442" s="88"/>
      <c r="K442" s="88"/>
      <c r="L442" s="88"/>
      <c r="M442" s="88"/>
      <c r="N442" s="88"/>
      <c r="O442" s="88"/>
      <c r="S442" s="86"/>
      <c r="T442" s="86"/>
      <c r="U442" s="86"/>
      <c r="V442" s="86"/>
      <c r="W442" s="86"/>
      <c r="X442" s="86"/>
      <c r="Y442" s="86"/>
      <c r="Z442" s="86"/>
      <c r="AA442" s="86"/>
      <c r="AB442" s="86"/>
      <c r="AC442" s="86"/>
      <c r="AD442" s="86"/>
      <c r="AE442" s="86"/>
      <c r="AF442" s="86"/>
      <c r="AG442" s="86"/>
      <c r="AH442" s="86"/>
      <c r="AI442" s="86"/>
      <c r="AJ442" s="86"/>
      <c r="AK442" s="86"/>
      <c r="AL442" s="86"/>
      <c r="AM442" s="86"/>
      <c r="AN442" s="86"/>
      <c r="AO442" s="86"/>
      <c r="AP442" s="86"/>
      <c r="AQ442" s="86"/>
      <c r="AR442" s="86"/>
    </row>
    <row r="443" spans="2:44" x14ac:dyDescent="0.25">
      <c r="B443" s="37"/>
      <c r="C443" s="37"/>
      <c r="D443" s="37"/>
      <c r="E443" s="88"/>
      <c r="F443" s="88"/>
      <c r="G443" s="88"/>
      <c r="H443" s="88"/>
      <c r="I443" s="88"/>
      <c r="J443" s="88"/>
      <c r="K443" s="88"/>
      <c r="L443" s="88"/>
      <c r="M443" s="88"/>
      <c r="N443" s="88"/>
      <c r="O443" s="88"/>
      <c r="S443" s="86"/>
      <c r="T443" s="86"/>
      <c r="U443" s="86"/>
      <c r="V443" s="86"/>
      <c r="W443" s="86"/>
      <c r="X443" s="86"/>
      <c r="Y443" s="86"/>
      <c r="Z443" s="86"/>
      <c r="AA443" s="86"/>
      <c r="AB443" s="86"/>
      <c r="AC443" s="86"/>
      <c r="AD443" s="86"/>
      <c r="AE443" s="86"/>
      <c r="AF443" s="86"/>
      <c r="AG443" s="86"/>
      <c r="AH443" s="86"/>
      <c r="AI443" s="86"/>
      <c r="AJ443" s="86"/>
      <c r="AK443" s="86"/>
      <c r="AL443" s="86"/>
      <c r="AM443" s="86"/>
      <c r="AN443" s="86"/>
      <c r="AO443" s="86"/>
      <c r="AP443" s="86"/>
      <c r="AQ443" s="86"/>
      <c r="AR443" s="86"/>
    </row>
    <row r="444" spans="2:44" x14ac:dyDescent="0.25">
      <c r="B444" s="37"/>
      <c r="C444" s="37"/>
      <c r="D444" s="37"/>
      <c r="E444" s="88"/>
      <c r="F444" s="88"/>
      <c r="G444" s="88"/>
      <c r="H444" s="88"/>
      <c r="I444" s="88"/>
      <c r="J444" s="88"/>
      <c r="K444" s="88"/>
      <c r="L444" s="88"/>
      <c r="M444" s="88"/>
      <c r="N444" s="88"/>
      <c r="O444" s="88"/>
      <c r="S444" s="86"/>
      <c r="T444" s="86"/>
      <c r="U444" s="86"/>
      <c r="V444" s="86"/>
      <c r="W444" s="86"/>
      <c r="X444" s="86"/>
      <c r="Y444" s="86"/>
      <c r="Z444" s="86"/>
      <c r="AA444" s="86"/>
      <c r="AB444" s="86"/>
      <c r="AC444" s="86"/>
      <c r="AD444" s="86"/>
      <c r="AE444" s="86"/>
      <c r="AF444" s="86"/>
      <c r="AG444" s="86"/>
      <c r="AH444" s="86"/>
      <c r="AI444" s="86"/>
      <c r="AJ444" s="86"/>
      <c r="AK444" s="86"/>
      <c r="AL444" s="86"/>
      <c r="AM444" s="86"/>
      <c r="AN444" s="86"/>
      <c r="AO444" s="86"/>
      <c r="AP444" s="86"/>
      <c r="AQ444" s="86"/>
      <c r="AR444" s="86"/>
    </row>
    <row r="445" spans="2:44" x14ac:dyDescent="0.25">
      <c r="B445" s="37"/>
      <c r="C445" s="37"/>
      <c r="D445" s="37"/>
      <c r="E445" s="88"/>
      <c r="F445" s="88"/>
      <c r="G445" s="88"/>
      <c r="H445" s="88"/>
      <c r="I445" s="88"/>
      <c r="J445" s="88"/>
      <c r="K445" s="88"/>
      <c r="L445" s="88"/>
      <c r="M445" s="88"/>
      <c r="N445" s="88"/>
      <c r="O445" s="88"/>
      <c r="S445" s="86"/>
      <c r="T445" s="86"/>
      <c r="U445" s="86"/>
      <c r="V445" s="86"/>
      <c r="W445" s="86"/>
      <c r="X445" s="86"/>
      <c r="Y445" s="86"/>
      <c r="Z445" s="86"/>
      <c r="AA445" s="86"/>
      <c r="AB445" s="86"/>
      <c r="AC445" s="86"/>
      <c r="AD445" s="86"/>
      <c r="AE445" s="86"/>
      <c r="AF445" s="86"/>
      <c r="AG445" s="86"/>
      <c r="AH445" s="86"/>
      <c r="AI445" s="86"/>
      <c r="AJ445" s="86"/>
      <c r="AK445" s="86"/>
      <c r="AL445" s="86"/>
      <c r="AM445" s="86"/>
      <c r="AN445" s="86"/>
      <c r="AO445" s="86"/>
      <c r="AP445" s="86"/>
      <c r="AQ445" s="86"/>
      <c r="AR445" s="86"/>
    </row>
    <row r="446" spans="2:44" x14ac:dyDescent="0.25">
      <c r="B446" s="37"/>
      <c r="C446" s="37"/>
      <c r="D446" s="37"/>
      <c r="E446" s="88"/>
      <c r="F446" s="88"/>
      <c r="G446" s="88"/>
      <c r="H446" s="88"/>
      <c r="I446" s="88"/>
      <c r="J446" s="88"/>
      <c r="K446" s="88"/>
      <c r="L446" s="88"/>
      <c r="M446" s="88"/>
      <c r="N446" s="88"/>
      <c r="O446" s="88"/>
      <c r="S446" s="86"/>
      <c r="T446" s="86"/>
      <c r="U446" s="86"/>
      <c r="V446" s="86"/>
      <c r="W446" s="86"/>
      <c r="X446" s="86"/>
      <c r="Y446" s="86"/>
      <c r="Z446" s="86"/>
      <c r="AA446" s="86"/>
      <c r="AB446" s="86"/>
      <c r="AC446" s="86"/>
      <c r="AD446" s="86"/>
      <c r="AE446" s="86"/>
      <c r="AF446" s="86"/>
      <c r="AG446" s="86"/>
      <c r="AH446" s="86"/>
      <c r="AI446" s="86"/>
      <c r="AJ446" s="86"/>
      <c r="AK446" s="86"/>
      <c r="AL446" s="86"/>
      <c r="AM446" s="86"/>
      <c r="AN446" s="86"/>
      <c r="AO446" s="86"/>
      <c r="AP446" s="86"/>
      <c r="AQ446" s="86"/>
      <c r="AR446" s="86"/>
    </row>
    <row r="447" spans="2:44" x14ac:dyDescent="0.25">
      <c r="B447" s="37"/>
      <c r="C447" s="37"/>
      <c r="D447" s="37"/>
      <c r="E447" s="88"/>
      <c r="F447" s="88"/>
      <c r="G447" s="88"/>
      <c r="H447" s="88"/>
      <c r="I447" s="88"/>
      <c r="J447" s="88"/>
      <c r="K447" s="88"/>
      <c r="L447" s="88"/>
      <c r="M447" s="88"/>
      <c r="N447" s="88"/>
      <c r="O447" s="88"/>
      <c r="S447" s="86"/>
      <c r="T447" s="86"/>
      <c r="U447" s="86"/>
      <c r="V447" s="86"/>
      <c r="W447" s="86"/>
      <c r="X447" s="86"/>
      <c r="Y447" s="86"/>
      <c r="Z447" s="86"/>
      <c r="AA447" s="86"/>
      <c r="AB447" s="86"/>
      <c r="AC447" s="86"/>
      <c r="AD447" s="86"/>
      <c r="AE447" s="86"/>
      <c r="AF447" s="86"/>
      <c r="AG447" s="86"/>
      <c r="AH447" s="86"/>
      <c r="AI447" s="86"/>
      <c r="AJ447" s="86"/>
      <c r="AK447" s="86"/>
      <c r="AL447" s="86"/>
      <c r="AM447" s="86"/>
      <c r="AN447" s="86"/>
      <c r="AO447" s="86"/>
      <c r="AP447" s="86"/>
      <c r="AQ447" s="86"/>
      <c r="AR447" s="86"/>
    </row>
    <row r="448" spans="2:44" x14ac:dyDescent="0.25">
      <c r="B448" s="37"/>
      <c r="C448" s="37"/>
      <c r="D448" s="37"/>
      <c r="E448" s="88"/>
      <c r="F448" s="88"/>
      <c r="G448" s="88"/>
      <c r="H448" s="88"/>
      <c r="I448" s="88"/>
      <c r="J448" s="88"/>
      <c r="K448" s="88"/>
      <c r="L448" s="88"/>
      <c r="M448" s="88"/>
      <c r="N448" s="88"/>
      <c r="O448" s="88"/>
      <c r="S448" s="86"/>
      <c r="T448" s="86"/>
      <c r="U448" s="86"/>
      <c r="V448" s="86"/>
      <c r="W448" s="86"/>
      <c r="X448" s="86"/>
      <c r="Y448" s="86"/>
      <c r="Z448" s="86"/>
      <c r="AA448" s="86"/>
      <c r="AB448" s="86"/>
      <c r="AC448" s="86"/>
      <c r="AD448" s="86"/>
      <c r="AE448" s="86"/>
      <c r="AF448" s="86"/>
      <c r="AG448" s="86"/>
      <c r="AH448" s="86"/>
      <c r="AI448" s="86"/>
      <c r="AJ448" s="86"/>
      <c r="AK448" s="86"/>
      <c r="AL448" s="86"/>
      <c r="AM448" s="86"/>
      <c r="AN448" s="86"/>
      <c r="AO448" s="86"/>
      <c r="AP448" s="86"/>
      <c r="AQ448" s="86"/>
      <c r="AR448" s="86"/>
    </row>
    <row r="449" spans="2:44" x14ac:dyDescent="0.25">
      <c r="B449" s="37"/>
      <c r="C449" s="37"/>
      <c r="D449" s="37"/>
      <c r="E449" s="88"/>
      <c r="F449" s="88"/>
      <c r="G449" s="88"/>
      <c r="H449" s="88"/>
      <c r="I449" s="88"/>
      <c r="J449" s="88"/>
      <c r="K449" s="88"/>
      <c r="L449" s="88"/>
      <c r="M449" s="88"/>
      <c r="N449" s="88"/>
      <c r="O449" s="88"/>
      <c r="S449" s="86"/>
      <c r="T449" s="86"/>
      <c r="U449" s="86"/>
      <c r="V449" s="86"/>
      <c r="W449" s="86"/>
      <c r="X449" s="86"/>
      <c r="Y449" s="86"/>
      <c r="Z449" s="86"/>
      <c r="AA449" s="86"/>
      <c r="AB449" s="86"/>
      <c r="AC449" s="86"/>
      <c r="AD449" s="86"/>
      <c r="AE449" s="86"/>
      <c r="AF449" s="86"/>
      <c r="AG449" s="86"/>
      <c r="AH449" s="86"/>
      <c r="AI449" s="86"/>
      <c r="AJ449" s="86"/>
      <c r="AK449" s="86"/>
      <c r="AL449" s="86"/>
      <c r="AM449" s="86"/>
      <c r="AN449" s="86"/>
      <c r="AO449" s="86"/>
      <c r="AP449" s="86"/>
      <c r="AQ449" s="86"/>
      <c r="AR449" s="86"/>
    </row>
    <row r="450" spans="2:44" x14ac:dyDescent="0.25">
      <c r="B450" s="37"/>
      <c r="C450" s="37"/>
      <c r="D450" s="37"/>
      <c r="E450" s="88"/>
      <c r="F450" s="88"/>
      <c r="G450" s="88"/>
      <c r="H450" s="88"/>
      <c r="I450" s="88"/>
      <c r="J450" s="88"/>
      <c r="K450" s="88"/>
      <c r="L450" s="88"/>
      <c r="M450" s="88"/>
      <c r="N450" s="88"/>
      <c r="O450" s="88"/>
      <c r="S450" s="86"/>
      <c r="T450" s="86"/>
      <c r="U450" s="86"/>
      <c r="V450" s="86"/>
      <c r="W450" s="86"/>
      <c r="X450" s="86"/>
      <c r="Y450" s="86"/>
      <c r="Z450" s="86"/>
      <c r="AA450" s="86"/>
      <c r="AB450" s="86"/>
      <c r="AC450" s="86"/>
      <c r="AD450" s="86"/>
      <c r="AE450" s="86"/>
      <c r="AF450" s="86"/>
      <c r="AG450" s="86"/>
      <c r="AH450" s="86"/>
      <c r="AI450" s="86"/>
      <c r="AJ450" s="86"/>
      <c r="AK450" s="86"/>
      <c r="AL450" s="86"/>
      <c r="AM450" s="86"/>
      <c r="AN450" s="86"/>
      <c r="AO450" s="86"/>
      <c r="AP450" s="86"/>
      <c r="AQ450" s="86"/>
      <c r="AR450" s="86"/>
    </row>
    <row r="451" spans="2:44" x14ac:dyDescent="0.25">
      <c r="B451" s="37"/>
      <c r="C451" s="37"/>
      <c r="D451" s="37"/>
      <c r="E451" s="88"/>
      <c r="F451" s="88"/>
      <c r="G451" s="88"/>
      <c r="H451" s="88"/>
      <c r="I451" s="88"/>
      <c r="J451" s="88"/>
      <c r="K451" s="88"/>
      <c r="L451" s="88"/>
      <c r="M451" s="88"/>
      <c r="N451" s="88"/>
      <c r="O451" s="88"/>
      <c r="S451" s="86"/>
      <c r="T451" s="86"/>
      <c r="U451" s="86"/>
      <c r="V451" s="86"/>
      <c r="W451" s="86"/>
      <c r="X451" s="86"/>
      <c r="Y451" s="86"/>
      <c r="Z451" s="86"/>
      <c r="AA451" s="86"/>
      <c r="AB451" s="86"/>
      <c r="AC451" s="86"/>
      <c r="AD451" s="86"/>
      <c r="AE451" s="86"/>
      <c r="AF451" s="86"/>
      <c r="AG451" s="86"/>
      <c r="AH451" s="86"/>
      <c r="AI451" s="86"/>
      <c r="AJ451" s="86"/>
      <c r="AK451" s="86"/>
      <c r="AL451" s="86"/>
      <c r="AM451" s="86"/>
      <c r="AN451" s="86"/>
      <c r="AO451" s="86"/>
      <c r="AP451" s="86"/>
      <c r="AQ451" s="86"/>
      <c r="AR451" s="86"/>
    </row>
    <row r="452" spans="2:44" x14ac:dyDescent="0.25">
      <c r="B452" s="37"/>
      <c r="C452" s="37"/>
      <c r="D452" s="37"/>
      <c r="E452" s="88"/>
      <c r="F452" s="88"/>
      <c r="G452" s="88"/>
      <c r="H452" s="88"/>
      <c r="I452" s="88"/>
      <c r="J452" s="88"/>
      <c r="K452" s="88"/>
      <c r="L452" s="88"/>
      <c r="M452" s="88"/>
      <c r="N452" s="88"/>
      <c r="O452" s="88"/>
      <c r="S452" s="86"/>
      <c r="T452" s="86"/>
      <c r="U452" s="86"/>
      <c r="V452" s="86"/>
      <c r="W452" s="86"/>
      <c r="X452" s="86"/>
      <c r="Y452" s="86"/>
      <c r="Z452" s="86"/>
      <c r="AA452" s="86"/>
      <c r="AB452" s="86"/>
      <c r="AC452" s="86"/>
      <c r="AD452" s="86"/>
      <c r="AE452" s="86"/>
      <c r="AF452" s="86"/>
      <c r="AG452" s="86"/>
      <c r="AH452" s="86"/>
      <c r="AI452" s="86"/>
      <c r="AJ452" s="86"/>
      <c r="AK452" s="86"/>
      <c r="AL452" s="86"/>
      <c r="AM452" s="86"/>
      <c r="AN452" s="86"/>
      <c r="AO452" s="86"/>
      <c r="AP452" s="86"/>
      <c r="AQ452" s="86"/>
      <c r="AR452" s="86"/>
    </row>
    <row r="453" spans="2:44" x14ac:dyDescent="0.25">
      <c r="B453" s="37"/>
      <c r="C453" s="37"/>
      <c r="D453" s="37"/>
      <c r="E453" s="88"/>
      <c r="F453" s="88"/>
      <c r="G453" s="88"/>
      <c r="H453" s="88"/>
      <c r="I453" s="88"/>
      <c r="J453" s="88"/>
      <c r="K453" s="88"/>
      <c r="L453" s="88"/>
      <c r="M453" s="88"/>
      <c r="N453" s="88"/>
      <c r="O453" s="88"/>
      <c r="S453" s="86"/>
      <c r="T453" s="86"/>
      <c r="U453" s="86"/>
      <c r="V453" s="86"/>
      <c r="W453" s="86"/>
      <c r="X453" s="86"/>
      <c r="Y453" s="86"/>
      <c r="Z453" s="86"/>
      <c r="AA453" s="86"/>
      <c r="AB453" s="86"/>
      <c r="AC453" s="86"/>
      <c r="AD453" s="86"/>
      <c r="AE453" s="86"/>
      <c r="AF453" s="86"/>
      <c r="AG453" s="86"/>
      <c r="AH453" s="86"/>
      <c r="AI453" s="86"/>
      <c r="AJ453" s="86"/>
      <c r="AK453" s="86"/>
      <c r="AL453" s="86"/>
      <c r="AM453" s="86"/>
      <c r="AN453" s="86"/>
      <c r="AO453" s="86"/>
      <c r="AP453" s="86"/>
      <c r="AQ453" s="86"/>
      <c r="AR453" s="86"/>
    </row>
    <row r="454" spans="2:44" x14ac:dyDescent="0.25">
      <c r="B454" s="37"/>
      <c r="C454" s="37"/>
      <c r="D454" s="37"/>
      <c r="E454" s="88"/>
      <c r="F454" s="88"/>
      <c r="G454" s="88"/>
      <c r="H454" s="88"/>
      <c r="I454" s="88"/>
      <c r="J454" s="88"/>
      <c r="K454" s="88"/>
      <c r="L454" s="88"/>
      <c r="M454" s="88"/>
      <c r="N454" s="88"/>
      <c r="O454" s="88"/>
      <c r="S454" s="86"/>
      <c r="T454" s="86"/>
      <c r="U454" s="86"/>
      <c r="V454" s="86"/>
      <c r="W454" s="86"/>
      <c r="X454" s="86"/>
      <c r="Y454" s="86"/>
      <c r="Z454" s="86"/>
      <c r="AA454" s="86"/>
      <c r="AB454" s="86"/>
      <c r="AC454" s="86"/>
      <c r="AD454" s="86"/>
      <c r="AE454" s="86"/>
      <c r="AF454" s="86"/>
      <c r="AG454" s="86"/>
      <c r="AH454" s="86"/>
      <c r="AI454" s="86"/>
      <c r="AJ454" s="86"/>
      <c r="AK454" s="86"/>
      <c r="AL454" s="86"/>
      <c r="AM454" s="86"/>
      <c r="AN454" s="86"/>
      <c r="AO454" s="86"/>
      <c r="AP454" s="86"/>
      <c r="AQ454" s="86"/>
      <c r="AR454" s="86"/>
    </row>
    <row r="455" spans="2:44" x14ac:dyDescent="0.25">
      <c r="B455" s="37"/>
      <c r="C455" s="37"/>
      <c r="D455" s="37"/>
      <c r="E455" s="88"/>
      <c r="F455" s="88"/>
      <c r="G455" s="88"/>
      <c r="H455" s="88"/>
      <c r="I455" s="88"/>
      <c r="J455" s="88"/>
      <c r="K455" s="88"/>
      <c r="L455" s="88"/>
      <c r="M455" s="88"/>
      <c r="N455" s="88"/>
      <c r="O455" s="88"/>
      <c r="S455" s="86"/>
      <c r="T455" s="86"/>
      <c r="U455" s="86"/>
      <c r="V455" s="86"/>
      <c r="W455" s="86"/>
      <c r="X455" s="86"/>
      <c r="Y455" s="86"/>
      <c r="Z455" s="86"/>
      <c r="AA455" s="86"/>
      <c r="AB455" s="86"/>
      <c r="AC455" s="86"/>
      <c r="AD455" s="86"/>
      <c r="AE455" s="86"/>
      <c r="AF455" s="86"/>
      <c r="AG455" s="86"/>
      <c r="AH455" s="86"/>
      <c r="AI455" s="86"/>
      <c r="AJ455" s="86"/>
      <c r="AK455" s="86"/>
      <c r="AL455" s="86"/>
      <c r="AM455" s="86"/>
      <c r="AN455" s="86"/>
      <c r="AO455" s="86"/>
      <c r="AP455" s="86"/>
      <c r="AQ455" s="86"/>
      <c r="AR455" s="86"/>
    </row>
    <row r="456" spans="2:44" x14ac:dyDescent="0.25">
      <c r="B456" s="37"/>
      <c r="C456" s="37"/>
      <c r="D456" s="37"/>
      <c r="E456" s="88"/>
      <c r="F456" s="88"/>
      <c r="G456" s="88"/>
      <c r="H456" s="88"/>
      <c r="I456" s="88"/>
      <c r="J456" s="88"/>
      <c r="K456" s="88"/>
      <c r="L456" s="88"/>
      <c r="M456" s="88"/>
      <c r="N456" s="88"/>
      <c r="O456" s="88"/>
      <c r="S456" s="86"/>
      <c r="T456" s="86"/>
      <c r="U456" s="86"/>
      <c r="V456" s="86"/>
      <c r="W456" s="86"/>
      <c r="X456" s="86"/>
      <c r="Y456" s="86"/>
      <c r="Z456" s="86"/>
      <c r="AA456" s="86"/>
      <c r="AB456" s="86"/>
      <c r="AC456" s="86"/>
      <c r="AD456" s="86"/>
      <c r="AE456" s="86"/>
      <c r="AF456" s="86"/>
      <c r="AG456" s="86"/>
      <c r="AH456" s="86"/>
      <c r="AI456" s="86"/>
      <c r="AJ456" s="86"/>
      <c r="AK456" s="86"/>
      <c r="AL456" s="86"/>
      <c r="AM456" s="86"/>
      <c r="AN456" s="86"/>
      <c r="AO456" s="86"/>
      <c r="AP456" s="86"/>
      <c r="AQ456" s="86"/>
      <c r="AR456" s="86"/>
    </row>
    <row r="457" spans="2:44" x14ac:dyDescent="0.25">
      <c r="B457" s="37"/>
      <c r="C457" s="37"/>
      <c r="D457" s="37"/>
      <c r="E457" s="88"/>
      <c r="F457" s="88"/>
      <c r="G457" s="88"/>
      <c r="H457" s="88"/>
      <c r="I457" s="88"/>
      <c r="J457" s="88"/>
      <c r="K457" s="88"/>
      <c r="L457" s="88"/>
      <c r="M457" s="88"/>
      <c r="N457" s="88"/>
      <c r="O457" s="88"/>
      <c r="S457" s="86"/>
      <c r="T457" s="86"/>
      <c r="U457" s="86"/>
      <c r="V457" s="86"/>
      <c r="W457" s="86"/>
      <c r="X457" s="86"/>
      <c r="Y457" s="86"/>
      <c r="Z457" s="86"/>
      <c r="AA457" s="86"/>
      <c r="AB457" s="86"/>
      <c r="AC457" s="86"/>
      <c r="AD457" s="86"/>
      <c r="AE457" s="86"/>
      <c r="AF457" s="86"/>
      <c r="AG457" s="86"/>
      <c r="AH457" s="86"/>
      <c r="AI457" s="86"/>
      <c r="AJ457" s="86"/>
      <c r="AK457" s="86"/>
      <c r="AL457" s="86"/>
      <c r="AM457" s="86"/>
      <c r="AN457" s="86"/>
      <c r="AO457" s="86"/>
      <c r="AP457" s="86"/>
      <c r="AQ457" s="86"/>
      <c r="AR457" s="86"/>
    </row>
    <row r="458" spans="2:44" x14ac:dyDescent="0.25">
      <c r="B458" s="37"/>
      <c r="C458" s="37"/>
      <c r="D458" s="37"/>
      <c r="E458" s="88"/>
      <c r="F458" s="88"/>
      <c r="G458" s="88"/>
      <c r="H458" s="88"/>
      <c r="I458" s="88"/>
      <c r="J458" s="88"/>
      <c r="K458" s="88"/>
      <c r="L458" s="88"/>
      <c r="M458" s="88"/>
      <c r="N458" s="88"/>
      <c r="O458" s="88"/>
      <c r="S458" s="86"/>
      <c r="T458" s="86"/>
      <c r="U458" s="86"/>
      <c r="V458" s="86"/>
      <c r="W458" s="86"/>
      <c r="X458" s="86"/>
      <c r="Y458" s="86"/>
      <c r="Z458" s="86"/>
      <c r="AA458" s="86"/>
      <c r="AB458" s="86"/>
      <c r="AC458" s="86"/>
      <c r="AD458" s="86"/>
      <c r="AE458" s="86"/>
      <c r="AF458" s="86"/>
      <c r="AG458" s="86"/>
      <c r="AH458" s="86"/>
      <c r="AI458" s="86"/>
      <c r="AJ458" s="86"/>
      <c r="AK458" s="86"/>
      <c r="AL458" s="86"/>
      <c r="AM458" s="86"/>
      <c r="AN458" s="86"/>
      <c r="AO458" s="86"/>
      <c r="AP458" s="86"/>
      <c r="AQ458" s="86"/>
      <c r="AR458" s="86"/>
    </row>
    <row r="459" spans="2:44" x14ac:dyDescent="0.25">
      <c r="B459" s="37"/>
      <c r="C459" s="37"/>
      <c r="D459" s="37"/>
      <c r="E459" s="88"/>
      <c r="F459" s="88"/>
      <c r="G459" s="88"/>
      <c r="H459" s="88"/>
      <c r="I459" s="88"/>
      <c r="J459" s="88"/>
      <c r="K459" s="88"/>
      <c r="L459" s="88"/>
      <c r="M459" s="88"/>
      <c r="N459" s="88"/>
      <c r="O459" s="88"/>
      <c r="S459" s="86"/>
      <c r="T459" s="86"/>
      <c r="U459" s="86"/>
      <c r="V459" s="86"/>
      <c r="W459" s="86"/>
      <c r="X459" s="86"/>
      <c r="Y459" s="86"/>
      <c r="Z459" s="86"/>
      <c r="AA459" s="86"/>
      <c r="AB459" s="86"/>
      <c r="AC459" s="86"/>
      <c r="AD459" s="86"/>
      <c r="AE459" s="86"/>
      <c r="AF459" s="86"/>
      <c r="AG459" s="86"/>
      <c r="AH459" s="86"/>
      <c r="AI459" s="86"/>
      <c r="AJ459" s="86"/>
      <c r="AK459" s="86"/>
      <c r="AL459" s="86"/>
      <c r="AM459" s="86"/>
      <c r="AN459" s="86"/>
      <c r="AO459" s="86"/>
      <c r="AP459" s="86"/>
      <c r="AQ459" s="86"/>
      <c r="AR459" s="86"/>
    </row>
    <row r="460" spans="2:44" x14ac:dyDescent="0.25">
      <c r="B460" s="37"/>
      <c r="C460" s="37"/>
      <c r="D460" s="37"/>
      <c r="E460" s="88"/>
      <c r="F460" s="88"/>
      <c r="G460" s="88"/>
      <c r="H460" s="88"/>
      <c r="I460" s="88"/>
      <c r="J460" s="88"/>
      <c r="K460" s="88"/>
      <c r="L460" s="88"/>
      <c r="M460" s="88"/>
      <c r="N460" s="88"/>
      <c r="O460" s="88"/>
      <c r="S460" s="86"/>
      <c r="T460" s="86"/>
      <c r="U460" s="86"/>
      <c r="V460" s="86"/>
      <c r="W460" s="86"/>
      <c r="X460" s="86"/>
      <c r="Y460" s="86"/>
      <c r="Z460" s="86"/>
      <c r="AA460" s="86"/>
      <c r="AB460" s="86"/>
      <c r="AC460" s="86"/>
      <c r="AD460" s="86"/>
      <c r="AE460" s="86"/>
      <c r="AF460" s="86"/>
      <c r="AG460" s="86"/>
      <c r="AH460" s="86"/>
      <c r="AI460" s="86"/>
      <c r="AJ460" s="86"/>
      <c r="AK460" s="86"/>
      <c r="AL460" s="86"/>
      <c r="AM460" s="86"/>
      <c r="AN460" s="86"/>
      <c r="AO460" s="86"/>
      <c r="AP460" s="86"/>
      <c r="AQ460" s="86"/>
      <c r="AR460" s="86"/>
    </row>
    <row r="461" spans="2:44" x14ac:dyDescent="0.25">
      <c r="B461" s="37"/>
      <c r="C461" s="37"/>
      <c r="D461" s="37"/>
      <c r="E461" s="88"/>
      <c r="F461" s="88"/>
      <c r="G461" s="88"/>
      <c r="H461" s="88"/>
      <c r="I461" s="88"/>
      <c r="J461" s="88"/>
      <c r="K461" s="88"/>
      <c r="L461" s="88"/>
      <c r="M461" s="88"/>
      <c r="N461" s="88"/>
      <c r="O461" s="88"/>
      <c r="S461" s="86"/>
      <c r="T461" s="86"/>
      <c r="U461" s="86"/>
      <c r="V461" s="86"/>
      <c r="W461" s="86"/>
      <c r="X461" s="86"/>
      <c r="Y461" s="86"/>
      <c r="Z461" s="86"/>
      <c r="AA461" s="86"/>
      <c r="AB461" s="86"/>
      <c r="AC461" s="86"/>
      <c r="AD461" s="86"/>
      <c r="AE461" s="86"/>
      <c r="AF461" s="86"/>
      <c r="AG461" s="86"/>
      <c r="AH461" s="86"/>
      <c r="AI461" s="86"/>
      <c r="AJ461" s="86"/>
      <c r="AK461" s="86"/>
      <c r="AL461" s="86"/>
      <c r="AM461" s="86"/>
      <c r="AN461" s="86"/>
      <c r="AO461" s="86"/>
      <c r="AP461" s="86"/>
      <c r="AQ461" s="86"/>
      <c r="AR461" s="86"/>
    </row>
    <row r="462" spans="2:44" x14ac:dyDescent="0.25">
      <c r="B462" s="37"/>
      <c r="C462" s="37"/>
      <c r="D462" s="37"/>
      <c r="E462" s="88"/>
      <c r="F462" s="88"/>
      <c r="G462" s="88"/>
      <c r="H462" s="88"/>
      <c r="I462" s="88"/>
      <c r="J462" s="88"/>
      <c r="K462" s="88"/>
      <c r="L462" s="88"/>
      <c r="M462" s="88"/>
      <c r="N462" s="88"/>
      <c r="O462" s="88"/>
      <c r="S462" s="86"/>
      <c r="T462" s="86"/>
      <c r="U462" s="86"/>
      <c r="V462" s="86"/>
      <c r="W462" s="86"/>
      <c r="X462" s="86"/>
      <c r="Y462" s="86"/>
      <c r="Z462" s="86"/>
      <c r="AA462" s="86"/>
      <c r="AB462" s="86"/>
      <c r="AC462" s="86"/>
      <c r="AD462" s="86"/>
      <c r="AE462" s="86"/>
      <c r="AF462" s="86"/>
      <c r="AG462" s="86"/>
      <c r="AH462" s="86"/>
      <c r="AI462" s="86"/>
      <c r="AJ462" s="86"/>
      <c r="AK462" s="86"/>
      <c r="AL462" s="86"/>
      <c r="AM462" s="86"/>
      <c r="AN462" s="86"/>
      <c r="AO462" s="86"/>
      <c r="AP462" s="86"/>
      <c r="AQ462" s="86"/>
      <c r="AR462" s="86"/>
    </row>
    <row r="463" spans="2:44" x14ac:dyDescent="0.25">
      <c r="B463" s="37"/>
      <c r="C463" s="37"/>
      <c r="D463" s="37"/>
      <c r="E463" s="88"/>
      <c r="F463" s="88"/>
      <c r="G463" s="88"/>
      <c r="H463" s="88"/>
      <c r="I463" s="88"/>
      <c r="J463" s="88"/>
      <c r="K463" s="88"/>
      <c r="L463" s="88"/>
      <c r="M463" s="88"/>
      <c r="N463" s="88"/>
      <c r="O463" s="88"/>
      <c r="S463" s="86"/>
      <c r="T463" s="86"/>
      <c r="U463" s="86"/>
      <c r="V463" s="86"/>
      <c r="W463" s="86"/>
      <c r="X463" s="86"/>
      <c r="Y463" s="86"/>
      <c r="Z463" s="86"/>
      <c r="AA463" s="86"/>
      <c r="AB463" s="86"/>
      <c r="AC463" s="86"/>
      <c r="AD463" s="86"/>
      <c r="AE463" s="86"/>
      <c r="AF463" s="86"/>
      <c r="AG463" s="86"/>
      <c r="AH463" s="86"/>
      <c r="AI463" s="86"/>
      <c r="AJ463" s="86"/>
      <c r="AK463" s="86"/>
      <c r="AL463" s="86"/>
      <c r="AM463" s="86"/>
      <c r="AN463" s="86"/>
      <c r="AO463" s="86"/>
      <c r="AP463" s="86"/>
      <c r="AQ463" s="86"/>
      <c r="AR463" s="86"/>
    </row>
    <row r="464" spans="2:44" x14ac:dyDescent="0.25">
      <c r="B464" s="37"/>
      <c r="C464" s="37"/>
      <c r="D464" s="37"/>
      <c r="E464" s="88"/>
      <c r="F464" s="88"/>
      <c r="G464" s="88"/>
      <c r="H464" s="88"/>
      <c r="I464" s="88"/>
      <c r="J464" s="88"/>
      <c r="K464" s="88"/>
      <c r="L464" s="88"/>
      <c r="M464" s="88"/>
      <c r="N464" s="88"/>
      <c r="O464" s="88"/>
      <c r="S464" s="86"/>
      <c r="T464" s="86"/>
      <c r="U464" s="86"/>
      <c r="V464" s="86"/>
      <c r="W464" s="86"/>
      <c r="X464" s="86"/>
      <c r="Y464" s="86"/>
      <c r="Z464" s="86"/>
      <c r="AA464" s="86"/>
      <c r="AB464" s="86"/>
      <c r="AC464" s="86"/>
      <c r="AD464" s="86"/>
      <c r="AE464" s="86"/>
      <c r="AF464" s="86"/>
      <c r="AG464" s="86"/>
      <c r="AH464" s="86"/>
      <c r="AI464" s="86"/>
      <c r="AJ464" s="86"/>
      <c r="AK464" s="86"/>
      <c r="AL464" s="86"/>
      <c r="AM464" s="86"/>
      <c r="AN464" s="86"/>
      <c r="AO464" s="86"/>
      <c r="AP464" s="86"/>
      <c r="AQ464" s="86"/>
      <c r="AR464" s="86"/>
    </row>
    <row r="465" spans="2:44" x14ac:dyDescent="0.25">
      <c r="B465" s="37"/>
      <c r="C465" s="37"/>
      <c r="D465" s="37"/>
      <c r="E465" s="88"/>
      <c r="F465" s="88"/>
      <c r="G465" s="88"/>
      <c r="H465" s="88"/>
      <c r="I465" s="88"/>
      <c r="J465" s="88"/>
      <c r="K465" s="88"/>
      <c r="L465" s="88"/>
      <c r="M465" s="88"/>
      <c r="N465" s="88"/>
      <c r="O465" s="88"/>
      <c r="S465" s="86"/>
      <c r="T465" s="86"/>
      <c r="U465" s="86"/>
      <c r="V465" s="86"/>
      <c r="W465" s="86"/>
      <c r="X465" s="86"/>
      <c r="Y465" s="86"/>
      <c r="Z465" s="86"/>
      <c r="AA465" s="86"/>
      <c r="AB465" s="86"/>
      <c r="AC465" s="86"/>
      <c r="AD465" s="86"/>
      <c r="AE465" s="86"/>
      <c r="AF465" s="86"/>
      <c r="AG465" s="86"/>
      <c r="AH465" s="86"/>
      <c r="AI465" s="86"/>
      <c r="AJ465" s="86"/>
      <c r="AK465" s="86"/>
      <c r="AL465" s="86"/>
      <c r="AM465" s="86"/>
      <c r="AN465" s="86"/>
      <c r="AO465" s="86"/>
      <c r="AP465" s="86"/>
      <c r="AQ465" s="86"/>
      <c r="AR465" s="86"/>
    </row>
    <row r="466" spans="2:44" x14ac:dyDescent="0.25">
      <c r="B466" s="37"/>
      <c r="C466" s="37"/>
      <c r="D466" s="37"/>
      <c r="E466" s="88"/>
      <c r="F466" s="88"/>
      <c r="G466" s="88"/>
      <c r="H466" s="88"/>
      <c r="I466" s="88"/>
      <c r="J466" s="88"/>
      <c r="K466" s="88"/>
      <c r="L466" s="88"/>
      <c r="M466" s="88"/>
      <c r="N466" s="88"/>
      <c r="O466" s="88"/>
      <c r="S466" s="86"/>
      <c r="T466" s="86"/>
      <c r="U466" s="86"/>
      <c r="V466" s="86"/>
      <c r="W466" s="86"/>
      <c r="X466" s="86"/>
      <c r="Y466" s="86"/>
      <c r="Z466" s="86"/>
      <c r="AA466" s="86"/>
      <c r="AB466" s="86"/>
      <c r="AC466" s="86"/>
      <c r="AD466" s="86"/>
      <c r="AE466" s="86"/>
      <c r="AF466" s="86"/>
      <c r="AG466" s="86"/>
      <c r="AH466" s="86"/>
      <c r="AI466" s="86"/>
      <c r="AJ466" s="86"/>
      <c r="AK466" s="86"/>
      <c r="AL466" s="86"/>
      <c r="AM466" s="86"/>
      <c r="AN466" s="86"/>
      <c r="AO466" s="86"/>
      <c r="AP466" s="86"/>
      <c r="AQ466" s="86"/>
      <c r="AR466" s="86"/>
    </row>
    <row r="467" spans="2:44" x14ac:dyDescent="0.25">
      <c r="B467" s="37"/>
      <c r="C467" s="37"/>
      <c r="D467" s="37"/>
      <c r="E467" s="88"/>
      <c r="F467" s="88"/>
      <c r="G467" s="88"/>
      <c r="H467" s="88"/>
      <c r="I467" s="88"/>
      <c r="J467" s="88"/>
      <c r="K467" s="88"/>
      <c r="L467" s="88"/>
      <c r="M467" s="88"/>
      <c r="N467" s="88"/>
      <c r="O467" s="88"/>
      <c r="S467" s="86"/>
      <c r="T467" s="86"/>
      <c r="U467" s="86"/>
      <c r="V467" s="86"/>
      <c r="W467" s="86"/>
      <c r="X467" s="86"/>
      <c r="Y467" s="86"/>
      <c r="Z467" s="86"/>
      <c r="AA467" s="86"/>
      <c r="AB467" s="86"/>
      <c r="AC467" s="86"/>
      <c r="AD467" s="86"/>
      <c r="AE467" s="86"/>
      <c r="AF467" s="86"/>
      <c r="AG467" s="86"/>
      <c r="AH467" s="86"/>
      <c r="AI467" s="86"/>
      <c r="AJ467" s="86"/>
      <c r="AK467" s="86"/>
      <c r="AL467" s="86"/>
      <c r="AM467" s="86"/>
      <c r="AN467" s="86"/>
      <c r="AO467" s="86"/>
      <c r="AP467" s="86"/>
      <c r="AQ467" s="86"/>
      <c r="AR467" s="86"/>
    </row>
    <row r="468" spans="2:44" x14ac:dyDescent="0.25">
      <c r="B468" s="37"/>
      <c r="C468" s="37"/>
      <c r="D468" s="37"/>
      <c r="E468" s="88"/>
      <c r="F468" s="88"/>
      <c r="G468" s="88"/>
      <c r="H468" s="88"/>
      <c r="I468" s="88"/>
      <c r="J468" s="88"/>
      <c r="K468" s="88"/>
      <c r="L468" s="88"/>
      <c r="M468" s="88"/>
      <c r="N468" s="88"/>
      <c r="O468" s="88"/>
      <c r="S468" s="86"/>
      <c r="T468" s="86"/>
      <c r="U468" s="86"/>
      <c r="V468" s="86"/>
      <c r="W468" s="86"/>
      <c r="X468" s="86"/>
      <c r="Y468" s="86"/>
      <c r="Z468" s="86"/>
      <c r="AA468" s="86"/>
      <c r="AB468" s="86"/>
      <c r="AC468" s="86"/>
      <c r="AD468" s="86"/>
      <c r="AE468" s="86"/>
      <c r="AF468" s="86"/>
      <c r="AG468" s="86"/>
      <c r="AH468" s="86"/>
      <c r="AI468" s="86"/>
      <c r="AJ468" s="86"/>
      <c r="AK468" s="86"/>
      <c r="AL468" s="86"/>
      <c r="AM468" s="86"/>
      <c r="AN468" s="86"/>
      <c r="AO468" s="86"/>
      <c r="AP468" s="86"/>
      <c r="AQ468" s="86"/>
      <c r="AR468" s="86"/>
    </row>
    <row r="469" spans="2:44" x14ac:dyDescent="0.25">
      <c r="B469" s="37"/>
      <c r="C469" s="37"/>
      <c r="D469" s="37"/>
      <c r="E469" s="88"/>
      <c r="F469" s="88"/>
      <c r="G469" s="88"/>
      <c r="H469" s="88"/>
      <c r="I469" s="88"/>
      <c r="J469" s="88"/>
      <c r="K469" s="88"/>
      <c r="L469" s="88"/>
      <c r="M469" s="88"/>
      <c r="N469" s="88"/>
      <c r="O469" s="88"/>
      <c r="S469" s="86"/>
      <c r="T469" s="86"/>
      <c r="U469" s="86"/>
      <c r="V469" s="86"/>
      <c r="W469" s="86"/>
      <c r="X469" s="86"/>
      <c r="Y469" s="86"/>
      <c r="Z469" s="86"/>
      <c r="AA469" s="86"/>
      <c r="AB469" s="86"/>
      <c r="AC469" s="86"/>
      <c r="AD469" s="86"/>
      <c r="AE469" s="86"/>
      <c r="AF469" s="86"/>
      <c r="AG469" s="86"/>
      <c r="AH469" s="86"/>
      <c r="AI469" s="86"/>
      <c r="AJ469" s="86"/>
      <c r="AK469" s="86"/>
      <c r="AL469" s="86"/>
      <c r="AM469" s="86"/>
      <c r="AN469" s="86"/>
      <c r="AO469" s="86"/>
      <c r="AP469" s="86"/>
      <c r="AQ469" s="86"/>
      <c r="AR469" s="86"/>
    </row>
    <row r="470" spans="2:44" x14ac:dyDescent="0.25">
      <c r="B470" s="37"/>
      <c r="C470" s="37"/>
      <c r="D470" s="37"/>
      <c r="E470" s="88"/>
      <c r="F470" s="88"/>
      <c r="G470" s="88"/>
      <c r="H470" s="88"/>
      <c r="I470" s="88"/>
      <c r="J470" s="88"/>
      <c r="K470" s="88"/>
      <c r="L470" s="88"/>
      <c r="M470" s="88"/>
      <c r="N470" s="88"/>
      <c r="O470" s="88"/>
      <c r="S470" s="86"/>
      <c r="T470" s="86"/>
      <c r="U470" s="86"/>
      <c r="V470" s="86"/>
      <c r="W470" s="86"/>
      <c r="X470" s="86"/>
      <c r="Y470" s="86"/>
      <c r="Z470" s="86"/>
      <c r="AA470" s="86"/>
      <c r="AB470" s="86"/>
      <c r="AC470" s="86"/>
      <c r="AD470" s="86"/>
      <c r="AE470" s="86"/>
      <c r="AF470" s="86"/>
      <c r="AG470" s="86"/>
      <c r="AH470" s="86"/>
      <c r="AI470" s="86"/>
      <c r="AJ470" s="86"/>
      <c r="AK470" s="86"/>
      <c r="AL470" s="86"/>
      <c r="AM470" s="86"/>
      <c r="AN470" s="86"/>
      <c r="AO470" s="86"/>
      <c r="AP470" s="86"/>
      <c r="AQ470" s="86"/>
      <c r="AR470" s="86"/>
    </row>
    <row r="471" spans="2:44" x14ac:dyDescent="0.25">
      <c r="B471" s="37"/>
      <c r="C471" s="37"/>
      <c r="D471" s="37"/>
      <c r="E471" s="88"/>
      <c r="F471" s="88"/>
      <c r="G471" s="88"/>
      <c r="H471" s="88"/>
      <c r="I471" s="88"/>
      <c r="J471" s="88"/>
      <c r="K471" s="88"/>
      <c r="L471" s="88"/>
      <c r="M471" s="88"/>
      <c r="N471" s="88"/>
      <c r="O471" s="88"/>
      <c r="S471" s="86"/>
      <c r="T471" s="86"/>
      <c r="U471" s="86"/>
      <c r="V471" s="86"/>
      <c r="W471" s="86"/>
      <c r="X471" s="86"/>
      <c r="Y471" s="86"/>
      <c r="Z471" s="86"/>
      <c r="AA471" s="86"/>
      <c r="AB471" s="86"/>
      <c r="AC471" s="86"/>
      <c r="AD471" s="86"/>
      <c r="AE471" s="86"/>
      <c r="AF471" s="86"/>
      <c r="AG471" s="86"/>
      <c r="AH471" s="86"/>
      <c r="AI471" s="86"/>
      <c r="AJ471" s="86"/>
      <c r="AK471" s="86"/>
      <c r="AL471" s="86"/>
      <c r="AM471" s="86"/>
      <c r="AN471" s="86"/>
      <c r="AO471" s="86"/>
      <c r="AP471" s="86"/>
      <c r="AQ471" s="86"/>
      <c r="AR471" s="86"/>
    </row>
    <row r="472" spans="2:44" x14ac:dyDescent="0.25">
      <c r="B472" s="37"/>
      <c r="C472" s="37"/>
      <c r="D472" s="37"/>
      <c r="E472" s="88"/>
      <c r="F472" s="88"/>
      <c r="G472" s="88"/>
      <c r="H472" s="88"/>
      <c r="I472" s="88"/>
      <c r="J472" s="88"/>
      <c r="K472" s="88"/>
      <c r="L472" s="88"/>
      <c r="M472" s="88"/>
      <c r="N472" s="88"/>
      <c r="O472" s="88"/>
      <c r="S472" s="86"/>
      <c r="T472" s="86"/>
      <c r="U472" s="86"/>
      <c r="V472" s="86"/>
      <c r="W472" s="86"/>
      <c r="X472" s="86"/>
      <c r="Y472" s="86"/>
      <c r="Z472" s="86"/>
      <c r="AA472" s="86"/>
      <c r="AB472" s="86"/>
      <c r="AC472" s="86"/>
      <c r="AD472" s="86"/>
      <c r="AE472" s="86"/>
      <c r="AF472" s="86"/>
      <c r="AG472" s="86"/>
      <c r="AH472" s="86"/>
      <c r="AI472" s="86"/>
      <c r="AJ472" s="86"/>
      <c r="AK472" s="86"/>
      <c r="AL472" s="86"/>
      <c r="AM472" s="86"/>
      <c r="AN472" s="86"/>
      <c r="AO472" s="86"/>
      <c r="AP472" s="86"/>
      <c r="AQ472" s="86"/>
      <c r="AR472" s="86"/>
    </row>
    <row r="473" spans="2:44" x14ac:dyDescent="0.25">
      <c r="B473" s="37"/>
      <c r="C473" s="37"/>
      <c r="D473" s="37"/>
      <c r="E473" s="88"/>
      <c r="F473" s="88"/>
      <c r="G473" s="88"/>
      <c r="H473" s="88"/>
      <c r="I473" s="88"/>
      <c r="J473" s="88"/>
      <c r="K473" s="88"/>
      <c r="L473" s="88"/>
      <c r="M473" s="88"/>
      <c r="N473" s="88"/>
      <c r="O473" s="88"/>
      <c r="S473" s="86"/>
      <c r="T473" s="86"/>
      <c r="U473" s="86"/>
      <c r="V473" s="86"/>
      <c r="W473" s="86"/>
      <c r="X473" s="86"/>
      <c r="Y473" s="86"/>
      <c r="Z473" s="86"/>
      <c r="AA473" s="86"/>
      <c r="AB473" s="86"/>
      <c r="AC473" s="86"/>
      <c r="AD473" s="86"/>
      <c r="AE473" s="86"/>
      <c r="AF473" s="86"/>
      <c r="AG473" s="86"/>
      <c r="AH473" s="86"/>
      <c r="AI473" s="86"/>
      <c r="AJ473" s="86"/>
      <c r="AK473" s="86"/>
      <c r="AL473" s="86"/>
      <c r="AM473" s="86"/>
      <c r="AN473" s="86"/>
      <c r="AO473" s="86"/>
      <c r="AP473" s="86"/>
      <c r="AQ473" s="86"/>
      <c r="AR473" s="86"/>
    </row>
    <row r="474" spans="2:44" x14ac:dyDescent="0.25">
      <c r="B474" s="37"/>
      <c r="C474" s="37"/>
      <c r="D474" s="37"/>
      <c r="E474" s="88"/>
      <c r="F474" s="88"/>
      <c r="G474" s="88"/>
      <c r="H474" s="88"/>
      <c r="I474" s="88"/>
      <c r="J474" s="88"/>
      <c r="K474" s="88"/>
      <c r="L474" s="88"/>
      <c r="M474" s="88"/>
      <c r="N474" s="88"/>
      <c r="O474" s="88"/>
      <c r="S474" s="86"/>
      <c r="T474" s="86"/>
      <c r="U474" s="86"/>
      <c r="V474" s="86"/>
      <c r="W474" s="86"/>
      <c r="X474" s="86"/>
      <c r="Y474" s="86"/>
      <c r="Z474" s="86"/>
      <c r="AA474" s="86"/>
      <c r="AB474" s="86"/>
      <c r="AC474" s="86"/>
      <c r="AD474" s="86"/>
      <c r="AE474" s="86"/>
      <c r="AF474" s="86"/>
      <c r="AG474" s="86"/>
      <c r="AH474" s="86"/>
      <c r="AI474" s="86"/>
      <c r="AJ474" s="86"/>
      <c r="AK474" s="86"/>
      <c r="AL474" s="86"/>
      <c r="AM474" s="86"/>
      <c r="AN474" s="86"/>
      <c r="AO474" s="86"/>
      <c r="AP474" s="86"/>
      <c r="AQ474" s="86"/>
      <c r="AR474" s="86"/>
    </row>
    <row r="475" spans="2:44" x14ac:dyDescent="0.25">
      <c r="B475" s="37"/>
      <c r="C475" s="37"/>
      <c r="D475" s="37"/>
      <c r="E475" s="88"/>
      <c r="F475" s="88"/>
      <c r="G475" s="88"/>
      <c r="H475" s="88"/>
      <c r="I475" s="88"/>
      <c r="J475" s="88"/>
      <c r="K475" s="88"/>
      <c r="L475" s="88"/>
      <c r="M475" s="88"/>
      <c r="N475" s="88"/>
      <c r="O475" s="88"/>
      <c r="S475" s="86"/>
      <c r="T475" s="86"/>
      <c r="U475" s="86"/>
      <c r="V475" s="86"/>
      <c r="W475" s="86"/>
      <c r="X475" s="86"/>
      <c r="Y475" s="86"/>
      <c r="Z475" s="86"/>
      <c r="AA475" s="86"/>
      <c r="AB475" s="86"/>
      <c r="AC475" s="86"/>
      <c r="AD475" s="86"/>
      <c r="AE475" s="86"/>
      <c r="AF475" s="86"/>
      <c r="AG475" s="86"/>
      <c r="AH475" s="86"/>
      <c r="AI475" s="86"/>
      <c r="AJ475" s="86"/>
      <c r="AK475" s="86"/>
      <c r="AL475" s="86"/>
      <c r="AM475" s="86"/>
      <c r="AN475" s="86"/>
      <c r="AO475" s="86"/>
      <c r="AP475" s="86"/>
      <c r="AQ475" s="86"/>
      <c r="AR475" s="86"/>
    </row>
    <row r="476" spans="2:44" x14ac:dyDescent="0.25">
      <c r="B476" s="37"/>
      <c r="C476" s="37"/>
      <c r="D476" s="37"/>
      <c r="E476" s="88"/>
      <c r="F476" s="88"/>
      <c r="G476" s="88"/>
      <c r="H476" s="88"/>
      <c r="I476" s="88"/>
      <c r="J476" s="88"/>
      <c r="K476" s="88"/>
      <c r="L476" s="88"/>
      <c r="M476" s="88"/>
      <c r="N476" s="88"/>
      <c r="O476" s="88"/>
      <c r="S476" s="86"/>
      <c r="T476" s="86"/>
      <c r="U476" s="86"/>
      <c r="V476" s="86"/>
      <c r="W476" s="86"/>
      <c r="X476" s="86"/>
      <c r="Y476" s="86"/>
      <c r="Z476" s="86"/>
      <c r="AA476" s="86"/>
      <c r="AB476" s="86"/>
      <c r="AC476" s="86"/>
      <c r="AD476" s="86"/>
      <c r="AE476" s="86"/>
      <c r="AF476" s="86"/>
      <c r="AG476" s="86"/>
      <c r="AH476" s="86"/>
      <c r="AI476" s="86"/>
      <c r="AJ476" s="86"/>
      <c r="AK476" s="86"/>
      <c r="AL476" s="86"/>
      <c r="AM476" s="86"/>
      <c r="AN476" s="86"/>
      <c r="AO476" s="86"/>
      <c r="AP476" s="86"/>
      <c r="AQ476" s="86"/>
      <c r="AR476" s="86"/>
    </row>
    <row r="477" spans="2:44" x14ac:dyDescent="0.25">
      <c r="B477" s="37"/>
      <c r="C477" s="37"/>
      <c r="D477" s="37"/>
      <c r="E477" s="88"/>
      <c r="F477" s="88"/>
      <c r="G477" s="88"/>
      <c r="H477" s="88"/>
      <c r="I477" s="88"/>
      <c r="J477" s="88"/>
      <c r="K477" s="88"/>
      <c r="L477" s="88"/>
      <c r="M477" s="88"/>
      <c r="N477" s="88"/>
      <c r="O477" s="88"/>
      <c r="S477" s="86"/>
      <c r="T477" s="86"/>
      <c r="U477" s="86"/>
      <c r="V477" s="86"/>
      <c r="W477" s="86"/>
      <c r="X477" s="86"/>
      <c r="Y477" s="86"/>
      <c r="Z477" s="86"/>
      <c r="AA477" s="86"/>
      <c r="AB477" s="86"/>
      <c r="AC477" s="86"/>
      <c r="AD477" s="86"/>
      <c r="AE477" s="86"/>
      <c r="AF477" s="86"/>
      <c r="AG477" s="86"/>
      <c r="AH477" s="86"/>
      <c r="AI477" s="86"/>
      <c r="AJ477" s="86"/>
      <c r="AK477" s="86"/>
      <c r="AL477" s="86"/>
      <c r="AM477" s="86"/>
      <c r="AN477" s="86"/>
      <c r="AO477" s="86"/>
      <c r="AP477" s="86"/>
      <c r="AQ477" s="86"/>
      <c r="AR477" s="86"/>
    </row>
    <row r="478" spans="2:44" x14ac:dyDescent="0.25">
      <c r="B478" s="37"/>
      <c r="C478" s="37"/>
      <c r="D478" s="37"/>
      <c r="E478" s="88"/>
      <c r="F478" s="88"/>
      <c r="G478" s="88"/>
      <c r="H478" s="88"/>
      <c r="I478" s="88"/>
      <c r="J478" s="88"/>
      <c r="K478" s="88"/>
      <c r="L478" s="88"/>
      <c r="M478" s="88"/>
      <c r="N478" s="88"/>
      <c r="O478" s="88"/>
      <c r="S478" s="86"/>
      <c r="T478" s="86"/>
      <c r="U478" s="86"/>
      <c r="V478" s="86"/>
      <c r="W478" s="86"/>
      <c r="X478" s="86"/>
      <c r="Y478" s="86"/>
      <c r="Z478" s="86"/>
      <c r="AA478" s="86"/>
      <c r="AB478" s="86"/>
      <c r="AC478" s="86"/>
      <c r="AD478" s="86"/>
      <c r="AE478" s="86"/>
      <c r="AF478" s="86"/>
      <c r="AG478" s="86"/>
      <c r="AH478" s="86"/>
      <c r="AI478" s="86"/>
      <c r="AJ478" s="86"/>
      <c r="AK478" s="86"/>
      <c r="AL478" s="86"/>
      <c r="AM478" s="86"/>
      <c r="AN478" s="86"/>
      <c r="AO478" s="86"/>
      <c r="AP478" s="86"/>
      <c r="AQ478" s="86"/>
      <c r="AR478" s="86"/>
    </row>
    <row r="479" spans="2:44" x14ac:dyDescent="0.25">
      <c r="B479" s="37"/>
      <c r="C479" s="37"/>
      <c r="D479" s="37"/>
      <c r="E479" s="88"/>
      <c r="F479" s="88"/>
      <c r="G479" s="88"/>
      <c r="H479" s="88"/>
      <c r="I479" s="88"/>
      <c r="J479" s="88"/>
      <c r="K479" s="88"/>
      <c r="L479" s="88"/>
      <c r="M479" s="88"/>
      <c r="N479" s="88"/>
      <c r="O479" s="88"/>
      <c r="S479" s="86"/>
      <c r="T479" s="86"/>
      <c r="U479" s="86"/>
      <c r="V479" s="86"/>
      <c r="W479" s="86"/>
      <c r="X479" s="86"/>
      <c r="Y479" s="86"/>
      <c r="Z479" s="86"/>
      <c r="AA479" s="86"/>
      <c r="AB479" s="86"/>
      <c r="AC479" s="86"/>
      <c r="AD479" s="86"/>
      <c r="AE479" s="86"/>
      <c r="AF479" s="86"/>
      <c r="AG479" s="86"/>
      <c r="AH479" s="86"/>
      <c r="AI479" s="86"/>
      <c r="AJ479" s="86"/>
      <c r="AK479" s="86"/>
      <c r="AL479" s="86"/>
      <c r="AM479" s="86"/>
      <c r="AN479" s="86"/>
      <c r="AO479" s="86"/>
      <c r="AP479" s="86"/>
      <c r="AQ479" s="86"/>
      <c r="AR479" s="86"/>
    </row>
    <row r="480" spans="2:44" x14ac:dyDescent="0.25">
      <c r="B480" s="37"/>
      <c r="C480" s="37"/>
      <c r="D480" s="37"/>
      <c r="E480" s="88"/>
      <c r="F480" s="88"/>
      <c r="G480" s="88"/>
      <c r="H480" s="88"/>
      <c r="I480" s="88"/>
      <c r="J480" s="88"/>
      <c r="K480" s="88"/>
      <c r="L480" s="88"/>
      <c r="M480" s="88"/>
      <c r="N480" s="88"/>
      <c r="O480" s="88"/>
      <c r="S480" s="86"/>
      <c r="T480" s="86"/>
      <c r="U480" s="86"/>
      <c r="V480" s="86"/>
      <c r="W480" s="86"/>
      <c r="X480" s="86"/>
      <c r="Y480" s="86"/>
      <c r="Z480" s="86"/>
      <c r="AA480" s="86"/>
      <c r="AB480" s="86"/>
      <c r="AC480" s="86"/>
      <c r="AD480" s="86"/>
      <c r="AE480" s="86"/>
      <c r="AF480" s="86"/>
      <c r="AG480" s="86"/>
      <c r="AH480" s="86"/>
      <c r="AI480" s="86"/>
      <c r="AJ480" s="86"/>
      <c r="AK480" s="86"/>
      <c r="AL480" s="86"/>
      <c r="AM480" s="86"/>
      <c r="AN480" s="86"/>
      <c r="AO480" s="86"/>
      <c r="AP480" s="86"/>
      <c r="AQ480" s="86"/>
      <c r="AR480" s="86"/>
    </row>
    <row r="481" spans="2:44" x14ac:dyDescent="0.25">
      <c r="B481" s="37"/>
      <c r="C481" s="37"/>
      <c r="D481" s="37"/>
      <c r="E481" s="88"/>
      <c r="F481" s="88"/>
      <c r="G481" s="88"/>
      <c r="H481" s="88"/>
      <c r="I481" s="88"/>
      <c r="J481" s="88"/>
      <c r="K481" s="88"/>
      <c r="L481" s="88"/>
      <c r="M481" s="88"/>
      <c r="N481" s="88"/>
      <c r="O481" s="88"/>
      <c r="S481" s="86"/>
      <c r="T481" s="86"/>
      <c r="U481" s="86"/>
      <c r="V481" s="86"/>
      <c r="W481" s="86"/>
      <c r="X481" s="86"/>
      <c r="Y481" s="86"/>
      <c r="Z481" s="86"/>
      <c r="AA481" s="86"/>
      <c r="AB481" s="86"/>
      <c r="AC481" s="86"/>
      <c r="AD481" s="86"/>
      <c r="AE481" s="86"/>
      <c r="AF481" s="86"/>
      <c r="AG481" s="86"/>
      <c r="AH481" s="86"/>
      <c r="AI481" s="86"/>
      <c r="AJ481" s="86"/>
      <c r="AK481" s="86"/>
      <c r="AL481" s="86"/>
      <c r="AM481" s="86"/>
      <c r="AN481" s="86"/>
      <c r="AO481" s="86"/>
      <c r="AP481" s="86"/>
      <c r="AQ481" s="86"/>
      <c r="AR481" s="86"/>
    </row>
    <row r="482" spans="2:44" x14ac:dyDescent="0.25">
      <c r="B482" s="37"/>
      <c r="C482" s="37"/>
      <c r="D482" s="37"/>
      <c r="E482" s="88"/>
      <c r="F482" s="88"/>
      <c r="G482" s="88"/>
      <c r="H482" s="88"/>
      <c r="I482" s="88"/>
      <c r="J482" s="88"/>
      <c r="K482" s="88"/>
      <c r="L482" s="88"/>
      <c r="M482" s="88"/>
      <c r="N482" s="88"/>
      <c r="O482" s="88"/>
      <c r="S482" s="86"/>
      <c r="T482" s="86"/>
      <c r="U482" s="86"/>
      <c r="V482" s="86"/>
      <c r="W482" s="86"/>
      <c r="X482" s="86"/>
      <c r="Y482" s="86"/>
      <c r="Z482" s="86"/>
      <c r="AA482" s="86"/>
      <c r="AB482" s="86"/>
      <c r="AC482" s="86"/>
      <c r="AD482" s="86"/>
      <c r="AE482" s="86"/>
      <c r="AF482" s="86"/>
      <c r="AG482" s="86"/>
      <c r="AH482" s="86"/>
      <c r="AI482" s="86"/>
      <c r="AJ482" s="86"/>
      <c r="AK482" s="86"/>
      <c r="AL482" s="86"/>
      <c r="AM482" s="86"/>
      <c r="AN482" s="86"/>
      <c r="AO482" s="86"/>
      <c r="AP482" s="86"/>
      <c r="AQ482" s="86"/>
      <c r="AR482" s="86"/>
    </row>
    <row r="483" spans="2:44" x14ac:dyDescent="0.25">
      <c r="B483" s="37"/>
      <c r="C483" s="37"/>
      <c r="D483" s="37"/>
      <c r="E483" s="88"/>
      <c r="F483" s="88"/>
      <c r="G483" s="88"/>
      <c r="H483" s="88"/>
      <c r="I483" s="88"/>
      <c r="J483" s="88"/>
      <c r="K483" s="88"/>
      <c r="L483" s="88"/>
      <c r="M483" s="88"/>
      <c r="N483" s="88"/>
      <c r="O483" s="88"/>
      <c r="S483" s="86"/>
      <c r="T483" s="86"/>
      <c r="U483" s="86"/>
      <c r="V483" s="86"/>
      <c r="W483" s="86"/>
      <c r="X483" s="86"/>
      <c r="Y483" s="86"/>
      <c r="Z483" s="86"/>
      <c r="AA483" s="86"/>
      <c r="AB483" s="86"/>
      <c r="AC483" s="86"/>
      <c r="AD483" s="86"/>
      <c r="AE483" s="86"/>
      <c r="AF483" s="86"/>
      <c r="AG483" s="86"/>
      <c r="AH483" s="86"/>
      <c r="AI483" s="86"/>
      <c r="AJ483" s="86"/>
      <c r="AK483" s="86"/>
      <c r="AL483" s="86"/>
      <c r="AM483" s="86"/>
      <c r="AN483" s="86"/>
      <c r="AO483" s="86"/>
      <c r="AP483" s="86"/>
      <c r="AQ483" s="86"/>
      <c r="AR483" s="86"/>
    </row>
    <row r="484" spans="2:44" x14ac:dyDescent="0.25">
      <c r="B484" s="37"/>
      <c r="C484" s="37"/>
      <c r="D484" s="37"/>
      <c r="E484" s="88"/>
      <c r="F484" s="88"/>
      <c r="G484" s="88"/>
      <c r="H484" s="88"/>
      <c r="I484" s="88"/>
      <c r="J484" s="88"/>
      <c r="K484" s="88"/>
      <c r="L484" s="88"/>
      <c r="M484" s="88"/>
      <c r="N484" s="88"/>
      <c r="O484" s="88"/>
      <c r="S484" s="86"/>
      <c r="T484" s="86"/>
      <c r="U484" s="86"/>
      <c r="V484" s="86"/>
      <c r="W484" s="86"/>
      <c r="X484" s="86"/>
      <c r="Y484" s="86"/>
      <c r="Z484" s="86"/>
      <c r="AA484" s="86"/>
      <c r="AB484" s="86"/>
      <c r="AC484" s="86"/>
      <c r="AD484" s="86"/>
      <c r="AE484" s="86"/>
      <c r="AF484" s="86"/>
      <c r="AG484" s="86"/>
      <c r="AH484" s="86"/>
      <c r="AI484" s="86"/>
      <c r="AJ484" s="86"/>
      <c r="AK484" s="86"/>
      <c r="AL484" s="86"/>
      <c r="AM484" s="86"/>
      <c r="AN484" s="86"/>
      <c r="AO484" s="86"/>
      <c r="AP484" s="86"/>
      <c r="AQ484" s="86"/>
      <c r="AR484" s="86"/>
    </row>
    <row r="485" spans="2:44" x14ac:dyDescent="0.25">
      <c r="B485" s="37"/>
      <c r="C485" s="37"/>
      <c r="D485" s="37"/>
      <c r="E485" s="88"/>
      <c r="F485" s="88"/>
      <c r="G485" s="88"/>
      <c r="H485" s="88"/>
      <c r="I485" s="88"/>
      <c r="J485" s="88"/>
      <c r="K485" s="88"/>
      <c r="L485" s="88"/>
      <c r="M485" s="88"/>
      <c r="N485" s="88"/>
      <c r="O485" s="88"/>
      <c r="S485" s="86"/>
      <c r="T485" s="86"/>
      <c r="U485" s="86"/>
      <c r="V485" s="86"/>
      <c r="W485" s="86"/>
      <c r="X485" s="86"/>
      <c r="Y485" s="86"/>
      <c r="Z485" s="86"/>
      <c r="AA485" s="86"/>
      <c r="AB485" s="86"/>
      <c r="AC485" s="86"/>
      <c r="AD485" s="86"/>
      <c r="AE485" s="86"/>
      <c r="AF485" s="86"/>
      <c r="AG485" s="86"/>
      <c r="AH485" s="86"/>
      <c r="AI485" s="86"/>
      <c r="AJ485" s="86"/>
      <c r="AK485" s="86"/>
      <c r="AL485" s="86"/>
      <c r="AM485" s="86"/>
      <c r="AN485" s="86"/>
      <c r="AO485" s="86"/>
      <c r="AP485" s="86"/>
      <c r="AQ485" s="86"/>
      <c r="AR485" s="86"/>
    </row>
    <row r="486" spans="2:44" x14ac:dyDescent="0.25">
      <c r="B486" s="37"/>
      <c r="C486" s="37"/>
      <c r="D486" s="37"/>
      <c r="E486" s="88"/>
      <c r="F486" s="88"/>
      <c r="G486" s="88"/>
      <c r="H486" s="88"/>
      <c r="I486" s="88"/>
      <c r="J486" s="88"/>
      <c r="K486" s="88"/>
      <c r="L486" s="88"/>
      <c r="M486" s="88"/>
      <c r="N486" s="88"/>
      <c r="O486" s="88"/>
      <c r="S486" s="86"/>
      <c r="T486" s="86"/>
      <c r="U486" s="86"/>
      <c r="V486" s="86"/>
      <c r="W486" s="86"/>
      <c r="X486" s="86"/>
      <c r="Y486" s="86"/>
      <c r="Z486" s="86"/>
      <c r="AA486" s="86"/>
      <c r="AB486" s="86"/>
      <c r="AC486" s="86"/>
      <c r="AD486" s="86"/>
      <c r="AE486" s="86"/>
      <c r="AF486" s="86"/>
      <c r="AG486" s="86"/>
      <c r="AH486" s="86"/>
      <c r="AI486" s="86"/>
      <c r="AJ486" s="86"/>
      <c r="AK486" s="86"/>
      <c r="AL486" s="86"/>
      <c r="AM486" s="86"/>
      <c r="AN486" s="86"/>
      <c r="AO486" s="86"/>
      <c r="AP486" s="86"/>
      <c r="AQ486" s="86"/>
      <c r="AR486" s="86"/>
    </row>
    <row r="487" spans="2:44" x14ac:dyDescent="0.25">
      <c r="B487" s="37"/>
      <c r="C487" s="37"/>
      <c r="D487" s="37"/>
      <c r="E487" s="88"/>
      <c r="F487" s="88"/>
      <c r="G487" s="88"/>
      <c r="H487" s="88"/>
      <c r="I487" s="88"/>
      <c r="J487" s="88"/>
      <c r="K487" s="88"/>
      <c r="L487" s="88"/>
      <c r="M487" s="88"/>
      <c r="N487" s="88"/>
      <c r="O487" s="88"/>
      <c r="S487" s="86"/>
      <c r="T487" s="86"/>
      <c r="U487" s="86"/>
      <c r="V487" s="86"/>
      <c r="W487" s="86"/>
      <c r="X487" s="86"/>
      <c r="Y487" s="86"/>
      <c r="Z487" s="86"/>
      <c r="AA487" s="86"/>
      <c r="AB487" s="86"/>
      <c r="AC487" s="86"/>
      <c r="AD487" s="86"/>
      <c r="AE487" s="86"/>
      <c r="AF487" s="86"/>
      <c r="AG487" s="86"/>
      <c r="AH487" s="86"/>
      <c r="AI487" s="86"/>
      <c r="AJ487" s="86"/>
      <c r="AK487" s="86"/>
      <c r="AL487" s="86"/>
      <c r="AM487" s="86"/>
      <c r="AN487" s="86"/>
      <c r="AO487" s="86"/>
      <c r="AP487" s="86"/>
      <c r="AQ487" s="86"/>
      <c r="AR487" s="86"/>
    </row>
    <row r="488" spans="2:44" x14ac:dyDescent="0.25">
      <c r="B488" s="37"/>
      <c r="C488" s="37"/>
      <c r="D488" s="37"/>
      <c r="E488" s="88"/>
      <c r="F488" s="88"/>
      <c r="G488" s="88"/>
      <c r="H488" s="88"/>
      <c r="I488" s="88"/>
      <c r="J488" s="88"/>
      <c r="K488" s="88"/>
      <c r="L488" s="88"/>
      <c r="M488" s="88"/>
      <c r="N488" s="88"/>
      <c r="O488" s="88"/>
      <c r="S488" s="86"/>
      <c r="T488" s="86"/>
      <c r="U488" s="86"/>
      <c r="V488" s="86"/>
      <c r="W488" s="86"/>
      <c r="X488" s="86"/>
      <c r="Y488" s="86"/>
      <c r="Z488" s="86"/>
      <c r="AA488" s="86"/>
      <c r="AB488" s="86"/>
      <c r="AC488" s="86"/>
      <c r="AD488" s="86"/>
      <c r="AE488" s="86"/>
      <c r="AF488" s="86"/>
      <c r="AG488" s="86"/>
      <c r="AH488" s="86"/>
      <c r="AI488" s="86"/>
      <c r="AJ488" s="86"/>
      <c r="AK488" s="86"/>
      <c r="AL488" s="86"/>
      <c r="AM488" s="86"/>
      <c r="AN488" s="86"/>
      <c r="AO488" s="86"/>
      <c r="AP488" s="86"/>
      <c r="AQ488" s="86"/>
      <c r="AR488" s="86"/>
    </row>
    <row r="489" spans="2:44" x14ac:dyDescent="0.25">
      <c r="B489" s="37"/>
      <c r="C489" s="37"/>
      <c r="D489" s="37"/>
      <c r="E489" s="88"/>
      <c r="F489" s="88"/>
      <c r="G489" s="88"/>
      <c r="H489" s="88"/>
      <c r="I489" s="88"/>
      <c r="J489" s="88"/>
      <c r="K489" s="88"/>
      <c r="L489" s="88"/>
      <c r="M489" s="88"/>
      <c r="N489" s="88"/>
      <c r="O489" s="88"/>
      <c r="S489" s="86"/>
      <c r="T489" s="86"/>
      <c r="U489" s="86"/>
      <c r="V489" s="86"/>
      <c r="W489" s="86"/>
      <c r="X489" s="86"/>
      <c r="Y489" s="86"/>
      <c r="Z489" s="86"/>
      <c r="AA489" s="86"/>
      <c r="AB489" s="86"/>
      <c r="AC489" s="86"/>
      <c r="AD489" s="86"/>
      <c r="AE489" s="86"/>
      <c r="AF489" s="86"/>
      <c r="AG489" s="86"/>
      <c r="AH489" s="86"/>
      <c r="AI489" s="86"/>
      <c r="AJ489" s="86"/>
      <c r="AK489" s="86"/>
      <c r="AL489" s="86"/>
      <c r="AM489" s="86"/>
      <c r="AN489" s="86"/>
      <c r="AO489" s="86"/>
      <c r="AP489" s="86"/>
      <c r="AQ489" s="86"/>
      <c r="AR489" s="86"/>
    </row>
    <row r="490" spans="2:44" x14ac:dyDescent="0.25">
      <c r="B490" s="37"/>
      <c r="C490" s="37"/>
      <c r="D490" s="37"/>
      <c r="E490" s="88"/>
      <c r="F490" s="88"/>
      <c r="G490" s="88"/>
      <c r="H490" s="88"/>
      <c r="I490" s="88"/>
      <c r="J490" s="88"/>
      <c r="K490" s="88"/>
      <c r="L490" s="88"/>
      <c r="M490" s="88"/>
      <c r="N490" s="88"/>
      <c r="O490" s="88"/>
      <c r="S490" s="86"/>
      <c r="T490" s="86"/>
      <c r="U490" s="86"/>
      <c r="V490" s="86"/>
      <c r="W490" s="86"/>
      <c r="X490" s="86"/>
      <c r="Y490" s="86"/>
      <c r="Z490" s="86"/>
      <c r="AA490" s="86"/>
      <c r="AB490" s="86"/>
      <c r="AC490" s="86"/>
      <c r="AD490" s="86"/>
      <c r="AE490" s="86"/>
      <c r="AF490" s="86"/>
      <c r="AG490" s="86"/>
      <c r="AH490" s="86"/>
      <c r="AI490" s="86"/>
      <c r="AJ490" s="86"/>
      <c r="AK490" s="86"/>
      <c r="AL490" s="86"/>
      <c r="AM490" s="86"/>
      <c r="AN490" s="86"/>
      <c r="AO490" s="86"/>
      <c r="AP490" s="86"/>
      <c r="AQ490" s="86"/>
      <c r="AR490" s="86"/>
    </row>
    <row r="491" spans="2:44" x14ac:dyDescent="0.25">
      <c r="B491" s="37"/>
      <c r="C491" s="37"/>
      <c r="D491" s="37"/>
      <c r="E491" s="88"/>
      <c r="F491" s="88"/>
      <c r="G491" s="88"/>
      <c r="H491" s="88"/>
      <c r="I491" s="88"/>
      <c r="J491" s="88"/>
      <c r="K491" s="88"/>
      <c r="L491" s="88"/>
      <c r="M491" s="88"/>
      <c r="N491" s="88"/>
      <c r="O491" s="88"/>
      <c r="S491" s="86"/>
      <c r="T491" s="86"/>
      <c r="U491" s="86"/>
      <c r="V491" s="86"/>
      <c r="W491" s="86"/>
      <c r="X491" s="86"/>
      <c r="Y491" s="86"/>
      <c r="Z491" s="86"/>
      <c r="AA491" s="86"/>
      <c r="AB491" s="86"/>
      <c r="AC491" s="86"/>
      <c r="AD491" s="86"/>
      <c r="AE491" s="86"/>
      <c r="AF491" s="86"/>
      <c r="AG491" s="86"/>
      <c r="AH491" s="86"/>
      <c r="AI491" s="86"/>
      <c r="AJ491" s="86"/>
      <c r="AK491" s="86"/>
      <c r="AL491" s="86"/>
      <c r="AM491" s="86"/>
      <c r="AN491" s="86"/>
      <c r="AO491" s="86"/>
      <c r="AP491" s="86"/>
      <c r="AQ491" s="86"/>
      <c r="AR491" s="86"/>
    </row>
    <row r="492" spans="2:44" x14ac:dyDescent="0.25">
      <c r="B492" s="37"/>
      <c r="C492" s="37"/>
      <c r="D492" s="37"/>
      <c r="E492" s="88"/>
      <c r="F492" s="88"/>
      <c r="G492" s="88"/>
      <c r="H492" s="88"/>
      <c r="I492" s="88"/>
      <c r="J492" s="88"/>
      <c r="K492" s="88"/>
      <c r="L492" s="88"/>
      <c r="M492" s="88"/>
      <c r="N492" s="88"/>
      <c r="O492" s="88"/>
      <c r="S492" s="86"/>
      <c r="T492" s="86"/>
      <c r="U492" s="86"/>
      <c r="V492" s="86"/>
      <c r="W492" s="86"/>
      <c r="X492" s="86"/>
      <c r="Y492" s="86"/>
      <c r="Z492" s="86"/>
      <c r="AA492" s="86"/>
      <c r="AB492" s="86"/>
      <c r="AC492" s="86"/>
      <c r="AD492" s="86"/>
      <c r="AE492" s="86"/>
      <c r="AF492" s="86"/>
      <c r="AG492" s="86"/>
      <c r="AH492" s="86"/>
      <c r="AI492" s="86"/>
      <c r="AJ492" s="86"/>
      <c r="AK492" s="86"/>
      <c r="AL492" s="86"/>
      <c r="AM492" s="86"/>
      <c r="AN492" s="86"/>
      <c r="AO492" s="86"/>
      <c r="AP492" s="86"/>
      <c r="AQ492" s="86"/>
      <c r="AR492" s="86"/>
    </row>
    <row r="493" spans="2:44" x14ac:dyDescent="0.25">
      <c r="B493" s="37"/>
      <c r="C493" s="37"/>
      <c r="D493" s="37"/>
      <c r="E493" s="88"/>
      <c r="F493" s="88"/>
      <c r="G493" s="88"/>
      <c r="H493" s="88"/>
      <c r="I493" s="88"/>
      <c r="J493" s="88"/>
      <c r="K493" s="88"/>
      <c r="L493" s="88"/>
      <c r="M493" s="88"/>
      <c r="N493" s="88"/>
      <c r="O493" s="88"/>
      <c r="S493" s="86"/>
      <c r="T493" s="86"/>
      <c r="U493" s="86"/>
      <c r="V493" s="86"/>
      <c r="W493" s="86"/>
      <c r="X493" s="86"/>
      <c r="Y493" s="86"/>
      <c r="Z493" s="86"/>
      <c r="AA493" s="86"/>
      <c r="AB493" s="86"/>
      <c r="AC493" s="86"/>
      <c r="AD493" s="86"/>
      <c r="AE493" s="86"/>
      <c r="AF493" s="86"/>
      <c r="AG493" s="86"/>
      <c r="AH493" s="86"/>
      <c r="AI493" s="86"/>
      <c r="AJ493" s="86"/>
      <c r="AK493" s="86"/>
      <c r="AL493" s="86"/>
      <c r="AM493" s="86"/>
      <c r="AN493" s="86"/>
      <c r="AO493" s="86"/>
      <c r="AP493" s="86"/>
      <c r="AQ493" s="86"/>
      <c r="AR493" s="86"/>
    </row>
    <row r="494" spans="2:44" x14ac:dyDescent="0.25">
      <c r="B494" s="37"/>
      <c r="C494" s="37"/>
      <c r="D494" s="37"/>
      <c r="E494" s="88"/>
      <c r="F494" s="88"/>
      <c r="G494" s="88"/>
      <c r="H494" s="88"/>
      <c r="I494" s="88"/>
      <c r="J494" s="88"/>
      <c r="K494" s="88"/>
      <c r="L494" s="88"/>
      <c r="M494" s="88"/>
      <c r="N494" s="88"/>
      <c r="O494" s="88"/>
      <c r="S494" s="86"/>
      <c r="T494" s="86"/>
      <c r="U494" s="86"/>
      <c r="V494" s="86"/>
      <c r="W494" s="86"/>
      <c r="X494" s="86"/>
      <c r="Y494" s="86"/>
      <c r="Z494" s="86"/>
      <c r="AA494" s="86"/>
      <c r="AB494" s="86"/>
      <c r="AC494" s="86"/>
      <c r="AD494" s="86"/>
      <c r="AE494" s="86"/>
      <c r="AF494" s="86"/>
      <c r="AG494" s="86"/>
      <c r="AH494" s="86"/>
      <c r="AI494" s="86"/>
      <c r="AJ494" s="86"/>
      <c r="AK494" s="86"/>
      <c r="AL494" s="86"/>
      <c r="AM494" s="86"/>
      <c r="AN494" s="86"/>
      <c r="AO494" s="86"/>
      <c r="AP494" s="86"/>
      <c r="AQ494" s="86"/>
      <c r="AR494" s="86"/>
    </row>
    <row r="495" spans="2:44" x14ac:dyDescent="0.25">
      <c r="B495" s="37"/>
      <c r="C495" s="37"/>
      <c r="D495" s="37"/>
      <c r="E495" s="88"/>
      <c r="F495" s="88"/>
      <c r="G495" s="88"/>
      <c r="H495" s="88"/>
      <c r="I495" s="88"/>
      <c r="J495" s="88"/>
      <c r="K495" s="88"/>
      <c r="L495" s="88"/>
      <c r="M495" s="88"/>
      <c r="N495" s="88"/>
      <c r="O495" s="88"/>
      <c r="S495" s="86"/>
      <c r="T495" s="86"/>
      <c r="U495" s="86"/>
      <c r="V495" s="86"/>
      <c r="W495" s="86"/>
      <c r="X495" s="86"/>
      <c r="Y495" s="86"/>
      <c r="Z495" s="86"/>
      <c r="AA495" s="86"/>
      <c r="AB495" s="86"/>
      <c r="AC495" s="86"/>
      <c r="AD495" s="86"/>
      <c r="AE495" s="86"/>
      <c r="AF495" s="86"/>
      <c r="AG495" s="86"/>
      <c r="AH495" s="86"/>
      <c r="AI495" s="86"/>
      <c r="AJ495" s="86"/>
      <c r="AK495" s="86"/>
      <c r="AL495" s="86"/>
      <c r="AM495" s="86"/>
      <c r="AN495" s="86"/>
      <c r="AO495" s="86"/>
      <c r="AP495" s="86"/>
      <c r="AQ495" s="86"/>
      <c r="AR495" s="86"/>
    </row>
    <row r="496" spans="2:44" x14ac:dyDescent="0.25">
      <c r="B496" s="37"/>
      <c r="C496" s="37"/>
      <c r="D496" s="37"/>
      <c r="E496" s="88"/>
      <c r="F496" s="88"/>
      <c r="G496" s="88"/>
      <c r="H496" s="88"/>
      <c r="I496" s="88"/>
      <c r="J496" s="88"/>
      <c r="K496" s="88"/>
      <c r="L496" s="88"/>
      <c r="M496" s="88"/>
      <c r="N496" s="88"/>
      <c r="O496" s="88"/>
      <c r="S496" s="86"/>
      <c r="T496" s="86"/>
      <c r="U496" s="86"/>
      <c r="V496" s="86"/>
      <c r="W496" s="86"/>
      <c r="X496" s="86"/>
      <c r="Y496" s="86"/>
      <c r="Z496" s="86"/>
      <c r="AA496" s="86"/>
      <c r="AB496" s="86"/>
      <c r="AC496" s="86"/>
      <c r="AD496" s="86"/>
      <c r="AE496" s="86"/>
      <c r="AF496" s="86"/>
      <c r="AG496" s="86"/>
      <c r="AH496" s="86"/>
      <c r="AI496" s="86"/>
      <c r="AJ496" s="86"/>
      <c r="AK496" s="86"/>
      <c r="AL496" s="86"/>
      <c r="AM496" s="86"/>
      <c r="AN496" s="86"/>
      <c r="AO496" s="86"/>
      <c r="AP496" s="86"/>
      <c r="AQ496" s="86"/>
      <c r="AR496" s="86"/>
    </row>
    <row r="497" spans="2:44" x14ac:dyDescent="0.25">
      <c r="B497" s="37"/>
      <c r="C497" s="37"/>
      <c r="D497" s="37"/>
      <c r="E497" s="88"/>
      <c r="F497" s="88"/>
      <c r="G497" s="88"/>
      <c r="H497" s="88"/>
      <c r="I497" s="88"/>
      <c r="J497" s="88"/>
      <c r="K497" s="88"/>
      <c r="L497" s="88"/>
      <c r="M497" s="88"/>
      <c r="N497" s="88"/>
      <c r="O497" s="88"/>
      <c r="S497" s="86"/>
      <c r="T497" s="86"/>
      <c r="U497" s="86"/>
      <c r="V497" s="86"/>
      <c r="W497" s="86"/>
      <c r="X497" s="86"/>
      <c r="Y497" s="86"/>
      <c r="Z497" s="86"/>
      <c r="AA497" s="86"/>
      <c r="AB497" s="86"/>
      <c r="AC497" s="86"/>
      <c r="AD497" s="86"/>
      <c r="AE497" s="86"/>
      <c r="AF497" s="86"/>
      <c r="AG497" s="86"/>
      <c r="AH497" s="86"/>
      <c r="AI497" s="86"/>
      <c r="AJ497" s="86"/>
      <c r="AK497" s="86"/>
      <c r="AL497" s="86"/>
      <c r="AM497" s="86"/>
      <c r="AN497" s="86"/>
      <c r="AO497" s="86"/>
      <c r="AP497" s="86"/>
      <c r="AQ497" s="86"/>
      <c r="AR497" s="86"/>
    </row>
    <row r="498" spans="2:44" x14ac:dyDescent="0.25">
      <c r="B498" s="37"/>
      <c r="C498" s="37"/>
      <c r="D498" s="37"/>
      <c r="E498" s="88"/>
      <c r="F498" s="88"/>
      <c r="G498" s="88"/>
      <c r="H498" s="88"/>
      <c r="I498" s="88"/>
      <c r="J498" s="88"/>
      <c r="K498" s="88"/>
      <c r="L498" s="88"/>
      <c r="M498" s="88"/>
      <c r="N498" s="88"/>
      <c r="O498" s="88"/>
      <c r="S498" s="86"/>
      <c r="T498" s="86"/>
      <c r="U498" s="86"/>
      <c r="V498" s="86"/>
      <c r="W498" s="86"/>
      <c r="X498" s="86"/>
      <c r="Y498" s="86"/>
      <c r="Z498" s="86"/>
      <c r="AA498" s="86"/>
      <c r="AB498" s="86"/>
      <c r="AC498" s="86"/>
      <c r="AD498" s="86"/>
      <c r="AE498" s="86"/>
      <c r="AF498" s="86"/>
      <c r="AG498" s="86"/>
      <c r="AH498" s="86"/>
      <c r="AI498" s="86"/>
      <c r="AJ498" s="86"/>
      <c r="AK498" s="86"/>
      <c r="AL498" s="86"/>
      <c r="AM498" s="86"/>
      <c r="AN498" s="86"/>
      <c r="AO498" s="86"/>
      <c r="AP498" s="86"/>
      <c r="AQ498" s="86"/>
      <c r="AR498" s="86"/>
    </row>
    <row r="499" spans="2:44" x14ac:dyDescent="0.25">
      <c r="B499" s="37"/>
      <c r="C499" s="37"/>
      <c r="D499" s="37"/>
      <c r="E499" s="88"/>
      <c r="F499" s="88"/>
      <c r="G499" s="88"/>
      <c r="H499" s="88"/>
      <c r="I499" s="88"/>
      <c r="J499" s="88"/>
      <c r="K499" s="88"/>
      <c r="L499" s="88"/>
      <c r="M499" s="88"/>
      <c r="N499" s="88"/>
      <c r="O499" s="88"/>
      <c r="S499" s="86"/>
      <c r="T499" s="86"/>
      <c r="U499" s="86"/>
      <c r="V499" s="86"/>
      <c r="W499" s="86"/>
      <c r="X499" s="86"/>
      <c r="Y499" s="86"/>
      <c r="Z499" s="86"/>
      <c r="AA499" s="86"/>
      <c r="AB499" s="86"/>
      <c r="AC499" s="86"/>
      <c r="AD499" s="86"/>
      <c r="AE499" s="86"/>
      <c r="AF499" s="86"/>
      <c r="AG499" s="86"/>
      <c r="AH499" s="86"/>
      <c r="AI499" s="86"/>
      <c r="AJ499" s="86"/>
      <c r="AK499" s="86"/>
      <c r="AL499" s="86"/>
      <c r="AM499" s="86"/>
      <c r="AN499" s="86"/>
      <c r="AO499" s="86"/>
      <c r="AP499" s="86"/>
      <c r="AQ499" s="86"/>
      <c r="AR499" s="86"/>
    </row>
    <row r="500" spans="2:44" x14ac:dyDescent="0.25">
      <c r="B500" s="37"/>
      <c r="C500" s="37"/>
      <c r="D500" s="37"/>
      <c r="E500" s="88"/>
      <c r="F500" s="88"/>
      <c r="G500" s="88"/>
      <c r="H500" s="88"/>
      <c r="I500" s="88"/>
      <c r="J500" s="88"/>
      <c r="K500" s="88"/>
      <c r="L500" s="88"/>
      <c r="M500" s="88"/>
      <c r="N500" s="88"/>
      <c r="O500" s="88"/>
      <c r="S500" s="86"/>
      <c r="T500" s="86"/>
      <c r="U500" s="86"/>
      <c r="V500" s="86"/>
      <c r="W500" s="86"/>
      <c r="X500" s="86"/>
      <c r="Y500" s="86"/>
      <c r="Z500" s="86"/>
      <c r="AA500" s="86"/>
      <c r="AB500" s="86"/>
      <c r="AC500" s="86"/>
      <c r="AD500" s="86"/>
      <c r="AE500" s="86"/>
      <c r="AF500" s="86"/>
      <c r="AG500" s="86"/>
      <c r="AH500" s="86"/>
      <c r="AI500" s="86"/>
      <c r="AJ500" s="86"/>
      <c r="AK500" s="86"/>
      <c r="AL500" s="86"/>
      <c r="AM500" s="86"/>
      <c r="AN500" s="86"/>
      <c r="AO500" s="86"/>
      <c r="AP500" s="86"/>
      <c r="AQ500" s="86"/>
      <c r="AR500" s="86"/>
    </row>
    <row r="501" spans="2:44" x14ac:dyDescent="0.25">
      <c r="B501" s="37"/>
      <c r="C501" s="37"/>
      <c r="D501" s="37"/>
      <c r="E501" s="88"/>
      <c r="F501" s="88"/>
      <c r="G501" s="88"/>
      <c r="H501" s="88"/>
      <c r="I501" s="88"/>
      <c r="J501" s="88"/>
      <c r="K501" s="88"/>
      <c r="L501" s="88"/>
      <c r="M501" s="88"/>
      <c r="N501" s="88"/>
      <c r="O501" s="88"/>
      <c r="S501" s="86"/>
      <c r="T501" s="86"/>
      <c r="U501" s="86"/>
      <c r="V501" s="86"/>
      <c r="W501" s="86"/>
      <c r="X501" s="86"/>
      <c r="Y501" s="86"/>
      <c r="Z501" s="86"/>
      <c r="AA501" s="86"/>
      <c r="AB501" s="86"/>
      <c r="AC501" s="86"/>
      <c r="AD501" s="86"/>
      <c r="AE501" s="86"/>
      <c r="AF501" s="86"/>
      <c r="AG501" s="86"/>
      <c r="AH501" s="86"/>
      <c r="AI501" s="86"/>
      <c r="AJ501" s="86"/>
      <c r="AK501" s="86"/>
      <c r="AL501" s="86"/>
      <c r="AM501" s="86"/>
      <c r="AN501" s="86"/>
      <c r="AO501" s="86"/>
      <c r="AP501" s="86"/>
      <c r="AQ501" s="86"/>
      <c r="AR501" s="86"/>
    </row>
    <row r="502" spans="2:44" x14ac:dyDescent="0.25">
      <c r="B502" s="37"/>
      <c r="C502" s="37"/>
      <c r="D502" s="37"/>
      <c r="E502" s="88"/>
      <c r="F502" s="88"/>
      <c r="G502" s="88"/>
      <c r="H502" s="88"/>
      <c r="I502" s="88"/>
      <c r="J502" s="88"/>
      <c r="K502" s="88"/>
      <c r="L502" s="88"/>
      <c r="M502" s="88"/>
      <c r="N502" s="88"/>
      <c r="O502" s="88"/>
      <c r="S502" s="86"/>
      <c r="T502" s="86"/>
      <c r="U502" s="86"/>
      <c r="V502" s="86"/>
      <c r="W502" s="86"/>
      <c r="X502" s="86"/>
      <c r="Y502" s="86"/>
      <c r="Z502" s="86"/>
      <c r="AA502" s="86"/>
      <c r="AB502" s="86"/>
      <c r="AC502" s="86"/>
      <c r="AD502" s="86"/>
      <c r="AE502" s="86"/>
      <c r="AF502" s="86"/>
      <c r="AG502" s="86"/>
      <c r="AH502" s="86"/>
      <c r="AI502" s="86"/>
      <c r="AJ502" s="86"/>
      <c r="AK502" s="86"/>
      <c r="AL502" s="86"/>
      <c r="AM502" s="86"/>
      <c r="AN502" s="86"/>
      <c r="AO502" s="86"/>
      <c r="AP502" s="86"/>
      <c r="AQ502" s="86"/>
      <c r="AR502" s="86"/>
    </row>
    <row r="503" spans="2:44" x14ac:dyDescent="0.25">
      <c r="B503" s="37"/>
      <c r="C503" s="37"/>
      <c r="D503" s="37"/>
      <c r="E503" s="88"/>
      <c r="F503" s="88"/>
      <c r="G503" s="88"/>
      <c r="H503" s="88"/>
      <c r="I503" s="88"/>
      <c r="J503" s="88"/>
      <c r="K503" s="88"/>
      <c r="L503" s="88"/>
      <c r="M503" s="88"/>
      <c r="N503" s="88"/>
      <c r="O503" s="88"/>
      <c r="S503" s="86"/>
      <c r="T503" s="86"/>
      <c r="U503" s="86"/>
      <c r="V503" s="86"/>
      <c r="W503" s="86"/>
      <c r="X503" s="86"/>
      <c r="Y503" s="86"/>
      <c r="Z503" s="86"/>
      <c r="AA503" s="86"/>
      <c r="AB503" s="86"/>
      <c r="AC503" s="86"/>
      <c r="AD503" s="86"/>
      <c r="AE503" s="86"/>
      <c r="AF503" s="86"/>
      <c r="AG503" s="86"/>
      <c r="AH503" s="86"/>
      <c r="AI503" s="86"/>
      <c r="AJ503" s="86"/>
      <c r="AK503" s="86"/>
      <c r="AL503" s="86"/>
      <c r="AM503" s="86"/>
      <c r="AN503" s="86"/>
      <c r="AO503" s="86"/>
      <c r="AP503" s="86"/>
      <c r="AQ503" s="86"/>
      <c r="AR503" s="86"/>
    </row>
    <row r="504" spans="2:44" x14ac:dyDescent="0.25">
      <c r="B504" s="37"/>
      <c r="C504" s="37"/>
      <c r="D504" s="37"/>
      <c r="E504" s="88"/>
      <c r="F504" s="88"/>
      <c r="G504" s="88"/>
      <c r="H504" s="88"/>
      <c r="I504" s="88"/>
      <c r="J504" s="88"/>
      <c r="K504" s="88"/>
      <c r="L504" s="88"/>
      <c r="M504" s="88"/>
      <c r="N504" s="88"/>
      <c r="O504" s="88"/>
      <c r="S504" s="86"/>
      <c r="T504" s="86"/>
      <c r="U504" s="86"/>
      <c r="V504" s="86"/>
      <c r="W504" s="86"/>
      <c r="X504" s="86"/>
      <c r="Y504" s="86"/>
      <c r="Z504" s="86"/>
      <c r="AA504" s="86"/>
      <c r="AB504" s="86"/>
      <c r="AC504" s="86"/>
      <c r="AD504" s="86"/>
      <c r="AE504" s="86"/>
      <c r="AF504" s="86"/>
      <c r="AG504" s="86"/>
      <c r="AH504" s="86"/>
      <c r="AI504" s="86"/>
      <c r="AJ504" s="86"/>
      <c r="AK504" s="86"/>
      <c r="AL504" s="86"/>
      <c r="AM504" s="86"/>
      <c r="AN504" s="86"/>
      <c r="AO504" s="86"/>
      <c r="AP504" s="86"/>
      <c r="AQ504" s="86"/>
      <c r="AR504" s="86"/>
    </row>
    <row r="505" spans="2:44" x14ac:dyDescent="0.25">
      <c r="B505" s="37"/>
      <c r="C505" s="37"/>
      <c r="D505" s="37"/>
      <c r="E505" s="88"/>
      <c r="F505" s="88"/>
      <c r="G505" s="88"/>
      <c r="H505" s="88"/>
      <c r="I505" s="88"/>
      <c r="J505" s="88"/>
      <c r="K505" s="88"/>
      <c r="L505" s="88"/>
      <c r="M505" s="88"/>
      <c r="N505" s="88"/>
      <c r="O505" s="88"/>
      <c r="S505" s="86"/>
      <c r="T505" s="86"/>
      <c r="U505" s="86"/>
      <c r="V505" s="86"/>
      <c r="W505" s="86"/>
      <c r="X505" s="86"/>
      <c r="Y505" s="86"/>
      <c r="Z505" s="86"/>
      <c r="AA505" s="86"/>
      <c r="AB505" s="86"/>
      <c r="AC505" s="86"/>
      <c r="AD505" s="86"/>
      <c r="AE505" s="86"/>
      <c r="AF505" s="86"/>
      <c r="AG505" s="86"/>
      <c r="AH505" s="86"/>
      <c r="AI505" s="86"/>
      <c r="AJ505" s="86"/>
      <c r="AK505" s="86"/>
      <c r="AL505" s="86"/>
      <c r="AM505" s="86"/>
      <c r="AN505" s="86"/>
      <c r="AO505" s="86"/>
      <c r="AP505" s="86"/>
      <c r="AQ505" s="86"/>
      <c r="AR505" s="86"/>
    </row>
    <row r="506" spans="2:44" x14ac:dyDescent="0.25">
      <c r="B506" s="37"/>
      <c r="C506" s="37"/>
      <c r="D506" s="37"/>
      <c r="E506" s="88"/>
      <c r="F506" s="88"/>
      <c r="G506" s="88"/>
      <c r="H506" s="88"/>
      <c r="I506" s="88"/>
      <c r="J506" s="88"/>
      <c r="K506" s="88"/>
      <c r="L506" s="88"/>
      <c r="M506" s="88"/>
      <c r="N506" s="88"/>
      <c r="O506" s="88"/>
      <c r="S506" s="86"/>
      <c r="T506" s="86"/>
      <c r="U506" s="86"/>
      <c r="V506" s="86"/>
      <c r="W506" s="86"/>
      <c r="X506" s="86"/>
      <c r="Y506" s="86"/>
      <c r="Z506" s="86"/>
      <c r="AA506" s="86"/>
      <c r="AB506" s="86"/>
      <c r="AC506" s="86"/>
      <c r="AD506" s="86"/>
      <c r="AE506" s="86"/>
      <c r="AF506" s="86"/>
      <c r="AG506" s="86"/>
      <c r="AH506" s="86"/>
      <c r="AI506" s="86"/>
      <c r="AJ506" s="86"/>
      <c r="AK506" s="86"/>
      <c r="AL506" s="86"/>
      <c r="AM506" s="86"/>
      <c r="AN506" s="86"/>
      <c r="AO506" s="86"/>
      <c r="AP506" s="86"/>
      <c r="AQ506" s="86"/>
      <c r="AR506" s="86"/>
    </row>
    <row r="507" spans="2:44" x14ac:dyDescent="0.25">
      <c r="B507" s="37"/>
      <c r="C507" s="37"/>
      <c r="D507" s="37"/>
      <c r="E507" s="88"/>
      <c r="F507" s="88"/>
      <c r="G507" s="88"/>
      <c r="H507" s="88"/>
      <c r="I507" s="88"/>
      <c r="J507" s="88"/>
      <c r="K507" s="88"/>
      <c r="L507" s="88"/>
      <c r="M507" s="88"/>
      <c r="N507" s="88"/>
      <c r="O507" s="88"/>
      <c r="S507" s="86"/>
      <c r="T507" s="86"/>
      <c r="U507" s="86"/>
      <c r="V507" s="86"/>
      <c r="W507" s="86"/>
      <c r="X507" s="86"/>
      <c r="Y507" s="86"/>
      <c r="Z507" s="86"/>
      <c r="AA507" s="86"/>
      <c r="AB507" s="86"/>
      <c r="AC507" s="86"/>
      <c r="AD507" s="86"/>
      <c r="AE507" s="86"/>
      <c r="AF507" s="86"/>
      <c r="AG507" s="86"/>
      <c r="AH507" s="86"/>
      <c r="AI507" s="86"/>
      <c r="AJ507" s="86"/>
      <c r="AK507" s="86"/>
      <c r="AL507" s="86"/>
      <c r="AM507" s="86"/>
      <c r="AN507" s="86"/>
      <c r="AO507" s="86"/>
      <c r="AP507" s="86"/>
      <c r="AQ507" s="86"/>
      <c r="AR507" s="86"/>
    </row>
    <row r="508" spans="2:44" x14ac:dyDescent="0.25">
      <c r="B508" s="37"/>
      <c r="C508" s="37"/>
      <c r="D508" s="37"/>
      <c r="E508" s="88"/>
      <c r="F508" s="88"/>
      <c r="G508" s="88"/>
      <c r="H508" s="88"/>
      <c r="I508" s="88"/>
      <c r="J508" s="88"/>
      <c r="K508" s="88"/>
      <c r="L508" s="88"/>
      <c r="M508" s="88"/>
      <c r="N508" s="88"/>
      <c r="O508" s="88"/>
      <c r="S508" s="86"/>
      <c r="T508" s="86"/>
      <c r="U508" s="86"/>
      <c r="V508" s="86"/>
      <c r="W508" s="86"/>
      <c r="X508" s="86"/>
      <c r="Y508" s="86"/>
      <c r="Z508" s="86"/>
      <c r="AA508" s="86"/>
      <c r="AB508" s="86"/>
      <c r="AC508" s="86"/>
      <c r="AD508" s="86"/>
      <c r="AE508" s="86"/>
      <c r="AF508" s="86"/>
      <c r="AG508" s="86"/>
      <c r="AH508" s="86"/>
      <c r="AI508" s="86"/>
      <c r="AJ508" s="86"/>
      <c r="AK508" s="86"/>
      <c r="AL508" s="86"/>
      <c r="AM508" s="86"/>
      <c r="AN508" s="86"/>
      <c r="AO508" s="86"/>
      <c r="AP508" s="86"/>
      <c r="AQ508" s="86"/>
      <c r="AR508" s="86"/>
    </row>
    <row r="509" spans="2:44" x14ac:dyDescent="0.25">
      <c r="B509" s="37"/>
      <c r="C509" s="37"/>
      <c r="D509" s="37"/>
      <c r="E509" s="88"/>
      <c r="F509" s="88"/>
      <c r="G509" s="88"/>
      <c r="H509" s="88"/>
      <c r="I509" s="88"/>
      <c r="J509" s="88"/>
      <c r="K509" s="88"/>
      <c r="L509" s="88"/>
      <c r="M509" s="88"/>
      <c r="N509" s="88"/>
      <c r="O509" s="88"/>
      <c r="S509" s="86"/>
      <c r="T509" s="86"/>
      <c r="U509" s="86"/>
      <c r="V509" s="86"/>
      <c r="W509" s="86"/>
      <c r="X509" s="86"/>
      <c r="Y509" s="86"/>
      <c r="Z509" s="86"/>
      <c r="AA509" s="86"/>
      <c r="AB509" s="86"/>
      <c r="AC509" s="86"/>
      <c r="AD509" s="86"/>
      <c r="AE509" s="86"/>
      <c r="AF509" s="86"/>
      <c r="AG509" s="86"/>
      <c r="AH509" s="86"/>
      <c r="AI509" s="86"/>
      <c r="AJ509" s="86"/>
      <c r="AK509" s="86"/>
      <c r="AL509" s="86"/>
      <c r="AM509" s="86"/>
      <c r="AN509" s="86"/>
      <c r="AO509" s="86"/>
      <c r="AP509" s="86"/>
      <c r="AQ509" s="86"/>
      <c r="AR509" s="86"/>
    </row>
    <row r="510" spans="2:44" x14ac:dyDescent="0.25">
      <c r="B510" s="37"/>
      <c r="C510" s="37"/>
      <c r="D510" s="37"/>
      <c r="E510" s="88"/>
      <c r="F510" s="88"/>
      <c r="G510" s="88"/>
      <c r="H510" s="88"/>
      <c r="I510" s="88"/>
      <c r="J510" s="88"/>
      <c r="K510" s="88"/>
      <c r="L510" s="88"/>
      <c r="M510" s="88"/>
      <c r="N510" s="88"/>
      <c r="O510" s="88"/>
      <c r="S510" s="86"/>
      <c r="T510" s="86"/>
      <c r="U510" s="86"/>
      <c r="V510" s="86"/>
      <c r="W510" s="86"/>
      <c r="X510" s="86"/>
      <c r="Y510" s="86"/>
      <c r="Z510" s="86"/>
      <c r="AA510" s="86"/>
      <c r="AB510" s="86"/>
      <c r="AC510" s="86"/>
      <c r="AD510" s="86"/>
      <c r="AE510" s="86"/>
      <c r="AF510" s="86"/>
      <c r="AG510" s="86"/>
      <c r="AH510" s="86"/>
      <c r="AI510" s="86"/>
      <c r="AJ510" s="86"/>
      <c r="AK510" s="86"/>
      <c r="AL510" s="86"/>
      <c r="AM510" s="86"/>
      <c r="AN510" s="86"/>
      <c r="AO510" s="86"/>
      <c r="AP510" s="86"/>
      <c r="AQ510" s="86"/>
      <c r="AR510" s="86"/>
    </row>
    <row r="511" spans="2:44" x14ac:dyDescent="0.25">
      <c r="B511" s="37"/>
      <c r="C511" s="37"/>
      <c r="D511" s="37"/>
      <c r="E511" s="88"/>
      <c r="F511" s="88"/>
      <c r="G511" s="88"/>
      <c r="H511" s="88"/>
      <c r="I511" s="88"/>
      <c r="J511" s="88"/>
      <c r="K511" s="88"/>
      <c r="L511" s="88"/>
      <c r="M511" s="88"/>
      <c r="N511" s="88"/>
      <c r="O511" s="88"/>
      <c r="S511" s="86"/>
      <c r="T511" s="86"/>
      <c r="U511" s="86"/>
      <c r="V511" s="86"/>
      <c r="W511" s="86"/>
      <c r="X511" s="86"/>
      <c r="Y511" s="86"/>
      <c r="Z511" s="86"/>
      <c r="AA511" s="86"/>
      <c r="AB511" s="86"/>
      <c r="AC511" s="86"/>
      <c r="AD511" s="86"/>
      <c r="AE511" s="86"/>
      <c r="AF511" s="86"/>
      <c r="AG511" s="86"/>
      <c r="AH511" s="86"/>
      <c r="AI511" s="86"/>
      <c r="AJ511" s="86"/>
      <c r="AK511" s="86"/>
      <c r="AL511" s="86"/>
      <c r="AM511" s="86"/>
      <c r="AN511" s="86"/>
      <c r="AO511" s="86"/>
      <c r="AP511" s="86"/>
      <c r="AQ511" s="86"/>
      <c r="AR511" s="86"/>
    </row>
    <row r="512" spans="2:44" x14ac:dyDescent="0.25">
      <c r="B512" s="37"/>
      <c r="C512" s="37"/>
      <c r="D512" s="37"/>
      <c r="E512" s="88"/>
      <c r="F512" s="88"/>
      <c r="G512" s="88"/>
      <c r="H512" s="88"/>
      <c r="I512" s="88"/>
      <c r="J512" s="88"/>
      <c r="K512" s="88"/>
      <c r="L512" s="88"/>
      <c r="M512" s="88"/>
      <c r="N512" s="88"/>
      <c r="O512" s="88"/>
      <c r="S512" s="86"/>
      <c r="T512" s="86"/>
      <c r="U512" s="86"/>
      <c r="V512" s="86"/>
      <c r="W512" s="86"/>
      <c r="X512" s="86"/>
      <c r="Y512" s="86"/>
      <c r="Z512" s="86"/>
      <c r="AA512" s="86"/>
      <c r="AB512" s="86"/>
      <c r="AC512" s="86"/>
      <c r="AD512" s="86"/>
      <c r="AE512" s="86"/>
      <c r="AF512" s="86"/>
      <c r="AG512" s="86"/>
      <c r="AH512" s="86"/>
      <c r="AI512" s="86"/>
      <c r="AJ512" s="86"/>
      <c r="AK512" s="86"/>
      <c r="AL512" s="86"/>
      <c r="AM512" s="86"/>
      <c r="AN512" s="86"/>
      <c r="AO512" s="86"/>
      <c r="AP512" s="86"/>
      <c r="AQ512" s="86"/>
      <c r="AR512" s="86"/>
    </row>
    <row r="513" spans="2:44" x14ac:dyDescent="0.25">
      <c r="B513" s="37"/>
      <c r="C513" s="37"/>
      <c r="D513" s="37"/>
      <c r="E513" s="88"/>
      <c r="F513" s="88"/>
      <c r="G513" s="88"/>
      <c r="H513" s="88"/>
      <c r="I513" s="88"/>
      <c r="J513" s="88"/>
      <c r="K513" s="88"/>
      <c r="L513" s="88"/>
      <c r="M513" s="88"/>
      <c r="N513" s="88"/>
      <c r="O513" s="88"/>
      <c r="S513" s="86"/>
      <c r="T513" s="86"/>
      <c r="U513" s="86"/>
      <c r="V513" s="86"/>
      <c r="W513" s="86"/>
      <c r="X513" s="86"/>
      <c r="Y513" s="86"/>
      <c r="Z513" s="86"/>
      <c r="AA513" s="86"/>
      <c r="AB513" s="86"/>
      <c r="AC513" s="86"/>
      <c r="AD513" s="86"/>
      <c r="AE513" s="86"/>
      <c r="AF513" s="86"/>
      <c r="AG513" s="86"/>
      <c r="AH513" s="86"/>
      <c r="AI513" s="86"/>
      <c r="AJ513" s="86"/>
      <c r="AK513" s="86"/>
      <c r="AL513" s="86"/>
      <c r="AM513" s="86"/>
      <c r="AN513" s="86"/>
      <c r="AO513" s="86"/>
      <c r="AP513" s="86"/>
      <c r="AQ513" s="86"/>
      <c r="AR513" s="86"/>
    </row>
    <row r="514" spans="2:44" x14ac:dyDescent="0.25">
      <c r="B514" s="37"/>
      <c r="C514" s="37"/>
      <c r="D514" s="37"/>
      <c r="E514" s="88"/>
      <c r="F514" s="88"/>
      <c r="G514" s="88"/>
      <c r="H514" s="88"/>
      <c r="I514" s="88"/>
      <c r="J514" s="88"/>
      <c r="K514" s="88"/>
      <c r="L514" s="88"/>
      <c r="M514" s="88"/>
      <c r="N514" s="88"/>
      <c r="O514" s="88"/>
      <c r="S514" s="86"/>
      <c r="T514" s="86"/>
      <c r="U514" s="86"/>
      <c r="V514" s="86"/>
      <c r="W514" s="86"/>
      <c r="X514" s="86"/>
      <c r="Y514" s="86"/>
      <c r="Z514" s="86"/>
      <c r="AA514" s="86"/>
      <c r="AB514" s="86"/>
      <c r="AC514" s="86"/>
      <c r="AD514" s="86"/>
      <c r="AE514" s="86"/>
      <c r="AF514" s="86"/>
      <c r="AG514" s="86"/>
      <c r="AH514" s="86"/>
      <c r="AI514" s="86"/>
      <c r="AJ514" s="86"/>
      <c r="AK514" s="86"/>
      <c r="AL514" s="86"/>
      <c r="AM514" s="86"/>
      <c r="AN514" s="86"/>
      <c r="AO514" s="86"/>
      <c r="AP514" s="86"/>
      <c r="AQ514" s="86"/>
      <c r="AR514" s="86"/>
    </row>
    <row r="515" spans="2:44" x14ac:dyDescent="0.25">
      <c r="B515" s="37"/>
      <c r="C515" s="37"/>
      <c r="D515" s="37"/>
      <c r="E515" s="88"/>
      <c r="F515" s="88"/>
      <c r="G515" s="88"/>
      <c r="H515" s="88"/>
      <c r="I515" s="88"/>
      <c r="J515" s="88"/>
      <c r="K515" s="88"/>
      <c r="L515" s="88"/>
      <c r="M515" s="88"/>
      <c r="N515" s="88"/>
      <c r="O515" s="88"/>
      <c r="S515" s="86"/>
      <c r="T515" s="86"/>
      <c r="U515" s="86"/>
      <c r="V515" s="86"/>
      <c r="W515" s="86"/>
      <c r="X515" s="86"/>
      <c r="Y515" s="86"/>
      <c r="Z515" s="86"/>
      <c r="AA515" s="86"/>
      <c r="AB515" s="86"/>
      <c r="AC515" s="86"/>
      <c r="AD515" s="86"/>
      <c r="AE515" s="86"/>
      <c r="AF515" s="86"/>
      <c r="AG515" s="86"/>
      <c r="AH515" s="86"/>
      <c r="AI515" s="86"/>
      <c r="AJ515" s="86"/>
      <c r="AK515" s="86"/>
      <c r="AL515" s="86"/>
      <c r="AM515" s="86"/>
      <c r="AN515" s="86"/>
      <c r="AO515" s="86"/>
      <c r="AP515" s="86"/>
      <c r="AQ515" s="86"/>
      <c r="AR515" s="86"/>
    </row>
    <row r="516" spans="2:44" x14ac:dyDescent="0.25">
      <c r="B516" s="37"/>
      <c r="C516" s="37"/>
      <c r="D516" s="37"/>
      <c r="E516" s="88"/>
      <c r="F516" s="88"/>
      <c r="G516" s="88"/>
      <c r="H516" s="88"/>
      <c r="I516" s="88"/>
      <c r="J516" s="88"/>
      <c r="K516" s="88"/>
      <c r="L516" s="88"/>
      <c r="M516" s="88"/>
      <c r="N516" s="88"/>
      <c r="O516" s="88"/>
      <c r="S516" s="86"/>
      <c r="T516" s="86"/>
      <c r="U516" s="86"/>
      <c r="V516" s="86"/>
      <c r="W516" s="86"/>
      <c r="X516" s="86"/>
      <c r="Y516" s="86"/>
      <c r="Z516" s="86"/>
      <c r="AA516" s="86"/>
      <c r="AB516" s="86"/>
      <c r="AC516" s="86"/>
      <c r="AD516" s="86"/>
      <c r="AE516" s="86"/>
      <c r="AF516" s="86"/>
      <c r="AG516" s="86"/>
      <c r="AH516" s="86"/>
      <c r="AI516" s="86"/>
      <c r="AJ516" s="86"/>
      <c r="AK516" s="86"/>
      <c r="AL516" s="86"/>
      <c r="AM516" s="86"/>
      <c r="AN516" s="86"/>
      <c r="AO516" s="86"/>
      <c r="AP516" s="86"/>
      <c r="AQ516" s="86"/>
      <c r="AR516" s="86"/>
    </row>
    <row r="517" spans="2:44" x14ac:dyDescent="0.25">
      <c r="B517" s="37"/>
      <c r="C517" s="37"/>
      <c r="D517" s="37"/>
      <c r="E517" s="88"/>
      <c r="F517" s="88"/>
      <c r="G517" s="88"/>
      <c r="H517" s="88"/>
      <c r="I517" s="88"/>
      <c r="J517" s="88"/>
      <c r="K517" s="88"/>
      <c r="L517" s="88"/>
      <c r="M517" s="88"/>
      <c r="N517" s="88"/>
      <c r="O517" s="88"/>
      <c r="S517" s="86"/>
      <c r="T517" s="86"/>
      <c r="U517" s="86"/>
      <c r="V517" s="86"/>
      <c r="W517" s="86"/>
      <c r="X517" s="86"/>
      <c r="Y517" s="86"/>
      <c r="Z517" s="86"/>
      <c r="AA517" s="86"/>
      <c r="AB517" s="86"/>
      <c r="AC517" s="86"/>
      <c r="AD517" s="86"/>
      <c r="AE517" s="86"/>
      <c r="AF517" s="86"/>
      <c r="AG517" s="86"/>
      <c r="AH517" s="86"/>
      <c r="AI517" s="86"/>
      <c r="AJ517" s="86"/>
      <c r="AK517" s="86"/>
      <c r="AL517" s="86"/>
      <c r="AM517" s="86"/>
      <c r="AN517" s="86"/>
      <c r="AO517" s="86"/>
      <c r="AP517" s="86"/>
      <c r="AQ517" s="86"/>
      <c r="AR517" s="86"/>
    </row>
    <row r="518" spans="2:44" x14ac:dyDescent="0.25">
      <c r="B518" s="37"/>
      <c r="C518" s="37"/>
      <c r="D518" s="37"/>
      <c r="E518" s="88"/>
      <c r="F518" s="88"/>
      <c r="G518" s="88"/>
      <c r="H518" s="88"/>
      <c r="I518" s="88"/>
      <c r="J518" s="88"/>
      <c r="K518" s="88"/>
      <c r="L518" s="88"/>
      <c r="M518" s="88"/>
      <c r="N518" s="88"/>
      <c r="O518" s="88"/>
      <c r="S518" s="86"/>
      <c r="T518" s="86"/>
      <c r="U518" s="86"/>
      <c r="V518" s="86"/>
      <c r="W518" s="86"/>
      <c r="X518" s="86"/>
      <c r="Y518" s="86"/>
      <c r="Z518" s="86"/>
      <c r="AA518" s="86"/>
      <c r="AB518" s="86"/>
      <c r="AC518" s="86"/>
      <c r="AD518" s="86"/>
      <c r="AE518" s="86"/>
      <c r="AF518" s="86"/>
      <c r="AG518" s="86"/>
      <c r="AH518" s="86"/>
      <c r="AI518" s="86"/>
      <c r="AJ518" s="86"/>
      <c r="AK518" s="86"/>
      <c r="AL518" s="86"/>
      <c r="AM518" s="86"/>
      <c r="AN518" s="86"/>
      <c r="AO518" s="86"/>
      <c r="AP518" s="86"/>
      <c r="AQ518" s="86"/>
      <c r="AR518" s="86"/>
    </row>
    <row r="519" spans="2:44" x14ac:dyDescent="0.25">
      <c r="B519" s="37"/>
      <c r="C519" s="37"/>
      <c r="D519" s="37"/>
      <c r="E519" s="88"/>
      <c r="F519" s="88"/>
      <c r="G519" s="88"/>
      <c r="H519" s="88"/>
      <c r="I519" s="88"/>
      <c r="J519" s="88"/>
      <c r="K519" s="88"/>
      <c r="L519" s="88"/>
      <c r="M519" s="88"/>
      <c r="N519" s="88"/>
      <c r="O519" s="88"/>
      <c r="S519" s="86"/>
      <c r="T519" s="86"/>
      <c r="U519" s="86"/>
      <c r="V519" s="86"/>
      <c r="W519" s="86"/>
      <c r="X519" s="86"/>
      <c r="Y519" s="86"/>
      <c r="Z519" s="86"/>
      <c r="AA519" s="86"/>
      <c r="AB519" s="86"/>
      <c r="AC519" s="86"/>
      <c r="AD519" s="86"/>
      <c r="AE519" s="86"/>
      <c r="AF519" s="86"/>
      <c r="AG519" s="86"/>
      <c r="AH519" s="86"/>
      <c r="AI519" s="86"/>
      <c r="AJ519" s="86"/>
      <c r="AK519" s="86"/>
      <c r="AL519" s="86"/>
      <c r="AM519" s="86"/>
      <c r="AN519" s="86"/>
      <c r="AO519" s="86"/>
      <c r="AP519" s="86"/>
      <c r="AQ519" s="86"/>
      <c r="AR519" s="86"/>
    </row>
    <row r="520" spans="2:44" x14ac:dyDescent="0.25">
      <c r="B520" s="37"/>
      <c r="C520" s="37"/>
      <c r="D520" s="37"/>
      <c r="E520" s="88"/>
      <c r="F520" s="88"/>
      <c r="G520" s="88"/>
      <c r="H520" s="88"/>
      <c r="I520" s="88"/>
      <c r="J520" s="88"/>
      <c r="K520" s="88"/>
      <c r="L520" s="88"/>
      <c r="M520" s="88"/>
      <c r="N520" s="88"/>
      <c r="O520" s="88"/>
      <c r="S520" s="86"/>
      <c r="T520" s="86"/>
      <c r="U520" s="86"/>
      <c r="V520" s="86"/>
      <c r="W520" s="86"/>
      <c r="X520" s="86"/>
      <c r="Y520" s="86"/>
      <c r="Z520" s="86"/>
      <c r="AA520" s="86"/>
      <c r="AB520" s="86"/>
      <c r="AC520" s="86"/>
      <c r="AD520" s="86"/>
      <c r="AE520" s="86"/>
      <c r="AF520" s="86"/>
      <c r="AG520" s="86"/>
      <c r="AH520" s="86"/>
      <c r="AI520" s="86"/>
      <c r="AJ520" s="86"/>
      <c r="AK520" s="86"/>
      <c r="AL520" s="86"/>
      <c r="AM520" s="86"/>
      <c r="AN520" s="86"/>
      <c r="AO520" s="86"/>
      <c r="AP520" s="86"/>
      <c r="AQ520" s="86"/>
      <c r="AR520" s="86"/>
    </row>
    <row r="521" spans="2:44" x14ac:dyDescent="0.25">
      <c r="B521" s="37"/>
      <c r="C521" s="37"/>
      <c r="D521" s="37"/>
      <c r="E521" s="88"/>
      <c r="F521" s="88"/>
      <c r="G521" s="88"/>
      <c r="H521" s="88"/>
      <c r="I521" s="88"/>
      <c r="J521" s="88"/>
      <c r="K521" s="88"/>
      <c r="L521" s="88"/>
      <c r="M521" s="88"/>
      <c r="N521" s="88"/>
      <c r="O521" s="88"/>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row>
    <row r="522" spans="2:44" x14ac:dyDescent="0.25">
      <c r="B522" s="37"/>
      <c r="C522" s="37"/>
      <c r="D522" s="37"/>
      <c r="E522" s="88"/>
      <c r="F522" s="88"/>
      <c r="G522" s="88"/>
      <c r="H522" s="88"/>
      <c r="I522" s="88"/>
      <c r="J522" s="88"/>
      <c r="K522" s="88"/>
      <c r="L522" s="88"/>
      <c r="M522" s="88"/>
      <c r="N522" s="88"/>
      <c r="O522" s="88"/>
      <c r="S522" s="86"/>
      <c r="T522" s="86"/>
      <c r="U522" s="86"/>
      <c r="V522" s="86"/>
      <c r="W522" s="86"/>
      <c r="X522" s="86"/>
      <c r="Y522" s="86"/>
      <c r="Z522" s="86"/>
      <c r="AA522" s="86"/>
      <c r="AB522" s="86"/>
      <c r="AC522" s="86"/>
      <c r="AD522" s="86"/>
      <c r="AE522" s="86"/>
      <c r="AF522" s="86"/>
      <c r="AG522" s="86"/>
      <c r="AH522" s="86"/>
      <c r="AI522" s="86"/>
      <c r="AJ522" s="86"/>
      <c r="AK522" s="86"/>
      <c r="AL522" s="86"/>
      <c r="AM522" s="86"/>
      <c r="AN522" s="86"/>
      <c r="AO522" s="86"/>
      <c r="AP522" s="86"/>
      <c r="AQ522" s="86"/>
      <c r="AR522" s="86"/>
    </row>
    <row r="523" spans="2:44" x14ac:dyDescent="0.25">
      <c r="B523" s="37"/>
      <c r="C523" s="37"/>
      <c r="D523" s="37"/>
      <c r="E523" s="88"/>
      <c r="F523" s="88"/>
      <c r="G523" s="88"/>
      <c r="H523" s="88"/>
      <c r="I523" s="88"/>
      <c r="J523" s="88"/>
      <c r="K523" s="88"/>
      <c r="L523" s="88"/>
      <c r="M523" s="88"/>
      <c r="N523" s="88"/>
      <c r="O523" s="88"/>
      <c r="S523" s="86"/>
      <c r="T523" s="86"/>
      <c r="U523" s="86"/>
      <c r="V523" s="86"/>
      <c r="W523" s="86"/>
      <c r="X523" s="86"/>
      <c r="Y523" s="86"/>
      <c r="Z523" s="86"/>
      <c r="AA523" s="86"/>
      <c r="AB523" s="86"/>
      <c r="AC523" s="86"/>
      <c r="AD523" s="86"/>
      <c r="AE523" s="86"/>
      <c r="AF523" s="86"/>
      <c r="AG523" s="86"/>
      <c r="AH523" s="86"/>
      <c r="AI523" s="86"/>
      <c r="AJ523" s="86"/>
      <c r="AK523" s="86"/>
      <c r="AL523" s="86"/>
      <c r="AM523" s="86"/>
      <c r="AN523" s="86"/>
      <c r="AO523" s="86"/>
      <c r="AP523" s="86"/>
      <c r="AQ523" s="86"/>
      <c r="AR523" s="86"/>
    </row>
    <row r="524" spans="2:44" x14ac:dyDescent="0.25">
      <c r="B524" s="37"/>
      <c r="C524" s="37"/>
      <c r="D524" s="37"/>
      <c r="E524" s="88"/>
      <c r="F524" s="88"/>
      <c r="G524" s="88"/>
      <c r="H524" s="88"/>
      <c r="I524" s="88"/>
      <c r="J524" s="88"/>
      <c r="K524" s="88"/>
      <c r="L524" s="88"/>
      <c r="M524" s="88"/>
      <c r="N524" s="88"/>
      <c r="O524" s="88"/>
      <c r="S524" s="86"/>
      <c r="T524" s="86"/>
      <c r="U524" s="86"/>
      <c r="V524" s="86"/>
      <c r="W524" s="86"/>
      <c r="X524" s="86"/>
      <c r="Y524" s="86"/>
      <c r="Z524" s="86"/>
      <c r="AA524" s="86"/>
      <c r="AB524" s="86"/>
      <c r="AC524" s="86"/>
      <c r="AD524" s="86"/>
      <c r="AE524" s="86"/>
      <c r="AF524" s="86"/>
      <c r="AG524" s="86"/>
      <c r="AH524" s="86"/>
      <c r="AI524" s="86"/>
      <c r="AJ524" s="86"/>
      <c r="AK524" s="86"/>
      <c r="AL524" s="86"/>
      <c r="AM524" s="86"/>
      <c r="AN524" s="86"/>
      <c r="AO524" s="86"/>
      <c r="AP524" s="86"/>
      <c r="AQ524" s="86"/>
      <c r="AR524" s="86"/>
    </row>
    <row r="525" spans="2:44" x14ac:dyDescent="0.25">
      <c r="B525" s="37"/>
      <c r="C525" s="37"/>
      <c r="D525" s="37"/>
      <c r="E525" s="88"/>
      <c r="F525" s="88"/>
      <c r="G525" s="88"/>
      <c r="H525" s="88"/>
      <c r="I525" s="88"/>
      <c r="J525" s="88"/>
      <c r="K525" s="88"/>
      <c r="L525" s="88"/>
      <c r="M525" s="88"/>
      <c r="N525" s="88"/>
      <c r="O525" s="88"/>
      <c r="S525" s="86"/>
      <c r="T525" s="86"/>
      <c r="U525" s="86"/>
      <c r="V525" s="86"/>
      <c r="W525" s="86"/>
      <c r="X525" s="86"/>
      <c r="Y525" s="86"/>
      <c r="Z525" s="86"/>
      <c r="AA525" s="86"/>
      <c r="AB525" s="86"/>
      <c r="AC525" s="86"/>
      <c r="AD525" s="86"/>
      <c r="AE525" s="86"/>
      <c r="AF525" s="86"/>
      <c r="AG525" s="86"/>
      <c r="AH525" s="86"/>
      <c r="AI525" s="86"/>
      <c r="AJ525" s="86"/>
      <c r="AK525" s="86"/>
      <c r="AL525" s="86"/>
      <c r="AM525" s="86"/>
      <c r="AN525" s="86"/>
      <c r="AO525" s="86"/>
      <c r="AP525" s="86"/>
      <c r="AQ525" s="86"/>
      <c r="AR525" s="86"/>
    </row>
    <row r="526" spans="2:44" x14ac:dyDescent="0.25">
      <c r="B526" s="37"/>
      <c r="C526" s="37"/>
      <c r="D526" s="37"/>
      <c r="E526" s="88"/>
      <c r="F526" s="88"/>
      <c r="G526" s="88"/>
      <c r="H526" s="88"/>
      <c r="I526" s="88"/>
      <c r="J526" s="88"/>
      <c r="K526" s="88"/>
      <c r="L526" s="88"/>
      <c r="M526" s="88"/>
      <c r="N526" s="88"/>
      <c r="O526" s="88"/>
      <c r="S526" s="86"/>
      <c r="T526" s="86"/>
      <c r="U526" s="86"/>
      <c r="V526" s="86"/>
      <c r="W526" s="86"/>
      <c r="X526" s="86"/>
      <c r="Y526" s="86"/>
      <c r="Z526" s="86"/>
      <c r="AA526" s="86"/>
      <c r="AB526" s="86"/>
      <c r="AC526" s="86"/>
      <c r="AD526" s="86"/>
      <c r="AE526" s="86"/>
      <c r="AF526" s="86"/>
      <c r="AG526" s="86"/>
      <c r="AH526" s="86"/>
      <c r="AI526" s="86"/>
      <c r="AJ526" s="86"/>
      <c r="AK526" s="86"/>
      <c r="AL526" s="86"/>
      <c r="AM526" s="86"/>
      <c r="AN526" s="86"/>
      <c r="AO526" s="86"/>
      <c r="AP526" s="86"/>
      <c r="AQ526" s="86"/>
      <c r="AR526" s="86"/>
    </row>
    <row r="527" spans="2:44" x14ac:dyDescent="0.25">
      <c r="B527" s="37"/>
      <c r="C527" s="37"/>
      <c r="D527" s="37"/>
      <c r="E527" s="88"/>
      <c r="F527" s="88"/>
      <c r="G527" s="88"/>
      <c r="H527" s="88"/>
      <c r="I527" s="88"/>
      <c r="J527" s="88"/>
      <c r="K527" s="88"/>
      <c r="L527" s="88"/>
      <c r="M527" s="88"/>
      <c r="N527" s="88"/>
      <c r="O527" s="88"/>
      <c r="S527" s="86"/>
      <c r="T527" s="86"/>
      <c r="U527" s="86"/>
      <c r="V527" s="86"/>
      <c r="W527" s="86"/>
      <c r="X527" s="86"/>
      <c r="Y527" s="86"/>
      <c r="Z527" s="86"/>
      <c r="AA527" s="86"/>
      <c r="AB527" s="86"/>
      <c r="AC527" s="86"/>
      <c r="AD527" s="86"/>
      <c r="AE527" s="86"/>
      <c r="AF527" s="86"/>
      <c r="AG527" s="86"/>
      <c r="AH527" s="86"/>
      <c r="AI527" s="86"/>
      <c r="AJ527" s="86"/>
      <c r="AK527" s="86"/>
      <c r="AL527" s="86"/>
      <c r="AM527" s="86"/>
      <c r="AN527" s="86"/>
      <c r="AO527" s="86"/>
      <c r="AP527" s="86"/>
      <c r="AQ527" s="86"/>
      <c r="AR527" s="86"/>
    </row>
    <row r="528" spans="2:44" x14ac:dyDescent="0.25">
      <c r="B528" s="37"/>
      <c r="C528" s="37"/>
      <c r="D528" s="37"/>
      <c r="E528" s="88"/>
      <c r="F528" s="88"/>
      <c r="G528" s="88"/>
      <c r="H528" s="88"/>
      <c r="I528" s="88"/>
      <c r="J528" s="88"/>
      <c r="K528" s="88"/>
      <c r="L528" s="88"/>
      <c r="M528" s="88"/>
      <c r="N528" s="88"/>
      <c r="O528" s="88"/>
      <c r="S528" s="86"/>
      <c r="T528" s="86"/>
      <c r="U528" s="86"/>
      <c r="V528" s="86"/>
      <c r="W528" s="86"/>
      <c r="X528" s="86"/>
      <c r="Y528" s="86"/>
      <c r="Z528" s="86"/>
      <c r="AA528" s="86"/>
      <c r="AB528" s="86"/>
      <c r="AC528" s="86"/>
      <c r="AD528" s="86"/>
      <c r="AE528" s="86"/>
      <c r="AF528" s="86"/>
      <c r="AG528" s="86"/>
      <c r="AH528" s="86"/>
      <c r="AI528" s="86"/>
      <c r="AJ528" s="86"/>
      <c r="AK528" s="86"/>
      <c r="AL528" s="86"/>
      <c r="AM528" s="86"/>
      <c r="AN528" s="86"/>
      <c r="AO528" s="86"/>
      <c r="AP528" s="86"/>
      <c r="AQ528" s="86"/>
      <c r="AR528" s="86"/>
    </row>
    <row r="529" spans="2:44" x14ac:dyDescent="0.25">
      <c r="B529" s="37"/>
      <c r="C529" s="37"/>
      <c r="D529" s="37"/>
      <c r="E529" s="88"/>
      <c r="F529" s="88"/>
      <c r="G529" s="88"/>
      <c r="H529" s="88"/>
      <c r="I529" s="88"/>
      <c r="J529" s="88"/>
      <c r="K529" s="88"/>
      <c r="L529" s="88"/>
      <c r="M529" s="88"/>
      <c r="N529" s="88"/>
      <c r="O529" s="88"/>
      <c r="S529" s="86"/>
      <c r="T529" s="86"/>
      <c r="U529" s="86"/>
      <c r="V529" s="86"/>
      <c r="W529" s="86"/>
      <c r="X529" s="86"/>
      <c r="Y529" s="86"/>
      <c r="Z529" s="86"/>
      <c r="AA529" s="86"/>
      <c r="AB529" s="86"/>
      <c r="AC529" s="86"/>
      <c r="AD529" s="86"/>
      <c r="AE529" s="86"/>
      <c r="AF529" s="86"/>
      <c r="AG529" s="86"/>
      <c r="AH529" s="86"/>
      <c r="AI529" s="86"/>
      <c r="AJ529" s="86"/>
      <c r="AK529" s="86"/>
      <c r="AL529" s="86"/>
      <c r="AM529" s="86"/>
      <c r="AN529" s="86"/>
      <c r="AO529" s="86"/>
      <c r="AP529" s="86"/>
      <c r="AQ529" s="86"/>
      <c r="AR529" s="86"/>
    </row>
    <row r="530" spans="2:44" x14ac:dyDescent="0.25">
      <c r="B530" s="37"/>
      <c r="C530" s="37"/>
      <c r="D530" s="37"/>
      <c r="E530" s="88"/>
      <c r="F530" s="88"/>
      <c r="G530" s="88"/>
      <c r="H530" s="88"/>
      <c r="I530" s="88"/>
      <c r="J530" s="88"/>
      <c r="K530" s="88"/>
      <c r="L530" s="88"/>
      <c r="M530" s="88"/>
      <c r="N530" s="88"/>
      <c r="O530" s="88"/>
      <c r="S530" s="86"/>
      <c r="T530" s="86"/>
      <c r="U530" s="86"/>
      <c r="V530" s="86"/>
      <c r="W530" s="86"/>
      <c r="X530" s="86"/>
      <c r="Y530" s="86"/>
      <c r="Z530" s="86"/>
      <c r="AA530" s="86"/>
      <c r="AB530" s="86"/>
      <c r="AC530" s="86"/>
      <c r="AD530" s="86"/>
      <c r="AE530" s="86"/>
      <c r="AF530" s="86"/>
      <c r="AG530" s="86"/>
      <c r="AH530" s="86"/>
      <c r="AI530" s="86"/>
      <c r="AJ530" s="86"/>
      <c r="AK530" s="86"/>
      <c r="AL530" s="86"/>
      <c r="AM530" s="86"/>
      <c r="AN530" s="86"/>
      <c r="AO530" s="86"/>
      <c r="AP530" s="86"/>
      <c r="AQ530" s="86"/>
      <c r="AR530" s="86"/>
    </row>
    <row r="531" spans="2:44" x14ac:dyDescent="0.25">
      <c r="B531" s="37"/>
      <c r="C531" s="37"/>
      <c r="D531" s="37"/>
      <c r="E531" s="88"/>
      <c r="F531" s="88"/>
      <c r="G531" s="88"/>
      <c r="H531" s="88"/>
      <c r="I531" s="88"/>
      <c r="J531" s="88"/>
      <c r="K531" s="88"/>
      <c r="L531" s="88"/>
      <c r="M531" s="88"/>
      <c r="N531" s="88"/>
      <c r="O531" s="88"/>
      <c r="S531" s="86"/>
      <c r="T531" s="86"/>
      <c r="U531" s="86"/>
      <c r="V531" s="86"/>
      <c r="W531" s="86"/>
      <c r="X531" s="86"/>
      <c r="Y531" s="86"/>
      <c r="Z531" s="86"/>
      <c r="AA531" s="86"/>
      <c r="AB531" s="86"/>
      <c r="AC531" s="86"/>
      <c r="AD531" s="86"/>
      <c r="AE531" s="86"/>
      <c r="AF531" s="86"/>
      <c r="AG531" s="86"/>
      <c r="AH531" s="86"/>
      <c r="AI531" s="86"/>
      <c r="AJ531" s="86"/>
      <c r="AK531" s="86"/>
      <c r="AL531" s="86"/>
      <c r="AM531" s="86"/>
      <c r="AN531" s="86"/>
      <c r="AO531" s="86"/>
      <c r="AP531" s="86"/>
      <c r="AQ531" s="86"/>
      <c r="AR531" s="86"/>
    </row>
    <row r="532" spans="2:44" x14ac:dyDescent="0.25">
      <c r="B532" s="37"/>
      <c r="C532" s="37"/>
      <c r="D532" s="37"/>
      <c r="E532" s="88"/>
      <c r="F532" s="88"/>
      <c r="G532" s="88"/>
      <c r="H532" s="88"/>
      <c r="I532" s="88"/>
      <c r="J532" s="88"/>
      <c r="K532" s="88"/>
      <c r="L532" s="88"/>
      <c r="M532" s="88"/>
      <c r="N532" s="88"/>
      <c r="O532" s="88"/>
      <c r="S532" s="86"/>
      <c r="T532" s="86"/>
      <c r="U532" s="86"/>
      <c r="V532" s="86"/>
      <c r="W532" s="86"/>
      <c r="X532" s="86"/>
      <c r="Y532" s="86"/>
      <c r="Z532" s="86"/>
      <c r="AA532" s="86"/>
      <c r="AB532" s="86"/>
      <c r="AC532" s="86"/>
      <c r="AD532" s="86"/>
      <c r="AE532" s="86"/>
      <c r="AF532" s="86"/>
      <c r="AG532" s="86"/>
      <c r="AH532" s="86"/>
      <c r="AI532" s="86"/>
      <c r="AJ532" s="86"/>
      <c r="AK532" s="86"/>
      <c r="AL532" s="86"/>
      <c r="AM532" s="86"/>
      <c r="AN532" s="86"/>
      <c r="AO532" s="86"/>
      <c r="AP532" s="86"/>
      <c r="AQ532" s="86"/>
      <c r="AR532" s="86"/>
    </row>
    <row r="533" spans="2:44" x14ac:dyDescent="0.25">
      <c r="B533" s="37"/>
      <c r="C533" s="37"/>
      <c r="D533" s="37"/>
      <c r="E533" s="88"/>
      <c r="F533" s="88"/>
      <c r="G533" s="88"/>
      <c r="H533" s="88"/>
      <c r="I533" s="88"/>
      <c r="J533" s="88"/>
      <c r="K533" s="88"/>
      <c r="L533" s="88"/>
      <c r="M533" s="88"/>
      <c r="N533" s="88"/>
      <c r="O533" s="88"/>
      <c r="S533" s="86"/>
      <c r="T533" s="86"/>
      <c r="U533" s="86"/>
      <c r="V533" s="86"/>
      <c r="W533" s="86"/>
      <c r="X533" s="86"/>
      <c r="Y533" s="86"/>
      <c r="Z533" s="86"/>
      <c r="AA533" s="86"/>
      <c r="AB533" s="86"/>
      <c r="AC533" s="86"/>
      <c r="AD533" s="86"/>
      <c r="AE533" s="86"/>
      <c r="AF533" s="86"/>
      <c r="AG533" s="86"/>
      <c r="AH533" s="86"/>
      <c r="AI533" s="86"/>
      <c r="AJ533" s="86"/>
      <c r="AK533" s="86"/>
      <c r="AL533" s="86"/>
      <c r="AM533" s="86"/>
      <c r="AN533" s="86"/>
      <c r="AO533" s="86"/>
      <c r="AP533" s="86"/>
      <c r="AQ533" s="86"/>
      <c r="AR533" s="86"/>
    </row>
    <row r="534" spans="2:44" x14ac:dyDescent="0.25">
      <c r="B534" s="37"/>
      <c r="C534" s="37"/>
      <c r="D534" s="37"/>
      <c r="E534" s="88"/>
      <c r="F534" s="88"/>
      <c r="G534" s="88"/>
      <c r="H534" s="88"/>
      <c r="I534" s="88"/>
      <c r="J534" s="88"/>
      <c r="K534" s="88"/>
      <c r="L534" s="88"/>
      <c r="M534" s="88"/>
      <c r="N534" s="88"/>
      <c r="O534" s="88"/>
      <c r="S534" s="86"/>
      <c r="T534" s="86"/>
      <c r="U534" s="86"/>
      <c r="V534" s="86"/>
      <c r="W534" s="86"/>
      <c r="X534" s="86"/>
      <c r="Y534" s="86"/>
      <c r="Z534" s="86"/>
      <c r="AA534" s="86"/>
      <c r="AB534" s="86"/>
      <c r="AC534" s="86"/>
      <c r="AD534" s="86"/>
      <c r="AE534" s="86"/>
      <c r="AF534" s="86"/>
      <c r="AG534" s="86"/>
      <c r="AH534" s="86"/>
      <c r="AI534" s="86"/>
      <c r="AJ534" s="86"/>
      <c r="AK534" s="86"/>
      <c r="AL534" s="86"/>
      <c r="AM534" s="86"/>
      <c r="AN534" s="86"/>
      <c r="AO534" s="86"/>
      <c r="AP534" s="86"/>
      <c r="AQ534" s="86"/>
      <c r="AR534" s="86"/>
    </row>
    <row r="535" spans="2:44" x14ac:dyDescent="0.25">
      <c r="B535" s="37"/>
      <c r="C535" s="37"/>
      <c r="D535" s="37"/>
      <c r="E535" s="88"/>
      <c r="F535" s="88"/>
      <c r="G535" s="88"/>
      <c r="H535" s="88"/>
      <c r="I535" s="88"/>
      <c r="J535" s="88"/>
      <c r="K535" s="88"/>
      <c r="L535" s="88"/>
      <c r="M535" s="88"/>
      <c r="N535" s="88"/>
      <c r="O535" s="88"/>
      <c r="S535" s="86"/>
      <c r="T535" s="86"/>
      <c r="U535" s="86"/>
      <c r="V535" s="86"/>
      <c r="W535" s="86"/>
      <c r="X535" s="86"/>
      <c r="Y535" s="86"/>
      <c r="Z535" s="86"/>
      <c r="AA535" s="86"/>
      <c r="AB535" s="86"/>
      <c r="AC535" s="86"/>
      <c r="AD535" s="86"/>
      <c r="AE535" s="86"/>
      <c r="AF535" s="86"/>
      <c r="AG535" s="86"/>
      <c r="AH535" s="86"/>
      <c r="AI535" s="86"/>
      <c r="AJ535" s="86"/>
      <c r="AK535" s="86"/>
      <c r="AL535" s="86"/>
      <c r="AM535" s="86"/>
      <c r="AN535" s="86"/>
      <c r="AO535" s="86"/>
      <c r="AP535" s="86"/>
      <c r="AQ535" s="86"/>
      <c r="AR535" s="86"/>
    </row>
    <row r="536" spans="2:44" x14ac:dyDescent="0.25">
      <c r="B536" s="37"/>
      <c r="C536" s="37"/>
      <c r="D536" s="37"/>
      <c r="E536" s="88"/>
      <c r="F536" s="88"/>
      <c r="G536" s="88"/>
      <c r="H536" s="88"/>
      <c r="I536" s="88"/>
      <c r="J536" s="88"/>
      <c r="K536" s="88"/>
      <c r="L536" s="88"/>
      <c r="M536" s="88"/>
      <c r="N536" s="88"/>
      <c r="O536" s="88"/>
      <c r="S536" s="86"/>
      <c r="T536" s="86"/>
      <c r="U536" s="86"/>
      <c r="V536" s="86"/>
      <c r="W536" s="86"/>
      <c r="X536" s="86"/>
      <c r="Y536" s="86"/>
      <c r="Z536" s="86"/>
      <c r="AA536" s="86"/>
      <c r="AB536" s="86"/>
      <c r="AC536" s="86"/>
      <c r="AD536" s="86"/>
      <c r="AE536" s="86"/>
      <c r="AF536" s="86"/>
      <c r="AG536" s="86"/>
      <c r="AH536" s="86"/>
      <c r="AI536" s="86"/>
      <c r="AJ536" s="86"/>
      <c r="AK536" s="86"/>
      <c r="AL536" s="86"/>
      <c r="AM536" s="86"/>
      <c r="AN536" s="86"/>
      <c r="AO536" s="86"/>
      <c r="AP536" s="86"/>
      <c r="AQ536" s="86"/>
      <c r="AR536" s="86"/>
    </row>
    <row r="537" spans="2:44" x14ac:dyDescent="0.25">
      <c r="B537" s="37"/>
      <c r="C537" s="37"/>
      <c r="D537" s="37"/>
      <c r="E537" s="88"/>
      <c r="F537" s="88"/>
      <c r="G537" s="88"/>
      <c r="H537" s="88"/>
      <c r="I537" s="88"/>
      <c r="J537" s="88"/>
      <c r="K537" s="88"/>
      <c r="L537" s="88"/>
      <c r="M537" s="88"/>
      <c r="N537" s="88"/>
      <c r="O537" s="88"/>
      <c r="S537" s="86"/>
      <c r="T537" s="86"/>
      <c r="U537" s="86"/>
      <c r="V537" s="86"/>
      <c r="W537" s="86"/>
      <c r="X537" s="86"/>
      <c r="Y537" s="86"/>
      <c r="Z537" s="86"/>
      <c r="AA537" s="86"/>
      <c r="AB537" s="86"/>
      <c r="AC537" s="86"/>
      <c r="AD537" s="86"/>
      <c r="AE537" s="86"/>
      <c r="AF537" s="86"/>
      <c r="AG537" s="86"/>
      <c r="AH537" s="86"/>
      <c r="AI537" s="86"/>
      <c r="AJ537" s="86"/>
      <c r="AK537" s="86"/>
      <c r="AL537" s="86"/>
      <c r="AM537" s="86"/>
      <c r="AN537" s="86"/>
      <c r="AO537" s="86"/>
      <c r="AP537" s="86"/>
      <c r="AQ537" s="86"/>
      <c r="AR537" s="86"/>
    </row>
    <row r="538" spans="2:44" x14ac:dyDescent="0.25">
      <c r="B538" s="37"/>
      <c r="C538" s="37"/>
      <c r="D538" s="37"/>
      <c r="E538" s="88"/>
      <c r="F538" s="88"/>
      <c r="G538" s="88"/>
      <c r="H538" s="88"/>
      <c r="I538" s="88"/>
      <c r="J538" s="88"/>
      <c r="K538" s="88"/>
      <c r="L538" s="88"/>
      <c r="M538" s="88"/>
      <c r="N538" s="88"/>
      <c r="O538" s="88"/>
      <c r="S538" s="86"/>
      <c r="T538" s="86"/>
      <c r="U538" s="86"/>
      <c r="V538" s="86"/>
      <c r="W538" s="86"/>
      <c r="X538" s="86"/>
      <c r="Y538" s="86"/>
      <c r="Z538" s="86"/>
      <c r="AA538" s="86"/>
      <c r="AB538" s="86"/>
      <c r="AC538" s="86"/>
      <c r="AD538" s="86"/>
      <c r="AE538" s="86"/>
      <c r="AF538" s="86"/>
      <c r="AG538" s="86"/>
      <c r="AH538" s="86"/>
      <c r="AI538" s="86"/>
      <c r="AJ538" s="86"/>
      <c r="AK538" s="86"/>
      <c r="AL538" s="86"/>
      <c r="AM538" s="86"/>
      <c r="AN538" s="86"/>
      <c r="AO538" s="86"/>
      <c r="AP538" s="86"/>
      <c r="AQ538" s="86"/>
      <c r="AR538" s="86"/>
    </row>
    <row r="539" spans="2:44" x14ac:dyDescent="0.25">
      <c r="B539" s="37"/>
      <c r="C539" s="37"/>
      <c r="D539" s="37"/>
      <c r="E539" s="88"/>
      <c r="F539" s="88"/>
      <c r="G539" s="88"/>
      <c r="H539" s="88"/>
      <c r="I539" s="88"/>
      <c r="J539" s="88"/>
      <c r="K539" s="88"/>
      <c r="L539" s="88"/>
      <c r="M539" s="88"/>
      <c r="N539" s="88"/>
      <c r="O539" s="88"/>
      <c r="S539" s="86"/>
      <c r="T539" s="86"/>
      <c r="U539" s="86"/>
      <c r="V539" s="86"/>
      <c r="W539" s="86"/>
      <c r="X539" s="86"/>
      <c r="Y539" s="86"/>
      <c r="Z539" s="86"/>
      <c r="AA539" s="86"/>
      <c r="AB539" s="86"/>
      <c r="AC539" s="86"/>
      <c r="AD539" s="86"/>
      <c r="AE539" s="86"/>
      <c r="AF539" s="86"/>
      <c r="AG539" s="86"/>
      <c r="AH539" s="86"/>
      <c r="AI539" s="86"/>
      <c r="AJ539" s="86"/>
      <c r="AK539" s="86"/>
      <c r="AL539" s="86"/>
      <c r="AM539" s="86"/>
      <c r="AN539" s="86"/>
      <c r="AO539" s="86"/>
      <c r="AP539" s="86"/>
      <c r="AQ539" s="86"/>
      <c r="AR539" s="86"/>
    </row>
    <row r="540" spans="2:44" x14ac:dyDescent="0.25">
      <c r="B540" s="37"/>
      <c r="C540" s="37"/>
      <c r="D540" s="37"/>
      <c r="E540" s="88"/>
      <c r="F540" s="88"/>
      <c r="G540" s="88"/>
      <c r="H540" s="88"/>
      <c r="I540" s="88"/>
      <c r="J540" s="88"/>
      <c r="K540" s="88"/>
      <c r="L540" s="88"/>
      <c r="M540" s="88"/>
      <c r="N540" s="88"/>
      <c r="O540" s="88"/>
      <c r="S540" s="86"/>
      <c r="T540" s="86"/>
      <c r="U540" s="86"/>
      <c r="V540" s="86"/>
      <c r="W540" s="86"/>
      <c r="X540" s="86"/>
      <c r="Y540" s="86"/>
      <c r="Z540" s="86"/>
      <c r="AA540" s="86"/>
      <c r="AB540" s="86"/>
      <c r="AC540" s="86"/>
      <c r="AD540" s="86"/>
      <c r="AE540" s="86"/>
      <c r="AF540" s="86"/>
      <c r="AG540" s="86"/>
      <c r="AH540" s="86"/>
      <c r="AI540" s="86"/>
      <c r="AJ540" s="86"/>
      <c r="AK540" s="86"/>
      <c r="AL540" s="86"/>
      <c r="AM540" s="86"/>
      <c r="AN540" s="86"/>
      <c r="AO540" s="86"/>
      <c r="AP540" s="86"/>
      <c r="AQ540" s="86"/>
      <c r="AR540" s="86"/>
    </row>
    <row r="541" spans="2:44" x14ac:dyDescent="0.25">
      <c r="B541" s="37"/>
      <c r="C541" s="37"/>
      <c r="D541" s="37"/>
      <c r="E541" s="88"/>
      <c r="F541" s="88"/>
      <c r="G541" s="88"/>
      <c r="H541" s="88"/>
      <c r="I541" s="88"/>
      <c r="J541" s="88"/>
      <c r="K541" s="88"/>
      <c r="L541" s="88"/>
      <c r="M541" s="88"/>
      <c r="N541" s="88"/>
      <c r="O541" s="88"/>
      <c r="S541" s="86"/>
      <c r="T541" s="86"/>
      <c r="U541" s="86"/>
      <c r="V541" s="86"/>
      <c r="W541" s="86"/>
      <c r="X541" s="86"/>
      <c r="Y541" s="86"/>
      <c r="Z541" s="86"/>
      <c r="AA541" s="86"/>
      <c r="AB541" s="86"/>
      <c r="AC541" s="86"/>
      <c r="AD541" s="86"/>
      <c r="AE541" s="86"/>
      <c r="AF541" s="86"/>
      <c r="AG541" s="86"/>
      <c r="AH541" s="86"/>
      <c r="AI541" s="86"/>
      <c r="AJ541" s="86"/>
      <c r="AK541" s="86"/>
      <c r="AL541" s="86"/>
      <c r="AM541" s="86"/>
      <c r="AN541" s="86"/>
      <c r="AO541" s="86"/>
      <c r="AP541" s="86"/>
      <c r="AQ541" s="86"/>
      <c r="AR541" s="86"/>
    </row>
    <row r="542" spans="2:44" x14ac:dyDescent="0.25">
      <c r="B542" s="37"/>
      <c r="C542" s="37"/>
      <c r="D542" s="37"/>
      <c r="E542" s="88"/>
      <c r="F542" s="88"/>
      <c r="G542" s="88"/>
      <c r="H542" s="88"/>
      <c r="I542" s="88"/>
      <c r="J542" s="88"/>
      <c r="K542" s="88"/>
      <c r="L542" s="88"/>
      <c r="M542" s="88"/>
      <c r="N542" s="88"/>
      <c r="O542" s="88"/>
      <c r="S542" s="86"/>
      <c r="T542" s="86"/>
      <c r="U542" s="86"/>
      <c r="V542" s="86"/>
      <c r="W542" s="86"/>
      <c r="X542" s="86"/>
      <c r="Y542" s="86"/>
      <c r="Z542" s="86"/>
      <c r="AA542" s="86"/>
      <c r="AB542" s="86"/>
      <c r="AC542" s="86"/>
      <c r="AD542" s="86"/>
      <c r="AE542" s="86"/>
      <c r="AF542" s="86"/>
      <c r="AG542" s="86"/>
      <c r="AH542" s="86"/>
      <c r="AI542" s="86"/>
      <c r="AJ542" s="86"/>
      <c r="AK542" s="86"/>
      <c r="AL542" s="86"/>
      <c r="AM542" s="86"/>
      <c r="AN542" s="86"/>
      <c r="AO542" s="86"/>
      <c r="AP542" s="86"/>
      <c r="AQ542" s="86"/>
      <c r="AR542" s="86"/>
    </row>
    <row r="543" spans="2:44" x14ac:dyDescent="0.25">
      <c r="B543" s="37"/>
      <c r="C543" s="37"/>
      <c r="D543" s="37"/>
      <c r="E543" s="88"/>
      <c r="F543" s="88"/>
      <c r="G543" s="88"/>
      <c r="H543" s="88"/>
      <c r="I543" s="88"/>
      <c r="J543" s="88"/>
      <c r="K543" s="88"/>
      <c r="L543" s="88"/>
      <c r="M543" s="88"/>
      <c r="N543" s="88"/>
      <c r="O543" s="88"/>
      <c r="S543" s="86"/>
      <c r="T543" s="86"/>
      <c r="U543" s="86"/>
      <c r="V543" s="86"/>
      <c r="W543" s="86"/>
      <c r="X543" s="86"/>
      <c r="Y543" s="86"/>
      <c r="Z543" s="86"/>
      <c r="AA543" s="86"/>
      <c r="AB543" s="86"/>
      <c r="AC543" s="86"/>
      <c r="AD543" s="86"/>
      <c r="AE543" s="86"/>
      <c r="AF543" s="86"/>
      <c r="AG543" s="86"/>
      <c r="AH543" s="86"/>
      <c r="AI543" s="86"/>
      <c r="AJ543" s="86"/>
      <c r="AK543" s="86"/>
      <c r="AL543" s="86"/>
      <c r="AM543" s="86"/>
      <c r="AN543" s="86"/>
      <c r="AO543" s="86"/>
      <c r="AP543" s="86"/>
      <c r="AQ543" s="86"/>
      <c r="AR543" s="86"/>
    </row>
    <row r="544" spans="2:44" x14ac:dyDescent="0.25">
      <c r="B544" s="37"/>
      <c r="C544" s="37"/>
      <c r="D544" s="37"/>
      <c r="E544" s="88"/>
      <c r="F544" s="88"/>
      <c r="G544" s="88"/>
      <c r="H544" s="88"/>
      <c r="I544" s="88"/>
      <c r="J544" s="88"/>
      <c r="K544" s="88"/>
      <c r="L544" s="88"/>
      <c r="M544" s="88"/>
      <c r="N544" s="88"/>
      <c r="O544" s="88"/>
      <c r="S544" s="86"/>
      <c r="T544" s="86"/>
      <c r="U544" s="86"/>
      <c r="V544" s="86"/>
      <c r="W544" s="86"/>
      <c r="X544" s="86"/>
      <c r="Y544" s="86"/>
      <c r="Z544" s="86"/>
      <c r="AA544" s="86"/>
      <c r="AB544" s="86"/>
      <c r="AC544" s="86"/>
      <c r="AD544" s="86"/>
      <c r="AE544" s="86"/>
      <c r="AF544" s="86"/>
      <c r="AG544" s="86"/>
      <c r="AH544" s="86"/>
      <c r="AI544" s="86"/>
      <c r="AJ544" s="86"/>
      <c r="AK544" s="86"/>
      <c r="AL544" s="86"/>
      <c r="AM544" s="86"/>
      <c r="AN544" s="86"/>
      <c r="AO544" s="86"/>
      <c r="AP544" s="86"/>
      <c r="AQ544" s="86"/>
      <c r="AR544" s="86"/>
    </row>
    <row r="545" spans="2:44" x14ac:dyDescent="0.25">
      <c r="B545" s="37"/>
      <c r="C545" s="37"/>
      <c r="D545" s="37"/>
      <c r="E545" s="88"/>
      <c r="F545" s="88"/>
      <c r="G545" s="88"/>
      <c r="H545" s="88"/>
      <c r="I545" s="88"/>
      <c r="J545" s="88"/>
      <c r="K545" s="88"/>
      <c r="L545" s="88"/>
      <c r="M545" s="88"/>
      <c r="N545" s="88"/>
      <c r="O545" s="88"/>
      <c r="S545" s="86"/>
      <c r="T545" s="86"/>
      <c r="U545" s="86"/>
      <c r="V545" s="86"/>
      <c r="W545" s="86"/>
      <c r="X545" s="86"/>
      <c r="Y545" s="86"/>
      <c r="Z545" s="86"/>
      <c r="AA545" s="86"/>
      <c r="AB545" s="86"/>
      <c r="AC545" s="86"/>
      <c r="AD545" s="86"/>
      <c r="AE545" s="86"/>
      <c r="AF545" s="86"/>
      <c r="AG545" s="86"/>
      <c r="AH545" s="86"/>
      <c r="AI545" s="86"/>
      <c r="AJ545" s="86"/>
      <c r="AK545" s="86"/>
      <c r="AL545" s="86"/>
      <c r="AM545" s="86"/>
      <c r="AN545" s="86"/>
      <c r="AO545" s="86"/>
      <c r="AP545" s="86"/>
      <c r="AQ545" s="86"/>
      <c r="AR545" s="86"/>
    </row>
    <row r="546" spans="2:44" x14ac:dyDescent="0.25">
      <c r="B546" s="37"/>
      <c r="C546" s="37"/>
      <c r="D546" s="37"/>
      <c r="E546" s="88"/>
      <c r="F546" s="88"/>
      <c r="G546" s="88"/>
      <c r="H546" s="88"/>
      <c r="I546" s="88"/>
      <c r="J546" s="88"/>
      <c r="K546" s="88"/>
      <c r="L546" s="88"/>
      <c r="M546" s="88"/>
      <c r="N546" s="88"/>
      <c r="O546" s="88"/>
      <c r="S546" s="86"/>
      <c r="T546" s="86"/>
      <c r="U546" s="86"/>
      <c r="V546" s="86"/>
      <c r="W546" s="86"/>
      <c r="X546" s="86"/>
      <c r="Y546" s="86"/>
      <c r="Z546" s="86"/>
      <c r="AA546" s="86"/>
      <c r="AB546" s="86"/>
      <c r="AC546" s="86"/>
      <c r="AD546" s="86"/>
      <c r="AE546" s="86"/>
      <c r="AF546" s="86"/>
      <c r="AG546" s="86"/>
      <c r="AH546" s="86"/>
      <c r="AI546" s="86"/>
      <c r="AJ546" s="86"/>
      <c r="AK546" s="86"/>
      <c r="AL546" s="86"/>
      <c r="AM546" s="86"/>
      <c r="AN546" s="86"/>
      <c r="AO546" s="86"/>
      <c r="AP546" s="86"/>
      <c r="AQ546" s="86"/>
      <c r="AR546" s="86"/>
    </row>
    <row r="547" spans="2:44" x14ac:dyDescent="0.25">
      <c r="B547" s="37"/>
      <c r="C547" s="37"/>
      <c r="D547" s="37"/>
      <c r="E547" s="88"/>
      <c r="F547" s="88"/>
      <c r="G547" s="88"/>
      <c r="H547" s="88"/>
      <c r="I547" s="88"/>
      <c r="J547" s="88"/>
      <c r="K547" s="88"/>
      <c r="L547" s="88"/>
      <c r="M547" s="88"/>
      <c r="N547" s="88"/>
      <c r="O547" s="88"/>
      <c r="S547" s="86"/>
      <c r="T547" s="86"/>
      <c r="U547" s="86"/>
      <c r="V547" s="86"/>
      <c r="W547" s="86"/>
      <c r="X547" s="86"/>
      <c r="Y547" s="86"/>
      <c r="Z547" s="86"/>
      <c r="AA547" s="86"/>
      <c r="AB547" s="86"/>
      <c r="AC547" s="86"/>
      <c r="AD547" s="86"/>
      <c r="AE547" s="86"/>
      <c r="AF547" s="86"/>
      <c r="AG547" s="86"/>
      <c r="AH547" s="86"/>
      <c r="AI547" s="86"/>
      <c r="AJ547" s="86"/>
      <c r="AK547" s="86"/>
      <c r="AL547" s="86"/>
      <c r="AM547" s="86"/>
      <c r="AN547" s="86"/>
      <c r="AO547" s="86"/>
      <c r="AP547" s="86"/>
      <c r="AQ547" s="86"/>
      <c r="AR547" s="86"/>
    </row>
    <row r="548" spans="2:44" x14ac:dyDescent="0.25">
      <c r="B548" s="37"/>
      <c r="C548" s="37"/>
      <c r="D548" s="37"/>
      <c r="E548" s="88"/>
      <c r="F548" s="88"/>
      <c r="G548" s="88"/>
      <c r="H548" s="88"/>
      <c r="I548" s="88"/>
      <c r="J548" s="88"/>
      <c r="K548" s="88"/>
      <c r="L548" s="88"/>
      <c r="M548" s="88"/>
      <c r="N548" s="88"/>
      <c r="O548" s="88"/>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row>
    <row r="549" spans="2:44" x14ac:dyDescent="0.25">
      <c r="B549" s="37"/>
      <c r="C549" s="37"/>
      <c r="D549" s="37"/>
      <c r="E549" s="88"/>
      <c r="F549" s="88"/>
      <c r="G549" s="88"/>
      <c r="H549" s="88"/>
      <c r="I549" s="88"/>
      <c r="J549" s="88"/>
      <c r="K549" s="88"/>
      <c r="L549" s="88"/>
      <c r="M549" s="88"/>
      <c r="N549" s="88"/>
      <c r="O549" s="88"/>
      <c r="S549" s="86"/>
      <c r="T549" s="86"/>
      <c r="U549" s="86"/>
      <c r="V549" s="86"/>
      <c r="W549" s="86"/>
      <c r="X549" s="86"/>
      <c r="Y549" s="86"/>
      <c r="Z549" s="86"/>
      <c r="AA549" s="86"/>
      <c r="AB549" s="86"/>
      <c r="AC549" s="86"/>
      <c r="AD549" s="86"/>
      <c r="AE549" s="86"/>
      <c r="AF549" s="86"/>
      <c r="AG549" s="86"/>
      <c r="AH549" s="86"/>
      <c r="AI549" s="86"/>
      <c r="AJ549" s="86"/>
      <c r="AK549" s="86"/>
      <c r="AL549" s="86"/>
      <c r="AM549" s="86"/>
      <c r="AN549" s="86"/>
      <c r="AO549" s="86"/>
      <c r="AP549" s="86"/>
      <c r="AQ549" s="86"/>
      <c r="AR549" s="86"/>
    </row>
    <row r="550" spans="2:44" x14ac:dyDescent="0.25">
      <c r="B550" s="37"/>
      <c r="C550" s="37"/>
      <c r="D550" s="37"/>
      <c r="E550" s="88"/>
      <c r="F550" s="88"/>
      <c r="G550" s="88"/>
      <c r="H550" s="88"/>
      <c r="I550" s="88"/>
      <c r="J550" s="88"/>
      <c r="K550" s="88"/>
      <c r="L550" s="88"/>
      <c r="M550" s="88"/>
      <c r="N550" s="88"/>
      <c r="O550" s="88"/>
      <c r="S550" s="86"/>
      <c r="T550" s="86"/>
      <c r="U550" s="86"/>
      <c r="V550" s="86"/>
      <c r="W550" s="86"/>
      <c r="X550" s="86"/>
      <c r="Y550" s="86"/>
      <c r="Z550" s="86"/>
      <c r="AA550" s="86"/>
      <c r="AB550" s="86"/>
      <c r="AC550" s="86"/>
      <c r="AD550" s="86"/>
      <c r="AE550" s="86"/>
      <c r="AF550" s="86"/>
      <c r="AG550" s="86"/>
      <c r="AH550" s="86"/>
      <c r="AI550" s="86"/>
      <c r="AJ550" s="86"/>
      <c r="AK550" s="86"/>
      <c r="AL550" s="86"/>
      <c r="AM550" s="86"/>
      <c r="AN550" s="86"/>
      <c r="AO550" s="86"/>
      <c r="AP550" s="86"/>
      <c r="AQ550" s="86"/>
      <c r="AR550" s="86"/>
    </row>
    <row r="551" spans="2:44" x14ac:dyDescent="0.25">
      <c r="B551" s="37"/>
      <c r="C551" s="37"/>
      <c r="D551" s="37"/>
      <c r="E551" s="88"/>
      <c r="F551" s="88"/>
      <c r="G551" s="88"/>
      <c r="H551" s="88"/>
      <c r="I551" s="88"/>
      <c r="J551" s="88"/>
      <c r="K551" s="88"/>
      <c r="L551" s="88"/>
      <c r="M551" s="88"/>
      <c r="N551" s="88"/>
      <c r="O551" s="88"/>
      <c r="S551" s="86"/>
      <c r="T551" s="86"/>
      <c r="U551" s="86"/>
      <c r="V551" s="86"/>
      <c r="W551" s="86"/>
      <c r="X551" s="86"/>
      <c r="Y551" s="86"/>
      <c r="Z551" s="86"/>
      <c r="AA551" s="86"/>
      <c r="AB551" s="86"/>
      <c r="AC551" s="86"/>
      <c r="AD551" s="86"/>
      <c r="AE551" s="86"/>
      <c r="AF551" s="86"/>
      <c r="AG551" s="86"/>
      <c r="AH551" s="86"/>
      <c r="AI551" s="86"/>
      <c r="AJ551" s="86"/>
      <c r="AK551" s="86"/>
      <c r="AL551" s="86"/>
      <c r="AM551" s="86"/>
      <c r="AN551" s="86"/>
      <c r="AO551" s="86"/>
      <c r="AP551" s="86"/>
      <c r="AQ551" s="86"/>
      <c r="AR551" s="86"/>
    </row>
    <row r="552" spans="2:44" x14ac:dyDescent="0.25">
      <c r="B552" s="37"/>
      <c r="C552" s="37"/>
      <c r="D552" s="37"/>
      <c r="E552" s="88"/>
      <c r="F552" s="88"/>
      <c r="G552" s="88"/>
      <c r="H552" s="88"/>
      <c r="I552" s="88"/>
      <c r="J552" s="88"/>
      <c r="K552" s="88"/>
      <c r="L552" s="88"/>
      <c r="M552" s="88"/>
      <c r="N552" s="88"/>
      <c r="O552" s="88"/>
      <c r="S552" s="86"/>
      <c r="T552" s="86"/>
      <c r="U552" s="86"/>
      <c r="V552" s="86"/>
      <c r="W552" s="86"/>
      <c r="X552" s="86"/>
      <c r="Y552" s="86"/>
      <c r="Z552" s="86"/>
      <c r="AA552" s="86"/>
      <c r="AB552" s="86"/>
      <c r="AC552" s="86"/>
      <c r="AD552" s="86"/>
      <c r="AE552" s="86"/>
      <c r="AF552" s="86"/>
      <c r="AG552" s="86"/>
      <c r="AH552" s="86"/>
      <c r="AI552" s="86"/>
      <c r="AJ552" s="86"/>
      <c r="AK552" s="86"/>
      <c r="AL552" s="86"/>
      <c r="AM552" s="86"/>
      <c r="AN552" s="86"/>
      <c r="AO552" s="86"/>
      <c r="AP552" s="86"/>
      <c r="AQ552" s="86"/>
      <c r="AR552" s="86"/>
    </row>
    <row r="553" spans="2:44" x14ac:dyDescent="0.25">
      <c r="B553" s="37"/>
      <c r="C553" s="37"/>
      <c r="D553" s="37"/>
      <c r="E553" s="88"/>
      <c r="F553" s="88"/>
      <c r="G553" s="88"/>
      <c r="H553" s="88"/>
      <c r="I553" s="88"/>
      <c r="J553" s="88"/>
      <c r="K553" s="88"/>
      <c r="L553" s="88"/>
      <c r="M553" s="88"/>
      <c r="N553" s="88"/>
      <c r="O553" s="88"/>
      <c r="S553" s="86"/>
      <c r="T553" s="86"/>
      <c r="U553" s="86"/>
      <c r="V553" s="86"/>
      <c r="W553" s="86"/>
      <c r="X553" s="86"/>
      <c r="Y553" s="86"/>
      <c r="Z553" s="86"/>
      <c r="AA553" s="86"/>
      <c r="AB553" s="86"/>
      <c r="AC553" s="86"/>
      <c r="AD553" s="86"/>
      <c r="AE553" s="86"/>
      <c r="AF553" s="86"/>
      <c r="AG553" s="86"/>
      <c r="AH553" s="86"/>
      <c r="AI553" s="86"/>
      <c r="AJ553" s="86"/>
      <c r="AK553" s="86"/>
      <c r="AL553" s="86"/>
      <c r="AM553" s="86"/>
      <c r="AN553" s="86"/>
      <c r="AO553" s="86"/>
      <c r="AP553" s="86"/>
      <c r="AQ553" s="86"/>
      <c r="AR553" s="86"/>
    </row>
    <row r="554" spans="2:44" x14ac:dyDescent="0.25">
      <c r="B554" s="37"/>
      <c r="C554" s="37"/>
      <c r="D554" s="37"/>
      <c r="E554" s="88"/>
      <c r="F554" s="88"/>
      <c r="G554" s="88"/>
      <c r="H554" s="88"/>
      <c r="I554" s="88"/>
      <c r="J554" s="88"/>
      <c r="K554" s="88"/>
      <c r="L554" s="88"/>
      <c r="M554" s="88"/>
      <c r="N554" s="88"/>
      <c r="O554" s="88"/>
      <c r="S554" s="86"/>
      <c r="T554" s="86"/>
      <c r="U554" s="86"/>
      <c r="V554" s="86"/>
      <c r="W554" s="86"/>
      <c r="X554" s="86"/>
      <c r="Y554" s="86"/>
      <c r="Z554" s="86"/>
      <c r="AA554" s="86"/>
      <c r="AB554" s="86"/>
      <c r="AC554" s="86"/>
      <c r="AD554" s="86"/>
      <c r="AE554" s="86"/>
      <c r="AF554" s="86"/>
      <c r="AG554" s="86"/>
      <c r="AH554" s="86"/>
      <c r="AI554" s="86"/>
      <c r="AJ554" s="86"/>
      <c r="AK554" s="86"/>
      <c r="AL554" s="86"/>
      <c r="AM554" s="86"/>
      <c r="AN554" s="86"/>
      <c r="AO554" s="86"/>
      <c r="AP554" s="86"/>
      <c r="AQ554" s="86"/>
      <c r="AR554" s="86"/>
    </row>
    <row r="555" spans="2:44" x14ac:dyDescent="0.25">
      <c r="B555" s="37"/>
      <c r="C555" s="37"/>
      <c r="D555" s="37"/>
      <c r="E555" s="88"/>
      <c r="F555" s="88"/>
      <c r="G555" s="88"/>
      <c r="H555" s="88"/>
      <c r="I555" s="88"/>
      <c r="J555" s="88"/>
      <c r="K555" s="88"/>
      <c r="L555" s="88"/>
      <c r="M555" s="88"/>
      <c r="N555" s="88"/>
      <c r="O555" s="88"/>
      <c r="S555" s="86"/>
      <c r="T555" s="86"/>
      <c r="U555" s="86"/>
      <c r="V555" s="86"/>
      <c r="W555" s="86"/>
      <c r="X555" s="86"/>
      <c r="Y555" s="86"/>
      <c r="Z555" s="86"/>
      <c r="AA555" s="86"/>
      <c r="AB555" s="86"/>
      <c r="AC555" s="86"/>
      <c r="AD555" s="86"/>
      <c r="AE555" s="86"/>
      <c r="AF555" s="86"/>
      <c r="AG555" s="86"/>
      <c r="AH555" s="86"/>
      <c r="AI555" s="86"/>
      <c r="AJ555" s="86"/>
      <c r="AK555" s="86"/>
      <c r="AL555" s="86"/>
      <c r="AM555" s="86"/>
      <c r="AN555" s="86"/>
      <c r="AO555" s="86"/>
      <c r="AP555" s="86"/>
      <c r="AQ555" s="86"/>
      <c r="AR555" s="86"/>
    </row>
    <row r="556" spans="2:44" x14ac:dyDescent="0.25">
      <c r="B556" s="37"/>
      <c r="C556" s="37"/>
      <c r="D556" s="37"/>
      <c r="E556" s="88"/>
      <c r="F556" s="88"/>
      <c r="G556" s="88"/>
      <c r="H556" s="88"/>
      <c r="I556" s="88"/>
      <c r="J556" s="88"/>
      <c r="K556" s="88"/>
      <c r="L556" s="88"/>
      <c r="M556" s="88"/>
      <c r="N556" s="88"/>
      <c r="O556" s="88"/>
      <c r="S556" s="86"/>
      <c r="T556" s="86"/>
      <c r="U556" s="86"/>
      <c r="V556" s="86"/>
      <c r="W556" s="86"/>
      <c r="X556" s="86"/>
      <c r="Y556" s="86"/>
      <c r="Z556" s="86"/>
      <c r="AA556" s="86"/>
      <c r="AB556" s="86"/>
      <c r="AC556" s="86"/>
      <c r="AD556" s="86"/>
      <c r="AE556" s="86"/>
      <c r="AF556" s="86"/>
      <c r="AG556" s="86"/>
      <c r="AH556" s="86"/>
      <c r="AI556" s="86"/>
      <c r="AJ556" s="86"/>
      <c r="AK556" s="86"/>
      <c r="AL556" s="86"/>
      <c r="AM556" s="86"/>
      <c r="AN556" s="86"/>
      <c r="AO556" s="86"/>
      <c r="AP556" s="86"/>
      <c r="AQ556" s="86"/>
      <c r="AR556" s="86"/>
    </row>
    <row r="557" spans="2:44" x14ac:dyDescent="0.25">
      <c r="B557" s="37"/>
      <c r="C557" s="37"/>
      <c r="D557" s="37"/>
      <c r="E557" s="88"/>
      <c r="F557" s="88"/>
      <c r="G557" s="88"/>
      <c r="H557" s="88"/>
      <c r="I557" s="88"/>
      <c r="J557" s="88"/>
      <c r="K557" s="88"/>
      <c r="L557" s="88"/>
      <c r="M557" s="88"/>
      <c r="N557" s="88"/>
      <c r="O557" s="88"/>
      <c r="S557" s="86"/>
      <c r="T557" s="86"/>
      <c r="U557" s="86"/>
      <c r="V557" s="86"/>
      <c r="W557" s="86"/>
      <c r="X557" s="86"/>
      <c r="Y557" s="86"/>
      <c r="Z557" s="86"/>
      <c r="AA557" s="86"/>
      <c r="AB557" s="86"/>
      <c r="AC557" s="86"/>
      <c r="AD557" s="86"/>
      <c r="AE557" s="86"/>
      <c r="AF557" s="86"/>
      <c r="AG557" s="86"/>
      <c r="AH557" s="86"/>
      <c r="AI557" s="86"/>
      <c r="AJ557" s="86"/>
      <c r="AK557" s="86"/>
      <c r="AL557" s="86"/>
      <c r="AM557" s="86"/>
      <c r="AN557" s="86"/>
      <c r="AO557" s="86"/>
      <c r="AP557" s="86"/>
      <c r="AQ557" s="86"/>
      <c r="AR557" s="86"/>
    </row>
    <row r="558" spans="2:44" x14ac:dyDescent="0.25">
      <c r="B558" s="37"/>
      <c r="C558" s="37"/>
      <c r="D558" s="37"/>
      <c r="E558" s="88"/>
      <c r="F558" s="88"/>
      <c r="G558" s="88"/>
      <c r="H558" s="88"/>
      <c r="I558" s="88"/>
      <c r="J558" s="88"/>
      <c r="K558" s="88"/>
      <c r="L558" s="88"/>
      <c r="M558" s="88"/>
      <c r="N558" s="88"/>
      <c r="O558" s="88"/>
      <c r="S558" s="86"/>
      <c r="T558" s="86"/>
      <c r="U558" s="86"/>
      <c r="V558" s="86"/>
      <c r="W558" s="86"/>
      <c r="X558" s="86"/>
      <c r="Y558" s="86"/>
      <c r="Z558" s="86"/>
      <c r="AA558" s="86"/>
      <c r="AB558" s="86"/>
      <c r="AC558" s="86"/>
      <c r="AD558" s="86"/>
      <c r="AE558" s="86"/>
      <c r="AF558" s="86"/>
      <c r="AG558" s="86"/>
      <c r="AH558" s="86"/>
      <c r="AI558" s="86"/>
      <c r="AJ558" s="86"/>
      <c r="AK558" s="86"/>
      <c r="AL558" s="86"/>
      <c r="AM558" s="86"/>
      <c r="AN558" s="86"/>
      <c r="AO558" s="86"/>
      <c r="AP558" s="86"/>
      <c r="AQ558" s="86"/>
      <c r="AR558" s="86"/>
    </row>
    <row r="559" spans="2:44" x14ac:dyDescent="0.25">
      <c r="B559" s="37"/>
      <c r="C559" s="37"/>
      <c r="D559" s="37"/>
      <c r="E559" s="88"/>
      <c r="F559" s="88"/>
      <c r="G559" s="88"/>
      <c r="H559" s="88"/>
      <c r="I559" s="88"/>
      <c r="J559" s="88"/>
      <c r="K559" s="88"/>
      <c r="L559" s="88"/>
      <c r="M559" s="88"/>
      <c r="N559" s="88"/>
      <c r="O559" s="88"/>
      <c r="S559" s="86"/>
      <c r="T559" s="86"/>
      <c r="U559" s="86"/>
      <c r="V559" s="86"/>
      <c r="W559" s="86"/>
      <c r="X559" s="86"/>
      <c r="Y559" s="86"/>
      <c r="Z559" s="86"/>
      <c r="AA559" s="86"/>
      <c r="AB559" s="86"/>
      <c r="AC559" s="86"/>
      <c r="AD559" s="86"/>
      <c r="AE559" s="86"/>
      <c r="AF559" s="86"/>
      <c r="AG559" s="86"/>
      <c r="AH559" s="86"/>
      <c r="AI559" s="86"/>
      <c r="AJ559" s="86"/>
      <c r="AK559" s="86"/>
      <c r="AL559" s="86"/>
      <c r="AM559" s="86"/>
      <c r="AN559" s="86"/>
      <c r="AO559" s="86"/>
      <c r="AP559" s="86"/>
      <c r="AQ559" s="86"/>
      <c r="AR559" s="86"/>
    </row>
    <row r="560" spans="2:44" x14ac:dyDescent="0.25">
      <c r="B560" s="37"/>
      <c r="C560" s="37"/>
      <c r="D560" s="37"/>
      <c r="E560" s="88"/>
      <c r="F560" s="88"/>
      <c r="G560" s="88"/>
      <c r="H560" s="88"/>
      <c r="I560" s="88"/>
      <c r="J560" s="88"/>
      <c r="K560" s="88"/>
      <c r="L560" s="88"/>
      <c r="M560" s="88"/>
      <c r="N560" s="88"/>
      <c r="O560" s="88"/>
      <c r="S560" s="86"/>
      <c r="T560" s="86"/>
      <c r="U560" s="86"/>
      <c r="V560" s="86"/>
      <c r="W560" s="86"/>
      <c r="X560" s="86"/>
      <c r="Y560" s="86"/>
      <c r="Z560" s="86"/>
      <c r="AA560" s="86"/>
      <c r="AB560" s="86"/>
      <c r="AC560" s="86"/>
      <c r="AD560" s="86"/>
      <c r="AE560" s="86"/>
      <c r="AF560" s="86"/>
      <c r="AG560" s="86"/>
      <c r="AH560" s="86"/>
      <c r="AI560" s="86"/>
      <c r="AJ560" s="86"/>
      <c r="AK560" s="86"/>
      <c r="AL560" s="86"/>
      <c r="AM560" s="86"/>
      <c r="AN560" s="86"/>
      <c r="AO560" s="86"/>
      <c r="AP560" s="86"/>
      <c r="AQ560" s="86"/>
      <c r="AR560" s="86"/>
    </row>
    <row r="561" spans="2:44" x14ac:dyDescent="0.25">
      <c r="B561" s="37"/>
      <c r="C561" s="37"/>
      <c r="D561" s="37"/>
      <c r="E561" s="88"/>
      <c r="F561" s="88"/>
      <c r="G561" s="88"/>
      <c r="H561" s="88"/>
      <c r="I561" s="88"/>
      <c r="J561" s="88"/>
      <c r="K561" s="88"/>
      <c r="L561" s="88"/>
      <c r="M561" s="88"/>
      <c r="N561" s="88"/>
      <c r="O561" s="88"/>
      <c r="S561" s="86"/>
      <c r="T561" s="86"/>
      <c r="U561" s="86"/>
      <c r="V561" s="86"/>
      <c r="W561" s="86"/>
      <c r="X561" s="86"/>
      <c r="Y561" s="86"/>
      <c r="Z561" s="86"/>
      <c r="AA561" s="86"/>
      <c r="AB561" s="86"/>
      <c r="AC561" s="86"/>
      <c r="AD561" s="86"/>
      <c r="AE561" s="86"/>
      <c r="AF561" s="86"/>
      <c r="AG561" s="86"/>
      <c r="AH561" s="86"/>
      <c r="AI561" s="86"/>
      <c r="AJ561" s="86"/>
      <c r="AK561" s="86"/>
      <c r="AL561" s="86"/>
      <c r="AM561" s="86"/>
      <c r="AN561" s="86"/>
      <c r="AO561" s="86"/>
      <c r="AP561" s="86"/>
      <c r="AQ561" s="86"/>
      <c r="AR561" s="86"/>
    </row>
    <row r="562" spans="2:44" x14ac:dyDescent="0.25">
      <c r="B562" s="37"/>
      <c r="C562" s="37"/>
      <c r="D562" s="37"/>
      <c r="E562" s="88"/>
      <c r="F562" s="88"/>
      <c r="G562" s="88"/>
      <c r="H562" s="88"/>
      <c r="I562" s="88"/>
      <c r="J562" s="88"/>
      <c r="K562" s="88"/>
      <c r="L562" s="88"/>
      <c r="M562" s="88"/>
      <c r="N562" s="88"/>
      <c r="O562" s="88"/>
      <c r="S562" s="86"/>
      <c r="T562" s="86"/>
      <c r="U562" s="86"/>
      <c r="V562" s="86"/>
      <c r="W562" s="86"/>
      <c r="X562" s="86"/>
      <c r="Y562" s="86"/>
      <c r="Z562" s="86"/>
      <c r="AA562" s="86"/>
      <c r="AB562" s="86"/>
      <c r="AC562" s="86"/>
      <c r="AD562" s="86"/>
      <c r="AE562" s="86"/>
      <c r="AF562" s="86"/>
      <c r="AG562" s="86"/>
      <c r="AH562" s="86"/>
      <c r="AI562" s="86"/>
      <c r="AJ562" s="86"/>
      <c r="AK562" s="86"/>
      <c r="AL562" s="86"/>
      <c r="AM562" s="86"/>
      <c r="AN562" s="86"/>
      <c r="AO562" s="86"/>
      <c r="AP562" s="86"/>
      <c r="AQ562" s="86"/>
      <c r="AR562" s="86"/>
    </row>
    <row r="563" spans="2:44" x14ac:dyDescent="0.25">
      <c r="B563" s="37"/>
      <c r="C563" s="37"/>
      <c r="D563" s="37"/>
      <c r="E563" s="88"/>
      <c r="F563" s="88"/>
      <c r="G563" s="88"/>
      <c r="H563" s="88"/>
      <c r="I563" s="88"/>
      <c r="J563" s="88"/>
      <c r="K563" s="88"/>
      <c r="L563" s="88"/>
      <c r="M563" s="88"/>
      <c r="N563" s="88"/>
      <c r="O563" s="88"/>
      <c r="S563" s="86"/>
      <c r="T563" s="86"/>
      <c r="U563" s="86"/>
      <c r="V563" s="86"/>
      <c r="W563" s="86"/>
      <c r="X563" s="86"/>
      <c r="Y563" s="86"/>
      <c r="Z563" s="86"/>
      <c r="AA563" s="86"/>
      <c r="AB563" s="86"/>
      <c r="AC563" s="86"/>
      <c r="AD563" s="86"/>
      <c r="AE563" s="86"/>
      <c r="AF563" s="86"/>
      <c r="AG563" s="86"/>
      <c r="AH563" s="86"/>
      <c r="AI563" s="86"/>
      <c r="AJ563" s="86"/>
      <c r="AK563" s="86"/>
      <c r="AL563" s="86"/>
      <c r="AM563" s="86"/>
      <c r="AN563" s="86"/>
      <c r="AO563" s="86"/>
      <c r="AP563" s="86"/>
      <c r="AQ563" s="86"/>
      <c r="AR563" s="86"/>
    </row>
    <row r="564" spans="2:44" x14ac:dyDescent="0.25">
      <c r="B564" s="37"/>
      <c r="C564" s="37"/>
      <c r="D564" s="37"/>
      <c r="E564" s="88"/>
      <c r="F564" s="88"/>
      <c r="G564" s="88"/>
      <c r="H564" s="88"/>
      <c r="I564" s="88"/>
      <c r="J564" s="88"/>
      <c r="K564" s="88"/>
      <c r="L564" s="88"/>
      <c r="M564" s="88"/>
      <c r="N564" s="88"/>
      <c r="O564" s="88"/>
      <c r="S564" s="86"/>
      <c r="T564" s="86"/>
      <c r="U564" s="86"/>
      <c r="V564" s="86"/>
      <c r="W564" s="86"/>
      <c r="X564" s="86"/>
      <c r="Y564" s="86"/>
      <c r="Z564" s="86"/>
      <c r="AA564" s="86"/>
      <c r="AB564" s="86"/>
      <c r="AC564" s="86"/>
      <c r="AD564" s="86"/>
      <c r="AE564" s="86"/>
      <c r="AF564" s="86"/>
      <c r="AG564" s="86"/>
      <c r="AH564" s="86"/>
      <c r="AI564" s="86"/>
      <c r="AJ564" s="86"/>
      <c r="AK564" s="86"/>
      <c r="AL564" s="86"/>
      <c r="AM564" s="86"/>
      <c r="AN564" s="86"/>
      <c r="AO564" s="86"/>
      <c r="AP564" s="86"/>
      <c r="AQ564" s="86"/>
      <c r="AR564" s="86"/>
    </row>
    <row r="565" spans="2:44" x14ac:dyDescent="0.25">
      <c r="B565" s="37"/>
      <c r="C565" s="37"/>
      <c r="D565" s="37"/>
      <c r="E565" s="88"/>
      <c r="F565" s="88"/>
      <c r="G565" s="88"/>
      <c r="H565" s="88"/>
      <c r="I565" s="88"/>
      <c r="J565" s="88"/>
      <c r="K565" s="88"/>
      <c r="L565" s="88"/>
      <c r="M565" s="88"/>
      <c r="N565" s="88"/>
      <c r="O565" s="88"/>
      <c r="S565" s="86"/>
      <c r="T565" s="86"/>
      <c r="U565" s="86"/>
      <c r="V565" s="86"/>
      <c r="W565" s="86"/>
      <c r="X565" s="86"/>
      <c r="Y565" s="86"/>
      <c r="Z565" s="86"/>
      <c r="AA565" s="86"/>
      <c r="AB565" s="86"/>
      <c r="AC565" s="86"/>
      <c r="AD565" s="86"/>
      <c r="AE565" s="86"/>
      <c r="AF565" s="86"/>
      <c r="AG565" s="86"/>
      <c r="AH565" s="86"/>
      <c r="AI565" s="86"/>
      <c r="AJ565" s="86"/>
      <c r="AK565" s="86"/>
      <c r="AL565" s="86"/>
      <c r="AM565" s="86"/>
      <c r="AN565" s="86"/>
      <c r="AO565" s="86"/>
      <c r="AP565" s="86"/>
      <c r="AQ565" s="86"/>
      <c r="AR565" s="86"/>
    </row>
    <row r="566" spans="2:44" x14ac:dyDescent="0.25">
      <c r="B566" s="37"/>
      <c r="C566" s="37"/>
      <c r="D566" s="37"/>
      <c r="E566" s="88"/>
      <c r="F566" s="88"/>
      <c r="G566" s="88"/>
      <c r="H566" s="88"/>
      <c r="I566" s="88"/>
      <c r="J566" s="88"/>
      <c r="K566" s="88"/>
      <c r="L566" s="88"/>
      <c r="M566" s="88"/>
      <c r="N566" s="88"/>
      <c r="O566" s="88"/>
      <c r="S566" s="86"/>
      <c r="T566" s="86"/>
      <c r="U566" s="86"/>
      <c r="V566" s="86"/>
      <c r="W566" s="86"/>
      <c r="X566" s="86"/>
      <c r="Y566" s="86"/>
      <c r="Z566" s="86"/>
      <c r="AA566" s="86"/>
      <c r="AB566" s="86"/>
      <c r="AC566" s="86"/>
      <c r="AD566" s="86"/>
      <c r="AE566" s="86"/>
      <c r="AF566" s="86"/>
      <c r="AG566" s="86"/>
      <c r="AH566" s="86"/>
      <c r="AI566" s="86"/>
      <c r="AJ566" s="86"/>
      <c r="AK566" s="86"/>
      <c r="AL566" s="86"/>
      <c r="AM566" s="86"/>
      <c r="AN566" s="86"/>
      <c r="AO566" s="86"/>
      <c r="AP566" s="86"/>
      <c r="AQ566" s="86"/>
      <c r="AR566" s="86"/>
    </row>
    <row r="567" spans="2:44" x14ac:dyDescent="0.25">
      <c r="B567" s="37"/>
      <c r="C567" s="37"/>
      <c r="D567" s="37"/>
      <c r="E567" s="88"/>
      <c r="F567" s="88"/>
      <c r="G567" s="88"/>
      <c r="H567" s="88"/>
      <c r="I567" s="88"/>
      <c r="J567" s="88"/>
      <c r="K567" s="88"/>
      <c r="L567" s="88"/>
      <c r="M567" s="88"/>
      <c r="N567" s="88"/>
      <c r="O567" s="88"/>
      <c r="S567" s="86"/>
      <c r="T567" s="86"/>
      <c r="U567" s="86"/>
      <c r="V567" s="86"/>
      <c r="W567" s="86"/>
      <c r="X567" s="86"/>
      <c r="Y567" s="86"/>
      <c r="Z567" s="86"/>
      <c r="AA567" s="86"/>
      <c r="AB567" s="86"/>
      <c r="AC567" s="86"/>
      <c r="AD567" s="86"/>
      <c r="AE567" s="86"/>
      <c r="AF567" s="86"/>
      <c r="AG567" s="86"/>
      <c r="AH567" s="86"/>
      <c r="AI567" s="86"/>
      <c r="AJ567" s="86"/>
      <c r="AK567" s="86"/>
      <c r="AL567" s="86"/>
      <c r="AM567" s="86"/>
      <c r="AN567" s="86"/>
      <c r="AO567" s="86"/>
      <c r="AP567" s="86"/>
      <c r="AQ567" s="86"/>
      <c r="AR567" s="86"/>
    </row>
    <row r="568" spans="2:44" x14ac:dyDescent="0.25">
      <c r="B568" s="37"/>
      <c r="C568" s="37"/>
      <c r="D568" s="37"/>
      <c r="E568" s="88"/>
      <c r="F568" s="88"/>
      <c r="G568" s="88"/>
      <c r="H568" s="88"/>
      <c r="I568" s="88"/>
      <c r="J568" s="88"/>
      <c r="K568" s="88"/>
      <c r="L568" s="88"/>
      <c r="M568" s="88"/>
      <c r="N568" s="88"/>
      <c r="O568" s="88"/>
      <c r="S568" s="86"/>
      <c r="T568" s="86"/>
      <c r="U568" s="86"/>
      <c r="V568" s="86"/>
      <c r="W568" s="86"/>
      <c r="X568" s="86"/>
      <c r="Y568" s="86"/>
      <c r="Z568" s="86"/>
      <c r="AA568" s="86"/>
      <c r="AB568" s="86"/>
      <c r="AC568" s="86"/>
      <c r="AD568" s="86"/>
      <c r="AE568" s="86"/>
      <c r="AF568" s="86"/>
      <c r="AG568" s="86"/>
      <c r="AH568" s="86"/>
      <c r="AI568" s="86"/>
      <c r="AJ568" s="86"/>
      <c r="AK568" s="86"/>
      <c r="AL568" s="86"/>
      <c r="AM568" s="86"/>
      <c r="AN568" s="86"/>
      <c r="AO568" s="86"/>
      <c r="AP568" s="86"/>
      <c r="AQ568" s="86"/>
      <c r="AR568" s="86"/>
    </row>
    <row r="569" spans="2:44" x14ac:dyDescent="0.25">
      <c r="B569" s="37"/>
      <c r="C569" s="37"/>
      <c r="D569" s="37"/>
      <c r="E569" s="88"/>
      <c r="F569" s="88"/>
      <c r="G569" s="88"/>
      <c r="H569" s="88"/>
      <c r="I569" s="88"/>
      <c r="J569" s="88"/>
      <c r="K569" s="88"/>
      <c r="L569" s="88"/>
      <c r="M569" s="88"/>
      <c r="N569" s="88"/>
      <c r="O569" s="88"/>
      <c r="S569" s="86"/>
      <c r="T569" s="86"/>
      <c r="U569" s="86"/>
      <c r="V569" s="86"/>
      <c r="W569" s="86"/>
      <c r="X569" s="86"/>
      <c r="Y569" s="86"/>
      <c r="Z569" s="86"/>
      <c r="AA569" s="86"/>
      <c r="AB569" s="86"/>
      <c r="AC569" s="86"/>
      <c r="AD569" s="86"/>
      <c r="AE569" s="86"/>
      <c r="AF569" s="86"/>
      <c r="AG569" s="86"/>
      <c r="AH569" s="86"/>
      <c r="AI569" s="86"/>
      <c r="AJ569" s="86"/>
      <c r="AK569" s="86"/>
      <c r="AL569" s="86"/>
      <c r="AM569" s="86"/>
      <c r="AN569" s="86"/>
      <c r="AO569" s="86"/>
      <c r="AP569" s="86"/>
      <c r="AQ569" s="86"/>
      <c r="AR569" s="86"/>
    </row>
    <row r="570" spans="2:44" x14ac:dyDescent="0.25">
      <c r="B570" s="37"/>
      <c r="C570" s="37"/>
      <c r="D570" s="37"/>
      <c r="E570" s="88"/>
      <c r="F570" s="88"/>
      <c r="G570" s="88"/>
      <c r="H570" s="88"/>
      <c r="I570" s="88"/>
      <c r="J570" s="88"/>
      <c r="K570" s="88"/>
      <c r="L570" s="88"/>
      <c r="M570" s="88"/>
      <c r="N570" s="88"/>
      <c r="O570" s="88"/>
      <c r="S570" s="86"/>
      <c r="T570" s="86"/>
      <c r="U570" s="86"/>
      <c r="V570" s="86"/>
      <c r="W570" s="86"/>
      <c r="X570" s="86"/>
      <c r="Y570" s="86"/>
      <c r="Z570" s="86"/>
      <c r="AA570" s="86"/>
      <c r="AB570" s="86"/>
      <c r="AC570" s="86"/>
      <c r="AD570" s="86"/>
      <c r="AE570" s="86"/>
      <c r="AF570" s="86"/>
      <c r="AG570" s="86"/>
      <c r="AH570" s="86"/>
      <c r="AI570" s="86"/>
      <c r="AJ570" s="86"/>
      <c r="AK570" s="86"/>
      <c r="AL570" s="86"/>
      <c r="AM570" s="86"/>
      <c r="AN570" s="86"/>
      <c r="AO570" s="86"/>
      <c r="AP570" s="86"/>
      <c r="AQ570" s="86"/>
      <c r="AR570" s="86"/>
    </row>
    <row r="571" spans="2:44" x14ac:dyDescent="0.25">
      <c r="B571" s="37"/>
      <c r="C571" s="37"/>
      <c r="D571" s="37"/>
      <c r="E571" s="88"/>
      <c r="F571" s="88"/>
      <c r="G571" s="88"/>
      <c r="H571" s="88"/>
      <c r="I571" s="88"/>
      <c r="J571" s="88"/>
      <c r="K571" s="88"/>
      <c r="L571" s="88"/>
      <c r="M571" s="88"/>
      <c r="N571" s="88"/>
      <c r="O571" s="88"/>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row>
    <row r="572" spans="2:44" x14ac:dyDescent="0.25">
      <c r="B572" s="37"/>
      <c r="C572" s="37"/>
      <c r="D572" s="37"/>
      <c r="E572" s="88"/>
      <c r="F572" s="88"/>
      <c r="G572" s="88"/>
      <c r="H572" s="88"/>
      <c r="I572" s="88"/>
      <c r="J572" s="88"/>
      <c r="K572" s="88"/>
      <c r="L572" s="88"/>
      <c r="M572" s="88"/>
      <c r="N572" s="88"/>
      <c r="O572" s="88"/>
      <c r="S572" s="86"/>
      <c r="T572" s="86"/>
      <c r="U572" s="86"/>
      <c r="V572" s="86"/>
      <c r="W572" s="86"/>
      <c r="X572" s="86"/>
      <c r="Y572" s="86"/>
      <c r="Z572" s="86"/>
      <c r="AA572" s="86"/>
      <c r="AB572" s="86"/>
      <c r="AC572" s="86"/>
      <c r="AD572" s="86"/>
      <c r="AE572" s="86"/>
      <c r="AF572" s="86"/>
      <c r="AG572" s="86"/>
      <c r="AH572" s="86"/>
      <c r="AI572" s="86"/>
      <c r="AJ572" s="86"/>
      <c r="AK572" s="86"/>
      <c r="AL572" s="86"/>
      <c r="AM572" s="86"/>
      <c r="AN572" s="86"/>
      <c r="AO572" s="86"/>
      <c r="AP572" s="86"/>
      <c r="AQ572" s="86"/>
      <c r="AR572" s="86"/>
    </row>
    <row r="573" spans="2:44" x14ac:dyDescent="0.25">
      <c r="B573" s="37"/>
      <c r="C573" s="37"/>
      <c r="D573" s="37"/>
      <c r="E573" s="88"/>
      <c r="F573" s="88"/>
      <c r="G573" s="88"/>
      <c r="H573" s="88"/>
      <c r="I573" s="88"/>
      <c r="J573" s="88"/>
      <c r="K573" s="88"/>
      <c r="L573" s="88"/>
      <c r="M573" s="88"/>
      <c r="N573" s="88"/>
      <c r="O573" s="88"/>
      <c r="S573" s="86"/>
      <c r="T573" s="86"/>
      <c r="U573" s="86"/>
      <c r="V573" s="86"/>
      <c r="W573" s="86"/>
      <c r="X573" s="86"/>
      <c r="Y573" s="86"/>
      <c r="Z573" s="86"/>
      <c r="AA573" s="86"/>
      <c r="AB573" s="86"/>
      <c r="AC573" s="86"/>
      <c r="AD573" s="86"/>
      <c r="AE573" s="86"/>
      <c r="AF573" s="86"/>
      <c r="AG573" s="86"/>
      <c r="AH573" s="86"/>
      <c r="AI573" s="86"/>
      <c r="AJ573" s="86"/>
      <c r="AK573" s="86"/>
      <c r="AL573" s="86"/>
      <c r="AM573" s="86"/>
      <c r="AN573" s="86"/>
      <c r="AO573" s="86"/>
      <c r="AP573" s="86"/>
      <c r="AQ573" s="86"/>
      <c r="AR573" s="86"/>
    </row>
    <row r="574" spans="2:44" x14ac:dyDescent="0.25">
      <c r="B574" s="37"/>
      <c r="C574" s="37"/>
      <c r="D574" s="37"/>
      <c r="E574" s="88"/>
      <c r="F574" s="88"/>
      <c r="G574" s="88"/>
      <c r="H574" s="88"/>
      <c r="I574" s="88"/>
      <c r="J574" s="88"/>
      <c r="K574" s="88"/>
      <c r="L574" s="88"/>
      <c r="M574" s="88"/>
      <c r="N574" s="88"/>
      <c r="O574" s="88"/>
      <c r="S574" s="86"/>
      <c r="T574" s="86"/>
      <c r="U574" s="86"/>
      <c r="V574" s="86"/>
      <c r="W574" s="86"/>
      <c r="X574" s="86"/>
      <c r="Y574" s="86"/>
      <c r="Z574" s="86"/>
      <c r="AA574" s="86"/>
      <c r="AB574" s="86"/>
      <c r="AC574" s="86"/>
      <c r="AD574" s="86"/>
      <c r="AE574" s="86"/>
      <c r="AF574" s="86"/>
      <c r="AG574" s="86"/>
      <c r="AH574" s="86"/>
      <c r="AI574" s="86"/>
      <c r="AJ574" s="86"/>
      <c r="AK574" s="86"/>
      <c r="AL574" s="86"/>
      <c r="AM574" s="86"/>
      <c r="AN574" s="86"/>
      <c r="AO574" s="86"/>
      <c r="AP574" s="86"/>
      <c r="AQ574" s="86"/>
      <c r="AR574" s="86"/>
    </row>
    <row r="575" spans="2:44" x14ac:dyDescent="0.25">
      <c r="B575" s="37"/>
      <c r="C575" s="37"/>
      <c r="D575" s="37"/>
      <c r="E575" s="88"/>
      <c r="F575" s="88"/>
      <c r="G575" s="88"/>
      <c r="H575" s="88"/>
      <c r="I575" s="88"/>
      <c r="J575" s="88"/>
      <c r="K575" s="88"/>
      <c r="L575" s="88"/>
      <c r="M575" s="88"/>
      <c r="N575" s="88"/>
      <c r="O575" s="88"/>
      <c r="S575" s="86"/>
      <c r="T575" s="86"/>
      <c r="U575" s="86"/>
      <c r="V575" s="86"/>
      <c r="W575" s="86"/>
      <c r="X575" s="86"/>
      <c r="Y575" s="86"/>
      <c r="Z575" s="86"/>
      <c r="AA575" s="86"/>
      <c r="AB575" s="86"/>
      <c r="AC575" s="86"/>
      <c r="AD575" s="86"/>
      <c r="AE575" s="86"/>
      <c r="AF575" s="86"/>
      <c r="AG575" s="86"/>
      <c r="AH575" s="86"/>
      <c r="AI575" s="86"/>
      <c r="AJ575" s="86"/>
      <c r="AK575" s="86"/>
      <c r="AL575" s="86"/>
      <c r="AM575" s="86"/>
      <c r="AN575" s="86"/>
      <c r="AO575" s="86"/>
      <c r="AP575" s="86"/>
      <c r="AQ575" s="86"/>
      <c r="AR575" s="86"/>
    </row>
    <row r="576" spans="2:44" x14ac:dyDescent="0.25">
      <c r="B576" s="37"/>
      <c r="C576" s="37"/>
      <c r="D576" s="37"/>
      <c r="E576" s="88"/>
      <c r="F576" s="88"/>
      <c r="G576" s="88"/>
      <c r="H576" s="88"/>
      <c r="I576" s="88"/>
      <c r="J576" s="88"/>
      <c r="K576" s="88"/>
      <c r="L576" s="88"/>
      <c r="M576" s="88"/>
      <c r="N576" s="88"/>
      <c r="O576" s="88"/>
      <c r="S576" s="86"/>
      <c r="T576" s="86"/>
      <c r="U576" s="86"/>
      <c r="V576" s="86"/>
      <c r="W576" s="86"/>
      <c r="X576" s="86"/>
      <c r="Y576" s="86"/>
      <c r="Z576" s="86"/>
      <c r="AA576" s="86"/>
      <c r="AB576" s="86"/>
      <c r="AC576" s="86"/>
      <c r="AD576" s="86"/>
      <c r="AE576" s="86"/>
      <c r="AF576" s="86"/>
      <c r="AG576" s="86"/>
      <c r="AH576" s="86"/>
      <c r="AI576" s="86"/>
      <c r="AJ576" s="86"/>
      <c r="AK576" s="86"/>
      <c r="AL576" s="86"/>
      <c r="AM576" s="86"/>
      <c r="AN576" s="86"/>
      <c r="AO576" s="86"/>
      <c r="AP576" s="86"/>
      <c r="AQ576" s="86"/>
      <c r="AR576" s="86"/>
    </row>
    <row r="577" spans="2:44" x14ac:dyDescent="0.25">
      <c r="B577" s="37"/>
      <c r="C577" s="37"/>
      <c r="D577" s="37"/>
      <c r="E577" s="88"/>
      <c r="F577" s="88"/>
      <c r="G577" s="88"/>
      <c r="H577" s="88"/>
      <c r="I577" s="88"/>
      <c r="J577" s="88"/>
      <c r="K577" s="88"/>
      <c r="L577" s="88"/>
      <c r="M577" s="88"/>
      <c r="N577" s="88"/>
      <c r="O577" s="88"/>
      <c r="S577" s="86"/>
      <c r="T577" s="86"/>
      <c r="U577" s="86"/>
      <c r="V577" s="86"/>
      <c r="W577" s="86"/>
      <c r="X577" s="86"/>
      <c r="Y577" s="86"/>
      <c r="Z577" s="86"/>
      <c r="AA577" s="86"/>
      <c r="AB577" s="86"/>
      <c r="AC577" s="86"/>
      <c r="AD577" s="86"/>
      <c r="AE577" s="86"/>
      <c r="AF577" s="86"/>
      <c r="AG577" s="86"/>
      <c r="AH577" s="86"/>
      <c r="AI577" s="86"/>
      <c r="AJ577" s="86"/>
      <c r="AK577" s="86"/>
      <c r="AL577" s="86"/>
      <c r="AM577" s="86"/>
      <c r="AN577" s="86"/>
      <c r="AO577" s="86"/>
      <c r="AP577" s="86"/>
      <c r="AQ577" s="86"/>
      <c r="AR577" s="86"/>
    </row>
    <row r="578" spans="2:44" x14ac:dyDescent="0.25">
      <c r="B578" s="37"/>
      <c r="C578" s="37"/>
      <c r="D578" s="37"/>
      <c r="E578" s="88"/>
      <c r="F578" s="88"/>
      <c r="G578" s="88"/>
      <c r="H578" s="88"/>
      <c r="I578" s="88"/>
      <c r="J578" s="88"/>
      <c r="K578" s="88"/>
      <c r="L578" s="88"/>
      <c r="M578" s="88"/>
      <c r="N578" s="88"/>
      <c r="O578" s="88"/>
      <c r="S578" s="86"/>
      <c r="T578" s="86"/>
      <c r="U578" s="86"/>
      <c r="V578" s="86"/>
      <c r="W578" s="86"/>
      <c r="X578" s="86"/>
      <c r="Y578" s="86"/>
      <c r="Z578" s="86"/>
      <c r="AA578" s="86"/>
      <c r="AB578" s="86"/>
      <c r="AC578" s="86"/>
      <c r="AD578" s="86"/>
      <c r="AE578" s="86"/>
      <c r="AF578" s="86"/>
      <c r="AG578" s="86"/>
      <c r="AH578" s="86"/>
      <c r="AI578" s="86"/>
      <c r="AJ578" s="86"/>
      <c r="AK578" s="86"/>
      <c r="AL578" s="86"/>
      <c r="AM578" s="86"/>
      <c r="AN578" s="86"/>
      <c r="AO578" s="86"/>
      <c r="AP578" s="86"/>
      <c r="AQ578" s="86"/>
      <c r="AR578" s="86"/>
    </row>
    <row r="579" spans="2:44" x14ac:dyDescent="0.25">
      <c r="B579" s="37"/>
      <c r="C579" s="37"/>
      <c r="D579" s="37"/>
      <c r="E579" s="88"/>
      <c r="F579" s="88"/>
      <c r="G579" s="88"/>
      <c r="H579" s="88"/>
      <c r="I579" s="88"/>
      <c r="J579" s="88"/>
      <c r="K579" s="88"/>
      <c r="L579" s="88"/>
      <c r="M579" s="88"/>
      <c r="N579" s="88"/>
      <c r="O579" s="88"/>
      <c r="S579" s="86"/>
      <c r="T579" s="86"/>
      <c r="U579" s="86"/>
      <c r="V579" s="86"/>
      <c r="W579" s="86"/>
      <c r="X579" s="86"/>
      <c r="Y579" s="86"/>
      <c r="Z579" s="86"/>
      <c r="AA579" s="86"/>
      <c r="AB579" s="86"/>
      <c r="AC579" s="86"/>
      <c r="AD579" s="86"/>
      <c r="AE579" s="86"/>
      <c r="AF579" s="86"/>
      <c r="AG579" s="86"/>
      <c r="AH579" s="86"/>
      <c r="AI579" s="86"/>
      <c r="AJ579" s="86"/>
      <c r="AK579" s="86"/>
      <c r="AL579" s="86"/>
      <c r="AM579" s="86"/>
      <c r="AN579" s="86"/>
      <c r="AO579" s="86"/>
      <c r="AP579" s="86"/>
      <c r="AQ579" s="86"/>
      <c r="AR579" s="86"/>
    </row>
    <row r="580" spans="2:44" x14ac:dyDescent="0.25">
      <c r="B580" s="37"/>
      <c r="C580" s="37"/>
      <c r="D580" s="37"/>
      <c r="E580" s="88"/>
      <c r="F580" s="88"/>
      <c r="G580" s="88"/>
      <c r="H580" s="88"/>
      <c r="I580" s="88"/>
      <c r="J580" s="88"/>
      <c r="K580" s="88"/>
      <c r="L580" s="88"/>
      <c r="M580" s="88"/>
      <c r="N580" s="88"/>
      <c r="O580" s="88"/>
      <c r="S580" s="86"/>
      <c r="T580" s="86"/>
      <c r="U580" s="86"/>
      <c r="V580" s="86"/>
      <c r="W580" s="86"/>
      <c r="X580" s="86"/>
      <c r="Y580" s="86"/>
      <c r="Z580" s="86"/>
      <c r="AA580" s="86"/>
      <c r="AB580" s="86"/>
      <c r="AC580" s="86"/>
      <c r="AD580" s="86"/>
      <c r="AE580" s="86"/>
      <c r="AF580" s="86"/>
      <c r="AG580" s="86"/>
      <c r="AH580" s="86"/>
      <c r="AI580" s="86"/>
      <c r="AJ580" s="86"/>
      <c r="AK580" s="86"/>
      <c r="AL580" s="86"/>
      <c r="AM580" s="86"/>
      <c r="AN580" s="86"/>
      <c r="AO580" s="86"/>
      <c r="AP580" s="86"/>
      <c r="AQ580" s="86"/>
      <c r="AR580" s="86"/>
    </row>
    <row r="581" spans="2:44" x14ac:dyDescent="0.25">
      <c r="B581" s="37"/>
      <c r="C581" s="37"/>
      <c r="D581" s="37"/>
      <c r="E581" s="88"/>
      <c r="F581" s="88"/>
      <c r="G581" s="88"/>
      <c r="H581" s="88"/>
      <c r="I581" s="88"/>
      <c r="J581" s="88"/>
      <c r="K581" s="88"/>
      <c r="L581" s="88"/>
      <c r="M581" s="88"/>
      <c r="N581" s="88"/>
      <c r="O581" s="88"/>
      <c r="S581" s="86"/>
      <c r="T581" s="86"/>
      <c r="U581" s="86"/>
      <c r="V581" s="86"/>
      <c r="W581" s="86"/>
      <c r="X581" s="86"/>
      <c r="Y581" s="86"/>
      <c r="Z581" s="86"/>
      <c r="AA581" s="86"/>
      <c r="AB581" s="86"/>
      <c r="AC581" s="86"/>
      <c r="AD581" s="86"/>
      <c r="AE581" s="86"/>
      <c r="AF581" s="86"/>
      <c r="AG581" s="86"/>
      <c r="AH581" s="86"/>
      <c r="AI581" s="86"/>
      <c r="AJ581" s="86"/>
      <c r="AK581" s="86"/>
      <c r="AL581" s="86"/>
      <c r="AM581" s="86"/>
      <c r="AN581" s="86"/>
      <c r="AO581" s="86"/>
      <c r="AP581" s="86"/>
      <c r="AQ581" s="86"/>
      <c r="AR581" s="86"/>
    </row>
    <row r="582" spans="2:44" x14ac:dyDescent="0.25">
      <c r="B582" s="37"/>
      <c r="C582" s="37"/>
      <c r="D582" s="37"/>
      <c r="E582" s="88"/>
      <c r="F582" s="88"/>
      <c r="G582" s="88"/>
      <c r="H582" s="88"/>
      <c r="I582" s="88"/>
      <c r="J582" s="88"/>
      <c r="K582" s="88"/>
      <c r="L582" s="88"/>
      <c r="M582" s="88"/>
      <c r="N582" s="88"/>
      <c r="O582" s="88"/>
      <c r="S582" s="86"/>
      <c r="T582" s="86"/>
      <c r="U582" s="86"/>
      <c r="V582" s="86"/>
      <c r="W582" s="86"/>
      <c r="X582" s="86"/>
      <c r="Y582" s="86"/>
      <c r="Z582" s="86"/>
      <c r="AA582" s="86"/>
      <c r="AB582" s="86"/>
      <c r="AC582" s="86"/>
      <c r="AD582" s="86"/>
      <c r="AE582" s="86"/>
      <c r="AF582" s="86"/>
      <c r="AG582" s="86"/>
      <c r="AH582" s="86"/>
      <c r="AI582" s="86"/>
      <c r="AJ582" s="86"/>
      <c r="AK582" s="86"/>
      <c r="AL582" s="86"/>
      <c r="AM582" s="86"/>
      <c r="AN582" s="86"/>
      <c r="AO582" s="86"/>
      <c r="AP582" s="86"/>
      <c r="AQ582" s="86"/>
      <c r="AR582" s="86"/>
    </row>
    <row r="583" spans="2:44" x14ac:dyDescent="0.25">
      <c r="B583" s="37"/>
      <c r="C583" s="37"/>
      <c r="D583" s="37"/>
      <c r="E583" s="88"/>
      <c r="F583" s="88"/>
      <c r="G583" s="88"/>
      <c r="H583" s="88"/>
      <c r="I583" s="88"/>
      <c r="J583" s="88"/>
      <c r="K583" s="88"/>
      <c r="L583" s="88"/>
      <c r="M583" s="88"/>
      <c r="N583" s="88"/>
      <c r="O583" s="88"/>
      <c r="S583" s="86"/>
      <c r="T583" s="86"/>
      <c r="U583" s="86"/>
      <c r="V583" s="86"/>
      <c r="W583" s="86"/>
      <c r="X583" s="86"/>
      <c r="Y583" s="86"/>
      <c r="Z583" s="86"/>
      <c r="AA583" s="86"/>
      <c r="AB583" s="86"/>
      <c r="AC583" s="86"/>
      <c r="AD583" s="86"/>
      <c r="AE583" s="86"/>
      <c r="AF583" s="86"/>
      <c r="AG583" s="86"/>
      <c r="AH583" s="86"/>
      <c r="AI583" s="86"/>
      <c r="AJ583" s="86"/>
      <c r="AK583" s="86"/>
      <c r="AL583" s="86"/>
      <c r="AM583" s="86"/>
      <c r="AN583" s="86"/>
      <c r="AO583" s="86"/>
      <c r="AP583" s="86"/>
      <c r="AQ583" s="86"/>
      <c r="AR583" s="86"/>
    </row>
    <row r="584" spans="2:44" x14ac:dyDescent="0.25">
      <c r="B584" s="37"/>
      <c r="C584" s="37"/>
      <c r="D584" s="37"/>
      <c r="E584" s="88"/>
      <c r="F584" s="88"/>
      <c r="G584" s="88"/>
      <c r="H584" s="88"/>
      <c r="I584" s="88"/>
      <c r="J584" s="88"/>
      <c r="K584" s="88"/>
      <c r="L584" s="88"/>
      <c r="M584" s="88"/>
      <c r="N584" s="88"/>
      <c r="O584" s="88"/>
      <c r="S584" s="86"/>
      <c r="T584" s="86"/>
      <c r="U584" s="86"/>
      <c r="V584" s="86"/>
      <c r="W584" s="86"/>
      <c r="X584" s="86"/>
      <c r="Y584" s="86"/>
      <c r="Z584" s="86"/>
      <c r="AA584" s="86"/>
      <c r="AB584" s="86"/>
      <c r="AC584" s="86"/>
      <c r="AD584" s="86"/>
      <c r="AE584" s="86"/>
      <c r="AF584" s="86"/>
      <c r="AG584" s="86"/>
      <c r="AH584" s="86"/>
      <c r="AI584" s="86"/>
      <c r="AJ584" s="86"/>
      <c r="AK584" s="86"/>
      <c r="AL584" s="86"/>
      <c r="AM584" s="86"/>
      <c r="AN584" s="86"/>
      <c r="AO584" s="86"/>
      <c r="AP584" s="86"/>
      <c r="AQ584" s="86"/>
      <c r="AR584" s="86"/>
    </row>
    <row r="585" spans="2:44" x14ac:dyDescent="0.25">
      <c r="B585" s="37"/>
      <c r="C585" s="37"/>
      <c r="D585" s="37"/>
      <c r="E585" s="88"/>
      <c r="F585" s="88"/>
      <c r="G585" s="88"/>
      <c r="H585" s="88"/>
      <c r="I585" s="88"/>
      <c r="J585" s="88"/>
      <c r="K585" s="88"/>
      <c r="L585" s="88"/>
      <c r="M585" s="88"/>
      <c r="N585" s="88"/>
      <c r="O585" s="88"/>
      <c r="S585" s="86"/>
      <c r="T585" s="86"/>
      <c r="U585" s="86"/>
      <c r="V585" s="86"/>
      <c r="W585" s="86"/>
      <c r="X585" s="86"/>
      <c r="Y585" s="86"/>
      <c r="Z585" s="86"/>
      <c r="AA585" s="86"/>
      <c r="AB585" s="86"/>
      <c r="AC585" s="86"/>
      <c r="AD585" s="86"/>
      <c r="AE585" s="86"/>
      <c r="AF585" s="86"/>
      <c r="AG585" s="86"/>
      <c r="AH585" s="86"/>
      <c r="AI585" s="86"/>
      <c r="AJ585" s="86"/>
      <c r="AK585" s="86"/>
      <c r="AL585" s="86"/>
      <c r="AM585" s="86"/>
      <c r="AN585" s="86"/>
      <c r="AO585" s="86"/>
      <c r="AP585" s="86"/>
      <c r="AQ585" s="86"/>
      <c r="AR585" s="86"/>
    </row>
    <row r="586" spans="2:44" x14ac:dyDescent="0.25">
      <c r="B586" s="37"/>
      <c r="C586" s="37"/>
      <c r="D586" s="37"/>
      <c r="E586" s="88"/>
      <c r="F586" s="88"/>
      <c r="G586" s="88"/>
      <c r="H586" s="88"/>
      <c r="I586" s="88"/>
      <c r="J586" s="88"/>
      <c r="K586" s="88"/>
      <c r="L586" s="88"/>
      <c r="M586" s="88"/>
      <c r="N586" s="88"/>
      <c r="O586" s="88"/>
      <c r="S586" s="86"/>
      <c r="T586" s="86"/>
      <c r="U586" s="86"/>
      <c r="V586" s="86"/>
      <c r="W586" s="86"/>
      <c r="X586" s="86"/>
      <c r="Y586" s="86"/>
      <c r="Z586" s="86"/>
      <c r="AA586" s="86"/>
      <c r="AB586" s="86"/>
      <c r="AC586" s="86"/>
      <c r="AD586" s="86"/>
      <c r="AE586" s="86"/>
      <c r="AF586" s="86"/>
      <c r="AG586" s="86"/>
      <c r="AH586" s="86"/>
      <c r="AI586" s="86"/>
      <c r="AJ586" s="86"/>
      <c r="AK586" s="86"/>
      <c r="AL586" s="86"/>
      <c r="AM586" s="86"/>
      <c r="AN586" s="86"/>
      <c r="AO586" s="86"/>
      <c r="AP586" s="86"/>
      <c r="AQ586" s="86"/>
      <c r="AR586" s="86"/>
    </row>
    <row r="587" spans="2:44" x14ac:dyDescent="0.25">
      <c r="B587" s="37"/>
      <c r="C587" s="37"/>
      <c r="D587" s="37"/>
      <c r="E587" s="88"/>
      <c r="F587" s="88"/>
      <c r="G587" s="88"/>
      <c r="H587" s="88"/>
      <c r="I587" s="88"/>
      <c r="J587" s="88"/>
      <c r="K587" s="88"/>
      <c r="L587" s="88"/>
      <c r="M587" s="88"/>
      <c r="N587" s="88"/>
      <c r="O587" s="88"/>
      <c r="S587" s="86"/>
      <c r="T587" s="86"/>
      <c r="U587" s="86"/>
      <c r="V587" s="86"/>
      <c r="W587" s="86"/>
      <c r="X587" s="86"/>
      <c r="Y587" s="86"/>
      <c r="Z587" s="86"/>
      <c r="AA587" s="86"/>
      <c r="AB587" s="86"/>
      <c r="AC587" s="86"/>
      <c r="AD587" s="86"/>
      <c r="AE587" s="86"/>
      <c r="AF587" s="86"/>
      <c r="AG587" s="86"/>
      <c r="AH587" s="86"/>
      <c r="AI587" s="86"/>
      <c r="AJ587" s="86"/>
      <c r="AK587" s="86"/>
      <c r="AL587" s="86"/>
      <c r="AM587" s="86"/>
      <c r="AN587" s="86"/>
      <c r="AO587" s="86"/>
      <c r="AP587" s="86"/>
      <c r="AQ587" s="86"/>
      <c r="AR587" s="86"/>
    </row>
    <row r="588" spans="2:44" x14ac:dyDescent="0.25">
      <c r="B588" s="37"/>
      <c r="C588" s="37"/>
      <c r="D588" s="37"/>
      <c r="E588" s="88"/>
      <c r="F588" s="88"/>
      <c r="G588" s="88"/>
      <c r="H588" s="88"/>
      <c r="I588" s="88"/>
      <c r="J588" s="88"/>
      <c r="K588" s="88"/>
      <c r="L588" s="88"/>
      <c r="M588" s="88"/>
      <c r="N588" s="88"/>
      <c r="O588" s="88"/>
      <c r="S588" s="86"/>
      <c r="T588" s="86"/>
      <c r="U588" s="86"/>
      <c r="V588" s="86"/>
      <c r="W588" s="86"/>
      <c r="X588" s="86"/>
      <c r="Y588" s="86"/>
      <c r="Z588" s="86"/>
      <c r="AA588" s="86"/>
      <c r="AB588" s="86"/>
      <c r="AC588" s="86"/>
      <c r="AD588" s="86"/>
      <c r="AE588" s="86"/>
      <c r="AF588" s="86"/>
      <c r="AG588" s="86"/>
      <c r="AH588" s="86"/>
      <c r="AI588" s="86"/>
      <c r="AJ588" s="86"/>
      <c r="AK588" s="86"/>
      <c r="AL588" s="86"/>
      <c r="AM588" s="86"/>
      <c r="AN588" s="86"/>
      <c r="AO588" s="86"/>
      <c r="AP588" s="86"/>
      <c r="AQ588" s="86"/>
      <c r="AR588" s="86"/>
    </row>
    <row r="589" spans="2:44" x14ac:dyDescent="0.25">
      <c r="B589" s="37"/>
      <c r="C589" s="37"/>
      <c r="D589" s="37"/>
      <c r="E589" s="88"/>
      <c r="F589" s="88"/>
      <c r="G589" s="88"/>
      <c r="H589" s="88"/>
      <c r="I589" s="88"/>
      <c r="J589" s="88"/>
      <c r="K589" s="88"/>
      <c r="L589" s="88"/>
      <c r="M589" s="88"/>
      <c r="N589" s="88"/>
      <c r="O589" s="88"/>
      <c r="S589" s="86"/>
      <c r="T589" s="86"/>
      <c r="U589" s="86"/>
      <c r="V589" s="86"/>
      <c r="W589" s="86"/>
      <c r="X589" s="86"/>
      <c r="Y589" s="86"/>
      <c r="Z589" s="86"/>
      <c r="AA589" s="86"/>
      <c r="AB589" s="86"/>
      <c r="AC589" s="86"/>
      <c r="AD589" s="86"/>
      <c r="AE589" s="86"/>
      <c r="AF589" s="86"/>
      <c r="AG589" s="86"/>
      <c r="AH589" s="86"/>
      <c r="AI589" s="86"/>
      <c r="AJ589" s="86"/>
      <c r="AK589" s="86"/>
      <c r="AL589" s="86"/>
      <c r="AM589" s="86"/>
      <c r="AN589" s="86"/>
      <c r="AO589" s="86"/>
      <c r="AP589" s="86"/>
      <c r="AQ589" s="86"/>
      <c r="AR589" s="86"/>
    </row>
    <row r="590" spans="2:44" x14ac:dyDescent="0.25">
      <c r="B590" s="37"/>
      <c r="C590" s="37"/>
      <c r="D590" s="37"/>
      <c r="E590" s="88"/>
      <c r="F590" s="88"/>
      <c r="G590" s="88"/>
      <c r="H590" s="88"/>
      <c r="I590" s="88"/>
      <c r="J590" s="88"/>
      <c r="K590" s="88"/>
      <c r="L590" s="88"/>
      <c r="M590" s="88"/>
      <c r="N590" s="88"/>
      <c r="O590" s="88"/>
      <c r="S590" s="86"/>
      <c r="T590" s="86"/>
      <c r="U590" s="86"/>
      <c r="V590" s="86"/>
      <c r="W590" s="86"/>
      <c r="X590" s="86"/>
      <c r="Y590" s="86"/>
      <c r="Z590" s="86"/>
      <c r="AA590" s="86"/>
      <c r="AB590" s="86"/>
      <c r="AC590" s="86"/>
      <c r="AD590" s="86"/>
      <c r="AE590" s="86"/>
      <c r="AF590" s="86"/>
      <c r="AG590" s="86"/>
      <c r="AH590" s="86"/>
      <c r="AI590" s="86"/>
      <c r="AJ590" s="86"/>
      <c r="AK590" s="86"/>
      <c r="AL590" s="86"/>
      <c r="AM590" s="86"/>
      <c r="AN590" s="86"/>
      <c r="AO590" s="86"/>
      <c r="AP590" s="86"/>
      <c r="AQ590" s="86"/>
      <c r="AR590" s="86"/>
    </row>
    <row r="591" spans="2:44" x14ac:dyDescent="0.25">
      <c r="B591" s="37"/>
      <c r="C591" s="37"/>
      <c r="D591" s="37"/>
      <c r="E591" s="88"/>
      <c r="F591" s="88"/>
      <c r="G591" s="88"/>
      <c r="H591" s="88"/>
      <c r="I591" s="88"/>
      <c r="J591" s="88"/>
      <c r="K591" s="88"/>
      <c r="L591" s="88"/>
      <c r="M591" s="88"/>
      <c r="N591" s="88"/>
      <c r="O591" s="88"/>
      <c r="S591" s="86"/>
      <c r="T591" s="86"/>
      <c r="U591" s="86"/>
      <c r="V591" s="86"/>
      <c r="W591" s="86"/>
      <c r="X591" s="86"/>
      <c r="Y591" s="86"/>
      <c r="Z591" s="86"/>
      <c r="AA591" s="86"/>
      <c r="AB591" s="86"/>
      <c r="AC591" s="86"/>
      <c r="AD591" s="86"/>
      <c r="AE591" s="86"/>
      <c r="AF591" s="86"/>
      <c r="AG591" s="86"/>
      <c r="AH591" s="86"/>
      <c r="AI591" s="86"/>
      <c r="AJ591" s="86"/>
      <c r="AK591" s="86"/>
      <c r="AL591" s="86"/>
      <c r="AM591" s="86"/>
      <c r="AN591" s="86"/>
      <c r="AO591" s="86"/>
      <c r="AP591" s="86"/>
      <c r="AQ591" s="86"/>
      <c r="AR591" s="86"/>
    </row>
    <row r="592" spans="2:44" x14ac:dyDescent="0.25">
      <c r="B592" s="37"/>
      <c r="C592" s="37"/>
      <c r="D592" s="37"/>
      <c r="E592" s="88"/>
      <c r="F592" s="88"/>
      <c r="G592" s="88"/>
      <c r="H592" s="88"/>
      <c r="I592" s="88"/>
      <c r="J592" s="88"/>
      <c r="K592" s="88"/>
      <c r="L592" s="88"/>
      <c r="M592" s="88"/>
      <c r="N592" s="88"/>
      <c r="O592" s="88"/>
      <c r="S592" s="86"/>
      <c r="T592" s="86"/>
      <c r="U592" s="86"/>
      <c r="V592" s="86"/>
      <c r="W592" s="86"/>
      <c r="X592" s="86"/>
      <c r="Y592" s="86"/>
      <c r="Z592" s="86"/>
      <c r="AA592" s="86"/>
      <c r="AB592" s="86"/>
      <c r="AC592" s="86"/>
      <c r="AD592" s="86"/>
      <c r="AE592" s="86"/>
      <c r="AF592" s="86"/>
      <c r="AG592" s="86"/>
      <c r="AH592" s="86"/>
      <c r="AI592" s="86"/>
      <c r="AJ592" s="86"/>
      <c r="AK592" s="86"/>
      <c r="AL592" s="86"/>
      <c r="AM592" s="86"/>
      <c r="AN592" s="86"/>
      <c r="AO592" s="86"/>
      <c r="AP592" s="86"/>
      <c r="AQ592" s="86"/>
      <c r="AR592" s="86"/>
    </row>
    <row r="593" spans="2:44" x14ac:dyDescent="0.25">
      <c r="B593" s="37"/>
      <c r="C593" s="37"/>
      <c r="D593" s="37"/>
      <c r="E593" s="88"/>
      <c r="F593" s="88"/>
      <c r="G593" s="88"/>
      <c r="H593" s="88"/>
      <c r="I593" s="88"/>
      <c r="J593" s="88"/>
      <c r="K593" s="88"/>
      <c r="L593" s="88"/>
      <c r="M593" s="88"/>
      <c r="N593" s="88"/>
      <c r="O593" s="88"/>
      <c r="S593" s="86"/>
      <c r="T593" s="86"/>
      <c r="U593" s="86"/>
      <c r="V593" s="86"/>
      <c r="W593" s="86"/>
      <c r="X593" s="86"/>
      <c r="Y593" s="86"/>
      <c r="Z593" s="86"/>
      <c r="AA593" s="86"/>
      <c r="AB593" s="86"/>
      <c r="AC593" s="86"/>
      <c r="AD593" s="86"/>
      <c r="AE593" s="86"/>
      <c r="AF593" s="86"/>
      <c r="AG593" s="86"/>
      <c r="AH593" s="86"/>
      <c r="AI593" s="86"/>
      <c r="AJ593" s="86"/>
      <c r="AK593" s="86"/>
      <c r="AL593" s="86"/>
      <c r="AM593" s="86"/>
      <c r="AN593" s="86"/>
      <c r="AO593" s="86"/>
      <c r="AP593" s="86"/>
      <c r="AQ593" s="86"/>
      <c r="AR593" s="86"/>
    </row>
    <row r="594" spans="2:44" x14ac:dyDescent="0.25">
      <c r="B594" s="37"/>
      <c r="C594" s="37"/>
      <c r="D594" s="37"/>
      <c r="E594" s="88"/>
      <c r="F594" s="88"/>
      <c r="G594" s="88"/>
      <c r="H594" s="88"/>
      <c r="I594" s="88"/>
      <c r="J594" s="88"/>
      <c r="K594" s="88"/>
      <c r="L594" s="88"/>
      <c r="M594" s="88"/>
      <c r="N594" s="88"/>
      <c r="O594" s="88"/>
      <c r="S594" s="86"/>
      <c r="T594" s="86"/>
      <c r="U594" s="86"/>
      <c r="V594" s="86"/>
      <c r="W594" s="86"/>
      <c r="X594" s="86"/>
      <c r="Y594" s="86"/>
      <c r="Z594" s="86"/>
      <c r="AA594" s="86"/>
      <c r="AB594" s="86"/>
      <c r="AC594" s="86"/>
      <c r="AD594" s="86"/>
      <c r="AE594" s="86"/>
      <c r="AF594" s="86"/>
      <c r="AG594" s="86"/>
      <c r="AH594" s="86"/>
      <c r="AI594" s="86"/>
      <c r="AJ594" s="86"/>
      <c r="AK594" s="86"/>
      <c r="AL594" s="86"/>
      <c r="AM594" s="86"/>
      <c r="AN594" s="86"/>
      <c r="AO594" s="86"/>
      <c r="AP594" s="86"/>
      <c r="AQ594" s="86"/>
      <c r="AR594" s="86"/>
    </row>
    <row r="595" spans="2:44" x14ac:dyDescent="0.25">
      <c r="B595" s="37"/>
      <c r="C595" s="37"/>
      <c r="D595" s="37"/>
      <c r="E595" s="88"/>
      <c r="F595" s="88"/>
      <c r="G595" s="88"/>
      <c r="H595" s="88"/>
      <c r="I595" s="88"/>
      <c r="J595" s="88"/>
      <c r="K595" s="88"/>
      <c r="L595" s="88"/>
      <c r="M595" s="88"/>
      <c r="N595" s="88"/>
      <c r="O595" s="88"/>
      <c r="S595" s="86"/>
      <c r="T595" s="86"/>
      <c r="U595" s="86"/>
      <c r="V595" s="86"/>
      <c r="W595" s="86"/>
      <c r="X595" s="86"/>
      <c r="Y595" s="86"/>
      <c r="Z595" s="86"/>
      <c r="AA595" s="86"/>
      <c r="AB595" s="86"/>
      <c r="AC595" s="86"/>
      <c r="AD595" s="86"/>
      <c r="AE595" s="86"/>
      <c r="AF595" s="86"/>
      <c r="AG595" s="86"/>
      <c r="AH595" s="86"/>
      <c r="AI595" s="86"/>
      <c r="AJ595" s="86"/>
      <c r="AK595" s="86"/>
      <c r="AL595" s="86"/>
      <c r="AM595" s="86"/>
      <c r="AN595" s="86"/>
      <c r="AO595" s="86"/>
      <c r="AP595" s="86"/>
      <c r="AQ595" s="86"/>
      <c r="AR595" s="86"/>
    </row>
    <row r="596" spans="2:44" x14ac:dyDescent="0.25">
      <c r="B596" s="37"/>
      <c r="C596" s="37"/>
      <c r="D596" s="37"/>
      <c r="E596" s="88"/>
      <c r="F596" s="88"/>
      <c r="G596" s="88"/>
      <c r="H596" s="88"/>
      <c r="I596" s="88"/>
      <c r="J596" s="88"/>
      <c r="K596" s="88"/>
      <c r="L596" s="88"/>
      <c r="M596" s="88"/>
      <c r="N596" s="88"/>
      <c r="O596" s="88"/>
      <c r="S596" s="86"/>
      <c r="T596" s="86"/>
      <c r="U596" s="86"/>
      <c r="V596" s="86"/>
      <c r="W596" s="86"/>
      <c r="X596" s="86"/>
      <c r="Y596" s="86"/>
      <c r="Z596" s="86"/>
      <c r="AA596" s="86"/>
      <c r="AB596" s="86"/>
      <c r="AC596" s="86"/>
      <c r="AD596" s="86"/>
      <c r="AE596" s="86"/>
      <c r="AF596" s="86"/>
      <c r="AG596" s="86"/>
      <c r="AH596" s="86"/>
      <c r="AI596" s="86"/>
      <c r="AJ596" s="86"/>
      <c r="AK596" s="86"/>
      <c r="AL596" s="86"/>
      <c r="AM596" s="86"/>
      <c r="AN596" s="86"/>
      <c r="AO596" s="86"/>
      <c r="AP596" s="86"/>
      <c r="AQ596" s="86"/>
      <c r="AR596" s="86"/>
    </row>
    <row r="597" spans="2:44" x14ac:dyDescent="0.25">
      <c r="B597" s="37"/>
      <c r="C597" s="37"/>
      <c r="D597" s="37"/>
      <c r="E597" s="88"/>
      <c r="F597" s="88"/>
      <c r="G597" s="88"/>
      <c r="H597" s="88"/>
      <c r="I597" s="88"/>
      <c r="J597" s="88"/>
      <c r="K597" s="88"/>
      <c r="L597" s="88"/>
      <c r="M597" s="88"/>
      <c r="N597" s="88"/>
      <c r="O597" s="88"/>
      <c r="S597" s="86"/>
      <c r="T597" s="86"/>
      <c r="U597" s="86"/>
      <c r="V597" s="86"/>
      <c r="W597" s="86"/>
      <c r="X597" s="86"/>
      <c r="Y597" s="86"/>
      <c r="Z597" s="86"/>
      <c r="AA597" s="86"/>
      <c r="AB597" s="86"/>
      <c r="AC597" s="86"/>
      <c r="AD597" s="86"/>
      <c r="AE597" s="86"/>
      <c r="AF597" s="86"/>
      <c r="AG597" s="86"/>
      <c r="AH597" s="86"/>
      <c r="AI597" s="86"/>
      <c r="AJ597" s="86"/>
      <c r="AK597" s="86"/>
      <c r="AL597" s="86"/>
      <c r="AM597" s="86"/>
      <c r="AN597" s="86"/>
      <c r="AO597" s="86"/>
      <c r="AP597" s="86"/>
      <c r="AQ597" s="86"/>
      <c r="AR597" s="86"/>
    </row>
    <row r="598" spans="2:44" x14ac:dyDescent="0.25">
      <c r="B598" s="37"/>
      <c r="C598" s="37"/>
      <c r="D598" s="37"/>
      <c r="E598" s="88"/>
      <c r="F598" s="88"/>
      <c r="G598" s="88"/>
      <c r="H598" s="88"/>
      <c r="I598" s="88"/>
      <c r="J598" s="88"/>
      <c r="K598" s="88"/>
      <c r="L598" s="88"/>
      <c r="M598" s="88"/>
      <c r="N598" s="88"/>
      <c r="O598" s="88"/>
      <c r="S598" s="86"/>
      <c r="T598" s="86"/>
      <c r="U598" s="86"/>
      <c r="V598" s="86"/>
      <c r="W598" s="86"/>
      <c r="X598" s="86"/>
      <c r="Y598" s="86"/>
      <c r="Z598" s="86"/>
      <c r="AA598" s="86"/>
      <c r="AB598" s="86"/>
      <c r="AC598" s="86"/>
      <c r="AD598" s="86"/>
      <c r="AE598" s="86"/>
      <c r="AF598" s="86"/>
      <c r="AG598" s="86"/>
      <c r="AH598" s="86"/>
      <c r="AI598" s="86"/>
      <c r="AJ598" s="86"/>
      <c r="AK598" s="86"/>
      <c r="AL598" s="86"/>
      <c r="AM598" s="86"/>
      <c r="AN598" s="86"/>
      <c r="AO598" s="86"/>
      <c r="AP598" s="86"/>
      <c r="AQ598" s="86"/>
      <c r="AR598" s="86"/>
    </row>
    <row r="599" spans="2:44" x14ac:dyDescent="0.25">
      <c r="B599" s="37"/>
      <c r="C599" s="37"/>
      <c r="D599" s="37"/>
      <c r="E599" s="88"/>
      <c r="F599" s="88"/>
      <c r="G599" s="88"/>
      <c r="H599" s="88"/>
      <c r="I599" s="88"/>
      <c r="J599" s="88"/>
      <c r="K599" s="88"/>
      <c r="L599" s="88"/>
      <c r="M599" s="88"/>
      <c r="N599" s="88"/>
      <c r="O599" s="88"/>
      <c r="S599" s="86"/>
      <c r="T599" s="86"/>
      <c r="U599" s="86"/>
      <c r="V599" s="86"/>
      <c r="W599" s="86"/>
      <c r="X599" s="86"/>
      <c r="Y599" s="86"/>
      <c r="Z599" s="86"/>
      <c r="AA599" s="86"/>
      <c r="AB599" s="86"/>
      <c r="AC599" s="86"/>
      <c r="AD599" s="86"/>
      <c r="AE599" s="86"/>
      <c r="AF599" s="86"/>
      <c r="AG599" s="86"/>
      <c r="AH599" s="86"/>
      <c r="AI599" s="86"/>
      <c r="AJ599" s="86"/>
      <c r="AK599" s="86"/>
      <c r="AL599" s="86"/>
      <c r="AM599" s="86"/>
      <c r="AN599" s="86"/>
      <c r="AO599" s="86"/>
      <c r="AP599" s="86"/>
      <c r="AQ599" s="86"/>
      <c r="AR599" s="86"/>
    </row>
    <row r="600" spans="2:44" x14ac:dyDescent="0.25">
      <c r="B600" s="37"/>
      <c r="C600" s="37"/>
      <c r="D600" s="37"/>
      <c r="E600" s="88"/>
      <c r="F600" s="88"/>
      <c r="G600" s="88"/>
      <c r="H600" s="88"/>
      <c r="I600" s="88"/>
      <c r="J600" s="88"/>
      <c r="K600" s="88"/>
      <c r="L600" s="88"/>
      <c r="M600" s="88"/>
      <c r="N600" s="88"/>
      <c r="O600" s="88"/>
      <c r="S600" s="86"/>
      <c r="T600" s="86"/>
      <c r="U600" s="86"/>
      <c r="V600" s="86"/>
      <c r="W600" s="86"/>
      <c r="X600" s="86"/>
      <c r="Y600" s="86"/>
      <c r="Z600" s="86"/>
      <c r="AA600" s="86"/>
      <c r="AB600" s="86"/>
      <c r="AC600" s="86"/>
      <c r="AD600" s="86"/>
      <c r="AE600" s="86"/>
      <c r="AF600" s="86"/>
      <c r="AG600" s="86"/>
      <c r="AH600" s="86"/>
      <c r="AI600" s="86"/>
      <c r="AJ600" s="86"/>
      <c r="AK600" s="86"/>
      <c r="AL600" s="86"/>
      <c r="AM600" s="86"/>
      <c r="AN600" s="86"/>
      <c r="AO600" s="86"/>
      <c r="AP600" s="86"/>
      <c r="AQ600" s="86"/>
      <c r="AR600" s="86"/>
    </row>
    <row r="601" spans="2:44" x14ac:dyDescent="0.25">
      <c r="B601" s="37"/>
      <c r="C601" s="37"/>
      <c r="D601" s="37"/>
      <c r="E601" s="88"/>
      <c r="F601" s="88"/>
      <c r="G601" s="88"/>
      <c r="H601" s="88"/>
      <c r="I601" s="88"/>
      <c r="J601" s="88"/>
      <c r="K601" s="88"/>
      <c r="L601" s="88"/>
      <c r="M601" s="88"/>
      <c r="N601" s="88"/>
      <c r="O601" s="88"/>
      <c r="S601" s="86"/>
      <c r="T601" s="86"/>
      <c r="U601" s="86"/>
      <c r="V601" s="86"/>
      <c r="W601" s="86"/>
      <c r="X601" s="86"/>
      <c r="Y601" s="86"/>
      <c r="Z601" s="86"/>
      <c r="AA601" s="86"/>
      <c r="AB601" s="86"/>
      <c r="AC601" s="86"/>
      <c r="AD601" s="86"/>
      <c r="AE601" s="86"/>
      <c r="AF601" s="86"/>
      <c r="AG601" s="86"/>
      <c r="AH601" s="86"/>
      <c r="AI601" s="86"/>
      <c r="AJ601" s="86"/>
      <c r="AK601" s="86"/>
      <c r="AL601" s="86"/>
      <c r="AM601" s="86"/>
      <c r="AN601" s="86"/>
      <c r="AO601" s="86"/>
      <c r="AP601" s="86"/>
      <c r="AQ601" s="86"/>
      <c r="AR601" s="86"/>
    </row>
    <row r="602" spans="2:44" x14ac:dyDescent="0.25">
      <c r="B602" s="37"/>
      <c r="C602" s="37"/>
      <c r="D602" s="37"/>
      <c r="E602" s="88"/>
      <c r="F602" s="88"/>
      <c r="G602" s="88"/>
      <c r="H602" s="88"/>
      <c r="I602" s="88"/>
      <c r="J602" s="88"/>
      <c r="K602" s="88"/>
      <c r="L602" s="88"/>
      <c r="M602" s="88"/>
      <c r="N602" s="88"/>
      <c r="O602" s="88"/>
      <c r="S602" s="86"/>
      <c r="T602" s="86"/>
      <c r="U602" s="86"/>
      <c r="V602" s="86"/>
      <c r="W602" s="86"/>
      <c r="X602" s="86"/>
      <c r="Y602" s="86"/>
      <c r="Z602" s="86"/>
      <c r="AA602" s="86"/>
      <c r="AB602" s="86"/>
      <c r="AC602" s="86"/>
      <c r="AD602" s="86"/>
      <c r="AE602" s="86"/>
      <c r="AF602" s="86"/>
      <c r="AG602" s="86"/>
      <c r="AH602" s="86"/>
      <c r="AI602" s="86"/>
      <c r="AJ602" s="86"/>
      <c r="AK602" s="86"/>
      <c r="AL602" s="86"/>
      <c r="AM602" s="86"/>
      <c r="AN602" s="86"/>
      <c r="AO602" s="86"/>
      <c r="AP602" s="86"/>
      <c r="AQ602" s="86"/>
      <c r="AR602" s="86"/>
    </row>
    <row r="603" spans="2:44" x14ac:dyDescent="0.25">
      <c r="B603" s="37"/>
      <c r="C603" s="37"/>
      <c r="D603" s="37"/>
      <c r="E603" s="88"/>
      <c r="F603" s="88"/>
      <c r="G603" s="88"/>
      <c r="H603" s="88"/>
      <c r="I603" s="88"/>
      <c r="J603" s="88"/>
      <c r="K603" s="88"/>
      <c r="L603" s="88"/>
      <c r="M603" s="88"/>
      <c r="N603" s="88"/>
      <c r="O603" s="88"/>
      <c r="S603" s="86"/>
      <c r="T603" s="86"/>
      <c r="U603" s="86"/>
      <c r="V603" s="86"/>
      <c r="W603" s="86"/>
      <c r="X603" s="86"/>
      <c r="Y603" s="86"/>
      <c r="Z603" s="86"/>
      <c r="AA603" s="86"/>
      <c r="AB603" s="86"/>
      <c r="AC603" s="86"/>
      <c r="AD603" s="86"/>
      <c r="AE603" s="86"/>
      <c r="AF603" s="86"/>
      <c r="AG603" s="86"/>
      <c r="AH603" s="86"/>
      <c r="AI603" s="86"/>
      <c r="AJ603" s="86"/>
      <c r="AK603" s="86"/>
      <c r="AL603" s="86"/>
      <c r="AM603" s="86"/>
      <c r="AN603" s="86"/>
      <c r="AO603" s="86"/>
      <c r="AP603" s="86"/>
      <c r="AQ603" s="86"/>
      <c r="AR603" s="86"/>
    </row>
    <row r="604" spans="2:44" x14ac:dyDescent="0.25">
      <c r="B604" s="37"/>
      <c r="C604" s="37"/>
      <c r="D604" s="37"/>
      <c r="E604" s="88"/>
      <c r="F604" s="88"/>
      <c r="G604" s="88"/>
      <c r="H604" s="88"/>
      <c r="I604" s="88"/>
      <c r="J604" s="88"/>
      <c r="K604" s="88"/>
      <c r="L604" s="88"/>
      <c r="M604" s="88"/>
      <c r="N604" s="88"/>
      <c r="O604" s="88"/>
      <c r="S604" s="86"/>
      <c r="T604" s="86"/>
      <c r="U604" s="86"/>
      <c r="V604" s="86"/>
      <c r="W604" s="86"/>
      <c r="X604" s="86"/>
      <c r="Y604" s="86"/>
      <c r="Z604" s="86"/>
      <c r="AA604" s="86"/>
      <c r="AB604" s="86"/>
      <c r="AC604" s="86"/>
      <c r="AD604" s="86"/>
      <c r="AE604" s="86"/>
      <c r="AF604" s="86"/>
      <c r="AG604" s="86"/>
      <c r="AH604" s="86"/>
      <c r="AI604" s="86"/>
      <c r="AJ604" s="86"/>
      <c r="AK604" s="86"/>
      <c r="AL604" s="86"/>
      <c r="AM604" s="86"/>
      <c r="AN604" s="86"/>
      <c r="AO604" s="86"/>
      <c r="AP604" s="86"/>
      <c r="AQ604" s="86"/>
      <c r="AR604" s="86"/>
    </row>
    <row r="605" spans="2:44" x14ac:dyDescent="0.25">
      <c r="B605" s="37"/>
      <c r="C605" s="37"/>
      <c r="D605" s="37"/>
      <c r="E605" s="88"/>
      <c r="F605" s="88"/>
      <c r="G605" s="88"/>
      <c r="H605" s="88"/>
      <c r="I605" s="88"/>
      <c r="J605" s="88"/>
      <c r="K605" s="88"/>
      <c r="L605" s="88"/>
      <c r="M605" s="88"/>
      <c r="N605" s="88"/>
      <c r="O605" s="88"/>
      <c r="S605" s="86"/>
      <c r="T605" s="86"/>
      <c r="U605" s="86"/>
      <c r="V605" s="86"/>
      <c r="W605" s="86"/>
      <c r="X605" s="86"/>
      <c r="Y605" s="86"/>
      <c r="Z605" s="86"/>
      <c r="AA605" s="86"/>
      <c r="AB605" s="86"/>
      <c r="AC605" s="86"/>
      <c r="AD605" s="86"/>
      <c r="AE605" s="86"/>
      <c r="AF605" s="86"/>
      <c r="AG605" s="86"/>
      <c r="AH605" s="86"/>
      <c r="AI605" s="86"/>
      <c r="AJ605" s="86"/>
      <c r="AK605" s="86"/>
      <c r="AL605" s="86"/>
      <c r="AM605" s="86"/>
      <c r="AN605" s="86"/>
      <c r="AO605" s="86"/>
      <c r="AP605" s="86"/>
      <c r="AQ605" s="86"/>
      <c r="AR605" s="86"/>
    </row>
    <row r="606" spans="2:44" x14ac:dyDescent="0.25">
      <c r="B606" s="37"/>
      <c r="C606" s="37"/>
      <c r="D606" s="37"/>
      <c r="E606" s="88"/>
      <c r="F606" s="88"/>
      <c r="G606" s="88"/>
      <c r="H606" s="88"/>
      <c r="I606" s="88"/>
      <c r="J606" s="88"/>
      <c r="K606" s="88"/>
      <c r="L606" s="88"/>
      <c r="M606" s="88"/>
      <c r="N606" s="88"/>
      <c r="O606" s="88"/>
      <c r="S606" s="86"/>
      <c r="T606" s="86"/>
      <c r="U606" s="86"/>
      <c r="V606" s="86"/>
      <c r="W606" s="86"/>
      <c r="X606" s="86"/>
      <c r="Y606" s="86"/>
      <c r="Z606" s="86"/>
      <c r="AA606" s="86"/>
      <c r="AB606" s="86"/>
      <c r="AC606" s="86"/>
      <c r="AD606" s="86"/>
      <c r="AE606" s="86"/>
      <c r="AF606" s="86"/>
      <c r="AG606" s="86"/>
      <c r="AH606" s="86"/>
      <c r="AI606" s="86"/>
      <c r="AJ606" s="86"/>
      <c r="AK606" s="86"/>
      <c r="AL606" s="86"/>
      <c r="AM606" s="86"/>
      <c r="AN606" s="86"/>
      <c r="AO606" s="86"/>
      <c r="AP606" s="86"/>
      <c r="AQ606" s="86"/>
      <c r="AR606" s="86"/>
    </row>
    <row r="607" spans="2:44" x14ac:dyDescent="0.25">
      <c r="B607" s="37"/>
      <c r="C607" s="37"/>
      <c r="D607" s="37"/>
      <c r="E607" s="88"/>
      <c r="F607" s="88"/>
      <c r="G607" s="88"/>
      <c r="H607" s="88"/>
      <c r="I607" s="88"/>
      <c r="J607" s="88"/>
      <c r="K607" s="88"/>
      <c r="L607" s="88"/>
      <c r="M607" s="88"/>
      <c r="N607" s="88"/>
      <c r="O607" s="88"/>
      <c r="S607" s="86"/>
      <c r="T607" s="86"/>
      <c r="U607" s="86"/>
      <c r="V607" s="86"/>
      <c r="W607" s="86"/>
      <c r="X607" s="86"/>
      <c r="Y607" s="86"/>
      <c r="Z607" s="86"/>
      <c r="AA607" s="86"/>
      <c r="AB607" s="86"/>
      <c r="AC607" s="86"/>
      <c r="AD607" s="86"/>
      <c r="AE607" s="86"/>
      <c r="AF607" s="86"/>
      <c r="AG607" s="86"/>
      <c r="AH607" s="86"/>
      <c r="AI607" s="86"/>
      <c r="AJ607" s="86"/>
      <c r="AK607" s="86"/>
      <c r="AL607" s="86"/>
      <c r="AM607" s="86"/>
      <c r="AN607" s="86"/>
      <c r="AO607" s="86"/>
      <c r="AP607" s="86"/>
      <c r="AQ607" s="86"/>
      <c r="AR607" s="86"/>
    </row>
    <row r="608" spans="2:44" x14ac:dyDescent="0.25">
      <c r="B608" s="37"/>
      <c r="C608" s="37"/>
      <c r="D608" s="37"/>
      <c r="E608" s="88"/>
      <c r="F608" s="88"/>
      <c r="G608" s="88"/>
      <c r="H608" s="88"/>
      <c r="I608" s="88"/>
      <c r="J608" s="88"/>
      <c r="K608" s="88"/>
      <c r="L608" s="88"/>
      <c r="M608" s="88"/>
      <c r="N608" s="88"/>
      <c r="O608" s="88"/>
      <c r="S608" s="86"/>
      <c r="T608" s="86"/>
      <c r="U608" s="86"/>
      <c r="V608" s="86"/>
      <c r="W608" s="86"/>
      <c r="X608" s="86"/>
      <c r="Y608" s="86"/>
      <c r="Z608" s="86"/>
      <c r="AA608" s="86"/>
      <c r="AB608" s="86"/>
      <c r="AC608" s="86"/>
      <c r="AD608" s="86"/>
      <c r="AE608" s="86"/>
      <c r="AF608" s="86"/>
      <c r="AG608" s="86"/>
      <c r="AH608" s="86"/>
      <c r="AI608" s="86"/>
      <c r="AJ608" s="86"/>
      <c r="AK608" s="86"/>
      <c r="AL608" s="86"/>
      <c r="AM608" s="86"/>
      <c r="AN608" s="86"/>
      <c r="AO608" s="86"/>
      <c r="AP608" s="86"/>
      <c r="AQ608" s="86"/>
      <c r="AR608" s="86"/>
    </row>
    <row r="609" spans="2:44" x14ac:dyDescent="0.25">
      <c r="B609" s="37"/>
      <c r="C609" s="37"/>
      <c r="D609" s="37"/>
      <c r="E609" s="88"/>
      <c r="F609" s="88"/>
      <c r="G609" s="88"/>
      <c r="H609" s="88"/>
      <c r="I609" s="88"/>
      <c r="J609" s="88"/>
      <c r="K609" s="88"/>
      <c r="L609" s="88"/>
      <c r="M609" s="88"/>
      <c r="N609" s="88"/>
      <c r="O609" s="88"/>
      <c r="S609" s="86"/>
      <c r="T609" s="86"/>
      <c r="U609" s="86"/>
      <c r="V609" s="86"/>
      <c r="W609" s="86"/>
      <c r="X609" s="86"/>
      <c r="Y609" s="86"/>
      <c r="Z609" s="86"/>
      <c r="AA609" s="86"/>
      <c r="AB609" s="86"/>
      <c r="AC609" s="86"/>
      <c r="AD609" s="86"/>
      <c r="AE609" s="86"/>
      <c r="AF609" s="86"/>
      <c r="AG609" s="86"/>
      <c r="AH609" s="86"/>
      <c r="AI609" s="86"/>
      <c r="AJ609" s="86"/>
      <c r="AK609" s="86"/>
      <c r="AL609" s="86"/>
      <c r="AM609" s="86"/>
      <c r="AN609" s="86"/>
      <c r="AO609" s="86"/>
      <c r="AP609" s="86"/>
      <c r="AQ609" s="86"/>
      <c r="AR609" s="86"/>
    </row>
    <row r="610" spans="2:44" x14ac:dyDescent="0.25">
      <c r="B610" s="37"/>
      <c r="C610" s="37"/>
      <c r="D610" s="37"/>
      <c r="E610" s="88"/>
      <c r="F610" s="88"/>
      <c r="G610" s="88"/>
      <c r="H610" s="88"/>
      <c r="I610" s="88"/>
      <c r="J610" s="88"/>
      <c r="K610" s="88"/>
      <c r="L610" s="88"/>
      <c r="M610" s="88"/>
      <c r="N610" s="88"/>
      <c r="O610" s="88"/>
      <c r="S610" s="86"/>
      <c r="T610" s="86"/>
      <c r="U610" s="86"/>
      <c r="V610" s="86"/>
      <c r="W610" s="86"/>
      <c r="X610" s="86"/>
      <c r="Y610" s="86"/>
      <c r="Z610" s="86"/>
      <c r="AA610" s="86"/>
      <c r="AB610" s="86"/>
      <c r="AC610" s="86"/>
      <c r="AD610" s="86"/>
      <c r="AE610" s="86"/>
      <c r="AF610" s="86"/>
      <c r="AG610" s="86"/>
      <c r="AH610" s="86"/>
      <c r="AI610" s="86"/>
      <c r="AJ610" s="86"/>
      <c r="AK610" s="86"/>
      <c r="AL610" s="86"/>
      <c r="AM610" s="86"/>
      <c r="AN610" s="86"/>
      <c r="AO610" s="86"/>
      <c r="AP610" s="86"/>
      <c r="AQ610" s="86"/>
      <c r="AR610" s="86"/>
    </row>
    <row r="611" spans="2:44" x14ac:dyDescent="0.25">
      <c r="B611" s="37"/>
      <c r="C611" s="37"/>
      <c r="D611" s="37"/>
      <c r="E611" s="88"/>
      <c r="F611" s="88"/>
      <c r="G611" s="88"/>
      <c r="H611" s="88"/>
      <c r="I611" s="88"/>
      <c r="J611" s="88"/>
      <c r="K611" s="88"/>
      <c r="L611" s="88"/>
      <c r="M611" s="88"/>
      <c r="N611" s="88"/>
      <c r="O611" s="88"/>
      <c r="S611" s="86"/>
      <c r="T611" s="86"/>
      <c r="U611" s="86"/>
      <c r="V611" s="86"/>
      <c r="W611" s="86"/>
      <c r="X611" s="86"/>
      <c r="Y611" s="86"/>
      <c r="Z611" s="86"/>
      <c r="AA611" s="86"/>
      <c r="AB611" s="86"/>
      <c r="AC611" s="86"/>
      <c r="AD611" s="86"/>
      <c r="AE611" s="86"/>
      <c r="AF611" s="86"/>
      <c r="AG611" s="86"/>
      <c r="AH611" s="86"/>
      <c r="AI611" s="86"/>
      <c r="AJ611" s="86"/>
      <c r="AK611" s="86"/>
      <c r="AL611" s="86"/>
      <c r="AM611" s="86"/>
      <c r="AN611" s="86"/>
      <c r="AO611" s="86"/>
      <c r="AP611" s="86"/>
      <c r="AQ611" s="86"/>
      <c r="AR611" s="86"/>
    </row>
    <row r="612" spans="2:44" x14ac:dyDescent="0.25">
      <c r="B612" s="37"/>
      <c r="C612" s="37"/>
      <c r="D612" s="37"/>
      <c r="E612" s="88"/>
      <c r="F612" s="88"/>
      <c r="G612" s="88"/>
      <c r="H612" s="88"/>
      <c r="I612" s="88"/>
      <c r="J612" s="88"/>
      <c r="K612" s="88"/>
      <c r="L612" s="88"/>
      <c r="M612" s="88"/>
      <c r="N612" s="88"/>
      <c r="O612" s="88"/>
      <c r="S612" s="86"/>
      <c r="T612" s="86"/>
      <c r="U612" s="86"/>
      <c r="V612" s="86"/>
      <c r="W612" s="86"/>
      <c r="X612" s="86"/>
      <c r="Y612" s="86"/>
      <c r="Z612" s="86"/>
      <c r="AA612" s="86"/>
      <c r="AB612" s="86"/>
      <c r="AC612" s="86"/>
      <c r="AD612" s="86"/>
      <c r="AE612" s="86"/>
      <c r="AF612" s="86"/>
      <c r="AG612" s="86"/>
      <c r="AH612" s="86"/>
      <c r="AI612" s="86"/>
      <c r="AJ612" s="86"/>
      <c r="AK612" s="86"/>
      <c r="AL612" s="86"/>
      <c r="AM612" s="86"/>
      <c r="AN612" s="86"/>
      <c r="AO612" s="86"/>
      <c r="AP612" s="86"/>
      <c r="AQ612" s="86"/>
      <c r="AR612" s="86"/>
    </row>
    <row r="613" spans="2:44" x14ac:dyDescent="0.25">
      <c r="B613" s="37"/>
      <c r="C613" s="37"/>
      <c r="D613" s="37"/>
      <c r="E613" s="88"/>
      <c r="F613" s="88"/>
      <c r="G613" s="88"/>
      <c r="H613" s="88"/>
      <c r="I613" s="88"/>
      <c r="J613" s="88"/>
      <c r="K613" s="88"/>
      <c r="L613" s="88"/>
      <c r="M613" s="88"/>
      <c r="N613" s="88"/>
      <c r="O613" s="88"/>
      <c r="S613" s="86"/>
      <c r="T613" s="86"/>
      <c r="U613" s="86"/>
      <c r="V613" s="86"/>
      <c r="W613" s="86"/>
      <c r="X613" s="86"/>
      <c r="Y613" s="86"/>
      <c r="Z613" s="86"/>
      <c r="AA613" s="86"/>
      <c r="AB613" s="86"/>
      <c r="AC613" s="86"/>
      <c r="AD613" s="86"/>
      <c r="AE613" s="86"/>
      <c r="AF613" s="86"/>
      <c r="AG613" s="86"/>
      <c r="AH613" s="86"/>
      <c r="AI613" s="86"/>
      <c r="AJ613" s="86"/>
      <c r="AK613" s="86"/>
      <c r="AL613" s="86"/>
      <c r="AM613" s="86"/>
      <c r="AN613" s="86"/>
      <c r="AO613" s="86"/>
      <c r="AP613" s="86"/>
      <c r="AQ613" s="86"/>
      <c r="AR613" s="86"/>
    </row>
    <row r="614" spans="2:44" x14ac:dyDescent="0.25">
      <c r="B614" s="37"/>
      <c r="C614" s="37"/>
      <c r="D614" s="37"/>
      <c r="E614" s="88"/>
      <c r="F614" s="88"/>
      <c r="G614" s="88"/>
      <c r="H614" s="88"/>
      <c r="I614" s="88"/>
      <c r="J614" s="88"/>
      <c r="K614" s="88"/>
      <c r="L614" s="88"/>
      <c r="M614" s="88"/>
      <c r="N614" s="88"/>
      <c r="O614" s="88"/>
      <c r="S614" s="86"/>
      <c r="T614" s="86"/>
      <c r="U614" s="86"/>
      <c r="V614" s="86"/>
      <c r="W614" s="86"/>
      <c r="X614" s="86"/>
      <c r="Y614" s="86"/>
      <c r="Z614" s="86"/>
      <c r="AA614" s="86"/>
      <c r="AB614" s="86"/>
      <c r="AC614" s="86"/>
      <c r="AD614" s="86"/>
      <c r="AE614" s="86"/>
      <c r="AF614" s="86"/>
      <c r="AG614" s="86"/>
      <c r="AH614" s="86"/>
      <c r="AI614" s="86"/>
      <c r="AJ614" s="86"/>
      <c r="AK614" s="86"/>
      <c r="AL614" s="86"/>
      <c r="AM614" s="86"/>
      <c r="AN614" s="86"/>
      <c r="AO614" s="86"/>
      <c r="AP614" s="86"/>
      <c r="AQ614" s="86"/>
      <c r="AR614" s="86"/>
    </row>
    <row r="615" spans="2:44" x14ac:dyDescent="0.25">
      <c r="B615" s="37"/>
      <c r="C615" s="37"/>
      <c r="D615" s="37"/>
      <c r="E615" s="88"/>
      <c r="F615" s="88"/>
      <c r="G615" s="88"/>
      <c r="H615" s="88"/>
      <c r="I615" s="88"/>
      <c r="J615" s="88"/>
      <c r="K615" s="88"/>
      <c r="L615" s="88"/>
      <c r="M615" s="88"/>
      <c r="N615" s="88"/>
      <c r="O615" s="88"/>
      <c r="S615" s="86"/>
      <c r="T615" s="86"/>
      <c r="U615" s="86"/>
      <c r="V615" s="86"/>
      <c r="W615" s="86"/>
      <c r="X615" s="86"/>
      <c r="Y615" s="86"/>
      <c r="Z615" s="86"/>
      <c r="AA615" s="86"/>
      <c r="AB615" s="86"/>
      <c r="AC615" s="86"/>
      <c r="AD615" s="86"/>
      <c r="AE615" s="86"/>
      <c r="AF615" s="86"/>
      <c r="AG615" s="86"/>
      <c r="AH615" s="86"/>
      <c r="AI615" s="86"/>
      <c r="AJ615" s="86"/>
      <c r="AK615" s="86"/>
      <c r="AL615" s="86"/>
      <c r="AM615" s="86"/>
      <c r="AN615" s="86"/>
      <c r="AO615" s="86"/>
      <c r="AP615" s="86"/>
      <c r="AQ615" s="86"/>
      <c r="AR615" s="86"/>
    </row>
    <row r="616" spans="2:44" x14ac:dyDescent="0.25">
      <c r="B616" s="37"/>
      <c r="C616" s="37"/>
      <c r="D616" s="37"/>
      <c r="E616" s="88"/>
      <c r="F616" s="88"/>
      <c r="G616" s="88"/>
      <c r="H616" s="88"/>
      <c r="I616" s="88"/>
      <c r="J616" s="88"/>
      <c r="K616" s="88"/>
      <c r="L616" s="88"/>
      <c r="M616" s="88"/>
      <c r="N616" s="88"/>
      <c r="O616" s="88"/>
      <c r="S616" s="86"/>
      <c r="T616" s="86"/>
      <c r="U616" s="86"/>
      <c r="V616" s="86"/>
      <c r="W616" s="86"/>
      <c r="X616" s="86"/>
      <c r="Y616" s="86"/>
      <c r="Z616" s="86"/>
      <c r="AA616" s="86"/>
      <c r="AB616" s="86"/>
      <c r="AC616" s="86"/>
      <c r="AD616" s="86"/>
      <c r="AE616" s="86"/>
      <c r="AF616" s="86"/>
      <c r="AG616" s="86"/>
      <c r="AH616" s="86"/>
      <c r="AI616" s="86"/>
      <c r="AJ616" s="86"/>
      <c r="AK616" s="86"/>
      <c r="AL616" s="86"/>
      <c r="AM616" s="86"/>
      <c r="AN616" s="86"/>
      <c r="AO616" s="86"/>
      <c r="AP616" s="86"/>
      <c r="AQ616" s="86"/>
      <c r="AR616" s="86"/>
    </row>
    <row r="617" spans="2:44" x14ac:dyDescent="0.25">
      <c r="B617" s="37"/>
      <c r="C617" s="37"/>
      <c r="D617" s="37"/>
      <c r="E617" s="88"/>
      <c r="F617" s="88"/>
      <c r="G617" s="88"/>
      <c r="H617" s="88"/>
      <c r="I617" s="88"/>
      <c r="J617" s="88"/>
      <c r="K617" s="88"/>
      <c r="L617" s="88"/>
      <c r="M617" s="88"/>
      <c r="N617" s="88"/>
      <c r="O617" s="88"/>
      <c r="S617" s="86"/>
      <c r="T617" s="86"/>
      <c r="U617" s="86"/>
      <c r="V617" s="86"/>
      <c r="W617" s="86"/>
      <c r="X617" s="86"/>
      <c r="Y617" s="86"/>
      <c r="Z617" s="86"/>
      <c r="AA617" s="86"/>
      <c r="AB617" s="86"/>
      <c r="AC617" s="86"/>
      <c r="AD617" s="86"/>
      <c r="AE617" s="86"/>
      <c r="AF617" s="86"/>
      <c r="AG617" s="86"/>
      <c r="AH617" s="86"/>
      <c r="AI617" s="86"/>
      <c r="AJ617" s="86"/>
      <c r="AK617" s="86"/>
      <c r="AL617" s="86"/>
      <c r="AM617" s="86"/>
      <c r="AN617" s="86"/>
      <c r="AO617" s="86"/>
      <c r="AP617" s="86"/>
      <c r="AQ617" s="86"/>
      <c r="AR617" s="86"/>
    </row>
    <row r="618" spans="2:44" x14ac:dyDescent="0.25">
      <c r="B618" s="37"/>
      <c r="C618" s="37"/>
      <c r="D618" s="37"/>
      <c r="E618" s="88"/>
      <c r="F618" s="88"/>
      <c r="G618" s="88"/>
      <c r="H618" s="88"/>
      <c r="I618" s="88"/>
      <c r="J618" s="88"/>
      <c r="K618" s="88"/>
      <c r="L618" s="88"/>
      <c r="M618" s="88"/>
      <c r="N618" s="88"/>
      <c r="O618" s="88"/>
      <c r="S618" s="86"/>
      <c r="T618" s="86"/>
      <c r="U618" s="86"/>
      <c r="V618" s="86"/>
      <c r="W618" s="86"/>
      <c r="X618" s="86"/>
      <c r="Y618" s="86"/>
      <c r="Z618" s="86"/>
      <c r="AA618" s="86"/>
      <c r="AB618" s="86"/>
      <c r="AC618" s="86"/>
      <c r="AD618" s="86"/>
      <c r="AE618" s="86"/>
      <c r="AF618" s="86"/>
      <c r="AG618" s="86"/>
      <c r="AH618" s="86"/>
      <c r="AI618" s="86"/>
      <c r="AJ618" s="86"/>
      <c r="AK618" s="86"/>
      <c r="AL618" s="86"/>
      <c r="AM618" s="86"/>
      <c r="AN618" s="86"/>
      <c r="AO618" s="86"/>
      <c r="AP618" s="86"/>
      <c r="AQ618" s="86"/>
      <c r="AR618" s="86"/>
    </row>
  </sheetData>
  <mergeCells count="26">
    <mergeCell ref="C3:D3"/>
    <mergeCell ref="E3:F3"/>
    <mergeCell ref="G3:H3"/>
    <mergeCell ref="I3:J3"/>
    <mergeCell ref="K3:M3"/>
    <mergeCell ref="S1:Y1"/>
    <mergeCell ref="Z1:AB2"/>
    <mergeCell ref="S3:V3"/>
    <mergeCell ref="W3:Y3"/>
    <mergeCell ref="N3:O3"/>
    <mergeCell ref="A1:A3"/>
    <mergeCell ref="B1:B3"/>
    <mergeCell ref="O1:O2"/>
    <mergeCell ref="P1:R2"/>
    <mergeCell ref="C1:C2"/>
    <mergeCell ref="D1:D2"/>
    <mergeCell ref="E1:E2"/>
    <mergeCell ref="F1:F2"/>
    <mergeCell ref="G1:G2"/>
    <mergeCell ref="H1:H2"/>
    <mergeCell ref="I1:I2"/>
    <mergeCell ref="J1:J2"/>
    <mergeCell ref="K1:K2"/>
    <mergeCell ref="L1:L2"/>
    <mergeCell ref="M1:M2"/>
    <mergeCell ref="N1:N2"/>
  </mergeCells>
  <printOptions horizontalCentered="1"/>
  <pageMargins left="0.70866141732283472" right="0.70866141732283472" top="0.94488188976377963" bottom="0.74803149606299213" header="0.31496062992125984" footer="0.31496062992125984"/>
  <pageSetup paperSize="9" scale="47" orientation="landscape" r:id="rId1"/>
  <headerFooter>
    <oddHeader xml:space="preserve">&amp;C&amp;"Times New Roman,Félkövér"&amp;12Józsefvárosi Önkormányzat
költségvetési szervek
2019.évi 
engedélyezett álláshelyek&amp;R&amp;"Times New Roman,Félkövér dőlt"13. melléklet a /2019. ()
önkormányzati rendelethez
</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81"/>
  <sheetViews>
    <sheetView zoomScaleNormal="100" workbookViewId="0">
      <pane xSplit="1" ySplit="2" topLeftCell="B6" activePane="bottomRight" state="frozen"/>
      <selection pane="topRight" activeCell="B1" sqref="B1"/>
      <selection pane="bottomLeft" activeCell="A3" sqref="A3"/>
      <selection pane="bottomRight" activeCell="C15" sqref="C15"/>
    </sheetView>
  </sheetViews>
  <sheetFormatPr defaultColWidth="19.85546875" defaultRowHeight="12.75" x14ac:dyDescent="0.2"/>
  <cols>
    <col min="1" max="1" width="43.7109375" style="103" customWidth="1"/>
    <col min="2" max="43" width="10.28515625" style="27" customWidth="1"/>
    <col min="44" max="46" width="10.28515625" style="104" customWidth="1"/>
    <col min="47" max="47" width="10.28515625" style="27" customWidth="1"/>
    <col min="48" max="50" width="10.28515625" style="16" customWidth="1"/>
    <col min="51" max="52" width="10.28515625" style="8" customWidth="1"/>
    <col min="53" max="56" width="9.7109375" style="8" customWidth="1"/>
    <col min="57" max="245" width="19.85546875" style="8"/>
    <col min="246" max="246" width="39.85546875" style="8" customWidth="1"/>
    <col min="247" max="303" width="9.7109375" style="8" customWidth="1"/>
    <col min="304" max="306" width="10.7109375" style="8" customWidth="1"/>
    <col min="307" max="312" width="9.7109375" style="8" customWidth="1"/>
    <col min="313" max="501" width="19.85546875" style="8"/>
    <col min="502" max="502" width="39.85546875" style="8" customWidth="1"/>
    <col min="503" max="559" width="9.7109375" style="8" customWidth="1"/>
    <col min="560" max="562" width="10.7109375" style="8" customWidth="1"/>
    <col min="563" max="568" width="9.7109375" style="8" customWidth="1"/>
    <col min="569" max="757" width="19.85546875" style="8"/>
    <col min="758" max="758" width="39.85546875" style="8" customWidth="1"/>
    <col min="759" max="815" width="9.7109375" style="8" customWidth="1"/>
    <col min="816" max="818" width="10.7109375" style="8" customWidth="1"/>
    <col min="819" max="824" width="9.7109375" style="8" customWidth="1"/>
    <col min="825" max="1013" width="19.85546875" style="8"/>
    <col min="1014" max="1014" width="39.85546875" style="8" customWidth="1"/>
    <col min="1015" max="1071" width="9.7109375" style="8" customWidth="1"/>
    <col min="1072" max="1074" width="10.7109375" style="8" customWidth="1"/>
    <col min="1075" max="1080" width="9.7109375" style="8" customWidth="1"/>
    <col min="1081" max="1269" width="19.85546875" style="8"/>
    <col min="1270" max="1270" width="39.85546875" style="8" customWidth="1"/>
    <col min="1271" max="1327" width="9.7109375" style="8" customWidth="1"/>
    <col min="1328" max="1330" width="10.7109375" style="8" customWidth="1"/>
    <col min="1331" max="1336" width="9.7109375" style="8" customWidth="1"/>
    <col min="1337" max="1525" width="19.85546875" style="8"/>
    <col min="1526" max="1526" width="39.85546875" style="8" customWidth="1"/>
    <col min="1527" max="1583" width="9.7109375" style="8" customWidth="1"/>
    <col min="1584" max="1586" width="10.7109375" style="8" customWidth="1"/>
    <col min="1587" max="1592" width="9.7109375" style="8" customWidth="1"/>
    <col min="1593" max="1781" width="19.85546875" style="8"/>
    <col min="1782" max="1782" width="39.85546875" style="8" customWidth="1"/>
    <col min="1783" max="1839" width="9.7109375" style="8" customWidth="1"/>
    <col min="1840" max="1842" width="10.7109375" style="8" customWidth="1"/>
    <col min="1843" max="1848" width="9.7109375" style="8" customWidth="1"/>
    <col min="1849" max="2037" width="19.85546875" style="8"/>
    <col min="2038" max="2038" width="39.85546875" style="8" customWidth="1"/>
    <col min="2039" max="2095" width="9.7109375" style="8" customWidth="1"/>
    <col min="2096" max="2098" width="10.7109375" style="8" customWidth="1"/>
    <col min="2099" max="2104" width="9.7109375" style="8" customWidth="1"/>
    <col min="2105" max="2293" width="19.85546875" style="8"/>
    <col min="2294" max="2294" width="39.85546875" style="8" customWidth="1"/>
    <col min="2295" max="2351" width="9.7109375" style="8" customWidth="1"/>
    <col min="2352" max="2354" width="10.7109375" style="8" customWidth="1"/>
    <col min="2355" max="2360" width="9.7109375" style="8" customWidth="1"/>
    <col min="2361" max="2549" width="19.85546875" style="8"/>
    <col min="2550" max="2550" width="39.85546875" style="8" customWidth="1"/>
    <col min="2551" max="2607" width="9.7109375" style="8" customWidth="1"/>
    <col min="2608" max="2610" width="10.7109375" style="8" customWidth="1"/>
    <col min="2611" max="2616" width="9.7109375" style="8" customWidth="1"/>
    <col min="2617" max="2805" width="19.85546875" style="8"/>
    <col min="2806" max="2806" width="39.85546875" style="8" customWidth="1"/>
    <col min="2807" max="2863" width="9.7109375" style="8" customWidth="1"/>
    <col min="2864" max="2866" width="10.7109375" style="8" customWidth="1"/>
    <col min="2867" max="2872" width="9.7109375" style="8" customWidth="1"/>
    <col min="2873" max="3061" width="19.85546875" style="8"/>
    <col min="3062" max="3062" width="39.85546875" style="8" customWidth="1"/>
    <col min="3063" max="3119" width="9.7109375" style="8" customWidth="1"/>
    <col min="3120" max="3122" width="10.7109375" style="8" customWidth="1"/>
    <col min="3123" max="3128" width="9.7109375" style="8" customWidth="1"/>
    <col min="3129" max="3317" width="19.85546875" style="8"/>
    <col min="3318" max="3318" width="39.85546875" style="8" customWidth="1"/>
    <col min="3319" max="3375" width="9.7109375" style="8" customWidth="1"/>
    <col min="3376" max="3378" width="10.7109375" style="8" customWidth="1"/>
    <col min="3379" max="3384" width="9.7109375" style="8" customWidth="1"/>
    <col min="3385" max="3573" width="19.85546875" style="8"/>
    <col min="3574" max="3574" width="39.85546875" style="8" customWidth="1"/>
    <col min="3575" max="3631" width="9.7109375" style="8" customWidth="1"/>
    <col min="3632" max="3634" width="10.7109375" style="8" customWidth="1"/>
    <col min="3635" max="3640" width="9.7109375" style="8" customWidth="1"/>
    <col min="3641" max="3829" width="19.85546875" style="8"/>
    <col min="3830" max="3830" width="39.85546875" style="8" customWidth="1"/>
    <col min="3831" max="3887" width="9.7109375" style="8" customWidth="1"/>
    <col min="3888" max="3890" width="10.7109375" style="8" customWidth="1"/>
    <col min="3891" max="3896" width="9.7109375" style="8" customWidth="1"/>
    <col min="3897" max="4085" width="19.85546875" style="8"/>
    <col min="4086" max="4086" width="39.85546875" style="8" customWidth="1"/>
    <col min="4087" max="4143" width="9.7109375" style="8" customWidth="1"/>
    <col min="4144" max="4146" width="10.7109375" style="8" customWidth="1"/>
    <col min="4147" max="4152" width="9.7109375" style="8" customWidth="1"/>
    <col min="4153" max="4341" width="19.85546875" style="8"/>
    <col min="4342" max="4342" width="39.85546875" style="8" customWidth="1"/>
    <col min="4343" max="4399" width="9.7109375" style="8" customWidth="1"/>
    <col min="4400" max="4402" width="10.7109375" style="8" customWidth="1"/>
    <col min="4403" max="4408" width="9.7109375" style="8" customWidth="1"/>
    <col min="4409" max="4597" width="19.85546875" style="8"/>
    <col min="4598" max="4598" width="39.85546875" style="8" customWidth="1"/>
    <col min="4599" max="4655" width="9.7109375" style="8" customWidth="1"/>
    <col min="4656" max="4658" width="10.7109375" style="8" customWidth="1"/>
    <col min="4659" max="4664" width="9.7109375" style="8" customWidth="1"/>
    <col min="4665" max="4853" width="19.85546875" style="8"/>
    <col min="4854" max="4854" width="39.85546875" style="8" customWidth="1"/>
    <col min="4855" max="4911" width="9.7109375" style="8" customWidth="1"/>
    <col min="4912" max="4914" width="10.7109375" style="8" customWidth="1"/>
    <col min="4915" max="4920" width="9.7109375" style="8" customWidth="1"/>
    <col min="4921" max="5109" width="19.85546875" style="8"/>
    <col min="5110" max="5110" width="39.85546875" style="8" customWidth="1"/>
    <col min="5111" max="5167" width="9.7109375" style="8" customWidth="1"/>
    <col min="5168" max="5170" width="10.7109375" style="8" customWidth="1"/>
    <col min="5171" max="5176" width="9.7109375" style="8" customWidth="1"/>
    <col min="5177" max="5365" width="19.85546875" style="8"/>
    <col min="5366" max="5366" width="39.85546875" style="8" customWidth="1"/>
    <col min="5367" max="5423" width="9.7109375" style="8" customWidth="1"/>
    <col min="5424" max="5426" width="10.7109375" style="8" customWidth="1"/>
    <col min="5427" max="5432" width="9.7109375" style="8" customWidth="1"/>
    <col min="5433" max="5621" width="19.85546875" style="8"/>
    <col min="5622" max="5622" width="39.85546875" style="8" customWidth="1"/>
    <col min="5623" max="5679" width="9.7109375" style="8" customWidth="1"/>
    <col min="5680" max="5682" width="10.7109375" style="8" customWidth="1"/>
    <col min="5683" max="5688" width="9.7109375" style="8" customWidth="1"/>
    <col min="5689" max="5877" width="19.85546875" style="8"/>
    <col min="5878" max="5878" width="39.85546875" style="8" customWidth="1"/>
    <col min="5879" max="5935" width="9.7109375" style="8" customWidth="1"/>
    <col min="5936" max="5938" width="10.7109375" style="8" customWidth="1"/>
    <col min="5939" max="5944" width="9.7109375" style="8" customWidth="1"/>
    <col min="5945" max="6133" width="19.85546875" style="8"/>
    <col min="6134" max="6134" width="39.85546875" style="8" customWidth="1"/>
    <col min="6135" max="6191" width="9.7109375" style="8" customWidth="1"/>
    <col min="6192" max="6194" width="10.7109375" style="8" customWidth="1"/>
    <col min="6195" max="6200" width="9.7109375" style="8" customWidth="1"/>
    <col min="6201" max="6389" width="19.85546875" style="8"/>
    <col min="6390" max="6390" width="39.85546875" style="8" customWidth="1"/>
    <col min="6391" max="6447" width="9.7109375" style="8" customWidth="1"/>
    <col min="6448" max="6450" width="10.7109375" style="8" customWidth="1"/>
    <col min="6451" max="6456" width="9.7109375" style="8" customWidth="1"/>
    <col min="6457" max="6645" width="19.85546875" style="8"/>
    <col min="6646" max="6646" width="39.85546875" style="8" customWidth="1"/>
    <col min="6647" max="6703" width="9.7109375" style="8" customWidth="1"/>
    <col min="6704" max="6706" width="10.7109375" style="8" customWidth="1"/>
    <col min="6707" max="6712" width="9.7109375" style="8" customWidth="1"/>
    <col min="6713" max="6901" width="19.85546875" style="8"/>
    <col min="6902" max="6902" width="39.85546875" style="8" customWidth="1"/>
    <col min="6903" max="6959" width="9.7109375" style="8" customWidth="1"/>
    <col min="6960" max="6962" width="10.7109375" style="8" customWidth="1"/>
    <col min="6963" max="6968" width="9.7109375" style="8" customWidth="1"/>
    <col min="6969" max="7157" width="19.85546875" style="8"/>
    <col min="7158" max="7158" width="39.85546875" style="8" customWidth="1"/>
    <col min="7159" max="7215" width="9.7109375" style="8" customWidth="1"/>
    <col min="7216" max="7218" width="10.7109375" style="8" customWidth="1"/>
    <col min="7219" max="7224" width="9.7109375" style="8" customWidth="1"/>
    <col min="7225" max="7413" width="19.85546875" style="8"/>
    <col min="7414" max="7414" width="39.85546875" style="8" customWidth="1"/>
    <col min="7415" max="7471" width="9.7109375" style="8" customWidth="1"/>
    <col min="7472" max="7474" width="10.7109375" style="8" customWidth="1"/>
    <col min="7475" max="7480" width="9.7109375" style="8" customWidth="1"/>
    <col min="7481" max="7669" width="19.85546875" style="8"/>
    <col min="7670" max="7670" width="39.85546875" style="8" customWidth="1"/>
    <col min="7671" max="7727" width="9.7109375" style="8" customWidth="1"/>
    <col min="7728" max="7730" width="10.7109375" style="8" customWidth="1"/>
    <col min="7731" max="7736" width="9.7109375" style="8" customWidth="1"/>
    <col min="7737" max="7925" width="19.85546875" style="8"/>
    <col min="7926" max="7926" width="39.85546875" style="8" customWidth="1"/>
    <col min="7927" max="7983" width="9.7109375" style="8" customWidth="1"/>
    <col min="7984" max="7986" width="10.7109375" style="8" customWidth="1"/>
    <col min="7987" max="7992" width="9.7109375" style="8" customWidth="1"/>
    <col min="7993" max="8181" width="19.85546875" style="8"/>
    <col min="8182" max="8182" width="39.85546875" style="8" customWidth="1"/>
    <col min="8183" max="8239" width="9.7109375" style="8" customWidth="1"/>
    <col min="8240" max="8242" width="10.7109375" style="8" customWidth="1"/>
    <col min="8243" max="8248" width="9.7109375" style="8" customWidth="1"/>
    <col min="8249" max="8437" width="19.85546875" style="8"/>
    <col min="8438" max="8438" width="39.85546875" style="8" customWidth="1"/>
    <col min="8439" max="8495" width="9.7109375" style="8" customWidth="1"/>
    <col min="8496" max="8498" width="10.7109375" style="8" customWidth="1"/>
    <col min="8499" max="8504" width="9.7109375" style="8" customWidth="1"/>
    <col min="8505" max="8693" width="19.85546875" style="8"/>
    <col min="8694" max="8694" width="39.85546875" style="8" customWidth="1"/>
    <col min="8695" max="8751" width="9.7109375" style="8" customWidth="1"/>
    <col min="8752" max="8754" width="10.7109375" style="8" customWidth="1"/>
    <col min="8755" max="8760" width="9.7109375" style="8" customWidth="1"/>
    <col min="8761" max="8949" width="19.85546875" style="8"/>
    <col min="8950" max="8950" width="39.85546875" style="8" customWidth="1"/>
    <col min="8951" max="9007" width="9.7109375" style="8" customWidth="1"/>
    <col min="9008" max="9010" width="10.7109375" style="8" customWidth="1"/>
    <col min="9011" max="9016" width="9.7109375" style="8" customWidth="1"/>
    <col min="9017" max="9205" width="19.85546875" style="8"/>
    <col min="9206" max="9206" width="39.85546875" style="8" customWidth="1"/>
    <col min="9207" max="9263" width="9.7109375" style="8" customWidth="1"/>
    <col min="9264" max="9266" width="10.7109375" style="8" customWidth="1"/>
    <col min="9267" max="9272" width="9.7109375" style="8" customWidth="1"/>
    <col min="9273" max="9461" width="19.85546875" style="8"/>
    <col min="9462" max="9462" width="39.85546875" style="8" customWidth="1"/>
    <col min="9463" max="9519" width="9.7109375" style="8" customWidth="1"/>
    <col min="9520" max="9522" width="10.7109375" style="8" customWidth="1"/>
    <col min="9523" max="9528" width="9.7109375" style="8" customWidth="1"/>
    <col min="9529" max="9717" width="19.85546875" style="8"/>
    <col min="9718" max="9718" width="39.85546875" style="8" customWidth="1"/>
    <col min="9719" max="9775" width="9.7109375" style="8" customWidth="1"/>
    <col min="9776" max="9778" width="10.7109375" style="8" customWidth="1"/>
    <col min="9779" max="9784" width="9.7109375" style="8" customWidth="1"/>
    <col min="9785" max="9973" width="19.85546875" style="8"/>
    <col min="9974" max="9974" width="39.85546875" style="8" customWidth="1"/>
    <col min="9975" max="10031" width="9.7109375" style="8" customWidth="1"/>
    <col min="10032" max="10034" width="10.7109375" style="8" customWidth="1"/>
    <col min="10035" max="10040" width="9.7109375" style="8" customWidth="1"/>
    <col min="10041" max="10229" width="19.85546875" style="8"/>
    <col min="10230" max="10230" width="39.85546875" style="8" customWidth="1"/>
    <col min="10231" max="10287" width="9.7109375" style="8" customWidth="1"/>
    <col min="10288" max="10290" width="10.7109375" style="8" customWidth="1"/>
    <col min="10291" max="10296" width="9.7109375" style="8" customWidth="1"/>
    <col min="10297" max="10485" width="19.85546875" style="8"/>
    <col min="10486" max="10486" width="39.85546875" style="8" customWidth="1"/>
    <col min="10487" max="10543" width="9.7109375" style="8" customWidth="1"/>
    <col min="10544" max="10546" width="10.7109375" style="8" customWidth="1"/>
    <col min="10547" max="10552" width="9.7109375" style="8" customWidth="1"/>
    <col min="10553" max="10741" width="19.85546875" style="8"/>
    <col min="10742" max="10742" width="39.85546875" style="8" customWidth="1"/>
    <col min="10743" max="10799" width="9.7109375" style="8" customWidth="1"/>
    <col min="10800" max="10802" width="10.7109375" style="8" customWidth="1"/>
    <col min="10803" max="10808" width="9.7109375" style="8" customWidth="1"/>
    <col min="10809" max="10997" width="19.85546875" style="8"/>
    <col min="10998" max="10998" width="39.85546875" style="8" customWidth="1"/>
    <col min="10999" max="11055" width="9.7109375" style="8" customWidth="1"/>
    <col min="11056" max="11058" width="10.7109375" style="8" customWidth="1"/>
    <col min="11059" max="11064" width="9.7109375" style="8" customWidth="1"/>
    <col min="11065" max="11253" width="19.85546875" style="8"/>
    <col min="11254" max="11254" width="39.85546875" style="8" customWidth="1"/>
    <col min="11255" max="11311" width="9.7109375" style="8" customWidth="1"/>
    <col min="11312" max="11314" width="10.7109375" style="8" customWidth="1"/>
    <col min="11315" max="11320" width="9.7109375" style="8" customWidth="1"/>
    <col min="11321" max="11509" width="19.85546875" style="8"/>
    <col min="11510" max="11510" width="39.85546875" style="8" customWidth="1"/>
    <col min="11511" max="11567" width="9.7109375" style="8" customWidth="1"/>
    <col min="11568" max="11570" width="10.7109375" style="8" customWidth="1"/>
    <col min="11571" max="11576" width="9.7109375" style="8" customWidth="1"/>
    <col min="11577" max="11765" width="19.85546875" style="8"/>
    <col min="11766" max="11766" width="39.85546875" style="8" customWidth="1"/>
    <col min="11767" max="11823" width="9.7109375" style="8" customWidth="1"/>
    <col min="11824" max="11826" width="10.7109375" style="8" customWidth="1"/>
    <col min="11827" max="11832" width="9.7109375" style="8" customWidth="1"/>
    <col min="11833" max="12021" width="19.85546875" style="8"/>
    <col min="12022" max="12022" width="39.85546875" style="8" customWidth="1"/>
    <col min="12023" max="12079" width="9.7109375" style="8" customWidth="1"/>
    <col min="12080" max="12082" width="10.7109375" style="8" customWidth="1"/>
    <col min="12083" max="12088" width="9.7109375" style="8" customWidth="1"/>
    <col min="12089" max="12277" width="19.85546875" style="8"/>
    <col min="12278" max="12278" width="39.85546875" style="8" customWidth="1"/>
    <col min="12279" max="12335" width="9.7109375" style="8" customWidth="1"/>
    <col min="12336" max="12338" width="10.7109375" style="8" customWidth="1"/>
    <col min="12339" max="12344" width="9.7109375" style="8" customWidth="1"/>
    <col min="12345" max="12533" width="19.85546875" style="8"/>
    <col min="12534" max="12534" width="39.85546875" style="8" customWidth="1"/>
    <col min="12535" max="12591" width="9.7109375" style="8" customWidth="1"/>
    <col min="12592" max="12594" width="10.7109375" style="8" customWidth="1"/>
    <col min="12595" max="12600" width="9.7109375" style="8" customWidth="1"/>
    <col min="12601" max="12789" width="19.85546875" style="8"/>
    <col min="12790" max="12790" width="39.85546875" style="8" customWidth="1"/>
    <col min="12791" max="12847" width="9.7109375" style="8" customWidth="1"/>
    <col min="12848" max="12850" width="10.7109375" style="8" customWidth="1"/>
    <col min="12851" max="12856" width="9.7109375" style="8" customWidth="1"/>
    <col min="12857" max="13045" width="19.85546875" style="8"/>
    <col min="13046" max="13046" width="39.85546875" style="8" customWidth="1"/>
    <col min="13047" max="13103" width="9.7109375" style="8" customWidth="1"/>
    <col min="13104" max="13106" width="10.7109375" style="8" customWidth="1"/>
    <col min="13107" max="13112" width="9.7109375" style="8" customWidth="1"/>
    <col min="13113" max="13301" width="19.85546875" style="8"/>
    <col min="13302" max="13302" width="39.85546875" style="8" customWidth="1"/>
    <col min="13303" max="13359" width="9.7109375" style="8" customWidth="1"/>
    <col min="13360" max="13362" width="10.7109375" style="8" customWidth="1"/>
    <col min="13363" max="13368" width="9.7109375" style="8" customWidth="1"/>
    <col min="13369" max="13557" width="19.85546875" style="8"/>
    <col min="13558" max="13558" width="39.85546875" style="8" customWidth="1"/>
    <col min="13559" max="13615" width="9.7109375" style="8" customWidth="1"/>
    <col min="13616" max="13618" width="10.7109375" style="8" customWidth="1"/>
    <col min="13619" max="13624" width="9.7109375" style="8" customWidth="1"/>
    <col min="13625" max="13813" width="19.85546875" style="8"/>
    <col min="13814" max="13814" width="39.85546875" style="8" customWidth="1"/>
    <col min="13815" max="13871" width="9.7109375" style="8" customWidth="1"/>
    <col min="13872" max="13874" width="10.7109375" style="8" customWidth="1"/>
    <col min="13875" max="13880" width="9.7109375" style="8" customWidth="1"/>
    <col min="13881" max="14069" width="19.85546875" style="8"/>
    <col min="14070" max="14070" width="39.85546875" style="8" customWidth="1"/>
    <col min="14071" max="14127" width="9.7109375" style="8" customWidth="1"/>
    <col min="14128" max="14130" width="10.7109375" style="8" customWidth="1"/>
    <col min="14131" max="14136" width="9.7109375" style="8" customWidth="1"/>
    <col min="14137" max="14325" width="19.85546875" style="8"/>
    <col min="14326" max="14326" width="39.85546875" style="8" customWidth="1"/>
    <col min="14327" max="14383" width="9.7109375" style="8" customWidth="1"/>
    <col min="14384" max="14386" width="10.7109375" style="8" customWidth="1"/>
    <col min="14387" max="14392" width="9.7109375" style="8" customWidth="1"/>
    <col min="14393" max="14581" width="19.85546875" style="8"/>
    <col min="14582" max="14582" width="39.85546875" style="8" customWidth="1"/>
    <col min="14583" max="14639" width="9.7109375" style="8" customWidth="1"/>
    <col min="14640" max="14642" width="10.7109375" style="8" customWidth="1"/>
    <col min="14643" max="14648" width="9.7109375" style="8" customWidth="1"/>
    <col min="14649" max="14837" width="19.85546875" style="8"/>
    <col min="14838" max="14838" width="39.85546875" style="8" customWidth="1"/>
    <col min="14839" max="14895" width="9.7109375" style="8" customWidth="1"/>
    <col min="14896" max="14898" width="10.7109375" style="8" customWidth="1"/>
    <col min="14899" max="14904" width="9.7109375" style="8" customWidth="1"/>
    <col min="14905" max="15093" width="19.85546875" style="8"/>
    <col min="15094" max="15094" width="39.85546875" style="8" customWidth="1"/>
    <col min="15095" max="15151" width="9.7109375" style="8" customWidth="1"/>
    <col min="15152" max="15154" width="10.7109375" style="8" customWidth="1"/>
    <col min="15155" max="15160" width="9.7109375" style="8" customWidth="1"/>
    <col min="15161" max="15349" width="19.85546875" style="8"/>
    <col min="15350" max="15350" width="39.85546875" style="8" customWidth="1"/>
    <col min="15351" max="15407" width="9.7109375" style="8" customWidth="1"/>
    <col min="15408" max="15410" width="10.7109375" style="8" customWidth="1"/>
    <col min="15411" max="15416" width="9.7109375" style="8" customWidth="1"/>
    <col min="15417" max="15605" width="19.85546875" style="8"/>
    <col min="15606" max="15606" width="39.85546875" style="8" customWidth="1"/>
    <col min="15607" max="15663" width="9.7109375" style="8" customWidth="1"/>
    <col min="15664" max="15666" width="10.7109375" style="8" customWidth="1"/>
    <col min="15667" max="15672" width="9.7109375" style="8" customWidth="1"/>
    <col min="15673" max="15861" width="19.85546875" style="8"/>
    <col min="15862" max="15862" width="39.85546875" style="8" customWidth="1"/>
    <col min="15863" max="15919" width="9.7109375" style="8" customWidth="1"/>
    <col min="15920" max="15922" width="10.7109375" style="8" customWidth="1"/>
    <col min="15923" max="15928" width="9.7109375" style="8" customWidth="1"/>
    <col min="15929" max="16117" width="19.85546875" style="8"/>
    <col min="16118" max="16118" width="39.85546875" style="8" customWidth="1"/>
    <col min="16119" max="16175" width="9.7109375" style="8" customWidth="1"/>
    <col min="16176" max="16178" width="10.7109375" style="8" customWidth="1"/>
    <col min="16179" max="16184" width="9.7109375" style="8" customWidth="1"/>
    <col min="16185" max="16384" width="19.85546875" style="8"/>
  </cols>
  <sheetData>
    <row r="1" spans="1:52" ht="70.150000000000006" customHeight="1" x14ac:dyDescent="0.2">
      <c r="A1" s="881" t="s">
        <v>457</v>
      </c>
      <c r="B1" s="1026" t="s">
        <v>459</v>
      </c>
      <c r="C1" s="1026"/>
      <c r="D1" s="1027"/>
      <c r="E1" s="1025" t="s">
        <v>460</v>
      </c>
      <c r="F1" s="1026"/>
      <c r="G1" s="1027"/>
      <c r="H1" s="1025" t="s">
        <v>461</v>
      </c>
      <c r="I1" s="1026"/>
      <c r="J1" s="1027"/>
      <c r="K1" s="1025" t="s">
        <v>462</v>
      </c>
      <c r="L1" s="1026"/>
      <c r="M1" s="1027"/>
      <c r="N1" s="1025" t="s">
        <v>463</v>
      </c>
      <c r="O1" s="1026"/>
      <c r="P1" s="1027"/>
      <c r="Q1" s="1025" t="s">
        <v>464</v>
      </c>
      <c r="R1" s="1026"/>
      <c r="S1" s="1027"/>
      <c r="T1" s="1025" t="s">
        <v>465</v>
      </c>
      <c r="U1" s="1026"/>
      <c r="V1" s="1027"/>
      <c r="W1" s="1025" t="s">
        <v>466</v>
      </c>
      <c r="X1" s="1026"/>
      <c r="Y1" s="1027"/>
      <c r="Z1" s="1025" t="s">
        <v>467</v>
      </c>
      <c r="AA1" s="1026"/>
      <c r="AB1" s="1027"/>
      <c r="AC1" s="1025" t="s">
        <v>468</v>
      </c>
      <c r="AD1" s="1026"/>
      <c r="AE1" s="1027"/>
      <c r="AF1" s="1025" t="s">
        <v>469</v>
      </c>
      <c r="AG1" s="1026"/>
      <c r="AH1" s="1027"/>
      <c r="AI1" s="1025" t="s">
        <v>470</v>
      </c>
      <c r="AJ1" s="1026"/>
      <c r="AK1" s="1027"/>
      <c r="AL1" s="1025" t="s">
        <v>471</v>
      </c>
      <c r="AM1" s="1026"/>
      <c r="AN1" s="1027"/>
      <c r="AO1" s="1025" t="s">
        <v>472</v>
      </c>
      <c r="AP1" s="1026"/>
      <c r="AQ1" s="1027"/>
      <c r="AR1" s="1119" t="s">
        <v>458</v>
      </c>
      <c r="AS1" s="1120"/>
      <c r="AT1" s="1121"/>
      <c r="AU1" s="1025" t="s">
        <v>473</v>
      </c>
      <c r="AV1" s="1026"/>
      <c r="AW1" s="1026"/>
      <c r="AX1" s="1122" t="s">
        <v>478</v>
      </c>
      <c r="AY1" s="1122"/>
      <c r="AZ1" s="1123"/>
    </row>
    <row r="2" spans="1:52" ht="30" customHeight="1" thickBot="1" x14ac:dyDescent="0.25">
      <c r="A2" s="845"/>
      <c r="B2" s="906" t="s">
        <v>1125</v>
      </c>
      <c r="C2" s="906" t="s">
        <v>929</v>
      </c>
      <c r="D2" s="906" t="s">
        <v>1126</v>
      </c>
      <c r="E2" s="903" t="s">
        <v>1125</v>
      </c>
      <c r="F2" s="906" t="s">
        <v>929</v>
      </c>
      <c r="G2" s="906" t="s">
        <v>1126</v>
      </c>
      <c r="H2" s="903" t="s">
        <v>1125</v>
      </c>
      <c r="I2" s="906" t="s">
        <v>929</v>
      </c>
      <c r="J2" s="906" t="s">
        <v>1126</v>
      </c>
      <c r="K2" s="903" t="s">
        <v>1125</v>
      </c>
      <c r="L2" s="906" t="s">
        <v>929</v>
      </c>
      <c r="M2" s="906" t="s">
        <v>1126</v>
      </c>
      <c r="N2" s="903" t="s">
        <v>1125</v>
      </c>
      <c r="O2" s="906" t="s">
        <v>929</v>
      </c>
      <c r="P2" s="906" t="s">
        <v>1126</v>
      </c>
      <c r="Q2" s="903" t="s">
        <v>1125</v>
      </c>
      <c r="R2" s="906" t="s">
        <v>929</v>
      </c>
      <c r="S2" s="906" t="s">
        <v>1126</v>
      </c>
      <c r="T2" s="903" t="s">
        <v>1125</v>
      </c>
      <c r="U2" s="906" t="s">
        <v>929</v>
      </c>
      <c r="V2" s="906" t="s">
        <v>1126</v>
      </c>
      <c r="W2" s="903" t="s">
        <v>1125</v>
      </c>
      <c r="X2" s="906" t="s">
        <v>929</v>
      </c>
      <c r="Y2" s="906" t="s">
        <v>1126</v>
      </c>
      <c r="Z2" s="903" t="s">
        <v>1125</v>
      </c>
      <c r="AA2" s="906" t="s">
        <v>929</v>
      </c>
      <c r="AB2" s="906" t="s">
        <v>1126</v>
      </c>
      <c r="AC2" s="903" t="s">
        <v>1125</v>
      </c>
      <c r="AD2" s="906" t="s">
        <v>929</v>
      </c>
      <c r="AE2" s="906" t="s">
        <v>1126</v>
      </c>
      <c r="AF2" s="903" t="s">
        <v>1125</v>
      </c>
      <c r="AG2" s="906" t="s">
        <v>929</v>
      </c>
      <c r="AH2" s="906" t="s">
        <v>1126</v>
      </c>
      <c r="AI2" s="903" t="s">
        <v>1125</v>
      </c>
      <c r="AJ2" s="906" t="s">
        <v>929</v>
      </c>
      <c r="AK2" s="906" t="s">
        <v>1126</v>
      </c>
      <c r="AL2" s="903" t="s">
        <v>1125</v>
      </c>
      <c r="AM2" s="906" t="s">
        <v>929</v>
      </c>
      <c r="AN2" s="906" t="s">
        <v>1126</v>
      </c>
      <c r="AO2" s="903" t="s">
        <v>1125</v>
      </c>
      <c r="AP2" s="906" t="s">
        <v>929</v>
      </c>
      <c r="AQ2" s="906" t="s">
        <v>1126</v>
      </c>
      <c r="AR2" s="903" t="s">
        <v>1125</v>
      </c>
      <c r="AS2" s="906" t="s">
        <v>929</v>
      </c>
      <c r="AT2" s="906" t="s">
        <v>1126</v>
      </c>
      <c r="AU2" s="903" t="s">
        <v>1125</v>
      </c>
      <c r="AV2" s="906" t="s">
        <v>929</v>
      </c>
      <c r="AW2" s="906" t="s">
        <v>1126</v>
      </c>
      <c r="AX2" s="903" t="s">
        <v>1125</v>
      </c>
      <c r="AY2" s="906" t="s">
        <v>929</v>
      </c>
      <c r="AZ2" s="907" t="s">
        <v>1126</v>
      </c>
    </row>
    <row r="3" spans="1:52" ht="19.899999999999999" customHeight="1" x14ac:dyDescent="0.2">
      <c r="A3" s="882" t="s">
        <v>666</v>
      </c>
      <c r="B3" s="399">
        <v>35107</v>
      </c>
      <c r="C3" s="340"/>
      <c r="D3" s="340">
        <f>SUM(B3:C3)</f>
        <v>35107</v>
      </c>
      <c r="E3" s="340">
        <v>1750</v>
      </c>
      <c r="F3" s="340"/>
      <c r="G3" s="340">
        <f>SUM(E3:F3)</f>
        <v>1750</v>
      </c>
      <c r="H3" s="340">
        <v>4375</v>
      </c>
      <c r="I3" s="340"/>
      <c r="J3" s="340">
        <f>SUM(H3:I3)</f>
        <v>4375</v>
      </c>
      <c r="K3" s="340">
        <v>2625</v>
      </c>
      <c r="L3" s="340"/>
      <c r="M3" s="340">
        <f>SUM(K3:L3)</f>
        <v>2625</v>
      </c>
      <c r="N3" s="340">
        <v>6300</v>
      </c>
      <c r="O3" s="340"/>
      <c r="P3" s="340">
        <f>SUM(N3:O3)</f>
        <v>6300</v>
      </c>
      <c r="Q3" s="340">
        <v>5075</v>
      </c>
      <c r="R3" s="340"/>
      <c r="S3" s="340">
        <f>SUM(Q3:R3)</f>
        <v>5075</v>
      </c>
      <c r="T3" s="340">
        <v>875</v>
      </c>
      <c r="U3" s="340"/>
      <c r="V3" s="340">
        <f>SUM(T3:U3)</f>
        <v>875</v>
      </c>
      <c r="W3" s="340">
        <v>5075</v>
      </c>
      <c r="X3" s="340"/>
      <c r="Y3" s="340">
        <f>SUM(W3:X3)</f>
        <v>5075</v>
      </c>
      <c r="Z3" s="340">
        <v>5600</v>
      </c>
      <c r="AA3" s="340"/>
      <c r="AB3" s="340">
        <f>SUM(Z3:AA3)</f>
        <v>5600</v>
      </c>
      <c r="AC3" s="340">
        <v>3063</v>
      </c>
      <c r="AD3" s="340"/>
      <c r="AE3" s="340">
        <f>SUM(AC3:AD3)</f>
        <v>3063</v>
      </c>
      <c r="AF3" s="340">
        <v>788</v>
      </c>
      <c r="AG3" s="340"/>
      <c r="AH3" s="340">
        <f>SUM(AF3:AG3)</f>
        <v>788</v>
      </c>
      <c r="AI3" s="340">
        <v>1575</v>
      </c>
      <c r="AJ3" s="340"/>
      <c r="AK3" s="340">
        <f>SUM(AI3:AJ3)</f>
        <v>1575</v>
      </c>
      <c r="AL3" s="340">
        <v>4025</v>
      </c>
      <c r="AM3" s="340"/>
      <c r="AN3" s="340">
        <f>SUM(AL3:AM3)</f>
        <v>4025</v>
      </c>
      <c r="AO3" s="340">
        <v>1750</v>
      </c>
      <c r="AP3" s="399"/>
      <c r="AQ3" s="340">
        <f>SUM(AO3:AP3)</f>
        <v>1750</v>
      </c>
      <c r="AR3" s="399">
        <v>30666</v>
      </c>
      <c r="AS3" s="340"/>
      <c r="AT3" s="340">
        <f>SUM(AR3:AS3)</f>
        <v>30666</v>
      </c>
      <c r="AU3" s="398">
        <v>12434</v>
      </c>
      <c r="AV3" s="340"/>
      <c r="AW3" s="398">
        <f>SUM(AU3:AV3)</f>
        <v>12434</v>
      </c>
      <c r="AX3" s="879">
        <f t="shared" ref="AX3:AX23" si="0">AR3+B3+E3+H3+K3+N3+Q3+T3+W3+Z3+AC3+AF3+AI3+AL3+AU3+AO3</f>
        <v>121083</v>
      </c>
      <c r="AY3" s="584">
        <f t="shared" ref="AY3:AZ17" si="1">AS3+C3+F3+I3+L3+O3+R3+U3+X3+AA3+AD3+AG3+AJ3+AM3+AV3+AP3</f>
        <v>0</v>
      </c>
      <c r="AZ3" s="582">
        <f t="shared" si="1"/>
        <v>121083</v>
      </c>
    </row>
    <row r="4" spans="1:52" ht="19.899999999999999" customHeight="1" x14ac:dyDescent="0.2">
      <c r="A4" s="514" t="s">
        <v>667</v>
      </c>
      <c r="B4" s="400">
        <v>617</v>
      </c>
      <c r="C4" s="341"/>
      <c r="D4" s="340">
        <f t="shared" ref="D4:D23" si="2">SUM(B4:C4)</f>
        <v>617</v>
      </c>
      <c r="E4" s="341"/>
      <c r="F4" s="341"/>
      <c r="G4" s="340">
        <f t="shared" ref="G4:G23" si="3">SUM(E4:F4)</f>
        <v>0</v>
      </c>
      <c r="H4" s="341">
        <v>79</v>
      </c>
      <c r="I4" s="341"/>
      <c r="J4" s="340">
        <f t="shared" ref="J4:J23" si="4">SUM(H4:I4)</f>
        <v>79</v>
      </c>
      <c r="K4" s="341"/>
      <c r="L4" s="341"/>
      <c r="M4" s="340">
        <f t="shared" ref="M4:M23" si="5">SUM(K4:L4)</f>
        <v>0</v>
      </c>
      <c r="N4" s="341">
        <v>79</v>
      </c>
      <c r="O4" s="341"/>
      <c r="P4" s="340">
        <f t="shared" ref="P4:P23" si="6">SUM(N4:O4)</f>
        <v>79</v>
      </c>
      <c r="Q4" s="341">
        <v>79</v>
      </c>
      <c r="R4" s="341"/>
      <c r="S4" s="340">
        <f t="shared" ref="S4:S23" si="7">SUM(Q4:R4)</f>
        <v>79</v>
      </c>
      <c r="T4" s="341"/>
      <c r="U4" s="341"/>
      <c r="V4" s="340">
        <f t="shared" ref="V4:V23" si="8">SUM(T4:U4)</f>
        <v>0</v>
      </c>
      <c r="W4" s="341">
        <v>308</v>
      </c>
      <c r="X4" s="341"/>
      <c r="Y4" s="340">
        <f t="shared" ref="Y4:Y23" si="9">SUM(W4:X4)</f>
        <v>308</v>
      </c>
      <c r="Z4" s="341">
        <v>79</v>
      </c>
      <c r="AA4" s="341"/>
      <c r="AB4" s="340">
        <f t="shared" ref="AB4:AB23" si="10">SUM(Z4:AA4)</f>
        <v>79</v>
      </c>
      <c r="AC4" s="341"/>
      <c r="AD4" s="341"/>
      <c r="AE4" s="340">
        <f t="shared" ref="AE4:AE23" si="11">SUM(AC4:AD4)</f>
        <v>0</v>
      </c>
      <c r="AF4" s="341"/>
      <c r="AG4" s="341"/>
      <c r="AH4" s="340">
        <f t="shared" ref="AH4:AH23" si="12">SUM(AF4:AG4)</f>
        <v>0</v>
      </c>
      <c r="AI4" s="341"/>
      <c r="AJ4" s="341"/>
      <c r="AK4" s="340">
        <f t="shared" ref="AK4:AK23" si="13">SUM(AI4:AJ4)</f>
        <v>0</v>
      </c>
      <c r="AL4" s="341"/>
      <c r="AM4" s="341"/>
      <c r="AN4" s="340">
        <f t="shared" ref="AN4:AN23" si="14">SUM(AL4:AM4)</f>
        <v>0</v>
      </c>
      <c r="AO4" s="341"/>
      <c r="AP4" s="400"/>
      <c r="AQ4" s="340">
        <f t="shared" ref="AQ4:AQ23" si="15">SUM(AO4:AP4)</f>
        <v>0</v>
      </c>
      <c r="AR4" s="400"/>
      <c r="AS4" s="341"/>
      <c r="AT4" s="340">
        <f t="shared" ref="AT4:AT23" si="16">SUM(AR4:AS4)</f>
        <v>0</v>
      </c>
      <c r="AU4" s="397">
        <v>250</v>
      </c>
      <c r="AV4" s="341"/>
      <c r="AW4" s="398">
        <f t="shared" ref="AW4:AW23" si="17">SUM(AU4:AV4)</f>
        <v>250</v>
      </c>
      <c r="AX4" s="879">
        <f t="shared" si="0"/>
        <v>1491</v>
      </c>
      <c r="AY4" s="584">
        <f t="shared" si="1"/>
        <v>0</v>
      </c>
      <c r="AZ4" s="582">
        <f t="shared" si="1"/>
        <v>1491</v>
      </c>
    </row>
    <row r="5" spans="1:52" ht="19.899999999999999" customHeight="1" x14ac:dyDescent="0.2">
      <c r="A5" s="514" t="s">
        <v>668</v>
      </c>
      <c r="B5" s="400">
        <f>8330+1172</f>
        <v>9502</v>
      </c>
      <c r="C5" s="341"/>
      <c r="D5" s="340">
        <f t="shared" si="2"/>
        <v>9502</v>
      </c>
      <c r="E5" s="341"/>
      <c r="F5" s="341"/>
      <c r="G5" s="340">
        <f t="shared" si="3"/>
        <v>0</v>
      </c>
      <c r="H5" s="341"/>
      <c r="I5" s="341"/>
      <c r="J5" s="340">
        <f t="shared" si="4"/>
        <v>0</v>
      </c>
      <c r="K5" s="341">
        <v>901</v>
      </c>
      <c r="L5" s="341"/>
      <c r="M5" s="340">
        <f t="shared" si="5"/>
        <v>901</v>
      </c>
      <c r="N5" s="341"/>
      <c r="O5" s="341"/>
      <c r="P5" s="340">
        <f t="shared" si="6"/>
        <v>0</v>
      </c>
      <c r="Q5" s="341"/>
      <c r="R5" s="341"/>
      <c r="S5" s="340">
        <f t="shared" si="7"/>
        <v>0</v>
      </c>
      <c r="T5" s="341"/>
      <c r="U5" s="341"/>
      <c r="V5" s="340">
        <f t="shared" si="8"/>
        <v>0</v>
      </c>
      <c r="W5" s="341"/>
      <c r="X5" s="341"/>
      <c r="Y5" s="340">
        <f t="shared" si="9"/>
        <v>0</v>
      </c>
      <c r="Z5" s="341"/>
      <c r="AA5" s="341"/>
      <c r="AB5" s="340">
        <f t="shared" si="10"/>
        <v>0</v>
      </c>
      <c r="AC5" s="341"/>
      <c r="AD5" s="341"/>
      <c r="AE5" s="340">
        <f t="shared" si="11"/>
        <v>0</v>
      </c>
      <c r="AF5" s="341"/>
      <c r="AG5" s="341"/>
      <c r="AH5" s="340">
        <f t="shared" si="12"/>
        <v>0</v>
      </c>
      <c r="AI5" s="341"/>
      <c r="AJ5" s="341"/>
      <c r="AK5" s="340">
        <f t="shared" si="13"/>
        <v>0</v>
      </c>
      <c r="AL5" s="341">
        <v>825</v>
      </c>
      <c r="AM5" s="341"/>
      <c r="AN5" s="340">
        <f t="shared" si="14"/>
        <v>825</v>
      </c>
      <c r="AO5" s="341"/>
      <c r="AP5" s="400"/>
      <c r="AQ5" s="340">
        <f t="shared" si="15"/>
        <v>0</v>
      </c>
      <c r="AR5" s="400">
        <v>12201</v>
      </c>
      <c r="AS5" s="341"/>
      <c r="AT5" s="340">
        <f t="shared" si="16"/>
        <v>12201</v>
      </c>
      <c r="AU5" s="397">
        <v>20093</v>
      </c>
      <c r="AV5" s="341"/>
      <c r="AW5" s="398">
        <f t="shared" si="17"/>
        <v>20093</v>
      </c>
      <c r="AX5" s="879">
        <f t="shared" si="0"/>
        <v>43522</v>
      </c>
      <c r="AY5" s="584">
        <f t="shared" si="1"/>
        <v>0</v>
      </c>
      <c r="AZ5" s="582">
        <f t="shared" si="1"/>
        <v>43522</v>
      </c>
    </row>
    <row r="6" spans="1:52" ht="19.899999999999999" customHeight="1" x14ac:dyDescent="0.2">
      <c r="A6" s="514" t="s">
        <v>669</v>
      </c>
      <c r="B6" s="400">
        <f>7934+295</f>
        <v>8229</v>
      </c>
      <c r="C6" s="341"/>
      <c r="D6" s="340">
        <f t="shared" si="2"/>
        <v>8229</v>
      </c>
      <c r="E6" s="341">
        <v>170</v>
      </c>
      <c r="F6" s="341"/>
      <c r="G6" s="340">
        <f t="shared" si="3"/>
        <v>170</v>
      </c>
      <c r="H6" s="341">
        <v>1806</v>
      </c>
      <c r="I6" s="341"/>
      <c r="J6" s="340">
        <f t="shared" si="4"/>
        <v>1806</v>
      </c>
      <c r="K6" s="341">
        <v>445</v>
      </c>
      <c r="L6" s="341"/>
      <c r="M6" s="340">
        <f t="shared" si="5"/>
        <v>445</v>
      </c>
      <c r="N6" s="341">
        <v>478</v>
      </c>
      <c r="O6" s="341"/>
      <c r="P6" s="340">
        <f t="shared" si="6"/>
        <v>478</v>
      </c>
      <c r="Q6" s="341">
        <v>4519</v>
      </c>
      <c r="R6" s="341"/>
      <c r="S6" s="340">
        <f t="shared" si="7"/>
        <v>4519</v>
      </c>
      <c r="T6" s="341">
        <v>143</v>
      </c>
      <c r="U6" s="341"/>
      <c r="V6" s="340">
        <f t="shared" si="8"/>
        <v>143</v>
      </c>
      <c r="W6" s="341">
        <v>586</v>
      </c>
      <c r="X6" s="341"/>
      <c r="Y6" s="340">
        <f t="shared" si="9"/>
        <v>586</v>
      </c>
      <c r="Z6" s="341">
        <v>1753</v>
      </c>
      <c r="AA6" s="341"/>
      <c r="AB6" s="340">
        <f t="shared" si="10"/>
        <v>1753</v>
      </c>
      <c r="AC6" s="341">
        <v>1369</v>
      </c>
      <c r="AD6" s="341"/>
      <c r="AE6" s="340">
        <f t="shared" si="11"/>
        <v>1369</v>
      </c>
      <c r="AF6" s="341"/>
      <c r="AG6" s="341"/>
      <c r="AH6" s="340">
        <f t="shared" si="12"/>
        <v>0</v>
      </c>
      <c r="AI6" s="341">
        <v>160</v>
      </c>
      <c r="AJ6" s="341"/>
      <c r="AK6" s="340">
        <f t="shared" si="13"/>
        <v>160</v>
      </c>
      <c r="AL6" s="341"/>
      <c r="AM6" s="341"/>
      <c r="AN6" s="340">
        <f t="shared" si="14"/>
        <v>0</v>
      </c>
      <c r="AO6" s="341">
        <v>603</v>
      </c>
      <c r="AP6" s="400"/>
      <c r="AQ6" s="340">
        <f t="shared" si="15"/>
        <v>603</v>
      </c>
      <c r="AR6" s="400">
        <v>9749</v>
      </c>
      <c r="AS6" s="341"/>
      <c r="AT6" s="340">
        <f t="shared" si="16"/>
        <v>9749</v>
      </c>
      <c r="AU6" s="397">
        <v>5957</v>
      </c>
      <c r="AV6" s="341"/>
      <c r="AW6" s="398">
        <f t="shared" si="17"/>
        <v>5957</v>
      </c>
      <c r="AX6" s="879">
        <f t="shared" si="0"/>
        <v>35967</v>
      </c>
      <c r="AY6" s="584">
        <f t="shared" si="1"/>
        <v>0</v>
      </c>
      <c r="AZ6" s="582">
        <f t="shared" si="1"/>
        <v>35967</v>
      </c>
    </row>
    <row r="7" spans="1:52" ht="19.899999999999999" customHeight="1" x14ac:dyDescent="0.2">
      <c r="A7" s="514" t="s">
        <v>670</v>
      </c>
      <c r="B7" s="400">
        <v>11799</v>
      </c>
      <c r="C7" s="341"/>
      <c r="D7" s="340">
        <f t="shared" si="2"/>
        <v>11799</v>
      </c>
      <c r="E7" s="341"/>
      <c r="F7" s="341"/>
      <c r="G7" s="340">
        <f t="shared" si="3"/>
        <v>0</v>
      </c>
      <c r="H7" s="341">
        <v>14035</v>
      </c>
      <c r="I7" s="341"/>
      <c r="J7" s="340">
        <f t="shared" si="4"/>
        <v>14035</v>
      </c>
      <c r="K7" s="341"/>
      <c r="L7" s="341"/>
      <c r="M7" s="340">
        <f t="shared" si="5"/>
        <v>0</v>
      </c>
      <c r="N7" s="341"/>
      <c r="O7" s="341"/>
      <c r="P7" s="340">
        <f t="shared" si="6"/>
        <v>0</v>
      </c>
      <c r="Q7" s="341"/>
      <c r="R7" s="341"/>
      <c r="S7" s="340">
        <f t="shared" si="7"/>
        <v>0</v>
      </c>
      <c r="T7" s="341"/>
      <c r="U7" s="341"/>
      <c r="V7" s="340">
        <f t="shared" si="8"/>
        <v>0</v>
      </c>
      <c r="W7" s="341"/>
      <c r="X7" s="341"/>
      <c r="Y7" s="340">
        <f t="shared" si="9"/>
        <v>0</v>
      </c>
      <c r="Z7" s="341"/>
      <c r="AA7" s="341"/>
      <c r="AB7" s="340">
        <f t="shared" si="10"/>
        <v>0</v>
      </c>
      <c r="AC7" s="341"/>
      <c r="AD7" s="341"/>
      <c r="AE7" s="340">
        <f t="shared" si="11"/>
        <v>0</v>
      </c>
      <c r="AF7" s="341"/>
      <c r="AG7" s="341"/>
      <c r="AH7" s="340">
        <f t="shared" si="12"/>
        <v>0</v>
      </c>
      <c r="AI7" s="341"/>
      <c r="AJ7" s="341"/>
      <c r="AK7" s="340">
        <f t="shared" si="13"/>
        <v>0</v>
      </c>
      <c r="AL7" s="341"/>
      <c r="AM7" s="341"/>
      <c r="AN7" s="340">
        <f t="shared" si="14"/>
        <v>0</v>
      </c>
      <c r="AO7" s="341"/>
      <c r="AP7" s="400"/>
      <c r="AQ7" s="340">
        <f t="shared" si="15"/>
        <v>0</v>
      </c>
      <c r="AR7" s="400">
        <v>9077</v>
      </c>
      <c r="AS7" s="341"/>
      <c r="AT7" s="340">
        <f t="shared" si="16"/>
        <v>9077</v>
      </c>
      <c r="AU7" s="397">
        <v>16208</v>
      </c>
      <c r="AV7" s="341"/>
      <c r="AW7" s="398">
        <f t="shared" si="17"/>
        <v>16208</v>
      </c>
      <c r="AX7" s="879">
        <f t="shared" si="0"/>
        <v>51119</v>
      </c>
      <c r="AY7" s="584">
        <f t="shared" si="1"/>
        <v>0</v>
      </c>
      <c r="AZ7" s="582">
        <f t="shared" si="1"/>
        <v>51119</v>
      </c>
    </row>
    <row r="8" spans="1:52" ht="19.899999999999999" customHeight="1" x14ac:dyDescent="0.2">
      <c r="A8" s="514" t="s">
        <v>729</v>
      </c>
      <c r="B8" s="400">
        <v>39738</v>
      </c>
      <c r="C8" s="341"/>
      <c r="D8" s="340">
        <f t="shared" si="2"/>
        <v>39738</v>
      </c>
      <c r="E8" s="341">
        <v>14585</v>
      </c>
      <c r="F8" s="341"/>
      <c r="G8" s="340">
        <f t="shared" si="3"/>
        <v>14585</v>
      </c>
      <c r="H8" s="341">
        <v>1559</v>
      </c>
      <c r="I8" s="341"/>
      <c r="J8" s="340">
        <f t="shared" si="4"/>
        <v>1559</v>
      </c>
      <c r="K8" s="341">
        <v>1559</v>
      </c>
      <c r="L8" s="341"/>
      <c r="M8" s="340">
        <f t="shared" si="5"/>
        <v>1559</v>
      </c>
      <c r="N8" s="341">
        <f>590+2954</f>
        <v>3544</v>
      </c>
      <c r="O8" s="341"/>
      <c r="P8" s="340">
        <f t="shared" si="6"/>
        <v>3544</v>
      </c>
      <c r="Q8" s="341">
        <v>2730</v>
      </c>
      <c r="R8" s="341"/>
      <c r="S8" s="340">
        <f t="shared" si="7"/>
        <v>2730</v>
      </c>
      <c r="T8" s="341">
        <v>1812</v>
      </c>
      <c r="U8" s="341"/>
      <c r="V8" s="340">
        <f t="shared" si="8"/>
        <v>1812</v>
      </c>
      <c r="W8" s="341">
        <v>1295</v>
      </c>
      <c r="X8" s="341"/>
      <c r="Y8" s="340">
        <f t="shared" si="9"/>
        <v>1295</v>
      </c>
      <c r="Z8" s="341">
        <v>8186</v>
      </c>
      <c r="AA8" s="341"/>
      <c r="AB8" s="340">
        <f t="shared" si="10"/>
        <v>8186</v>
      </c>
      <c r="AC8" s="341">
        <v>3362</v>
      </c>
      <c r="AD8" s="341"/>
      <c r="AE8" s="340">
        <f t="shared" si="11"/>
        <v>3362</v>
      </c>
      <c r="AF8" s="341"/>
      <c r="AG8" s="341"/>
      <c r="AH8" s="340">
        <f t="shared" si="12"/>
        <v>0</v>
      </c>
      <c r="AI8" s="341">
        <v>1612</v>
      </c>
      <c r="AJ8" s="341"/>
      <c r="AK8" s="340">
        <f t="shared" si="13"/>
        <v>1612</v>
      </c>
      <c r="AL8" s="341">
        <v>1936</v>
      </c>
      <c r="AM8" s="341"/>
      <c r="AN8" s="340">
        <f t="shared" si="14"/>
        <v>1936</v>
      </c>
      <c r="AO8" s="341">
        <v>6555</v>
      </c>
      <c r="AP8" s="400"/>
      <c r="AQ8" s="340">
        <f t="shared" si="15"/>
        <v>6555</v>
      </c>
      <c r="AR8" s="400">
        <v>39307</v>
      </c>
      <c r="AS8" s="341"/>
      <c r="AT8" s="340">
        <f t="shared" si="16"/>
        <v>39307</v>
      </c>
      <c r="AU8" s="397">
        <v>57360</v>
      </c>
      <c r="AV8" s="341"/>
      <c r="AW8" s="398">
        <f t="shared" si="17"/>
        <v>57360</v>
      </c>
      <c r="AX8" s="879">
        <f t="shared" si="0"/>
        <v>185140</v>
      </c>
      <c r="AY8" s="584">
        <f t="shared" si="1"/>
        <v>0</v>
      </c>
      <c r="AZ8" s="582">
        <f t="shared" si="1"/>
        <v>185140</v>
      </c>
    </row>
    <row r="9" spans="1:52" ht="19.899999999999999" customHeight="1" x14ac:dyDescent="0.2">
      <c r="A9" s="215" t="s">
        <v>671</v>
      </c>
      <c r="B9" s="400"/>
      <c r="C9" s="341"/>
      <c r="D9" s="340">
        <f t="shared" si="2"/>
        <v>0</v>
      </c>
      <c r="E9" s="341"/>
      <c r="F9" s="341"/>
      <c r="G9" s="340">
        <f t="shared" si="3"/>
        <v>0</v>
      </c>
      <c r="H9" s="341"/>
      <c r="I9" s="341"/>
      <c r="J9" s="340">
        <f t="shared" si="4"/>
        <v>0</v>
      </c>
      <c r="K9" s="341"/>
      <c r="L9" s="341"/>
      <c r="M9" s="340">
        <f t="shared" si="5"/>
        <v>0</v>
      </c>
      <c r="N9" s="341"/>
      <c r="O9" s="341"/>
      <c r="P9" s="340">
        <f t="shared" si="6"/>
        <v>0</v>
      </c>
      <c r="Q9" s="341"/>
      <c r="R9" s="341"/>
      <c r="S9" s="340">
        <f t="shared" si="7"/>
        <v>0</v>
      </c>
      <c r="T9" s="341">
        <v>214881</v>
      </c>
      <c r="U9" s="341">
        <v>-322</v>
      </c>
      <c r="V9" s="340">
        <f t="shared" si="8"/>
        <v>214559</v>
      </c>
      <c r="W9" s="341"/>
      <c r="X9" s="341"/>
      <c r="Y9" s="340">
        <f t="shared" si="9"/>
        <v>0</v>
      </c>
      <c r="Z9" s="341">
        <v>11549</v>
      </c>
      <c r="AA9" s="341"/>
      <c r="AB9" s="340">
        <f t="shared" si="10"/>
        <v>11549</v>
      </c>
      <c r="AC9" s="341">
        <v>9198</v>
      </c>
      <c r="AD9" s="341"/>
      <c r="AE9" s="340">
        <f t="shared" si="11"/>
        <v>9198</v>
      </c>
      <c r="AF9" s="341"/>
      <c r="AG9" s="341"/>
      <c r="AH9" s="340">
        <f t="shared" si="12"/>
        <v>0</v>
      </c>
      <c r="AI9" s="341">
        <v>5413</v>
      </c>
      <c r="AJ9" s="341"/>
      <c r="AK9" s="340">
        <f t="shared" si="13"/>
        <v>5413</v>
      </c>
      <c r="AL9" s="341">
        <f>327690+374156</f>
        <v>701846</v>
      </c>
      <c r="AM9" s="341"/>
      <c r="AN9" s="340">
        <f t="shared" si="14"/>
        <v>701846</v>
      </c>
      <c r="AO9" s="341"/>
      <c r="AP9" s="400"/>
      <c r="AQ9" s="340">
        <f t="shared" si="15"/>
        <v>0</v>
      </c>
      <c r="AR9" s="400"/>
      <c r="AS9" s="341"/>
      <c r="AT9" s="340">
        <f t="shared" si="16"/>
        <v>0</v>
      </c>
      <c r="AU9" s="397"/>
      <c r="AV9" s="341"/>
      <c r="AW9" s="398">
        <f t="shared" si="17"/>
        <v>0</v>
      </c>
      <c r="AX9" s="879">
        <f t="shared" si="0"/>
        <v>942887</v>
      </c>
      <c r="AY9" s="584">
        <f t="shared" si="1"/>
        <v>-322</v>
      </c>
      <c r="AZ9" s="582">
        <f t="shared" si="1"/>
        <v>942565</v>
      </c>
    </row>
    <row r="10" spans="1:52" ht="19.899999999999999" customHeight="1" x14ac:dyDescent="0.2">
      <c r="A10" s="514" t="s">
        <v>672</v>
      </c>
      <c r="B10" s="400">
        <v>32704</v>
      </c>
      <c r="C10" s="341"/>
      <c r="D10" s="340">
        <f t="shared" si="2"/>
        <v>32704</v>
      </c>
      <c r="E10" s="341"/>
      <c r="F10" s="341"/>
      <c r="G10" s="340">
        <f t="shared" si="3"/>
        <v>0</v>
      </c>
      <c r="H10" s="341"/>
      <c r="I10" s="341"/>
      <c r="J10" s="340">
        <f t="shared" si="4"/>
        <v>0</v>
      </c>
      <c r="K10" s="341"/>
      <c r="L10" s="341"/>
      <c r="M10" s="340">
        <f t="shared" si="5"/>
        <v>0</v>
      </c>
      <c r="N10" s="341"/>
      <c r="O10" s="341"/>
      <c r="P10" s="340">
        <f t="shared" si="6"/>
        <v>0</v>
      </c>
      <c r="Q10" s="341"/>
      <c r="R10" s="341"/>
      <c r="S10" s="340">
        <f t="shared" si="7"/>
        <v>0</v>
      </c>
      <c r="T10" s="341"/>
      <c r="U10" s="341"/>
      <c r="V10" s="340">
        <f t="shared" si="8"/>
        <v>0</v>
      </c>
      <c r="W10" s="341"/>
      <c r="X10" s="341"/>
      <c r="Y10" s="340">
        <f t="shared" si="9"/>
        <v>0</v>
      </c>
      <c r="Z10" s="341"/>
      <c r="AA10" s="341"/>
      <c r="AB10" s="340">
        <f t="shared" si="10"/>
        <v>0</v>
      </c>
      <c r="AC10" s="341"/>
      <c r="AD10" s="341"/>
      <c r="AE10" s="340">
        <f t="shared" si="11"/>
        <v>0</v>
      </c>
      <c r="AF10" s="341"/>
      <c r="AG10" s="341"/>
      <c r="AH10" s="340">
        <f t="shared" si="12"/>
        <v>0</v>
      </c>
      <c r="AI10" s="341">
        <v>760</v>
      </c>
      <c r="AJ10" s="341"/>
      <c r="AK10" s="340">
        <f t="shared" si="13"/>
        <v>760</v>
      </c>
      <c r="AL10" s="341"/>
      <c r="AM10" s="341"/>
      <c r="AN10" s="340">
        <f t="shared" si="14"/>
        <v>0</v>
      </c>
      <c r="AO10" s="341"/>
      <c r="AP10" s="400"/>
      <c r="AQ10" s="340">
        <f t="shared" si="15"/>
        <v>0</v>
      </c>
      <c r="AR10" s="400"/>
      <c r="AS10" s="341"/>
      <c r="AT10" s="340">
        <f t="shared" si="16"/>
        <v>0</v>
      </c>
      <c r="AU10" s="397"/>
      <c r="AV10" s="341"/>
      <c r="AW10" s="398">
        <f t="shared" si="17"/>
        <v>0</v>
      </c>
      <c r="AX10" s="879">
        <f t="shared" si="0"/>
        <v>33464</v>
      </c>
      <c r="AY10" s="584">
        <f t="shared" si="1"/>
        <v>0</v>
      </c>
      <c r="AZ10" s="582">
        <f t="shared" si="1"/>
        <v>33464</v>
      </c>
    </row>
    <row r="11" spans="1:52" ht="19.899999999999999" customHeight="1" x14ac:dyDescent="0.2">
      <c r="A11" s="514" t="s">
        <v>673</v>
      </c>
      <c r="B11" s="400">
        <v>11824</v>
      </c>
      <c r="C11" s="341"/>
      <c r="D11" s="340">
        <f t="shared" si="2"/>
        <v>11824</v>
      </c>
      <c r="E11" s="341"/>
      <c r="F11" s="341"/>
      <c r="G11" s="340">
        <f t="shared" si="3"/>
        <v>0</v>
      </c>
      <c r="H11" s="341"/>
      <c r="I11" s="341"/>
      <c r="J11" s="340">
        <f t="shared" si="4"/>
        <v>0</v>
      </c>
      <c r="K11" s="341"/>
      <c r="L11" s="341"/>
      <c r="M11" s="340">
        <f t="shared" si="5"/>
        <v>0</v>
      </c>
      <c r="N11" s="341"/>
      <c r="O11" s="341"/>
      <c r="P11" s="340">
        <f t="shared" si="6"/>
        <v>0</v>
      </c>
      <c r="Q11" s="341"/>
      <c r="R11" s="341"/>
      <c r="S11" s="340">
        <f t="shared" si="7"/>
        <v>0</v>
      </c>
      <c r="T11" s="341"/>
      <c r="U11" s="341"/>
      <c r="V11" s="340">
        <f t="shared" si="8"/>
        <v>0</v>
      </c>
      <c r="W11" s="341"/>
      <c r="X11" s="341"/>
      <c r="Y11" s="340">
        <f t="shared" si="9"/>
        <v>0</v>
      </c>
      <c r="Z11" s="341"/>
      <c r="AA11" s="341"/>
      <c r="AB11" s="340">
        <f t="shared" si="10"/>
        <v>0</v>
      </c>
      <c r="AC11" s="341"/>
      <c r="AD11" s="341"/>
      <c r="AE11" s="340">
        <f t="shared" si="11"/>
        <v>0</v>
      </c>
      <c r="AF11" s="341"/>
      <c r="AG11" s="341"/>
      <c r="AH11" s="340">
        <f t="shared" si="12"/>
        <v>0</v>
      </c>
      <c r="AI11" s="341"/>
      <c r="AJ11" s="341"/>
      <c r="AK11" s="340">
        <f t="shared" si="13"/>
        <v>0</v>
      </c>
      <c r="AL11" s="341"/>
      <c r="AM11" s="341"/>
      <c r="AN11" s="340">
        <f t="shared" si="14"/>
        <v>0</v>
      </c>
      <c r="AO11" s="341"/>
      <c r="AP11" s="400"/>
      <c r="AQ11" s="340">
        <f t="shared" si="15"/>
        <v>0</v>
      </c>
      <c r="AR11" s="400"/>
      <c r="AS11" s="341"/>
      <c r="AT11" s="340">
        <f t="shared" si="16"/>
        <v>0</v>
      </c>
      <c r="AU11" s="397"/>
      <c r="AV11" s="341"/>
      <c r="AW11" s="398">
        <f t="shared" si="17"/>
        <v>0</v>
      </c>
      <c r="AX11" s="879">
        <f t="shared" si="0"/>
        <v>11824</v>
      </c>
      <c r="AY11" s="584">
        <f t="shared" si="1"/>
        <v>0</v>
      </c>
      <c r="AZ11" s="582">
        <f t="shared" si="1"/>
        <v>11824</v>
      </c>
    </row>
    <row r="12" spans="1:52" ht="19.899999999999999" customHeight="1" x14ac:dyDescent="0.2">
      <c r="A12" s="514" t="s">
        <v>731</v>
      </c>
      <c r="B12" s="400"/>
      <c r="C12" s="341"/>
      <c r="D12" s="340">
        <f t="shared" si="2"/>
        <v>0</v>
      </c>
      <c r="E12" s="341"/>
      <c r="F12" s="341"/>
      <c r="G12" s="340">
        <f t="shared" si="3"/>
        <v>0</v>
      </c>
      <c r="H12" s="341"/>
      <c r="I12" s="341"/>
      <c r="J12" s="340">
        <f t="shared" si="4"/>
        <v>0</v>
      </c>
      <c r="K12" s="341"/>
      <c r="L12" s="341"/>
      <c r="M12" s="340">
        <f t="shared" si="5"/>
        <v>0</v>
      </c>
      <c r="N12" s="341"/>
      <c r="O12" s="341"/>
      <c r="P12" s="340">
        <f t="shared" si="6"/>
        <v>0</v>
      </c>
      <c r="Q12" s="341"/>
      <c r="R12" s="341"/>
      <c r="S12" s="340">
        <f t="shared" si="7"/>
        <v>0</v>
      </c>
      <c r="T12" s="341"/>
      <c r="U12" s="341">
        <v>322</v>
      </c>
      <c r="V12" s="340">
        <f t="shared" si="8"/>
        <v>322</v>
      </c>
      <c r="W12" s="341"/>
      <c r="X12" s="341"/>
      <c r="Y12" s="340">
        <f t="shared" si="9"/>
        <v>0</v>
      </c>
      <c r="Z12" s="341">
        <v>764</v>
      </c>
      <c r="AA12" s="341"/>
      <c r="AB12" s="340">
        <f t="shared" si="10"/>
        <v>764</v>
      </c>
      <c r="AC12" s="341"/>
      <c r="AD12" s="341"/>
      <c r="AE12" s="340">
        <f t="shared" si="11"/>
        <v>0</v>
      </c>
      <c r="AF12" s="341"/>
      <c r="AG12" s="341"/>
      <c r="AH12" s="340">
        <f t="shared" si="12"/>
        <v>0</v>
      </c>
      <c r="AI12" s="341"/>
      <c r="AJ12" s="341"/>
      <c r="AK12" s="340">
        <f t="shared" si="13"/>
        <v>0</v>
      </c>
      <c r="AL12" s="341"/>
      <c r="AM12" s="341"/>
      <c r="AN12" s="340">
        <f t="shared" si="14"/>
        <v>0</v>
      </c>
      <c r="AO12" s="341"/>
      <c r="AP12" s="400"/>
      <c r="AQ12" s="340">
        <f t="shared" si="15"/>
        <v>0</v>
      </c>
      <c r="AR12" s="400"/>
      <c r="AS12" s="341"/>
      <c r="AT12" s="340">
        <f t="shared" si="16"/>
        <v>0</v>
      </c>
      <c r="AU12" s="397"/>
      <c r="AV12" s="341"/>
      <c r="AW12" s="398">
        <f t="shared" si="17"/>
        <v>0</v>
      </c>
      <c r="AX12" s="879">
        <f t="shared" si="0"/>
        <v>764</v>
      </c>
      <c r="AY12" s="584">
        <f t="shared" si="1"/>
        <v>322</v>
      </c>
      <c r="AZ12" s="582">
        <f t="shared" si="1"/>
        <v>1086</v>
      </c>
    </row>
    <row r="13" spans="1:52" ht="19.899999999999999" customHeight="1" x14ac:dyDescent="0.2">
      <c r="A13" s="514" t="s">
        <v>674</v>
      </c>
      <c r="B13" s="400">
        <v>9198</v>
      </c>
      <c r="C13" s="341"/>
      <c r="D13" s="340">
        <f t="shared" si="2"/>
        <v>9198</v>
      </c>
      <c r="E13" s="341"/>
      <c r="F13" s="341"/>
      <c r="G13" s="340">
        <f t="shared" si="3"/>
        <v>0</v>
      </c>
      <c r="H13" s="341"/>
      <c r="I13" s="341"/>
      <c r="J13" s="340">
        <f t="shared" si="4"/>
        <v>0</v>
      </c>
      <c r="K13" s="341"/>
      <c r="L13" s="341"/>
      <c r="M13" s="340">
        <f t="shared" si="5"/>
        <v>0</v>
      </c>
      <c r="N13" s="341"/>
      <c r="O13" s="341"/>
      <c r="P13" s="340">
        <f t="shared" si="6"/>
        <v>0</v>
      </c>
      <c r="Q13" s="341"/>
      <c r="R13" s="341"/>
      <c r="S13" s="340">
        <f t="shared" si="7"/>
        <v>0</v>
      </c>
      <c r="T13" s="341"/>
      <c r="U13" s="341"/>
      <c r="V13" s="340">
        <f t="shared" si="8"/>
        <v>0</v>
      </c>
      <c r="W13" s="341"/>
      <c r="X13" s="341"/>
      <c r="Y13" s="340">
        <f t="shared" si="9"/>
        <v>0</v>
      </c>
      <c r="Z13" s="341"/>
      <c r="AA13" s="341"/>
      <c r="AB13" s="340">
        <f t="shared" si="10"/>
        <v>0</v>
      </c>
      <c r="AC13" s="341"/>
      <c r="AD13" s="341"/>
      <c r="AE13" s="340">
        <f t="shared" si="11"/>
        <v>0</v>
      </c>
      <c r="AF13" s="341"/>
      <c r="AG13" s="341"/>
      <c r="AH13" s="340">
        <f t="shared" si="12"/>
        <v>0</v>
      </c>
      <c r="AI13" s="341"/>
      <c r="AJ13" s="341"/>
      <c r="AK13" s="340">
        <f t="shared" si="13"/>
        <v>0</v>
      </c>
      <c r="AL13" s="341"/>
      <c r="AM13" s="341"/>
      <c r="AN13" s="340">
        <f t="shared" si="14"/>
        <v>0</v>
      </c>
      <c r="AO13" s="341"/>
      <c r="AP13" s="400"/>
      <c r="AQ13" s="340">
        <f t="shared" si="15"/>
        <v>0</v>
      </c>
      <c r="AR13" s="400"/>
      <c r="AS13" s="341"/>
      <c r="AT13" s="340">
        <f t="shared" si="16"/>
        <v>0</v>
      </c>
      <c r="AU13" s="397"/>
      <c r="AV13" s="341"/>
      <c r="AW13" s="398">
        <f t="shared" si="17"/>
        <v>0</v>
      </c>
      <c r="AX13" s="879">
        <f t="shared" si="0"/>
        <v>9198</v>
      </c>
      <c r="AY13" s="584">
        <f t="shared" si="1"/>
        <v>0</v>
      </c>
      <c r="AZ13" s="582">
        <f t="shared" si="1"/>
        <v>9198</v>
      </c>
    </row>
    <row r="14" spans="1:52" ht="19.899999999999999" customHeight="1" x14ac:dyDescent="0.2">
      <c r="A14" s="514" t="s">
        <v>675</v>
      </c>
      <c r="B14" s="400"/>
      <c r="C14" s="341"/>
      <c r="D14" s="340">
        <f t="shared" si="2"/>
        <v>0</v>
      </c>
      <c r="E14" s="341"/>
      <c r="F14" s="341"/>
      <c r="G14" s="340">
        <f t="shared" si="3"/>
        <v>0</v>
      </c>
      <c r="H14" s="341"/>
      <c r="I14" s="341"/>
      <c r="J14" s="340">
        <f t="shared" si="4"/>
        <v>0</v>
      </c>
      <c r="K14" s="341"/>
      <c r="L14" s="341"/>
      <c r="M14" s="340">
        <f t="shared" si="5"/>
        <v>0</v>
      </c>
      <c r="N14" s="341"/>
      <c r="O14" s="341"/>
      <c r="P14" s="340">
        <f t="shared" si="6"/>
        <v>0</v>
      </c>
      <c r="Q14" s="341"/>
      <c r="R14" s="341"/>
      <c r="S14" s="340">
        <f t="shared" si="7"/>
        <v>0</v>
      </c>
      <c r="T14" s="341"/>
      <c r="U14" s="341"/>
      <c r="V14" s="340">
        <f t="shared" si="8"/>
        <v>0</v>
      </c>
      <c r="W14" s="341"/>
      <c r="X14" s="341"/>
      <c r="Y14" s="340">
        <f t="shared" si="9"/>
        <v>0</v>
      </c>
      <c r="Z14" s="341"/>
      <c r="AA14" s="341"/>
      <c r="AB14" s="340">
        <f t="shared" si="10"/>
        <v>0</v>
      </c>
      <c r="AC14" s="341"/>
      <c r="AD14" s="341"/>
      <c r="AE14" s="340">
        <f t="shared" si="11"/>
        <v>0</v>
      </c>
      <c r="AF14" s="341"/>
      <c r="AG14" s="341"/>
      <c r="AH14" s="340">
        <f t="shared" si="12"/>
        <v>0</v>
      </c>
      <c r="AI14" s="341"/>
      <c r="AJ14" s="341"/>
      <c r="AK14" s="340">
        <f t="shared" si="13"/>
        <v>0</v>
      </c>
      <c r="AL14" s="341"/>
      <c r="AM14" s="341"/>
      <c r="AN14" s="340">
        <f t="shared" si="14"/>
        <v>0</v>
      </c>
      <c r="AO14" s="341"/>
      <c r="AP14" s="400"/>
      <c r="AQ14" s="340">
        <f t="shared" si="15"/>
        <v>0</v>
      </c>
      <c r="AR14" s="400"/>
      <c r="AS14" s="341"/>
      <c r="AT14" s="340">
        <f t="shared" si="16"/>
        <v>0</v>
      </c>
      <c r="AU14" s="397"/>
      <c r="AV14" s="341"/>
      <c r="AW14" s="398">
        <f t="shared" si="17"/>
        <v>0</v>
      </c>
      <c r="AX14" s="879">
        <f t="shared" si="0"/>
        <v>0</v>
      </c>
      <c r="AY14" s="584">
        <f t="shared" si="1"/>
        <v>0</v>
      </c>
      <c r="AZ14" s="582">
        <f t="shared" si="1"/>
        <v>0</v>
      </c>
    </row>
    <row r="15" spans="1:52" ht="19.899999999999999" customHeight="1" x14ac:dyDescent="0.2">
      <c r="A15" s="514" t="s">
        <v>676</v>
      </c>
      <c r="B15" s="400">
        <v>24445</v>
      </c>
      <c r="C15" s="341"/>
      <c r="D15" s="340">
        <f t="shared" si="2"/>
        <v>24445</v>
      </c>
      <c r="E15" s="341"/>
      <c r="F15" s="341"/>
      <c r="G15" s="340">
        <f t="shared" si="3"/>
        <v>0</v>
      </c>
      <c r="H15" s="341"/>
      <c r="I15" s="341"/>
      <c r="J15" s="340">
        <f t="shared" si="4"/>
        <v>0</v>
      </c>
      <c r="K15" s="341"/>
      <c r="L15" s="341"/>
      <c r="M15" s="340">
        <f t="shared" si="5"/>
        <v>0</v>
      </c>
      <c r="N15" s="341"/>
      <c r="O15" s="341"/>
      <c r="P15" s="340">
        <f t="shared" si="6"/>
        <v>0</v>
      </c>
      <c r="Q15" s="341"/>
      <c r="R15" s="341"/>
      <c r="S15" s="340">
        <f t="shared" si="7"/>
        <v>0</v>
      </c>
      <c r="T15" s="341"/>
      <c r="U15" s="341"/>
      <c r="V15" s="340">
        <f t="shared" si="8"/>
        <v>0</v>
      </c>
      <c r="W15" s="341"/>
      <c r="X15" s="341"/>
      <c r="Y15" s="340">
        <f t="shared" si="9"/>
        <v>0</v>
      </c>
      <c r="Z15" s="341"/>
      <c r="AA15" s="341"/>
      <c r="AB15" s="340">
        <f t="shared" si="10"/>
        <v>0</v>
      </c>
      <c r="AC15" s="341"/>
      <c r="AD15" s="341"/>
      <c r="AE15" s="340">
        <f t="shared" si="11"/>
        <v>0</v>
      </c>
      <c r="AF15" s="341"/>
      <c r="AG15" s="341"/>
      <c r="AH15" s="340">
        <f t="shared" si="12"/>
        <v>0</v>
      </c>
      <c r="AI15" s="341"/>
      <c r="AJ15" s="341"/>
      <c r="AK15" s="340">
        <f t="shared" si="13"/>
        <v>0</v>
      </c>
      <c r="AL15" s="341"/>
      <c r="AM15" s="341"/>
      <c r="AN15" s="340">
        <f t="shared" si="14"/>
        <v>0</v>
      </c>
      <c r="AO15" s="341"/>
      <c r="AP15" s="400"/>
      <c r="AQ15" s="340">
        <f t="shared" si="15"/>
        <v>0</v>
      </c>
      <c r="AR15" s="400"/>
      <c r="AS15" s="341"/>
      <c r="AT15" s="340">
        <f t="shared" si="16"/>
        <v>0</v>
      </c>
      <c r="AU15" s="397"/>
      <c r="AV15" s="341"/>
      <c r="AW15" s="398">
        <f t="shared" si="17"/>
        <v>0</v>
      </c>
      <c r="AX15" s="879">
        <f t="shared" si="0"/>
        <v>24445</v>
      </c>
      <c r="AY15" s="584">
        <f t="shared" si="1"/>
        <v>0</v>
      </c>
      <c r="AZ15" s="582">
        <f t="shared" si="1"/>
        <v>24445</v>
      </c>
    </row>
    <row r="16" spans="1:52" ht="19.899999999999999" customHeight="1" x14ac:dyDescent="0.2">
      <c r="A16" s="514" t="s">
        <v>677</v>
      </c>
      <c r="B16" s="400">
        <v>10916</v>
      </c>
      <c r="C16" s="341"/>
      <c r="D16" s="340">
        <f t="shared" si="2"/>
        <v>10916</v>
      </c>
      <c r="E16" s="341"/>
      <c r="F16" s="341"/>
      <c r="G16" s="340">
        <f t="shared" si="3"/>
        <v>0</v>
      </c>
      <c r="H16" s="341"/>
      <c r="I16" s="341"/>
      <c r="J16" s="340">
        <f t="shared" si="4"/>
        <v>0</v>
      </c>
      <c r="K16" s="341"/>
      <c r="L16" s="341"/>
      <c r="M16" s="340">
        <f t="shared" si="5"/>
        <v>0</v>
      </c>
      <c r="N16" s="341"/>
      <c r="O16" s="341"/>
      <c r="P16" s="340">
        <f t="shared" si="6"/>
        <v>0</v>
      </c>
      <c r="Q16" s="341"/>
      <c r="R16" s="341"/>
      <c r="S16" s="340">
        <f t="shared" si="7"/>
        <v>0</v>
      </c>
      <c r="T16" s="341"/>
      <c r="U16" s="341"/>
      <c r="V16" s="340">
        <f t="shared" si="8"/>
        <v>0</v>
      </c>
      <c r="W16" s="341"/>
      <c r="X16" s="341"/>
      <c r="Y16" s="340">
        <f t="shared" si="9"/>
        <v>0</v>
      </c>
      <c r="Z16" s="341"/>
      <c r="AA16" s="341"/>
      <c r="AB16" s="340">
        <f t="shared" si="10"/>
        <v>0</v>
      </c>
      <c r="AC16" s="341"/>
      <c r="AD16" s="341"/>
      <c r="AE16" s="340">
        <f t="shared" si="11"/>
        <v>0</v>
      </c>
      <c r="AF16" s="341"/>
      <c r="AG16" s="341"/>
      <c r="AH16" s="340">
        <f t="shared" si="12"/>
        <v>0</v>
      </c>
      <c r="AI16" s="341"/>
      <c r="AJ16" s="341"/>
      <c r="AK16" s="340">
        <f t="shared" si="13"/>
        <v>0</v>
      </c>
      <c r="AL16" s="341"/>
      <c r="AM16" s="341"/>
      <c r="AN16" s="340">
        <f t="shared" si="14"/>
        <v>0</v>
      </c>
      <c r="AO16" s="341"/>
      <c r="AP16" s="400"/>
      <c r="AQ16" s="340">
        <f t="shared" si="15"/>
        <v>0</v>
      </c>
      <c r="AR16" s="400"/>
      <c r="AS16" s="341"/>
      <c r="AT16" s="340">
        <f t="shared" si="16"/>
        <v>0</v>
      </c>
      <c r="AU16" s="397"/>
      <c r="AV16" s="341"/>
      <c r="AW16" s="398">
        <f t="shared" si="17"/>
        <v>0</v>
      </c>
      <c r="AX16" s="879">
        <f t="shared" si="0"/>
        <v>10916</v>
      </c>
      <c r="AY16" s="584">
        <f t="shared" si="1"/>
        <v>0</v>
      </c>
      <c r="AZ16" s="582">
        <f t="shared" si="1"/>
        <v>10916</v>
      </c>
    </row>
    <row r="17" spans="1:175" ht="30" customHeight="1" x14ac:dyDescent="0.2">
      <c r="A17" s="514" t="s">
        <v>678</v>
      </c>
      <c r="B17" s="400">
        <v>6245</v>
      </c>
      <c r="C17" s="341"/>
      <c r="D17" s="340">
        <f t="shared" si="2"/>
        <v>6245</v>
      </c>
      <c r="E17" s="341"/>
      <c r="F17" s="341"/>
      <c r="G17" s="340">
        <f t="shared" si="3"/>
        <v>0</v>
      </c>
      <c r="H17" s="341"/>
      <c r="I17" s="341"/>
      <c r="J17" s="340">
        <f t="shared" si="4"/>
        <v>0</v>
      </c>
      <c r="K17" s="341"/>
      <c r="L17" s="341"/>
      <c r="M17" s="340">
        <f t="shared" si="5"/>
        <v>0</v>
      </c>
      <c r="N17" s="341"/>
      <c r="O17" s="341"/>
      <c r="P17" s="340">
        <f t="shared" si="6"/>
        <v>0</v>
      </c>
      <c r="Q17" s="341"/>
      <c r="R17" s="341"/>
      <c r="S17" s="340">
        <f t="shared" si="7"/>
        <v>0</v>
      </c>
      <c r="T17" s="341"/>
      <c r="U17" s="341"/>
      <c r="V17" s="340">
        <f t="shared" si="8"/>
        <v>0</v>
      </c>
      <c r="W17" s="341"/>
      <c r="X17" s="341"/>
      <c r="Y17" s="340">
        <f t="shared" si="9"/>
        <v>0</v>
      </c>
      <c r="Z17" s="341"/>
      <c r="AA17" s="341"/>
      <c r="AB17" s="340">
        <f t="shared" si="10"/>
        <v>0</v>
      </c>
      <c r="AC17" s="341"/>
      <c r="AD17" s="341"/>
      <c r="AE17" s="340">
        <f t="shared" si="11"/>
        <v>0</v>
      </c>
      <c r="AF17" s="341"/>
      <c r="AG17" s="341"/>
      <c r="AH17" s="340">
        <f t="shared" si="12"/>
        <v>0</v>
      </c>
      <c r="AI17" s="341"/>
      <c r="AJ17" s="341"/>
      <c r="AK17" s="340">
        <f t="shared" si="13"/>
        <v>0</v>
      </c>
      <c r="AL17" s="341"/>
      <c r="AM17" s="341"/>
      <c r="AN17" s="340">
        <f t="shared" si="14"/>
        <v>0</v>
      </c>
      <c r="AO17" s="341"/>
      <c r="AP17" s="400"/>
      <c r="AQ17" s="340">
        <f t="shared" si="15"/>
        <v>0</v>
      </c>
      <c r="AR17" s="400"/>
      <c r="AS17" s="341"/>
      <c r="AT17" s="340">
        <f t="shared" si="16"/>
        <v>0</v>
      </c>
      <c r="AU17" s="397"/>
      <c r="AV17" s="341"/>
      <c r="AW17" s="398">
        <f t="shared" si="17"/>
        <v>0</v>
      </c>
      <c r="AX17" s="879">
        <f t="shared" si="0"/>
        <v>6245</v>
      </c>
      <c r="AY17" s="584">
        <f t="shared" si="1"/>
        <v>0</v>
      </c>
      <c r="AZ17" s="582">
        <f t="shared" si="1"/>
        <v>6245</v>
      </c>
    </row>
    <row r="18" spans="1:175" ht="30" customHeight="1" x14ac:dyDescent="0.2">
      <c r="A18" s="215" t="s">
        <v>679</v>
      </c>
      <c r="B18" s="400"/>
      <c r="C18" s="341"/>
      <c r="D18" s="340">
        <f t="shared" si="2"/>
        <v>0</v>
      </c>
      <c r="E18" s="341"/>
      <c r="F18" s="341"/>
      <c r="G18" s="340">
        <f t="shared" si="3"/>
        <v>0</v>
      </c>
      <c r="H18" s="341"/>
      <c r="I18" s="341"/>
      <c r="J18" s="340">
        <f t="shared" si="4"/>
        <v>0</v>
      </c>
      <c r="K18" s="341"/>
      <c r="L18" s="341"/>
      <c r="M18" s="340">
        <f t="shared" si="5"/>
        <v>0</v>
      </c>
      <c r="N18" s="341"/>
      <c r="O18" s="341"/>
      <c r="P18" s="340">
        <f t="shared" si="6"/>
        <v>0</v>
      </c>
      <c r="Q18" s="341"/>
      <c r="R18" s="341"/>
      <c r="S18" s="340">
        <f t="shared" si="7"/>
        <v>0</v>
      </c>
      <c r="T18" s="341"/>
      <c r="U18" s="341"/>
      <c r="V18" s="340">
        <f t="shared" si="8"/>
        <v>0</v>
      </c>
      <c r="W18" s="341"/>
      <c r="X18" s="341"/>
      <c r="Y18" s="340">
        <f t="shared" si="9"/>
        <v>0</v>
      </c>
      <c r="Z18" s="341"/>
      <c r="AA18" s="341"/>
      <c r="AB18" s="340">
        <f t="shared" si="10"/>
        <v>0</v>
      </c>
      <c r="AC18" s="341"/>
      <c r="AD18" s="341"/>
      <c r="AE18" s="340">
        <f t="shared" si="11"/>
        <v>0</v>
      </c>
      <c r="AF18" s="341"/>
      <c r="AG18" s="341"/>
      <c r="AH18" s="340">
        <f t="shared" si="12"/>
        <v>0</v>
      </c>
      <c r="AI18" s="341"/>
      <c r="AJ18" s="341"/>
      <c r="AK18" s="340">
        <f t="shared" si="13"/>
        <v>0</v>
      </c>
      <c r="AL18" s="341"/>
      <c r="AM18" s="341"/>
      <c r="AN18" s="340">
        <f t="shared" si="14"/>
        <v>0</v>
      </c>
      <c r="AO18" s="341"/>
      <c r="AP18" s="400"/>
      <c r="AQ18" s="340">
        <f t="shared" si="15"/>
        <v>0</v>
      </c>
      <c r="AR18" s="400">
        <v>3500</v>
      </c>
      <c r="AS18" s="341"/>
      <c r="AT18" s="340">
        <f t="shared" si="16"/>
        <v>3500</v>
      </c>
      <c r="AU18" s="397"/>
      <c r="AV18" s="341"/>
      <c r="AW18" s="398">
        <f t="shared" si="17"/>
        <v>0</v>
      </c>
      <c r="AX18" s="879">
        <f t="shared" si="0"/>
        <v>3500</v>
      </c>
      <c r="AY18" s="584">
        <f t="shared" ref="AY18:AZ23" si="18">AS18+C18+F18+I18+L18+O18+R18+U18+X18+AA18+AD18+AG18+AJ18+AM18+AV18+AP18</f>
        <v>0</v>
      </c>
      <c r="AZ18" s="582">
        <f t="shared" si="18"/>
        <v>3500</v>
      </c>
    </row>
    <row r="19" spans="1:175" ht="19.899999999999999" customHeight="1" x14ac:dyDescent="0.2">
      <c r="A19" s="514" t="s">
        <v>680</v>
      </c>
      <c r="B19" s="400"/>
      <c r="C19" s="341"/>
      <c r="D19" s="340">
        <f t="shared" si="2"/>
        <v>0</v>
      </c>
      <c r="E19" s="341"/>
      <c r="F19" s="341"/>
      <c r="G19" s="340">
        <f t="shared" si="3"/>
        <v>0</v>
      </c>
      <c r="H19" s="341"/>
      <c r="I19" s="341"/>
      <c r="J19" s="340">
        <f t="shared" si="4"/>
        <v>0</v>
      </c>
      <c r="K19" s="341"/>
      <c r="L19" s="341"/>
      <c r="M19" s="340">
        <f t="shared" si="5"/>
        <v>0</v>
      </c>
      <c r="N19" s="341"/>
      <c r="O19" s="341"/>
      <c r="P19" s="340">
        <f t="shared" si="6"/>
        <v>0</v>
      </c>
      <c r="Q19" s="341"/>
      <c r="R19" s="341"/>
      <c r="S19" s="340">
        <f t="shared" si="7"/>
        <v>0</v>
      </c>
      <c r="T19" s="341"/>
      <c r="U19" s="341"/>
      <c r="V19" s="340">
        <f t="shared" si="8"/>
        <v>0</v>
      </c>
      <c r="W19" s="341"/>
      <c r="X19" s="341"/>
      <c r="Y19" s="340">
        <f t="shared" si="9"/>
        <v>0</v>
      </c>
      <c r="Z19" s="341"/>
      <c r="AA19" s="341"/>
      <c r="AB19" s="340">
        <f t="shared" si="10"/>
        <v>0</v>
      </c>
      <c r="AC19" s="341"/>
      <c r="AD19" s="341"/>
      <c r="AE19" s="340">
        <f t="shared" si="11"/>
        <v>0</v>
      </c>
      <c r="AF19" s="341"/>
      <c r="AG19" s="341"/>
      <c r="AH19" s="340">
        <f t="shared" si="12"/>
        <v>0</v>
      </c>
      <c r="AI19" s="341"/>
      <c r="AJ19" s="341"/>
      <c r="AK19" s="340">
        <f t="shared" si="13"/>
        <v>0</v>
      </c>
      <c r="AL19" s="341">
        <v>3054</v>
      </c>
      <c r="AM19" s="341"/>
      <c r="AN19" s="340">
        <f t="shared" si="14"/>
        <v>3054</v>
      </c>
      <c r="AO19" s="341"/>
      <c r="AP19" s="400"/>
      <c r="AQ19" s="340">
        <f t="shared" si="15"/>
        <v>0</v>
      </c>
      <c r="AR19" s="400"/>
      <c r="AS19" s="341"/>
      <c r="AT19" s="340">
        <f t="shared" si="16"/>
        <v>0</v>
      </c>
      <c r="AU19" s="397"/>
      <c r="AV19" s="341"/>
      <c r="AW19" s="398">
        <f t="shared" si="17"/>
        <v>0</v>
      </c>
      <c r="AX19" s="879">
        <f t="shared" si="0"/>
        <v>3054</v>
      </c>
      <c r="AY19" s="584">
        <f t="shared" si="18"/>
        <v>0</v>
      </c>
      <c r="AZ19" s="582">
        <f t="shared" si="18"/>
        <v>3054</v>
      </c>
    </row>
    <row r="20" spans="1:175" ht="19.899999999999999" customHeight="1" x14ac:dyDescent="0.2">
      <c r="A20" s="514" t="s">
        <v>681</v>
      </c>
      <c r="B20" s="400">
        <f>1197+755</f>
        <v>1952</v>
      </c>
      <c r="C20" s="341"/>
      <c r="D20" s="340">
        <f t="shared" si="2"/>
        <v>1952</v>
      </c>
      <c r="E20" s="341">
        <v>126</v>
      </c>
      <c r="F20" s="341"/>
      <c r="G20" s="340">
        <f t="shared" si="3"/>
        <v>126</v>
      </c>
      <c r="H20" s="341">
        <v>630</v>
      </c>
      <c r="I20" s="341"/>
      <c r="J20" s="340">
        <f t="shared" si="4"/>
        <v>630</v>
      </c>
      <c r="K20" s="341">
        <v>2016</v>
      </c>
      <c r="L20" s="341"/>
      <c r="M20" s="340">
        <f t="shared" si="5"/>
        <v>2016</v>
      </c>
      <c r="N20" s="341">
        <f>2016+1134</f>
        <v>3150</v>
      </c>
      <c r="O20" s="341"/>
      <c r="P20" s="340">
        <f t="shared" si="6"/>
        <v>3150</v>
      </c>
      <c r="Q20" s="341">
        <v>3654</v>
      </c>
      <c r="R20" s="341"/>
      <c r="S20" s="340">
        <f t="shared" si="7"/>
        <v>3654</v>
      </c>
      <c r="T20" s="341"/>
      <c r="U20" s="341"/>
      <c r="V20" s="340">
        <f t="shared" si="8"/>
        <v>0</v>
      </c>
      <c r="W20" s="341">
        <f>3150+252</f>
        <v>3402</v>
      </c>
      <c r="X20" s="341"/>
      <c r="Y20" s="340">
        <f t="shared" si="9"/>
        <v>3402</v>
      </c>
      <c r="Z20" s="341">
        <f>1323+126</f>
        <v>1449</v>
      </c>
      <c r="AA20" s="341"/>
      <c r="AB20" s="340">
        <f t="shared" si="10"/>
        <v>1449</v>
      </c>
      <c r="AC20" s="341"/>
      <c r="AD20" s="341"/>
      <c r="AE20" s="340">
        <f t="shared" si="11"/>
        <v>0</v>
      </c>
      <c r="AF20" s="341"/>
      <c r="AG20" s="341"/>
      <c r="AH20" s="340">
        <f t="shared" si="12"/>
        <v>0</v>
      </c>
      <c r="AI20" s="341">
        <v>1134</v>
      </c>
      <c r="AJ20" s="341"/>
      <c r="AK20" s="340">
        <f t="shared" si="13"/>
        <v>1134</v>
      </c>
      <c r="AL20" s="341">
        <v>378</v>
      </c>
      <c r="AM20" s="341"/>
      <c r="AN20" s="340">
        <f t="shared" si="14"/>
        <v>378</v>
      </c>
      <c r="AO20" s="341"/>
      <c r="AP20" s="400"/>
      <c r="AQ20" s="340">
        <f t="shared" si="15"/>
        <v>0</v>
      </c>
      <c r="AR20" s="400"/>
      <c r="AS20" s="341"/>
      <c r="AT20" s="340">
        <f t="shared" si="16"/>
        <v>0</v>
      </c>
      <c r="AU20" s="397">
        <v>3591</v>
      </c>
      <c r="AV20" s="341"/>
      <c r="AW20" s="398">
        <f t="shared" si="17"/>
        <v>3591</v>
      </c>
      <c r="AX20" s="879">
        <f t="shared" si="0"/>
        <v>21482</v>
      </c>
      <c r="AY20" s="584">
        <f t="shared" si="18"/>
        <v>0</v>
      </c>
      <c r="AZ20" s="582">
        <f t="shared" si="18"/>
        <v>21482</v>
      </c>
    </row>
    <row r="21" spans="1:175" ht="19.899999999999999" customHeight="1" x14ac:dyDescent="0.2">
      <c r="A21" s="514" t="s">
        <v>682</v>
      </c>
      <c r="B21" s="400">
        <f>6409+210</f>
        <v>6619</v>
      </c>
      <c r="C21" s="341"/>
      <c r="D21" s="340">
        <f t="shared" si="2"/>
        <v>6619</v>
      </c>
      <c r="E21" s="341">
        <v>270</v>
      </c>
      <c r="F21" s="341"/>
      <c r="G21" s="340">
        <f t="shared" si="3"/>
        <v>270</v>
      </c>
      <c r="H21" s="341">
        <v>180</v>
      </c>
      <c r="I21" s="341"/>
      <c r="J21" s="340">
        <f t="shared" si="4"/>
        <v>180</v>
      </c>
      <c r="K21" s="341">
        <v>450</v>
      </c>
      <c r="L21" s="341"/>
      <c r="M21" s="340">
        <f t="shared" si="5"/>
        <v>450</v>
      </c>
      <c r="N21" s="341">
        <f>510+570</f>
        <v>1080</v>
      </c>
      <c r="O21" s="341"/>
      <c r="P21" s="340">
        <f t="shared" si="6"/>
        <v>1080</v>
      </c>
      <c r="Q21" s="341">
        <v>870</v>
      </c>
      <c r="R21" s="341"/>
      <c r="S21" s="340">
        <f t="shared" si="7"/>
        <v>870</v>
      </c>
      <c r="T21" s="341">
        <v>120</v>
      </c>
      <c r="U21" s="341"/>
      <c r="V21" s="340">
        <f t="shared" si="8"/>
        <v>120</v>
      </c>
      <c r="W21" s="341">
        <f>780+60</f>
        <v>840</v>
      </c>
      <c r="X21" s="341"/>
      <c r="Y21" s="340">
        <f t="shared" si="9"/>
        <v>840</v>
      </c>
      <c r="Z21" s="341">
        <v>930</v>
      </c>
      <c r="AA21" s="341"/>
      <c r="AB21" s="340">
        <f t="shared" si="10"/>
        <v>930</v>
      </c>
      <c r="AC21" s="341">
        <v>525</v>
      </c>
      <c r="AD21" s="341"/>
      <c r="AE21" s="340">
        <f t="shared" si="11"/>
        <v>525</v>
      </c>
      <c r="AF21" s="341">
        <v>135</v>
      </c>
      <c r="AG21" s="341"/>
      <c r="AH21" s="340">
        <f t="shared" si="12"/>
        <v>135</v>
      </c>
      <c r="AI21" s="341">
        <v>270</v>
      </c>
      <c r="AJ21" s="341"/>
      <c r="AK21" s="340">
        <f t="shared" si="13"/>
        <v>270</v>
      </c>
      <c r="AL21" s="341">
        <v>600</v>
      </c>
      <c r="AM21" s="341"/>
      <c r="AN21" s="340">
        <f t="shared" si="14"/>
        <v>600</v>
      </c>
      <c r="AO21" s="341">
        <v>300</v>
      </c>
      <c r="AP21" s="400"/>
      <c r="AQ21" s="340">
        <f t="shared" si="15"/>
        <v>300</v>
      </c>
      <c r="AR21" s="400">
        <v>6046</v>
      </c>
      <c r="AS21" s="341"/>
      <c r="AT21" s="340">
        <f t="shared" si="16"/>
        <v>6046</v>
      </c>
      <c r="AU21" s="397">
        <v>7099</v>
      </c>
      <c r="AV21" s="341"/>
      <c r="AW21" s="398">
        <f t="shared" si="17"/>
        <v>7099</v>
      </c>
      <c r="AX21" s="879">
        <f t="shared" si="0"/>
        <v>26334</v>
      </c>
      <c r="AY21" s="584">
        <f t="shared" si="18"/>
        <v>0</v>
      </c>
      <c r="AZ21" s="582">
        <f t="shared" si="18"/>
        <v>26334</v>
      </c>
    </row>
    <row r="22" spans="1:175" ht="19.899999999999999" customHeight="1" x14ac:dyDescent="0.2">
      <c r="A22" s="514" t="s">
        <v>683</v>
      </c>
      <c r="B22" s="400"/>
      <c r="C22" s="341"/>
      <c r="D22" s="340">
        <f t="shared" si="2"/>
        <v>0</v>
      </c>
      <c r="E22" s="341"/>
      <c r="F22" s="341"/>
      <c r="G22" s="340">
        <f t="shared" si="3"/>
        <v>0</v>
      </c>
      <c r="H22" s="341"/>
      <c r="I22" s="341"/>
      <c r="J22" s="340">
        <f t="shared" si="4"/>
        <v>0</v>
      </c>
      <c r="K22" s="341"/>
      <c r="L22" s="341"/>
      <c r="M22" s="340">
        <f t="shared" si="5"/>
        <v>0</v>
      </c>
      <c r="N22" s="341"/>
      <c r="O22" s="341"/>
      <c r="P22" s="340">
        <f t="shared" si="6"/>
        <v>0</v>
      </c>
      <c r="Q22" s="341"/>
      <c r="R22" s="341"/>
      <c r="S22" s="340">
        <f t="shared" si="7"/>
        <v>0</v>
      </c>
      <c r="T22" s="341"/>
      <c r="U22" s="341"/>
      <c r="V22" s="340">
        <f t="shared" si="8"/>
        <v>0</v>
      </c>
      <c r="W22" s="341"/>
      <c r="X22" s="341"/>
      <c r="Y22" s="340">
        <f t="shared" si="9"/>
        <v>0</v>
      </c>
      <c r="Z22" s="341"/>
      <c r="AA22" s="341"/>
      <c r="AB22" s="340">
        <f t="shared" si="10"/>
        <v>0</v>
      </c>
      <c r="AC22" s="341"/>
      <c r="AD22" s="341"/>
      <c r="AE22" s="340">
        <f t="shared" si="11"/>
        <v>0</v>
      </c>
      <c r="AF22" s="341"/>
      <c r="AG22" s="341"/>
      <c r="AH22" s="340">
        <f t="shared" si="12"/>
        <v>0</v>
      </c>
      <c r="AI22" s="341"/>
      <c r="AJ22" s="341"/>
      <c r="AK22" s="340">
        <f t="shared" si="13"/>
        <v>0</v>
      </c>
      <c r="AL22" s="341"/>
      <c r="AM22" s="341"/>
      <c r="AN22" s="340">
        <f t="shared" si="14"/>
        <v>0</v>
      </c>
      <c r="AO22" s="341"/>
      <c r="AP22" s="400"/>
      <c r="AQ22" s="340">
        <f t="shared" si="15"/>
        <v>0</v>
      </c>
      <c r="AR22" s="400"/>
      <c r="AS22" s="341"/>
      <c r="AT22" s="340">
        <f t="shared" si="16"/>
        <v>0</v>
      </c>
      <c r="AU22" s="397"/>
      <c r="AV22" s="341"/>
      <c r="AW22" s="398">
        <f t="shared" si="17"/>
        <v>0</v>
      </c>
      <c r="AX22" s="879">
        <f t="shared" si="0"/>
        <v>0</v>
      </c>
      <c r="AY22" s="584">
        <f t="shared" si="18"/>
        <v>0</v>
      </c>
      <c r="AZ22" s="582">
        <f t="shared" si="18"/>
        <v>0</v>
      </c>
    </row>
    <row r="23" spans="1:175" s="102" customFormat="1" ht="30" customHeight="1" thickBot="1" x14ac:dyDescent="0.25">
      <c r="A23" s="883" t="s">
        <v>478</v>
      </c>
      <c r="B23" s="401">
        <f t="shared" ref="B23:AU23" si="19">SUM(B3:B22)</f>
        <v>208895</v>
      </c>
      <c r="C23" s="401"/>
      <c r="D23" s="402">
        <f t="shared" si="2"/>
        <v>208895</v>
      </c>
      <c r="E23" s="401">
        <f t="shared" si="19"/>
        <v>16901</v>
      </c>
      <c r="F23" s="401"/>
      <c r="G23" s="402">
        <f t="shared" si="3"/>
        <v>16901</v>
      </c>
      <c r="H23" s="401">
        <f t="shared" si="19"/>
        <v>22664</v>
      </c>
      <c r="I23" s="401"/>
      <c r="J23" s="402">
        <f t="shared" si="4"/>
        <v>22664</v>
      </c>
      <c r="K23" s="401">
        <f t="shared" si="19"/>
        <v>7996</v>
      </c>
      <c r="L23" s="401"/>
      <c r="M23" s="402">
        <f t="shared" si="5"/>
        <v>7996</v>
      </c>
      <c r="N23" s="401">
        <f t="shared" si="19"/>
        <v>14631</v>
      </c>
      <c r="O23" s="401"/>
      <c r="P23" s="402">
        <f t="shared" si="6"/>
        <v>14631</v>
      </c>
      <c r="Q23" s="401">
        <f t="shared" si="19"/>
        <v>16927</v>
      </c>
      <c r="R23" s="401"/>
      <c r="S23" s="402">
        <f t="shared" si="7"/>
        <v>16927</v>
      </c>
      <c r="T23" s="401">
        <f t="shared" si="19"/>
        <v>217831</v>
      </c>
      <c r="U23" s="401"/>
      <c r="V23" s="402">
        <f t="shared" si="8"/>
        <v>217831</v>
      </c>
      <c r="W23" s="401">
        <f t="shared" si="19"/>
        <v>11506</v>
      </c>
      <c r="X23" s="401"/>
      <c r="Y23" s="402">
        <f t="shared" si="9"/>
        <v>11506</v>
      </c>
      <c r="Z23" s="401">
        <f t="shared" si="19"/>
        <v>30310</v>
      </c>
      <c r="AA23" s="401"/>
      <c r="AB23" s="402">
        <f t="shared" si="10"/>
        <v>30310</v>
      </c>
      <c r="AC23" s="401">
        <f t="shared" si="19"/>
        <v>17517</v>
      </c>
      <c r="AD23" s="401"/>
      <c r="AE23" s="402">
        <f t="shared" si="11"/>
        <v>17517</v>
      </c>
      <c r="AF23" s="402">
        <f t="shared" si="19"/>
        <v>923</v>
      </c>
      <c r="AG23" s="402"/>
      <c r="AH23" s="402">
        <f t="shared" si="12"/>
        <v>923</v>
      </c>
      <c r="AI23" s="402">
        <f t="shared" si="19"/>
        <v>10924</v>
      </c>
      <c r="AJ23" s="402"/>
      <c r="AK23" s="402">
        <f t="shared" si="13"/>
        <v>10924</v>
      </c>
      <c r="AL23" s="402">
        <f t="shared" si="19"/>
        <v>712664</v>
      </c>
      <c r="AM23" s="402"/>
      <c r="AN23" s="402">
        <f t="shared" si="14"/>
        <v>712664</v>
      </c>
      <c r="AO23" s="402">
        <f t="shared" si="19"/>
        <v>9208</v>
      </c>
      <c r="AP23" s="401"/>
      <c r="AQ23" s="402">
        <f t="shared" si="15"/>
        <v>9208</v>
      </c>
      <c r="AR23" s="401">
        <f t="shared" si="19"/>
        <v>110546</v>
      </c>
      <c r="AS23" s="402"/>
      <c r="AT23" s="402">
        <f t="shared" si="16"/>
        <v>110546</v>
      </c>
      <c r="AU23" s="403">
        <f t="shared" si="19"/>
        <v>122992</v>
      </c>
      <c r="AV23" s="402"/>
      <c r="AW23" s="403">
        <f t="shared" si="17"/>
        <v>122992</v>
      </c>
      <c r="AX23" s="880">
        <f t="shared" si="0"/>
        <v>1532435</v>
      </c>
      <c r="AY23" s="585">
        <f t="shared" si="18"/>
        <v>0</v>
      </c>
      <c r="AZ23" s="583">
        <f t="shared" si="18"/>
        <v>1532435</v>
      </c>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row>
    <row r="24" spans="1:175" x14ac:dyDescent="0.2">
      <c r="A24" s="3"/>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96"/>
      <c r="AS24" s="96"/>
      <c r="AT24" s="96"/>
      <c r="AU24" s="16"/>
    </row>
    <row r="25" spans="1:175" x14ac:dyDescent="0.2">
      <c r="A25" s="3"/>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96"/>
      <c r="AS25" s="96"/>
      <c r="AT25" s="96"/>
      <c r="AU25" s="16"/>
      <c r="AX25" s="16">
        <f>SUM(AX3:AX22)</f>
        <v>1532435</v>
      </c>
    </row>
    <row r="26" spans="1:175" x14ac:dyDescent="0.2">
      <c r="A26" s="3"/>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96"/>
      <c r="AS26" s="96"/>
      <c r="AT26" s="96"/>
      <c r="AU26" s="16"/>
    </row>
    <row r="27" spans="1:175" x14ac:dyDescent="0.2">
      <c r="A27" s="3"/>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96"/>
      <c r="AS27" s="96"/>
      <c r="AT27" s="96"/>
      <c r="AU27" s="16"/>
    </row>
    <row r="28" spans="1:175" x14ac:dyDescent="0.2">
      <c r="A28" s="3"/>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96"/>
      <c r="AS28" s="96"/>
      <c r="AT28" s="96"/>
      <c r="AU28" s="16"/>
    </row>
    <row r="29" spans="1:175" x14ac:dyDescent="0.2">
      <c r="A29" s="3"/>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96"/>
      <c r="AS29" s="96"/>
      <c r="AT29" s="96"/>
      <c r="AU29" s="16"/>
    </row>
    <row r="30" spans="1:175" x14ac:dyDescent="0.2">
      <c r="A30" s="3"/>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96"/>
      <c r="AS30" s="96"/>
      <c r="AT30" s="96"/>
      <c r="AU30" s="16"/>
    </row>
    <row r="31" spans="1:175" x14ac:dyDescent="0.2">
      <c r="A31" s="3"/>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96"/>
      <c r="AS31" s="96"/>
      <c r="AT31" s="96"/>
      <c r="AU31" s="16"/>
    </row>
    <row r="32" spans="1:175" x14ac:dyDescent="0.2">
      <c r="A32" s="3"/>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96"/>
      <c r="AS32" s="96"/>
      <c r="AT32" s="96"/>
      <c r="AU32" s="16"/>
    </row>
    <row r="33" spans="1:47" x14ac:dyDescent="0.2">
      <c r="A33" s="3"/>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96"/>
      <c r="AS33" s="96"/>
      <c r="AT33" s="96"/>
      <c r="AU33" s="16"/>
    </row>
    <row r="34" spans="1:47" x14ac:dyDescent="0.2">
      <c r="A34" s="3"/>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96"/>
      <c r="AS34" s="96"/>
      <c r="AT34" s="96"/>
      <c r="AU34" s="16"/>
    </row>
    <row r="35" spans="1:47" x14ac:dyDescent="0.2">
      <c r="A35" s="3"/>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96"/>
      <c r="AS35" s="96"/>
      <c r="AT35" s="96"/>
      <c r="AU35" s="16"/>
    </row>
    <row r="36" spans="1:47" x14ac:dyDescent="0.2">
      <c r="A36" s="3"/>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96"/>
      <c r="AS36" s="96"/>
      <c r="AT36" s="96"/>
      <c r="AU36" s="16"/>
    </row>
    <row r="37" spans="1:47" x14ac:dyDescent="0.2">
      <c r="A37" s="3"/>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96"/>
      <c r="AS37" s="96"/>
      <c r="AT37" s="96"/>
      <c r="AU37" s="16"/>
    </row>
    <row r="38" spans="1:47" x14ac:dyDescent="0.2">
      <c r="A38" s="3"/>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96"/>
      <c r="AS38" s="96"/>
      <c r="AT38" s="96"/>
      <c r="AU38" s="16"/>
    </row>
    <row r="39" spans="1:47" x14ac:dyDescent="0.2">
      <c r="A39" s="3"/>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96"/>
      <c r="AS39" s="96"/>
      <c r="AT39" s="96"/>
      <c r="AU39" s="16"/>
    </row>
    <row r="40" spans="1:47" x14ac:dyDescent="0.2">
      <c r="A40" s="3"/>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96"/>
      <c r="AS40" s="96"/>
      <c r="AT40" s="96"/>
      <c r="AU40" s="16"/>
    </row>
    <row r="41" spans="1:47" x14ac:dyDescent="0.2">
      <c r="A41" s="3"/>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96"/>
      <c r="AS41" s="96"/>
      <c r="AT41" s="96"/>
      <c r="AU41" s="16"/>
    </row>
    <row r="42" spans="1:47" x14ac:dyDescent="0.2">
      <c r="A42" s="3"/>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96"/>
      <c r="AS42" s="96"/>
      <c r="AT42" s="96"/>
      <c r="AU42" s="16"/>
    </row>
    <row r="43" spans="1:47" x14ac:dyDescent="0.2">
      <c r="A43" s="3"/>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96"/>
      <c r="AS43" s="96"/>
      <c r="AT43" s="96"/>
      <c r="AU43" s="16"/>
    </row>
    <row r="44" spans="1:47" x14ac:dyDescent="0.2">
      <c r="A44" s="3"/>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96"/>
      <c r="AS44" s="96"/>
      <c r="AT44" s="96"/>
      <c r="AU44" s="16"/>
    </row>
    <row r="45" spans="1:47" x14ac:dyDescent="0.2">
      <c r="A45" s="3"/>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96"/>
      <c r="AS45" s="96"/>
      <c r="AT45" s="96"/>
      <c r="AU45" s="16"/>
    </row>
    <row r="46" spans="1:47" x14ac:dyDescent="0.2">
      <c r="A46" s="3"/>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96"/>
      <c r="AS46" s="96"/>
      <c r="AT46" s="96"/>
      <c r="AU46" s="16"/>
    </row>
    <row r="47" spans="1:47" x14ac:dyDescent="0.2">
      <c r="A47" s="3"/>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96"/>
      <c r="AS47" s="96"/>
      <c r="AT47" s="96"/>
      <c r="AU47" s="16"/>
    </row>
    <row r="48" spans="1:47" x14ac:dyDescent="0.2">
      <c r="A48" s="3"/>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96"/>
      <c r="AS48" s="96"/>
      <c r="AT48" s="96"/>
      <c r="AU48" s="16"/>
    </row>
    <row r="49" spans="1:47" x14ac:dyDescent="0.2">
      <c r="A49" s="3"/>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96"/>
      <c r="AS49" s="96"/>
      <c r="AT49" s="96"/>
      <c r="AU49" s="16"/>
    </row>
    <row r="50" spans="1:47" x14ac:dyDescent="0.2">
      <c r="A50" s="3"/>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96"/>
      <c r="AS50" s="96"/>
      <c r="AT50" s="96"/>
      <c r="AU50" s="16"/>
    </row>
    <row r="51" spans="1:47" x14ac:dyDescent="0.2">
      <c r="A51" s="3"/>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96"/>
      <c r="AS51" s="96"/>
      <c r="AT51" s="96"/>
      <c r="AU51" s="16"/>
    </row>
    <row r="52" spans="1:47" x14ac:dyDescent="0.2">
      <c r="A52" s="3"/>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96"/>
      <c r="AS52" s="96"/>
      <c r="AT52" s="96"/>
      <c r="AU52" s="16"/>
    </row>
    <row r="53" spans="1:47" x14ac:dyDescent="0.2">
      <c r="A53" s="3"/>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96"/>
      <c r="AS53" s="96"/>
      <c r="AT53" s="96"/>
      <c r="AU53" s="16"/>
    </row>
    <row r="54" spans="1:47" x14ac:dyDescent="0.2">
      <c r="A54" s="3"/>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96"/>
      <c r="AS54" s="96"/>
      <c r="AT54" s="96"/>
      <c r="AU54" s="16"/>
    </row>
    <row r="55" spans="1:47" x14ac:dyDescent="0.2">
      <c r="A55" s="3"/>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96"/>
      <c r="AS55" s="96"/>
      <c r="AT55" s="96"/>
      <c r="AU55" s="16"/>
    </row>
    <row r="56" spans="1:47" x14ac:dyDescent="0.2">
      <c r="A56" s="3"/>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96"/>
      <c r="AS56" s="96"/>
      <c r="AT56" s="96"/>
      <c r="AU56" s="16"/>
    </row>
    <row r="57" spans="1:47" x14ac:dyDescent="0.2">
      <c r="A57" s="3"/>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96"/>
      <c r="AS57" s="96"/>
      <c r="AT57" s="96"/>
      <c r="AU57" s="16"/>
    </row>
    <row r="58" spans="1:47" x14ac:dyDescent="0.2">
      <c r="A58" s="3"/>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96"/>
      <c r="AS58" s="96"/>
      <c r="AT58" s="96"/>
      <c r="AU58" s="16"/>
    </row>
    <row r="59" spans="1:47" x14ac:dyDescent="0.2">
      <c r="A59" s="3"/>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96"/>
      <c r="AS59" s="96"/>
      <c r="AT59" s="96"/>
      <c r="AU59" s="16"/>
    </row>
    <row r="60" spans="1:47" x14ac:dyDescent="0.2">
      <c r="A60" s="3"/>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96"/>
      <c r="AS60" s="96"/>
      <c r="AT60" s="96"/>
      <c r="AU60" s="16"/>
    </row>
    <row r="61" spans="1:47" x14ac:dyDescent="0.2">
      <c r="A61" s="3"/>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96"/>
      <c r="AS61" s="96"/>
      <c r="AT61" s="96"/>
      <c r="AU61" s="16"/>
    </row>
    <row r="62" spans="1:47" x14ac:dyDescent="0.2">
      <c r="A62" s="3"/>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96"/>
      <c r="AS62" s="96"/>
      <c r="AT62" s="96"/>
      <c r="AU62" s="16"/>
    </row>
    <row r="63" spans="1:47" x14ac:dyDescent="0.2">
      <c r="A63" s="3"/>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96"/>
      <c r="AS63" s="96"/>
      <c r="AT63" s="96"/>
      <c r="AU63" s="16"/>
    </row>
    <row r="64" spans="1:47" x14ac:dyDescent="0.2">
      <c r="A64" s="3"/>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96"/>
      <c r="AS64" s="96"/>
      <c r="AT64" s="96"/>
      <c r="AU64" s="16"/>
    </row>
    <row r="65" spans="1:47" x14ac:dyDescent="0.2">
      <c r="A65" s="3"/>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96"/>
      <c r="AS65" s="96"/>
      <c r="AT65" s="96"/>
      <c r="AU65" s="16"/>
    </row>
    <row r="66" spans="1:47" x14ac:dyDescent="0.2">
      <c r="A66" s="3"/>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96"/>
      <c r="AS66" s="96"/>
      <c r="AT66" s="96"/>
      <c r="AU66" s="16"/>
    </row>
    <row r="67" spans="1:47" x14ac:dyDescent="0.2">
      <c r="A67" s="3"/>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96"/>
      <c r="AS67" s="96"/>
      <c r="AT67" s="96"/>
      <c r="AU67" s="16"/>
    </row>
    <row r="68" spans="1:47" x14ac:dyDescent="0.2">
      <c r="A68" s="3"/>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96"/>
      <c r="AS68" s="96"/>
      <c r="AT68" s="96"/>
      <c r="AU68" s="16"/>
    </row>
    <row r="69" spans="1:47" x14ac:dyDescent="0.2">
      <c r="A69" s="3"/>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96"/>
      <c r="AS69" s="96"/>
      <c r="AT69" s="96"/>
      <c r="AU69" s="16"/>
    </row>
    <row r="70" spans="1:47" x14ac:dyDescent="0.2">
      <c r="A70" s="3"/>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96"/>
      <c r="AS70" s="96"/>
      <c r="AT70" s="96"/>
      <c r="AU70" s="16"/>
    </row>
    <row r="71" spans="1:47" x14ac:dyDescent="0.2">
      <c r="A71" s="3"/>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96"/>
      <c r="AS71" s="96"/>
      <c r="AT71" s="96"/>
      <c r="AU71" s="16"/>
    </row>
    <row r="72" spans="1:47" x14ac:dyDescent="0.2">
      <c r="A72" s="3"/>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96"/>
      <c r="AS72" s="96"/>
      <c r="AT72" s="96"/>
      <c r="AU72" s="16"/>
    </row>
    <row r="73" spans="1:47" x14ac:dyDescent="0.2">
      <c r="A73" s="3"/>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96"/>
      <c r="AS73" s="96"/>
      <c r="AT73" s="96"/>
      <c r="AU73" s="16"/>
    </row>
    <row r="74" spans="1:47" x14ac:dyDescent="0.2">
      <c r="A74" s="3"/>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96"/>
      <c r="AS74" s="96"/>
      <c r="AT74" s="96"/>
      <c r="AU74" s="16"/>
    </row>
    <row r="75" spans="1:47" x14ac:dyDescent="0.2">
      <c r="A75" s="3"/>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96"/>
      <c r="AS75" s="96"/>
      <c r="AT75" s="96"/>
      <c r="AU75" s="16"/>
    </row>
    <row r="76" spans="1:47" x14ac:dyDescent="0.2">
      <c r="A76" s="3"/>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96"/>
      <c r="AS76" s="96"/>
      <c r="AT76" s="96"/>
      <c r="AU76" s="16"/>
    </row>
    <row r="77" spans="1:47" x14ac:dyDescent="0.2">
      <c r="A77" s="3"/>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96"/>
      <c r="AS77" s="96"/>
      <c r="AT77" s="96"/>
      <c r="AU77" s="16"/>
    </row>
    <row r="78" spans="1:47" x14ac:dyDescent="0.2">
      <c r="A78" s="3"/>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96"/>
      <c r="AS78" s="96"/>
      <c r="AT78" s="96"/>
      <c r="AU78" s="16"/>
    </row>
    <row r="79" spans="1:47" x14ac:dyDescent="0.2">
      <c r="A79" s="3"/>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96"/>
      <c r="AS79" s="96"/>
      <c r="AT79" s="96"/>
      <c r="AU79" s="16"/>
    </row>
    <row r="80" spans="1:47" x14ac:dyDescent="0.2">
      <c r="A80" s="3"/>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96"/>
      <c r="AS80" s="96"/>
      <c r="AT80" s="96"/>
      <c r="AU80" s="16"/>
    </row>
    <row r="81" spans="1:47" x14ac:dyDescent="0.2">
      <c r="A81" s="3"/>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96"/>
      <c r="AS81" s="96"/>
      <c r="AT81" s="96"/>
      <c r="AU81" s="16"/>
    </row>
    <row r="82" spans="1:47" x14ac:dyDescent="0.2">
      <c r="A82" s="3"/>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96"/>
      <c r="AS82" s="96"/>
      <c r="AT82" s="96"/>
      <c r="AU82" s="16"/>
    </row>
    <row r="83" spans="1:47" x14ac:dyDescent="0.2">
      <c r="A83" s="3"/>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96"/>
      <c r="AS83" s="96"/>
      <c r="AT83" s="96"/>
      <c r="AU83" s="16"/>
    </row>
    <row r="84" spans="1:47" x14ac:dyDescent="0.2">
      <c r="A84" s="3"/>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96"/>
      <c r="AS84" s="96"/>
      <c r="AT84" s="96"/>
      <c r="AU84" s="16"/>
    </row>
    <row r="85" spans="1:47" x14ac:dyDescent="0.2">
      <c r="A85" s="3"/>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96"/>
      <c r="AS85" s="96"/>
      <c r="AT85" s="96"/>
      <c r="AU85" s="16"/>
    </row>
    <row r="86" spans="1:47" x14ac:dyDescent="0.2">
      <c r="A86" s="3"/>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96"/>
      <c r="AS86" s="96"/>
      <c r="AT86" s="96"/>
      <c r="AU86" s="16"/>
    </row>
    <row r="87" spans="1:47" x14ac:dyDescent="0.2">
      <c r="A87" s="3"/>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96"/>
      <c r="AS87" s="96"/>
      <c r="AT87" s="96"/>
      <c r="AU87" s="16"/>
    </row>
    <row r="88" spans="1:47" x14ac:dyDescent="0.2">
      <c r="A88" s="3"/>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96"/>
      <c r="AS88" s="96"/>
      <c r="AT88" s="96"/>
      <c r="AU88" s="16"/>
    </row>
    <row r="89" spans="1:47" x14ac:dyDescent="0.2">
      <c r="A89" s="3"/>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96"/>
      <c r="AS89" s="96"/>
      <c r="AT89" s="96"/>
      <c r="AU89" s="16"/>
    </row>
    <row r="90" spans="1:47" x14ac:dyDescent="0.2">
      <c r="A90" s="3"/>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96"/>
      <c r="AS90" s="96"/>
      <c r="AT90" s="96"/>
      <c r="AU90" s="16"/>
    </row>
    <row r="91" spans="1:47" x14ac:dyDescent="0.2">
      <c r="A91" s="3"/>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96"/>
      <c r="AS91" s="96"/>
      <c r="AT91" s="96"/>
      <c r="AU91" s="16"/>
    </row>
    <row r="92" spans="1:47" x14ac:dyDescent="0.2">
      <c r="A92" s="3"/>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96"/>
      <c r="AS92" s="96"/>
      <c r="AT92" s="96"/>
      <c r="AU92" s="16"/>
    </row>
    <row r="93" spans="1:47" x14ac:dyDescent="0.2">
      <c r="A93" s="3"/>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96"/>
      <c r="AS93" s="96"/>
      <c r="AT93" s="96"/>
      <c r="AU93" s="16"/>
    </row>
    <row r="94" spans="1:47" x14ac:dyDescent="0.2">
      <c r="A94" s="3"/>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96"/>
      <c r="AS94" s="96"/>
      <c r="AT94" s="96"/>
      <c r="AU94" s="16"/>
    </row>
    <row r="95" spans="1:47" x14ac:dyDescent="0.2">
      <c r="A95" s="3"/>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96"/>
      <c r="AS95" s="96"/>
      <c r="AT95" s="96"/>
      <c r="AU95" s="16"/>
    </row>
    <row r="96" spans="1:47" x14ac:dyDescent="0.2">
      <c r="A96" s="3"/>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96"/>
      <c r="AS96" s="96"/>
      <c r="AT96" s="96"/>
      <c r="AU96" s="16"/>
    </row>
    <row r="97" spans="1:47" x14ac:dyDescent="0.2">
      <c r="A97" s="3"/>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96"/>
      <c r="AS97" s="96"/>
      <c r="AT97" s="96"/>
      <c r="AU97" s="16"/>
    </row>
    <row r="98" spans="1:47" x14ac:dyDescent="0.2">
      <c r="A98" s="3"/>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96"/>
      <c r="AS98" s="96"/>
      <c r="AT98" s="96"/>
      <c r="AU98" s="16"/>
    </row>
    <row r="99" spans="1:47" x14ac:dyDescent="0.2">
      <c r="A99" s="3"/>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96"/>
      <c r="AS99" s="96"/>
      <c r="AT99" s="96"/>
      <c r="AU99" s="16"/>
    </row>
    <row r="100" spans="1:47" x14ac:dyDescent="0.2">
      <c r="A100" s="3"/>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96"/>
      <c r="AS100" s="96"/>
      <c r="AT100" s="96"/>
      <c r="AU100" s="16"/>
    </row>
    <row r="101" spans="1:47" x14ac:dyDescent="0.2">
      <c r="A101" s="3"/>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96"/>
      <c r="AS101" s="96"/>
      <c r="AT101" s="96"/>
      <c r="AU101" s="16"/>
    </row>
    <row r="102" spans="1:47" x14ac:dyDescent="0.2">
      <c r="A102" s="3"/>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96"/>
      <c r="AS102" s="96"/>
      <c r="AT102" s="96"/>
      <c r="AU102" s="16"/>
    </row>
    <row r="103" spans="1:47" x14ac:dyDescent="0.2">
      <c r="A103" s="3"/>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96"/>
      <c r="AS103" s="96"/>
      <c r="AT103" s="96"/>
      <c r="AU103" s="16"/>
    </row>
    <row r="104" spans="1:47" x14ac:dyDescent="0.2">
      <c r="A104" s="3"/>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96"/>
      <c r="AS104" s="96"/>
      <c r="AT104" s="96"/>
      <c r="AU104" s="16"/>
    </row>
    <row r="105" spans="1:47" x14ac:dyDescent="0.2">
      <c r="A105" s="3"/>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96"/>
      <c r="AS105" s="96"/>
      <c r="AT105" s="96"/>
      <c r="AU105" s="16"/>
    </row>
    <row r="106" spans="1:47" x14ac:dyDescent="0.2">
      <c r="A106" s="3"/>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96"/>
      <c r="AS106" s="96"/>
      <c r="AT106" s="96"/>
      <c r="AU106" s="16"/>
    </row>
    <row r="107" spans="1:47" x14ac:dyDescent="0.2">
      <c r="A107" s="3"/>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96"/>
      <c r="AS107" s="96"/>
      <c r="AT107" s="96"/>
      <c r="AU107" s="16"/>
    </row>
    <row r="108" spans="1:47" x14ac:dyDescent="0.2">
      <c r="A108" s="3"/>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96"/>
      <c r="AS108" s="96"/>
      <c r="AT108" s="96"/>
      <c r="AU108" s="16"/>
    </row>
    <row r="109" spans="1:47" x14ac:dyDescent="0.2">
      <c r="A109" s="3"/>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96"/>
      <c r="AS109" s="96"/>
      <c r="AT109" s="96"/>
      <c r="AU109" s="16"/>
    </row>
    <row r="110" spans="1:47" x14ac:dyDescent="0.2">
      <c r="A110" s="3"/>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96"/>
      <c r="AS110" s="96"/>
      <c r="AT110" s="96"/>
      <c r="AU110" s="16"/>
    </row>
    <row r="111" spans="1:47" x14ac:dyDescent="0.2">
      <c r="A111" s="3"/>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96"/>
      <c r="AS111" s="96"/>
      <c r="AT111" s="96"/>
      <c r="AU111" s="16"/>
    </row>
    <row r="112" spans="1:47" x14ac:dyDescent="0.2">
      <c r="A112" s="3"/>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96"/>
      <c r="AS112" s="96"/>
      <c r="AT112" s="96"/>
      <c r="AU112" s="16"/>
    </row>
    <row r="113" spans="1:47" x14ac:dyDescent="0.2">
      <c r="A113" s="3"/>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96"/>
      <c r="AS113" s="96"/>
      <c r="AT113" s="96"/>
      <c r="AU113" s="16"/>
    </row>
    <row r="114" spans="1:47" x14ac:dyDescent="0.2">
      <c r="A114" s="3"/>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96"/>
      <c r="AS114" s="96"/>
      <c r="AT114" s="96"/>
      <c r="AU114" s="16"/>
    </row>
    <row r="115" spans="1:47" x14ac:dyDescent="0.2">
      <c r="A115" s="3"/>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96"/>
      <c r="AS115" s="96"/>
      <c r="AT115" s="96"/>
      <c r="AU115" s="16"/>
    </row>
    <row r="116" spans="1:47" x14ac:dyDescent="0.2">
      <c r="A116" s="3"/>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96"/>
      <c r="AS116" s="96"/>
      <c r="AT116" s="96"/>
      <c r="AU116" s="16"/>
    </row>
    <row r="117" spans="1:47" x14ac:dyDescent="0.2">
      <c r="A117" s="3"/>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96"/>
      <c r="AS117" s="96"/>
      <c r="AT117" s="96"/>
      <c r="AU117" s="16"/>
    </row>
    <row r="118" spans="1:47" x14ac:dyDescent="0.2">
      <c r="A118" s="3"/>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96"/>
      <c r="AS118" s="96"/>
      <c r="AT118" s="96"/>
      <c r="AU118" s="16"/>
    </row>
    <row r="119" spans="1:47" x14ac:dyDescent="0.2">
      <c r="A119" s="3"/>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96"/>
      <c r="AS119" s="96"/>
      <c r="AT119" s="96"/>
      <c r="AU119" s="16"/>
    </row>
    <row r="120" spans="1:47" x14ac:dyDescent="0.2">
      <c r="A120" s="3"/>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96"/>
      <c r="AS120" s="96"/>
      <c r="AT120" s="96"/>
      <c r="AU120" s="16"/>
    </row>
    <row r="121" spans="1:47" x14ac:dyDescent="0.2">
      <c r="A121" s="3"/>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96"/>
      <c r="AS121" s="96"/>
      <c r="AT121" s="96"/>
      <c r="AU121" s="16"/>
    </row>
    <row r="122" spans="1:47" x14ac:dyDescent="0.2">
      <c r="A122" s="3"/>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96"/>
      <c r="AS122" s="96"/>
      <c r="AT122" s="96"/>
      <c r="AU122" s="16"/>
    </row>
    <row r="123" spans="1:47" x14ac:dyDescent="0.2">
      <c r="A123" s="3"/>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96"/>
      <c r="AS123" s="96"/>
      <c r="AT123" s="96"/>
      <c r="AU123" s="16"/>
    </row>
    <row r="124" spans="1:47" x14ac:dyDescent="0.2">
      <c r="A124" s="3"/>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96"/>
      <c r="AS124" s="96"/>
      <c r="AT124" s="96"/>
      <c r="AU124" s="16"/>
    </row>
    <row r="125" spans="1:47" x14ac:dyDescent="0.2">
      <c r="A125" s="3"/>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96"/>
      <c r="AS125" s="96"/>
      <c r="AT125" s="96"/>
      <c r="AU125" s="16"/>
    </row>
    <row r="126" spans="1:47" x14ac:dyDescent="0.2">
      <c r="A126" s="3"/>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96"/>
      <c r="AS126" s="96"/>
      <c r="AT126" s="96"/>
      <c r="AU126" s="16"/>
    </row>
    <row r="127" spans="1:47" x14ac:dyDescent="0.2">
      <c r="A127" s="3"/>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96"/>
      <c r="AS127" s="96"/>
      <c r="AT127" s="96"/>
      <c r="AU127" s="16"/>
    </row>
    <row r="128" spans="1:47" x14ac:dyDescent="0.2">
      <c r="A128" s="3"/>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96"/>
      <c r="AS128" s="96"/>
      <c r="AT128" s="96"/>
      <c r="AU128" s="16"/>
    </row>
    <row r="129" spans="1:47" x14ac:dyDescent="0.2">
      <c r="A129" s="3"/>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96"/>
      <c r="AS129" s="96"/>
      <c r="AT129" s="96"/>
      <c r="AU129" s="16"/>
    </row>
    <row r="130" spans="1:47" x14ac:dyDescent="0.2">
      <c r="A130" s="3"/>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96"/>
      <c r="AS130" s="96"/>
      <c r="AT130" s="96"/>
      <c r="AU130" s="16"/>
    </row>
    <row r="131" spans="1:47" x14ac:dyDescent="0.2">
      <c r="A131" s="3"/>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96"/>
      <c r="AS131" s="96"/>
      <c r="AT131" s="96"/>
      <c r="AU131" s="16"/>
    </row>
    <row r="132" spans="1:47" x14ac:dyDescent="0.2">
      <c r="A132" s="3"/>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96"/>
      <c r="AS132" s="96"/>
      <c r="AT132" s="96"/>
      <c r="AU132" s="16"/>
    </row>
    <row r="133" spans="1:47" x14ac:dyDescent="0.2">
      <c r="A133" s="3"/>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96"/>
      <c r="AS133" s="96"/>
      <c r="AT133" s="96"/>
      <c r="AU133" s="16"/>
    </row>
    <row r="134" spans="1:47" x14ac:dyDescent="0.2">
      <c r="A134" s="3"/>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96"/>
      <c r="AS134" s="96"/>
      <c r="AT134" s="96"/>
      <c r="AU134" s="16"/>
    </row>
    <row r="135" spans="1:47" x14ac:dyDescent="0.2">
      <c r="A135" s="3"/>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96"/>
      <c r="AS135" s="96"/>
      <c r="AT135" s="96"/>
      <c r="AU135" s="16"/>
    </row>
    <row r="136" spans="1:47" x14ac:dyDescent="0.2">
      <c r="A136" s="3"/>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96"/>
      <c r="AS136" s="96"/>
      <c r="AT136" s="96"/>
      <c r="AU136" s="16"/>
    </row>
    <row r="137" spans="1:47" x14ac:dyDescent="0.2">
      <c r="A137" s="3"/>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96"/>
      <c r="AS137" s="96"/>
      <c r="AT137" s="96"/>
      <c r="AU137" s="16"/>
    </row>
    <row r="138" spans="1:47" x14ac:dyDescent="0.2">
      <c r="A138" s="3"/>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96"/>
      <c r="AS138" s="96"/>
      <c r="AT138" s="96"/>
      <c r="AU138" s="16"/>
    </row>
    <row r="139" spans="1:47" x14ac:dyDescent="0.2">
      <c r="A139" s="3"/>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96"/>
      <c r="AS139" s="96"/>
      <c r="AT139" s="96"/>
      <c r="AU139" s="16"/>
    </row>
    <row r="140" spans="1:47" x14ac:dyDescent="0.2">
      <c r="A140" s="3"/>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96"/>
      <c r="AS140" s="96"/>
      <c r="AT140" s="96"/>
      <c r="AU140" s="16"/>
    </row>
    <row r="141" spans="1:47" x14ac:dyDescent="0.2">
      <c r="A141" s="3"/>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96"/>
      <c r="AS141" s="96"/>
      <c r="AT141" s="96"/>
      <c r="AU141" s="16"/>
    </row>
    <row r="142" spans="1:47" x14ac:dyDescent="0.2">
      <c r="A142" s="3"/>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96"/>
      <c r="AS142" s="96"/>
      <c r="AT142" s="96"/>
      <c r="AU142" s="16"/>
    </row>
    <row r="143" spans="1:47" x14ac:dyDescent="0.2">
      <c r="A143" s="3"/>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96"/>
      <c r="AS143" s="96"/>
      <c r="AT143" s="96"/>
      <c r="AU143" s="16"/>
    </row>
    <row r="144" spans="1:47" x14ac:dyDescent="0.2">
      <c r="A144" s="3"/>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96"/>
      <c r="AS144" s="96"/>
      <c r="AT144" s="96"/>
      <c r="AU144" s="16"/>
    </row>
    <row r="145" spans="1:47" x14ac:dyDescent="0.2">
      <c r="A145" s="3"/>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96"/>
      <c r="AS145" s="96"/>
      <c r="AT145" s="96"/>
      <c r="AU145" s="16"/>
    </row>
    <row r="146" spans="1:47" x14ac:dyDescent="0.2">
      <c r="A146" s="3"/>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96"/>
      <c r="AS146" s="96"/>
      <c r="AT146" s="96"/>
      <c r="AU146" s="16"/>
    </row>
    <row r="147" spans="1:47" x14ac:dyDescent="0.2">
      <c r="A147" s="3"/>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96"/>
      <c r="AS147" s="96"/>
      <c r="AT147" s="96"/>
      <c r="AU147" s="16"/>
    </row>
    <row r="148" spans="1:47" x14ac:dyDescent="0.2">
      <c r="A148" s="3"/>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96"/>
      <c r="AS148" s="96"/>
      <c r="AT148" s="96"/>
      <c r="AU148" s="16"/>
    </row>
    <row r="149" spans="1:47" x14ac:dyDescent="0.2">
      <c r="A149" s="3"/>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96"/>
      <c r="AS149" s="96"/>
      <c r="AT149" s="96"/>
      <c r="AU149" s="16"/>
    </row>
    <row r="150" spans="1:47" x14ac:dyDescent="0.2">
      <c r="A150" s="3"/>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96"/>
      <c r="AS150" s="96"/>
      <c r="AT150" s="96"/>
      <c r="AU150" s="16"/>
    </row>
    <row r="151" spans="1:47" x14ac:dyDescent="0.2">
      <c r="A151" s="3"/>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96"/>
      <c r="AS151" s="96"/>
      <c r="AT151" s="96"/>
      <c r="AU151" s="16"/>
    </row>
    <row r="152" spans="1:47" x14ac:dyDescent="0.2">
      <c r="A152" s="3"/>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96"/>
      <c r="AS152" s="96"/>
      <c r="AT152" s="96"/>
      <c r="AU152" s="16"/>
    </row>
    <row r="153" spans="1:47" x14ac:dyDescent="0.2">
      <c r="A153" s="3"/>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96"/>
      <c r="AS153" s="96"/>
      <c r="AT153" s="96"/>
      <c r="AU153" s="16"/>
    </row>
    <row r="154" spans="1:47" x14ac:dyDescent="0.2">
      <c r="A154" s="3"/>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96"/>
      <c r="AS154" s="96"/>
      <c r="AT154" s="96"/>
      <c r="AU154" s="16"/>
    </row>
    <row r="155" spans="1:47" x14ac:dyDescent="0.2">
      <c r="A155" s="3"/>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96"/>
      <c r="AS155" s="96"/>
      <c r="AT155" s="96"/>
      <c r="AU155" s="16"/>
    </row>
    <row r="156" spans="1:47" x14ac:dyDescent="0.2">
      <c r="A156" s="3"/>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96"/>
      <c r="AS156" s="96"/>
      <c r="AT156" s="96"/>
      <c r="AU156" s="16"/>
    </row>
    <row r="157" spans="1:47" x14ac:dyDescent="0.2">
      <c r="A157" s="3"/>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96"/>
      <c r="AS157" s="96"/>
      <c r="AT157" s="96"/>
      <c r="AU157" s="16"/>
    </row>
    <row r="158" spans="1:47" x14ac:dyDescent="0.2">
      <c r="A158" s="3"/>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96"/>
      <c r="AS158" s="96"/>
      <c r="AT158" s="96"/>
      <c r="AU158" s="16"/>
    </row>
    <row r="159" spans="1:47" x14ac:dyDescent="0.2">
      <c r="A159" s="3"/>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96"/>
      <c r="AS159" s="96"/>
      <c r="AT159" s="96"/>
      <c r="AU159" s="16"/>
    </row>
    <row r="160" spans="1:47" x14ac:dyDescent="0.2">
      <c r="A160" s="3"/>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96"/>
      <c r="AS160" s="96"/>
      <c r="AT160" s="96"/>
      <c r="AU160" s="16"/>
    </row>
    <row r="161" spans="1:47" x14ac:dyDescent="0.2">
      <c r="A161" s="3"/>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96"/>
      <c r="AS161" s="96"/>
      <c r="AT161" s="96"/>
      <c r="AU161" s="16"/>
    </row>
    <row r="162" spans="1:47" x14ac:dyDescent="0.2">
      <c r="A162" s="3"/>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96"/>
      <c r="AS162" s="96"/>
      <c r="AT162" s="96"/>
      <c r="AU162" s="16"/>
    </row>
    <row r="163" spans="1:47" x14ac:dyDescent="0.2">
      <c r="A163" s="3"/>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96"/>
      <c r="AS163" s="96"/>
      <c r="AT163" s="96"/>
      <c r="AU163" s="16"/>
    </row>
    <row r="164" spans="1:47" x14ac:dyDescent="0.2">
      <c r="A164" s="3"/>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96"/>
      <c r="AS164" s="96"/>
      <c r="AT164" s="96"/>
      <c r="AU164" s="16"/>
    </row>
    <row r="165" spans="1:47" x14ac:dyDescent="0.2">
      <c r="A165" s="3"/>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96"/>
      <c r="AS165" s="96"/>
      <c r="AT165" s="96"/>
      <c r="AU165" s="16"/>
    </row>
    <row r="166" spans="1:47" x14ac:dyDescent="0.2">
      <c r="A166" s="3"/>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96"/>
      <c r="AS166" s="96"/>
      <c r="AT166" s="96"/>
      <c r="AU166" s="16"/>
    </row>
    <row r="167" spans="1:47" x14ac:dyDescent="0.2">
      <c r="A167" s="3"/>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96"/>
      <c r="AS167" s="96"/>
      <c r="AT167" s="96"/>
      <c r="AU167" s="16"/>
    </row>
    <row r="168" spans="1:47" x14ac:dyDescent="0.2">
      <c r="A168" s="3"/>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96"/>
      <c r="AS168" s="96"/>
      <c r="AT168" s="96"/>
      <c r="AU168" s="16"/>
    </row>
    <row r="169" spans="1:47" x14ac:dyDescent="0.2">
      <c r="A169" s="3"/>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96"/>
      <c r="AS169" s="96"/>
      <c r="AT169" s="96"/>
      <c r="AU169" s="16"/>
    </row>
    <row r="170" spans="1:47" x14ac:dyDescent="0.2">
      <c r="A170" s="3"/>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96"/>
      <c r="AS170" s="96"/>
      <c r="AT170" s="96"/>
      <c r="AU170" s="16"/>
    </row>
    <row r="171" spans="1:47" x14ac:dyDescent="0.2">
      <c r="A171" s="3"/>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96"/>
      <c r="AS171" s="96"/>
      <c r="AT171" s="96"/>
      <c r="AU171" s="16"/>
    </row>
    <row r="172" spans="1:47" x14ac:dyDescent="0.2">
      <c r="A172" s="3"/>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96"/>
      <c r="AS172" s="96"/>
      <c r="AT172" s="96"/>
      <c r="AU172" s="16"/>
    </row>
    <row r="173" spans="1:47" x14ac:dyDescent="0.2">
      <c r="A173" s="3"/>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96"/>
      <c r="AS173" s="96"/>
      <c r="AT173" s="96"/>
      <c r="AU173" s="16"/>
    </row>
    <row r="174" spans="1:47" x14ac:dyDescent="0.2">
      <c r="A174" s="3"/>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96"/>
      <c r="AS174" s="96"/>
      <c r="AT174" s="96"/>
      <c r="AU174" s="16"/>
    </row>
    <row r="175" spans="1:47" x14ac:dyDescent="0.2">
      <c r="A175" s="3"/>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96"/>
      <c r="AS175" s="96"/>
      <c r="AT175" s="96"/>
      <c r="AU175" s="16"/>
    </row>
    <row r="176" spans="1:47" x14ac:dyDescent="0.2">
      <c r="A176" s="3"/>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96"/>
      <c r="AS176" s="96"/>
      <c r="AT176" s="96"/>
      <c r="AU176" s="16"/>
    </row>
    <row r="177" spans="1:47" x14ac:dyDescent="0.2">
      <c r="A177" s="3"/>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96"/>
      <c r="AS177" s="96"/>
      <c r="AT177" s="96"/>
      <c r="AU177" s="16"/>
    </row>
    <row r="178" spans="1:47" x14ac:dyDescent="0.2">
      <c r="A178" s="3"/>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96"/>
      <c r="AS178" s="96"/>
      <c r="AT178" s="96"/>
      <c r="AU178" s="16"/>
    </row>
    <row r="179" spans="1:47" x14ac:dyDescent="0.2">
      <c r="A179" s="3"/>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96"/>
      <c r="AS179" s="96"/>
      <c r="AT179" s="96"/>
      <c r="AU179" s="16"/>
    </row>
    <row r="180" spans="1:47" x14ac:dyDescent="0.2">
      <c r="A180" s="3"/>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96"/>
      <c r="AS180" s="96"/>
      <c r="AT180" s="96"/>
      <c r="AU180" s="16"/>
    </row>
    <row r="181" spans="1:47" x14ac:dyDescent="0.2">
      <c r="A181" s="3"/>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96"/>
      <c r="AS181" s="96"/>
      <c r="AT181" s="96"/>
      <c r="AU181" s="16"/>
    </row>
    <row r="182" spans="1:47" x14ac:dyDescent="0.2">
      <c r="A182" s="3"/>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96"/>
      <c r="AS182" s="96"/>
      <c r="AT182" s="96"/>
      <c r="AU182" s="16"/>
    </row>
    <row r="183" spans="1:47" x14ac:dyDescent="0.2">
      <c r="A183" s="3"/>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96"/>
      <c r="AS183" s="96"/>
      <c r="AT183" s="96"/>
      <c r="AU183" s="16"/>
    </row>
    <row r="184" spans="1:47" x14ac:dyDescent="0.2">
      <c r="A184" s="3"/>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96"/>
      <c r="AS184" s="96"/>
      <c r="AT184" s="96"/>
      <c r="AU184" s="16"/>
    </row>
    <row r="185" spans="1:47" x14ac:dyDescent="0.2">
      <c r="A185" s="3"/>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96"/>
      <c r="AS185" s="96"/>
      <c r="AT185" s="96"/>
      <c r="AU185" s="16"/>
    </row>
    <row r="186" spans="1:47" x14ac:dyDescent="0.2">
      <c r="A186" s="3"/>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96"/>
      <c r="AS186" s="96"/>
      <c r="AT186" s="96"/>
      <c r="AU186" s="16"/>
    </row>
    <row r="187" spans="1:47" x14ac:dyDescent="0.2">
      <c r="A187" s="3"/>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96"/>
      <c r="AS187" s="96"/>
      <c r="AT187" s="96"/>
      <c r="AU187" s="16"/>
    </row>
    <row r="188" spans="1:47" x14ac:dyDescent="0.2">
      <c r="A188" s="3"/>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96"/>
      <c r="AS188" s="96"/>
      <c r="AT188" s="96"/>
      <c r="AU188" s="16"/>
    </row>
    <row r="189" spans="1:47" x14ac:dyDescent="0.2">
      <c r="A189" s="3"/>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96"/>
      <c r="AS189" s="96"/>
      <c r="AT189" s="96"/>
      <c r="AU189" s="16"/>
    </row>
    <row r="190" spans="1:47" x14ac:dyDescent="0.2">
      <c r="A190" s="3"/>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96"/>
      <c r="AS190" s="96"/>
      <c r="AT190" s="96"/>
      <c r="AU190" s="16"/>
    </row>
    <row r="191" spans="1:47" x14ac:dyDescent="0.2">
      <c r="A191" s="3"/>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96"/>
      <c r="AS191" s="96"/>
      <c r="AT191" s="96"/>
      <c r="AU191" s="16"/>
    </row>
    <row r="192" spans="1:47" x14ac:dyDescent="0.2">
      <c r="A192" s="3"/>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96"/>
      <c r="AS192" s="96"/>
      <c r="AT192" s="96"/>
      <c r="AU192" s="16"/>
    </row>
    <row r="193" spans="1:47" x14ac:dyDescent="0.2">
      <c r="A193" s="3"/>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96"/>
      <c r="AS193" s="96"/>
      <c r="AT193" s="96"/>
      <c r="AU193" s="16"/>
    </row>
    <row r="194" spans="1:47" x14ac:dyDescent="0.2">
      <c r="A194" s="3"/>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96"/>
      <c r="AS194" s="96"/>
      <c r="AT194" s="96"/>
      <c r="AU194" s="16"/>
    </row>
    <row r="195" spans="1:47" x14ac:dyDescent="0.2">
      <c r="A195" s="3"/>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96"/>
      <c r="AS195" s="96"/>
      <c r="AT195" s="96"/>
      <c r="AU195" s="16"/>
    </row>
    <row r="196" spans="1:47" x14ac:dyDescent="0.2">
      <c r="A196" s="3"/>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96"/>
      <c r="AS196" s="96"/>
      <c r="AT196" s="96"/>
      <c r="AU196" s="16"/>
    </row>
    <row r="197" spans="1:47" x14ac:dyDescent="0.2">
      <c r="A197" s="3"/>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96"/>
      <c r="AS197" s="96"/>
      <c r="AT197" s="96"/>
      <c r="AU197" s="16"/>
    </row>
    <row r="198" spans="1:47" x14ac:dyDescent="0.2">
      <c r="A198" s="3"/>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96"/>
      <c r="AS198" s="96"/>
      <c r="AT198" s="96"/>
      <c r="AU198" s="16"/>
    </row>
    <row r="199" spans="1:47" x14ac:dyDescent="0.2">
      <c r="A199" s="3"/>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96"/>
      <c r="AS199" s="96"/>
      <c r="AT199" s="96"/>
      <c r="AU199" s="16"/>
    </row>
    <row r="200" spans="1:47" x14ac:dyDescent="0.2">
      <c r="A200" s="3"/>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96"/>
      <c r="AS200" s="96"/>
      <c r="AT200" s="96"/>
      <c r="AU200" s="16"/>
    </row>
    <row r="201" spans="1:47" x14ac:dyDescent="0.2">
      <c r="A201" s="3"/>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96"/>
      <c r="AS201" s="96"/>
      <c r="AT201" s="96"/>
      <c r="AU201" s="16"/>
    </row>
    <row r="202" spans="1:47" x14ac:dyDescent="0.2">
      <c r="A202" s="3"/>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96"/>
      <c r="AS202" s="96"/>
      <c r="AT202" s="96"/>
      <c r="AU202" s="16"/>
    </row>
    <row r="203" spans="1:47" x14ac:dyDescent="0.2">
      <c r="A203" s="3"/>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96"/>
      <c r="AS203" s="96"/>
      <c r="AT203" s="96"/>
      <c r="AU203" s="16"/>
    </row>
    <row r="204" spans="1:47" x14ac:dyDescent="0.2">
      <c r="A204" s="3"/>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96"/>
      <c r="AS204" s="96"/>
      <c r="AT204" s="96"/>
      <c r="AU204" s="16"/>
    </row>
    <row r="205" spans="1:47" x14ac:dyDescent="0.2">
      <c r="A205" s="3"/>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96"/>
      <c r="AS205" s="96"/>
      <c r="AT205" s="96"/>
      <c r="AU205" s="16"/>
    </row>
    <row r="206" spans="1:47" x14ac:dyDescent="0.2">
      <c r="A206" s="3"/>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96"/>
      <c r="AS206" s="96"/>
      <c r="AT206" s="96"/>
      <c r="AU206" s="16"/>
    </row>
    <row r="207" spans="1:47" x14ac:dyDescent="0.2">
      <c r="A207" s="3"/>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96"/>
      <c r="AS207" s="96"/>
      <c r="AT207" s="96"/>
      <c r="AU207" s="16"/>
    </row>
    <row r="208" spans="1:47" x14ac:dyDescent="0.2">
      <c r="A208" s="3"/>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96"/>
      <c r="AS208" s="96"/>
      <c r="AT208" s="96"/>
      <c r="AU208" s="16"/>
    </row>
    <row r="209" spans="1:47" x14ac:dyDescent="0.2">
      <c r="A209" s="3"/>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96"/>
      <c r="AS209" s="96"/>
      <c r="AT209" s="96"/>
      <c r="AU209" s="16"/>
    </row>
    <row r="210" spans="1:47" x14ac:dyDescent="0.2">
      <c r="A210" s="3"/>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96"/>
      <c r="AS210" s="96"/>
      <c r="AT210" s="96"/>
      <c r="AU210" s="16"/>
    </row>
    <row r="211" spans="1:47" x14ac:dyDescent="0.2">
      <c r="A211" s="3"/>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96"/>
      <c r="AS211" s="96"/>
      <c r="AT211" s="96"/>
      <c r="AU211" s="16"/>
    </row>
    <row r="212" spans="1:47" x14ac:dyDescent="0.2">
      <c r="A212" s="3"/>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96"/>
      <c r="AS212" s="96"/>
      <c r="AT212" s="96"/>
      <c r="AU212" s="16"/>
    </row>
    <row r="213" spans="1:47" x14ac:dyDescent="0.2">
      <c r="A213" s="3"/>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96"/>
      <c r="AS213" s="96"/>
      <c r="AT213" s="96"/>
      <c r="AU213" s="16"/>
    </row>
    <row r="214" spans="1:47" x14ac:dyDescent="0.2">
      <c r="A214" s="3"/>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96"/>
      <c r="AS214" s="96"/>
      <c r="AT214" s="96"/>
      <c r="AU214" s="16"/>
    </row>
    <row r="215" spans="1:47" x14ac:dyDescent="0.2">
      <c r="A215" s="3"/>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96"/>
      <c r="AS215" s="96"/>
      <c r="AT215" s="96"/>
      <c r="AU215" s="16"/>
    </row>
    <row r="216" spans="1:47" x14ac:dyDescent="0.2">
      <c r="A216" s="3"/>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96"/>
      <c r="AS216" s="96"/>
      <c r="AT216" s="96"/>
      <c r="AU216" s="16"/>
    </row>
    <row r="217" spans="1:47" x14ac:dyDescent="0.2">
      <c r="A217" s="3"/>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96"/>
      <c r="AS217" s="96"/>
      <c r="AT217" s="96"/>
      <c r="AU217" s="16"/>
    </row>
    <row r="218" spans="1:47" x14ac:dyDescent="0.2">
      <c r="A218" s="3"/>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96"/>
      <c r="AS218" s="96"/>
      <c r="AT218" s="96"/>
      <c r="AU218" s="16"/>
    </row>
    <row r="219" spans="1:47" x14ac:dyDescent="0.2">
      <c r="A219" s="3"/>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96"/>
      <c r="AS219" s="96"/>
      <c r="AT219" s="96"/>
      <c r="AU219" s="16"/>
    </row>
    <row r="220" spans="1:47" x14ac:dyDescent="0.2">
      <c r="A220" s="3"/>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96"/>
      <c r="AS220" s="96"/>
      <c r="AT220" s="96"/>
      <c r="AU220" s="16"/>
    </row>
    <row r="221" spans="1:47" x14ac:dyDescent="0.2">
      <c r="A221" s="3"/>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96"/>
      <c r="AS221" s="96"/>
      <c r="AT221" s="96"/>
      <c r="AU221" s="16"/>
    </row>
    <row r="222" spans="1:47" x14ac:dyDescent="0.2">
      <c r="A222" s="3"/>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96"/>
      <c r="AS222" s="96"/>
      <c r="AT222" s="96"/>
      <c r="AU222" s="16"/>
    </row>
    <row r="223" spans="1:47" x14ac:dyDescent="0.2">
      <c r="A223" s="3"/>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96"/>
      <c r="AS223" s="96"/>
      <c r="AT223" s="96"/>
      <c r="AU223" s="16"/>
    </row>
    <row r="224" spans="1:47" x14ac:dyDescent="0.2">
      <c r="A224" s="3"/>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96"/>
      <c r="AS224" s="96"/>
      <c r="AT224" s="96"/>
      <c r="AU224" s="16"/>
    </row>
    <row r="225" spans="1:47" x14ac:dyDescent="0.2">
      <c r="A225" s="3"/>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96"/>
      <c r="AS225" s="96"/>
      <c r="AT225" s="96"/>
      <c r="AU225" s="16"/>
    </row>
    <row r="226" spans="1:47" x14ac:dyDescent="0.2">
      <c r="A226" s="3"/>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96"/>
      <c r="AS226" s="96"/>
      <c r="AT226" s="96"/>
      <c r="AU226" s="16"/>
    </row>
    <row r="227" spans="1:47" x14ac:dyDescent="0.2">
      <c r="A227" s="3"/>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96"/>
      <c r="AS227" s="96"/>
      <c r="AT227" s="96"/>
      <c r="AU227" s="16"/>
    </row>
    <row r="228" spans="1:47" x14ac:dyDescent="0.2">
      <c r="A228" s="3"/>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96"/>
      <c r="AS228" s="96"/>
      <c r="AT228" s="96"/>
      <c r="AU228" s="16"/>
    </row>
    <row r="229" spans="1:47" x14ac:dyDescent="0.2">
      <c r="A229" s="3"/>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96"/>
      <c r="AS229" s="96"/>
      <c r="AT229" s="96"/>
      <c r="AU229" s="16"/>
    </row>
    <row r="230" spans="1:47" x14ac:dyDescent="0.2">
      <c r="A230" s="3"/>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96"/>
      <c r="AS230" s="96"/>
      <c r="AT230" s="96"/>
      <c r="AU230" s="16"/>
    </row>
    <row r="231" spans="1:47" x14ac:dyDescent="0.2">
      <c r="A231" s="3"/>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96"/>
      <c r="AS231" s="96"/>
      <c r="AT231" s="96"/>
      <c r="AU231" s="16"/>
    </row>
    <row r="232" spans="1:47" x14ac:dyDescent="0.2">
      <c r="A232" s="3"/>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96"/>
      <c r="AS232" s="96"/>
      <c r="AT232" s="96"/>
      <c r="AU232" s="16"/>
    </row>
    <row r="233" spans="1:47" x14ac:dyDescent="0.2">
      <c r="A233" s="3"/>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96"/>
      <c r="AS233" s="96"/>
      <c r="AT233" s="96"/>
      <c r="AU233" s="16"/>
    </row>
    <row r="234" spans="1:47" x14ac:dyDescent="0.2">
      <c r="A234" s="3"/>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96"/>
      <c r="AS234" s="96"/>
      <c r="AT234" s="96"/>
      <c r="AU234" s="16"/>
    </row>
    <row r="235" spans="1:47" x14ac:dyDescent="0.2">
      <c r="A235" s="3"/>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96"/>
      <c r="AS235" s="96"/>
      <c r="AT235" s="96"/>
      <c r="AU235" s="16"/>
    </row>
    <row r="236" spans="1:47" x14ac:dyDescent="0.2">
      <c r="A236" s="3"/>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96"/>
      <c r="AS236" s="96"/>
      <c r="AT236" s="96"/>
      <c r="AU236" s="16"/>
    </row>
    <row r="237" spans="1:47" x14ac:dyDescent="0.2">
      <c r="A237" s="3"/>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96"/>
      <c r="AS237" s="96"/>
      <c r="AT237" s="96"/>
      <c r="AU237" s="16"/>
    </row>
    <row r="238" spans="1:47" x14ac:dyDescent="0.2">
      <c r="A238" s="3"/>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96"/>
      <c r="AS238" s="96"/>
      <c r="AT238" s="96"/>
      <c r="AU238" s="16"/>
    </row>
    <row r="239" spans="1:47" x14ac:dyDescent="0.2">
      <c r="A239" s="3"/>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96"/>
      <c r="AS239" s="96"/>
      <c r="AT239" s="96"/>
      <c r="AU239" s="16"/>
    </row>
    <row r="240" spans="1:47" x14ac:dyDescent="0.2">
      <c r="A240" s="3"/>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96"/>
      <c r="AS240" s="96"/>
      <c r="AT240" s="96"/>
      <c r="AU240" s="16"/>
    </row>
    <row r="241" spans="1:47" x14ac:dyDescent="0.2">
      <c r="A241" s="3"/>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96"/>
      <c r="AS241" s="96"/>
      <c r="AT241" s="96"/>
      <c r="AU241" s="16"/>
    </row>
    <row r="242" spans="1:47" x14ac:dyDescent="0.2">
      <c r="A242" s="3"/>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96"/>
      <c r="AS242" s="96"/>
      <c r="AT242" s="96"/>
      <c r="AU242" s="16"/>
    </row>
    <row r="243" spans="1:47" x14ac:dyDescent="0.2">
      <c r="A243" s="3"/>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96"/>
      <c r="AS243" s="96"/>
      <c r="AT243" s="96"/>
      <c r="AU243" s="16"/>
    </row>
    <row r="244" spans="1:47" x14ac:dyDescent="0.2">
      <c r="A244" s="3"/>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96"/>
      <c r="AS244" s="96"/>
      <c r="AT244" s="96"/>
      <c r="AU244" s="16"/>
    </row>
    <row r="245" spans="1:47" x14ac:dyDescent="0.2">
      <c r="A245" s="3"/>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96"/>
      <c r="AS245" s="96"/>
      <c r="AT245" s="96"/>
      <c r="AU245" s="16"/>
    </row>
    <row r="246" spans="1:47" x14ac:dyDescent="0.2">
      <c r="A246" s="3"/>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96"/>
      <c r="AS246" s="96"/>
      <c r="AT246" s="96"/>
      <c r="AU246" s="16"/>
    </row>
    <row r="247" spans="1:47" x14ac:dyDescent="0.2">
      <c r="A247" s="3"/>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96"/>
      <c r="AS247" s="96"/>
      <c r="AT247" s="96"/>
      <c r="AU247" s="16"/>
    </row>
    <row r="248" spans="1:47" x14ac:dyDescent="0.2">
      <c r="A248" s="3"/>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96"/>
      <c r="AS248" s="96"/>
      <c r="AT248" s="96"/>
      <c r="AU248" s="16"/>
    </row>
    <row r="249" spans="1:47" x14ac:dyDescent="0.2">
      <c r="A249" s="3"/>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96"/>
      <c r="AS249" s="96"/>
      <c r="AT249" s="96"/>
      <c r="AU249" s="16"/>
    </row>
    <row r="250" spans="1:47" x14ac:dyDescent="0.2">
      <c r="A250" s="3"/>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96"/>
      <c r="AS250" s="96"/>
      <c r="AT250" s="96"/>
      <c r="AU250" s="16"/>
    </row>
    <row r="251" spans="1:47" x14ac:dyDescent="0.2">
      <c r="A251" s="3"/>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96"/>
      <c r="AS251" s="96"/>
      <c r="AT251" s="96"/>
      <c r="AU251" s="16"/>
    </row>
    <row r="252" spans="1:47" x14ac:dyDescent="0.2">
      <c r="A252" s="3"/>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96"/>
      <c r="AS252" s="96"/>
      <c r="AT252" s="96"/>
      <c r="AU252" s="16"/>
    </row>
    <row r="253" spans="1:47" x14ac:dyDescent="0.2">
      <c r="A253" s="3"/>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96"/>
      <c r="AS253" s="96"/>
      <c r="AT253" s="96"/>
      <c r="AU253" s="16"/>
    </row>
    <row r="254" spans="1:47" x14ac:dyDescent="0.2">
      <c r="A254" s="3"/>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96"/>
      <c r="AS254" s="96"/>
      <c r="AT254" s="96"/>
      <c r="AU254" s="16"/>
    </row>
    <row r="255" spans="1:47" x14ac:dyDescent="0.2">
      <c r="A255" s="3"/>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96"/>
      <c r="AS255" s="96"/>
      <c r="AT255" s="96"/>
      <c r="AU255" s="16"/>
    </row>
    <row r="256" spans="1:47" x14ac:dyDescent="0.2">
      <c r="A256" s="3"/>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96"/>
      <c r="AS256" s="96"/>
      <c r="AT256" s="96"/>
      <c r="AU256" s="16"/>
    </row>
    <row r="257" spans="1:47" x14ac:dyDescent="0.2">
      <c r="A257" s="3"/>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96"/>
      <c r="AS257" s="96"/>
      <c r="AT257" s="96"/>
      <c r="AU257" s="16"/>
    </row>
    <row r="258" spans="1:47" x14ac:dyDescent="0.2">
      <c r="A258" s="3"/>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96"/>
      <c r="AS258" s="96"/>
      <c r="AT258" s="96"/>
      <c r="AU258" s="16"/>
    </row>
    <row r="259" spans="1:47" x14ac:dyDescent="0.2">
      <c r="A259" s="3"/>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96"/>
      <c r="AS259" s="96"/>
      <c r="AT259" s="96"/>
      <c r="AU259" s="16"/>
    </row>
    <row r="260" spans="1:47" x14ac:dyDescent="0.2">
      <c r="A260" s="3"/>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96"/>
      <c r="AS260" s="96"/>
      <c r="AT260" s="96"/>
      <c r="AU260" s="16"/>
    </row>
    <row r="261" spans="1:47" x14ac:dyDescent="0.2">
      <c r="A261" s="3"/>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96"/>
      <c r="AS261" s="96"/>
      <c r="AT261" s="96"/>
      <c r="AU261" s="16"/>
    </row>
    <row r="262" spans="1:47" x14ac:dyDescent="0.2">
      <c r="A262" s="3"/>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96"/>
      <c r="AS262" s="96"/>
      <c r="AT262" s="96"/>
      <c r="AU262" s="16"/>
    </row>
    <row r="263" spans="1:47" x14ac:dyDescent="0.2">
      <c r="A263" s="3"/>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96"/>
      <c r="AS263" s="96"/>
      <c r="AT263" s="96"/>
      <c r="AU263" s="16"/>
    </row>
    <row r="264" spans="1:47" x14ac:dyDescent="0.2">
      <c r="A264" s="3"/>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96"/>
      <c r="AS264" s="96"/>
      <c r="AT264" s="96"/>
      <c r="AU264" s="16"/>
    </row>
    <row r="265" spans="1:47" x14ac:dyDescent="0.2">
      <c r="A265" s="3"/>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96"/>
      <c r="AS265" s="96"/>
      <c r="AT265" s="96"/>
      <c r="AU265" s="16"/>
    </row>
    <row r="266" spans="1:47" x14ac:dyDescent="0.2">
      <c r="A266" s="3"/>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96"/>
      <c r="AS266" s="96"/>
      <c r="AT266" s="96"/>
      <c r="AU266" s="16"/>
    </row>
    <row r="267" spans="1:47" x14ac:dyDescent="0.2">
      <c r="A267" s="3"/>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96"/>
      <c r="AS267" s="96"/>
      <c r="AT267" s="96"/>
      <c r="AU267" s="16"/>
    </row>
    <row r="268" spans="1:47" x14ac:dyDescent="0.2">
      <c r="A268" s="3"/>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96"/>
      <c r="AS268" s="96"/>
      <c r="AT268" s="96"/>
      <c r="AU268" s="16"/>
    </row>
    <row r="269" spans="1:47" x14ac:dyDescent="0.2">
      <c r="A269" s="3"/>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96"/>
      <c r="AS269" s="96"/>
      <c r="AT269" s="96"/>
      <c r="AU269" s="16"/>
    </row>
    <row r="270" spans="1:47" x14ac:dyDescent="0.2">
      <c r="A270" s="3"/>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96"/>
      <c r="AS270" s="96"/>
      <c r="AT270" s="96"/>
      <c r="AU270" s="16"/>
    </row>
    <row r="271" spans="1:47" x14ac:dyDescent="0.2">
      <c r="A271" s="3"/>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96"/>
      <c r="AS271" s="96"/>
      <c r="AT271" s="96"/>
      <c r="AU271" s="16"/>
    </row>
    <row r="272" spans="1:47" x14ac:dyDescent="0.2">
      <c r="A272" s="3"/>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96"/>
      <c r="AS272" s="96"/>
      <c r="AT272" s="96"/>
      <c r="AU272" s="16"/>
    </row>
    <row r="273" spans="1:47" x14ac:dyDescent="0.2">
      <c r="A273" s="3"/>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96"/>
      <c r="AS273" s="96"/>
      <c r="AT273" s="96"/>
      <c r="AU273" s="16"/>
    </row>
    <row r="274" spans="1:47" x14ac:dyDescent="0.2">
      <c r="A274" s="3"/>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96"/>
      <c r="AS274" s="96"/>
      <c r="AT274" s="96"/>
      <c r="AU274" s="16"/>
    </row>
    <row r="275" spans="1:47" x14ac:dyDescent="0.2">
      <c r="A275" s="3"/>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96"/>
      <c r="AS275" s="96"/>
      <c r="AT275" s="96"/>
      <c r="AU275" s="16"/>
    </row>
    <row r="276" spans="1:47" x14ac:dyDescent="0.2">
      <c r="A276" s="3"/>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96"/>
      <c r="AS276" s="96"/>
      <c r="AT276" s="96"/>
      <c r="AU276" s="16"/>
    </row>
    <row r="277" spans="1:47" x14ac:dyDescent="0.2">
      <c r="A277" s="3"/>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96"/>
      <c r="AS277" s="96"/>
      <c r="AT277" s="96"/>
      <c r="AU277" s="16"/>
    </row>
    <row r="278" spans="1:47" x14ac:dyDescent="0.2">
      <c r="A278" s="3"/>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96"/>
      <c r="AS278" s="96"/>
      <c r="AT278" s="96"/>
      <c r="AU278" s="16"/>
    </row>
    <row r="279" spans="1:47" x14ac:dyDescent="0.2">
      <c r="A279" s="3"/>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96"/>
      <c r="AS279" s="96"/>
      <c r="AT279" s="96"/>
      <c r="AU279" s="16"/>
    </row>
    <row r="280" spans="1:47" x14ac:dyDescent="0.2">
      <c r="A280" s="3"/>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96"/>
      <c r="AS280" s="96"/>
      <c r="AT280" s="96"/>
      <c r="AU280" s="16"/>
    </row>
    <row r="281" spans="1:47" x14ac:dyDescent="0.2">
      <c r="A281" s="3"/>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96"/>
      <c r="AS281" s="96"/>
      <c r="AT281" s="96"/>
      <c r="AU281" s="16"/>
    </row>
    <row r="282" spans="1:47" x14ac:dyDescent="0.2">
      <c r="A282" s="3"/>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96"/>
      <c r="AS282" s="96"/>
      <c r="AT282" s="96"/>
      <c r="AU282" s="16"/>
    </row>
    <row r="283" spans="1:47" x14ac:dyDescent="0.2">
      <c r="A283" s="3"/>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96"/>
      <c r="AS283" s="96"/>
      <c r="AT283" s="96"/>
      <c r="AU283" s="16"/>
    </row>
    <row r="284" spans="1:47" x14ac:dyDescent="0.2">
      <c r="A284" s="3"/>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96"/>
      <c r="AS284" s="96"/>
      <c r="AT284" s="96"/>
      <c r="AU284" s="16"/>
    </row>
    <row r="285" spans="1:47" x14ac:dyDescent="0.2">
      <c r="A285" s="3"/>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96"/>
      <c r="AS285" s="96"/>
      <c r="AT285" s="96"/>
      <c r="AU285" s="16"/>
    </row>
    <row r="286" spans="1:47" x14ac:dyDescent="0.2">
      <c r="A286" s="3"/>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96"/>
      <c r="AS286" s="96"/>
      <c r="AT286" s="96"/>
      <c r="AU286" s="16"/>
    </row>
    <row r="287" spans="1:47" x14ac:dyDescent="0.2">
      <c r="A287" s="3"/>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96"/>
      <c r="AS287" s="96"/>
      <c r="AT287" s="96"/>
      <c r="AU287" s="16"/>
    </row>
    <row r="288" spans="1:47" x14ac:dyDescent="0.2">
      <c r="A288" s="3"/>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96"/>
      <c r="AS288" s="96"/>
      <c r="AT288" s="96"/>
      <c r="AU288" s="16"/>
    </row>
    <row r="289" spans="1:47" x14ac:dyDescent="0.2">
      <c r="A289" s="3"/>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96"/>
      <c r="AS289" s="96"/>
      <c r="AT289" s="96"/>
      <c r="AU289" s="16"/>
    </row>
    <row r="290" spans="1:47" x14ac:dyDescent="0.2">
      <c r="A290" s="3"/>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96"/>
      <c r="AS290" s="96"/>
      <c r="AT290" s="96"/>
      <c r="AU290" s="16"/>
    </row>
    <row r="291" spans="1:47" x14ac:dyDescent="0.2">
      <c r="A291" s="3"/>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96"/>
      <c r="AS291" s="96"/>
      <c r="AT291" s="96"/>
      <c r="AU291" s="16"/>
    </row>
    <row r="292" spans="1:47" x14ac:dyDescent="0.2">
      <c r="A292" s="3"/>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96"/>
      <c r="AS292" s="96"/>
      <c r="AT292" s="96"/>
      <c r="AU292" s="16"/>
    </row>
    <row r="293" spans="1:47" x14ac:dyDescent="0.2">
      <c r="A293" s="3"/>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96"/>
      <c r="AS293" s="96"/>
      <c r="AT293" s="96"/>
      <c r="AU293" s="16"/>
    </row>
    <row r="294" spans="1:47" x14ac:dyDescent="0.2">
      <c r="A294" s="3"/>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96"/>
      <c r="AS294" s="96"/>
      <c r="AT294" s="96"/>
      <c r="AU294" s="16"/>
    </row>
    <row r="295" spans="1:47" x14ac:dyDescent="0.2">
      <c r="A295" s="3"/>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96"/>
      <c r="AS295" s="96"/>
      <c r="AT295" s="96"/>
      <c r="AU295" s="16"/>
    </row>
    <row r="296" spans="1:47" x14ac:dyDescent="0.2">
      <c r="A296" s="3"/>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96"/>
      <c r="AS296" s="96"/>
      <c r="AT296" s="96"/>
      <c r="AU296" s="16"/>
    </row>
    <row r="297" spans="1:47" x14ac:dyDescent="0.2">
      <c r="A297" s="3"/>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96"/>
      <c r="AS297" s="96"/>
      <c r="AT297" s="96"/>
      <c r="AU297" s="16"/>
    </row>
    <row r="298" spans="1:47" x14ac:dyDescent="0.2">
      <c r="A298" s="3"/>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96"/>
      <c r="AS298" s="96"/>
      <c r="AT298" s="96"/>
      <c r="AU298" s="16"/>
    </row>
    <row r="299" spans="1:47" x14ac:dyDescent="0.2">
      <c r="A299" s="3"/>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96"/>
      <c r="AS299" s="96"/>
      <c r="AT299" s="96"/>
      <c r="AU299" s="16"/>
    </row>
    <row r="300" spans="1:47" x14ac:dyDescent="0.2">
      <c r="A300" s="3"/>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96"/>
      <c r="AS300" s="96"/>
      <c r="AT300" s="96"/>
      <c r="AU300" s="16"/>
    </row>
    <row r="301" spans="1:47" x14ac:dyDescent="0.2">
      <c r="A301" s="3"/>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96"/>
      <c r="AS301" s="96"/>
      <c r="AT301" s="96"/>
      <c r="AU301" s="16"/>
    </row>
    <row r="302" spans="1:47" x14ac:dyDescent="0.2">
      <c r="A302" s="3"/>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96"/>
      <c r="AS302" s="96"/>
      <c r="AT302" s="96"/>
      <c r="AU302" s="16"/>
    </row>
    <row r="303" spans="1:47" x14ac:dyDescent="0.2">
      <c r="A303" s="3"/>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96"/>
      <c r="AS303" s="96"/>
      <c r="AT303" s="96"/>
      <c r="AU303" s="16"/>
    </row>
    <row r="304" spans="1:47" x14ac:dyDescent="0.2">
      <c r="A304" s="3"/>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96"/>
      <c r="AS304" s="96"/>
      <c r="AT304" s="96"/>
      <c r="AU304" s="16"/>
    </row>
    <row r="305" spans="1:47" x14ac:dyDescent="0.2">
      <c r="A305" s="3"/>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96"/>
      <c r="AS305" s="96"/>
      <c r="AT305" s="96"/>
      <c r="AU305" s="16"/>
    </row>
    <row r="306" spans="1:47" x14ac:dyDescent="0.2">
      <c r="A306" s="3"/>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96"/>
      <c r="AS306" s="96"/>
      <c r="AT306" s="96"/>
      <c r="AU306" s="16"/>
    </row>
    <row r="307" spans="1:47" x14ac:dyDescent="0.2">
      <c r="A307" s="3"/>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96"/>
      <c r="AS307" s="96"/>
      <c r="AT307" s="96"/>
      <c r="AU307" s="16"/>
    </row>
    <row r="308" spans="1:47" x14ac:dyDescent="0.2">
      <c r="A308" s="3"/>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96"/>
      <c r="AS308" s="96"/>
      <c r="AT308" s="96"/>
      <c r="AU308" s="16"/>
    </row>
    <row r="309" spans="1:47" x14ac:dyDescent="0.2">
      <c r="A309" s="3"/>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96"/>
      <c r="AS309" s="96"/>
      <c r="AT309" s="96"/>
      <c r="AU309" s="16"/>
    </row>
    <row r="310" spans="1:47" x14ac:dyDescent="0.2">
      <c r="A310" s="3"/>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96"/>
      <c r="AS310" s="96"/>
      <c r="AT310" s="96"/>
      <c r="AU310" s="16"/>
    </row>
    <row r="311" spans="1:47" x14ac:dyDescent="0.2">
      <c r="A311" s="3"/>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96"/>
      <c r="AS311" s="96"/>
      <c r="AT311" s="96"/>
      <c r="AU311" s="16"/>
    </row>
    <row r="312" spans="1:47" x14ac:dyDescent="0.2">
      <c r="A312" s="3"/>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96"/>
      <c r="AS312" s="96"/>
      <c r="AT312" s="96"/>
      <c r="AU312" s="16"/>
    </row>
    <row r="313" spans="1:47" x14ac:dyDescent="0.2">
      <c r="A313" s="3"/>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96"/>
      <c r="AS313" s="96"/>
      <c r="AT313" s="96"/>
      <c r="AU313" s="16"/>
    </row>
    <row r="314" spans="1:47" x14ac:dyDescent="0.2">
      <c r="A314" s="3"/>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96"/>
      <c r="AS314" s="96"/>
      <c r="AT314" s="96"/>
      <c r="AU314" s="16"/>
    </row>
    <row r="315" spans="1:47" x14ac:dyDescent="0.2">
      <c r="A315" s="3"/>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96"/>
      <c r="AS315" s="96"/>
      <c r="AT315" s="96"/>
      <c r="AU315" s="16"/>
    </row>
    <row r="316" spans="1:47" x14ac:dyDescent="0.2">
      <c r="A316" s="3"/>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96"/>
      <c r="AS316" s="96"/>
      <c r="AT316" s="96"/>
      <c r="AU316" s="16"/>
    </row>
    <row r="317" spans="1:47" x14ac:dyDescent="0.2">
      <c r="A317" s="3"/>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96"/>
      <c r="AS317" s="96"/>
      <c r="AT317" s="96"/>
      <c r="AU317" s="16"/>
    </row>
    <row r="318" spans="1:47" x14ac:dyDescent="0.2">
      <c r="A318" s="3"/>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96"/>
      <c r="AS318" s="96"/>
      <c r="AT318" s="96"/>
      <c r="AU318" s="16"/>
    </row>
    <row r="319" spans="1:47" x14ac:dyDescent="0.2">
      <c r="A319" s="3"/>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96"/>
      <c r="AS319" s="96"/>
      <c r="AT319" s="96"/>
      <c r="AU319" s="16"/>
    </row>
    <row r="320" spans="1:47" x14ac:dyDescent="0.2">
      <c r="A320" s="3"/>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96"/>
      <c r="AS320" s="96"/>
      <c r="AT320" s="96"/>
      <c r="AU320" s="16"/>
    </row>
    <row r="321" spans="1:47" x14ac:dyDescent="0.2">
      <c r="A321" s="3"/>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96"/>
      <c r="AS321" s="96"/>
      <c r="AT321" s="96"/>
      <c r="AU321" s="16"/>
    </row>
    <row r="322" spans="1:47" x14ac:dyDescent="0.2">
      <c r="A322" s="3"/>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96"/>
      <c r="AS322" s="96"/>
      <c r="AT322" s="96"/>
      <c r="AU322" s="16"/>
    </row>
    <row r="323" spans="1:47" x14ac:dyDescent="0.2">
      <c r="A323" s="3"/>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96"/>
      <c r="AS323" s="96"/>
      <c r="AT323" s="96"/>
      <c r="AU323" s="16"/>
    </row>
    <row r="324" spans="1:47" x14ac:dyDescent="0.2">
      <c r="A324" s="3"/>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96"/>
      <c r="AS324" s="96"/>
      <c r="AT324" s="96"/>
      <c r="AU324" s="16"/>
    </row>
    <row r="325" spans="1:47" x14ac:dyDescent="0.2">
      <c r="A325" s="3"/>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96"/>
      <c r="AS325" s="96"/>
      <c r="AT325" s="96"/>
      <c r="AU325" s="16"/>
    </row>
    <row r="326" spans="1:47" x14ac:dyDescent="0.2">
      <c r="A326" s="3"/>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96"/>
      <c r="AS326" s="96"/>
      <c r="AT326" s="96"/>
      <c r="AU326" s="16"/>
    </row>
    <row r="327" spans="1:47" x14ac:dyDescent="0.2">
      <c r="A327" s="3"/>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96"/>
      <c r="AS327" s="96"/>
      <c r="AT327" s="96"/>
      <c r="AU327" s="16"/>
    </row>
    <row r="328" spans="1:47" x14ac:dyDescent="0.2">
      <c r="A328" s="3"/>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96"/>
      <c r="AS328" s="96"/>
      <c r="AT328" s="96"/>
      <c r="AU328" s="16"/>
    </row>
    <row r="329" spans="1:47" x14ac:dyDescent="0.2">
      <c r="A329" s="3"/>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96"/>
      <c r="AS329" s="96"/>
      <c r="AT329" s="96"/>
      <c r="AU329" s="16"/>
    </row>
    <row r="330" spans="1:47" x14ac:dyDescent="0.2">
      <c r="A330" s="3"/>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96"/>
      <c r="AS330" s="96"/>
      <c r="AT330" s="96"/>
      <c r="AU330" s="16"/>
    </row>
    <row r="331" spans="1:47" x14ac:dyDescent="0.2">
      <c r="A331" s="3"/>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96"/>
      <c r="AS331" s="96"/>
      <c r="AT331" s="96"/>
      <c r="AU331" s="16"/>
    </row>
    <row r="332" spans="1:47" x14ac:dyDescent="0.2">
      <c r="A332" s="3"/>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96"/>
      <c r="AS332" s="96"/>
      <c r="AT332" s="96"/>
      <c r="AU332" s="16"/>
    </row>
    <row r="333" spans="1:47" x14ac:dyDescent="0.2">
      <c r="A333" s="3"/>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96"/>
      <c r="AS333" s="96"/>
      <c r="AT333" s="96"/>
      <c r="AU333" s="16"/>
    </row>
    <row r="334" spans="1:47" x14ac:dyDescent="0.2">
      <c r="A334" s="3"/>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96"/>
      <c r="AS334" s="96"/>
      <c r="AT334" s="96"/>
      <c r="AU334" s="16"/>
    </row>
    <row r="335" spans="1:47" x14ac:dyDescent="0.2">
      <c r="A335" s="3"/>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96"/>
      <c r="AS335" s="96"/>
      <c r="AT335" s="96"/>
      <c r="AU335" s="16"/>
    </row>
    <row r="336" spans="1:47" x14ac:dyDescent="0.2">
      <c r="A336" s="3"/>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96"/>
      <c r="AS336" s="96"/>
      <c r="AT336" s="96"/>
      <c r="AU336" s="16"/>
    </row>
    <row r="337" spans="1:47" x14ac:dyDescent="0.2">
      <c r="A337" s="3"/>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96"/>
      <c r="AS337" s="96"/>
      <c r="AT337" s="96"/>
      <c r="AU337" s="16"/>
    </row>
    <row r="338" spans="1:47" x14ac:dyDescent="0.2">
      <c r="A338" s="3"/>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96"/>
      <c r="AS338" s="96"/>
      <c r="AT338" s="96"/>
      <c r="AU338" s="16"/>
    </row>
    <row r="339" spans="1:47" x14ac:dyDescent="0.2">
      <c r="A339" s="3"/>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96"/>
      <c r="AS339" s="96"/>
      <c r="AT339" s="96"/>
      <c r="AU339" s="16"/>
    </row>
    <row r="340" spans="1:47" x14ac:dyDescent="0.2">
      <c r="A340" s="3"/>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96"/>
      <c r="AS340" s="96"/>
      <c r="AT340" s="96"/>
      <c r="AU340" s="16"/>
    </row>
    <row r="341" spans="1:47" x14ac:dyDescent="0.2">
      <c r="A341" s="3"/>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96"/>
      <c r="AS341" s="96"/>
      <c r="AT341" s="96"/>
      <c r="AU341" s="16"/>
    </row>
    <row r="342" spans="1:47" x14ac:dyDescent="0.2">
      <c r="A342" s="3"/>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96"/>
      <c r="AS342" s="96"/>
      <c r="AT342" s="96"/>
      <c r="AU342" s="16"/>
    </row>
    <row r="343" spans="1:47" x14ac:dyDescent="0.2">
      <c r="A343" s="3"/>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96"/>
      <c r="AS343" s="96"/>
      <c r="AT343" s="96"/>
      <c r="AU343" s="16"/>
    </row>
    <row r="344" spans="1:47" x14ac:dyDescent="0.2">
      <c r="A344" s="3"/>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96"/>
      <c r="AS344" s="96"/>
      <c r="AT344" s="96"/>
      <c r="AU344" s="16"/>
    </row>
    <row r="345" spans="1:47" x14ac:dyDescent="0.2">
      <c r="A345" s="3"/>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96"/>
      <c r="AS345" s="96"/>
      <c r="AT345" s="96"/>
      <c r="AU345" s="16"/>
    </row>
    <row r="346" spans="1:47" x14ac:dyDescent="0.2">
      <c r="A346" s="3"/>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96"/>
      <c r="AS346" s="96"/>
      <c r="AT346" s="96"/>
      <c r="AU346" s="16"/>
    </row>
    <row r="347" spans="1:47" x14ac:dyDescent="0.2">
      <c r="A347" s="3"/>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96"/>
      <c r="AS347" s="96"/>
      <c r="AT347" s="96"/>
      <c r="AU347" s="16"/>
    </row>
    <row r="348" spans="1:47" x14ac:dyDescent="0.2">
      <c r="A348" s="3"/>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96"/>
      <c r="AS348" s="96"/>
      <c r="AT348" s="96"/>
      <c r="AU348" s="16"/>
    </row>
    <row r="349" spans="1:47" x14ac:dyDescent="0.2">
      <c r="A349" s="3"/>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96"/>
      <c r="AS349" s="96"/>
      <c r="AT349" s="96"/>
      <c r="AU349" s="16"/>
    </row>
    <row r="350" spans="1:47" x14ac:dyDescent="0.2">
      <c r="A350" s="3"/>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96"/>
      <c r="AS350" s="96"/>
      <c r="AT350" s="96"/>
      <c r="AU350" s="16"/>
    </row>
    <row r="351" spans="1:47" x14ac:dyDescent="0.2">
      <c r="A351" s="3"/>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96"/>
      <c r="AS351" s="96"/>
      <c r="AT351" s="96"/>
      <c r="AU351" s="16"/>
    </row>
    <row r="352" spans="1:47" x14ac:dyDescent="0.2">
      <c r="A352" s="3"/>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96"/>
      <c r="AS352" s="96"/>
      <c r="AT352" s="96"/>
      <c r="AU352" s="16"/>
    </row>
    <row r="353" spans="1:47" x14ac:dyDescent="0.2">
      <c r="A353" s="3"/>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96"/>
      <c r="AS353" s="96"/>
      <c r="AT353" s="96"/>
      <c r="AU353" s="16"/>
    </row>
    <row r="354" spans="1:47" x14ac:dyDescent="0.2">
      <c r="A354" s="3"/>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96"/>
      <c r="AS354" s="96"/>
      <c r="AT354" s="96"/>
      <c r="AU354" s="16"/>
    </row>
    <row r="355" spans="1:47" x14ac:dyDescent="0.2">
      <c r="A355" s="3"/>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96"/>
      <c r="AS355" s="96"/>
      <c r="AT355" s="96"/>
      <c r="AU355" s="16"/>
    </row>
    <row r="356" spans="1:47" x14ac:dyDescent="0.2">
      <c r="A356" s="3"/>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96"/>
      <c r="AS356" s="96"/>
      <c r="AT356" s="96"/>
      <c r="AU356" s="16"/>
    </row>
    <row r="357" spans="1:47" x14ac:dyDescent="0.2">
      <c r="A357" s="3"/>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96"/>
      <c r="AS357" s="96"/>
      <c r="AT357" s="96"/>
      <c r="AU357" s="16"/>
    </row>
    <row r="358" spans="1:47" x14ac:dyDescent="0.2">
      <c r="A358" s="3"/>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96"/>
      <c r="AS358" s="96"/>
      <c r="AT358" s="96"/>
      <c r="AU358" s="16"/>
    </row>
    <row r="359" spans="1:47" x14ac:dyDescent="0.2">
      <c r="A359" s="3"/>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96"/>
      <c r="AS359" s="96"/>
      <c r="AT359" s="96"/>
      <c r="AU359" s="16"/>
    </row>
    <row r="360" spans="1:47" x14ac:dyDescent="0.2">
      <c r="A360" s="3"/>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96"/>
      <c r="AS360" s="96"/>
      <c r="AT360" s="96"/>
      <c r="AU360" s="16"/>
    </row>
    <row r="361" spans="1:47" x14ac:dyDescent="0.2">
      <c r="A361" s="3"/>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96"/>
      <c r="AS361" s="96"/>
      <c r="AT361" s="96"/>
      <c r="AU361" s="16"/>
    </row>
    <row r="362" spans="1:47" x14ac:dyDescent="0.2">
      <c r="A362" s="3"/>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96"/>
      <c r="AS362" s="96"/>
      <c r="AT362" s="96"/>
      <c r="AU362" s="16"/>
    </row>
    <row r="363" spans="1:47" x14ac:dyDescent="0.2">
      <c r="A363" s="3"/>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96"/>
      <c r="AS363" s="96"/>
      <c r="AT363" s="96"/>
      <c r="AU363" s="16"/>
    </row>
    <row r="364" spans="1:47" x14ac:dyDescent="0.2">
      <c r="A364" s="3"/>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96"/>
      <c r="AS364" s="96"/>
      <c r="AT364" s="96"/>
      <c r="AU364" s="16"/>
    </row>
    <row r="365" spans="1:47" x14ac:dyDescent="0.2">
      <c r="A365" s="3"/>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96"/>
      <c r="AS365" s="96"/>
      <c r="AT365" s="96"/>
      <c r="AU365" s="16"/>
    </row>
    <row r="366" spans="1:47" x14ac:dyDescent="0.2">
      <c r="A366" s="3"/>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96"/>
      <c r="AS366" s="96"/>
      <c r="AT366" s="96"/>
      <c r="AU366" s="16"/>
    </row>
    <row r="367" spans="1:47" x14ac:dyDescent="0.2">
      <c r="A367" s="3"/>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96"/>
      <c r="AS367" s="96"/>
      <c r="AT367" s="96"/>
      <c r="AU367" s="16"/>
    </row>
    <row r="368" spans="1:47" x14ac:dyDescent="0.2">
      <c r="A368" s="3"/>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96"/>
      <c r="AS368" s="96"/>
      <c r="AT368" s="96"/>
      <c r="AU368" s="16"/>
    </row>
    <row r="369" spans="1:47" x14ac:dyDescent="0.2">
      <c r="A369" s="3"/>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96"/>
      <c r="AS369" s="96"/>
      <c r="AT369" s="96"/>
      <c r="AU369" s="16"/>
    </row>
    <row r="370" spans="1:47" x14ac:dyDescent="0.2">
      <c r="A370" s="3"/>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96"/>
      <c r="AS370" s="96"/>
      <c r="AT370" s="96"/>
      <c r="AU370" s="16"/>
    </row>
    <row r="371" spans="1:47" x14ac:dyDescent="0.2">
      <c r="A371" s="3"/>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96"/>
      <c r="AS371" s="96"/>
      <c r="AT371" s="96"/>
      <c r="AU371" s="16"/>
    </row>
    <row r="372" spans="1:47" x14ac:dyDescent="0.2">
      <c r="A372" s="3"/>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96"/>
      <c r="AS372" s="96"/>
      <c r="AT372" s="96"/>
      <c r="AU372" s="16"/>
    </row>
    <row r="373" spans="1:47" x14ac:dyDescent="0.2">
      <c r="A373" s="3"/>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96"/>
      <c r="AS373" s="96"/>
      <c r="AT373" s="96"/>
      <c r="AU373" s="16"/>
    </row>
    <row r="374" spans="1:47" x14ac:dyDescent="0.2">
      <c r="A374" s="3"/>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96"/>
      <c r="AS374" s="96"/>
      <c r="AT374" s="96"/>
      <c r="AU374" s="16"/>
    </row>
    <row r="375" spans="1:47" x14ac:dyDescent="0.2">
      <c r="A375" s="3"/>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96"/>
      <c r="AS375" s="96"/>
      <c r="AT375" s="96"/>
      <c r="AU375" s="16"/>
    </row>
    <row r="376" spans="1:47" x14ac:dyDescent="0.2">
      <c r="A376" s="3"/>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96"/>
      <c r="AS376" s="96"/>
      <c r="AT376" s="96"/>
      <c r="AU376" s="16"/>
    </row>
    <row r="377" spans="1:47" x14ac:dyDescent="0.2">
      <c r="A377" s="3"/>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96"/>
      <c r="AS377" s="96"/>
      <c r="AT377" s="96"/>
      <c r="AU377" s="16"/>
    </row>
    <row r="378" spans="1:47" x14ac:dyDescent="0.2">
      <c r="A378" s="3"/>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96"/>
      <c r="AS378" s="96"/>
      <c r="AT378" s="96"/>
      <c r="AU378" s="16"/>
    </row>
    <row r="379" spans="1:47" x14ac:dyDescent="0.2">
      <c r="A379" s="3"/>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96"/>
      <c r="AS379" s="96"/>
      <c r="AT379" s="96"/>
      <c r="AU379" s="16"/>
    </row>
    <row r="380" spans="1:47" x14ac:dyDescent="0.2">
      <c r="A380" s="3"/>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96"/>
      <c r="AS380" s="96"/>
      <c r="AT380" s="96"/>
      <c r="AU380" s="16"/>
    </row>
    <row r="381" spans="1:47" x14ac:dyDescent="0.2">
      <c r="A381" s="3"/>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96"/>
      <c r="AS381" s="96"/>
      <c r="AT381" s="96"/>
      <c r="AU381" s="16"/>
    </row>
  </sheetData>
  <mergeCells count="17">
    <mergeCell ref="AI1:AK1"/>
    <mergeCell ref="B1:D1"/>
    <mergeCell ref="E1:G1"/>
    <mergeCell ref="H1:J1"/>
    <mergeCell ref="K1:M1"/>
    <mergeCell ref="N1:P1"/>
    <mergeCell ref="Q1:S1"/>
    <mergeCell ref="T1:V1"/>
    <mergeCell ref="W1:Y1"/>
    <mergeCell ref="Z1:AB1"/>
    <mergeCell ref="AC1:AE1"/>
    <mergeCell ref="AF1:AH1"/>
    <mergeCell ref="AL1:AN1"/>
    <mergeCell ref="AO1:AQ1"/>
    <mergeCell ref="AR1:AT1"/>
    <mergeCell ref="AU1:AW1"/>
    <mergeCell ref="AX1:AZ1"/>
  </mergeCells>
  <pageMargins left="0.59055118110236227" right="0.78740157480314965" top="0.78740157480314965" bottom="0.31496062992125984" header="0.15748031496062992" footer="0.31496062992125984"/>
  <pageSetup paperSize="9" scale="67" fitToWidth="2" orientation="landscape" r:id="rId1"/>
  <headerFooter>
    <oddHeader>&amp;C&amp;"Times New Roman,Félkövér"2019.évi költségvetés
költségvetési szervek
célljellegű kiadási előirányzatai&amp;R&amp;"Times New Roman,Félkövér dőlt"14. melléklet a /2019. () 
önkormányzati rendelethez
ezer forintban</oddHeader>
    <oddFooter>&amp;R&amp;P</oddFooter>
  </headerFooter>
  <colBreaks count="3" manualBreakCount="3">
    <brk id="16" max="23" man="1"/>
    <brk id="31" max="23" man="1"/>
    <brk id="46" max="2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G18"/>
  <sheetViews>
    <sheetView workbookViewId="0">
      <pane xSplit="1" ySplit="4" topLeftCell="B8" activePane="bottomRight" state="frozen"/>
      <selection pane="topRight" activeCell="B1" sqref="B1"/>
      <selection pane="bottomLeft" activeCell="A6" sqref="A6"/>
      <selection pane="bottomRight" activeCell="C6" sqref="C6"/>
    </sheetView>
  </sheetViews>
  <sheetFormatPr defaultRowHeight="15" x14ac:dyDescent="0.25"/>
  <cols>
    <col min="1" max="1" width="61.7109375" style="405" customWidth="1"/>
    <col min="2" max="7" width="12.7109375" style="405" customWidth="1"/>
    <col min="8" max="232" width="9.140625" style="405"/>
    <col min="233" max="233" width="32.85546875" style="405" customWidth="1"/>
    <col min="234" max="234" width="9.7109375" style="405" customWidth="1"/>
    <col min="235" max="235" width="10.140625" style="405" customWidth="1"/>
    <col min="236" max="236" width="9.140625" style="405" customWidth="1"/>
    <col min="237" max="237" width="10" style="405" customWidth="1"/>
    <col min="238" max="238" width="9.85546875" style="405" customWidth="1"/>
    <col min="239" max="239" width="9.140625" style="405" customWidth="1"/>
    <col min="240" max="240" width="9.5703125" style="405" customWidth="1"/>
    <col min="241" max="241" width="9.7109375" style="405" customWidth="1"/>
    <col min="242" max="242" width="9.5703125" style="405" bestFit="1" customWidth="1"/>
    <col min="243" max="243" width="10.5703125" style="405" customWidth="1"/>
    <col min="244" max="244" width="9.85546875" style="405" customWidth="1"/>
    <col min="245" max="245" width="9.140625" style="405"/>
    <col min="246" max="246" width="10" style="405" customWidth="1"/>
    <col min="247" max="247" width="10.140625" style="405" customWidth="1"/>
    <col min="248" max="248" width="9.140625" style="405"/>
    <col min="249" max="249" width="10" style="405" customWidth="1"/>
    <col min="250" max="250" width="9.7109375" style="405" customWidth="1"/>
    <col min="251" max="251" width="11.28515625" style="405" customWidth="1"/>
    <col min="252" max="252" width="9.7109375" style="405" customWidth="1"/>
    <col min="253" max="253" width="9.85546875" style="405" customWidth="1"/>
    <col min="254" max="254" width="9.140625" style="405"/>
    <col min="255" max="255" width="9.85546875" style="405" customWidth="1"/>
    <col min="256" max="256" width="9.5703125" style="405" customWidth="1"/>
    <col min="257" max="257" width="9.140625" style="405"/>
    <col min="258" max="258" width="10.140625" style="405" customWidth="1"/>
    <col min="259" max="259" width="9.5703125" style="405" customWidth="1"/>
    <col min="260" max="260" width="9.140625" style="405"/>
    <col min="261" max="262" width="9.85546875" style="405" customWidth="1"/>
    <col min="263" max="488" width="9.140625" style="405"/>
    <col min="489" max="489" width="32.85546875" style="405" customWidth="1"/>
    <col min="490" max="490" width="9.7109375" style="405" customWidth="1"/>
    <col min="491" max="491" width="10.140625" style="405" customWidth="1"/>
    <col min="492" max="492" width="9.140625" style="405" customWidth="1"/>
    <col min="493" max="493" width="10" style="405" customWidth="1"/>
    <col min="494" max="494" width="9.85546875" style="405" customWidth="1"/>
    <col min="495" max="495" width="9.140625" style="405" customWidth="1"/>
    <col min="496" max="496" width="9.5703125" style="405" customWidth="1"/>
    <col min="497" max="497" width="9.7109375" style="405" customWidth="1"/>
    <col min="498" max="498" width="9.5703125" style="405" bestFit="1" customWidth="1"/>
    <col min="499" max="499" width="10.5703125" style="405" customWidth="1"/>
    <col min="500" max="500" width="9.85546875" style="405" customWidth="1"/>
    <col min="501" max="501" width="9.140625" style="405"/>
    <col min="502" max="502" width="10" style="405" customWidth="1"/>
    <col min="503" max="503" width="10.140625" style="405" customWidth="1"/>
    <col min="504" max="504" width="9.140625" style="405"/>
    <col min="505" max="505" width="10" style="405" customWidth="1"/>
    <col min="506" max="506" width="9.7109375" style="405" customWidth="1"/>
    <col min="507" max="507" width="11.28515625" style="405" customWidth="1"/>
    <col min="508" max="508" width="9.7109375" style="405" customWidth="1"/>
    <col min="509" max="509" width="9.85546875" style="405" customWidth="1"/>
    <col min="510" max="510" width="9.140625" style="405"/>
    <col min="511" max="511" width="9.85546875" style="405" customWidth="1"/>
    <col min="512" max="512" width="9.5703125" style="405" customWidth="1"/>
    <col min="513" max="513" width="9.140625" style="405"/>
    <col min="514" max="514" width="10.140625" style="405" customWidth="1"/>
    <col min="515" max="515" width="9.5703125" style="405" customWidth="1"/>
    <col min="516" max="516" width="9.140625" style="405"/>
    <col min="517" max="518" width="9.85546875" style="405" customWidth="1"/>
    <col min="519" max="744" width="9.140625" style="405"/>
    <col min="745" max="745" width="32.85546875" style="405" customWidth="1"/>
    <col min="746" max="746" width="9.7109375" style="405" customWidth="1"/>
    <col min="747" max="747" width="10.140625" style="405" customWidth="1"/>
    <col min="748" max="748" width="9.140625" style="405" customWidth="1"/>
    <col min="749" max="749" width="10" style="405" customWidth="1"/>
    <col min="750" max="750" width="9.85546875" style="405" customWidth="1"/>
    <col min="751" max="751" width="9.140625" style="405" customWidth="1"/>
    <col min="752" max="752" width="9.5703125" style="405" customWidth="1"/>
    <col min="753" max="753" width="9.7109375" style="405" customWidth="1"/>
    <col min="754" max="754" width="9.5703125" style="405" bestFit="1" customWidth="1"/>
    <col min="755" max="755" width="10.5703125" style="405" customWidth="1"/>
    <col min="756" max="756" width="9.85546875" style="405" customWidth="1"/>
    <col min="757" max="757" width="9.140625" style="405"/>
    <col min="758" max="758" width="10" style="405" customWidth="1"/>
    <col min="759" max="759" width="10.140625" style="405" customWidth="1"/>
    <col min="760" max="760" width="9.140625" style="405"/>
    <col min="761" max="761" width="10" style="405" customWidth="1"/>
    <col min="762" max="762" width="9.7109375" style="405" customWidth="1"/>
    <col min="763" max="763" width="11.28515625" style="405" customWidth="1"/>
    <col min="764" max="764" width="9.7109375" style="405" customWidth="1"/>
    <col min="765" max="765" width="9.85546875" style="405" customWidth="1"/>
    <col min="766" max="766" width="9.140625" style="405"/>
    <col min="767" max="767" width="9.85546875" style="405" customWidth="1"/>
    <col min="768" max="768" width="9.5703125" style="405" customWidth="1"/>
    <col min="769" max="769" width="9.140625" style="405"/>
    <col min="770" max="770" width="10.140625" style="405" customWidth="1"/>
    <col min="771" max="771" width="9.5703125" style="405" customWidth="1"/>
    <col min="772" max="772" width="9.140625" style="405"/>
    <col min="773" max="774" width="9.85546875" style="405" customWidth="1"/>
    <col min="775" max="1000" width="9.140625" style="405"/>
    <col min="1001" max="1001" width="32.85546875" style="405" customWidth="1"/>
    <col min="1002" max="1002" width="9.7109375" style="405" customWidth="1"/>
    <col min="1003" max="1003" width="10.140625" style="405" customWidth="1"/>
    <col min="1004" max="1004" width="9.140625" style="405" customWidth="1"/>
    <col min="1005" max="1005" width="10" style="405" customWidth="1"/>
    <col min="1006" max="1006" width="9.85546875" style="405" customWidth="1"/>
    <col min="1007" max="1007" width="9.140625" style="405" customWidth="1"/>
    <col min="1008" max="1008" width="9.5703125" style="405" customWidth="1"/>
    <col min="1009" max="1009" width="9.7109375" style="405" customWidth="1"/>
    <col min="1010" max="1010" width="9.5703125" style="405" bestFit="1" customWidth="1"/>
    <col min="1011" max="1011" width="10.5703125" style="405" customWidth="1"/>
    <col min="1012" max="1012" width="9.85546875" style="405" customWidth="1"/>
    <col min="1013" max="1013" width="9.140625" style="405"/>
    <col min="1014" max="1014" width="10" style="405" customWidth="1"/>
    <col min="1015" max="1015" width="10.140625" style="405" customWidth="1"/>
    <col min="1016" max="1016" width="9.140625" style="405"/>
    <col min="1017" max="1017" width="10" style="405" customWidth="1"/>
    <col min="1018" max="1018" width="9.7109375" style="405" customWidth="1"/>
    <col min="1019" max="1019" width="11.28515625" style="405" customWidth="1"/>
    <col min="1020" max="1020" width="9.7109375" style="405" customWidth="1"/>
    <col min="1021" max="1021" width="9.85546875" style="405" customWidth="1"/>
    <col min="1022" max="1022" width="9.140625" style="405"/>
    <col min="1023" max="1023" width="9.85546875" style="405" customWidth="1"/>
    <col min="1024" max="1024" width="9.5703125" style="405" customWidth="1"/>
    <col min="1025" max="1025" width="9.140625" style="405"/>
    <col min="1026" max="1026" width="10.140625" style="405" customWidth="1"/>
    <col min="1027" max="1027" width="9.5703125" style="405" customWidth="1"/>
    <col min="1028" max="1028" width="9.140625" style="405"/>
    <col min="1029" max="1030" width="9.85546875" style="405" customWidth="1"/>
    <col min="1031" max="1256" width="9.140625" style="405"/>
    <col min="1257" max="1257" width="32.85546875" style="405" customWidth="1"/>
    <col min="1258" max="1258" width="9.7109375" style="405" customWidth="1"/>
    <col min="1259" max="1259" width="10.140625" style="405" customWidth="1"/>
    <col min="1260" max="1260" width="9.140625" style="405" customWidth="1"/>
    <col min="1261" max="1261" width="10" style="405" customWidth="1"/>
    <col min="1262" max="1262" width="9.85546875" style="405" customWidth="1"/>
    <col min="1263" max="1263" width="9.140625" style="405" customWidth="1"/>
    <col min="1264" max="1264" width="9.5703125" style="405" customWidth="1"/>
    <col min="1265" max="1265" width="9.7109375" style="405" customWidth="1"/>
    <col min="1266" max="1266" width="9.5703125" style="405" bestFit="1" customWidth="1"/>
    <col min="1267" max="1267" width="10.5703125" style="405" customWidth="1"/>
    <col min="1268" max="1268" width="9.85546875" style="405" customWidth="1"/>
    <col min="1269" max="1269" width="9.140625" style="405"/>
    <col min="1270" max="1270" width="10" style="405" customWidth="1"/>
    <col min="1271" max="1271" width="10.140625" style="405" customWidth="1"/>
    <col min="1272" max="1272" width="9.140625" style="405"/>
    <col min="1273" max="1273" width="10" style="405" customWidth="1"/>
    <col min="1274" max="1274" width="9.7109375" style="405" customWidth="1"/>
    <col min="1275" max="1275" width="11.28515625" style="405" customWidth="1"/>
    <col min="1276" max="1276" width="9.7109375" style="405" customWidth="1"/>
    <col min="1277" max="1277" width="9.85546875" style="405" customWidth="1"/>
    <col min="1278" max="1278" width="9.140625" style="405"/>
    <col min="1279" max="1279" width="9.85546875" style="405" customWidth="1"/>
    <col min="1280" max="1280" width="9.5703125" style="405" customWidth="1"/>
    <col min="1281" max="1281" width="9.140625" style="405"/>
    <col min="1282" max="1282" width="10.140625" style="405" customWidth="1"/>
    <col min="1283" max="1283" width="9.5703125" style="405" customWidth="1"/>
    <col min="1284" max="1284" width="9.140625" style="405"/>
    <col min="1285" max="1286" width="9.85546875" style="405" customWidth="1"/>
    <col min="1287" max="1512" width="9.140625" style="405"/>
    <col min="1513" max="1513" width="32.85546875" style="405" customWidth="1"/>
    <col min="1514" max="1514" width="9.7109375" style="405" customWidth="1"/>
    <col min="1515" max="1515" width="10.140625" style="405" customWidth="1"/>
    <col min="1516" max="1516" width="9.140625" style="405" customWidth="1"/>
    <col min="1517" max="1517" width="10" style="405" customWidth="1"/>
    <col min="1518" max="1518" width="9.85546875" style="405" customWidth="1"/>
    <col min="1519" max="1519" width="9.140625" style="405" customWidth="1"/>
    <col min="1520" max="1520" width="9.5703125" style="405" customWidth="1"/>
    <col min="1521" max="1521" width="9.7109375" style="405" customWidth="1"/>
    <col min="1522" max="1522" width="9.5703125" style="405" bestFit="1" customWidth="1"/>
    <col min="1523" max="1523" width="10.5703125" style="405" customWidth="1"/>
    <col min="1524" max="1524" width="9.85546875" style="405" customWidth="1"/>
    <col min="1525" max="1525" width="9.140625" style="405"/>
    <col min="1526" max="1526" width="10" style="405" customWidth="1"/>
    <col min="1527" max="1527" width="10.140625" style="405" customWidth="1"/>
    <col min="1528" max="1528" width="9.140625" style="405"/>
    <col min="1529" max="1529" width="10" style="405" customWidth="1"/>
    <col min="1530" max="1530" width="9.7109375" style="405" customWidth="1"/>
    <col min="1531" max="1531" width="11.28515625" style="405" customWidth="1"/>
    <col min="1532" max="1532" width="9.7109375" style="405" customWidth="1"/>
    <col min="1533" max="1533" width="9.85546875" style="405" customWidth="1"/>
    <col min="1534" max="1534" width="9.140625" style="405"/>
    <col min="1535" max="1535" width="9.85546875" style="405" customWidth="1"/>
    <col min="1536" max="1536" width="9.5703125" style="405" customWidth="1"/>
    <col min="1537" max="1537" width="9.140625" style="405"/>
    <col min="1538" max="1538" width="10.140625" style="405" customWidth="1"/>
    <col min="1539" max="1539" width="9.5703125" style="405" customWidth="1"/>
    <col min="1540" max="1540" width="9.140625" style="405"/>
    <col min="1541" max="1542" width="9.85546875" style="405" customWidth="1"/>
    <col min="1543" max="1768" width="9.140625" style="405"/>
    <col min="1769" max="1769" width="32.85546875" style="405" customWidth="1"/>
    <col min="1770" max="1770" width="9.7109375" style="405" customWidth="1"/>
    <col min="1771" max="1771" width="10.140625" style="405" customWidth="1"/>
    <col min="1772" max="1772" width="9.140625" style="405" customWidth="1"/>
    <col min="1773" max="1773" width="10" style="405" customWidth="1"/>
    <col min="1774" max="1774" width="9.85546875" style="405" customWidth="1"/>
    <col min="1775" max="1775" width="9.140625" style="405" customWidth="1"/>
    <col min="1776" max="1776" width="9.5703125" style="405" customWidth="1"/>
    <col min="1777" max="1777" width="9.7109375" style="405" customWidth="1"/>
    <col min="1778" max="1778" width="9.5703125" style="405" bestFit="1" customWidth="1"/>
    <col min="1779" max="1779" width="10.5703125" style="405" customWidth="1"/>
    <col min="1780" max="1780" width="9.85546875" style="405" customWidth="1"/>
    <col min="1781" max="1781" width="9.140625" style="405"/>
    <col min="1782" max="1782" width="10" style="405" customWidth="1"/>
    <col min="1783" max="1783" width="10.140625" style="405" customWidth="1"/>
    <col min="1784" max="1784" width="9.140625" style="405"/>
    <col min="1785" max="1785" width="10" style="405" customWidth="1"/>
    <col min="1786" max="1786" width="9.7109375" style="405" customWidth="1"/>
    <col min="1787" max="1787" width="11.28515625" style="405" customWidth="1"/>
    <col min="1788" max="1788" width="9.7109375" style="405" customWidth="1"/>
    <col min="1789" max="1789" width="9.85546875" style="405" customWidth="1"/>
    <col min="1790" max="1790" width="9.140625" style="405"/>
    <col min="1791" max="1791" width="9.85546875" style="405" customWidth="1"/>
    <col min="1792" max="1792" width="9.5703125" style="405" customWidth="1"/>
    <col min="1793" max="1793" width="9.140625" style="405"/>
    <col min="1794" max="1794" width="10.140625" style="405" customWidth="1"/>
    <col min="1795" max="1795" width="9.5703125" style="405" customWidth="1"/>
    <col min="1796" max="1796" width="9.140625" style="405"/>
    <col min="1797" max="1798" width="9.85546875" style="405" customWidth="1"/>
    <col min="1799" max="2024" width="9.140625" style="405"/>
    <col min="2025" max="2025" width="32.85546875" style="405" customWidth="1"/>
    <col min="2026" max="2026" width="9.7109375" style="405" customWidth="1"/>
    <col min="2027" max="2027" width="10.140625" style="405" customWidth="1"/>
    <col min="2028" max="2028" width="9.140625" style="405" customWidth="1"/>
    <col min="2029" max="2029" width="10" style="405" customWidth="1"/>
    <col min="2030" max="2030" width="9.85546875" style="405" customWidth="1"/>
    <col min="2031" max="2031" width="9.140625" style="405" customWidth="1"/>
    <col min="2032" max="2032" width="9.5703125" style="405" customWidth="1"/>
    <col min="2033" max="2033" width="9.7109375" style="405" customWidth="1"/>
    <col min="2034" max="2034" width="9.5703125" style="405" bestFit="1" customWidth="1"/>
    <col min="2035" max="2035" width="10.5703125" style="405" customWidth="1"/>
    <col min="2036" max="2036" width="9.85546875" style="405" customWidth="1"/>
    <col min="2037" max="2037" width="9.140625" style="405"/>
    <col min="2038" max="2038" width="10" style="405" customWidth="1"/>
    <col min="2039" max="2039" width="10.140625" style="405" customWidth="1"/>
    <col min="2040" max="2040" width="9.140625" style="405"/>
    <col min="2041" max="2041" width="10" style="405" customWidth="1"/>
    <col min="2042" max="2042" width="9.7109375" style="405" customWidth="1"/>
    <col min="2043" max="2043" width="11.28515625" style="405" customWidth="1"/>
    <col min="2044" max="2044" width="9.7109375" style="405" customWidth="1"/>
    <col min="2045" max="2045" width="9.85546875" style="405" customWidth="1"/>
    <col min="2046" max="2046" width="9.140625" style="405"/>
    <col min="2047" max="2047" width="9.85546875" style="405" customWidth="1"/>
    <col min="2048" max="2048" width="9.5703125" style="405" customWidth="1"/>
    <col min="2049" max="2049" width="9.140625" style="405"/>
    <col min="2050" max="2050" width="10.140625" style="405" customWidth="1"/>
    <col min="2051" max="2051" width="9.5703125" style="405" customWidth="1"/>
    <col min="2052" max="2052" width="9.140625" style="405"/>
    <col min="2053" max="2054" width="9.85546875" style="405" customWidth="1"/>
    <col min="2055" max="2280" width="9.140625" style="405"/>
    <col min="2281" max="2281" width="32.85546875" style="405" customWidth="1"/>
    <col min="2282" max="2282" width="9.7109375" style="405" customWidth="1"/>
    <col min="2283" max="2283" width="10.140625" style="405" customWidth="1"/>
    <col min="2284" max="2284" width="9.140625" style="405" customWidth="1"/>
    <col min="2285" max="2285" width="10" style="405" customWidth="1"/>
    <col min="2286" max="2286" width="9.85546875" style="405" customWidth="1"/>
    <col min="2287" max="2287" width="9.140625" style="405" customWidth="1"/>
    <col min="2288" max="2288" width="9.5703125" style="405" customWidth="1"/>
    <col min="2289" max="2289" width="9.7109375" style="405" customWidth="1"/>
    <col min="2290" max="2290" width="9.5703125" style="405" bestFit="1" customWidth="1"/>
    <col min="2291" max="2291" width="10.5703125" style="405" customWidth="1"/>
    <col min="2292" max="2292" width="9.85546875" style="405" customWidth="1"/>
    <col min="2293" max="2293" width="9.140625" style="405"/>
    <col min="2294" max="2294" width="10" style="405" customWidth="1"/>
    <col min="2295" max="2295" width="10.140625" style="405" customWidth="1"/>
    <col min="2296" max="2296" width="9.140625" style="405"/>
    <col min="2297" max="2297" width="10" style="405" customWidth="1"/>
    <col min="2298" max="2298" width="9.7109375" style="405" customWidth="1"/>
    <col min="2299" max="2299" width="11.28515625" style="405" customWidth="1"/>
    <col min="2300" max="2300" width="9.7109375" style="405" customWidth="1"/>
    <col min="2301" max="2301" width="9.85546875" style="405" customWidth="1"/>
    <col min="2302" max="2302" width="9.140625" style="405"/>
    <col min="2303" max="2303" width="9.85546875" style="405" customWidth="1"/>
    <col min="2304" max="2304" width="9.5703125" style="405" customWidth="1"/>
    <col min="2305" max="2305" width="9.140625" style="405"/>
    <col min="2306" max="2306" width="10.140625" style="405" customWidth="1"/>
    <col min="2307" max="2307" width="9.5703125" style="405" customWidth="1"/>
    <col min="2308" max="2308" width="9.140625" style="405"/>
    <col min="2309" max="2310" width="9.85546875" style="405" customWidth="1"/>
    <col min="2311" max="2536" width="9.140625" style="405"/>
    <col min="2537" max="2537" width="32.85546875" style="405" customWidth="1"/>
    <col min="2538" max="2538" width="9.7109375" style="405" customWidth="1"/>
    <col min="2539" max="2539" width="10.140625" style="405" customWidth="1"/>
    <col min="2540" max="2540" width="9.140625" style="405" customWidth="1"/>
    <col min="2541" max="2541" width="10" style="405" customWidth="1"/>
    <col min="2542" max="2542" width="9.85546875" style="405" customWidth="1"/>
    <col min="2543" max="2543" width="9.140625" style="405" customWidth="1"/>
    <col min="2544" max="2544" width="9.5703125" style="405" customWidth="1"/>
    <col min="2545" max="2545" width="9.7109375" style="405" customWidth="1"/>
    <col min="2546" max="2546" width="9.5703125" style="405" bestFit="1" customWidth="1"/>
    <col min="2547" max="2547" width="10.5703125" style="405" customWidth="1"/>
    <col min="2548" max="2548" width="9.85546875" style="405" customWidth="1"/>
    <col min="2549" max="2549" width="9.140625" style="405"/>
    <col min="2550" max="2550" width="10" style="405" customWidth="1"/>
    <col min="2551" max="2551" width="10.140625" style="405" customWidth="1"/>
    <col min="2552" max="2552" width="9.140625" style="405"/>
    <col min="2553" max="2553" width="10" style="405" customWidth="1"/>
    <col min="2554" max="2554" width="9.7109375" style="405" customWidth="1"/>
    <col min="2555" max="2555" width="11.28515625" style="405" customWidth="1"/>
    <col min="2556" max="2556" width="9.7109375" style="405" customWidth="1"/>
    <col min="2557" max="2557" width="9.85546875" style="405" customWidth="1"/>
    <col min="2558" max="2558" width="9.140625" style="405"/>
    <col min="2559" max="2559" width="9.85546875" style="405" customWidth="1"/>
    <col min="2560" max="2560" width="9.5703125" style="405" customWidth="1"/>
    <col min="2561" max="2561" width="9.140625" style="405"/>
    <col min="2562" max="2562" width="10.140625" style="405" customWidth="1"/>
    <col min="2563" max="2563" width="9.5703125" style="405" customWidth="1"/>
    <col min="2564" max="2564" width="9.140625" style="405"/>
    <col min="2565" max="2566" width="9.85546875" style="405" customWidth="1"/>
    <col min="2567" max="2792" width="9.140625" style="405"/>
    <col min="2793" max="2793" width="32.85546875" style="405" customWidth="1"/>
    <col min="2794" max="2794" width="9.7109375" style="405" customWidth="1"/>
    <col min="2795" max="2795" width="10.140625" style="405" customWidth="1"/>
    <col min="2796" max="2796" width="9.140625" style="405" customWidth="1"/>
    <col min="2797" max="2797" width="10" style="405" customWidth="1"/>
    <col min="2798" max="2798" width="9.85546875" style="405" customWidth="1"/>
    <col min="2799" max="2799" width="9.140625" style="405" customWidth="1"/>
    <col min="2800" max="2800" width="9.5703125" style="405" customWidth="1"/>
    <col min="2801" max="2801" width="9.7109375" style="405" customWidth="1"/>
    <col min="2802" max="2802" width="9.5703125" style="405" bestFit="1" customWidth="1"/>
    <col min="2803" max="2803" width="10.5703125" style="405" customWidth="1"/>
    <col min="2804" max="2804" width="9.85546875" style="405" customWidth="1"/>
    <col min="2805" max="2805" width="9.140625" style="405"/>
    <col min="2806" max="2806" width="10" style="405" customWidth="1"/>
    <col min="2807" max="2807" width="10.140625" style="405" customWidth="1"/>
    <col min="2808" max="2808" width="9.140625" style="405"/>
    <col min="2809" max="2809" width="10" style="405" customWidth="1"/>
    <col min="2810" max="2810" width="9.7109375" style="405" customWidth="1"/>
    <col min="2811" max="2811" width="11.28515625" style="405" customWidth="1"/>
    <col min="2812" max="2812" width="9.7109375" style="405" customWidth="1"/>
    <col min="2813" max="2813" width="9.85546875" style="405" customWidth="1"/>
    <col min="2814" max="2814" width="9.140625" style="405"/>
    <col min="2815" max="2815" width="9.85546875" style="405" customWidth="1"/>
    <col min="2816" max="2816" width="9.5703125" style="405" customWidth="1"/>
    <col min="2817" max="2817" width="9.140625" style="405"/>
    <col min="2818" max="2818" width="10.140625" style="405" customWidth="1"/>
    <col min="2819" max="2819" width="9.5703125" style="405" customWidth="1"/>
    <col min="2820" max="2820" width="9.140625" style="405"/>
    <col min="2821" max="2822" width="9.85546875" style="405" customWidth="1"/>
    <col min="2823" max="3048" width="9.140625" style="405"/>
    <col min="3049" max="3049" width="32.85546875" style="405" customWidth="1"/>
    <col min="3050" max="3050" width="9.7109375" style="405" customWidth="1"/>
    <col min="3051" max="3051" width="10.140625" style="405" customWidth="1"/>
    <col min="3052" max="3052" width="9.140625" style="405" customWidth="1"/>
    <col min="3053" max="3053" width="10" style="405" customWidth="1"/>
    <col min="3054" max="3054" width="9.85546875" style="405" customWidth="1"/>
    <col min="3055" max="3055" width="9.140625" style="405" customWidth="1"/>
    <col min="3056" max="3056" width="9.5703125" style="405" customWidth="1"/>
    <col min="3057" max="3057" width="9.7109375" style="405" customWidth="1"/>
    <col min="3058" max="3058" width="9.5703125" style="405" bestFit="1" customWidth="1"/>
    <col min="3059" max="3059" width="10.5703125" style="405" customWidth="1"/>
    <col min="3060" max="3060" width="9.85546875" style="405" customWidth="1"/>
    <col min="3061" max="3061" width="9.140625" style="405"/>
    <col min="3062" max="3062" width="10" style="405" customWidth="1"/>
    <col min="3063" max="3063" width="10.140625" style="405" customWidth="1"/>
    <col min="3064" max="3064" width="9.140625" style="405"/>
    <col min="3065" max="3065" width="10" style="405" customWidth="1"/>
    <col min="3066" max="3066" width="9.7109375" style="405" customWidth="1"/>
    <col min="3067" max="3067" width="11.28515625" style="405" customWidth="1"/>
    <col min="3068" max="3068" width="9.7109375" style="405" customWidth="1"/>
    <col min="3069" max="3069" width="9.85546875" style="405" customWidth="1"/>
    <col min="3070" max="3070" width="9.140625" style="405"/>
    <col min="3071" max="3071" width="9.85546875" style="405" customWidth="1"/>
    <col min="3072" max="3072" width="9.5703125" style="405" customWidth="1"/>
    <col min="3073" max="3073" width="9.140625" style="405"/>
    <col min="3074" max="3074" width="10.140625" style="405" customWidth="1"/>
    <col min="3075" max="3075" width="9.5703125" style="405" customWidth="1"/>
    <col min="3076" max="3076" width="9.140625" style="405"/>
    <col min="3077" max="3078" width="9.85546875" style="405" customWidth="1"/>
    <col min="3079" max="3304" width="9.140625" style="405"/>
    <col min="3305" max="3305" width="32.85546875" style="405" customWidth="1"/>
    <col min="3306" max="3306" width="9.7109375" style="405" customWidth="1"/>
    <col min="3307" max="3307" width="10.140625" style="405" customWidth="1"/>
    <col min="3308" max="3308" width="9.140625" style="405" customWidth="1"/>
    <col min="3309" max="3309" width="10" style="405" customWidth="1"/>
    <col min="3310" max="3310" width="9.85546875" style="405" customWidth="1"/>
    <col min="3311" max="3311" width="9.140625" style="405" customWidth="1"/>
    <col min="3312" max="3312" width="9.5703125" style="405" customWidth="1"/>
    <col min="3313" max="3313" width="9.7109375" style="405" customWidth="1"/>
    <col min="3314" max="3314" width="9.5703125" style="405" bestFit="1" customWidth="1"/>
    <col min="3315" max="3315" width="10.5703125" style="405" customWidth="1"/>
    <col min="3316" max="3316" width="9.85546875" style="405" customWidth="1"/>
    <col min="3317" max="3317" width="9.140625" style="405"/>
    <col min="3318" max="3318" width="10" style="405" customWidth="1"/>
    <col min="3319" max="3319" width="10.140625" style="405" customWidth="1"/>
    <col min="3320" max="3320" width="9.140625" style="405"/>
    <col min="3321" max="3321" width="10" style="405" customWidth="1"/>
    <col min="3322" max="3322" width="9.7109375" style="405" customWidth="1"/>
    <col min="3323" max="3323" width="11.28515625" style="405" customWidth="1"/>
    <col min="3324" max="3324" width="9.7109375" style="405" customWidth="1"/>
    <col min="3325" max="3325" width="9.85546875" style="405" customWidth="1"/>
    <col min="3326" max="3326" width="9.140625" style="405"/>
    <col min="3327" max="3327" width="9.85546875" style="405" customWidth="1"/>
    <col min="3328" max="3328" width="9.5703125" style="405" customWidth="1"/>
    <col min="3329" max="3329" width="9.140625" style="405"/>
    <col min="3330" max="3330" width="10.140625" style="405" customWidth="1"/>
    <col min="3331" max="3331" width="9.5703125" style="405" customWidth="1"/>
    <col min="3332" max="3332" width="9.140625" style="405"/>
    <col min="3333" max="3334" width="9.85546875" style="405" customWidth="1"/>
    <col min="3335" max="3560" width="9.140625" style="405"/>
    <col min="3561" max="3561" width="32.85546875" style="405" customWidth="1"/>
    <col min="3562" max="3562" width="9.7109375" style="405" customWidth="1"/>
    <col min="3563" max="3563" width="10.140625" style="405" customWidth="1"/>
    <col min="3564" max="3564" width="9.140625" style="405" customWidth="1"/>
    <col min="3565" max="3565" width="10" style="405" customWidth="1"/>
    <col min="3566" max="3566" width="9.85546875" style="405" customWidth="1"/>
    <col min="3567" max="3567" width="9.140625" style="405" customWidth="1"/>
    <col min="3568" max="3568" width="9.5703125" style="405" customWidth="1"/>
    <col min="3569" max="3569" width="9.7109375" style="405" customWidth="1"/>
    <col min="3570" max="3570" width="9.5703125" style="405" bestFit="1" customWidth="1"/>
    <col min="3571" max="3571" width="10.5703125" style="405" customWidth="1"/>
    <col min="3572" max="3572" width="9.85546875" style="405" customWidth="1"/>
    <col min="3573" max="3573" width="9.140625" style="405"/>
    <col min="3574" max="3574" width="10" style="405" customWidth="1"/>
    <col min="3575" max="3575" width="10.140625" style="405" customWidth="1"/>
    <col min="3576" max="3576" width="9.140625" style="405"/>
    <col min="3577" max="3577" width="10" style="405" customWidth="1"/>
    <col min="3578" max="3578" width="9.7109375" style="405" customWidth="1"/>
    <col min="3579" max="3579" width="11.28515625" style="405" customWidth="1"/>
    <col min="3580" max="3580" width="9.7109375" style="405" customWidth="1"/>
    <col min="3581" max="3581" width="9.85546875" style="405" customWidth="1"/>
    <col min="3582" max="3582" width="9.140625" style="405"/>
    <col min="3583" max="3583" width="9.85546875" style="405" customWidth="1"/>
    <col min="3584" max="3584" width="9.5703125" style="405" customWidth="1"/>
    <col min="3585" max="3585" width="9.140625" style="405"/>
    <col min="3586" max="3586" width="10.140625" style="405" customWidth="1"/>
    <col min="3587" max="3587" width="9.5703125" style="405" customWidth="1"/>
    <col min="3588" max="3588" width="9.140625" style="405"/>
    <col min="3589" max="3590" width="9.85546875" style="405" customWidth="1"/>
    <col min="3591" max="3816" width="9.140625" style="405"/>
    <col min="3817" max="3817" width="32.85546875" style="405" customWidth="1"/>
    <col min="3818" max="3818" width="9.7109375" style="405" customWidth="1"/>
    <col min="3819" max="3819" width="10.140625" style="405" customWidth="1"/>
    <col min="3820" max="3820" width="9.140625" style="405" customWidth="1"/>
    <col min="3821" max="3821" width="10" style="405" customWidth="1"/>
    <col min="3822" max="3822" width="9.85546875" style="405" customWidth="1"/>
    <col min="3823" max="3823" width="9.140625" style="405" customWidth="1"/>
    <col min="3824" max="3824" width="9.5703125" style="405" customWidth="1"/>
    <col min="3825" max="3825" width="9.7109375" style="405" customWidth="1"/>
    <col min="3826" max="3826" width="9.5703125" style="405" bestFit="1" customWidth="1"/>
    <col min="3827" max="3827" width="10.5703125" style="405" customWidth="1"/>
    <col min="3828" max="3828" width="9.85546875" style="405" customWidth="1"/>
    <col min="3829" max="3829" width="9.140625" style="405"/>
    <col min="3830" max="3830" width="10" style="405" customWidth="1"/>
    <col min="3831" max="3831" width="10.140625" style="405" customWidth="1"/>
    <col min="3832" max="3832" width="9.140625" style="405"/>
    <col min="3833" max="3833" width="10" style="405" customWidth="1"/>
    <col min="3834" max="3834" width="9.7109375" style="405" customWidth="1"/>
    <col min="3835" max="3835" width="11.28515625" style="405" customWidth="1"/>
    <col min="3836" max="3836" width="9.7109375" style="405" customWidth="1"/>
    <col min="3837" max="3837" width="9.85546875" style="405" customWidth="1"/>
    <col min="3838" max="3838" width="9.140625" style="405"/>
    <col min="3839" max="3839" width="9.85546875" style="405" customWidth="1"/>
    <col min="3840" max="3840" width="9.5703125" style="405" customWidth="1"/>
    <col min="3841" max="3841" width="9.140625" style="405"/>
    <col min="3842" max="3842" width="10.140625" style="405" customWidth="1"/>
    <col min="3843" max="3843" width="9.5703125" style="405" customWidth="1"/>
    <col min="3844" max="3844" width="9.140625" style="405"/>
    <col min="3845" max="3846" width="9.85546875" style="405" customWidth="1"/>
    <col min="3847" max="4072" width="9.140625" style="405"/>
    <col min="4073" max="4073" width="32.85546875" style="405" customWidth="1"/>
    <col min="4074" max="4074" width="9.7109375" style="405" customWidth="1"/>
    <col min="4075" max="4075" width="10.140625" style="405" customWidth="1"/>
    <col min="4076" max="4076" width="9.140625" style="405" customWidth="1"/>
    <col min="4077" max="4077" width="10" style="405" customWidth="1"/>
    <col min="4078" max="4078" width="9.85546875" style="405" customWidth="1"/>
    <col min="4079" max="4079" width="9.140625" style="405" customWidth="1"/>
    <col min="4080" max="4080" width="9.5703125" style="405" customWidth="1"/>
    <col min="4081" max="4081" width="9.7109375" style="405" customWidth="1"/>
    <col min="4082" max="4082" width="9.5703125" style="405" bestFit="1" customWidth="1"/>
    <col min="4083" max="4083" width="10.5703125" style="405" customWidth="1"/>
    <col min="4084" max="4084" width="9.85546875" style="405" customWidth="1"/>
    <col min="4085" max="4085" width="9.140625" style="405"/>
    <col min="4086" max="4086" width="10" style="405" customWidth="1"/>
    <col min="4087" max="4087" width="10.140625" style="405" customWidth="1"/>
    <col min="4088" max="4088" width="9.140625" style="405"/>
    <col min="4089" max="4089" width="10" style="405" customWidth="1"/>
    <col min="4090" max="4090" width="9.7109375" style="405" customWidth="1"/>
    <col min="4091" max="4091" width="11.28515625" style="405" customWidth="1"/>
    <col min="4092" max="4092" width="9.7109375" style="405" customWidth="1"/>
    <col min="4093" max="4093" width="9.85546875" style="405" customWidth="1"/>
    <col min="4094" max="4094" width="9.140625" style="405"/>
    <col min="4095" max="4095" width="9.85546875" style="405" customWidth="1"/>
    <col min="4096" max="4096" width="9.5703125" style="405" customWidth="1"/>
    <col min="4097" max="4097" width="9.140625" style="405"/>
    <col min="4098" max="4098" width="10.140625" style="405" customWidth="1"/>
    <col min="4099" max="4099" width="9.5703125" style="405" customWidth="1"/>
    <col min="4100" max="4100" width="9.140625" style="405"/>
    <col min="4101" max="4102" width="9.85546875" style="405" customWidth="1"/>
    <col min="4103" max="4328" width="9.140625" style="405"/>
    <col min="4329" max="4329" width="32.85546875" style="405" customWidth="1"/>
    <col min="4330" max="4330" width="9.7109375" style="405" customWidth="1"/>
    <col min="4331" max="4331" width="10.140625" style="405" customWidth="1"/>
    <col min="4332" max="4332" width="9.140625" style="405" customWidth="1"/>
    <col min="4333" max="4333" width="10" style="405" customWidth="1"/>
    <col min="4334" max="4334" width="9.85546875" style="405" customWidth="1"/>
    <col min="4335" max="4335" width="9.140625" style="405" customWidth="1"/>
    <col min="4336" max="4336" width="9.5703125" style="405" customWidth="1"/>
    <col min="4337" max="4337" width="9.7109375" style="405" customWidth="1"/>
    <col min="4338" max="4338" width="9.5703125" style="405" bestFit="1" customWidth="1"/>
    <col min="4339" max="4339" width="10.5703125" style="405" customWidth="1"/>
    <col min="4340" max="4340" width="9.85546875" style="405" customWidth="1"/>
    <col min="4341" max="4341" width="9.140625" style="405"/>
    <col min="4342" max="4342" width="10" style="405" customWidth="1"/>
    <col min="4343" max="4343" width="10.140625" style="405" customWidth="1"/>
    <col min="4344" max="4344" width="9.140625" style="405"/>
    <col min="4345" max="4345" width="10" style="405" customWidth="1"/>
    <col min="4346" max="4346" width="9.7109375" style="405" customWidth="1"/>
    <col min="4347" max="4347" width="11.28515625" style="405" customWidth="1"/>
    <col min="4348" max="4348" width="9.7109375" style="405" customWidth="1"/>
    <col min="4349" max="4349" width="9.85546875" style="405" customWidth="1"/>
    <col min="4350" max="4350" width="9.140625" style="405"/>
    <col min="4351" max="4351" width="9.85546875" style="405" customWidth="1"/>
    <col min="4352" max="4352" width="9.5703125" style="405" customWidth="1"/>
    <col min="4353" max="4353" width="9.140625" style="405"/>
    <col min="4354" max="4354" width="10.140625" style="405" customWidth="1"/>
    <col min="4355" max="4355" width="9.5703125" style="405" customWidth="1"/>
    <col min="4356" max="4356" width="9.140625" style="405"/>
    <col min="4357" max="4358" width="9.85546875" style="405" customWidth="1"/>
    <col min="4359" max="4584" width="9.140625" style="405"/>
    <col min="4585" max="4585" width="32.85546875" style="405" customWidth="1"/>
    <col min="4586" max="4586" width="9.7109375" style="405" customWidth="1"/>
    <col min="4587" max="4587" width="10.140625" style="405" customWidth="1"/>
    <col min="4588" max="4588" width="9.140625" style="405" customWidth="1"/>
    <col min="4589" max="4589" width="10" style="405" customWidth="1"/>
    <col min="4590" max="4590" width="9.85546875" style="405" customWidth="1"/>
    <col min="4591" max="4591" width="9.140625" style="405" customWidth="1"/>
    <col min="4592" max="4592" width="9.5703125" style="405" customWidth="1"/>
    <col min="4593" max="4593" width="9.7109375" style="405" customWidth="1"/>
    <col min="4594" max="4594" width="9.5703125" style="405" bestFit="1" customWidth="1"/>
    <col min="4595" max="4595" width="10.5703125" style="405" customWidth="1"/>
    <col min="4596" max="4596" width="9.85546875" style="405" customWidth="1"/>
    <col min="4597" max="4597" width="9.140625" style="405"/>
    <col min="4598" max="4598" width="10" style="405" customWidth="1"/>
    <col min="4599" max="4599" width="10.140625" style="405" customWidth="1"/>
    <col min="4600" max="4600" width="9.140625" style="405"/>
    <col min="4601" max="4601" width="10" style="405" customWidth="1"/>
    <col min="4602" max="4602" width="9.7109375" style="405" customWidth="1"/>
    <col min="4603" max="4603" width="11.28515625" style="405" customWidth="1"/>
    <col min="4604" max="4604" width="9.7109375" style="405" customWidth="1"/>
    <col min="4605" max="4605" width="9.85546875" style="405" customWidth="1"/>
    <col min="4606" max="4606" width="9.140625" style="405"/>
    <col min="4607" max="4607" width="9.85546875" style="405" customWidth="1"/>
    <col min="4608" max="4608" width="9.5703125" style="405" customWidth="1"/>
    <col min="4609" max="4609" width="9.140625" style="405"/>
    <col min="4610" max="4610" width="10.140625" style="405" customWidth="1"/>
    <col min="4611" max="4611" width="9.5703125" style="405" customWidth="1"/>
    <col min="4612" max="4612" width="9.140625" style="405"/>
    <col min="4613" max="4614" width="9.85546875" style="405" customWidth="1"/>
    <col min="4615" max="4840" width="9.140625" style="405"/>
    <col min="4841" max="4841" width="32.85546875" style="405" customWidth="1"/>
    <col min="4842" max="4842" width="9.7109375" style="405" customWidth="1"/>
    <col min="4843" max="4843" width="10.140625" style="405" customWidth="1"/>
    <col min="4844" max="4844" width="9.140625" style="405" customWidth="1"/>
    <col min="4845" max="4845" width="10" style="405" customWidth="1"/>
    <col min="4846" max="4846" width="9.85546875" style="405" customWidth="1"/>
    <col min="4847" max="4847" width="9.140625" style="405" customWidth="1"/>
    <col min="4848" max="4848" width="9.5703125" style="405" customWidth="1"/>
    <col min="4849" max="4849" width="9.7109375" style="405" customWidth="1"/>
    <col min="4850" max="4850" width="9.5703125" style="405" bestFit="1" customWidth="1"/>
    <col min="4851" max="4851" width="10.5703125" style="405" customWidth="1"/>
    <col min="4852" max="4852" width="9.85546875" style="405" customWidth="1"/>
    <col min="4853" max="4853" width="9.140625" style="405"/>
    <col min="4854" max="4854" width="10" style="405" customWidth="1"/>
    <col min="4855" max="4855" width="10.140625" style="405" customWidth="1"/>
    <col min="4856" max="4856" width="9.140625" style="405"/>
    <col min="4857" max="4857" width="10" style="405" customWidth="1"/>
    <col min="4858" max="4858" width="9.7109375" style="405" customWidth="1"/>
    <col min="4859" max="4859" width="11.28515625" style="405" customWidth="1"/>
    <col min="4860" max="4860" width="9.7109375" style="405" customWidth="1"/>
    <col min="4861" max="4861" width="9.85546875" style="405" customWidth="1"/>
    <col min="4862" max="4862" width="9.140625" style="405"/>
    <col min="4863" max="4863" width="9.85546875" style="405" customWidth="1"/>
    <col min="4864" max="4864" width="9.5703125" style="405" customWidth="1"/>
    <col min="4865" max="4865" width="9.140625" style="405"/>
    <col min="4866" max="4866" width="10.140625" style="405" customWidth="1"/>
    <col min="4867" max="4867" width="9.5703125" style="405" customWidth="1"/>
    <col min="4868" max="4868" width="9.140625" style="405"/>
    <col min="4869" max="4870" width="9.85546875" style="405" customWidth="1"/>
    <col min="4871" max="5096" width="9.140625" style="405"/>
    <col min="5097" max="5097" width="32.85546875" style="405" customWidth="1"/>
    <col min="5098" max="5098" width="9.7109375" style="405" customWidth="1"/>
    <col min="5099" max="5099" width="10.140625" style="405" customWidth="1"/>
    <col min="5100" max="5100" width="9.140625" style="405" customWidth="1"/>
    <col min="5101" max="5101" width="10" style="405" customWidth="1"/>
    <col min="5102" max="5102" width="9.85546875" style="405" customWidth="1"/>
    <col min="5103" max="5103" width="9.140625" style="405" customWidth="1"/>
    <col min="5104" max="5104" width="9.5703125" style="405" customWidth="1"/>
    <col min="5105" max="5105" width="9.7109375" style="405" customWidth="1"/>
    <col min="5106" max="5106" width="9.5703125" style="405" bestFit="1" customWidth="1"/>
    <col min="5107" max="5107" width="10.5703125" style="405" customWidth="1"/>
    <col min="5108" max="5108" width="9.85546875" style="405" customWidth="1"/>
    <col min="5109" max="5109" width="9.140625" style="405"/>
    <col min="5110" max="5110" width="10" style="405" customWidth="1"/>
    <col min="5111" max="5111" width="10.140625" style="405" customWidth="1"/>
    <col min="5112" max="5112" width="9.140625" style="405"/>
    <col min="5113" max="5113" width="10" style="405" customWidth="1"/>
    <col min="5114" max="5114" width="9.7109375" style="405" customWidth="1"/>
    <col min="5115" max="5115" width="11.28515625" style="405" customWidth="1"/>
    <col min="5116" max="5116" width="9.7109375" style="405" customWidth="1"/>
    <col min="5117" max="5117" width="9.85546875" style="405" customWidth="1"/>
    <col min="5118" max="5118" width="9.140625" style="405"/>
    <col min="5119" max="5119" width="9.85546875" style="405" customWidth="1"/>
    <col min="5120" max="5120" width="9.5703125" style="405" customWidth="1"/>
    <col min="5121" max="5121" width="9.140625" style="405"/>
    <col min="5122" max="5122" width="10.140625" style="405" customWidth="1"/>
    <col min="5123" max="5123" width="9.5703125" style="405" customWidth="1"/>
    <col min="5124" max="5124" width="9.140625" style="405"/>
    <col min="5125" max="5126" width="9.85546875" style="405" customWidth="1"/>
    <col min="5127" max="5352" width="9.140625" style="405"/>
    <col min="5353" max="5353" width="32.85546875" style="405" customWidth="1"/>
    <col min="5354" max="5354" width="9.7109375" style="405" customWidth="1"/>
    <col min="5355" max="5355" width="10.140625" style="405" customWidth="1"/>
    <col min="5356" max="5356" width="9.140625" style="405" customWidth="1"/>
    <col min="5357" max="5357" width="10" style="405" customWidth="1"/>
    <col min="5358" max="5358" width="9.85546875" style="405" customWidth="1"/>
    <col min="5359" max="5359" width="9.140625" style="405" customWidth="1"/>
    <col min="5360" max="5360" width="9.5703125" style="405" customWidth="1"/>
    <col min="5361" max="5361" width="9.7109375" style="405" customWidth="1"/>
    <col min="5362" max="5362" width="9.5703125" style="405" bestFit="1" customWidth="1"/>
    <col min="5363" max="5363" width="10.5703125" style="405" customWidth="1"/>
    <col min="5364" max="5364" width="9.85546875" style="405" customWidth="1"/>
    <col min="5365" max="5365" width="9.140625" style="405"/>
    <col min="5366" max="5366" width="10" style="405" customWidth="1"/>
    <col min="5367" max="5367" width="10.140625" style="405" customWidth="1"/>
    <col min="5368" max="5368" width="9.140625" style="405"/>
    <col min="5369" max="5369" width="10" style="405" customWidth="1"/>
    <col min="5370" max="5370" width="9.7109375" style="405" customWidth="1"/>
    <col min="5371" max="5371" width="11.28515625" style="405" customWidth="1"/>
    <col min="5372" max="5372" width="9.7109375" style="405" customWidth="1"/>
    <col min="5373" max="5373" width="9.85546875" style="405" customWidth="1"/>
    <col min="5374" max="5374" width="9.140625" style="405"/>
    <col min="5375" max="5375" width="9.85546875" style="405" customWidth="1"/>
    <col min="5376" max="5376" width="9.5703125" style="405" customWidth="1"/>
    <col min="5377" max="5377" width="9.140625" style="405"/>
    <col min="5378" max="5378" width="10.140625" style="405" customWidth="1"/>
    <col min="5379" max="5379" width="9.5703125" style="405" customWidth="1"/>
    <col min="5380" max="5380" width="9.140625" style="405"/>
    <col min="5381" max="5382" width="9.85546875" style="405" customWidth="1"/>
    <col min="5383" max="5608" width="9.140625" style="405"/>
    <col min="5609" max="5609" width="32.85546875" style="405" customWidth="1"/>
    <col min="5610" max="5610" width="9.7109375" style="405" customWidth="1"/>
    <col min="5611" max="5611" width="10.140625" style="405" customWidth="1"/>
    <col min="5612" max="5612" width="9.140625" style="405" customWidth="1"/>
    <col min="5613" max="5613" width="10" style="405" customWidth="1"/>
    <col min="5614" max="5614" width="9.85546875" style="405" customWidth="1"/>
    <col min="5615" max="5615" width="9.140625" style="405" customWidth="1"/>
    <col min="5616" max="5616" width="9.5703125" style="405" customWidth="1"/>
    <col min="5617" max="5617" width="9.7109375" style="405" customWidth="1"/>
    <col min="5618" max="5618" width="9.5703125" style="405" bestFit="1" customWidth="1"/>
    <col min="5619" max="5619" width="10.5703125" style="405" customWidth="1"/>
    <col min="5620" max="5620" width="9.85546875" style="405" customWidth="1"/>
    <col min="5621" max="5621" width="9.140625" style="405"/>
    <col min="5622" max="5622" width="10" style="405" customWidth="1"/>
    <col min="5623" max="5623" width="10.140625" style="405" customWidth="1"/>
    <col min="5624" max="5624" width="9.140625" style="405"/>
    <col min="5625" max="5625" width="10" style="405" customWidth="1"/>
    <col min="5626" max="5626" width="9.7109375" style="405" customWidth="1"/>
    <col min="5627" max="5627" width="11.28515625" style="405" customWidth="1"/>
    <col min="5628" max="5628" width="9.7109375" style="405" customWidth="1"/>
    <col min="5629" max="5629" width="9.85546875" style="405" customWidth="1"/>
    <col min="5630" max="5630" width="9.140625" style="405"/>
    <col min="5631" max="5631" width="9.85546875" style="405" customWidth="1"/>
    <col min="5632" max="5632" width="9.5703125" style="405" customWidth="1"/>
    <col min="5633" max="5633" width="9.140625" style="405"/>
    <col min="5634" max="5634" width="10.140625" style="405" customWidth="1"/>
    <col min="5635" max="5635" width="9.5703125" style="405" customWidth="1"/>
    <col min="5636" max="5636" width="9.140625" style="405"/>
    <col min="5637" max="5638" width="9.85546875" style="405" customWidth="1"/>
    <col min="5639" max="5864" width="9.140625" style="405"/>
    <col min="5865" max="5865" width="32.85546875" style="405" customWidth="1"/>
    <col min="5866" max="5866" width="9.7109375" style="405" customWidth="1"/>
    <col min="5867" max="5867" width="10.140625" style="405" customWidth="1"/>
    <col min="5868" max="5868" width="9.140625" style="405" customWidth="1"/>
    <col min="5869" max="5869" width="10" style="405" customWidth="1"/>
    <col min="5870" max="5870" width="9.85546875" style="405" customWidth="1"/>
    <col min="5871" max="5871" width="9.140625" style="405" customWidth="1"/>
    <col min="5872" max="5872" width="9.5703125" style="405" customWidth="1"/>
    <col min="5873" max="5873" width="9.7109375" style="405" customWidth="1"/>
    <col min="5874" max="5874" width="9.5703125" style="405" bestFit="1" customWidth="1"/>
    <col min="5875" max="5875" width="10.5703125" style="405" customWidth="1"/>
    <col min="5876" max="5876" width="9.85546875" style="405" customWidth="1"/>
    <col min="5877" max="5877" width="9.140625" style="405"/>
    <col min="5878" max="5878" width="10" style="405" customWidth="1"/>
    <col min="5879" max="5879" width="10.140625" style="405" customWidth="1"/>
    <col min="5880" max="5880" width="9.140625" style="405"/>
    <col min="5881" max="5881" width="10" style="405" customWidth="1"/>
    <col min="5882" max="5882" width="9.7109375" style="405" customWidth="1"/>
    <col min="5883" max="5883" width="11.28515625" style="405" customWidth="1"/>
    <col min="5884" max="5884" width="9.7109375" style="405" customWidth="1"/>
    <col min="5885" max="5885" width="9.85546875" style="405" customWidth="1"/>
    <col min="5886" max="5886" width="9.140625" style="405"/>
    <col min="5887" max="5887" width="9.85546875" style="405" customWidth="1"/>
    <col min="5888" max="5888" width="9.5703125" style="405" customWidth="1"/>
    <col min="5889" max="5889" width="9.140625" style="405"/>
    <col min="5890" max="5890" width="10.140625" style="405" customWidth="1"/>
    <col min="5891" max="5891" width="9.5703125" style="405" customWidth="1"/>
    <col min="5892" max="5892" width="9.140625" style="405"/>
    <col min="5893" max="5894" width="9.85546875" style="405" customWidth="1"/>
    <col min="5895" max="6120" width="9.140625" style="405"/>
    <col min="6121" max="6121" width="32.85546875" style="405" customWidth="1"/>
    <col min="6122" max="6122" width="9.7109375" style="405" customWidth="1"/>
    <col min="6123" max="6123" width="10.140625" style="405" customWidth="1"/>
    <col min="6124" max="6124" width="9.140625" style="405" customWidth="1"/>
    <col min="6125" max="6125" width="10" style="405" customWidth="1"/>
    <col min="6126" max="6126" width="9.85546875" style="405" customWidth="1"/>
    <col min="6127" max="6127" width="9.140625" style="405" customWidth="1"/>
    <col min="6128" max="6128" width="9.5703125" style="405" customWidth="1"/>
    <col min="6129" max="6129" width="9.7109375" style="405" customWidth="1"/>
    <col min="6130" max="6130" width="9.5703125" style="405" bestFit="1" customWidth="1"/>
    <col min="6131" max="6131" width="10.5703125" style="405" customWidth="1"/>
    <col min="6132" max="6132" width="9.85546875" style="405" customWidth="1"/>
    <col min="6133" max="6133" width="9.140625" style="405"/>
    <col min="6134" max="6134" width="10" style="405" customWidth="1"/>
    <col min="6135" max="6135" width="10.140625" style="405" customWidth="1"/>
    <col min="6136" max="6136" width="9.140625" style="405"/>
    <col min="6137" max="6137" width="10" style="405" customWidth="1"/>
    <col min="6138" max="6138" width="9.7109375" style="405" customWidth="1"/>
    <col min="6139" max="6139" width="11.28515625" style="405" customWidth="1"/>
    <col min="6140" max="6140" width="9.7109375" style="405" customWidth="1"/>
    <col min="6141" max="6141" width="9.85546875" style="405" customWidth="1"/>
    <col min="6142" max="6142" width="9.140625" style="405"/>
    <col min="6143" max="6143" width="9.85546875" style="405" customWidth="1"/>
    <col min="6144" max="6144" width="9.5703125" style="405" customWidth="1"/>
    <col min="6145" max="6145" width="9.140625" style="405"/>
    <col min="6146" max="6146" width="10.140625" style="405" customWidth="1"/>
    <col min="6147" max="6147" width="9.5703125" style="405" customWidth="1"/>
    <col min="6148" max="6148" width="9.140625" style="405"/>
    <col min="6149" max="6150" width="9.85546875" style="405" customWidth="1"/>
    <col min="6151" max="6376" width="9.140625" style="405"/>
    <col min="6377" max="6377" width="32.85546875" style="405" customWidth="1"/>
    <col min="6378" max="6378" width="9.7109375" style="405" customWidth="1"/>
    <col min="6379" max="6379" width="10.140625" style="405" customWidth="1"/>
    <col min="6380" max="6380" width="9.140625" style="405" customWidth="1"/>
    <col min="6381" max="6381" width="10" style="405" customWidth="1"/>
    <col min="6382" max="6382" width="9.85546875" style="405" customWidth="1"/>
    <col min="6383" max="6383" width="9.140625" style="405" customWidth="1"/>
    <col min="6384" max="6384" width="9.5703125" style="405" customWidth="1"/>
    <col min="6385" max="6385" width="9.7109375" style="405" customWidth="1"/>
    <col min="6386" max="6386" width="9.5703125" style="405" bestFit="1" customWidth="1"/>
    <col min="6387" max="6387" width="10.5703125" style="405" customWidth="1"/>
    <col min="6388" max="6388" width="9.85546875" style="405" customWidth="1"/>
    <col min="6389" max="6389" width="9.140625" style="405"/>
    <col min="6390" max="6390" width="10" style="405" customWidth="1"/>
    <col min="6391" max="6391" width="10.140625" style="405" customWidth="1"/>
    <col min="6392" max="6392" width="9.140625" style="405"/>
    <col min="6393" max="6393" width="10" style="405" customWidth="1"/>
    <col min="6394" max="6394" width="9.7109375" style="405" customWidth="1"/>
    <col min="6395" max="6395" width="11.28515625" style="405" customWidth="1"/>
    <col min="6396" max="6396" width="9.7109375" style="405" customWidth="1"/>
    <col min="6397" max="6397" width="9.85546875" style="405" customWidth="1"/>
    <col min="6398" max="6398" width="9.140625" style="405"/>
    <col min="6399" max="6399" width="9.85546875" style="405" customWidth="1"/>
    <col min="6400" max="6400" width="9.5703125" style="405" customWidth="1"/>
    <col min="6401" max="6401" width="9.140625" style="405"/>
    <col min="6402" max="6402" width="10.140625" style="405" customWidth="1"/>
    <col min="6403" max="6403" width="9.5703125" style="405" customWidth="1"/>
    <col min="6404" max="6404" width="9.140625" style="405"/>
    <col min="6405" max="6406" width="9.85546875" style="405" customWidth="1"/>
    <col min="6407" max="6632" width="9.140625" style="405"/>
    <col min="6633" max="6633" width="32.85546875" style="405" customWidth="1"/>
    <col min="6634" max="6634" width="9.7109375" style="405" customWidth="1"/>
    <col min="6635" max="6635" width="10.140625" style="405" customWidth="1"/>
    <col min="6636" max="6636" width="9.140625" style="405" customWidth="1"/>
    <col min="6637" max="6637" width="10" style="405" customWidth="1"/>
    <col min="6638" max="6638" width="9.85546875" style="405" customWidth="1"/>
    <col min="6639" max="6639" width="9.140625" style="405" customWidth="1"/>
    <col min="6640" max="6640" width="9.5703125" style="405" customWidth="1"/>
    <col min="6641" max="6641" width="9.7109375" style="405" customWidth="1"/>
    <col min="6642" max="6642" width="9.5703125" style="405" bestFit="1" customWidth="1"/>
    <col min="6643" max="6643" width="10.5703125" style="405" customWidth="1"/>
    <col min="6644" max="6644" width="9.85546875" style="405" customWidth="1"/>
    <col min="6645" max="6645" width="9.140625" style="405"/>
    <col min="6646" max="6646" width="10" style="405" customWidth="1"/>
    <col min="6647" max="6647" width="10.140625" style="405" customWidth="1"/>
    <col min="6648" max="6648" width="9.140625" style="405"/>
    <col min="6649" max="6649" width="10" style="405" customWidth="1"/>
    <col min="6650" max="6650" width="9.7109375" style="405" customWidth="1"/>
    <col min="6651" max="6651" width="11.28515625" style="405" customWidth="1"/>
    <col min="6652" max="6652" width="9.7109375" style="405" customWidth="1"/>
    <col min="6653" max="6653" width="9.85546875" style="405" customWidth="1"/>
    <col min="6654" max="6654" width="9.140625" style="405"/>
    <col min="6655" max="6655" width="9.85546875" style="405" customWidth="1"/>
    <col min="6656" max="6656" width="9.5703125" style="405" customWidth="1"/>
    <col min="6657" max="6657" width="9.140625" style="405"/>
    <col min="6658" max="6658" width="10.140625" style="405" customWidth="1"/>
    <col min="6659" max="6659" width="9.5703125" style="405" customWidth="1"/>
    <col min="6660" max="6660" width="9.140625" style="405"/>
    <col min="6661" max="6662" width="9.85546875" style="405" customWidth="1"/>
    <col min="6663" max="6888" width="9.140625" style="405"/>
    <col min="6889" max="6889" width="32.85546875" style="405" customWidth="1"/>
    <col min="6890" max="6890" width="9.7109375" style="405" customWidth="1"/>
    <col min="6891" max="6891" width="10.140625" style="405" customWidth="1"/>
    <col min="6892" max="6892" width="9.140625" style="405" customWidth="1"/>
    <col min="6893" max="6893" width="10" style="405" customWidth="1"/>
    <col min="6894" max="6894" width="9.85546875" style="405" customWidth="1"/>
    <col min="6895" max="6895" width="9.140625" style="405" customWidth="1"/>
    <col min="6896" max="6896" width="9.5703125" style="405" customWidth="1"/>
    <col min="6897" max="6897" width="9.7109375" style="405" customWidth="1"/>
    <col min="6898" max="6898" width="9.5703125" style="405" bestFit="1" customWidth="1"/>
    <col min="6899" max="6899" width="10.5703125" style="405" customWidth="1"/>
    <col min="6900" max="6900" width="9.85546875" style="405" customWidth="1"/>
    <col min="6901" max="6901" width="9.140625" style="405"/>
    <col min="6902" max="6902" width="10" style="405" customWidth="1"/>
    <col min="6903" max="6903" width="10.140625" style="405" customWidth="1"/>
    <col min="6904" max="6904" width="9.140625" style="405"/>
    <col min="6905" max="6905" width="10" style="405" customWidth="1"/>
    <col min="6906" max="6906" width="9.7109375" style="405" customWidth="1"/>
    <col min="6907" max="6907" width="11.28515625" style="405" customWidth="1"/>
    <col min="6908" max="6908" width="9.7109375" style="405" customWidth="1"/>
    <col min="6909" max="6909" width="9.85546875" style="405" customWidth="1"/>
    <col min="6910" max="6910" width="9.140625" style="405"/>
    <col min="6911" max="6911" width="9.85546875" style="405" customWidth="1"/>
    <col min="6912" max="6912" width="9.5703125" style="405" customWidth="1"/>
    <col min="6913" max="6913" width="9.140625" style="405"/>
    <col min="6914" max="6914" width="10.140625" style="405" customWidth="1"/>
    <col min="6915" max="6915" width="9.5703125" style="405" customWidth="1"/>
    <col min="6916" max="6916" width="9.140625" style="405"/>
    <col min="6917" max="6918" width="9.85546875" style="405" customWidth="1"/>
    <col min="6919" max="7144" width="9.140625" style="405"/>
    <col min="7145" max="7145" width="32.85546875" style="405" customWidth="1"/>
    <col min="7146" max="7146" width="9.7109375" style="405" customWidth="1"/>
    <col min="7147" max="7147" width="10.140625" style="405" customWidth="1"/>
    <col min="7148" max="7148" width="9.140625" style="405" customWidth="1"/>
    <col min="7149" max="7149" width="10" style="405" customWidth="1"/>
    <col min="7150" max="7150" width="9.85546875" style="405" customWidth="1"/>
    <col min="7151" max="7151" width="9.140625" style="405" customWidth="1"/>
    <col min="7152" max="7152" width="9.5703125" style="405" customWidth="1"/>
    <col min="7153" max="7153" width="9.7109375" style="405" customWidth="1"/>
    <col min="7154" max="7154" width="9.5703125" style="405" bestFit="1" customWidth="1"/>
    <col min="7155" max="7155" width="10.5703125" style="405" customWidth="1"/>
    <col min="7156" max="7156" width="9.85546875" style="405" customWidth="1"/>
    <col min="7157" max="7157" width="9.140625" style="405"/>
    <col min="7158" max="7158" width="10" style="405" customWidth="1"/>
    <col min="7159" max="7159" width="10.140625" style="405" customWidth="1"/>
    <col min="7160" max="7160" width="9.140625" style="405"/>
    <col min="7161" max="7161" width="10" style="405" customWidth="1"/>
    <col min="7162" max="7162" width="9.7109375" style="405" customWidth="1"/>
    <col min="7163" max="7163" width="11.28515625" style="405" customWidth="1"/>
    <col min="7164" max="7164" width="9.7109375" style="405" customWidth="1"/>
    <col min="7165" max="7165" width="9.85546875" style="405" customWidth="1"/>
    <col min="7166" max="7166" width="9.140625" style="405"/>
    <col min="7167" max="7167" width="9.85546875" style="405" customWidth="1"/>
    <col min="7168" max="7168" width="9.5703125" style="405" customWidth="1"/>
    <col min="7169" max="7169" width="9.140625" style="405"/>
    <col min="7170" max="7170" width="10.140625" style="405" customWidth="1"/>
    <col min="7171" max="7171" width="9.5703125" style="405" customWidth="1"/>
    <col min="7172" max="7172" width="9.140625" style="405"/>
    <col min="7173" max="7174" width="9.85546875" style="405" customWidth="1"/>
    <col min="7175" max="7400" width="9.140625" style="405"/>
    <col min="7401" max="7401" width="32.85546875" style="405" customWidth="1"/>
    <col min="7402" max="7402" width="9.7109375" style="405" customWidth="1"/>
    <col min="7403" max="7403" width="10.140625" style="405" customWidth="1"/>
    <col min="7404" max="7404" width="9.140625" style="405" customWidth="1"/>
    <col min="7405" max="7405" width="10" style="405" customWidth="1"/>
    <col min="7406" max="7406" width="9.85546875" style="405" customWidth="1"/>
    <col min="7407" max="7407" width="9.140625" style="405" customWidth="1"/>
    <col min="7408" max="7408" width="9.5703125" style="405" customWidth="1"/>
    <col min="7409" max="7409" width="9.7109375" style="405" customWidth="1"/>
    <col min="7410" max="7410" width="9.5703125" style="405" bestFit="1" customWidth="1"/>
    <col min="7411" max="7411" width="10.5703125" style="405" customWidth="1"/>
    <col min="7412" max="7412" width="9.85546875" style="405" customWidth="1"/>
    <col min="7413" max="7413" width="9.140625" style="405"/>
    <col min="7414" max="7414" width="10" style="405" customWidth="1"/>
    <col min="7415" max="7415" width="10.140625" style="405" customWidth="1"/>
    <col min="7416" max="7416" width="9.140625" style="405"/>
    <col min="7417" max="7417" width="10" style="405" customWidth="1"/>
    <col min="7418" max="7418" width="9.7109375" style="405" customWidth="1"/>
    <col min="7419" max="7419" width="11.28515625" style="405" customWidth="1"/>
    <col min="7420" max="7420" width="9.7109375" style="405" customWidth="1"/>
    <col min="7421" max="7421" width="9.85546875" style="405" customWidth="1"/>
    <col min="7422" max="7422" width="9.140625" style="405"/>
    <col min="7423" max="7423" width="9.85546875" style="405" customWidth="1"/>
    <col min="7424" max="7424" width="9.5703125" style="405" customWidth="1"/>
    <col min="7425" max="7425" width="9.140625" style="405"/>
    <col min="7426" max="7426" width="10.140625" style="405" customWidth="1"/>
    <col min="7427" max="7427" width="9.5703125" style="405" customWidth="1"/>
    <col min="7428" max="7428" width="9.140625" style="405"/>
    <col min="7429" max="7430" width="9.85546875" style="405" customWidth="1"/>
    <col min="7431" max="7656" width="9.140625" style="405"/>
    <col min="7657" max="7657" width="32.85546875" style="405" customWidth="1"/>
    <col min="7658" max="7658" width="9.7109375" style="405" customWidth="1"/>
    <col min="7659" max="7659" width="10.140625" style="405" customWidth="1"/>
    <col min="7660" max="7660" width="9.140625" style="405" customWidth="1"/>
    <col min="7661" max="7661" width="10" style="405" customWidth="1"/>
    <col min="7662" max="7662" width="9.85546875" style="405" customWidth="1"/>
    <col min="7663" max="7663" width="9.140625" style="405" customWidth="1"/>
    <col min="7664" max="7664" width="9.5703125" style="405" customWidth="1"/>
    <col min="7665" max="7665" width="9.7109375" style="405" customWidth="1"/>
    <col min="7666" max="7666" width="9.5703125" style="405" bestFit="1" customWidth="1"/>
    <col min="7667" max="7667" width="10.5703125" style="405" customWidth="1"/>
    <col min="7668" max="7668" width="9.85546875" style="405" customWidth="1"/>
    <col min="7669" max="7669" width="9.140625" style="405"/>
    <col min="7670" max="7670" width="10" style="405" customWidth="1"/>
    <col min="7671" max="7671" width="10.140625" style="405" customWidth="1"/>
    <col min="7672" max="7672" width="9.140625" style="405"/>
    <col min="7673" max="7673" width="10" style="405" customWidth="1"/>
    <col min="7674" max="7674" width="9.7109375" style="405" customWidth="1"/>
    <col min="7675" max="7675" width="11.28515625" style="405" customWidth="1"/>
    <col min="7676" max="7676" width="9.7109375" style="405" customWidth="1"/>
    <col min="7677" max="7677" width="9.85546875" style="405" customWidth="1"/>
    <col min="7678" max="7678" width="9.140625" style="405"/>
    <col min="7679" max="7679" width="9.85546875" style="405" customWidth="1"/>
    <col min="7680" max="7680" width="9.5703125" style="405" customWidth="1"/>
    <col min="7681" max="7681" width="9.140625" style="405"/>
    <col min="7682" max="7682" width="10.140625" style="405" customWidth="1"/>
    <col min="7683" max="7683" width="9.5703125" style="405" customWidth="1"/>
    <col min="7684" max="7684" width="9.140625" style="405"/>
    <col min="7685" max="7686" width="9.85546875" style="405" customWidth="1"/>
    <col min="7687" max="7912" width="9.140625" style="405"/>
    <col min="7913" max="7913" width="32.85546875" style="405" customWidth="1"/>
    <col min="7914" max="7914" width="9.7109375" style="405" customWidth="1"/>
    <col min="7915" max="7915" width="10.140625" style="405" customWidth="1"/>
    <col min="7916" max="7916" width="9.140625" style="405" customWidth="1"/>
    <col min="7917" max="7917" width="10" style="405" customWidth="1"/>
    <col min="7918" max="7918" width="9.85546875" style="405" customWidth="1"/>
    <col min="7919" max="7919" width="9.140625" style="405" customWidth="1"/>
    <col min="7920" max="7920" width="9.5703125" style="405" customWidth="1"/>
    <col min="7921" max="7921" width="9.7109375" style="405" customWidth="1"/>
    <col min="7922" max="7922" width="9.5703125" style="405" bestFit="1" customWidth="1"/>
    <col min="7923" max="7923" width="10.5703125" style="405" customWidth="1"/>
    <col min="7924" max="7924" width="9.85546875" style="405" customWidth="1"/>
    <col min="7925" max="7925" width="9.140625" style="405"/>
    <col min="7926" max="7926" width="10" style="405" customWidth="1"/>
    <col min="7927" max="7927" width="10.140625" style="405" customWidth="1"/>
    <col min="7928" max="7928" width="9.140625" style="405"/>
    <col min="7929" max="7929" width="10" style="405" customWidth="1"/>
    <col min="7930" max="7930" width="9.7109375" style="405" customWidth="1"/>
    <col min="7931" max="7931" width="11.28515625" style="405" customWidth="1"/>
    <col min="7932" max="7932" width="9.7109375" style="405" customWidth="1"/>
    <col min="7933" max="7933" width="9.85546875" style="405" customWidth="1"/>
    <col min="7934" max="7934" width="9.140625" style="405"/>
    <col min="7935" max="7935" width="9.85546875" style="405" customWidth="1"/>
    <col min="7936" max="7936" width="9.5703125" style="405" customWidth="1"/>
    <col min="7937" max="7937" width="9.140625" style="405"/>
    <col min="7938" max="7938" width="10.140625" style="405" customWidth="1"/>
    <col min="7939" max="7939" width="9.5703125" style="405" customWidth="1"/>
    <col min="7940" max="7940" width="9.140625" style="405"/>
    <col min="7941" max="7942" width="9.85546875" style="405" customWidth="1"/>
    <col min="7943" max="8168" width="9.140625" style="405"/>
    <col min="8169" max="8169" width="32.85546875" style="405" customWidth="1"/>
    <col min="8170" max="8170" width="9.7109375" style="405" customWidth="1"/>
    <col min="8171" max="8171" width="10.140625" style="405" customWidth="1"/>
    <col min="8172" max="8172" width="9.140625" style="405" customWidth="1"/>
    <col min="8173" max="8173" width="10" style="405" customWidth="1"/>
    <col min="8174" max="8174" width="9.85546875" style="405" customWidth="1"/>
    <col min="8175" max="8175" width="9.140625" style="405" customWidth="1"/>
    <col min="8176" max="8176" width="9.5703125" style="405" customWidth="1"/>
    <col min="8177" max="8177" width="9.7109375" style="405" customWidth="1"/>
    <col min="8178" max="8178" width="9.5703125" style="405" bestFit="1" customWidth="1"/>
    <col min="8179" max="8179" width="10.5703125" style="405" customWidth="1"/>
    <col min="8180" max="8180" width="9.85546875" style="405" customWidth="1"/>
    <col min="8181" max="8181" width="9.140625" style="405"/>
    <col min="8182" max="8182" width="10" style="405" customWidth="1"/>
    <col min="8183" max="8183" width="10.140625" style="405" customWidth="1"/>
    <col min="8184" max="8184" width="9.140625" style="405"/>
    <col min="8185" max="8185" width="10" style="405" customWidth="1"/>
    <col min="8186" max="8186" width="9.7109375" style="405" customWidth="1"/>
    <col min="8187" max="8187" width="11.28515625" style="405" customWidth="1"/>
    <col min="8188" max="8188" width="9.7109375" style="405" customWidth="1"/>
    <col min="8189" max="8189" width="9.85546875" style="405" customWidth="1"/>
    <col min="8190" max="8190" width="9.140625" style="405"/>
    <col min="8191" max="8191" width="9.85546875" style="405" customWidth="1"/>
    <col min="8192" max="8192" width="9.5703125" style="405" customWidth="1"/>
    <col min="8193" max="8193" width="9.140625" style="405"/>
    <col min="8194" max="8194" width="10.140625" style="405" customWidth="1"/>
    <col min="8195" max="8195" width="9.5703125" style="405" customWidth="1"/>
    <col min="8196" max="8196" width="9.140625" style="405"/>
    <col min="8197" max="8198" width="9.85546875" style="405" customWidth="1"/>
    <col min="8199" max="8424" width="9.140625" style="405"/>
    <col min="8425" max="8425" width="32.85546875" style="405" customWidth="1"/>
    <col min="8426" max="8426" width="9.7109375" style="405" customWidth="1"/>
    <col min="8427" max="8427" width="10.140625" style="405" customWidth="1"/>
    <col min="8428" max="8428" width="9.140625" style="405" customWidth="1"/>
    <col min="8429" max="8429" width="10" style="405" customWidth="1"/>
    <col min="8430" max="8430" width="9.85546875" style="405" customWidth="1"/>
    <col min="8431" max="8431" width="9.140625" style="405" customWidth="1"/>
    <col min="8432" max="8432" width="9.5703125" style="405" customWidth="1"/>
    <col min="8433" max="8433" width="9.7109375" style="405" customWidth="1"/>
    <col min="8434" max="8434" width="9.5703125" style="405" bestFit="1" customWidth="1"/>
    <col min="8435" max="8435" width="10.5703125" style="405" customWidth="1"/>
    <col min="8436" max="8436" width="9.85546875" style="405" customWidth="1"/>
    <col min="8437" max="8437" width="9.140625" style="405"/>
    <col min="8438" max="8438" width="10" style="405" customWidth="1"/>
    <col min="8439" max="8439" width="10.140625" style="405" customWidth="1"/>
    <col min="8440" max="8440" width="9.140625" style="405"/>
    <col min="8441" max="8441" width="10" style="405" customWidth="1"/>
    <col min="8442" max="8442" width="9.7109375" style="405" customWidth="1"/>
    <col min="8443" max="8443" width="11.28515625" style="405" customWidth="1"/>
    <col min="8444" max="8444" width="9.7109375" style="405" customWidth="1"/>
    <col min="8445" max="8445" width="9.85546875" style="405" customWidth="1"/>
    <col min="8446" max="8446" width="9.140625" style="405"/>
    <col min="8447" max="8447" width="9.85546875" style="405" customWidth="1"/>
    <col min="8448" max="8448" width="9.5703125" style="405" customWidth="1"/>
    <col min="8449" max="8449" width="9.140625" style="405"/>
    <col min="8450" max="8450" width="10.140625" style="405" customWidth="1"/>
    <col min="8451" max="8451" width="9.5703125" style="405" customWidth="1"/>
    <col min="8452" max="8452" width="9.140625" style="405"/>
    <col min="8453" max="8454" width="9.85546875" style="405" customWidth="1"/>
    <col min="8455" max="8680" width="9.140625" style="405"/>
    <col min="8681" max="8681" width="32.85546875" style="405" customWidth="1"/>
    <col min="8682" max="8682" width="9.7109375" style="405" customWidth="1"/>
    <col min="8683" max="8683" width="10.140625" style="405" customWidth="1"/>
    <col min="8684" max="8684" width="9.140625" style="405" customWidth="1"/>
    <col min="8685" max="8685" width="10" style="405" customWidth="1"/>
    <col min="8686" max="8686" width="9.85546875" style="405" customWidth="1"/>
    <col min="8687" max="8687" width="9.140625" style="405" customWidth="1"/>
    <col min="8688" max="8688" width="9.5703125" style="405" customWidth="1"/>
    <col min="8689" max="8689" width="9.7109375" style="405" customWidth="1"/>
    <col min="8690" max="8690" width="9.5703125" style="405" bestFit="1" customWidth="1"/>
    <col min="8691" max="8691" width="10.5703125" style="405" customWidth="1"/>
    <col min="8692" max="8692" width="9.85546875" style="405" customWidth="1"/>
    <col min="8693" max="8693" width="9.140625" style="405"/>
    <col min="8694" max="8694" width="10" style="405" customWidth="1"/>
    <col min="8695" max="8695" width="10.140625" style="405" customWidth="1"/>
    <col min="8696" max="8696" width="9.140625" style="405"/>
    <col min="8697" max="8697" width="10" style="405" customWidth="1"/>
    <col min="8698" max="8698" width="9.7109375" style="405" customWidth="1"/>
    <col min="8699" max="8699" width="11.28515625" style="405" customWidth="1"/>
    <col min="8700" max="8700" width="9.7109375" style="405" customWidth="1"/>
    <col min="8701" max="8701" width="9.85546875" style="405" customWidth="1"/>
    <col min="8702" max="8702" width="9.140625" style="405"/>
    <col min="8703" max="8703" width="9.85546875" style="405" customWidth="1"/>
    <col min="8704" max="8704" width="9.5703125" style="405" customWidth="1"/>
    <col min="8705" max="8705" width="9.140625" style="405"/>
    <col min="8706" max="8706" width="10.140625" style="405" customWidth="1"/>
    <col min="8707" max="8707" width="9.5703125" style="405" customWidth="1"/>
    <col min="8708" max="8708" width="9.140625" style="405"/>
    <col min="8709" max="8710" width="9.85546875" style="405" customWidth="1"/>
    <col min="8711" max="8936" width="9.140625" style="405"/>
    <col min="8937" max="8937" width="32.85546875" style="405" customWidth="1"/>
    <col min="8938" max="8938" width="9.7109375" style="405" customWidth="1"/>
    <col min="8939" max="8939" width="10.140625" style="405" customWidth="1"/>
    <col min="8940" max="8940" width="9.140625" style="405" customWidth="1"/>
    <col min="8941" max="8941" width="10" style="405" customWidth="1"/>
    <col min="8942" max="8942" width="9.85546875" style="405" customWidth="1"/>
    <col min="8943" max="8943" width="9.140625" style="405" customWidth="1"/>
    <col min="8944" max="8944" width="9.5703125" style="405" customWidth="1"/>
    <col min="8945" max="8945" width="9.7109375" style="405" customWidth="1"/>
    <col min="8946" max="8946" width="9.5703125" style="405" bestFit="1" customWidth="1"/>
    <col min="8947" max="8947" width="10.5703125" style="405" customWidth="1"/>
    <col min="8948" max="8948" width="9.85546875" style="405" customWidth="1"/>
    <col min="8949" max="8949" width="9.140625" style="405"/>
    <col min="8950" max="8950" width="10" style="405" customWidth="1"/>
    <col min="8951" max="8951" width="10.140625" style="405" customWidth="1"/>
    <col min="8952" max="8952" width="9.140625" style="405"/>
    <col min="8953" max="8953" width="10" style="405" customWidth="1"/>
    <col min="8954" max="8954" width="9.7109375" style="405" customWidth="1"/>
    <col min="8955" max="8955" width="11.28515625" style="405" customWidth="1"/>
    <col min="8956" max="8956" width="9.7109375" style="405" customWidth="1"/>
    <col min="8957" max="8957" width="9.85546875" style="405" customWidth="1"/>
    <col min="8958" max="8958" width="9.140625" style="405"/>
    <col min="8959" max="8959" width="9.85546875" style="405" customWidth="1"/>
    <col min="8960" max="8960" width="9.5703125" style="405" customWidth="1"/>
    <col min="8961" max="8961" width="9.140625" style="405"/>
    <col min="8962" max="8962" width="10.140625" style="405" customWidth="1"/>
    <col min="8963" max="8963" width="9.5703125" style="405" customWidth="1"/>
    <col min="8964" max="8964" width="9.140625" style="405"/>
    <col min="8965" max="8966" width="9.85546875" style="405" customWidth="1"/>
    <col min="8967" max="9192" width="9.140625" style="405"/>
    <col min="9193" max="9193" width="32.85546875" style="405" customWidth="1"/>
    <col min="9194" max="9194" width="9.7109375" style="405" customWidth="1"/>
    <col min="9195" max="9195" width="10.140625" style="405" customWidth="1"/>
    <col min="9196" max="9196" width="9.140625" style="405" customWidth="1"/>
    <col min="9197" max="9197" width="10" style="405" customWidth="1"/>
    <col min="9198" max="9198" width="9.85546875" style="405" customWidth="1"/>
    <col min="9199" max="9199" width="9.140625" style="405" customWidth="1"/>
    <col min="9200" max="9200" width="9.5703125" style="405" customWidth="1"/>
    <col min="9201" max="9201" width="9.7109375" style="405" customWidth="1"/>
    <col min="9202" max="9202" width="9.5703125" style="405" bestFit="1" customWidth="1"/>
    <col min="9203" max="9203" width="10.5703125" style="405" customWidth="1"/>
    <col min="9204" max="9204" width="9.85546875" style="405" customWidth="1"/>
    <col min="9205" max="9205" width="9.140625" style="405"/>
    <col min="9206" max="9206" width="10" style="405" customWidth="1"/>
    <col min="9207" max="9207" width="10.140625" style="405" customWidth="1"/>
    <col min="9208" max="9208" width="9.140625" style="405"/>
    <col min="9209" max="9209" width="10" style="405" customWidth="1"/>
    <col min="9210" max="9210" width="9.7109375" style="405" customWidth="1"/>
    <col min="9211" max="9211" width="11.28515625" style="405" customWidth="1"/>
    <col min="9212" max="9212" width="9.7109375" style="405" customWidth="1"/>
    <col min="9213" max="9213" width="9.85546875" style="405" customWidth="1"/>
    <col min="9214" max="9214" width="9.140625" style="405"/>
    <col min="9215" max="9215" width="9.85546875" style="405" customWidth="1"/>
    <col min="9216" max="9216" width="9.5703125" style="405" customWidth="1"/>
    <col min="9217" max="9217" width="9.140625" style="405"/>
    <col min="9218" max="9218" width="10.140625" style="405" customWidth="1"/>
    <col min="9219" max="9219" width="9.5703125" style="405" customWidth="1"/>
    <col min="9220" max="9220" width="9.140625" style="405"/>
    <col min="9221" max="9222" width="9.85546875" style="405" customWidth="1"/>
    <col min="9223" max="9448" width="9.140625" style="405"/>
    <col min="9449" max="9449" width="32.85546875" style="405" customWidth="1"/>
    <col min="9450" max="9450" width="9.7109375" style="405" customWidth="1"/>
    <col min="9451" max="9451" width="10.140625" style="405" customWidth="1"/>
    <col min="9452" max="9452" width="9.140625" style="405" customWidth="1"/>
    <col min="9453" max="9453" width="10" style="405" customWidth="1"/>
    <col min="9454" max="9454" width="9.85546875" style="405" customWidth="1"/>
    <col min="9455" max="9455" width="9.140625" style="405" customWidth="1"/>
    <col min="9456" max="9456" width="9.5703125" style="405" customWidth="1"/>
    <col min="9457" max="9457" width="9.7109375" style="405" customWidth="1"/>
    <col min="9458" max="9458" width="9.5703125" style="405" bestFit="1" customWidth="1"/>
    <col min="9459" max="9459" width="10.5703125" style="405" customWidth="1"/>
    <col min="9460" max="9460" width="9.85546875" style="405" customWidth="1"/>
    <col min="9461" max="9461" width="9.140625" style="405"/>
    <col min="9462" max="9462" width="10" style="405" customWidth="1"/>
    <col min="9463" max="9463" width="10.140625" style="405" customWidth="1"/>
    <col min="9464" max="9464" width="9.140625" style="405"/>
    <col min="9465" max="9465" width="10" style="405" customWidth="1"/>
    <col min="9466" max="9466" width="9.7109375" style="405" customWidth="1"/>
    <col min="9467" max="9467" width="11.28515625" style="405" customWidth="1"/>
    <col min="9468" max="9468" width="9.7109375" style="405" customWidth="1"/>
    <col min="9469" max="9469" width="9.85546875" style="405" customWidth="1"/>
    <col min="9470" max="9470" width="9.140625" style="405"/>
    <col min="9471" max="9471" width="9.85546875" style="405" customWidth="1"/>
    <col min="9472" max="9472" width="9.5703125" style="405" customWidth="1"/>
    <col min="9473" max="9473" width="9.140625" style="405"/>
    <col min="9474" max="9474" width="10.140625" style="405" customWidth="1"/>
    <col min="9475" max="9475" width="9.5703125" style="405" customWidth="1"/>
    <col min="9476" max="9476" width="9.140625" style="405"/>
    <col min="9477" max="9478" width="9.85546875" style="405" customWidth="1"/>
    <col min="9479" max="9704" width="9.140625" style="405"/>
    <col min="9705" max="9705" width="32.85546875" style="405" customWidth="1"/>
    <col min="9706" max="9706" width="9.7109375" style="405" customWidth="1"/>
    <col min="9707" max="9707" width="10.140625" style="405" customWidth="1"/>
    <col min="9708" max="9708" width="9.140625" style="405" customWidth="1"/>
    <col min="9709" max="9709" width="10" style="405" customWidth="1"/>
    <col min="9710" max="9710" width="9.85546875" style="405" customWidth="1"/>
    <col min="9711" max="9711" width="9.140625" style="405" customWidth="1"/>
    <col min="9712" max="9712" width="9.5703125" style="405" customWidth="1"/>
    <col min="9713" max="9713" width="9.7109375" style="405" customWidth="1"/>
    <col min="9714" max="9714" width="9.5703125" style="405" bestFit="1" customWidth="1"/>
    <col min="9715" max="9715" width="10.5703125" style="405" customWidth="1"/>
    <col min="9716" max="9716" width="9.85546875" style="405" customWidth="1"/>
    <col min="9717" max="9717" width="9.140625" style="405"/>
    <col min="9718" max="9718" width="10" style="405" customWidth="1"/>
    <col min="9719" max="9719" width="10.140625" style="405" customWidth="1"/>
    <col min="9720" max="9720" width="9.140625" style="405"/>
    <col min="9721" max="9721" width="10" style="405" customWidth="1"/>
    <col min="9722" max="9722" width="9.7109375" style="405" customWidth="1"/>
    <col min="9723" max="9723" width="11.28515625" style="405" customWidth="1"/>
    <col min="9724" max="9724" width="9.7109375" style="405" customWidth="1"/>
    <col min="9725" max="9725" width="9.85546875" style="405" customWidth="1"/>
    <col min="9726" max="9726" width="9.140625" style="405"/>
    <col min="9727" max="9727" width="9.85546875" style="405" customWidth="1"/>
    <col min="9728" max="9728" width="9.5703125" style="405" customWidth="1"/>
    <col min="9729" max="9729" width="9.140625" style="405"/>
    <col min="9730" max="9730" width="10.140625" style="405" customWidth="1"/>
    <col min="9731" max="9731" width="9.5703125" style="405" customWidth="1"/>
    <col min="9732" max="9732" width="9.140625" style="405"/>
    <col min="9733" max="9734" width="9.85546875" style="405" customWidth="1"/>
    <col min="9735" max="9960" width="9.140625" style="405"/>
    <col min="9961" max="9961" width="32.85546875" style="405" customWidth="1"/>
    <col min="9962" max="9962" width="9.7109375" style="405" customWidth="1"/>
    <col min="9963" max="9963" width="10.140625" style="405" customWidth="1"/>
    <col min="9964" max="9964" width="9.140625" style="405" customWidth="1"/>
    <col min="9965" max="9965" width="10" style="405" customWidth="1"/>
    <col min="9966" max="9966" width="9.85546875" style="405" customWidth="1"/>
    <col min="9967" max="9967" width="9.140625" style="405" customWidth="1"/>
    <col min="9968" max="9968" width="9.5703125" style="405" customWidth="1"/>
    <col min="9969" max="9969" width="9.7109375" style="405" customWidth="1"/>
    <col min="9970" max="9970" width="9.5703125" style="405" bestFit="1" customWidth="1"/>
    <col min="9971" max="9971" width="10.5703125" style="405" customWidth="1"/>
    <col min="9972" max="9972" width="9.85546875" style="405" customWidth="1"/>
    <col min="9973" max="9973" width="9.140625" style="405"/>
    <col min="9974" max="9974" width="10" style="405" customWidth="1"/>
    <col min="9975" max="9975" width="10.140625" style="405" customWidth="1"/>
    <col min="9976" max="9976" width="9.140625" style="405"/>
    <col min="9977" max="9977" width="10" style="405" customWidth="1"/>
    <col min="9978" max="9978" width="9.7109375" style="405" customWidth="1"/>
    <col min="9979" max="9979" width="11.28515625" style="405" customWidth="1"/>
    <col min="9980" max="9980" width="9.7109375" style="405" customWidth="1"/>
    <col min="9981" max="9981" width="9.85546875" style="405" customWidth="1"/>
    <col min="9982" max="9982" width="9.140625" style="405"/>
    <col min="9983" max="9983" width="9.85546875" style="405" customWidth="1"/>
    <col min="9984" max="9984" width="9.5703125" style="405" customWidth="1"/>
    <col min="9985" max="9985" width="9.140625" style="405"/>
    <col min="9986" max="9986" width="10.140625" style="405" customWidth="1"/>
    <col min="9987" max="9987" width="9.5703125" style="405" customWidth="1"/>
    <col min="9988" max="9988" width="9.140625" style="405"/>
    <col min="9989" max="9990" width="9.85546875" style="405" customWidth="1"/>
    <col min="9991" max="10216" width="9.140625" style="405"/>
    <col min="10217" max="10217" width="32.85546875" style="405" customWidth="1"/>
    <col min="10218" max="10218" width="9.7109375" style="405" customWidth="1"/>
    <col min="10219" max="10219" width="10.140625" style="405" customWidth="1"/>
    <col min="10220" max="10220" width="9.140625" style="405" customWidth="1"/>
    <col min="10221" max="10221" width="10" style="405" customWidth="1"/>
    <col min="10222" max="10222" width="9.85546875" style="405" customWidth="1"/>
    <col min="10223" max="10223" width="9.140625" style="405" customWidth="1"/>
    <col min="10224" max="10224" width="9.5703125" style="405" customWidth="1"/>
    <col min="10225" max="10225" width="9.7109375" style="405" customWidth="1"/>
    <col min="10226" max="10226" width="9.5703125" style="405" bestFit="1" customWidth="1"/>
    <col min="10227" max="10227" width="10.5703125" style="405" customWidth="1"/>
    <col min="10228" max="10228" width="9.85546875" style="405" customWidth="1"/>
    <col min="10229" max="10229" width="9.140625" style="405"/>
    <col min="10230" max="10230" width="10" style="405" customWidth="1"/>
    <col min="10231" max="10231" width="10.140625" style="405" customWidth="1"/>
    <col min="10232" max="10232" width="9.140625" style="405"/>
    <col min="10233" max="10233" width="10" style="405" customWidth="1"/>
    <col min="10234" max="10234" width="9.7109375" style="405" customWidth="1"/>
    <col min="10235" max="10235" width="11.28515625" style="405" customWidth="1"/>
    <col min="10236" max="10236" width="9.7109375" style="405" customWidth="1"/>
    <col min="10237" max="10237" width="9.85546875" style="405" customWidth="1"/>
    <col min="10238" max="10238" width="9.140625" style="405"/>
    <col min="10239" max="10239" width="9.85546875" style="405" customWidth="1"/>
    <col min="10240" max="10240" width="9.5703125" style="405" customWidth="1"/>
    <col min="10241" max="10241" width="9.140625" style="405"/>
    <col min="10242" max="10242" width="10.140625" style="405" customWidth="1"/>
    <col min="10243" max="10243" width="9.5703125" style="405" customWidth="1"/>
    <col min="10244" max="10244" width="9.140625" style="405"/>
    <col min="10245" max="10246" width="9.85546875" style="405" customWidth="1"/>
    <col min="10247" max="10472" width="9.140625" style="405"/>
    <col min="10473" max="10473" width="32.85546875" style="405" customWidth="1"/>
    <col min="10474" max="10474" width="9.7109375" style="405" customWidth="1"/>
    <col min="10475" max="10475" width="10.140625" style="405" customWidth="1"/>
    <col min="10476" max="10476" width="9.140625" style="405" customWidth="1"/>
    <col min="10477" max="10477" width="10" style="405" customWidth="1"/>
    <col min="10478" max="10478" width="9.85546875" style="405" customWidth="1"/>
    <col min="10479" max="10479" width="9.140625" style="405" customWidth="1"/>
    <col min="10480" max="10480" width="9.5703125" style="405" customWidth="1"/>
    <col min="10481" max="10481" width="9.7109375" style="405" customWidth="1"/>
    <col min="10482" max="10482" width="9.5703125" style="405" bestFit="1" customWidth="1"/>
    <col min="10483" max="10483" width="10.5703125" style="405" customWidth="1"/>
    <col min="10484" max="10484" width="9.85546875" style="405" customWidth="1"/>
    <col min="10485" max="10485" width="9.140625" style="405"/>
    <col min="10486" max="10486" width="10" style="405" customWidth="1"/>
    <col min="10487" max="10487" width="10.140625" style="405" customWidth="1"/>
    <col min="10488" max="10488" width="9.140625" style="405"/>
    <col min="10489" max="10489" width="10" style="405" customWidth="1"/>
    <col min="10490" max="10490" width="9.7109375" style="405" customWidth="1"/>
    <col min="10491" max="10491" width="11.28515625" style="405" customWidth="1"/>
    <col min="10492" max="10492" width="9.7109375" style="405" customWidth="1"/>
    <col min="10493" max="10493" width="9.85546875" style="405" customWidth="1"/>
    <col min="10494" max="10494" width="9.140625" style="405"/>
    <col min="10495" max="10495" width="9.85546875" style="405" customWidth="1"/>
    <col min="10496" max="10496" width="9.5703125" style="405" customWidth="1"/>
    <col min="10497" max="10497" width="9.140625" style="405"/>
    <col min="10498" max="10498" width="10.140625" style="405" customWidth="1"/>
    <col min="10499" max="10499" width="9.5703125" style="405" customWidth="1"/>
    <col min="10500" max="10500" width="9.140625" style="405"/>
    <col min="10501" max="10502" width="9.85546875" style="405" customWidth="1"/>
    <col min="10503" max="10728" width="9.140625" style="405"/>
    <col min="10729" max="10729" width="32.85546875" style="405" customWidth="1"/>
    <col min="10730" max="10730" width="9.7109375" style="405" customWidth="1"/>
    <col min="10731" max="10731" width="10.140625" style="405" customWidth="1"/>
    <col min="10732" max="10732" width="9.140625" style="405" customWidth="1"/>
    <col min="10733" max="10733" width="10" style="405" customWidth="1"/>
    <col min="10734" max="10734" width="9.85546875" style="405" customWidth="1"/>
    <col min="10735" max="10735" width="9.140625" style="405" customWidth="1"/>
    <col min="10736" max="10736" width="9.5703125" style="405" customWidth="1"/>
    <col min="10737" max="10737" width="9.7109375" style="405" customWidth="1"/>
    <col min="10738" max="10738" width="9.5703125" style="405" bestFit="1" customWidth="1"/>
    <col min="10739" max="10739" width="10.5703125" style="405" customWidth="1"/>
    <col min="10740" max="10740" width="9.85546875" style="405" customWidth="1"/>
    <col min="10741" max="10741" width="9.140625" style="405"/>
    <col min="10742" max="10742" width="10" style="405" customWidth="1"/>
    <col min="10743" max="10743" width="10.140625" style="405" customWidth="1"/>
    <col min="10744" max="10744" width="9.140625" style="405"/>
    <col min="10745" max="10745" width="10" style="405" customWidth="1"/>
    <col min="10746" max="10746" width="9.7109375" style="405" customWidth="1"/>
    <col min="10747" max="10747" width="11.28515625" style="405" customWidth="1"/>
    <col min="10748" max="10748" width="9.7109375" style="405" customWidth="1"/>
    <col min="10749" max="10749" width="9.85546875" style="405" customWidth="1"/>
    <col min="10750" max="10750" width="9.140625" style="405"/>
    <col min="10751" max="10751" width="9.85546875" style="405" customWidth="1"/>
    <col min="10752" max="10752" width="9.5703125" style="405" customWidth="1"/>
    <col min="10753" max="10753" width="9.140625" style="405"/>
    <col min="10754" max="10754" width="10.140625" style="405" customWidth="1"/>
    <col min="10755" max="10755" width="9.5703125" style="405" customWidth="1"/>
    <col min="10756" max="10756" width="9.140625" style="405"/>
    <col min="10757" max="10758" width="9.85546875" style="405" customWidth="1"/>
    <col min="10759" max="10984" width="9.140625" style="405"/>
    <col min="10985" max="10985" width="32.85546875" style="405" customWidth="1"/>
    <col min="10986" max="10986" width="9.7109375" style="405" customWidth="1"/>
    <col min="10987" max="10987" width="10.140625" style="405" customWidth="1"/>
    <col min="10988" max="10988" width="9.140625" style="405" customWidth="1"/>
    <col min="10989" max="10989" width="10" style="405" customWidth="1"/>
    <col min="10990" max="10990" width="9.85546875" style="405" customWidth="1"/>
    <col min="10991" max="10991" width="9.140625" style="405" customWidth="1"/>
    <col min="10992" max="10992" width="9.5703125" style="405" customWidth="1"/>
    <col min="10993" max="10993" width="9.7109375" style="405" customWidth="1"/>
    <col min="10994" max="10994" width="9.5703125" style="405" bestFit="1" customWidth="1"/>
    <col min="10995" max="10995" width="10.5703125" style="405" customWidth="1"/>
    <col min="10996" max="10996" width="9.85546875" style="405" customWidth="1"/>
    <col min="10997" max="10997" width="9.140625" style="405"/>
    <col min="10998" max="10998" width="10" style="405" customWidth="1"/>
    <col min="10999" max="10999" width="10.140625" style="405" customWidth="1"/>
    <col min="11000" max="11000" width="9.140625" style="405"/>
    <col min="11001" max="11001" width="10" style="405" customWidth="1"/>
    <col min="11002" max="11002" width="9.7109375" style="405" customWidth="1"/>
    <col min="11003" max="11003" width="11.28515625" style="405" customWidth="1"/>
    <col min="11004" max="11004" width="9.7109375" style="405" customWidth="1"/>
    <col min="11005" max="11005" width="9.85546875" style="405" customWidth="1"/>
    <col min="11006" max="11006" width="9.140625" style="405"/>
    <col min="11007" max="11007" width="9.85546875" style="405" customWidth="1"/>
    <col min="11008" max="11008" width="9.5703125" style="405" customWidth="1"/>
    <col min="11009" max="11009" width="9.140625" style="405"/>
    <col min="11010" max="11010" width="10.140625" style="405" customWidth="1"/>
    <col min="11011" max="11011" width="9.5703125" style="405" customWidth="1"/>
    <col min="11012" max="11012" width="9.140625" style="405"/>
    <col min="11013" max="11014" width="9.85546875" style="405" customWidth="1"/>
    <col min="11015" max="11240" width="9.140625" style="405"/>
    <col min="11241" max="11241" width="32.85546875" style="405" customWidth="1"/>
    <col min="11242" max="11242" width="9.7109375" style="405" customWidth="1"/>
    <col min="11243" max="11243" width="10.140625" style="405" customWidth="1"/>
    <col min="11244" max="11244" width="9.140625" style="405" customWidth="1"/>
    <col min="11245" max="11245" width="10" style="405" customWidth="1"/>
    <col min="11246" max="11246" width="9.85546875" style="405" customWidth="1"/>
    <col min="11247" max="11247" width="9.140625" style="405" customWidth="1"/>
    <col min="11248" max="11248" width="9.5703125" style="405" customWidth="1"/>
    <col min="11249" max="11249" width="9.7109375" style="405" customWidth="1"/>
    <col min="11250" max="11250" width="9.5703125" style="405" bestFit="1" customWidth="1"/>
    <col min="11251" max="11251" width="10.5703125" style="405" customWidth="1"/>
    <col min="11252" max="11252" width="9.85546875" style="405" customWidth="1"/>
    <col min="11253" max="11253" width="9.140625" style="405"/>
    <col min="11254" max="11254" width="10" style="405" customWidth="1"/>
    <col min="11255" max="11255" width="10.140625" style="405" customWidth="1"/>
    <col min="11256" max="11256" width="9.140625" style="405"/>
    <col min="11257" max="11257" width="10" style="405" customWidth="1"/>
    <col min="11258" max="11258" width="9.7109375" style="405" customWidth="1"/>
    <col min="11259" max="11259" width="11.28515625" style="405" customWidth="1"/>
    <col min="11260" max="11260" width="9.7109375" style="405" customWidth="1"/>
    <col min="11261" max="11261" width="9.85546875" style="405" customWidth="1"/>
    <col min="11262" max="11262" width="9.140625" style="405"/>
    <col min="11263" max="11263" width="9.85546875" style="405" customWidth="1"/>
    <col min="11264" max="11264" width="9.5703125" style="405" customWidth="1"/>
    <col min="11265" max="11265" width="9.140625" style="405"/>
    <col min="11266" max="11266" width="10.140625" style="405" customWidth="1"/>
    <col min="11267" max="11267" width="9.5703125" style="405" customWidth="1"/>
    <col min="11268" max="11268" width="9.140625" style="405"/>
    <col min="11269" max="11270" width="9.85546875" style="405" customWidth="1"/>
    <col min="11271" max="11496" width="9.140625" style="405"/>
    <col min="11497" max="11497" width="32.85546875" style="405" customWidth="1"/>
    <col min="11498" max="11498" width="9.7109375" style="405" customWidth="1"/>
    <col min="11499" max="11499" width="10.140625" style="405" customWidth="1"/>
    <col min="11500" max="11500" width="9.140625" style="405" customWidth="1"/>
    <col min="11501" max="11501" width="10" style="405" customWidth="1"/>
    <col min="11502" max="11502" width="9.85546875" style="405" customWidth="1"/>
    <col min="11503" max="11503" width="9.140625" style="405" customWidth="1"/>
    <col min="11504" max="11504" width="9.5703125" style="405" customWidth="1"/>
    <col min="11505" max="11505" width="9.7109375" style="405" customWidth="1"/>
    <col min="11506" max="11506" width="9.5703125" style="405" bestFit="1" customWidth="1"/>
    <col min="11507" max="11507" width="10.5703125" style="405" customWidth="1"/>
    <col min="11508" max="11508" width="9.85546875" style="405" customWidth="1"/>
    <col min="11509" max="11509" width="9.140625" style="405"/>
    <col min="11510" max="11510" width="10" style="405" customWidth="1"/>
    <col min="11511" max="11511" width="10.140625" style="405" customWidth="1"/>
    <col min="11512" max="11512" width="9.140625" style="405"/>
    <col min="11513" max="11513" width="10" style="405" customWidth="1"/>
    <col min="11514" max="11514" width="9.7109375" style="405" customWidth="1"/>
    <col min="11515" max="11515" width="11.28515625" style="405" customWidth="1"/>
    <col min="11516" max="11516" width="9.7109375" style="405" customWidth="1"/>
    <col min="11517" max="11517" width="9.85546875" style="405" customWidth="1"/>
    <col min="11518" max="11518" width="9.140625" style="405"/>
    <col min="11519" max="11519" width="9.85546875" style="405" customWidth="1"/>
    <col min="11520" max="11520" width="9.5703125" style="405" customWidth="1"/>
    <col min="11521" max="11521" width="9.140625" style="405"/>
    <col min="11522" max="11522" width="10.140625" style="405" customWidth="1"/>
    <col min="11523" max="11523" width="9.5703125" style="405" customWidth="1"/>
    <col min="11524" max="11524" width="9.140625" style="405"/>
    <col min="11525" max="11526" width="9.85546875" style="405" customWidth="1"/>
    <col min="11527" max="11752" width="9.140625" style="405"/>
    <col min="11753" max="11753" width="32.85546875" style="405" customWidth="1"/>
    <col min="11754" max="11754" width="9.7109375" style="405" customWidth="1"/>
    <col min="11755" max="11755" width="10.140625" style="405" customWidth="1"/>
    <col min="11756" max="11756" width="9.140625" style="405" customWidth="1"/>
    <col min="11757" max="11757" width="10" style="405" customWidth="1"/>
    <col min="11758" max="11758" width="9.85546875" style="405" customWidth="1"/>
    <col min="11759" max="11759" width="9.140625" style="405" customWidth="1"/>
    <col min="11760" max="11760" width="9.5703125" style="405" customWidth="1"/>
    <col min="11761" max="11761" width="9.7109375" style="405" customWidth="1"/>
    <col min="11762" max="11762" width="9.5703125" style="405" bestFit="1" customWidth="1"/>
    <col min="11763" max="11763" width="10.5703125" style="405" customWidth="1"/>
    <col min="11764" max="11764" width="9.85546875" style="405" customWidth="1"/>
    <col min="11765" max="11765" width="9.140625" style="405"/>
    <col min="11766" max="11766" width="10" style="405" customWidth="1"/>
    <col min="11767" max="11767" width="10.140625" style="405" customWidth="1"/>
    <col min="11768" max="11768" width="9.140625" style="405"/>
    <col min="11769" max="11769" width="10" style="405" customWidth="1"/>
    <col min="11770" max="11770" width="9.7109375" style="405" customWidth="1"/>
    <col min="11771" max="11771" width="11.28515625" style="405" customWidth="1"/>
    <col min="11772" max="11772" width="9.7109375" style="405" customWidth="1"/>
    <col min="11773" max="11773" width="9.85546875" style="405" customWidth="1"/>
    <col min="11774" max="11774" width="9.140625" style="405"/>
    <col min="11775" max="11775" width="9.85546875" style="405" customWidth="1"/>
    <col min="11776" max="11776" width="9.5703125" style="405" customWidth="1"/>
    <col min="11777" max="11777" width="9.140625" style="405"/>
    <col min="11778" max="11778" width="10.140625" style="405" customWidth="1"/>
    <col min="11779" max="11779" width="9.5703125" style="405" customWidth="1"/>
    <col min="11780" max="11780" width="9.140625" style="405"/>
    <col min="11781" max="11782" width="9.85546875" style="405" customWidth="1"/>
    <col min="11783" max="12008" width="9.140625" style="405"/>
    <col min="12009" max="12009" width="32.85546875" style="405" customWidth="1"/>
    <col min="12010" max="12010" width="9.7109375" style="405" customWidth="1"/>
    <col min="12011" max="12011" width="10.140625" style="405" customWidth="1"/>
    <col min="12012" max="12012" width="9.140625" style="405" customWidth="1"/>
    <col min="12013" max="12013" width="10" style="405" customWidth="1"/>
    <col min="12014" max="12014" width="9.85546875" style="405" customWidth="1"/>
    <col min="12015" max="12015" width="9.140625" style="405" customWidth="1"/>
    <col min="12016" max="12016" width="9.5703125" style="405" customWidth="1"/>
    <col min="12017" max="12017" width="9.7109375" style="405" customWidth="1"/>
    <col min="12018" max="12018" width="9.5703125" style="405" bestFit="1" customWidth="1"/>
    <col min="12019" max="12019" width="10.5703125" style="405" customWidth="1"/>
    <col min="12020" max="12020" width="9.85546875" style="405" customWidth="1"/>
    <col min="12021" max="12021" width="9.140625" style="405"/>
    <col min="12022" max="12022" width="10" style="405" customWidth="1"/>
    <col min="12023" max="12023" width="10.140625" style="405" customWidth="1"/>
    <col min="12024" max="12024" width="9.140625" style="405"/>
    <col min="12025" max="12025" width="10" style="405" customWidth="1"/>
    <col min="12026" max="12026" width="9.7109375" style="405" customWidth="1"/>
    <col min="12027" max="12027" width="11.28515625" style="405" customWidth="1"/>
    <col min="12028" max="12028" width="9.7109375" style="405" customWidth="1"/>
    <col min="12029" max="12029" width="9.85546875" style="405" customWidth="1"/>
    <col min="12030" max="12030" width="9.140625" style="405"/>
    <col min="12031" max="12031" width="9.85546875" style="405" customWidth="1"/>
    <col min="12032" max="12032" width="9.5703125" style="405" customWidth="1"/>
    <col min="12033" max="12033" width="9.140625" style="405"/>
    <col min="12034" max="12034" width="10.140625" style="405" customWidth="1"/>
    <col min="12035" max="12035" width="9.5703125" style="405" customWidth="1"/>
    <col min="12036" max="12036" width="9.140625" style="405"/>
    <col min="12037" max="12038" width="9.85546875" style="405" customWidth="1"/>
    <col min="12039" max="12264" width="9.140625" style="405"/>
    <col min="12265" max="12265" width="32.85546875" style="405" customWidth="1"/>
    <col min="12266" max="12266" width="9.7109375" style="405" customWidth="1"/>
    <col min="12267" max="12267" width="10.140625" style="405" customWidth="1"/>
    <col min="12268" max="12268" width="9.140625" style="405" customWidth="1"/>
    <col min="12269" max="12269" width="10" style="405" customWidth="1"/>
    <col min="12270" max="12270" width="9.85546875" style="405" customWidth="1"/>
    <col min="12271" max="12271" width="9.140625" style="405" customWidth="1"/>
    <col min="12272" max="12272" width="9.5703125" style="405" customWidth="1"/>
    <col min="12273" max="12273" width="9.7109375" style="405" customWidth="1"/>
    <col min="12274" max="12274" width="9.5703125" style="405" bestFit="1" customWidth="1"/>
    <col min="12275" max="12275" width="10.5703125" style="405" customWidth="1"/>
    <col min="12276" max="12276" width="9.85546875" style="405" customWidth="1"/>
    <col min="12277" max="12277" width="9.140625" style="405"/>
    <col min="12278" max="12278" width="10" style="405" customWidth="1"/>
    <col min="12279" max="12279" width="10.140625" style="405" customWidth="1"/>
    <col min="12280" max="12280" width="9.140625" style="405"/>
    <col min="12281" max="12281" width="10" style="405" customWidth="1"/>
    <col min="12282" max="12282" width="9.7109375" style="405" customWidth="1"/>
    <col min="12283" max="12283" width="11.28515625" style="405" customWidth="1"/>
    <col min="12284" max="12284" width="9.7109375" style="405" customWidth="1"/>
    <col min="12285" max="12285" width="9.85546875" style="405" customWidth="1"/>
    <col min="12286" max="12286" width="9.140625" style="405"/>
    <col min="12287" max="12287" width="9.85546875" style="405" customWidth="1"/>
    <col min="12288" max="12288" width="9.5703125" style="405" customWidth="1"/>
    <col min="12289" max="12289" width="9.140625" style="405"/>
    <col min="12290" max="12290" width="10.140625" style="405" customWidth="1"/>
    <col min="12291" max="12291" width="9.5703125" style="405" customWidth="1"/>
    <col min="12292" max="12292" width="9.140625" style="405"/>
    <col min="12293" max="12294" width="9.85546875" style="405" customWidth="1"/>
    <col min="12295" max="12520" width="9.140625" style="405"/>
    <col min="12521" max="12521" width="32.85546875" style="405" customWidth="1"/>
    <col min="12522" max="12522" width="9.7109375" style="405" customWidth="1"/>
    <col min="12523" max="12523" width="10.140625" style="405" customWidth="1"/>
    <col min="12524" max="12524" width="9.140625" style="405" customWidth="1"/>
    <col min="12525" max="12525" width="10" style="405" customWidth="1"/>
    <col min="12526" max="12526" width="9.85546875" style="405" customWidth="1"/>
    <col min="12527" max="12527" width="9.140625" style="405" customWidth="1"/>
    <col min="12528" max="12528" width="9.5703125" style="405" customWidth="1"/>
    <col min="12529" max="12529" width="9.7109375" style="405" customWidth="1"/>
    <col min="12530" max="12530" width="9.5703125" style="405" bestFit="1" customWidth="1"/>
    <col min="12531" max="12531" width="10.5703125" style="405" customWidth="1"/>
    <col min="12532" max="12532" width="9.85546875" style="405" customWidth="1"/>
    <col min="12533" max="12533" width="9.140625" style="405"/>
    <col min="12534" max="12534" width="10" style="405" customWidth="1"/>
    <col min="12535" max="12535" width="10.140625" style="405" customWidth="1"/>
    <col min="12536" max="12536" width="9.140625" style="405"/>
    <col min="12537" max="12537" width="10" style="405" customWidth="1"/>
    <col min="12538" max="12538" width="9.7109375" style="405" customWidth="1"/>
    <col min="12539" max="12539" width="11.28515625" style="405" customWidth="1"/>
    <col min="12540" max="12540" width="9.7109375" style="405" customWidth="1"/>
    <col min="12541" max="12541" width="9.85546875" style="405" customWidth="1"/>
    <col min="12542" max="12542" width="9.140625" style="405"/>
    <col min="12543" max="12543" width="9.85546875" style="405" customWidth="1"/>
    <col min="12544" max="12544" width="9.5703125" style="405" customWidth="1"/>
    <col min="12545" max="12545" width="9.140625" style="405"/>
    <col min="12546" max="12546" width="10.140625" style="405" customWidth="1"/>
    <col min="12547" max="12547" width="9.5703125" style="405" customWidth="1"/>
    <col min="12548" max="12548" width="9.140625" style="405"/>
    <col min="12549" max="12550" width="9.85546875" style="405" customWidth="1"/>
    <col min="12551" max="12776" width="9.140625" style="405"/>
    <col min="12777" max="12777" width="32.85546875" style="405" customWidth="1"/>
    <col min="12778" max="12778" width="9.7109375" style="405" customWidth="1"/>
    <col min="12779" max="12779" width="10.140625" style="405" customWidth="1"/>
    <col min="12780" max="12780" width="9.140625" style="405" customWidth="1"/>
    <col min="12781" max="12781" width="10" style="405" customWidth="1"/>
    <col min="12782" max="12782" width="9.85546875" style="405" customWidth="1"/>
    <col min="12783" max="12783" width="9.140625" style="405" customWidth="1"/>
    <col min="12784" max="12784" width="9.5703125" style="405" customWidth="1"/>
    <col min="12785" max="12785" width="9.7109375" style="405" customWidth="1"/>
    <col min="12786" max="12786" width="9.5703125" style="405" bestFit="1" customWidth="1"/>
    <col min="12787" max="12787" width="10.5703125" style="405" customWidth="1"/>
    <col min="12788" max="12788" width="9.85546875" style="405" customWidth="1"/>
    <col min="12789" max="12789" width="9.140625" style="405"/>
    <col min="12790" max="12790" width="10" style="405" customWidth="1"/>
    <col min="12791" max="12791" width="10.140625" style="405" customWidth="1"/>
    <col min="12792" max="12792" width="9.140625" style="405"/>
    <col min="12793" max="12793" width="10" style="405" customWidth="1"/>
    <col min="12794" max="12794" width="9.7109375" style="405" customWidth="1"/>
    <col min="12795" max="12795" width="11.28515625" style="405" customWidth="1"/>
    <col min="12796" max="12796" width="9.7109375" style="405" customWidth="1"/>
    <col min="12797" max="12797" width="9.85546875" style="405" customWidth="1"/>
    <col min="12798" max="12798" width="9.140625" style="405"/>
    <col min="12799" max="12799" width="9.85546875" style="405" customWidth="1"/>
    <col min="12800" max="12800" width="9.5703125" style="405" customWidth="1"/>
    <col min="12801" max="12801" width="9.140625" style="405"/>
    <col min="12802" max="12802" width="10.140625" style="405" customWidth="1"/>
    <col min="12803" max="12803" width="9.5703125" style="405" customWidth="1"/>
    <col min="12804" max="12804" width="9.140625" style="405"/>
    <col min="12805" max="12806" width="9.85546875" style="405" customWidth="1"/>
    <col min="12807" max="13032" width="9.140625" style="405"/>
    <col min="13033" max="13033" width="32.85546875" style="405" customWidth="1"/>
    <col min="13034" max="13034" width="9.7109375" style="405" customWidth="1"/>
    <col min="13035" max="13035" width="10.140625" style="405" customWidth="1"/>
    <col min="13036" max="13036" width="9.140625" style="405" customWidth="1"/>
    <col min="13037" max="13037" width="10" style="405" customWidth="1"/>
    <col min="13038" max="13038" width="9.85546875" style="405" customWidth="1"/>
    <col min="13039" max="13039" width="9.140625" style="405" customWidth="1"/>
    <col min="13040" max="13040" width="9.5703125" style="405" customWidth="1"/>
    <col min="13041" max="13041" width="9.7109375" style="405" customWidth="1"/>
    <col min="13042" max="13042" width="9.5703125" style="405" bestFit="1" customWidth="1"/>
    <col min="13043" max="13043" width="10.5703125" style="405" customWidth="1"/>
    <col min="13044" max="13044" width="9.85546875" style="405" customWidth="1"/>
    <col min="13045" max="13045" width="9.140625" style="405"/>
    <col min="13046" max="13046" width="10" style="405" customWidth="1"/>
    <col min="13047" max="13047" width="10.140625" style="405" customWidth="1"/>
    <col min="13048" max="13048" width="9.140625" style="405"/>
    <col min="13049" max="13049" width="10" style="405" customWidth="1"/>
    <col min="13050" max="13050" width="9.7109375" style="405" customWidth="1"/>
    <col min="13051" max="13051" width="11.28515625" style="405" customWidth="1"/>
    <col min="13052" max="13052" width="9.7109375" style="405" customWidth="1"/>
    <col min="13053" max="13053" width="9.85546875" style="405" customWidth="1"/>
    <col min="13054" max="13054" width="9.140625" style="405"/>
    <col min="13055" max="13055" width="9.85546875" style="405" customWidth="1"/>
    <col min="13056" max="13056" width="9.5703125" style="405" customWidth="1"/>
    <col min="13057" max="13057" width="9.140625" style="405"/>
    <col min="13058" max="13058" width="10.140625" style="405" customWidth="1"/>
    <col min="13059" max="13059" width="9.5703125" style="405" customWidth="1"/>
    <col min="13060" max="13060" width="9.140625" style="405"/>
    <col min="13061" max="13062" width="9.85546875" style="405" customWidth="1"/>
    <col min="13063" max="13288" width="9.140625" style="405"/>
    <col min="13289" max="13289" width="32.85546875" style="405" customWidth="1"/>
    <col min="13290" max="13290" width="9.7109375" style="405" customWidth="1"/>
    <col min="13291" max="13291" width="10.140625" style="405" customWidth="1"/>
    <col min="13292" max="13292" width="9.140625" style="405" customWidth="1"/>
    <col min="13293" max="13293" width="10" style="405" customWidth="1"/>
    <col min="13294" max="13294" width="9.85546875" style="405" customWidth="1"/>
    <col min="13295" max="13295" width="9.140625" style="405" customWidth="1"/>
    <col min="13296" max="13296" width="9.5703125" style="405" customWidth="1"/>
    <col min="13297" max="13297" width="9.7109375" style="405" customWidth="1"/>
    <col min="13298" max="13298" width="9.5703125" style="405" bestFit="1" customWidth="1"/>
    <col min="13299" max="13299" width="10.5703125" style="405" customWidth="1"/>
    <col min="13300" max="13300" width="9.85546875" style="405" customWidth="1"/>
    <col min="13301" max="13301" width="9.140625" style="405"/>
    <col min="13302" max="13302" width="10" style="405" customWidth="1"/>
    <col min="13303" max="13303" width="10.140625" style="405" customWidth="1"/>
    <col min="13304" max="13304" width="9.140625" style="405"/>
    <col min="13305" max="13305" width="10" style="405" customWidth="1"/>
    <col min="13306" max="13306" width="9.7109375" style="405" customWidth="1"/>
    <col min="13307" max="13307" width="11.28515625" style="405" customWidth="1"/>
    <col min="13308" max="13308" width="9.7109375" style="405" customWidth="1"/>
    <col min="13309" max="13309" width="9.85546875" style="405" customWidth="1"/>
    <col min="13310" max="13310" width="9.140625" style="405"/>
    <col min="13311" max="13311" width="9.85546875" style="405" customWidth="1"/>
    <col min="13312" max="13312" width="9.5703125" style="405" customWidth="1"/>
    <col min="13313" max="13313" width="9.140625" style="405"/>
    <col min="13314" max="13314" width="10.140625" style="405" customWidth="1"/>
    <col min="13315" max="13315" width="9.5703125" style="405" customWidth="1"/>
    <col min="13316" max="13316" width="9.140625" style="405"/>
    <col min="13317" max="13318" width="9.85546875" style="405" customWidth="1"/>
    <col min="13319" max="13544" width="9.140625" style="405"/>
    <col min="13545" max="13545" width="32.85546875" style="405" customWidth="1"/>
    <col min="13546" max="13546" width="9.7109375" style="405" customWidth="1"/>
    <col min="13547" max="13547" width="10.140625" style="405" customWidth="1"/>
    <col min="13548" max="13548" width="9.140625" style="405" customWidth="1"/>
    <col min="13549" max="13549" width="10" style="405" customWidth="1"/>
    <col min="13550" max="13550" width="9.85546875" style="405" customWidth="1"/>
    <col min="13551" max="13551" width="9.140625" style="405" customWidth="1"/>
    <col min="13552" max="13552" width="9.5703125" style="405" customWidth="1"/>
    <col min="13553" max="13553" width="9.7109375" style="405" customWidth="1"/>
    <col min="13554" max="13554" width="9.5703125" style="405" bestFit="1" customWidth="1"/>
    <col min="13555" max="13555" width="10.5703125" style="405" customWidth="1"/>
    <col min="13556" max="13556" width="9.85546875" style="405" customWidth="1"/>
    <col min="13557" max="13557" width="9.140625" style="405"/>
    <col min="13558" max="13558" width="10" style="405" customWidth="1"/>
    <col min="13559" max="13559" width="10.140625" style="405" customWidth="1"/>
    <col min="13560" max="13560" width="9.140625" style="405"/>
    <col min="13561" max="13561" width="10" style="405" customWidth="1"/>
    <col min="13562" max="13562" width="9.7109375" style="405" customWidth="1"/>
    <col min="13563" max="13563" width="11.28515625" style="405" customWidth="1"/>
    <col min="13564" max="13564" width="9.7109375" style="405" customWidth="1"/>
    <col min="13565" max="13565" width="9.85546875" style="405" customWidth="1"/>
    <col min="13566" max="13566" width="9.140625" style="405"/>
    <col min="13567" max="13567" width="9.85546875" style="405" customWidth="1"/>
    <col min="13568" max="13568" width="9.5703125" style="405" customWidth="1"/>
    <col min="13569" max="13569" width="9.140625" style="405"/>
    <col min="13570" max="13570" width="10.140625" style="405" customWidth="1"/>
    <col min="13571" max="13571" width="9.5703125" style="405" customWidth="1"/>
    <col min="13572" max="13572" width="9.140625" style="405"/>
    <col min="13573" max="13574" width="9.85546875" style="405" customWidth="1"/>
    <col min="13575" max="13800" width="9.140625" style="405"/>
    <col min="13801" max="13801" width="32.85546875" style="405" customWidth="1"/>
    <col min="13802" max="13802" width="9.7109375" style="405" customWidth="1"/>
    <col min="13803" max="13803" width="10.140625" style="405" customWidth="1"/>
    <col min="13804" max="13804" width="9.140625" style="405" customWidth="1"/>
    <col min="13805" max="13805" width="10" style="405" customWidth="1"/>
    <col min="13806" max="13806" width="9.85546875" style="405" customWidth="1"/>
    <col min="13807" max="13807" width="9.140625" style="405" customWidth="1"/>
    <col min="13808" max="13808" width="9.5703125" style="405" customWidth="1"/>
    <col min="13809" max="13809" width="9.7109375" style="405" customWidth="1"/>
    <col min="13810" max="13810" width="9.5703125" style="405" bestFit="1" customWidth="1"/>
    <col min="13811" max="13811" width="10.5703125" style="405" customWidth="1"/>
    <col min="13812" max="13812" width="9.85546875" style="405" customWidth="1"/>
    <col min="13813" max="13813" width="9.140625" style="405"/>
    <col min="13814" max="13814" width="10" style="405" customWidth="1"/>
    <col min="13815" max="13815" width="10.140625" style="405" customWidth="1"/>
    <col min="13816" max="13816" width="9.140625" style="405"/>
    <col min="13817" max="13817" width="10" style="405" customWidth="1"/>
    <col min="13818" max="13818" width="9.7109375" style="405" customWidth="1"/>
    <col min="13819" max="13819" width="11.28515625" style="405" customWidth="1"/>
    <col min="13820" max="13820" width="9.7109375" style="405" customWidth="1"/>
    <col min="13821" max="13821" width="9.85546875" style="405" customWidth="1"/>
    <col min="13822" max="13822" width="9.140625" style="405"/>
    <col min="13823" max="13823" width="9.85546875" style="405" customWidth="1"/>
    <col min="13824" max="13824" width="9.5703125" style="405" customWidth="1"/>
    <col min="13825" max="13825" width="9.140625" style="405"/>
    <col min="13826" max="13826" width="10.140625" style="405" customWidth="1"/>
    <col min="13827" max="13827" width="9.5703125" style="405" customWidth="1"/>
    <col min="13828" max="13828" width="9.140625" style="405"/>
    <col min="13829" max="13830" width="9.85546875" style="405" customWidth="1"/>
    <col min="13831" max="14056" width="9.140625" style="405"/>
    <col min="14057" max="14057" width="32.85546875" style="405" customWidth="1"/>
    <col min="14058" max="14058" width="9.7109375" style="405" customWidth="1"/>
    <col min="14059" max="14059" width="10.140625" style="405" customWidth="1"/>
    <col min="14060" max="14060" width="9.140625" style="405" customWidth="1"/>
    <col min="14061" max="14061" width="10" style="405" customWidth="1"/>
    <col min="14062" max="14062" width="9.85546875" style="405" customWidth="1"/>
    <col min="14063" max="14063" width="9.140625" style="405" customWidth="1"/>
    <col min="14064" max="14064" width="9.5703125" style="405" customWidth="1"/>
    <col min="14065" max="14065" width="9.7109375" style="405" customWidth="1"/>
    <col min="14066" max="14066" width="9.5703125" style="405" bestFit="1" customWidth="1"/>
    <col min="14067" max="14067" width="10.5703125" style="405" customWidth="1"/>
    <col min="14068" max="14068" width="9.85546875" style="405" customWidth="1"/>
    <col min="14069" max="14069" width="9.140625" style="405"/>
    <col min="14070" max="14070" width="10" style="405" customWidth="1"/>
    <col min="14071" max="14071" width="10.140625" style="405" customWidth="1"/>
    <col min="14072" max="14072" width="9.140625" style="405"/>
    <col min="14073" max="14073" width="10" style="405" customWidth="1"/>
    <col min="14074" max="14074" width="9.7109375" style="405" customWidth="1"/>
    <col min="14075" max="14075" width="11.28515625" style="405" customWidth="1"/>
    <col min="14076" max="14076" width="9.7109375" style="405" customWidth="1"/>
    <col min="14077" max="14077" width="9.85546875" style="405" customWidth="1"/>
    <col min="14078" max="14078" width="9.140625" style="405"/>
    <col min="14079" max="14079" width="9.85546875" style="405" customWidth="1"/>
    <col min="14080" max="14080" width="9.5703125" style="405" customWidth="1"/>
    <col min="14081" max="14081" width="9.140625" style="405"/>
    <col min="14082" max="14082" width="10.140625" style="405" customWidth="1"/>
    <col min="14083" max="14083" width="9.5703125" style="405" customWidth="1"/>
    <col min="14084" max="14084" width="9.140625" style="405"/>
    <col min="14085" max="14086" width="9.85546875" style="405" customWidth="1"/>
    <col min="14087" max="14312" width="9.140625" style="405"/>
    <col min="14313" max="14313" width="32.85546875" style="405" customWidth="1"/>
    <col min="14314" max="14314" width="9.7109375" style="405" customWidth="1"/>
    <col min="14315" max="14315" width="10.140625" style="405" customWidth="1"/>
    <col min="14316" max="14316" width="9.140625" style="405" customWidth="1"/>
    <col min="14317" max="14317" width="10" style="405" customWidth="1"/>
    <col min="14318" max="14318" width="9.85546875" style="405" customWidth="1"/>
    <col min="14319" max="14319" width="9.140625" style="405" customWidth="1"/>
    <col min="14320" max="14320" width="9.5703125" style="405" customWidth="1"/>
    <col min="14321" max="14321" width="9.7109375" style="405" customWidth="1"/>
    <col min="14322" max="14322" width="9.5703125" style="405" bestFit="1" customWidth="1"/>
    <col min="14323" max="14323" width="10.5703125" style="405" customWidth="1"/>
    <col min="14324" max="14324" width="9.85546875" style="405" customWidth="1"/>
    <col min="14325" max="14325" width="9.140625" style="405"/>
    <col min="14326" max="14326" width="10" style="405" customWidth="1"/>
    <col min="14327" max="14327" width="10.140625" style="405" customWidth="1"/>
    <col min="14328" max="14328" width="9.140625" style="405"/>
    <col min="14329" max="14329" width="10" style="405" customWidth="1"/>
    <col min="14330" max="14330" width="9.7109375" style="405" customWidth="1"/>
    <col min="14331" max="14331" width="11.28515625" style="405" customWidth="1"/>
    <col min="14332" max="14332" width="9.7109375" style="405" customWidth="1"/>
    <col min="14333" max="14333" width="9.85546875" style="405" customWidth="1"/>
    <col min="14334" max="14334" width="9.140625" style="405"/>
    <col min="14335" max="14335" width="9.85546875" style="405" customWidth="1"/>
    <col min="14336" max="14336" width="9.5703125" style="405" customWidth="1"/>
    <col min="14337" max="14337" width="9.140625" style="405"/>
    <col min="14338" max="14338" width="10.140625" style="405" customWidth="1"/>
    <col min="14339" max="14339" width="9.5703125" style="405" customWidth="1"/>
    <col min="14340" max="14340" width="9.140625" style="405"/>
    <col min="14341" max="14342" width="9.85546875" style="405" customWidth="1"/>
    <col min="14343" max="14568" width="9.140625" style="405"/>
    <col min="14569" max="14569" width="32.85546875" style="405" customWidth="1"/>
    <col min="14570" max="14570" width="9.7109375" style="405" customWidth="1"/>
    <col min="14571" max="14571" width="10.140625" style="405" customWidth="1"/>
    <col min="14572" max="14572" width="9.140625" style="405" customWidth="1"/>
    <col min="14573" max="14573" width="10" style="405" customWidth="1"/>
    <col min="14574" max="14574" width="9.85546875" style="405" customWidth="1"/>
    <col min="14575" max="14575" width="9.140625" style="405" customWidth="1"/>
    <col min="14576" max="14576" width="9.5703125" style="405" customWidth="1"/>
    <col min="14577" max="14577" width="9.7109375" style="405" customWidth="1"/>
    <col min="14578" max="14578" width="9.5703125" style="405" bestFit="1" customWidth="1"/>
    <col min="14579" max="14579" width="10.5703125" style="405" customWidth="1"/>
    <col min="14580" max="14580" width="9.85546875" style="405" customWidth="1"/>
    <col min="14581" max="14581" width="9.140625" style="405"/>
    <col min="14582" max="14582" width="10" style="405" customWidth="1"/>
    <col min="14583" max="14583" width="10.140625" style="405" customWidth="1"/>
    <col min="14584" max="14584" width="9.140625" style="405"/>
    <col min="14585" max="14585" width="10" style="405" customWidth="1"/>
    <col min="14586" max="14586" width="9.7109375" style="405" customWidth="1"/>
    <col min="14587" max="14587" width="11.28515625" style="405" customWidth="1"/>
    <col min="14588" max="14588" width="9.7109375" style="405" customWidth="1"/>
    <col min="14589" max="14589" width="9.85546875" style="405" customWidth="1"/>
    <col min="14590" max="14590" width="9.140625" style="405"/>
    <col min="14591" max="14591" width="9.85546875" style="405" customWidth="1"/>
    <col min="14592" max="14592" width="9.5703125" style="405" customWidth="1"/>
    <col min="14593" max="14593" width="9.140625" style="405"/>
    <col min="14594" max="14594" width="10.140625" style="405" customWidth="1"/>
    <col min="14595" max="14595" width="9.5703125" style="405" customWidth="1"/>
    <col min="14596" max="14596" width="9.140625" style="405"/>
    <col min="14597" max="14598" width="9.85546875" style="405" customWidth="1"/>
    <col min="14599" max="14824" width="9.140625" style="405"/>
    <col min="14825" max="14825" width="32.85546875" style="405" customWidth="1"/>
    <col min="14826" max="14826" width="9.7109375" style="405" customWidth="1"/>
    <col min="14827" max="14827" width="10.140625" style="405" customWidth="1"/>
    <col min="14828" max="14828" width="9.140625" style="405" customWidth="1"/>
    <col min="14829" max="14829" width="10" style="405" customWidth="1"/>
    <col min="14830" max="14830" width="9.85546875" style="405" customWidth="1"/>
    <col min="14831" max="14831" width="9.140625" style="405" customWidth="1"/>
    <col min="14832" max="14832" width="9.5703125" style="405" customWidth="1"/>
    <col min="14833" max="14833" width="9.7109375" style="405" customWidth="1"/>
    <col min="14834" max="14834" width="9.5703125" style="405" bestFit="1" customWidth="1"/>
    <col min="14835" max="14835" width="10.5703125" style="405" customWidth="1"/>
    <col min="14836" max="14836" width="9.85546875" style="405" customWidth="1"/>
    <col min="14837" max="14837" width="9.140625" style="405"/>
    <col min="14838" max="14838" width="10" style="405" customWidth="1"/>
    <col min="14839" max="14839" width="10.140625" style="405" customWidth="1"/>
    <col min="14840" max="14840" width="9.140625" style="405"/>
    <col min="14841" max="14841" width="10" style="405" customWidth="1"/>
    <col min="14842" max="14842" width="9.7109375" style="405" customWidth="1"/>
    <col min="14843" max="14843" width="11.28515625" style="405" customWidth="1"/>
    <col min="14844" max="14844" width="9.7109375" style="405" customWidth="1"/>
    <col min="14845" max="14845" width="9.85546875" style="405" customWidth="1"/>
    <col min="14846" max="14846" width="9.140625" style="405"/>
    <col min="14847" max="14847" width="9.85546875" style="405" customWidth="1"/>
    <col min="14848" max="14848" width="9.5703125" style="405" customWidth="1"/>
    <col min="14849" max="14849" width="9.140625" style="405"/>
    <col min="14850" max="14850" width="10.140625" style="405" customWidth="1"/>
    <col min="14851" max="14851" width="9.5703125" style="405" customWidth="1"/>
    <col min="14852" max="14852" width="9.140625" style="405"/>
    <col min="14853" max="14854" width="9.85546875" style="405" customWidth="1"/>
    <col min="14855" max="15080" width="9.140625" style="405"/>
    <col min="15081" max="15081" width="32.85546875" style="405" customWidth="1"/>
    <col min="15082" max="15082" width="9.7109375" style="405" customWidth="1"/>
    <col min="15083" max="15083" width="10.140625" style="405" customWidth="1"/>
    <col min="15084" max="15084" width="9.140625" style="405" customWidth="1"/>
    <col min="15085" max="15085" width="10" style="405" customWidth="1"/>
    <col min="15086" max="15086" width="9.85546875" style="405" customWidth="1"/>
    <col min="15087" max="15087" width="9.140625" style="405" customWidth="1"/>
    <col min="15088" max="15088" width="9.5703125" style="405" customWidth="1"/>
    <col min="15089" max="15089" width="9.7109375" style="405" customWidth="1"/>
    <col min="15090" max="15090" width="9.5703125" style="405" bestFit="1" customWidth="1"/>
    <col min="15091" max="15091" width="10.5703125" style="405" customWidth="1"/>
    <col min="15092" max="15092" width="9.85546875" style="405" customWidth="1"/>
    <col min="15093" max="15093" width="9.140625" style="405"/>
    <col min="15094" max="15094" width="10" style="405" customWidth="1"/>
    <col min="15095" max="15095" width="10.140625" style="405" customWidth="1"/>
    <col min="15096" max="15096" width="9.140625" style="405"/>
    <col min="15097" max="15097" width="10" style="405" customWidth="1"/>
    <col min="15098" max="15098" width="9.7109375" style="405" customWidth="1"/>
    <col min="15099" max="15099" width="11.28515625" style="405" customWidth="1"/>
    <col min="15100" max="15100" width="9.7109375" style="405" customWidth="1"/>
    <col min="15101" max="15101" width="9.85546875" style="405" customWidth="1"/>
    <col min="15102" max="15102" width="9.140625" style="405"/>
    <col min="15103" max="15103" width="9.85546875" style="405" customWidth="1"/>
    <col min="15104" max="15104" width="9.5703125" style="405" customWidth="1"/>
    <col min="15105" max="15105" width="9.140625" style="405"/>
    <col min="15106" max="15106" width="10.140625" style="405" customWidth="1"/>
    <col min="15107" max="15107" width="9.5703125" style="405" customWidth="1"/>
    <col min="15108" max="15108" width="9.140625" style="405"/>
    <col min="15109" max="15110" width="9.85546875" style="405" customWidth="1"/>
    <col min="15111" max="15336" width="9.140625" style="405"/>
    <col min="15337" max="15337" width="32.85546875" style="405" customWidth="1"/>
    <col min="15338" max="15338" width="9.7109375" style="405" customWidth="1"/>
    <col min="15339" max="15339" width="10.140625" style="405" customWidth="1"/>
    <col min="15340" max="15340" width="9.140625" style="405" customWidth="1"/>
    <col min="15341" max="15341" width="10" style="405" customWidth="1"/>
    <col min="15342" max="15342" width="9.85546875" style="405" customWidth="1"/>
    <col min="15343" max="15343" width="9.140625" style="405" customWidth="1"/>
    <col min="15344" max="15344" width="9.5703125" style="405" customWidth="1"/>
    <col min="15345" max="15345" width="9.7109375" style="405" customWidth="1"/>
    <col min="15346" max="15346" width="9.5703125" style="405" bestFit="1" customWidth="1"/>
    <col min="15347" max="15347" width="10.5703125" style="405" customWidth="1"/>
    <col min="15348" max="15348" width="9.85546875" style="405" customWidth="1"/>
    <col min="15349" max="15349" width="9.140625" style="405"/>
    <col min="15350" max="15350" width="10" style="405" customWidth="1"/>
    <col min="15351" max="15351" width="10.140625" style="405" customWidth="1"/>
    <col min="15352" max="15352" width="9.140625" style="405"/>
    <col min="15353" max="15353" width="10" style="405" customWidth="1"/>
    <col min="15354" max="15354" width="9.7109375" style="405" customWidth="1"/>
    <col min="15355" max="15355" width="11.28515625" style="405" customWidth="1"/>
    <col min="15356" max="15356" width="9.7109375" style="405" customWidth="1"/>
    <col min="15357" max="15357" width="9.85546875" style="405" customWidth="1"/>
    <col min="15358" max="15358" width="9.140625" style="405"/>
    <col min="15359" max="15359" width="9.85546875" style="405" customWidth="1"/>
    <col min="15360" max="15360" width="9.5703125" style="405" customWidth="1"/>
    <col min="15361" max="15361" width="9.140625" style="405"/>
    <col min="15362" max="15362" width="10.140625" style="405" customWidth="1"/>
    <col min="15363" max="15363" width="9.5703125" style="405" customWidth="1"/>
    <col min="15364" max="15364" width="9.140625" style="405"/>
    <col min="15365" max="15366" width="9.85546875" style="405" customWidth="1"/>
    <col min="15367" max="15592" width="9.140625" style="405"/>
    <col min="15593" max="15593" width="32.85546875" style="405" customWidth="1"/>
    <col min="15594" max="15594" width="9.7109375" style="405" customWidth="1"/>
    <col min="15595" max="15595" width="10.140625" style="405" customWidth="1"/>
    <col min="15596" max="15596" width="9.140625" style="405" customWidth="1"/>
    <col min="15597" max="15597" width="10" style="405" customWidth="1"/>
    <col min="15598" max="15598" width="9.85546875" style="405" customWidth="1"/>
    <col min="15599" max="15599" width="9.140625" style="405" customWidth="1"/>
    <col min="15600" max="15600" width="9.5703125" style="405" customWidth="1"/>
    <col min="15601" max="15601" width="9.7109375" style="405" customWidth="1"/>
    <col min="15602" max="15602" width="9.5703125" style="405" bestFit="1" customWidth="1"/>
    <col min="15603" max="15603" width="10.5703125" style="405" customWidth="1"/>
    <col min="15604" max="15604" width="9.85546875" style="405" customWidth="1"/>
    <col min="15605" max="15605" width="9.140625" style="405"/>
    <col min="15606" max="15606" width="10" style="405" customWidth="1"/>
    <col min="15607" max="15607" width="10.140625" style="405" customWidth="1"/>
    <col min="15608" max="15608" width="9.140625" style="405"/>
    <col min="15609" max="15609" width="10" style="405" customWidth="1"/>
    <col min="15610" max="15610" width="9.7109375" style="405" customWidth="1"/>
    <col min="15611" max="15611" width="11.28515625" style="405" customWidth="1"/>
    <col min="15612" max="15612" width="9.7109375" style="405" customWidth="1"/>
    <col min="15613" max="15613" width="9.85546875" style="405" customWidth="1"/>
    <col min="15614" max="15614" width="9.140625" style="405"/>
    <col min="15615" max="15615" width="9.85546875" style="405" customWidth="1"/>
    <col min="15616" max="15616" width="9.5703125" style="405" customWidth="1"/>
    <col min="15617" max="15617" width="9.140625" style="405"/>
    <col min="15618" max="15618" width="10.140625" style="405" customWidth="1"/>
    <col min="15619" max="15619" width="9.5703125" style="405" customWidth="1"/>
    <col min="15620" max="15620" width="9.140625" style="405"/>
    <col min="15621" max="15622" width="9.85546875" style="405" customWidth="1"/>
    <col min="15623" max="15848" width="9.140625" style="405"/>
    <col min="15849" max="15849" width="32.85546875" style="405" customWidth="1"/>
    <col min="15850" max="15850" width="9.7109375" style="405" customWidth="1"/>
    <col min="15851" max="15851" width="10.140625" style="405" customWidth="1"/>
    <col min="15852" max="15852" width="9.140625" style="405" customWidth="1"/>
    <col min="15853" max="15853" width="10" style="405" customWidth="1"/>
    <col min="15854" max="15854" width="9.85546875" style="405" customWidth="1"/>
    <col min="15855" max="15855" width="9.140625" style="405" customWidth="1"/>
    <col min="15856" max="15856" width="9.5703125" style="405" customWidth="1"/>
    <col min="15857" max="15857" width="9.7109375" style="405" customWidth="1"/>
    <col min="15858" max="15858" width="9.5703125" style="405" bestFit="1" customWidth="1"/>
    <col min="15859" max="15859" width="10.5703125" style="405" customWidth="1"/>
    <col min="15860" max="15860" width="9.85546875" style="405" customWidth="1"/>
    <col min="15861" max="15861" width="9.140625" style="405"/>
    <col min="15862" max="15862" width="10" style="405" customWidth="1"/>
    <col min="15863" max="15863" width="10.140625" style="405" customWidth="1"/>
    <col min="15864" max="15864" width="9.140625" style="405"/>
    <col min="15865" max="15865" width="10" style="405" customWidth="1"/>
    <col min="15866" max="15866" width="9.7109375" style="405" customWidth="1"/>
    <col min="15867" max="15867" width="11.28515625" style="405" customWidth="1"/>
    <col min="15868" max="15868" width="9.7109375" style="405" customWidth="1"/>
    <col min="15869" max="15869" width="9.85546875" style="405" customWidth="1"/>
    <col min="15870" max="15870" width="9.140625" style="405"/>
    <col min="15871" max="15871" width="9.85546875" style="405" customWidth="1"/>
    <col min="15872" max="15872" width="9.5703125" style="405" customWidth="1"/>
    <col min="15873" max="15873" width="9.140625" style="405"/>
    <col min="15874" max="15874" width="10.140625" style="405" customWidth="1"/>
    <col min="15875" max="15875" width="9.5703125" style="405" customWidth="1"/>
    <col min="15876" max="15876" width="9.140625" style="405"/>
    <col min="15877" max="15878" width="9.85546875" style="405" customWidth="1"/>
    <col min="15879" max="16104" width="9.140625" style="405"/>
    <col min="16105" max="16105" width="32.85546875" style="405" customWidth="1"/>
    <col min="16106" max="16106" width="9.7109375" style="405" customWidth="1"/>
    <col min="16107" max="16107" width="10.140625" style="405" customWidth="1"/>
    <col min="16108" max="16108" width="9.140625" style="405" customWidth="1"/>
    <col min="16109" max="16109" width="10" style="405" customWidth="1"/>
    <col min="16110" max="16110" width="9.85546875" style="405" customWidth="1"/>
    <col min="16111" max="16111" width="9.140625" style="405" customWidth="1"/>
    <col min="16112" max="16112" width="9.5703125" style="405" customWidth="1"/>
    <col min="16113" max="16113" width="9.7109375" style="405" customWidth="1"/>
    <col min="16114" max="16114" width="9.5703125" style="405" bestFit="1" customWidth="1"/>
    <col min="16115" max="16115" width="10.5703125" style="405" customWidth="1"/>
    <col min="16116" max="16116" width="9.85546875" style="405" customWidth="1"/>
    <col min="16117" max="16117" width="9.140625" style="405"/>
    <col min="16118" max="16118" width="10" style="405" customWidth="1"/>
    <col min="16119" max="16119" width="10.140625" style="405" customWidth="1"/>
    <col min="16120" max="16120" width="9.140625" style="405"/>
    <col min="16121" max="16121" width="10" style="405" customWidth="1"/>
    <col min="16122" max="16122" width="9.7109375" style="405" customWidth="1"/>
    <col min="16123" max="16123" width="11.28515625" style="405" customWidth="1"/>
    <col min="16124" max="16124" width="9.7109375" style="405" customWidth="1"/>
    <col min="16125" max="16125" width="9.85546875" style="405" customWidth="1"/>
    <col min="16126" max="16126" width="9.140625" style="405"/>
    <col min="16127" max="16127" width="9.85546875" style="405" customWidth="1"/>
    <col min="16128" max="16128" width="9.5703125" style="405" customWidth="1"/>
    <col min="16129" max="16129" width="9.140625" style="405"/>
    <col min="16130" max="16130" width="10.140625" style="405" customWidth="1"/>
    <col min="16131" max="16131" width="9.5703125" style="405" customWidth="1"/>
    <col min="16132" max="16132" width="9.140625" style="405"/>
    <col min="16133" max="16134" width="9.85546875" style="405" customWidth="1"/>
    <col min="16135" max="16384" width="9.140625" style="405"/>
  </cols>
  <sheetData>
    <row r="1" spans="1:7" ht="15.75" thickBot="1" x14ac:dyDescent="0.3">
      <c r="A1" s="404"/>
      <c r="B1" s="404"/>
      <c r="C1" s="404"/>
      <c r="D1" s="404"/>
      <c r="E1" s="404"/>
      <c r="F1" s="404"/>
      <c r="G1" s="404"/>
    </row>
    <row r="2" spans="1:7" ht="30.75" customHeight="1" x14ac:dyDescent="0.25">
      <c r="A2" s="521" t="s">
        <v>508</v>
      </c>
      <c r="B2" s="1124" t="s">
        <v>687</v>
      </c>
      <c r="C2" s="1124"/>
      <c r="D2" s="471" t="s">
        <v>814</v>
      </c>
      <c r="E2" s="471" t="s">
        <v>691</v>
      </c>
      <c r="F2" s="471" t="s">
        <v>693</v>
      </c>
      <c r="G2" s="472" t="s">
        <v>692</v>
      </c>
    </row>
    <row r="3" spans="1:7" ht="29.25" thickBot="1" x14ac:dyDescent="0.3">
      <c r="A3" s="406"/>
      <c r="B3" s="412" t="s">
        <v>688</v>
      </c>
      <c r="C3" s="412" t="s">
        <v>689</v>
      </c>
      <c r="D3" s="412" t="s">
        <v>664</v>
      </c>
      <c r="E3" s="412" t="s">
        <v>664</v>
      </c>
      <c r="F3" s="412" t="s">
        <v>664</v>
      </c>
      <c r="G3" s="413" t="s">
        <v>664</v>
      </c>
    </row>
    <row r="4" spans="1:7" ht="45" customHeight="1" x14ac:dyDescent="0.25">
      <c r="A4" s="409" t="s">
        <v>684</v>
      </c>
      <c r="B4" s="414"/>
      <c r="C4" s="414"/>
      <c r="D4" s="414"/>
      <c r="E4" s="414"/>
      <c r="F4" s="414"/>
      <c r="G4" s="415"/>
    </row>
    <row r="5" spans="1:7" ht="30" customHeight="1" x14ac:dyDescent="0.25">
      <c r="A5" s="407" t="s">
        <v>685</v>
      </c>
      <c r="B5" s="416"/>
      <c r="C5" s="416"/>
      <c r="D5" s="416"/>
      <c r="E5" s="416"/>
      <c r="F5" s="416"/>
      <c r="G5" s="473"/>
    </row>
    <row r="6" spans="1:7" ht="25.15" customHeight="1" x14ac:dyDescent="0.25">
      <c r="A6" s="408" t="s">
        <v>623</v>
      </c>
      <c r="B6" s="432">
        <v>50</v>
      </c>
      <c r="C6" s="416">
        <v>830941</v>
      </c>
      <c r="D6" s="416">
        <v>52627</v>
      </c>
      <c r="E6" s="416">
        <f>612779-10000-70166</f>
        <v>532613</v>
      </c>
      <c r="F6" s="416">
        <f>217307-57809</f>
        <v>159498</v>
      </c>
      <c r="G6" s="473">
        <v>86203</v>
      </c>
    </row>
    <row r="7" spans="1:7" ht="25.15" customHeight="1" x14ac:dyDescent="0.25">
      <c r="A7" s="408" t="s">
        <v>686</v>
      </c>
      <c r="B7" s="432">
        <v>50</v>
      </c>
      <c r="C7" s="416">
        <v>830941</v>
      </c>
      <c r="D7" s="416">
        <v>52627</v>
      </c>
      <c r="E7" s="416">
        <f>612779-10000-70166</f>
        <v>532613</v>
      </c>
      <c r="F7" s="416">
        <f>217307-57809</f>
        <v>159498</v>
      </c>
      <c r="G7" s="473">
        <v>86203</v>
      </c>
    </row>
    <row r="8" spans="1:7" ht="25.15" customHeight="1" x14ac:dyDescent="0.25">
      <c r="A8" s="408" t="s">
        <v>694</v>
      </c>
      <c r="B8" s="432"/>
      <c r="C8" s="416">
        <v>680500</v>
      </c>
      <c r="D8" s="416">
        <v>63943</v>
      </c>
      <c r="E8" s="416">
        <v>530238</v>
      </c>
      <c r="F8" s="416">
        <v>50880</v>
      </c>
      <c r="G8" s="473">
        <v>35439</v>
      </c>
    </row>
    <row r="9" spans="1:7" ht="46.5" customHeight="1" x14ac:dyDescent="0.25">
      <c r="A9" s="407" t="s">
        <v>1120</v>
      </c>
      <c r="B9" s="432"/>
      <c r="C9" s="416"/>
      <c r="D9" s="416"/>
      <c r="E9" s="416"/>
      <c r="F9" s="416"/>
      <c r="G9" s="473"/>
    </row>
    <row r="10" spans="1:7" ht="25.35" customHeight="1" thickBot="1" x14ac:dyDescent="0.3">
      <c r="A10" s="890" t="s">
        <v>623</v>
      </c>
      <c r="B10" s="891">
        <v>100</v>
      </c>
      <c r="C10" s="892">
        <v>20000</v>
      </c>
      <c r="D10" s="892"/>
      <c r="E10" s="892">
        <v>20000</v>
      </c>
      <c r="F10" s="892"/>
      <c r="G10" s="893"/>
    </row>
    <row r="11" spans="1:7" ht="30" customHeight="1" thickBot="1" x14ac:dyDescent="0.3">
      <c r="A11" s="411" t="s">
        <v>478</v>
      </c>
      <c r="B11" s="433"/>
      <c r="C11" s="417">
        <f>SUM(C6:C10)</f>
        <v>2362382</v>
      </c>
      <c r="D11" s="417">
        <f t="shared" ref="D11:G11" si="0">SUM(D6:D10)</f>
        <v>169197</v>
      </c>
      <c r="E11" s="417">
        <f t="shared" si="0"/>
        <v>1615464</v>
      </c>
      <c r="F11" s="417">
        <f t="shared" si="0"/>
        <v>369876</v>
      </c>
      <c r="G11" s="417">
        <f t="shared" si="0"/>
        <v>207845</v>
      </c>
    </row>
    <row r="12" spans="1:7" ht="30" customHeight="1" x14ac:dyDescent="0.25">
      <c r="A12" s="410" t="s">
        <v>690</v>
      </c>
      <c r="B12" s="518"/>
      <c r="C12" s="519"/>
      <c r="D12" s="519"/>
      <c r="E12" s="519"/>
      <c r="F12" s="519"/>
      <c r="G12" s="520"/>
    </row>
    <row r="13" spans="1:7" ht="25.15" customHeight="1" x14ac:dyDescent="0.25">
      <c r="A13" s="408" t="s">
        <v>623</v>
      </c>
      <c r="B13" s="515">
        <v>50</v>
      </c>
      <c r="C13" s="516">
        <v>830941</v>
      </c>
      <c r="D13" s="516">
        <v>52627</v>
      </c>
      <c r="E13" s="516">
        <v>532613</v>
      </c>
      <c r="F13" s="516">
        <v>159498</v>
      </c>
      <c r="G13" s="517">
        <v>86203</v>
      </c>
    </row>
    <row r="14" spans="1:7" ht="25.15" customHeight="1" x14ac:dyDescent="0.25">
      <c r="A14" s="408" t="s">
        <v>686</v>
      </c>
      <c r="B14" s="515">
        <v>50</v>
      </c>
      <c r="C14" s="516">
        <v>830941</v>
      </c>
      <c r="D14" s="516">
        <v>52627</v>
      </c>
      <c r="E14" s="516">
        <v>532613</v>
      </c>
      <c r="F14" s="516">
        <v>159498</v>
      </c>
      <c r="G14" s="517">
        <v>86203</v>
      </c>
    </row>
    <row r="15" spans="1:7" ht="25.15" customHeight="1" x14ac:dyDescent="0.25">
      <c r="A15" s="408" t="s">
        <v>694</v>
      </c>
      <c r="B15" s="515"/>
      <c r="C15" s="516">
        <v>680500</v>
      </c>
      <c r="D15" s="516">
        <v>63943</v>
      </c>
      <c r="E15" s="516">
        <v>530238</v>
      </c>
      <c r="F15" s="516">
        <v>50880</v>
      </c>
      <c r="G15" s="517">
        <v>35439</v>
      </c>
    </row>
    <row r="16" spans="1:7" ht="45" customHeight="1" x14ac:dyDescent="0.25">
      <c r="A16" s="410" t="s">
        <v>1120</v>
      </c>
      <c r="B16" s="897"/>
      <c r="C16" s="898"/>
      <c r="D16" s="898"/>
      <c r="E16" s="898"/>
      <c r="F16" s="898"/>
      <c r="G16" s="899"/>
    </row>
    <row r="17" spans="1:7" ht="25.35" customHeight="1" x14ac:dyDescent="0.25">
      <c r="A17" s="408" t="s">
        <v>623</v>
      </c>
      <c r="B17" s="515">
        <v>100</v>
      </c>
      <c r="C17" s="516">
        <v>20000</v>
      </c>
      <c r="D17" s="516"/>
      <c r="E17" s="516">
        <v>20000</v>
      </c>
      <c r="F17" s="516"/>
      <c r="G17" s="517"/>
    </row>
    <row r="18" spans="1:7" ht="30" customHeight="1" thickBot="1" x14ac:dyDescent="0.3">
      <c r="A18" s="894" t="s">
        <v>478</v>
      </c>
      <c r="B18" s="895"/>
      <c r="C18" s="896">
        <f>SUM(C13:C17)</f>
        <v>2362382</v>
      </c>
      <c r="D18" s="896">
        <f t="shared" ref="D18:G18" si="1">SUM(D13:D17)</f>
        <v>169197</v>
      </c>
      <c r="E18" s="896">
        <f t="shared" si="1"/>
        <v>1615464</v>
      </c>
      <c r="F18" s="896">
        <f t="shared" si="1"/>
        <v>369876</v>
      </c>
      <c r="G18" s="896">
        <f t="shared" si="1"/>
        <v>207845</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2019.&amp;R&amp;"Times New Roman,Félkövér dőlt"15. melléklet a /2019. ()
 önk.rendelethez
ezer forintban</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F2423"/>
  <sheetViews>
    <sheetView zoomScaleNormal="100" workbookViewId="0">
      <pane xSplit="1" ySplit="6" topLeftCell="GR58" activePane="bottomRight" state="frozen"/>
      <selection pane="topRight" activeCell="B1" sqref="B1"/>
      <selection pane="bottomLeft" activeCell="A7" sqref="A7"/>
      <selection pane="bottomRight" activeCell="GP68" sqref="GP68"/>
    </sheetView>
  </sheetViews>
  <sheetFormatPr defaultColWidth="10.7109375" defaultRowHeight="12.75" x14ac:dyDescent="0.2"/>
  <cols>
    <col min="1" max="1" width="51.7109375" style="18" customWidth="1"/>
    <col min="2" max="4" width="9.7109375" style="25" customWidth="1"/>
    <col min="5" max="121" width="9.7109375" style="19" customWidth="1"/>
    <col min="122" max="124" width="9.7109375" style="20" customWidth="1"/>
    <col min="125" max="211" width="9.7109375" style="8" customWidth="1"/>
    <col min="212" max="16384" width="10.7109375" style="8"/>
  </cols>
  <sheetData>
    <row r="1" spans="1:214" s="1" customFormat="1" ht="15" customHeight="1" x14ac:dyDescent="0.2">
      <c r="A1" s="133"/>
      <c r="B1" s="967">
        <v>11101</v>
      </c>
      <c r="C1" s="968"/>
      <c r="D1" s="969"/>
      <c r="E1" s="967">
        <v>11102</v>
      </c>
      <c r="F1" s="968"/>
      <c r="G1" s="969"/>
      <c r="H1" s="967">
        <v>11103</v>
      </c>
      <c r="I1" s="968"/>
      <c r="J1" s="969"/>
      <c r="K1" s="967">
        <v>11104</v>
      </c>
      <c r="L1" s="968"/>
      <c r="M1" s="969"/>
      <c r="N1" s="967">
        <v>11105</v>
      </c>
      <c r="O1" s="968"/>
      <c r="P1" s="969"/>
      <c r="Q1" s="967" t="s">
        <v>1</v>
      </c>
      <c r="R1" s="968"/>
      <c r="S1" s="969"/>
      <c r="T1" s="967" t="s">
        <v>2</v>
      </c>
      <c r="U1" s="968"/>
      <c r="V1" s="969"/>
      <c r="W1" s="967" t="s">
        <v>3</v>
      </c>
      <c r="X1" s="968"/>
      <c r="Y1" s="969"/>
      <c r="Z1" s="967" t="s">
        <v>4</v>
      </c>
      <c r="AA1" s="968"/>
      <c r="AB1" s="969"/>
      <c r="AC1" s="967" t="s">
        <v>5</v>
      </c>
      <c r="AD1" s="968"/>
      <c r="AE1" s="969"/>
      <c r="AF1" s="967">
        <v>11201</v>
      </c>
      <c r="AG1" s="968"/>
      <c r="AH1" s="969"/>
      <c r="AI1" s="967">
        <v>11301</v>
      </c>
      <c r="AJ1" s="968"/>
      <c r="AK1" s="969"/>
      <c r="AL1" s="967">
        <v>11303</v>
      </c>
      <c r="AM1" s="968"/>
      <c r="AN1" s="969"/>
      <c r="AO1" s="967">
        <v>11401</v>
      </c>
      <c r="AP1" s="968"/>
      <c r="AQ1" s="969"/>
      <c r="AR1" s="967">
        <v>11402</v>
      </c>
      <c r="AS1" s="968"/>
      <c r="AT1" s="969"/>
      <c r="AU1" s="967" t="s">
        <v>6</v>
      </c>
      <c r="AV1" s="968"/>
      <c r="AW1" s="969"/>
      <c r="AX1" s="967" t="s">
        <v>7</v>
      </c>
      <c r="AY1" s="968"/>
      <c r="AZ1" s="969"/>
      <c r="BA1" s="967">
        <v>11405</v>
      </c>
      <c r="BB1" s="968"/>
      <c r="BC1" s="969"/>
      <c r="BD1" s="967">
        <v>11406</v>
      </c>
      <c r="BE1" s="968"/>
      <c r="BF1" s="969"/>
      <c r="BG1" s="967">
        <v>11407</v>
      </c>
      <c r="BH1" s="968"/>
      <c r="BI1" s="969"/>
      <c r="BJ1" s="967">
        <v>11501</v>
      </c>
      <c r="BK1" s="968"/>
      <c r="BL1" s="969"/>
      <c r="BM1" s="967">
        <v>11502</v>
      </c>
      <c r="BN1" s="968"/>
      <c r="BO1" s="969"/>
      <c r="BP1" s="967">
        <v>11601</v>
      </c>
      <c r="BQ1" s="968"/>
      <c r="BR1" s="969"/>
      <c r="BS1" s="967" t="s">
        <v>8</v>
      </c>
      <c r="BT1" s="968"/>
      <c r="BU1" s="969"/>
      <c r="BV1" s="967" t="s">
        <v>9</v>
      </c>
      <c r="BW1" s="968"/>
      <c r="BX1" s="969"/>
      <c r="BY1" s="967" t="s">
        <v>10</v>
      </c>
      <c r="BZ1" s="968"/>
      <c r="CA1" s="969"/>
      <c r="CB1" s="967" t="s">
        <v>11</v>
      </c>
      <c r="CC1" s="968"/>
      <c r="CD1" s="969"/>
      <c r="CE1" s="967">
        <v>11602</v>
      </c>
      <c r="CF1" s="968"/>
      <c r="CG1" s="969"/>
      <c r="CH1" s="967">
        <v>11603</v>
      </c>
      <c r="CI1" s="968"/>
      <c r="CJ1" s="969"/>
      <c r="CK1" s="967">
        <v>11604</v>
      </c>
      <c r="CL1" s="968"/>
      <c r="CM1" s="969"/>
      <c r="CN1" s="967">
        <v>11605</v>
      </c>
      <c r="CO1" s="968"/>
      <c r="CP1" s="969"/>
      <c r="CQ1" s="967">
        <v>11701</v>
      </c>
      <c r="CR1" s="968"/>
      <c r="CS1" s="969"/>
      <c r="CT1" s="967">
        <v>11702</v>
      </c>
      <c r="CU1" s="968"/>
      <c r="CV1" s="969"/>
      <c r="CW1" s="967">
        <v>11703</v>
      </c>
      <c r="CX1" s="968"/>
      <c r="CY1" s="969"/>
      <c r="CZ1" s="967">
        <v>11704</v>
      </c>
      <c r="DA1" s="968"/>
      <c r="DB1" s="969"/>
      <c r="DC1" s="967">
        <v>11705</v>
      </c>
      <c r="DD1" s="968"/>
      <c r="DE1" s="969"/>
      <c r="DF1" s="967" t="s">
        <v>12</v>
      </c>
      <c r="DG1" s="968"/>
      <c r="DH1" s="969"/>
      <c r="DI1" s="967" t="s">
        <v>13</v>
      </c>
      <c r="DJ1" s="968"/>
      <c r="DK1" s="969"/>
      <c r="DL1" s="967">
        <v>11803</v>
      </c>
      <c r="DM1" s="968"/>
      <c r="DN1" s="969"/>
      <c r="DO1" s="967">
        <v>11805</v>
      </c>
      <c r="DP1" s="968"/>
      <c r="DQ1" s="969"/>
      <c r="DR1" s="976" t="s">
        <v>436</v>
      </c>
      <c r="DS1" s="977"/>
      <c r="DT1" s="978"/>
      <c r="DU1" s="967">
        <v>12102</v>
      </c>
      <c r="DV1" s="968"/>
      <c r="DW1" s="969"/>
      <c r="DX1" s="967">
        <v>12103</v>
      </c>
      <c r="DY1" s="968"/>
      <c r="DZ1" s="969"/>
      <c r="EA1" s="967">
        <v>12104</v>
      </c>
      <c r="EB1" s="968"/>
      <c r="EC1" s="969"/>
      <c r="ED1" s="967" t="s">
        <v>14</v>
      </c>
      <c r="EE1" s="968"/>
      <c r="EF1" s="969"/>
      <c r="EG1" s="967" t="s">
        <v>15</v>
      </c>
      <c r="EH1" s="968"/>
      <c r="EI1" s="969"/>
      <c r="EJ1" s="967" t="s">
        <v>16</v>
      </c>
      <c r="EK1" s="968"/>
      <c r="EL1" s="969"/>
      <c r="EM1" s="967" t="s">
        <v>17</v>
      </c>
      <c r="EN1" s="968"/>
      <c r="EO1" s="969"/>
      <c r="EP1" s="967">
        <v>12202</v>
      </c>
      <c r="EQ1" s="968"/>
      <c r="ER1" s="969"/>
      <c r="ES1" s="967">
        <v>12203</v>
      </c>
      <c r="ET1" s="968"/>
      <c r="EU1" s="969"/>
      <c r="EV1" s="976" t="s">
        <v>64</v>
      </c>
      <c r="EW1" s="977"/>
      <c r="EX1" s="978"/>
      <c r="EY1" s="967">
        <v>40101</v>
      </c>
      <c r="EZ1" s="968"/>
      <c r="FA1" s="969"/>
      <c r="FB1" s="967" t="s">
        <v>18</v>
      </c>
      <c r="FC1" s="968"/>
      <c r="FD1" s="969"/>
      <c r="FE1" s="967" t="s">
        <v>19</v>
      </c>
      <c r="FF1" s="968"/>
      <c r="FG1" s="969"/>
      <c r="FH1" s="967" t="s">
        <v>20</v>
      </c>
      <c r="FI1" s="968"/>
      <c r="FJ1" s="969"/>
      <c r="FK1" s="967">
        <v>40103</v>
      </c>
      <c r="FL1" s="968"/>
      <c r="FM1" s="969"/>
      <c r="FN1" s="967" t="s">
        <v>21</v>
      </c>
      <c r="FO1" s="968"/>
      <c r="FP1" s="969"/>
      <c r="FQ1" s="967" t="s">
        <v>22</v>
      </c>
      <c r="FR1" s="968"/>
      <c r="FS1" s="969"/>
      <c r="FT1" s="967">
        <v>40105</v>
      </c>
      <c r="FU1" s="968"/>
      <c r="FV1" s="969"/>
      <c r="FW1" s="967">
        <v>40106</v>
      </c>
      <c r="FX1" s="968"/>
      <c r="FY1" s="969"/>
      <c r="FZ1" s="967">
        <v>40107</v>
      </c>
      <c r="GA1" s="968"/>
      <c r="GB1" s="969"/>
      <c r="GC1" s="967">
        <v>40108</v>
      </c>
      <c r="GD1" s="968"/>
      <c r="GE1" s="969"/>
      <c r="GF1" s="967">
        <v>40109</v>
      </c>
      <c r="GG1" s="968"/>
      <c r="GH1" s="969"/>
      <c r="GI1" s="967">
        <v>40110</v>
      </c>
      <c r="GJ1" s="968"/>
      <c r="GK1" s="969"/>
      <c r="GL1" s="988">
        <v>40100</v>
      </c>
      <c r="GM1" s="989"/>
      <c r="GN1" s="990"/>
      <c r="GO1" s="967" t="s">
        <v>23</v>
      </c>
      <c r="GP1" s="968"/>
      <c r="GQ1" s="969"/>
      <c r="GR1" s="988">
        <v>50100</v>
      </c>
      <c r="GS1" s="989"/>
      <c r="GT1" s="990"/>
      <c r="GU1" s="988" t="s">
        <v>24</v>
      </c>
      <c r="GV1" s="989"/>
      <c r="GW1" s="990"/>
      <c r="GX1" s="985" t="s">
        <v>358</v>
      </c>
      <c r="GY1" s="986"/>
      <c r="GZ1" s="991"/>
      <c r="HA1" s="985" t="s">
        <v>77</v>
      </c>
      <c r="HB1" s="986"/>
      <c r="HC1" s="987"/>
    </row>
    <row r="2" spans="1:214" s="3" customFormat="1" ht="51" customHeight="1" x14ac:dyDescent="0.2">
      <c r="A2" s="134" t="s">
        <v>642</v>
      </c>
      <c r="B2" s="970" t="s">
        <v>27</v>
      </c>
      <c r="C2" s="971"/>
      <c r="D2" s="972"/>
      <c r="E2" s="970" t="s">
        <v>28</v>
      </c>
      <c r="F2" s="971"/>
      <c r="G2" s="972"/>
      <c r="H2" s="970" t="s">
        <v>29</v>
      </c>
      <c r="I2" s="971"/>
      <c r="J2" s="972"/>
      <c r="K2" s="970" t="s">
        <v>319</v>
      </c>
      <c r="L2" s="971"/>
      <c r="M2" s="972"/>
      <c r="N2" s="970" t="s">
        <v>30</v>
      </c>
      <c r="O2" s="971"/>
      <c r="P2" s="972"/>
      <c r="Q2" s="970" t="s">
        <v>31</v>
      </c>
      <c r="R2" s="971"/>
      <c r="S2" s="972"/>
      <c r="T2" s="970" t="s">
        <v>32</v>
      </c>
      <c r="U2" s="971"/>
      <c r="V2" s="972"/>
      <c r="W2" s="970" t="s">
        <v>33</v>
      </c>
      <c r="X2" s="971"/>
      <c r="Y2" s="972"/>
      <c r="Z2" s="970" t="s">
        <v>34</v>
      </c>
      <c r="AA2" s="971"/>
      <c r="AB2" s="972"/>
      <c r="AC2" s="970" t="s">
        <v>35</v>
      </c>
      <c r="AD2" s="971"/>
      <c r="AE2" s="972"/>
      <c r="AF2" s="970" t="s">
        <v>36</v>
      </c>
      <c r="AG2" s="971"/>
      <c r="AH2" s="972"/>
      <c r="AI2" s="970" t="s">
        <v>37</v>
      </c>
      <c r="AJ2" s="971"/>
      <c r="AK2" s="972"/>
      <c r="AL2" s="970" t="s">
        <v>38</v>
      </c>
      <c r="AM2" s="971"/>
      <c r="AN2" s="972"/>
      <c r="AO2" s="970" t="s">
        <v>39</v>
      </c>
      <c r="AP2" s="971"/>
      <c r="AQ2" s="972"/>
      <c r="AR2" s="970" t="s">
        <v>454</v>
      </c>
      <c r="AS2" s="971"/>
      <c r="AT2" s="972"/>
      <c r="AU2" s="970" t="s">
        <v>296</v>
      </c>
      <c r="AV2" s="971"/>
      <c r="AW2" s="972"/>
      <c r="AX2" s="970" t="s">
        <v>40</v>
      </c>
      <c r="AY2" s="971"/>
      <c r="AZ2" s="972"/>
      <c r="BA2" s="970" t="s">
        <v>41</v>
      </c>
      <c r="BB2" s="971"/>
      <c r="BC2" s="972"/>
      <c r="BD2" s="970" t="s">
        <v>42</v>
      </c>
      <c r="BE2" s="971"/>
      <c r="BF2" s="972"/>
      <c r="BG2" s="970" t="s">
        <v>43</v>
      </c>
      <c r="BH2" s="971"/>
      <c r="BI2" s="972"/>
      <c r="BJ2" s="970" t="s">
        <v>44</v>
      </c>
      <c r="BK2" s="971"/>
      <c r="BL2" s="972"/>
      <c r="BM2" s="970" t="s">
        <v>282</v>
      </c>
      <c r="BN2" s="971"/>
      <c r="BO2" s="972"/>
      <c r="BP2" s="970" t="s">
        <v>45</v>
      </c>
      <c r="BQ2" s="971"/>
      <c r="BR2" s="972"/>
      <c r="BS2" s="970" t="s">
        <v>46</v>
      </c>
      <c r="BT2" s="971"/>
      <c r="BU2" s="972"/>
      <c r="BV2" s="970" t="s">
        <v>47</v>
      </c>
      <c r="BW2" s="971"/>
      <c r="BX2" s="972"/>
      <c r="BY2" s="970" t="s">
        <v>274</v>
      </c>
      <c r="BZ2" s="971"/>
      <c r="CA2" s="972"/>
      <c r="CB2" s="970" t="s">
        <v>47</v>
      </c>
      <c r="CC2" s="971"/>
      <c r="CD2" s="972"/>
      <c r="CE2" s="973" t="s">
        <v>344</v>
      </c>
      <c r="CF2" s="974"/>
      <c r="CG2" s="975"/>
      <c r="CH2" s="970" t="s">
        <v>48</v>
      </c>
      <c r="CI2" s="971"/>
      <c r="CJ2" s="972"/>
      <c r="CK2" s="970" t="s">
        <v>456</v>
      </c>
      <c r="CL2" s="971"/>
      <c r="CM2" s="972"/>
      <c r="CN2" s="970" t="s">
        <v>816</v>
      </c>
      <c r="CO2" s="971"/>
      <c r="CP2" s="972"/>
      <c r="CQ2" s="970" t="s">
        <v>50</v>
      </c>
      <c r="CR2" s="971"/>
      <c r="CS2" s="972"/>
      <c r="CT2" s="970" t="s">
        <v>51</v>
      </c>
      <c r="CU2" s="971"/>
      <c r="CV2" s="972"/>
      <c r="CW2" s="970" t="s">
        <v>260</v>
      </c>
      <c r="CX2" s="971"/>
      <c r="CY2" s="972"/>
      <c r="CZ2" s="970" t="s">
        <v>52</v>
      </c>
      <c r="DA2" s="971"/>
      <c r="DB2" s="972"/>
      <c r="DC2" s="970" t="s">
        <v>53</v>
      </c>
      <c r="DD2" s="971"/>
      <c r="DE2" s="972"/>
      <c r="DF2" s="970" t="s">
        <v>54</v>
      </c>
      <c r="DG2" s="971"/>
      <c r="DH2" s="972"/>
      <c r="DI2" s="970" t="s">
        <v>55</v>
      </c>
      <c r="DJ2" s="971"/>
      <c r="DK2" s="972"/>
      <c r="DL2" s="970" t="s">
        <v>56</v>
      </c>
      <c r="DM2" s="971"/>
      <c r="DN2" s="972"/>
      <c r="DO2" s="982" t="s">
        <v>57</v>
      </c>
      <c r="DP2" s="983"/>
      <c r="DQ2" s="984"/>
      <c r="DR2" s="979"/>
      <c r="DS2" s="980"/>
      <c r="DT2" s="981"/>
      <c r="DU2" s="970" t="s">
        <v>931</v>
      </c>
      <c r="DV2" s="971"/>
      <c r="DW2" s="972"/>
      <c r="DX2" s="970" t="s">
        <v>58</v>
      </c>
      <c r="DY2" s="971"/>
      <c r="DZ2" s="972"/>
      <c r="EA2" s="970" t="s">
        <v>59</v>
      </c>
      <c r="EB2" s="971"/>
      <c r="EC2" s="972"/>
      <c r="ED2" s="970" t="s">
        <v>60</v>
      </c>
      <c r="EE2" s="971"/>
      <c r="EF2" s="972"/>
      <c r="EG2" s="970" t="s">
        <v>61</v>
      </c>
      <c r="EH2" s="971"/>
      <c r="EI2" s="972"/>
      <c r="EJ2" s="970" t="s">
        <v>62</v>
      </c>
      <c r="EK2" s="971"/>
      <c r="EL2" s="972"/>
      <c r="EM2" s="970" t="s">
        <v>222</v>
      </c>
      <c r="EN2" s="971"/>
      <c r="EO2" s="972"/>
      <c r="EP2" s="970" t="s">
        <v>219</v>
      </c>
      <c r="EQ2" s="971"/>
      <c r="ER2" s="972"/>
      <c r="ES2" s="970" t="s">
        <v>63</v>
      </c>
      <c r="ET2" s="971"/>
      <c r="EU2" s="972"/>
      <c r="EV2" s="979"/>
      <c r="EW2" s="980"/>
      <c r="EX2" s="981"/>
      <c r="EY2" s="970" t="s">
        <v>65</v>
      </c>
      <c r="EZ2" s="971"/>
      <c r="FA2" s="972"/>
      <c r="FB2" s="970" t="s">
        <v>66</v>
      </c>
      <c r="FC2" s="971"/>
      <c r="FD2" s="972"/>
      <c r="FE2" s="970" t="s">
        <v>67</v>
      </c>
      <c r="FF2" s="971"/>
      <c r="FG2" s="972"/>
      <c r="FH2" s="970" t="s">
        <v>68</v>
      </c>
      <c r="FI2" s="971"/>
      <c r="FJ2" s="972"/>
      <c r="FK2" s="970" t="s">
        <v>69</v>
      </c>
      <c r="FL2" s="971"/>
      <c r="FM2" s="972"/>
      <c r="FN2" s="970" t="s">
        <v>70</v>
      </c>
      <c r="FO2" s="971"/>
      <c r="FP2" s="972"/>
      <c r="FQ2" s="970" t="s">
        <v>437</v>
      </c>
      <c r="FR2" s="971"/>
      <c r="FS2" s="972"/>
      <c r="FT2" s="970" t="s">
        <v>71</v>
      </c>
      <c r="FU2" s="971"/>
      <c r="FV2" s="972"/>
      <c r="FW2" s="970" t="s">
        <v>72</v>
      </c>
      <c r="FX2" s="971"/>
      <c r="FY2" s="972"/>
      <c r="FZ2" s="970" t="s">
        <v>201</v>
      </c>
      <c r="GA2" s="971"/>
      <c r="GB2" s="972"/>
      <c r="GC2" s="970" t="s">
        <v>73</v>
      </c>
      <c r="GD2" s="971"/>
      <c r="GE2" s="972"/>
      <c r="GF2" s="970" t="s">
        <v>438</v>
      </c>
      <c r="GG2" s="971"/>
      <c r="GH2" s="972"/>
      <c r="GI2" s="970" t="s">
        <v>439</v>
      </c>
      <c r="GJ2" s="971"/>
      <c r="GK2" s="972"/>
      <c r="GL2" s="982" t="s">
        <v>74</v>
      </c>
      <c r="GM2" s="983"/>
      <c r="GN2" s="984"/>
      <c r="GO2" s="982" t="s">
        <v>75</v>
      </c>
      <c r="GP2" s="983"/>
      <c r="GQ2" s="984"/>
      <c r="GR2" s="982" t="s">
        <v>76</v>
      </c>
      <c r="GS2" s="983"/>
      <c r="GT2" s="984"/>
      <c r="GU2" s="982" t="s">
        <v>357</v>
      </c>
      <c r="GV2" s="983"/>
      <c r="GW2" s="984"/>
      <c r="GX2" s="982"/>
      <c r="GY2" s="983"/>
      <c r="GZ2" s="984"/>
      <c r="HA2" s="982"/>
      <c r="HB2" s="983"/>
      <c r="HC2" s="983"/>
      <c r="HD2" s="911"/>
    </row>
    <row r="3" spans="1:214" s="3" customFormat="1" ht="15" customHeight="1" x14ac:dyDescent="0.2">
      <c r="A3" s="992" t="s">
        <v>26</v>
      </c>
      <c r="B3" s="75" t="s">
        <v>695</v>
      </c>
      <c r="C3" s="76" t="s">
        <v>695</v>
      </c>
      <c r="D3" s="76" t="s">
        <v>695</v>
      </c>
      <c r="E3" s="75" t="s">
        <v>695</v>
      </c>
      <c r="F3" s="76" t="s">
        <v>695</v>
      </c>
      <c r="G3" s="76" t="s">
        <v>695</v>
      </c>
      <c r="H3" s="75" t="s">
        <v>695</v>
      </c>
      <c r="I3" s="76" t="s">
        <v>695</v>
      </c>
      <c r="J3" s="76" t="s">
        <v>695</v>
      </c>
      <c r="K3" s="75" t="s">
        <v>695</v>
      </c>
      <c r="L3" s="76" t="s">
        <v>695</v>
      </c>
      <c r="M3" s="76" t="s">
        <v>695</v>
      </c>
      <c r="N3" s="75" t="s">
        <v>695</v>
      </c>
      <c r="O3" s="76" t="s">
        <v>695</v>
      </c>
      <c r="P3" s="76" t="s">
        <v>695</v>
      </c>
      <c r="Q3" s="75" t="s">
        <v>695</v>
      </c>
      <c r="R3" s="76" t="s">
        <v>695</v>
      </c>
      <c r="S3" s="76" t="s">
        <v>695</v>
      </c>
      <c r="T3" s="75" t="s">
        <v>695</v>
      </c>
      <c r="U3" s="76" t="s">
        <v>695</v>
      </c>
      <c r="V3" s="76" t="s">
        <v>695</v>
      </c>
      <c r="W3" s="75" t="s">
        <v>695</v>
      </c>
      <c r="X3" s="76" t="s">
        <v>695</v>
      </c>
      <c r="Y3" s="76" t="s">
        <v>695</v>
      </c>
      <c r="Z3" s="75" t="s">
        <v>695</v>
      </c>
      <c r="AA3" s="76" t="s">
        <v>695</v>
      </c>
      <c r="AB3" s="76" t="s">
        <v>695</v>
      </c>
      <c r="AC3" s="75" t="s">
        <v>695</v>
      </c>
      <c r="AD3" s="76" t="s">
        <v>695</v>
      </c>
      <c r="AE3" s="76" t="s">
        <v>695</v>
      </c>
      <c r="AF3" s="75" t="s">
        <v>695</v>
      </c>
      <c r="AG3" s="76" t="s">
        <v>695</v>
      </c>
      <c r="AH3" s="76" t="s">
        <v>695</v>
      </c>
      <c r="AI3" s="75" t="s">
        <v>695</v>
      </c>
      <c r="AJ3" s="76" t="s">
        <v>695</v>
      </c>
      <c r="AK3" s="76" t="s">
        <v>695</v>
      </c>
      <c r="AL3" s="75" t="s">
        <v>695</v>
      </c>
      <c r="AM3" s="76" t="s">
        <v>695</v>
      </c>
      <c r="AN3" s="76" t="s">
        <v>695</v>
      </c>
      <c r="AO3" s="75" t="s">
        <v>695</v>
      </c>
      <c r="AP3" s="76" t="s">
        <v>695</v>
      </c>
      <c r="AQ3" s="76" t="s">
        <v>695</v>
      </c>
      <c r="AR3" s="75" t="s">
        <v>695</v>
      </c>
      <c r="AS3" s="76" t="s">
        <v>695</v>
      </c>
      <c r="AT3" s="76" t="s">
        <v>695</v>
      </c>
      <c r="AU3" s="75" t="s">
        <v>695</v>
      </c>
      <c r="AV3" s="76" t="s">
        <v>695</v>
      </c>
      <c r="AW3" s="76" t="s">
        <v>695</v>
      </c>
      <c r="AX3" s="75" t="s">
        <v>695</v>
      </c>
      <c r="AY3" s="76" t="s">
        <v>695</v>
      </c>
      <c r="AZ3" s="76" t="s">
        <v>695</v>
      </c>
      <c r="BA3" s="75" t="s">
        <v>695</v>
      </c>
      <c r="BB3" s="76" t="s">
        <v>695</v>
      </c>
      <c r="BC3" s="76" t="s">
        <v>695</v>
      </c>
      <c r="BD3" s="75" t="s">
        <v>695</v>
      </c>
      <c r="BE3" s="76" t="s">
        <v>695</v>
      </c>
      <c r="BF3" s="76" t="s">
        <v>695</v>
      </c>
      <c r="BG3" s="75" t="s">
        <v>695</v>
      </c>
      <c r="BH3" s="76" t="s">
        <v>695</v>
      </c>
      <c r="BI3" s="76" t="s">
        <v>695</v>
      </c>
      <c r="BJ3" s="75" t="s">
        <v>695</v>
      </c>
      <c r="BK3" s="76" t="s">
        <v>695</v>
      </c>
      <c r="BL3" s="76" t="s">
        <v>695</v>
      </c>
      <c r="BM3" s="75" t="s">
        <v>695</v>
      </c>
      <c r="BN3" s="76" t="s">
        <v>695</v>
      </c>
      <c r="BO3" s="76" t="s">
        <v>695</v>
      </c>
      <c r="BP3" s="75" t="s">
        <v>695</v>
      </c>
      <c r="BQ3" s="76" t="s">
        <v>695</v>
      </c>
      <c r="BR3" s="76" t="s">
        <v>695</v>
      </c>
      <c r="BS3" s="75" t="s">
        <v>695</v>
      </c>
      <c r="BT3" s="76" t="s">
        <v>695</v>
      </c>
      <c r="BU3" s="76" t="s">
        <v>695</v>
      </c>
      <c r="BV3" s="75" t="s">
        <v>695</v>
      </c>
      <c r="BW3" s="76" t="s">
        <v>695</v>
      </c>
      <c r="BX3" s="76" t="s">
        <v>695</v>
      </c>
      <c r="BY3" s="75" t="s">
        <v>695</v>
      </c>
      <c r="BZ3" s="76" t="s">
        <v>695</v>
      </c>
      <c r="CA3" s="76" t="s">
        <v>695</v>
      </c>
      <c r="CB3" s="75" t="s">
        <v>695</v>
      </c>
      <c r="CC3" s="76" t="s">
        <v>695</v>
      </c>
      <c r="CD3" s="76" t="s">
        <v>695</v>
      </c>
      <c r="CE3" s="75" t="s">
        <v>695</v>
      </c>
      <c r="CF3" s="76" t="s">
        <v>695</v>
      </c>
      <c r="CG3" s="76" t="s">
        <v>695</v>
      </c>
      <c r="CH3" s="75" t="s">
        <v>695</v>
      </c>
      <c r="CI3" s="76" t="s">
        <v>695</v>
      </c>
      <c r="CJ3" s="76" t="s">
        <v>695</v>
      </c>
      <c r="CK3" s="75" t="s">
        <v>695</v>
      </c>
      <c r="CL3" s="76" t="s">
        <v>695</v>
      </c>
      <c r="CM3" s="76" t="s">
        <v>695</v>
      </c>
      <c r="CN3" s="75" t="s">
        <v>695</v>
      </c>
      <c r="CO3" s="76" t="s">
        <v>695</v>
      </c>
      <c r="CP3" s="76" t="s">
        <v>695</v>
      </c>
      <c r="CQ3" s="75" t="s">
        <v>695</v>
      </c>
      <c r="CR3" s="76" t="s">
        <v>695</v>
      </c>
      <c r="CS3" s="76" t="s">
        <v>695</v>
      </c>
      <c r="CT3" s="75" t="s">
        <v>695</v>
      </c>
      <c r="CU3" s="76" t="s">
        <v>695</v>
      </c>
      <c r="CV3" s="76" t="s">
        <v>695</v>
      </c>
      <c r="CW3" s="75" t="s">
        <v>695</v>
      </c>
      <c r="CX3" s="76" t="s">
        <v>695</v>
      </c>
      <c r="CY3" s="76" t="s">
        <v>695</v>
      </c>
      <c r="CZ3" s="75" t="s">
        <v>695</v>
      </c>
      <c r="DA3" s="76" t="s">
        <v>695</v>
      </c>
      <c r="DB3" s="76" t="s">
        <v>695</v>
      </c>
      <c r="DC3" s="75" t="s">
        <v>695</v>
      </c>
      <c r="DD3" s="76" t="s">
        <v>695</v>
      </c>
      <c r="DE3" s="76" t="s">
        <v>695</v>
      </c>
      <c r="DF3" s="75" t="s">
        <v>695</v>
      </c>
      <c r="DG3" s="76" t="s">
        <v>695</v>
      </c>
      <c r="DH3" s="76" t="s">
        <v>695</v>
      </c>
      <c r="DI3" s="75" t="s">
        <v>695</v>
      </c>
      <c r="DJ3" s="76" t="s">
        <v>695</v>
      </c>
      <c r="DK3" s="76" t="s">
        <v>695</v>
      </c>
      <c r="DL3" s="75" t="s">
        <v>695</v>
      </c>
      <c r="DM3" s="76" t="s">
        <v>695</v>
      </c>
      <c r="DN3" s="76" t="s">
        <v>695</v>
      </c>
      <c r="DO3" s="75" t="s">
        <v>695</v>
      </c>
      <c r="DP3" s="76" t="s">
        <v>695</v>
      </c>
      <c r="DQ3" s="76" t="s">
        <v>695</v>
      </c>
      <c r="DR3" s="75" t="s">
        <v>695</v>
      </c>
      <c r="DS3" s="76" t="s">
        <v>695</v>
      </c>
      <c r="DT3" s="76" t="s">
        <v>695</v>
      </c>
      <c r="DU3" s="75" t="s">
        <v>695</v>
      </c>
      <c r="DV3" s="76" t="s">
        <v>695</v>
      </c>
      <c r="DW3" s="76" t="s">
        <v>695</v>
      </c>
      <c r="DX3" s="75" t="s">
        <v>695</v>
      </c>
      <c r="DY3" s="76" t="s">
        <v>695</v>
      </c>
      <c r="DZ3" s="76" t="s">
        <v>695</v>
      </c>
      <c r="EA3" s="75" t="s">
        <v>695</v>
      </c>
      <c r="EB3" s="76" t="s">
        <v>695</v>
      </c>
      <c r="EC3" s="76" t="s">
        <v>695</v>
      </c>
      <c r="ED3" s="75" t="s">
        <v>695</v>
      </c>
      <c r="EE3" s="76" t="s">
        <v>695</v>
      </c>
      <c r="EF3" s="76" t="s">
        <v>695</v>
      </c>
      <c r="EG3" s="75" t="s">
        <v>695</v>
      </c>
      <c r="EH3" s="76" t="s">
        <v>695</v>
      </c>
      <c r="EI3" s="76" t="s">
        <v>695</v>
      </c>
      <c r="EJ3" s="75" t="s">
        <v>695</v>
      </c>
      <c r="EK3" s="76" t="s">
        <v>695</v>
      </c>
      <c r="EL3" s="76" t="s">
        <v>695</v>
      </c>
      <c r="EM3" s="75" t="s">
        <v>695</v>
      </c>
      <c r="EN3" s="76" t="s">
        <v>695</v>
      </c>
      <c r="EO3" s="76" t="s">
        <v>695</v>
      </c>
      <c r="EP3" s="75" t="s">
        <v>695</v>
      </c>
      <c r="EQ3" s="76" t="s">
        <v>695</v>
      </c>
      <c r="ER3" s="76" t="s">
        <v>695</v>
      </c>
      <c r="ES3" s="75" t="s">
        <v>695</v>
      </c>
      <c r="ET3" s="76" t="s">
        <v>695</v>
      </c>
      <c r="EU3" s="76" t="s">
        <v>695</v>
      </c>
      <c r="EV3" s="75" t="s">
        <v>695</v>
      </c>
      <c r="EW3" s="76" t="s">
        <v>695</v>
      </c>
      <c r="EX3" s="76" t="s">
        <v>695</v>
      </c>
      <c r="EY3" s="75" t="s">
        <v>695</v>
      </c>
      <c r="EZ3" s="76" t="s">
        <v>695</v>
      </c>
      <c r="FA3" s="76" t="s">
        <v>695</v>
      </c>
      <c r="FB3" s="75" t="s">
        <v>695</v>
      </c>
      <c r="FC3" s="76" t="s">
        <v>695</v>
      </c>
      <c r="FD3" s="76" t="s">
        <v>695</v>
      </c>
      <c r="FE3" s="75" t="s">
        <v>695</v>
      </c>
      <c r="FF3" s="76" t="s">
        <v>695</v>
      </c>
      <c r="FG3" s="76" t="s">
        <v>695</v>
      </c>
      <c r="FH3" s="75" t="s">
        <v>695</v>
      </c>
      <c r="FI3" s="76" t="s">
        <v>695</v>
      </c>
      <c r="FJ3" s="76" t="s">
        <v>695</v>
      </c>
      <c r="FK3" s="75" t="s">
        <v>695</v>
      </c>
      <c r="FL3" s="76" t="s">
        <v>695</v>
      </c>
      <c r="FM3" s="76" t="s">
        <v>695</v>
      </c>
      <c r="FN3" s="75" t="s">
        <v>695</v>
      </c>
      <c r="FO3" s="76" t="s">
        <v>695</v>
      </c>
      <c r="FP3" s="76" t="s">
        <v>695</v>
      </c>
      <c r="FQ3" s="75" t="s">
        <v>695</v>
      </c>
      <c r="FR3" s="76" t="s">
        <v>695</v>
      </c>
      <c r="FS3" s="76" t="s">
        <v>695</v>
      </c>
      <c r="FT3" s="75" t="s">
        <v>695</v>
      </c>
      <c r="FU3" s="76" t="s">
        <v>695</v>
      </c>
      <c r="FV3" s="76" t="s">
        <v>695</v>
      </c>
      <c r="FW3" s="75" t="s">
        <v>695</v>
      </c>
      <c r="FX3" s="76" t="s">
        <v>695</v>
      </c>
      <c r="FY3" s="76" t="s">
        <v>695</v>
      </c>
      <c r="FZ3" s="75" t="s">
        <v>695</v>
      </c>
      <c r="GA3" s="76" t="s">
        <v>695</v>
      </c>
      <c r="GB3" s="76" t="s">
        <v>695</v>
      </c>
      <c r="GC3" s="75" t="s">
        <v>695</v>
      </c>
      <c r="GD3" s="76" t="s">
        <v>695</v>
      </c>
      <c r="GE3" s="76" t="s">
        <v>695</v>
      </c>
      <c r="GF3" s="75" t="s">
        <v>695</v>
      </c>
      <c r="GG3" s="76" t="s">
        <v>695</v>
      </c>
      <c r="GH3" s="76" t="s">
        <v>695</v>
      </c>
      <c r="GI3" s="75" t="s">
        <v>695</v>
      </c>
      <c r="GJ3" s="76" t="s">
        <v>695</v>
      </c>
      <c r="GK3" s="76" t="s">
        <v>695</v>
      </c>
      <c r="GL3" s="75" t="s">
        <v>695</v>
      </c>
      <c r="GM3" s="76" t="s">
        <v>695</v>
      </c>
      <c r="GN3" s="76" t="s">
        <v>695</v>
      </c>
      <c r="GO3" s="75" t="s">
        <v>695</v>
      </c>
      <c r="GP3" s="76" t="s">
        <v>695</v>
      </c>
      <c r="GQ3" s="76" t="s">
        <v>695</v>
      </c>
      <c r="GR3" s="75" t="s">
        <v>695</v>
      </c>
      <c r="GS3" s="76" t="s">
        <v>695</v>
      </c>
      <c r="GT3" s="76" t="s">
        <v>695</v>
      </c>
      <c r="GU3" s="75" t="s">
        <v>695</v>
      </c>
      <c r="GV3" s="76" t="s">
        <v>695</v>
      </c>
      <c r="GW3" s="76" t="s">
        <v>695</v>
      </c>
      <c r="GX3" s="75" t="s">
        <v>695</v>
      </c>
      <c r="GY3" s="76" t="s">
        <v>695</v>
      </c>
      <c r="GZ3" s="76" t="s">
        <v>695</v>
      </c>
      <c r="HA3" s="75" t="s">
        <v>695</v>
      </c>
      <c r="HB3" s="76" t="s">
        <v>695</v>
      </c>
      <c r="HC3" s="908" t="s">
        <v>695</v>
      </c>
      <c r="HD3" s="911"/>
    </row>
    <row r="4" spans="1:214" s="3" customFormat="1" ht="15" customHeight="1" x14ac:dyDescent="0.2">
      <c r="A4" s="993"/>
      <c r="B4" s="73" t="s">
        <v>1123</v>
      </c>
      <c r="C4" s="964" t="s">
        <v>929</v>
      </c>
      <c r="D4" s="74" t="s">
        <v>930</v>
      </c>
      <c r="E4" s="73" t="s">
        <v>1123</v>
      </c>
      <c r="F4" s="964" t="s">
        <v>929</v>
      </c>
      <c r="G4" s="74" t="s">
        <v>930</v>
      </c>
      <c r="H4" s="73" t="s">
        <v>1123</v>
      </c>
      <c r="I4" s="964" t="s">
        <v>929</v>
      </c>
      <c r="J4" s="74" t="s">
        <v>930</v>
      </c>
      <c r="K4" s="73" t="s">
        <v>1123</v>
      </c>
      <c r="L4" s="964" t="s">
        <v>929</v>
      </c>
      <c r="M4" s="74" t="s">
        <v>930</v>
      </c>
      <c r="N4" s="73" t="s">
        <v>1123</v>
      </c>
      <c r="O4" s="964" t="s">
        <v>929</v>
      </c>
      <c r="P4" s="74" t="s">
        <v>930</v>
      </c>
      <c r="Q4" s="73" t="s">
        <v>1123</v>
      </c>
      <c r="R4" s="964" t="s">
        <v>929</v>
      </c>
      <c r="S4" s="74" t="s">
        <v>930</v>
      </c>
      <c r="T4" s="73" t="s">
        <v>1123</v>
      </c>
      <c r="U4" s="964" t="s">
        <v>929</v>
      </c>
      <c r="V4" s="74" t="s">
        <v>930</v>
      </c>
      <c r="W4" s="73" t="s">
        <v>1123</v>
      </c>
      <c r="X4" s="964" t="s">
        <v>929</v>
      </c>
      <c r="Y4" s="74" t="s">
        <v>930</v>
      </c>
      <c r="Z4" s="73" t="s">
        <v>1123</v>
      </c>
      <c r="AA4" s="964" t="s">
        <v>929</v>
      </c>
      <c r="AB4" s="74" t="s">
        <v>930</v>
      </c>
      <c r="AC4" s="73" t="s">
        <v>1123</v>
      </c>
      <c r="AD4" s="964" t="s">
        <v>929</v>
      </c>
      <c r="AE4" s="74" t="s">
        <v>930</v>
      </c>
      <c r="AF4" s="73" t="s">
        <v>1123</v>
      </c>
      <c r="AG4" s="964" t="s">
        <v>929</v>
      </c>
      <c r="AH4" s="74" t="s">
        <v>930</v>
      </c>
      <c r="AI4" s="73" t="s">
        <v>1123</v>
      </c>
      <c r="AJ4" s="964" t="s">
        <v>929</v>
      </c>
      <c r="AK4" s="74" t="s">
        <v>930</v>
      </c>
      <c r="AL4" s="73" t="s">
        <v>1123</v>
      </c>
      <c r="AM4" s="964" t="s">
        <v>929</v>
      </c>
      <c r="AN4" s="74" t="s">
        <v>930</v>
      </c>
      <c r="AO4" s="73" t="s">
        <v>1123</v>
      </c>
      <c r="AP4" s="964" t="s">
        <v>929</v>
      </c>
      <c r="AQ4" s="74" t="s">
        <v>930</v>
      </c>
      <c r="AR4" s="73" t="s">
        <v>1123</v>
      </c>
      <c r="AS4" s="964" t="s">
        <v>929</v>
      </c>
      <c r="AT4" s="74" t="s">
        <v>930</v>
      </c>
      <c r="AU4" s="73" t="s">
        <v>1123</v>
      </c>
      <c r="AV4" s="964" t="s">
        <v>929</v>
      </c>
      <c r="AW4" s="74" t="s">
        <v>930</v>
      </c>
      <c r="AX4" s="73" t="s">
        <v>1123</v>
      </c>
      <c r="AY4" s="964" t="s">
        <v>929</v>
      </c>
      <c r="AZ4" s="74" t="s">
        <v>930</v>
      </c>
      <c r="BA4" s="73" t="s">
        <v>1123</v>
      </c>
      <c r="BB4" s="964" t="s">
        <v>929</v>
      </c>
      <c r="BC4" s="74" t="s">
        <v>930</v>
      </c>
      <c r="BD4" s="73" t="s">
        <v>1123</v>
      </c>
      <c r="BE4" s="964" t="s">
        <v>929</v>
      </c>
      <c r="BF4" s="74" t="s">
        <v>930</v>
      </c>
      <c r="BG4" s="73" t="s">
        <v>1123</v>
      </c>
      <c r="BH4" s="964" t="s">
        <v>929</v>
      </c>
      <c r="BI4" s="74" t="s">
        <v>930</v>
      </c>
      <c r="BJ4" s="73" t="s">
        <v>1123</v>
      </c>
      <c r="BK4" s="964" t="s">
        <v>929</v>
      </c>
      <c r="BL4" s="74" t="s">
        <v>930</v>
      </c>
      <c r="BM4" s="73" t="s">
        <v>1123</v>
      </c>
      <c r="BN4" s="964" t="s">
        <v>929</v>
      </c>
      <c r="BO4" s="74" t="s">
        <v>930</v>
      </c>
      <c r="BP4" s="73" t="s">
        <v>1123</v>
      </c>
      <c r="BQ4" s="964" t="s">
        <v>929</v>
      </c>
      <c r="BR4" s="74" t="s">
        <v>930</v>
      </c>
      <c r="BS4" s="73" t="s">
        <v>1123</v>
      </c>
      <c r="BT4" s="964" t="s">
        <v>929</v>
      </c>
      <c r="BU4" s="74" t="s">
        <v>930</v>
      </c>
      <c r="BV4" s="73" t="s">
        <v>1123</v>
      </c>
      <c r="BW4" s="964" t="s">
        <v>929</v>
      </c>
      <c r="BX4" s="74" t="s">
        <v>930</v>
      </c>
      <c r="BY4" s="73" t="s">
        <v>1123</v>
      </c>
      <c r="BZ4" s="964" t="s">
        <v>929</v>
      </c>
      <c r="CA4" s="74" t="s">
        <v>930</v>
      </c>
      <c r="CB4" s="73" t="s">
        <v>1123</v>
      </c>
      <c r="CC4" s="964" t="s">
        <v>929</v>
      </c>
      <c r="CD4" s="74" t="s">
        <v>930</v>
      </c>
      <c r="CE4" s="73" t="s">
        <v>1123</v>
      </c>
      <c r="CF4" s="964" t="s">
        <v>929</v>
      </c>
      <c r="CG4" s="74" t="s">
        <v>930</v>
      </c>
      <c r="CH4" s="73" t="s">
        <v>1123</v>
      </c>
      <c r="CI4" s="964" t="s">
        <v>929</v>
      </c>
      <c r="CJ4" s="74" t="s">
        <v>930</v>
      </c>
      <c r="CK4" s="73" t="s">
        <v>1123</v>
      </c>
      <c r="CL4" s="964" t="s">
        <v>929</v>
      </c>
      <c r="CM4" s="74" t="s">
        <v>930</v>
      </c>
      <c r="CN4" s="73" t="s">
        <v>1123</v>
      </c>
      <c r="CO4" s="964" t="s">
        <v>929</v>
      </c>
      <c r="CP4" s="74" t="s">
        <v>930</v>
      </c>
      <c r="CQ4" s="73" t="s">
        <v>1123</v>
      </c>
      <c r="CR4" s="964" t="s">
        <v>929</v>
      </c>
      <c r="CS4" s="74" t="s">
        <v>930</v>
      </c>
      <c r="CT4" s="73" t="s">
        <v>1123</v>
      </c>
      <c r="CU4" s="964" t="s">
        <v>929</v>
      </c>
      <c r="CV4" s="74" t="s">
        <v>930</v>
      </c>
      <c r="CW4" s="73" t="s">
        <v>1123</v>
      </c>
      <c r="CX4" s="964" t="s">
        <v>929</v>
      </c>
      <c r="CY4" s="74" t="s">
        <v>930</v>
      </c>
      <c r="CZ4" s="73" t="s">
        <v>1123</v>
      </c>
      <c r="DA4" s="964" t="s">
        <v>929</v>
      </c>
      <c r="DB4" s="74" t="s">
        <v>930</v>
      </c>
      <c r="DC4" s="73" t="s">
        <v>1123</v>
      </c>
      <c r="DD4" s="964" t="s">
        <v>929</v>
      </c>
      <c r="DE4" s="74" t="s">
        <v>930</v>
      </c>
      <c r="DF4" s="73" t="s">
        <v>1123</v>
      </c>
      <c r="DG4" s="964" t="s">
        <v>929</v>
      </c>
      <c r="DH4" s="74" t="s">
        <v>930</v>
      </c>
      <c r="DI4" s="73" t="s">
        <v>1123</v>
      </c>
      <c r="DJ4" s="964" t="s">
        <v>929</v>
      </c>
      <c r="DK4" s="74" t="s">
        <v>930</v>
      </c>
      <c r="DL4" s="73" t="s">
        <v>1123</v>
      </c>
      <c r="DM4" s="964" t="s">
        <v>929</v>
      </c>
      <c r="DN4" s="74" t="s">
        <v>930</v>
      </c>
      <c r="DO4" s="73" t="s">
        <v>1123</v>
      </c>
      <c r="DP4" s="964" t="s">
        <v>929</v>
      </c>
      <c r="DQ4" s="74" t="s">
        <v>930</v>
      </c>
      <c r="DR4" s="73" t="s">
        <v>1123</v>
      </c>
      <c r="DS4" s="964" t="s">
        <v>929</v>
      </c>
      <c r="DT4" s="74" t="s">
        <v>930</v>
      </c>
      <c r="DU4" s="73" t="s">
        <v>1123</v>
      </c>
      <c r="DV4" s="964" t="s">
        <v>929</v>
      </c>
      <c r="DW4" s="74" t="s">
        <v>930</v>
      </c>
      <c r="DX4" s="73" t="s">
        <v>1123</v>
      </c>
      <c r="DY4" s="964" t="s">
        <v>929</v>
      </c>
      <c r="DZ4" s="74" t="s">
        <v>930</v>
      </c>
      <c r="EA4" s="73" t="s">
        <v>1123</v>
      </c>
      <c r="EB4" s="964" t="s">
        <v>929</v>
      </c>
      <c r="EC4" s="74" t="s">
        <v>930</v>
      </c>
      <c r="ED4" s="73" t="s">
        <v>1123</v>
      </c>
      <c r="EE4" s="964" t="s">
        <v>929</v>
      </c>
      <c r="EF4" s="74" t="s">
        <v>930</v>
      </c>
      <c r="EG4" s="73" t="s">
        <v>1123</v>
      </c>
      <c r="EH4" s="964" t="s">
        <v>929</v>
      </c>
      <c r="EI4" s="74" t="s">
        <v>930</v>
      </c>
      <c r="EJ4" s="73" t="s">
        <v>1123</v>
      </c>
      <c r="EK4" s="964" t="s">
        <v>929</v>
      </c>
      <c r="EL4" s="74" t="s">
        <v>930</v>
      </c>
      <c r="EM4" s="73" t="s">
        <v>1123</v>
      </c>
      <c r="EN4" s="964" t="s">
        <v>929</v>
      </c>
      <c r="EO4" s="74" t="s">
        <v>930</v>
      </c>
      <c r="EP4" s="73" t="s">
        <v>1123</v>
      </c>
      <c r="EQ4" s="964" t="s">
        <v>929</v>
      </c>
      <c r="ER4" s="74" t="s">
        <v>930</v>
      </c>
      <c r="ES4" s="73" t="s">
        <v>1123</v>
      </c>
      <c r="ET4" s="964" t="s">
        <v>929</v>
      </c>
      <c r="EU4" s="74" t="s">
        <v>930</v>
      </c>
      <c r="EV4" s="73" t="s">
        <v>1123</v>
      </c>
      <c r="EW4" s="964" t="s">
        <v>929</v>
      </c>
      <c r="EX4" s="74" t="s">
        <v>930</v>
      </c>
      <c r="EY4" s="73" t="s">
        <v>1123</v>
      </c>
      <c r="EZ4" s="964" t="s">
        <v>929</v>
      </c>
      <c r="FA4" s="74" t="s">
        <v>930</v>
      </c>
      <c r="FB4" s="73" t="s">
        <v>1123</v>
      </c>
      <c r="FC4" s="964" t="s">
        <v>929</v>
      </c>
      <c r="FD4" s="74" t="s">
        <v>930</v>
      </c>
      <c r="FE4" s="73" t="s">
        <v>1123</v>
      </c>
      <c r="FF4" s="964" t="s">
        <v>929</v>
      </c>
      <c r="FG4" s="74" t="s">
        <v>930</v>
      </c>
      <c r="FH4" s="73" t="s">
        <v>1123</v>
      </c>
      <c r="FI4" s="964" t="s">
        <v>929</v>
      </c>
      <c r="FJ4" s="74" t="s">
        <v>930</v>
      </c>
      <c r="FK4" s="73" t="s">
        <v>1123</v>
      </c>
      <c r="FL4" s="964" t="s">
        <v>929</v>
      </c>
      <c r="FM4" s="74" t="s">
        <v>930</v>
      </c>
      <c r="FN4" s="73" t="s">
        <v>1123</v>
      </c>
      <c r="FO4" s="964" t="s">
        <v>929</v>
      </c>
      <c r="FP4" s="74" t="s">
        <v>930</v>
      </c>
      <c r="FQ4" s="73" t="s">
        <v>1123</v>
      </c>
      <c r="FR4" s="964" t="s">
        <v>929</v>
      </c>
      <c r="FS4" s="74" t="s">
        <v>930</v>
      </c>
      <c r="FT4" s="73" t="s">
        <v>1123</v>
      </c>
      <c r="FU4" s="964" t="s">
        <v>929</v>
      </c>
      <c r="FV4" s="74" t="s">
        <v>930</v>
      </c>
      <c r="FW4" s="73" t="s">
        <v>1123</v>
      </c>
      <c r="FX4" s="964" t="s">
        <v>929</v>
      </c>
      <c r="FY4" s="74" t="s">
        <v>930</v>
      </c>
      <c r="FZ4" s="73" t="s">
        <v>1123</v>
      </c>
      <c r="GA4" s="964" t="s">
        <v>929</v>
      </c>
      <c r="GB4" s="74" t="s">
        <v>930</v>
      </c>
      <c r="GC4" s="73" t="s">
        <v>1123</v>
      </c>
      <c r="GD4" s="964" t="s">
        <v>929</v>
      </c>
      <c r="GE4" s="74" t="s">
        <v>930</v>
      </c>
      <c r="GF4" s="73" t="s">
        <v>1123</v>
      </c>
      <c r="GG4" s="964" t="s">
        <v>929</v>
      </c>
      <c r="GH4" s="74" t="s">
        <v>930</v>
      </c>
      <c r="GI4" s="73" t="s">
        <v>1123</v>
      </c>
      <c r="GJ4" s="964" t="s">
        <v>929</v>
      </c>
      <c r="GK4" s="74" t="s">
        <v>930</v>
      </c>
      <c r="GL4" s="73" t="s">
        <v>1123</v>
      </c>
      <c r="GM4" s="964" t="s">
        <v>929</v>
      </c>
      <c r="GN4" s="74" t="s">
        <v>930</v>
      </c>
      <c r="GO4" s="73" t="s">
        <v>1123</v>
      </c>
      <c r="GP4" s="964" t="s">
        <v>929</v>
      </c>
      <c r="GQ4" s="74" t="s">
        <v>930</v>
      </c>
      <c r="GR4" s="73" t="s">
        <v>1123</v>
      </c>
      <c r="GS4" s="964" t="s">
        <v>929</v>
      </c>
      <c r="GT4" s="74" t="s">
        <v>930</v>
      </c>
      <c r="GU4" s="73" t="s">
        <v>1123</v>
      </c>
      <c r="GV4" s="964" t="s">
        <v>929</v>
      </c>
      <c r="GW4" s="74" t="s">
        <v>930</v>
      </c>
      <c r="GX4" s="73" t="s">
        <v>1123</v>
      </c>
      <c r="GY4" s="964" t="s">
        <v>929</v>
      </c>
      <c r="GZ4" s="74" t="s">
        <v>930</v>
      </c>
      <c r="HA4" s="73" t="s">
        <v>1123</v>
      </c>
      <c r="HB4" s="964" t="s">
        <v>929</v>
      </c>
      <c r="HC4" s="909" t="s">
        <v>930</v>
      </c>
      <c r="HD4" s="912"/>
      <c r="HE4" s="966"/>
      <c r="HF4" s="909"/>
    </row>
    <row r="5" spans="1:214" s="3" customFormat="1" ht="15" customHeight="1" thickBot="1" x14ac:dyDescent="0.25">
      <c r="A5" s="644"/>
      <c r="B5" s="645" t="s">
        <v>371</v>
      </c>
      <c r="C5" s="965"/>
      <c r="D5" s="646" t="s">
        <v>371</v>
      </c>
      <c r="E5" s="645" t="s">
        <v>371</v>
      </c>
      <c r="F5" s="965"/>
      <c r="G5" s="646" t="s">
        <v>371</v>
      </c>
      <c r="H5" s="645" t="s">
        <v>371</v>
      </c>
      <c r="I5" s="965"/>
      <c r="J5" s="646" t="s">
        <v>371</v>
      </c>
      <c r="K5" s="645" t="s">
        <v>371</v>
      </c>
      <c r="L5" s="965"/>
      <c r="M5" s="646" t="s">
        <v>371</v>
      </c>
      <c r="N5" s="645" t="s">
        <v>371</v>
      </c>
      <c r="O5" s="965"/>
      <c r="P5" s="646" t="s">
        <v>371</v>
      </c>
      <c r="Q5" s="645" t="s">
        <v>371</v>
      </c>
      <c r="R5" s="965"/>
      <c r="S5" s="646" t="s">
        <v>371</v>
      </c>
      <c r="T5" s="645" t="s">
        <v>371</v>
      </c>
      <c r="U5" s="965"/>
      <c r="V5" s="646" t="s">
        <v>371</v>
      </c>
      <c r="W5" s="645" t="s">
        <v>371</v>
      </c>
      <c r="X5" s="965"/>
      <c r="Y5" s="646" t="s">
        <v>371</v>
      </c>
      <c r="Z5" s="645" t="s">
        <v>371</v>
      </c>
      <c r="AA5" s="965"/>
      <c r="AB5" s="646" t="s">
        <v>371</v>
      </c>
      <c r="AC5" s="645" t="s">
        <v>371</v>
      </c>
      <c r="AD5" s="965"/>
      <c r="AE5" s="646" t="s">
        <v>371</v>
      </c>
      <c r="AF5" s="645" t="s">
        <v>371</v>
      </c>
      <c r="AG5" s="965"/>
      <c r="AH5" s="646" t="s">
        <v>371</v>
      </c>
      <c r="AI5" s="645" t="s">
        <v>371</v>
      </c>
      <c r="AJ5" s="965"/>
      <c r="AK5" s="646" t="s">
        <v>371</v>
      </c>
      <c r="AL5" s="645" t="s">
        <v>371</v>
      </c>
      <c r="AM5" s="965"/>
      <c r="AN5" s="646" t="s">
        <v>371</v>
      </c>
      <c r="AO5" s="645" t="s">
        <v>371</v>
      </c>
      <c r="AP5" s="965"/>
      <c r="AQ5" s="646" t="s">
        <v>371</v>
      </c>
      <c r="AR5" s="645" t="s">
        <v>371</v>
      </c>
      <c r="AS5" s="965"/>
      <c r="AT5" s="646" t="s">
        <v>371</v>
      </c>
      <c r="AU5" s="645" t="s">
        <v>371</v>
      </c>
      <c r="AV5" s="965"/>
      <c r="AW5" s="646" t="s">
        <v>371</v>
      </c>
      <c r="AX5" s="645" t="s">
        <v>371</v>
      </c>
      <c r="AY5" s="965"/>
      <c r="AZ5" s="646" t="s">
        <v>371</v>
      </c>
      <c r="BA5" s="645" t="s">
        <v>371</v>
      </c>
      <c r="BB5" s="965"/>
      <c r="BC5" s="646" t="s">
        <v>371</v>
      </c>
      <c r="BD5" s="645" t="s">
        <v>371</v>
      </c>
      <c r="BE5" s="965"/>
      <c r="BF5" s="646" t="s">
        <v>371</v>
      </c>
      <c r="BG5" s="645" t="s">
        <v>371</v>
      </c>
      <c r="BH5" s="965"/>
      <c r="BI5" s="646" t="s">
        <v>371</v>
      </c>
      <c r="BJ5" s="645" t="s">
        <v>371</v>
      </c>
      <c r="BK5" s="965"/>
      <c r="BL5" s="646" t="s">
        <v>371</v>
      </c>
      <c r="BM5" s="645" t="s">
        <v>371</v>
      </c>
      <c r="BN5" s="965"/>
      <c r="BO5" s="646" t="s">
        <v>371</v>
      </c>
      <c r="BP5" s="645" t="s">
        <v>371</v>
      </c>
      <c r="BQ5" s="965"/>
      <c r="BR5" s="646" t="s">
        <v>371</v>
      </c>
      <c r="BS5" s="645" t="s">
        <v>371</v>
      </c>
      <c r="BT5" s="965"/>
      <c r="BU5" s="646" t="s">
        <v>371</v>
      </c>
      <c r="BV5" s="645" t="s">
        <v>371</v>
      </c>
      <c r="BW5" s="965"/>
      <c r="BX5" s="646" t="s">
        <v>371</v>
      </c>
      <c r="BY5" s="645" t="s">
        <v>371</v>
      </c>
      <c r="BZ5" s="965"/>
      <c r="CA5" s="646" t="s">
        <v>371</v>
      </c>
      <c r="CB5" s="645" t="s">
        <v>371</v>
      </c>
      <c r="CC5" s="965"/>
      <c r="CD5" s="646" t="s">
        <v>371</v>
      </c>
      <c r="CE5" s="645" t="s">
        <v>371</v>
      </c>
      <c r="CF5" s="965"/>
      <c r="CG5" s="646" t="s">
        <v>371</v>
      </c>
      <c r="CH5" s="645" t="s">
        <v>371</v>
      </c>
      <c r="CI5" s="965"/>
      <c r="CJ5" s="646" t="s">
        <v>371</v>
      </c>
      <c r="CK5" s="645" t="s">
        <v>371</v>
      </c>
      <c r="CL5" s="965"/>
      <c r="CM5" s="646" t="s">
        <v>371</v>
      </c>
      <c r="CN5" s="645" t="s">
        <v>371</v>
      </c>
      <c r="CO5" s="965"/>
      <c r="CP5" s="646" t="s">
        <v>371</v>
      </c>
      <c r="CQ5" s="645" t="s">
        <v>371</v>
      </c>
      <c r="CR5" s="965"/>
      <c r="CS5" s="646" t="s">
        <v>371</v>
      </c>
      <c r="CT5" s="645" t="s">
        <v>371</v>
      </c>
      <c r="CU5" s="965"/>
      <c r="CV5" s="646" t="s">
        <v>371</v>
      </c>
      <c r="CW5" s="645" t="s">
        <v>371</v>
      </c>
      <c r="CX5" s="965"/>
      <c r="CY5" s="646" t="s">
        <v>371</v>
      </c>
      <c r="CZ5" s="645" t="s">
        <v>371</v>
      </c>
      <c r="DA5" s="965"/>
      <c r="DB5" s="646" t="s">
        <v>371</v>
      </c>
      <c r="DC5" s="645" t="s">
        <v>371</v>
      </c>
      <c r="DD5" s="965"/>
      <c r="DE5" s="646" t="s">
        <v>371</v>
      </c>
      <c r="DF5" s="645" t="s">
        <v>371</v>
      </c>
      <c r="DG5" s="965"/>
      <c r="DH5" s="646" t="s">
        <v>371</v>
      </c>
      <c r="DI5" s="645" t="s">
        <v>371</v>
      </c>
      <c r="DJ5" s="965"/>
      <c r="DK5" s="646" t="s">
        <v>371</v>
      </c>
      <c r="DL5" s="645" t="s">
        <v>371</v>
      </c>
      <c r="DM5" s="965"/>
      <c r="DN5" s="646" t="s">
        <v>371</v>
      </c>
      <c r="DO5" s="645" t="s">
        <v>371</v>
      </c>
      <c r="DP5" s="965"/>
      <c r="DQ5" s="646" t="s">
        <v>371</v>
      </c>
      <c r="DR5" s="645" t="s">
        <v>371</v>
      </c>
      <c r="DS5" s="965"/>
      <c r="DT5" s="646" t="s">
        <v>371</v>
      </c>
      <c r="DU5" s="645" t="s">
        <v>371</v>
      </c>
      <c r="DV5" s="965"/>
      <c r="DW5" s="646" t="s">
        <v>371</v>
      </c>
      <c r="DX5" s="645" t="s">
        <v>371</v>
      </c>
      <c r="DY5" s="965"/>
      <c r="DZ5" s="646" t="s">
        <v>371</v>
      </c>
      <c r="EA5" s="645" t="s">
        <v>371</v>
      </c>
      <c r="EB5" s="965"/>
      <c r="EC5" s="646" t="s">
        <v>371</v>
      </c>
      <c r="ED5" s="645" t="s">
        <v>371</v>
      </c>
      <c r="EE5" s="965"/>
      <c r="EF5" s="646" t="s">
        <v>371</v>
      </c>
      <c r="EG5" s="645" t="s">
        <v>371</v>
      </c>
      <c r="EH5" s="965"/>
      <c r="EI5" s="646" t="s">
        <v>371</v>
      </c>
      <c r="EJ5" s="645" t="s">
        <v>371</v>
      </c>
      <c r="EK5" s="965"/>
      <c r="EL5" s="646" t="s">
        <v>371</v>
      </c>
      <c r="EM5" s="645" t="s">
        <v>371</v>
      </c>
      <c r="EN5" s="965"/>
      <c r="EO5" s="646" t="s">
        <v>371</v>
      </c>
      <c r="EP5" s="645" t="s">
        <v>371</v>
      </c>
      <c r="EQ5" s="965"/>
      <c r="ER5" s="646" t="s">
        <v>371</v>
      </c>
      <c r="ES5" s="645" t="s">
        <v>371</v>
      </c>
      <c r="ET5" s="965"/>
      <c r="EU5" s="646" t="s">
        <v>371</v>
      </c>
      <c r="EV5" s="645" t="s">
        <v>371</v>
      </c>
      <c r="EW5" s="965"/>
      <c r="EX5" s="646" t="s">
        <v>371</v>
      </c>
      <c r="EY5" s="645" t="s">
        <v>371</v>
      </c>
      <c r="EZ5" s="965"/>
      <c r="FA5" s="646" t="s">
        <v>371</v>
      </c>
      <c r="FB5" s="645" t="s">
        <v>371</v>
      </c>
      <c r="FC5" s="965"/>
      <c r="FD5" s="646" t="s">
        <v>371</v>
      </c>
      <c r="FE5" s="645" t="s">
        <v>371</v>
      </c>
      <c r="FF5" s="965"/>
      <c r="FG5" s="646" t="s">
        <v>371</v>
      </c>
      <c r="FH5" s="645" t="s">
        <v>371</v>
      </c>
      <c r="FI5" s="965"/>
      <c r="FJ5" s="646" t="s">
        <v>371</v>
      </c>
      <c r="FK5" s="645" t="s">
        <v>371</v>
      </c>
      <c r="FL5" s="965"/>
      <c r="FM5" s="646" t="s">
        <v>371</v>
      </c>
      <c r="FN5" s="645" t="s">
        <v>371</v>
      </c>
      <c r="FO5" s="965"/>
      <c r="FP5" s="646" t="s">
        <v>371</v>
      </c>
      <c r="FQ5" s="645" t="s">
        <v>371</v>
      </c>
      <c r="FR5" s="965"/>
      <c r="FS5" s="646" t="s">
        <v>371</v>
      </c>
      <c r="FT5" s="645" t="s">
        <v>371</v>
      </c>
      <c r="FU5" s="965"/>
      <c r="FV5" s="646" t="s">
        <v>371</v>
      </c>
      <c r="FW5" s="645" t="s">
        <v>371</v>
      </c>
      <c r="FX5" s="965"/>
      <c r="FY5" s="646" t="s">
        <v>371</v>
      </c>
      <c r="FZ5" s="645" t="s">
        <v>371</v>
      </c>
      <c r="GA5" s="965"/>
      <c r="GB5" s="646" t="s">
        <v>371</v>
      </c>
      <c r="GC5" s="645" t="s">
        <v>371</v>
      </c>
      <c r="GD5" s="965"/>
      <c r="GE5" s="646" t="s">
        <v>371</v>
      </c>
      <c r="GF5" s="645" t="s">
        <v>371</v>
      </c>
      <c r="GG5" s="965"/>
      <c r="GH5" s="646" t="s">
        <v>371</v>
      </c>
      <c r="GI5" s="645" t="s">
        <v>371</v>
      </c>
      <c r="GJ5" s="965"/>
      <c r="GK5" s="646" t="s">
        <v>371</v>
      </c>
      <c r="GL5" s="645" t="s">
        <v>371</v>
      </c>
      <c r="GM5" s="965"/>
      <c r="GN5" s="646" t="s">
        <v>371</v>
      </c>
      <c r="GO5" s="645" t="s">
        <v>371</v>
      </c>
      <c r="GP5" s="965"/>
      <c r="GQ5" s="646" t="s">
        <v>371</v>
      </c>
      <c r="GR5" s="645" t="s">
        <v>371</v>
      </c>
      <c r="GS5" s="965"/>
      <c r="GT5" s="646" t="s">
        <v>371</v>
      </c>
      <c r="GU5" s="645" t="s">
        <v>371</v>
      </c>
      <c r="GV5" s="965"/>
      <c r="GW5" s="646" t="s">
        <v>371</v>
      </c>
      <c r="GX5" s="645" t="s">
        <v>371</v>
      </c>
      <c r="GY5" s="965"/>
      <c r="GZ5" s="646" t="s">
        <v>371</v>
      </c>
      <c r="HA5" s="645" t="s">
        <v>371</v>
      </c>
      <c r="HB5" s="965"/>
      <c r="HC5" s="910" t="s">
        <v>371</v>
      </c>
      <c r="HD5" s="912"/>
      <c r="HE5" s="966"/>
      <c r="HF5" s="909"/>
    </row>
    <row r="6" spans="1:214" s="3" customFormat="1" ht="16.5" thickBot="1" x14ac:dyDescent="0.25">
      <c r="A6" s="109" t="s">
        <v>638</v>
      </c>
      <c r="B6" s="78">
        <f>B26+B53</f>
        <v>188317</v>
      </c>
      <c r="C6" s="78">
        <f t="shared" ref="C6:D6" si="0">C26+C53</f>
        <v>1711</v>
      </c>
      <c r="D6" s="78">
        <f t="shared" si="0"/>
        <v>190028</v>
      </c>
      <c r="E6" s="78">
        <f>E26+E53</f>
        <v>93</v>
      </c>
      <c r="F6" s="78">
        <f t="shared" ref="F6:G6" si="1">F26+F53</f>
        <v>0</v>
      </c>
      <c r="G6" s="78">
        <f t="shared" si="1"/>
        <v>93</v>
      </c>
      <c r="H6" s="78">
        <f>H26+H53</f>
        <v>3633</v>
      </c>
      <c r="I6" s="78">
        <f t="shared" ref="I6:J6" si="2">I26+I53</f>
        <v>0</v>
      </c>
      <c r="J6" s="78">
        <f t="shared" si="2"/>
        <v>3633</v>
      </c>
      <c r="K6" s="78">
        <f>K26+K53</f>
        <v>6832</v>
      </c>
      <c r="L6" s="78">
        <f t="shared" ref="L6:M6" si="3">L26+L53</f>
        <v>0</v>
      </c>
      <c r="M6" s="78">
        <f t="shared" si="3"/>
        <v>6832</v>
      </c>
      <c r="N6" s="78">
        <f>N26+N53</f>
        <v>302230</v>
      </c>
      <c r="O6" s="78">
        <f t="shared" ref="O6:P6" si="4">O26+O53</f>
        <v>35737</v>
      </c>
      <c r="P6" s="78">
        <f t="shared" si="4"/>
        <v>337967</v>
      </c>
      <c r="Q6" s="78">
        <f>Q26+Q53</f>
        <v>399849</v>
      </c>
      <c r="R6" s="78">
        <f t="shared" ref="R6:S6" si="5">R26+R53</f>
        <v>-59000</v>
      </c>
      <c r="S6" s="78">
        <f t="shared" si="5"/>
        <v>340849</v>
      </c>
      <c r="T6" s="78">
        <f>T26+T53</f>
        <v>944571</v>
      </c>
      <c r="U6" s="78">
        <f t="shared" ref="U6:V6" si="6">U26+U53</f>
        <v>-20643</v>
      </c>
      <c r="V6" s="78">
        <f t="shared" si="6"/>
        <v>923928</v>
      </c>
      <c r="W6" s="78">
        <f>W26+W53</f>
        <v>7000</v>
      </c>
      <c r="X6" s="78">
        <f t="shared" ref="X6:Y6" si="7">X26+X53</f>
        <v>0</v>
      </c>
      <c r="Y6" s="78">
        <f t="shared" si="7"/>
        <v>7000</v>
      </c>
      <c r="Z6" s="78">
        <f>Z26+Z53</f>
        <v>7253854</v>
      </c>
      <c r="AA6" s="78">
        <f t="shared" ref="AA6:AB6" si="8">AA26+AA53</f>
        <v>52012</v>
      </c>
      <c r="AB6" s="78">
        <f t="shared" si="8"/>
        <v>7305866</v>
      </c>
      <c r="AC6" s="78">
        <f>AC26+AC53</f>
        <v>517736</v>
      </c>
      <c r="AD6" s="78">
        <f t="shared" ref="AD6:AE6" si="9">AD26+AD53</f>
        <v>0</v>
      </c>
      <c r="AE6" s="78">
        <f t="shared" si="9"/>
        <v>517736</v>
      </c>
      <c r="AF6" s="78">
        <f>AF26+AF53</f>
        <v>5050</v>
      </c>
      <c r="AG6" s="78">
        <f t="shared" ref="AG6:AH6" si="10">AG26+AG53</f>
        <v>0</v>
      </c>
      <c r="AH6" s="78">
        <f t="shared" si="10"/>
        <v>5050</v>
      </c>
      <c r="AI6" s="78">
        <f>AI26+AI53</f>
        <v>28249</v>
      </c>
      <c r="AJ6" s="78">
        <f t="shared" ref="AJ6:AK6" si="11">AJ26+AJ53</f>
        <v>7390</v>
      </c>
      <c r="AK6" s="78">
        <f t="shared" si="11"/>
        <v>35639</v>
      </c>
      <c r="AL6" s="78">
        <f>AL26+AL53</f>
        <v>148624</v>
      </c>
      <c r="AM6" s="78">
        <f t="shared" ref="AM6:AN6" si="12">AM26+AM53</f>
        <v>0</v>
      </c>
      <c r="AN6" s="78">
        <f t="shared" si="12"/>
        <v>148624</v>
      </c>
      <c r="AO6" s="78">
        <f>AO26+AO53</f>
        <v>1070407</v>
      </c>
      <c r="AP6" s="78">
        <f t="shared" ref="AP6:AQ6" si="13">AP26+AP53</f>
        <v>9680</v>
      </c>
      <c r="AQ6" s="78">
        <f t="shared" si="13"/>
        <v>1080087</v>
      </c>
      <c r="AR6" s="78">
        <f>AR26+AR53</f>
        <v>15000</v>
      </c>
      <c r="AS6" s="78">
        <f t="shared" ref="AS6:AT6" si="14">AS26+AS53</f>
        <v>-7500</v>
      </c>
      <c r="AT6" s="78">
        <f t="shared" si="14"/>
        <v>7500</v>
      </c>
      <c r="AU6" s="78">
        <f>AU26+AU53</f>
        <v>214595</v>
      </c>
      <c r="AV6" s="78">
        <f t="shared" ref="AV6:AW6" si="15">AV26+AV53</f>
        <v>0</v>
      </c>
      <c r="AW6" s="78">
        <f t="shared" si="15"/>
        <v>214595</v>
      </c>
      <c r="AX6" s="78">
        <f>AX26+AX53</f>
        <v>97632</v>
      </c>
      <c r="AY6" s="78">
        <f t="shared" ref="AY6:AZ6" si="16">AY26+AY53</f>
        <v>0</v>
      </c>
      <c r="AZ6" s="78">
        <f t="shared" si="16"/>
        <v>97632</v>
      </c>
      <c r="BA6" s="78">
        <f>BA26+BA53</f>
        <v>26537</v>
      </c>
      <c r="BB6" s="78">
        <f t="shared" ref="BB6:BC6" si="17">BB26+BB53</f>
        <v>0</v>
      </c>
      <c r="BC6" s="78">
        <f t="shared" si="17"/>
        <v>26537</v>
      </c>
      <c r="BD6" s="78">
        <f>BD26+BD53</f>
        <v>300</v>
      </c>
      <c r="BE6" s="78">
        <f t="shared" ref="BE6:BF6" si="18">BE26+BE53</f>
        <v>0</v>
      </c>
      <c r="BF6" s="78">
        <f t="shared" si="18"/>
        <v>300</v>
      </c>
      <c r="BG6" s="78">
        <f>BG26+BG53</f>
        <v>171172</v>
      </c>
      <c r="BH6" s="78">
        <f t="shared" ref="BH6:BI6" si="19">BH26+BH53</f>
        <v>1815</v>
      </c>
      <c r="BI6" s="78">
        <f t="shared" si="19"/>
        <v>172987</v>
      </c>
      <c r="BJ6" s="78">
        <f>BJ26+BJ53</f>
        <v>0</v>
      </c>
      <c r="BK6" s="78">
        <f t="shared" ref="BK6:BL6" si="20">BK26+BK53</f>
        <v>0</v>
      </c>
      <c r="BL6" s="78">
        <f t="shared" si="20"/>
        <v>0</v>
      </c>
      <c r="BM6" s="78">
        <f>BM26+BM53</f>
        <v>37282</v>
      </c>
      <c r="BN6" s="78">
        <f t="shared" ref="BN6:BO6" si="21">BN26+BN53</f>
        <v>521</v>
      </c>
      <c r="BO6" s="78">
        <f t="shared" si="21"/>
        <v>37803</v>
      </c>
      <c r="BP6" s="78">
        <f>BP26+BP53</f>
        <v>4063897</v>
      </c>
      <c r="BQ6" s="78">
        <f t="shared" ref="BQ6:BR6" si="22">BQ26+BQ53</f>
        <v>338679</v>
      </c>
      <c r="BR6" s="78">
        <f t="shared" si="22"/>
        <v>4402576</v>
      </c>
      <c r="BS6" s="78">
        <f>BS26+BS53</f>
        <v>138952</v>
      </c>
      <c r="BT6" s="78">
        <f t="shared" ref="BT6:BU6" si="23">BT26+BT53</f>
        <v>4235</v>
      </c>
      <c r="BU6" s="78">
        <f t="shared" si="23"/>
        <v>143187</v>
      </c>
      <c r="BV6" s="78">
        <f>BV26+BV53</f>
        <v>0</v>
      </c>
      <c r="BW6" s="78">
        <f t="shared" ref="BW6:BX6" si="24">BW26+BW53</f>
        <v>0</v>
      </c>
      <c r="BX6" s="78">
        <f t="shared" si="24"/>
        <v>0</v>
      </c>
      <c r="BY6" s="78">
        <f>BY26+BY53</f>
        <v>1265692</v>
      </c>
      <c r="BZ6" s="78">
        <f t="shared" ref="BZ6:CA6" si="25">BZ26+BZ53</f>
        <v>-11690</v>
      </c>
      <c r="CA6" s="78">
        <f t="shared" si="25"/>
        <v>1254002</v>
      </c>
      <c r="CB6" s="78">
        <f>CB26+CB53</f>
        <v>0</v>
      </c>
      <c r="CC6" s="78">
        <f t="shared" ref="CC6:CD6" si="26">CC26+CC53</f>
        <v>0</v>
      </c>
      <c r="CD6" s="78">
        <f t="shared" si="26"/>
        <v>0</v>
      </c>
      <c r="CE6" s="78">
        <f>CE26+CE53</f>
        <v>5400173</v>
      </c>
      <c r="CF6" s="78">
        <f t="shared" ref="CF6:CG6" si="27">CF26+CF53</f>
        <v>-5252</v>
      </c>
      <c r="CG6" s="78">
        <f t="shared" si="27"/>
        <v>5394921</v>
      </c>
      <c r="CH6" s="78">
        <f>CH26+CH53</f>
        <v>563273</v>
      </c>
      <c r="CI6" s="78">
        <f t="shared" ref="CI6:CJ6" si="28">CI26+CI53</f>
        <v>0</v>
      </c>
      <c r="CJ6" s="78">
        <f t="shared" si="28"/>
        <v>563273</v>
      </c>
      <c r="CK6" s="78">
        <f>CK26+CK53</f>
        <v>1647502</v>
      </c>
      <c r="CL6" s="78">
        <f t="shared" ref="CL6:CM6" si="29">CL26+CL53</f>
        <v>-73811</v>
      </c>
      <c r="CM6" s="78">
        <f t="shared" si="29"/>
        <v>1573691</v>
      </c>
      <c r="CN6" s="78">
        <f>CN26+CN53</f>
        <v>1022024</v>
      </c>
      <c r="CO6" s="78">
        <f t="shared" ref="CO6:CP6" si="30">CO26+CO53</f>
        <v>30627</v>
      </c>
      <c r="CP6" s="78">
        <f t="shared" si="30"/>
        <v>1052651</v>
      </c>
      <c r="CQ6" s="78">
        <f>CQ26+CQ53</f>
        <v>0</v>
      </c>
      <c r="CR6" s="78">
        <f t="shared" ref="CR6:CS6" si="31">CR26+CR53</f>
        <v>0</v>
      </c>
      <c r="CS6" s="78">
        <f t="shared" si="31"/>
        <v>0</v>
      </c>
      <c r="CT6" s="78">
        <f>CT26+CT53</f>
        <v>1000</v>
      </c>
      <c r="CU6" s="78">
        <f t="shared" ref="CU6:CV6" si="32">CU26+CU53</f>
        <v>0</v>
      </c>
      <c r="CV6" s="78">
        <f t="shared" si="32"/>
        <v>1000</v>
      </c>
      <c r="CW6" s="78">
        <f>CW26+CW53</f>
        <v>28143</v>
      </c>
      <c r="CX6" s="78">
        <f t="shared" ref="CX6:CY6" si="33">CX26+CX53</f>
        <v>9029</v>
      </c>
      <c r="CY6" s="78">
        <f t="shared" si="33"/>
        <v>37172</v>
      </c>
      <c r="CZ6" s="78">
        <f>CZ26+CZ53</f>
        <v>330164</v>
      </c>
      <c r="DA6" s="78">
        <f t="shared" ref="DA6:DB6" si="34">DA26+DA53</f>
        <v>4597</v>
      </c>
      <c r="DB6" s="78">
        <f t="shared" si="34"/>
        <v>334761</v>
      </c>
      <c r="DC6" s="78">
        <f>DC26+DC53</f>
        <v>3300000</v>
      </c>
      <c r="DD6" s="78">
        <f t="shared" ref="DD6:DE6" si="35">DD26+DD53</f>
        <v>54523</v>
      </c>
      <c r="DE6" s="78">
        <f t="shared" si="35"/>
        <v>3354523</v>
      </c>
      <c r="DF6" s="78">
        <f>DF26+DF53</f>
        <v>263848</v>
      </c>
      <c r="DG6" s="78">
        <f t="shared" ref="DG6:DH6" si="36">DG26+DG53</f>
        <v>0</v>
      </c>
      <c r="DH6" s="78">
        <f t="shared" si="36"/>
        <v>263848</v>
      </c>
      <c r="DI6" s="78">
        <f>DI26+DI53</f>
        <v>141673</v>
      </c>
      <c r="DJ6" s="78">
        <f t="shared" ref="DJ6:DK6" si="37">DJ26+DJ53</f>
        <v>898</v>
      </c>
      <c r="DK6" s="78">
        <f t="shared" si="37"/>
        <v>142571</v>
      </c>
      <c r="DL6" s="78">
        <f>DL26+DL53</f>
        <v>144080</v>
      </c>
      <c r="DM6" s="78">
        <f t="shared" ref="DM6:DN6" si="38">DM26+DM53</f>
        <v>-11194</v>
      </c>
      <c r="DN6" s="78">
        <f t="shared" si="38"/>
        <v>132886</v>
      </c>
      <c r="DO6" s="78">
        <f>DO26+DO53</f>
        <v>1085804</v>
      </c>
      <c r="DP6" s="78">
        <f t="shared" ref="DP6:DQ6" si="39">DP26+DP53</f>
        <v>0</v>
      </c>
      <c r="DQ6" s="78">
        <f t="shared" si="39"/>
        <v>1085804</v>
      </c>
      <c r="DR6" s="78">
        <f t="shared" ref="DR6" si="40">DR26+DR53</f>
        <v>30835188</v>
      </c>
      <c r="DS6" s="78">
        <f t="shared" ref="DS6:DT6" si="41">DS26+DS53</f>
        <v>362364</v>
      </c>
      <c r="DT6" s="78">
        <f t="shared" si="41"/>
        <v>31197552</v>
      </c>
      <c r="DU6" s="78">
        <f t="shared" ref="DU6:DW6" si="42">DU26+DU53</f>
        <v>30322</v>
      </c>
      <c r="DV6" s="78">
        <f t="shared" si="42"/>
        <v>0</v>
      </c>
      <c r="DW6" s="78">
        <f t="shared" si="42"/>
        <v>30322</v>
      </c>
      <c r="DX6" s="78">
        <f t="shared" ref="DX6:EU6" si="43">DX26+DX53</f>
        <v>10150</v>
      </c>
      <c r="DY6" s="78">
        <f t="shared" si="43"/>
        <v>0</v>
      </c>
      <c r="DZ6" s="78">
        <f t="shared" si="43"/>
        <v>10150</v>
      </c>
      <c r="EA6" s="78">
        <f t="shared" si="43"/>
        <v>7491</v>
      </c>
      <c r="EB6" s="78">
        <f t="shared" si="43"/>
        <v>0</v>
      </c>
      <c r="EC6" s="78">
        <f t="shared" si="43"/>
        <v>7491</v>
      </c>
      <c r="ED6" s="78">
        <f t="shared" si="43"/>
        <v>485207</v>
      </c>
      <c r="EE6" s="78">
        <f t="shared" si="43"/>
        <v>0</v>
      </c>
      <c r="EF6" s="78">
        <f t="shared" si="43"/>
        <v>485207</v>
      </c>
      <c r="EG6" s="78">
        <f t="shared" si="43"/>
        <v>181674</v>
      </c>
      <c r="EH6" s="78">
        <f t="shared" si="43"/>
        <v>0</v>
      </c>
      <c r="EI6" s="78">
        <f t="shared" si="43"/>
        <v>181674</v>
      </c>
      <c r="EJ6" s="78">
        <f t="shared" si="43"/>
        <v>95565</v>
      </c>
      <c r="EK6" s="78">
        <f t="shared" si="43"/>
        <v>13772</v>
      </c>
      <c r="EL6" s="78">
        <f t="shared" si="43"/>
        <v>109337</v>
      </c>
      <c r="EM6" s="78">
        <f t="shared" si="43"/>
        <v>25594</v>
      </c>
      <c r="EN6" s="78">
        <f t="shared" si="43"/>
        <v>0</v>
      </c>
      <c r="EO6" s="78">
        <f t="shared" si="43"/>
        <v>25594</v>
      </c>
      <c r="EP6" s="78">
        <f t="shared" si="43"/>
        <v>1573993</v>
      </c>
      <c r="EQ6" s="78">
        <f t="shared" si="43"/>
        <v>-11077</v>
      </c>
      <c r="ER6" s="78">
        <f t="shared" si="43"/>
        <v>1562916</v>
      </c>
      <c r="ES6" s="78">
        <f t="shared" si="43"/>
        <v>619131</v>
      </c>
      <c r="ET6" s="78">
        <f t="shared" si="43"/>
        <v>-3454</v>
      </c>
      <c r="EU6" s="78">
        <f t="shared" si="43"/>
        <v>615677</v>
      </c>
      <c r="EV6" s="78">
        <f t="shared" ref="EV6" si="44">EV26+EV53</f>
        <v>3029127</v>
      </c>
      <c r="EW6" s="78">
        <f t="shared" ref="EW6:EX6" si="45">EW26+EW53</f>
        <v>-759</v>
      </c>
      <c r="EX6" s="78">
        <f t="shared" si="45"/>
        <v>3028368</v>
      </c>
      <c r="EY6" s="78">
        <f t="shared" ref="EY6" si="46">EY26+EY53</f>
        <v>72876</v>
      </c>
      <c r="EZ6" s="78">
        <f t="shared" ref="EZ6:FB6" si="47">EZ26+EZ53</f>
        <v>1127</v>
      </c>
      <c r="FA6" s="78">
        <f t="shared" si="47"/>
        <v>74003</v>
      </c>
      <c r="FB6" s="78">
        <f t="shared" si="47"/>
        <v>173806</v>
      </c>
      <c r="FC6" s="78">
        <f t="shared" ref="FC6:GK6" si="48">FC26+FC53</f>
        <v>-6045</v>
      </c>
      <c r="FD6" s="78">
        <f t="shared" si="48"/>
        <v>167761</v>
      </c>
      <c r="FE6" s="78">
        <f t="shared" si="48"/>
        <v>72023</v>
      </c>
      <c r="FF6" s="78">
        <f t="shared" si="48"/>
        <v>2997</v>
      </c>
      <c r="FG6" s="78">
        <f t="shared" si="48"/>
        <v>75020</v>
      </c>
      <c r="FH6" s="78">
        <f t="shared" si="48"/>
        <v>670159</v>
      </c>
      <c r="FI6" s="78">
        <f t="shared" si="48"/>
        <v>3954</v>
      </c>
      <c r="FJ6" s="78">
        <f t="shared" si="48"/>
        <v>674113</v>
      </c>
      <c r="FK6" s="78">
        <f t="shared" si="48"/>
        <v>139124</v>
      </c>
      <c r="FL6" s="78">
        <f t="shared" si="48"/>
        <v>4403</v>
      </c>
      <c r="FM6" s="78">
        <f t="shared" si="48"/>
        <v>143527</v>
      </c>
      <c r="FN6" s="78">
        <f t="shared" si="48"/>
        <v>250617</v>
      </c>
      <c r="FO6" s="78">
        <f t="shared" si="48"/>
        <v>166</v>
      </c>
      <c r="FP6" s="78">
        <f t="shared" si="48"/>
        <v>250783</v>
      </c>
      <c r="FQ6" s="78">
        <f t="shared" si="48"/>
        <v>132782</v>
      </c>
      <c r="FR6" s="78">
        <f t="shared" si="48"/>
        <v>1073</v>
      </c>
      <c r="FS6" s="78">
        <f t="shared" si="48"/>
        <v>133855</v>
      </c>
      <c r="FT6" s="78">
        <f t="shared" si="48"/>
        <v>189395</v>
      </c>
      <c r="FU6" s="78">
        <f t="shared" si="48"/>
        <v>33159</v>
      </c>
      <c r="FV6" s="78">
        <f t="shared" si="48"/>
        <v>222554</v>
      </c>
      <c r="FW6" s="78">
        <f t="shared" si="48"/>
        <v>105100</v>
      </c>
      <c r="FX6" s="78">
        <f t="shared" si="48"/>
        <v>919</v>
      </c>
      <c r="FY6" s="78">
        <f t="shared" si="48"/>
        <v>106019</v>
      </c>
      <c r="FZ6" s="78">
        <f t="shared" si="48"/>
        <v>18247</v>
      </c>
      <c r="GA6" s="78">
        <f t="shared" si="48"/>
        <v>-17</v>
      </c>
      <c r="GB6" s="78">
        <f t="shared" si="48"/>
        <v>18230</v>
      </c>
      <c r="GC6" s="78">
        <f t="shared" si="48"/>
        <v>71494</v>
      </c>
      <c r="GD6" s="78">
        <f t="shared" si="48"/>
        <v>572</v>
      </c>
      <c r="GE6" s="78">
        <f t="shared" si="48"/>
        <v>72066</v>
      </c>
      <c r="GF6" s="78">
        <f t="shared" si="48"/>
        <v>849250</v>
      </c>
      <c r="GG6" s="78">
        <f t="shared" si="48"/>
        <v>9628</v>
      </c>
      <c r="GH6" s="78">
        <f t="shared" si="48"/>
        <v>858878</v>
      </c>
      <c r="GI6" s="78">
        <f t="shared" si="48"/>
        <v>82189</v>
      </c>
      <c r="GJ6" s="78">
        <f t="shared" si="48"/>
        <v>950</v>
      </c>
      <c r="GK6" s="78">
        <f t="shared" si="48"/>
        <v>83139</v>
      </c>
      <c r="GL6" s="78">
        <f t="shared" ref="GL6" si="49">GL26+GL53</f>
        <v>2827062</v>
      </c>
      <c r="GM6" s="78">
        <f t="shared" ref="GM6:GN6" si="50">GM26+GM53</f>
        <v>52886</v>
      </c>
      <c r="GN6" s="78">
        <f t="shared" si="50"/>
        <v>2879948</v>
      </c>
      <c r="GO6" s="78">
        <f t="shared" ref="GO6" si="51">GO26+GO53</f>
        <v>1163762</v>
      </c>
      <c r="GP6" s="78">
        <f t="shared" ref="GP6:GQ6" si="52">GP26+GP53</f>
        <v>14478</v>
      </c>
      <c r="GQ6" s="78">
        <f t="shared" si="52"/>
        <v>1178240</v>
      </c>
      <c r="GR6" s="78">
        <f t="shared" ref="GR6" si="53">GR26+GR53</f>
        <v>1858454</v>
      </c>
      <c r="GS6" s="78">
        <f t="shared" ref="GS6:GT6" si="54">GS26+GS53</f>
        <v>3342</v>
      </c>
      <c r="GT6" s="78">
        <f t="shared" si="54"/>
        <v>1861796</v>
      </c>
      <c r="GU6" s="78">
        <f t="shared" ref="GU6:GW6" si="55">GU26+GU53</f>
        <v>1684151</v>
      </c>
      <c r="GV6" s="78">
        <f t="shared" si="55"/>
        <v>506</v>
      </c>
      <c r="GW6" s="78">
        <f t="shared" si="55"/>
        <v>1684657</v>
      </c>
      <c r="GX6" s="78">
        <f t="shared" ref="GX6:GZ6" si="56">GX26+GX53</f>
        <v>7533429</v>
      </c>
      <c r="GY6" s="78">
        <f t="shared" si="56"/>
        <v>71212</v>
      </c>
      <c r="GZ6" s="78">
        <f t="shared" si="56"/>
        <v>7604641</v>
      </c>
      <c r="HA6" s="78">
        <f t="shared" ref="HA6" si="57">HA26+HA53</f>
        <v>41397744</v>
      </c>
      <c r="HB6" s="78">
        <f t="shared" ref="HB6:HC6" si="58">HB26+HB53</f>
        <v>432817</v>
      </c>
      <c r="HC6" s="107">
        <f t="shared" si="58"/>
        <v>41830561</v>
      </c>
      <c r="HD6" s="911"/>
      <c r="HE6" s="136"/>
      <c r="HF6" s="136"/>
    </row>
    <row r="7" spans="1:214" ht="15" customHeight="1" x14ac:dyDescent="0.2">
      <c r="A7" s="110" t="s">
        <v>375</v>
      </c>
      <c r="B7" s="434">
        <f>B8+B9+B10+B11+B12</f>
        <v>188317</v>
      </c>
      <c r="C7" s="434">
        <f t="shared" ref="C7:D7" si="59">C8+C9+C10+C11+C12</f>
        <v>1711</v>
      </c>
      <c r="D7" s="434">
        <f t="shared" si="59"/>
        <v>190028</v>
      </c>
      <c r="E7" s="434">
        <f>E8+E9+E10+E11+E12</f>
        <v>93</v>
      </c>
      <c r="F7" s="434">
        <f t="shared" ref="F7" si="60">F8+F9+F10+F11+F12</f>
        <v>0</v>
      </c>
      <c r="G7" s="434">
        <f t="shared" ref="G7" si="61">G8+G9+G10+G11+G12</f>
        <v>93</v>
      </c>
      <c r="H7" s="434">
        <f>H8+H9+H10+H11+H12</f>
        <v>3633</v>
      </c>
      <c r="I7" s="434">
        <f t="shared" ref="I7" si="62">I8+I9+I10+I11+I12</f>
        <v>0</v>
      </c>
      <c r="J7" s="434">
        <f t="shared" ref="J7" si="63">J8+J9+J10+J11+J12</f>
        <v>3633</v>
      </c>
      <c r="K7" s="434">
        <f>K8+K9+K10+K11+K12</f>
        <v>6832</v>
      </c>
      <c r="L7" s="434">
        <f t="shared" ref="L7" si="64">L8+L9+L10+L11+L12</f>
        <v>0</v>
      </c>
      <c r="M7" s="434">
        <f t="shared" ref="M7" si="65">M8+M9+M10+M11+M12</f>
        <v>6832</v>
      </c>
      <c r="N7" s="434">
        <f>N8+N9+N10+N11+N12</f>
        <v>245879</v>
      </c>
      <c r="O7" s="434">
        <f t="shared" ref="O7" si="66">O8+O9+O10+O11+O12</f>
        <v>30764</v>
      </c>
      <c r="P7" s="434">
        <f t="shared" ref="P7" si="67">P8+P9+P10+P11+P12</f>
        <v>276643</v>
      </c>
      <c r="Q7" s="434">
        <f>Q8+Q9+Q10+Q11+Q12</f>
        <v>399849</v>
      </c>
      <c r="R7" s="434">
        <f t="shared" ref="R7" si="68">R8+R9+R10+R11+R12</f>
        <v>-59000</v>
      </c>
      <c r="S7" s="434">
        <f t="shared" ref="S7" si="69">S8+S9+S10+S11+S12</f>
        <v>340849</v>
      </c>
      <c r="T7" s="434">
        <f>T8+T9+T10+T11+T12</f>
        <v>0</v>
      </c>
      <c r="U7" s="434">
        <f t="shared" ref="U7" si="70">U8+U9+U10+U11+U12</f>
        <v>0</v>
      </c>
      <c r="V7" s="434">
        <f t="shared" ref="V7" si="71">V8+V9+V10+V11+V12</f>
        <v>0</v>
      </c>
      <c r="W7" s="434">
        <f>W8+W9+W10+W11+W12</f>
        <v>7000</v>
      </c>
      <c r="X7" s="434">
        <f t="shared" ref="X7" si="72">X8+X9+X10+X11+X12</f>
        <v>0</v>
      </c>
      <c r="Y7" s="434">
        <f t="shared" ref="Y7" si="73">Y8+Y9+Y10+Y11+Y12</f>
        <v>7000</v>
      </c>
      <c r="Z7" s="434">
        <f>Z8+Z9+Z10+Z11+Z12</f>
        <v>241</v>
      </c>
      <c r="AA7" s="434">
        <f t="shared" ref="AA7" si="74">AA8+AA9+AA10+AA11+AA12</f>
        <v>0</v>
      </c>
      <c r="AB7" s="434">
        <f t="shared" ref="AB7" si="75">AB8+AB9+AB10+AB11+AB12</f>
        <v>241</v>
      </c>
      <c r="AC7" s="434">
        <f>AC8+AC9+AC10+AC11+AC12</f>
        <v>499933</v>
      </c>
      <c r="AD7" s="434">
        <f t="shared" ref="AD7" si="76">AD8+AD9+AD10+AD11+AD12</f>
        <v>0</v>
      </c>
      <c r="AE7" s="434">
        <f t="shared" ref="AE7" si="77">AE8+AE9+AE10+AE11+AE12</f>
        <v>499933</v>
      </c>
      <c r="AF7" s="434">
        <f>AF8+AF9+AF10+AF11+AF12</f>
        <v>5050</v>
      </c>
      <c r="AG7" s="434">
        <f t="shared" ref="AG7" si="78">AG8+AG9+AG10+AG11+AG12</f>
        <v>0</v>
      </c>
      <c r="AH7" s="434">
        <f t="shared" ref="AH7" si="79">AH8+AH9+AH10+AH11+AH12</f>
        <v>5050</v>
      </c>
      <c r="AI7" s="434">
        <f>AI8+AI9+AI10+AI11+AI12</f>
        <v>28249</v>
      </c>
      <c r="AJ7" s="434">
        <f t="shared" ref="AJ7" si="80">AJ8+AJ9+AJ10+AJ11+AJ12</f>
        <v>7390</v>
      </c>
      <c r="AK7" s="434">
        <f t="shared" ref="AK7" si="81">AK8+AK9+AK10+AK11+AK12</f>
        <v>35639</v>
      </c>
      <c r="AL7" s="434">
        <f>AL8+AL9+AL10+AL11+AL12</f>
        <v>148624</v>
      </c>
      <c r="AM7" s="434">
        <f t="shared" ref="AM7" si="82">AM8+AM9+AM10+AM11+AM12</f>
        <v>0</v>
      </c>
      <c r="AN7" s="434">
        <f t="shared" ref="AN7" si="83">AN8+AN9+AN10+AN11+AN12</f>
        <v>148624</v>
      </c>
      <c r="AO7" s="434">
        <f>AO8+AO9+AO10+AO11+AO12</f>
        <v>1040674</v>
      </c>
      <c r="AP7" s="434">
        <f t="shared" ref="AP7" si="84">AP8+AP9+AP10+AP11+AP12</f>
        <v>9680</v>
      </c>
      <c r="AQ7" s="434">
        <f t="shared" ref="AQ7" si="85">AQ8+AQ9+AQ10+AQ11+AQ12</f>
        <v>1050354</v>
      </c>
      <c r="AR7" s="434">
        <f>AR8+AR9+AR10+AR11+AR12</f>
        <v>15000</v>
      </c>
      <c r="AS7" s="434">
        <f t="shared" ref="AS7" si="86">AS8+AS9+AS10+AS11+AS12</f>
        <v>-7500</v>
      </c>
      <c r="AT7" s="434">
        <f t="shared" ref="AT7" si="87">AT8+AT9+AT10+AT11+AT12</f>
        <v>7500</v>
      </c>
      <c r="AU7" s="434">
        <f>AU8+AU9+AU10+AU11+AU12</f>
        <v>147845</v>
      </c>
      <c r="AV7" s="434">
        <f t="shared" ref="AV7" si="88">AV8+AV9+AV10+AV11+AV12</f>
        <v>0</v>
      </c>
      <c r="AW7" s="434">
        <f t="shared" ref="AW7" si="89">AW8+AW9+AW10+AW11+AW12</f>
        <v>147845</v>
      </c>
      <c r="AX7" s="434">
        <f>AX8+AX9+AX10+AX11+AX12</f>
        <v>95112</v>
      </c>
      <c r="AY7" s="434">
        <f t="shared" ref="AY7" si="90">AY8+AY9+AY10+AY11+AY12</f>
        <v>0</v>
      </c>
      <c r="AZ7" s="434">
        <f t="shared" ref="AZ7" si="91">AZ8+AZ9+AZ10+AZ11+AZ12</f>
        <v>95112</v>
      </c>
      <c r="BA7" s="434">
        <f>BA8+BA9+BA10+BA11+BA12</f>
        <v>26537</v>
      </c>
      <c r="BB7" s="434">
        <f t="shared" ref="BB7" si="92">BB8+BB9+BB10+BB11+BB12</f>
        <v>0</v>
      </c>
      <c r="BC7" s="434">
        <f t="shared" ref="BC7" si="93">BC8+BC9+BC10+BC11+BC12</f>
        <v>26537</v>
      </c>
      <c r="BD7" s="434">
        <f>BD8+BD9+BD10+BD11+BD12</f>
        <v>300</v>
      </c>
      <c r="BE7" s="434">
        <f t="shared" ref="BE7" si="94">BE8+BE9+BE10+BE11+BE12</f>
        <v>0</v>
      </c>
      <c r="BF7" s="434">
        <f t="shared" ref="BF7" si="95">BF8+BF9+BF10+BF11+BF12</f>
        <v>300</v>
      </c>
      <c r="BG7" s="434">
        <f>BG8+BG9+BG10+BG11+BG12</f>
        <v>162972</v>
      </c>
      <c r="BH7" s="434">
        <f t="shared" ref="BH7" si="96">BH8+BH9+BH10+BH11+BH12</f>
        <v>1815</v>
      </c>
      <c r="BI7" s="434">
        <f t="shared" ref="BI7" si="97">BI8+BI9+BI10+BI11+BI12</f>
        <v>164787</v>
      </c>
      <c r="BJ7" s="434">
        <f>BJ8+BJ9+BJ10+BJ11+BJ12</f>
        <v>0</v>
      </c>
      <c r="BK7" s="434">
        <f t="shared" ref="BK7" si="98">BK8+BK9+BK10+BK11+BK12</f>
        <v>0</v>
      </c>
      <c r="BL7" s="434">
        <f t="shared" ref="BL7" si="99">BL8+BL9+BL10+BL11+BL12</f>
        <v>0</v>
      </c>
      <c r="BM7" s="434">
        <f>BM8+BM9+BM10+BM11+BM12</f>
        <v>21282</v>
      </c>
      <c r="BN7" s="434">
        <f t="shared" ref="BN7" si="100">BN8+BN9+BN10+BN11+BN12</f>
        <v>521</v>
      </c>
      <c r="BO7" s="434">
        <f t="shared" ref="BO7" si="101">BO8+BO9+BO10+BO11+BO12</f>
        <v>21803</v>
      </c>
      <c r="BP7" s="434">
        <f>BP8+BP9+BP10+BP11+BP12</f>
        <v>117804</v>
      </c>
      <c r="BQ7" s="434">
        <f t="shared" ref="BQ7" si="102">BQ8+BQ9+BQ10+BQ11+BQ12</f>
        <v>2780</v>
      </c>
      <c r="BR7" s="434">
        <f t="shared" ref="BR7" si="103">BR8+BR9+BR10+BR11+BR12</f>
        <v>120584</v>
      </c>
      <c r="BS7" s="434">
        <f>BS8+BS9+BS10+BS11+BS12</f>
        <v>138952</v>
      </c>
      <c r="BT7" s="434">
        <f t="shared" ref="BT7" si="104">BT8+BT9+BT10+BT11+BT12</f>
        <v>4235</v>
      </c>
      <c r="BU7" s="434">
        <f t="shared" ref="BU7" si="105">BU8+BU9+BU10+BU11+BU12</f>
        <v>143187</v>
      </c>
      <c r="BV7" s="434">
        <f>BV8+BV9+BV10+BV11+BV12</f>
        <v>0</v>
      </c>
      <c r="BW7" s="434">
        <f t="shared" ref="BW7" si="106">BW8+BW9+BW10+BW11+BW12</f>
        <v>0</v>
      </c>
      <c r="BX7" s="434">
        <f t="shared" ref="BX7" si="107">BX8+BX9+BX10+BX11+BX12</f>
        <v>0</v>
      </c>
      <c r="BY7" s="434">
        <f>BY8+BY9+BY10+BY11+BY12</f>
        <v>1256461</v>
      </c>
      <c r="BZ7" s="434">
        <f t="shared" ref="BZ7" si="108">BZ8+BZ9+BZ10+BZ11+BZ12</f>
        <v>-11690</v>
      </c>
      <c r="CA7" s="434">
        <f t="shared" ref="CA7" si="109">CA8+CA9+CA10+CA11+CA12</f>
        <v>1244771</v>
      </c>
      <c r="CB7" s="434">
        <f>CB8+CB9+CB10+CB11+CB12</f>
        <v>0</v>
      </c>
      <c r="CC7" s="434">
        <f t="shared" ref="CC7" si="110">CC8+CC9+CC10+CC11+CC12</f>
        <v>0</v>
      </c>
      <c r="CD7" s="434">
        <f t="shared" ref="CD7" si="111">CD8+CD9+CD10+CD11+CD12</f>
        <v>0</v>
      </c>
      <c r="CE7" s="434">
        <f>CE8+CE9+CE10+CE11+CE12</f>
        <v>4290371</v>
      </c>
      <c r="CF7" s="434">
        <f t="shared" ref="CF7" si="112">CF8+CF9+CF10+CF11+CF12</f>
        <v>-90566</v>
      </c>
      <c r="CG7" s="434">
        <f t="shared" ref="CG7" si="113">CG8+CG9+CG10+CG11+CG12</f>
        <v>4199805</v>
      </c>
      <c r="CH7" s="434">
        <f>CH8+CH9+CH10+CH11+CH12</f>
        <v>1455</v>
      </c>
      <c r="CI7" s="434">
        <f t="shared" ref="CI7" si="114">CI8+CI9+CI10+CI11+CI12</f>
        <v>0</v>
      </c>
      <c r="CJ7" s="434">
        <f t="shared" ref="CJ7" si="115">CJ8+CJ9+CJ10+CJ11+CJ12</f>
        <v>1455</v>
      </c>
      <c r="CK7" s="434">
        <f>CK8+CK9+CK10+CK11+CK12</f>
        <v>265379</v>
      </c>
      <c r="CL7" s="434">
        <f t="shared" ref="CL7" si="116">CL8+CL9+CL10+CL11+CL12</f>
        <v>0</v>
      </c>
      <c r="CM7" s="434">
        <f t="shared" ref="CM7" si="117">CM8+CM9+CM10+CM11+CM12</f>
        <v>265379</v>
      </c>
      <c r="CN7" s="434">
        <f>CN8+CN9+CN10+CN11+CN12</f>
        <v>71996</v>
      </c>
      <c r="CO7" s="434">
        <f t="shared" ref="CO7" si="118">CO8+CO9+CO10+CO11+CO12</f>
        <v>0</v>
      </c>
      <c r="CP7" s="434">
        <f t="shared" ref="CP7" si="119">CP8+CP9+CP10+CP11+CP12</f>
        <v>71996</v>
      </c>
      <c r="CQ7" s="434">
        <f>CQ8+CQ9+CQ10+CQ11+CQ12</f>
        <v>0</v>
      </c>
      <c r="CR7" s="434">
        <f t="shared" ref="CR7" si="120">CR8+CR9+CR10+CR11+CR12</f>
        <v>0</v>
      </c>
      <c r="CS7" s="434">
        <f t="shared" ref="CS7" si="121">CS8+CS9+CS10+CS11+CS12</f>
        <v>0</v>
      </c>
      <c r="CT7" s="434">
        <f>CT8+CT9+CT10+CT11+CT12</f>
        <v>1000</v>
      </c>
      <c r="CU7" s="434">
        <f t="shared" ref="CU7" si="122">CU8+CU9+CU10+CU11+CU12</f>
        <v>0</v>
      </c>
      <c r="CV7" s="434">
        <f t="shared" ref="CV7" si="123">CV8+CV9+CV10+CV11+CV12</f>
        <v>1000</v>
      </c>
      <c r="CW7" s="434">
        <f>CW8+CW9+CW10+CW11+CW12</f>
        <v>26343</v>
      </c>
      <c r="CX7" s="434">
        <f t="shared" ref="CX7" si="124">CX8+CX9+CX10+CX11+CX12</f>
        <v>9029</v>
      </c>
      <c r="CY7" s="434">
        <f t="shared" ref="CY7" si="125">CY8+CY9+CY10+CY11+CY12</f>
        <v>35372</v>
      </c>
      <c r="CZ7" s="434">
        <f>CZ8+CZ9+CZ10+CZ11+CZ12</f>
        <v>99578</v>
      </c>
      <c r="DA7" s="434">
        <f t="shared" ref="DA7" si="126">DA8+DA9+DA10+DA11+DA12</f>
        <v>4597</v>
      </c>
      <c r="DB7" s="434">
        <f t="shared" ref="DB7" si="127">DB8+DB9+DB10+DB11+DB12</f>
        <v>104175</v>
      </c>
      <c r="DC7" s="434">
        <f>DC8+DC9+DC10+DC11+DC12</f>
        <v>0</v>
      </c>
      <c r="DD7" s="434">
        <f t="shared" ref="DD7" si="128">DD8+DD9+DD10+DD11+DD12</f>
        <v>20000</v>
      </c>
      <c r="DE7" s="434">
        <f t="shared" ref="DE7" si="129">DE8+DE9+DE10+DE11+DE12</f>
        <v>20000</v>
      </c>
      <c r="DF7" s="434">
        <f>DF8+DF9+DF10+DF11+DF12</f>
        <v>263848</v>
      </c>
      <c r="DG7" s="434">
        <f t="shared" ref="DG7" si="130">DG8+DG9+DG10+DG11+DG12</f>
        <v>0</v>
      </c>
      <c r="DH7" s="434">
        <f t="shared" ref="DH7" si="131">DH8+DH9+DH10+DH11+DH12</f>
        <v>263848</v>
      </c>
      <c r="DI7" s="434">
        <f>DI8+DI9+DI10+DI11+DI12</f>
        <v>141673</v>
      </c>
      <c r="DJ7" s="434">
        <f t="shared" ref="DJ7" si="132">DJ8+DJ9+DJ10+DJ11+DJ12</f>
        <v>0</v>
      </c>
      <c r="DK7" s="434">
        <f t="shared" ref="DK7" si="133">DK8+DK9+DK10+DK11+DK12</f>
        <v>141673</v>
      </c>
      <c r="DL7" s="434">
        <f>DL8+DL9+DL10+DL11+DL12</f>
        <v>144080</v>
      </c>
      <c r="DM7" s="434">
        <f t="shared" ref="DM7" si="134">DM8+DM9+DM10+DM11+DM12</f>
        <v>-11194</v>
      </c>
      <c r="DN7" s="434">
        <f t="shared" ref="DN7" si="135">DN8+DN9+DN10+DN11+DN12</f>
        <v>132886</v>
      </c>
      <c r="DO7" s="434">
        <f>DO8+DO9+DO10+DO11+DO12</f>
        <v>1050804</v>
      </c>
      <c r="DP7" s="434">
        <f t="shared" ref="DP7" si="136">DP8+DP9+DP10+DP11+DP12</f>
        <v>-5500</v>
      </c>
      <c r="DQ7" s="434">
        <f t="shared" ref="DQ7:DR7" si="137">DQ8+DQ9+DQ10+DQ11+DQ12</f>
        <v>1045304</v>
      </c>
      <c r="DR7" s="434">
        <f t="shared" si="137"/>
        <v>10913166</v>
      </c>
      <c r="DS7" s="434">
        <f t="shared" ref="DS7:DT7" si="138">DS8+DS9+DS10+DS11+DS12</f>
        <v>-92928</v>
      </c>
      <c r="DT7" s="434">
        <f t="shared" si="138"/>
        <v>10820238</v>
      </c>
      <c r="DU7" s="434">
        <f t="shared" ref="DU7:DW7" si="139">DU8+DU9+DU10+DU11+DU12</f>
        <v>30322</v>
      </c>
      <c r="DV7" s="434">
        <f t="shared" si="139"/>
        <v>0</v>
      </c>
      <c r="DW7" s="434">
        <f t="shared" si="139"/>
        <v>30322</v>
      </c>
      <c r="DX7" s="434">
        <f t="shared" ref="DX7:EU7" si="140">DX8+DX9+DX10+DX11+DX12</f>
        <v>10150</v>
      </c>
      <c r="DY7" s="434">
        <f t="shared" si="140"/>
        <v>0</v>
      </c>
      <c r="DZ7" s="434">
        <f t="shared" si="140"/>
        <v>10150</v>
      </c>
      <c r="EA7" s="434">
        <f t="shared" si="140"/>
        <v>7491</v>
      </c>
      <c r="EB7" s="434">
        <f t="shared" si="140"/>
        <v>0</v>
      </c>
      <c r="EC7" s="434">
        <f t="shared" si="140"/>
        <v>7491</v>
      </c>
      <c r="ED7" s="434">
        <f t="shared" si="140"/>
        <v>433707</v>
      </c>
      <c r="EE7" s="434">
        <f t="shared" si="140"/>
        <v>0</v>
      </c>
      <c r="EF7" s="434">
        <f t="shared" si="140"/>
        <v>433707</v>
      </c>
      <c r="EG7" s="434">
        <f t="shared" si="140"/>
        <v>108347</v>
      </c>
      <c r="EH7" s="434">
        <f t="shared" si="140"/>
        <v>0</v>
      </c>
      <c r="EI7" s="434">
        <f t="shared" si="140"/>
        <v>108347</v>
      </c>
      <c r="EJ7" s="434">
        <f t="shared" si="140"/>
        <v>95565</v>
      </c>
      <c r="EK7" s="434">
        <f t="shared" si="140"/>
        <v>13772</v>
      </c>
      <c r="EL7" s="434">
        <f t="shared" si="140"/>
        <v>109337</v>
      </c>
      <c r="EM7" s="434">
        <f t="shared" si="140"/>
        <v>25594</v>
      </c>
      <c r="EN7" s="434">
        <f t="shared" si="140"/>
        <v>0</v>
      </c>
      <c r="EO7" s="434">
        <f t="shared" si="140"/>
        <v>25594</v>
      </c>
      <c r="EP7" s="434">
        <f t="shared" si="140"/>
        <v>1573993</v>
      </c>
      <c r="EQ7" s="434">
        <f t="shared" si="140"/>
        <v>-11077</v>
      </c>
      <c r="ER7" s="434">
        <f t="shared" si="140"/>
        <v>1562916</v>
      </c>
      <c r="ES7" s="434">
        <f t="shared" si="140"/>
        <v>617131</v>
      </c>
      <c r="ET7" s="434">
        <f t="shared" si="140"/>
        <v>-3454</v>
      </c>
      <c r="EU7" s="434">
        <f t="shared" si="140"/>
        <v>613677</v>
      </c>
      <c r="EV7" s="434">
        <f t="shared" ref="EV7" si="141">EV8+EV9+EV10+EV11+EV12</f>
        <v>2902300</v>
      </c>
      <c r="EW7" s="434">
        <f t="shared" ref="EW7:EX7" si="142">EW8+EW9+EW10+EW11+EW12</f>
        <v>-759</v>
      </c>
      <c r="EX7" s="434">
        <f t="shared" si="142"/>
        <v>2901541</v>
      </c>
      <c r="EY7" s="434">
        <f t="shared" ref="EY7" si="143">EY8+EY9+EY10+EY11+EY12</f>
        <v>72876</v>
      </c>
      <c r="EZ7" s="434">
        <f t="shared" ref="EZ7:FB7" si="144">EZ8+EZ9+EZ10+EZ11+EZ12</f>
        <v>1127</v>
      </c>
      <c r="FA7" s="434">
        <f t="shared" si="144"/>
        <v>74003</v>
      </c>
      <c r="FB7" s="434">
        <f t="shared" si="144"/>
        <v>173768</v>
      </c>
      <c r="FC7" s="434">
        <f t="shared" ref="FC7:GK7" si="145">FC8+FC9+FC10+FC11+FC12</f>
        <v>-6045</v>
      </c>
      <c r="FD7" s="434">
        <f t="shared" si="145"/>
        <v>167723</v>
      </c>
      <c r="FE7" s="434">
        <f t="shared" si="145"/>
        <v>71638</v>
      </c>
      <c r="FF7" s="434">
        <f t="shared" si="145"/>
        <v>2997</v>
      </c>
      <c r="FG7" s="434">
        <f t="shared" si="145"/>
        <v>74635</v>
      </c>
      <c r="FH7" s="434">
        <f t="shared" si="145"/>
        <v>617623</v>
      </c>
      <c r="FI7" s="434">
        <f t="shared" si="145"/>
        <v>3954</v>
      </c>
      <c r="FJ7" s="434">
        <f t="shared" si="145"/>
        <v>621577</v>
      </c>
      <c r="FK7" s="434">
        <f t="shared" si="145"/>
        <v>139002</v>
      </c>
      <c r="FL7" s="434">
        <f t="shared" si="145"/>
        <v>4403</v>
      </c>
      <c r="FM7" s="434">
        <f t="shared" si="145"/>
        <v>143405</v>
      </c>
      <c r="FN7" s="434">
        <f t="shared" si="145"/>
        <v>250467</v>
      </c>
      <c r="FO7" s="434">
        <f t="shared" si="145"/>
        <v>166</v>
      </c>
      <c r="FP7" s="434">
        <f t="shared" si="145"/>
        <v>250633</v>
      </c>
      <c r="FQ7" s="434">
        <f t="shared" si="145"/>
        <v>130452</v>
      </c>
      <c r="FR7" s="434">
        <f t="shared" si="145"/>
        <v>1073</v>
      </c>
      <c r="FS7" s="434">
        <f t="shared" si="145"/>
        <v>131525</v>
      </c>
      <c r="FT7" s="434">
        <f t="shared" si="145"/>
        <v>170904</v>
      </c>
      <c r="FU7" s="434">
        <f t="shared" si="145"/>
        <v>14059</v>
      </c>
      <c r="FV7" s="434">
        <f t="shared" si="145"/>
        <v>184963</v>
      </c>
      <c r="FW7" s="434">
        <f t="shared" si="145"/>
        <v>100703</v>
      </c>
      <c r="FX7" s="434">
        <f t="shared" si="145"/>
        <v>919</v>
      </c>
      <c r="FY7" s="434">
        <f t="shared" si="145"/>
        <v>101622</v>
      </c>
      <c r="FZ7" s="434">
        <f t="shared" si="145"/>
        <v>18247</v>
      </c>
      <c r="GA7" s="434">
        <f t="shared" si="145"/>
        <v>-17</v>
      </c>
      <c r="GB7" s="434">
        <f t="shared" si="145"/>
        <v>18230</v>
      </c>
      <c r="GC7" s="434">
        <f t="shared" si="145"/>
        <v>63487</v>
      </c>
      <c r="GD7" s="434">
        <f t="shared" si="145"/>
        <v>572</v>
      </c>
      <c r="GE7" s="434">
        <f t="shared" si="145"/>
        <v>64059</v>
      </c>
      <c r="GF7" s="434">
        <f t="shared" si="145"/>
        <v>845898</v>
      </c>
      <c r="GG7" s="434">
        <f t="shared" si="145"/>
        <v>9628</v>
      </c>
      <c r="GH7" s="434">
        <f t="shared" si="145"/>
        <v>855526</v>
      </c>
      <c r="GI7" s="434">
        <f t="shared" si="145"/>
        <v>80604</v>
      </c>
      <c r="GJ7" s="434">
        <f t="shared" si="145"/>
        <v>950</v>
      </c>
      <c r="GK7" s="434">
        <f t="shared" si="145"/>
        <v>81554</v>
      </c>
      <c r="GL7" s="434">
        <f t="shared" ref="GL7" si="146">GL8+GL9+GL10+GL11+GL12</f>
        <v>2735669</v>
      </c>
      <c r="GM7" s="434">
        <f t="shared" ref="GM7:GN7" si="147">GM8+GM9+GM10+GM11+GM12</f>
        <v>33786</v>
      </c>
      <c r="GN7" s="434">
        <f t="shared" si="147"/>
        <v>2769455</v>
      </c>
      <c r="GO7" s="434">
        <f t="shared" ref="GO7" si="148">GO8+GO9+GO10+GO11+GO12</f>
        <v>1115845</v>
      </c>
      <c r="GP7" s="434">
        <f t="shared" ref="GP7:GQ7" si="149">GP8+GP9+GP10+GP11+GP12</f>
        <v>-6124</v>
      </c>
      <c r="GQ7" s="434">
        <f t="shared" si="149"/>
        <v>1109721</v>
      </c>
      <c r="GR7" s="434">
        <f t="shared" ref="GR7" si="150">GR8+GR9+GR10+GR11+GR12</f>
        <v>1841334</v>
      </c>
      <c r="GS7" s="434">
        <f t="shared" ref="GS7:GT7" si="151">GS8+GS9+GS10+GS11+GS12</f>
        <v>3342</v>
      </c>
      <c r="GT7" s="434">
        <f t="shared" si="151"/>
        <v>1844676</v>
      </c>
      <c r="GU7" s="434">
        <f t="shared" ref="GU7:GW7" si="152">GU8+GU9+GU10+GU11+GU12</f>
        <v>1460297</v>
      </c>
      <c r="GV7" s="434">
        <f t="shared" si="152"/>
        <v>-3309</v>
      </c>
      <c r="GW7" s="434">
        <f t="shared" si="152"/>
        <v>1456988</v>
      </c>
      <c r="GX7" s="434">
        <f t="shared" ref="GX7:GZ7" si="153">GX8+GX9+GX10+GX11+GX12</f>
        <v>7153145</v>
      </c>
      <c r="GY7" s="434">
        <f t="shared" si="153"/>
        <v>27695</v>
      </c>
      <c r="GZ7" s="434">
        <f t="shared" si="153"/>
        <v>7180840</v>
      </c>
      <c r="HA7" s="434">
        <f t="shared" ref="HA7" si="154">HA8+HA9+HA10+HA11+HA12</f>
        <v>20968611</v>
      </c>
      <c r="HB7" s="434">
        <f t="shared" ref="HB7:HC7" si="155">HB8+HB9+HB10+HB11+HB12</f>
        <v>-65992</v>
      </c>
      <c r="HC7" s="647">
        <f t="shared" si="155"/>
        <v>20902619</v>
      </c>
      <c r="HE7" s="136"/>
      <c r="HF7" s="136"/>
    </row>
    <row r="8" spans="1:214" ht="15" customHeight="1" x14ac:dyDescent="0.2">
      <c r="A8" s="112" t="s">
        <v>376</v>
      </c>
      <c r="B8" s="6">
        <f>SUM('címrend kötelező'!B8+'címrend önként'!B8+'címrend államig'!B8)</f>
        <v>138425</v>
      </c>
      <c r="C8" s="6">
        <f>SUM('címrend kötelező'!C8+'címrend önként'!C8+'címrend államig'!C8)</f>
        <v>1216</v>
      </c>
      <c r="D8" s="6">
        <f>SUM('címrend kötelező'!D8+'címrend önként'!D8+'címrend államig'!D8)</f>
        <v>139641</v>
      </c>
      <c r="E8" s="6">
        <f>SUM('címrend kötelező'!E8+'címrend önként'!E8+'címrend államig'!E8)</f>
        <v>0</v>
      </c>
      <c r="F8" s="6">
        <f>SUM('címrend kötelező'!F8+'címrend önként'!F8+'címrend államig'!F8)</f>
        <v>0</v>
      </c>
      <c r="G8" s="6">
        <f>SUM('címrend kötelező'!G8+'címrend önként'!G8+'címrend államig'!G8)</f>
        <v>0</v>
      </c>
      <c r="H8" s="6">
        <f>SUM('címrend kötelező'!H8+'címrend önként'!H8+'címrend államig'!H8)</f>
        <v>0</v>
      </c>
      <c r="I8" s="6">
        <f>SUM('címrend kötelező'!I8+'címrend önként'!I8+'címrend államig'!I8)</f>
        <v>0</v>
      </c>
      <c r="J8" s="6">
        <f>SUM('címrend kötelező'!J8+'címrend önként'!J8+'címrend államig'!J8)</f>
        <v>0</v>
      </c>
      <c r="K8" s="6">
        <f>SUM('címrend kötelező'!K8+'címrend önként'!K8+'címrend államig'!K8)</f>
        <v>5550</v>
      </c>
      <c r="L8" s="6">
        <f>SUM('címrend kötelező'!L8+'címrend önként'!L8+'címrend államig'!L8)</f>
        <v>0</v>
      </c>
      <c r="M8" s="6">
        <f>SUM('címrend kötelező'!M8+'címrend önként'!M8+'címrend államig'!M8)</f>
        <v>5550</v>
      </c>
      <c r="N8" s="6">
        <f>SUM('címrend kötelező'!N8+'címrend önként'!N8+'címrend államig'!N8)</f>
        <v>0</v>
      </c>
      <c r="O8" s="6">
        <f>SUM('címrend kötelező'!O8+'címrend önként'!O8+'címrend államig'!O8)</f>
        <v>0</v>
      </c>
      <c r="P8" s="6">
        <f>SUM('címrend kötelező'!P8+'címrend önként'!P8+'címrend államig'!P8)</f>
        <v>0</v>
      </c>
      <c r="Q8" s="6">
        <f>SUM('címrend kötelező'!Q8+'címrend önként'!Q8+'címrend államig'!Q8)</f>
        <v>0</v>
      </c>
      <c r="R8" s="6">
        <f>SUM('címrend kötelező'!R8+'címrend önként'!R8+'címrend államig'!R8)</f>
        <v>0</v>
      </c>
      <c r="S8" s="6">
        <f>SUM('címrend kötelező'!S8+'címrend önként'!S8+'címrend államig'!S8)</f>
        <v>0</v>
      </c>
      <c r="T8" s="6">
        <f>SUM('címrend kötelező'!T8+'címrend önként'!T8+'címrend államig'!T8)</f>
        <v>0</v>
      </c>
      <c r="U8" s="6">
        <f>SUM('címrend kötelező'!U8+'címrend önként'!U8+'címrend államig'!U8)</f>
        <v>0</v>
      </c>
      <c r="V8" s="6">
        <f>SUM('címrend kötelező'!V8+'címrend önként'!V8+'címrend államig'!V8)</f>
        <v>0</v>
      </c>
      <c r="W8" s="6">
        <f>SUM('címrend kötelező'!W8+'címrend önként'!W8+'címrend államig'!W8)</f>
        <v>0</v>
      </c>
      <c r="X8" s="6">
        <f>SUM('címrend kötelező'!X8+'címrend önként'!X8+'címrend államig'!X8)</f>
        <v>0</v>
      </c>
      <c r="Y8" s="6">
        <f>SUM('címrend kötelező'!Y8+'címrend önként'!Y8+'címrend államig'!Y8)</f>
        <v>0</v>
      </c>
      <c r="Z8" s="6">
        <f>SUM('címrend kötelező'!Z8+'címrend önként'!Z8+'címrend államig'!Z8)</f>
        <v>0</v>
      </c>
      <c r="AA8" s="6">
        <f>SUM('címrend kötelező'!AA8+'címrend önként'!AA8+'címrend államig'!AA8)</f>
        <v>0</v>
      </c>
      <c r="AB8" s="6">
        <f>SUM('címrend kötelező'!AB8+'címrend önként'!AB8+'címrend államig'!AB8)</f>
        <v>0</v>
      </c>
      <c r="AC8" s="6">
        <f>SUM('címrend kötelező'!AC8+'címrend önként'!AC8+'címrend államig'!AC8)</f>
        <v>0</v>
      </c>
      <c r="AD8" s="6">
        <f>SUM('címrend kötelező'!AD8+'címrend önként'!AD8+'címrend államig'!AD8)</f>
        <v>0</v>
      </c>
      <c r="AE8" s="6">
        <f>SUM('címrend kötelező'!AE8+'címrend önként'!AE8+'címrend államig'!AE8)</f>
        <v>0</v>
      </c>
      <c r="AF8" s="6">
        <f>SUM('címrend kötelező'!AF8+'címrend önként'!AF8+'címrend államig'!AF8)</f>
        <v>150</v>
      </c>
      <c r="AG8" s="6">
        <f>SUM('címrend kötelező'!AG8+'címrend önként'!AG8+'címrend államig'!AG8)</f>
        <v>0</v>
      </c>
      <c r="AH8" s="6">
        <f>SUM('címrend kötelező'!AH8+'címrend önként'!AH8+'címrend államig'!AH8)</f>
        <v>150</v>
      </c>
      <c r="AI8" s="6">
        <f>SUM('címrend kötelező'!AI8+'címrend önként'!AI8+'címrend államig'!AI8)</f>
        <v>347</v>
      </c>
      <c r="AJ8" s="6">
        <f>SUM('címrend kötelező'!AJ8+'címrend önként'!AJ8+'címrend államig'!AJ8)</f>
        <v>580</v>
      </c>
      <c r="AK8" s="6">
        <f>SUM('címrend kötelező'!AK8+'címrend önként'!AK8+'címrend államig'!AK8)</f>
        <v>927</v>
      </c>
      <c r="AL8" s="6">
        <f>SUM('címrend kötelező'!AL8+'címrend önként'!AL8+'címrend államig'!AL8)</f>
        <v>0</v>
      </c>
      <c r="AM8" s="6">
        <f>SUM('címrend kötelező'!AM8+'címrend önként'!AM8+'címrend államig'!AM8)</f>
        <v>0</v>
      </c>
      <c r="AN8" s="6">
        <f>SUM('címrend kötelező'!AN8+'címrend önként'!AN8+'címrend államig'!AN8)</f>
        <v>0</v>
      </c>
      <c r="AO8" s="6">
        <f>SUM('címrend kötelező'!AO8+'címrend önként'!AO8+'címrend államig'!AO8)</f>
        <v>0</v>
      </c>
      <c r="AP8" s="6">
        <f>SUM('címrend kötelező'!AP8+'címrend önként'!AP8+'címrend államig'!AP8)</f>
        <v>0</v>
      </c>
      <c r="AQ8" s="6">
        <f>SUM('címrend kötelező'!AQ8+'címrend önként'!AQ8+'címrend államig'!AQ8)</f>
        <v>0</v>
      </c>
      <c r="AR8" s="6">
        <f>SUM('címrend kötelező'!AR8+'címrend önként'!AR8+'címrend államig'!AR8)</f>
        <v>0</v>
      </c>
      <c r="AS8" s="6">
        <f>SUM('címrend kötelező'!AS8+'címrend önként'!AS8+'címrend államig'!AS8)</f>
        <v>0</v>
      </c>
      <c r="AT8" s="6">
        <f>SUM('címrend kötelező'!AT8+'címrend önként'!AT8+'címrend államig'!AT8)</f>
        <v>0</v>
      </c>
      <c r="AU8" s="6">
        <f>SUM('címrend kötelező'!AU8+'címrend önként'!AU8+'címrend államig'!AU8)</f>
        <v>0</v>
      </c>
      <c r="AV8" s="6">
        <f>SUM('címrend kötelező'!AV8+'címrend önként'!AV8+'címrend államig'!AV8)</f>
        <v>0</v>
      </c>
      <c r="AW8" s="6">
        <f>SUM('címrend kötelező'!AW8+'címrend önként'!AW8+'címrend államig'!AW8)</f>
        <v>0</v>
      </c>
      <c r="AX8" s="6">
        <f>SUM('címrend kötelező'!AX8+'címrend önként'!AX8+'címrend államig'!AX8)</f>
        <v>0</v>
      </c>
      <c r="AY8" s="6">
        <f>SUM('címrend kötelező'!AY8+'címrend önként'!AY8+'címrend államig'!AY8)</f>
        <v>0</v>
      </c>
      <c r="AZ8" s="6">
        <f>SUM('címrend kötelező'!AZ8+'címrend önként'!AZ8+'címrend államig'!AZ8)</f>
        <v>0</v>
      </c>
      <c r="BA8" s="6">
        <f>SUM('címrend kötelező'!BA8+'címrend önként'!BA8+'címrend államig'!BA8)</f>
        <v>0</v>
      </c>
      <c r="BB8" s="6">
        <f>SUM('címrend kötelező'!BB8+'címrend önként'!BB8+'címrend államig'!BB8)</f>
        <v>0</v>
      </c>
      <c r="BC8" s="6">
        <f>SUM('címrend kötelező'!BC8+'címrend önként'!BC8+'címrend államig'!BC8)</f>
        <v>0</v>
      </c>
      <c r="BD8" s="6">
        <f>SUM('címrend kötelező'!BD8+'címrend önként'!BD8+'címrend államig'!BD8)</f>
        <v>0</v>
      </c>
      <c r="BE8" s="6">
        <f>SUM('címrend kötelező'!BE8+'címrend önként'!BE8+'címrend államig'!BE8)</f>
        <v>0</v>
      </c>
      <c r="BF8" s="6">
        <f>SUM('címrend kötelező'!BF8+'címrend önként'!BF8+'címrend államig'!BF8)</f>
        <v>0</v>
      </c>
      <c r="BG8" s="6">
        <f>SUM('címrend kötelező'!BG8+'címrend önként'!BG8+'címrend államig'!BG8)</f>
        <v>0</v>
      </c>
      <c r="BH8" s="6">
        <f>SUM('címrend kötelező'!BH8+'címrend önként'!BH8+'címrend államig'!BH8)</f>
        <v>0</v>
      </c>
      <c r="BI8" s="6">
        <f>SUM('címrend kötelező'!BI8+'címrend önként'!BI8+'címrend államig'!BI8)</f>
        <v>0</v>
      </c>
      <c r="BJ8" s="6">
        <f>SUM('címrend kötelező'!BJ8+'címrend önként'!BJ8+'címrend államig'!BJ8)</f>
        <v>0</v>
      </c>
      <c r="BK8" s="6">
        <f>SUM('címrend kötelező'!BK8+'címrend önként'!BK8+'címrend államig'!BK8)</f>
        <v>0</v>
      </c>
      <c r="BL8" s="6">
        <f>SUM('címrend kötelező'!BL8+'címrend önként'!BL8+'címrend államig'!BL8)</f>
        <v>0</v>
      </c>
      <c r="BM8" s="6">
        <f>SUM('címrend kötelező'!BM8+'címrend önként'!BM8+'címrend államig'!BM8)</f>
        <v>0</v>
      </c>
      <c r="BN8" s="6">
        <f>SUM('címrend kötelező'!BN8+'címrend önként'!BN8+'címrend államig'!BN8)</f>
        <v>0</v>
      </c>
      <c r="BO8" s="6">
        <f>SUM('címrend kötelező'!BO8+'címrend önként'!BO8+'címrend államig'!BO8)</f>
        <v>0</v>
      </c>
      <c r="BP8" s="6">
        <f>SUM('címrend kötelező'!BP8+'címrend önként'!BP8+'címrend államig'!BP8)</f>
        <v>0</v>
      </c>
      <c r="BQ8" s="6">
        <f>SUM('címrend kötelező'!BQ8+'címrend önként'!BQ8+'címrend államig'!BQ8)</f>
        <v>0</v>
      </c>
      <c r="BR8" s="6">
        <f>SUM('címrend kötelező'!BR8+'címrend önként'!BR8+'címrend államig'!BR8)</f>
        <v>0</v>
      </c>
      <c r="BS8" s="6">
        <f>SUM('címrend kötelező'!BS8+'címrend önként'!BS8+'címrend államig'!BS8)</f>
        <v>0</v>
      </c>
      <c r="BT8" s="6">
        <f>SUM('címrend kötelező'!BT8+'címrend önként'!BT8+'címrend államig'!BT8)</f>
        <v>0</v>
      </c>
      <c r="BU8" s="6">
        <f>SUM('címrend kötelező'!BU8+'címrend önként'!BU8+'címrend államig'!BU8)</f>
        <v>0</v>
      </c>
      <c r="BV8" s="6">
        <f>SUM('címrend kötelező'!BV8+'címrend önként'!BV8+'címrend államig'!BV8)</f>
        <v>0</v>
      </c>
      <c r="BW8" s="6">
        <f>SUM('címrend kötelező'!BW8+'címrend önként'!BW8+'címrend államig'!BW8)</f>
        <v>0</v>
      </c>
      <c r="BX8" s="6">
        <f>SUM('címrend kötelező'!BX8+'címrend önként'!BX8+'címrend államig'!BX8)</f>
        <v>0</v>
      </c>
      <c r="BY8" s="6">
        <f>SUM('címrend kötelező'!BY8+'címrend önként'!BY8+'címrend államig'!BY8)</f>
        <v>0</v>
      </c>
      <c r="BZ8" s="6">
        <f>SUM('címrend kötelező'!BZ8+'címrend önként'!BZ8+'címrend államig'!BZ8)</f>
        <v>0</v>
      </c>
      <c r="CA8" s="6">
        <f>SUM('címrend kötelező'!CA8+'címrend önként'!CA8+'címrend államig'!CA8)</f>
        <v>0</v>
      </c>
      <c r="CB8" s="6">
        <f>SUM('címrend kötelező'!CB8+'címrend önként'!CB8+'címrend államig'!CB8)</f>
        <v>0</v>
      </c>
      <c r="CC8" s="6">
        <f>SUM('címrend kötelező'!CC8+'címrend önként'!CC8+'címrend államig'!CC8)</f>
        <v>0</v>
      </c>
      <c r="CD8" s="6">
        <f>SUM('címrend kötelező'!CD8+'címrend önként'!CD8+'címrend államig'!CD8)</f>
        <v>0</v>
      </c>
      <c r="CE8" s="6">
        <f>SUM('címrend kötelező'!CE8+'címrend önként'!CE8+'címrend államig'!CE8)</f>
        <v>28695</v>
      </c>
      <c r="CF8" s="6">
        <f>SUM('címrend kötelező'!CF8+'címrend önként'!CF8+'címrend államig'!CF8)</f>
        <v>0</v>
      </c>
      <c r="CG8" s="6">
        <f>SUM('címrend kötelező'!CG8+'címrend önként'!CG8+'címrend államig'!CG8)</f>
        <v>28695</v>
      </c>
      <c r="CH8" s="6">
        <f>SUM('címrend kötelező'!CH8+'címrend önként'!CH8+'címrend államig'!CH8)</f>
        <v>0</v>
      </c>
      <c r="CI8" s="6">
        <f>SUM('címrend kötelező'!CI8+'címrend önként'!CI8+'címrend államig'!CI8)</f>
        <v>0</v>
      </c>
      <c r="CJ8" s="6">
        <f>SUM('címrend kötelező'!CJ8+'címrend önként'!CJ8+'címrend államig'!CJ8)</f>
        <v>0</v>
      </c>
      <c r="CK8" s="6">
        <f>SUM('címrend kötelező'!CK8+'címrend önként'!CK8+'címrend államig'!CK8)</f>
        <v>32414</v>
      </c>
      <c r="CL8" s="6">
        <f>SUM('címrend kötelező'!CL8+'címrend önként'!CL8+'címrend államig'!CL8)</f>
        <v>0</v>
      </c>
      <c r="CM8" s="6">
        <f>SUM('címrend kötelező'!CM8+'címrend önként'!CM8+'címrend államig'!CM8)</f>
        <v>32414</v>
      </c>
      <c r="CN8" s="6">
        <f>SUM('címrend kötelező'!CN8+'címrend önként'!CN8+'címrend államig'!CN8)</f>
        <v>1172</v>
      </c>
      <c r="CO8" s="6">
        <f>SUM('címrend kötelező'!CO8+'címrend önként'!CO8+'címrend államig'!CO8)</f>
        <v>0</v>
      </c>
      <c r="CP8" s="6">
        <f>SUM('címrend kötelező'!CP8+'címrend önként'!CP8+'címrend államig'!CP8)</f>
        <v>1172</v>
      </c>
      <c r="CQ8" s="6">
        <f>SUM('címrend kötelező'!CQ8+'címrend önként'!CQ8+'címrend államig'!CQ8)</f>
        <v>0</v>
      </c>
      <c r="CR8" s="6">
        <f>SUM('címrend kötelező'!CR8+'címrend önként'!CR8+'címrend államig'!CR8)</f>
        <v>0</v>
      </c>
      <c r="CS8" s="6">
        <f>SUM('címrend kötelező'!CS8+'címrend önként'!CS8+'címrend államig'!CS8)</f>
        <v>0</v>
      </c>
      <c r="CT8" s="6">
        <f>SUM('címrend kötelező'!CT8+'címrend önként'!CT8+'címrend államig'!CT8)</f>
        <v>0</v>
      </c>
      <c r="CU8" s="6">
        <f>SUM('címrend kötelező'!CU8+'címrend önként'!CU8+'címrend államig'!CU8)</f>
        <v>0</v>
      </c>
      <c r="CV8" s="6">
        <f>SUM('címrend kötelező'!CV8+'címrend önként'!CV8+'címrend államig'!CV8)</f>
        <v>0</v>
      </c>
      <c r="CW8" s="6">
        <f>SUM('címrend kötelező'!CW8+'címrend önként'!CW8+'címrend államig'!CW8)</f>
        <v>0</v>
      </c>
      <c r="CX8" s="6">
        <f>SUM('címrend kötelező'!CX8+'címrend önként'!CX8+'címrend államig'!CX8)</f>
        <v>0</v>
      </c>
      <c r="CY8" s="6">
        <f>SUM('címrend kötelező'!CY8+'címrend önként'!CY8+'címrend államig'!CY8)</f>
        <v>0</v>
      </c>
      <c r="CZ8" s="6">
        <f>SUM('címrend kötelező'!CZ8+'címrend önként'!CZ8+'címrend államig'!CZ8)</f>
        <v>3000</v>
      </c>
      <c r="DA8" s="6">
        <f>SUM('címrend kötelező'!DA8+'címrend önként'!DA8+'címrend államig'!DA8)</f>
        <v>0</v>
      </c>
      <c r="DB8" s="6">
        <f>SUM('címrend kötelező'!DB8+'címrend önként'!DB8+'címrend államig'!DB8)</f>
        <v>3000</v>
      </c>
      <c r="DC8" s="6">
        <f>SUM('címrend kötelező'!DC8+'címrend önként'!DC8+'címrend államig'!DC8)</f>
        <v>0</v>
      </c>
      <c r="DD8" s="6">
        <f>SUM('címrend kötelező'!DD8+'címrend önként'!DD8+'címrend államig'!DD8)</f>
        <v>0</v>
      </c>
      <c r="DE8" s="6">
        <f>SUM('címrend kötelező'!DE8+'címrend önként'!DE8+'címrend államig'!DE8)</f>
        <v>0</v>
      </c>
      <c r="DF8" s="6">
        <f>SUM('címrend kötelező'!DF8+'címrend önként'!DF8+'címrend államig'!DF8)</f>
        <v>0</v>
      </c>
      <c r="DG8" s="6">
        <f>SUM('címrend kötelező'!DG8+'címrend önként'!DG8+'címrend államig'!DG8)</f>
        <v>0</v>
      </c>
      <c r="DH8" s="6">
        <f>SUM('címrend kötelező'!DH8+'címrend önként'!DH8+'címrend államig'!DH8)</f>
        <v>0</v>
      </c>
      <c r="DI8" s="6">
        <f>SUM('címrend kötelező'!DI8+'címrend önként'!DI8+'címrend államig'!DI8)</f>
        <v>0</v>
      </c>
      <c r="DJ8" s="6">
        <f>SUM('címrend kötelező'!DJ8+'címrend önként'!DJ8+'címrend államig'!DJ8)</f>
        <v>0</v>
      </c>
      <c r="DK8" s="6">
        <f>SUM('címrend kötelező'!DK8+'címrend önként'!DK8+'címrend államig'!DK8)</f>
        <v>0</v>
      </c>
      <c r="DL8" s="6">
        <f>SUM('címrend kötelező'!DL8+'címrend önként'!DL8+'címrend államig'!DL8)</f>
        <v>0</v>
      </c>
      <c r="DM8" s="6">
        <f>SUM('címrend kötelező'!DM8+'címrend önként'!DM8+'címrend államig'!DM8)</f>
        <v>0</v>
      </c>
      <c r="DN8" s="6">
        <f>SUM('címrend kötelező'!DN8+'címrend önként'!DN8+'címrend államig'!DN8)</f>
        <v>0</v>
      </c>
      <c r="DO8" s="6">
        <f>SUM('címrend kötelező'!DO8+'címrend önként'!DO8+'címrend államig'!DO8)</f>
        <v>0</v>
      </c>
      <c r="DP8" s="6">
        <f>SUM('címrend kötelező'!DP8+'címrend önként'!DP8+'címrend államig'!DP8)</f>
        <v>0</v>
      </c>
      <c r="DQ8" s="6">
        <f>SUM('címrend kötelező'!DQ8+'címrend önként'!DQ8+'címrend államig'!DQ8)</f>
        <v>0</v>
      </c>
      <c r="DR8" s="251">
        <f>SUM(B8+E8+H8+K8+N8+Q8+T8+W8+Z8+AC8+AF8+AI8+AL8+AO8+AR8+AU8+AX8+BA8+BD8+BG8+BJ8+BM8+BP8+BS8+BV8+BY8+CB8+CE8+CH8+CK8+CN8+CQ8+CT8+CW8+CZ8+DC8+DF8+DI8+DL8+DO8)</f>
        <v>209753</v>
      </c>
      <c r="DS8" s="251">
        <f t="shared" ref="DS8:DT11" si="156">SUM(C8+F8+I8+L8+O8+R8+U8+X8+AA8+AD8+AG8+AJ8+AM8+AP8+AS8+AV8+AY8+BB8+BE8+BH8+BK8+BN8+BQ8+BT8+BW8+BZ8+CC8+CF8+CI8+CL8+CO8+CR8+CU8+CX8+DA8+DD8+DG8+DJ8+DM8+DP8)</f>
        <v>1796</v>
      </c>
      <c r="DT8" s="251">
        <f t="shared" si="156"/>
        <v>211549</v>
      </c>
      <c r="DU8" s="6">
        <f>SUM('címrend kötelező'!DU8+'címrend önként'!DU8+'címrend államig'!DU8)</f>
        <v>5741</v>
      </c>
      <c r="DV8" s="6">
        <f>SUM('címrend kötelező'!DV8+'címrend önként'!DV8+'címrend államig'!DV8)</f>
        <v>0</v>
      </c>
      <c r="DW8" s="6">
        <f>SUM('címrend kötelező'!DW8+'címrend önként'!DW8+'címrend államig'!DW8)</f>
        <v>5741</v>
      </c>
      <c r="DX8" s="6">
        <f>SUM('címrend kötelező'!DX8+'címrend önként'!DX8+'címrend államig'!DX8)</f>
        <v>1329</v>
      </c>
      <c r="DY8" s="6">
        <f>SUM('címrend kötelező'!DY8+'címrend önként'!DY8+'címrend államig'!DY8)</f>
        <v>0</v>
      </c>
      <c r="DZ8" s="6">
        <f>SUM('címrend kötelező'!DZ8+'címrend önként'!DZ8+'címrend államig'!DZ8)</f>
        <v>1329</v>
      </c>
      <c r="EA8" s="6">
        <f>SUM('címrend kötelező'!EA8+'címrend önként'!EA8+'címrend államig'!EA8)</f>
        <v>0</v>
      </c>
      <c r="EB8" s="6">
        <f>SUM('címrend kötelező'!EB8+'címrend önként'!EB8+'címrend államig'!EB8)</f>
        <v>0</v>
      </c>
      <c r="EC8" s="6">
        <f>SUM('címrend kötelező'!EC8+'címrend önként'!EC8+'címrend államig'!EC8)</f>
        <v>0</v>
      </c>
      <c r="ED8" s="6">
        <f>SUM('címrend kötelező'!ED8+'címrend önként'!ED8+'címrend államig'!ED8)</f>
        <v>7100</v>
      </c>
      <c r="EE8" s="6">
        <f>SUM('címrend kötelező'!EE8+'címrend önként'!EE8+'címrend államig'!EE8)</f>
        <v>0</v>
      </c>
      <c r="EF8" s="6">
        <f>SUM('címrend kötelező'!EF8+'címrend önként'!EF8+'címrend államig'!EF8)</f>
        <v>7100</v>
      </c>
      <c r="EG8" s="6">
        <f>SUM('címrend kötelező'!EG8+'címrend önként'!EG8+'címrend államig'!EG8)</f>
        <v>0</v>
      </c>
      <c r="EH8" s="6">
        <f>SUM('címrend kötelező'!EH8+'címrend önként'!EH8+'címrend államig'!EH8)</f>
        <v>0</v>
      </c>
      <c r="EI8" s="6">
        <f>SUM('címrend kötelező'!EI8+'címrend önként'!EI8+'címrend államig'!EI8)</f>
        <v>0</v>
      </c>
      <c r="EJ8" s="6">
        <f>SUM('címrend kötelező'!EJ8+'címrend önként'!EJ8+'címrend államig'!EJ8)</f>
        <v>23700</v>
      </c>
      <c r="EK8" s="6">
        <f>SUM('címrend kötelező'!EK8+'címrend önként'!EK8+'címrend államig'!EK8)</f>
        <v>9591</v>
      </c>
      <c r="EL8" s="6">
        <f>SUM('címrend kötelező'!EL8+'címrend önként'!EL8+'címrend államig'!EL8)</f>
        <v>33291</v>
      </c>
      <c r="EM8" s="6">
        <f>SUM('címrend kötelező'!EM8+'címrend önként'!EM8+'címrend államig'!EM8)</f>
        <v>8926</v>
      </c>
      <c r="EN8" s="6">
        <f>SUM('címrend kötelező'!EN8+'címrend önként'!EN8+'címrend államig'!EN8)</f>
        <v>0</v>
      </c>
      <c r="EO8" s="6">
        <f>SUM('címrend kötelező'!EO8+'címrend önként'!EO8+'címrend államig'!EO8)</f>
        <v>8926</v>
      </c>
      <c r="EP8" s="6">
        <f>SUM('címrend kötelező'!EP8+'címrend önként'!EP8+'címrend államig'!EP8)</f>
        <v>1210117</v>
      </c>
      <c r="EQ8" s="6">
        <f>SUM('címrend kötelező'!EQ8+'címrend önként'!EQ8+'címrend államig'!EQ8)</f>
        <v>32</v>
      </c>
      <c r="ER8" s="6">
        <f>SUM('címrend kötelező'!ER8+'címrend önként'!ER8+'címrend államig'!ER8)</f>
        <v>1210149</v>
      </c>
      <c r="ES8" s="6">
        <f>SUM('címrend kötelező'!ES8+'címrend önként'!ES8+'címrend államig'!ES8)</f>
        <v>373230</v>
      </c>
      <c r="ET8" s="6">
        <f>SUM('címrend kötelező'!ET8+'címrend önként'!ET8+'címrend államig'!ET8)</f>
        <v>180</v>
      </c>
      <c r="EU8" s="6">
        <f>SUM('címrend kötelező'!EU8+'címrend önként'!EU8+'címrend államig'!EU8)</f>
        <v>373410</v>
      </c>
      <c r="EV8" s="251">
        <f>DU8+DX8+EA8+ED8+EG8+EJ8+EM8+EP8+ES8</f>
        <v>1630143</v>
      </c>
      <c r="EW8" s="251">
        <f t="shared" ref="EW8:EX11" si="157">DV8+DY8+EB8+EE8+EH8+EK8+EN8+EQ8+ET8</f>
        <v>9803</v>
      </c>
      <c r="EX8" s="251">
        <f t="shared" si="157"/>
        <v>1639946</v>
      </c>
      <c r="EY8" s="251">
        <f>'címrend kötelező'!EY8+'címrend önként'!EY8+'címrend államig'!EY8</f>
        <v>38764</v>
      </c>
      <c r="EZ8" s="251">
        <f>'címrend kötelező'!EZ8+'címrend önként'!EZ8+'címrend államig'!EZ8</f>
        <v>1215</v>
      </c>
      <c r="FA8" s="251">
        <f>'címrend kötelező'!FA8+'címrend önként'!FA8+'címrend államig'!FA8</f>
        <v>39979</v>
      </c>
      <c r="FB8" s="251">
        <f>'címrend kötelező'!FB8+'címrend önként'!FB8+'címrend államig'!FB8</f>
        <v>102020</v>
      </c>
      <c r="FC8" s="251">
        <f>'címrend kötelező'!FC8+'címrend önként'!FC8+'címrend államig'!FC8</f>
        <v>-4618</v>
      </c>
      <c r="FD8" s="251">
        <f>'címrend kötelező'!FD8+'címrend önként'!FD8+'címrend államig'!FD8</f>
        <v>97402</v>
      </c>
      <c r="FE8" s="251">
        <f>'címrend kötelező'!FE8+'címrend önként'!FE8+'címrend államig'!FE8</f>
        <v>49297</v>
      </c>
      <c r="FF8" s="251">
        <f>'címrend kötelező'!FF8+'címrend önként'!FF8+'címrend államig'!FF8</f>
        <v>2856</v>
      </c>
      <c r="FG8" s="251">
        <f>'címrend kötelező'!FG8+'címrend önként'!FG8+'címrend államig'!FG8</f>
        <v>52153</v>
      </c>
      <c r="FH8" s="251">
        <f>'címrend kötelező'!FH8+'címrend önként'!FH8+'címrend államig'!FH8</f>
        <v>341510</v>
      </c>
      <c r="FI8" s="251">
        <f>'címrend kötelező'!FI8+'címrend önként'!FI8+'címrend államig'!FI8</f>
        <v>3773</v>
      </c>
      <c r="FJ8" s="251">
        <f>'címrend kötelező'!FJ8+'címrend önként'!FJ8+'címrend államig'!FJ8</f>
        <v>345283</v>
      </c>
      <c r="FK8" s="251">
        <f>'címrend kötelező'!FK8+'címrend önként'!FK8+'címrend államig'!FK8</f>
        <v>98131</v>
      </c>
      <c r="FL8" s="251">
        <f>'címrend kötelező'!FL8+'címrend önként'!FL8+'címrend államig'!FL8</f>
        <v>4342</v>
      </c>
      <c r="FM8" s="251">
        <f>'címrend kötelező'!FM8+'címrend önként'!FM8+'címrend államig'!FM8</f>
        <v>102473</v>
      </c>
      <c r="FN8" s="251">
        <f>'címrend kötelező'!FN8+'címrend önként'!FN8+'címrend államig'!FN8</f>
        <v>12989</v>
      </c>
      <c r="FO8" s="251">
        <f>'címrend kötelező'!FO8+'címrend önként'!FO8+'címrend államig'!FO8</f>
        <v>232</v>
      </c>
      <c r="FP8" s="251">
        <f>'címrend kötelező'!FP8+'címrend önként'!FP8+'címrend államig'!FP8</f>
        <v>13221</v>
      </c>
      <c r="FQ8" s="251">
        <f>'címrend kötelező'!FQ8+'címrend önként'!FQ8+'címrend államig'!FQ8</f>
        <v>90129</v>
      </c>
      <c r="FR8" s="251">
        <f>'címrend kötelező'!FR8+'címrend önként'!FR8+'címrend államig'!FR8</f>
        <v>1779</v>
      </c>
      <c r="FS8" s="251">
        <f>'címrend kötelező'!FS8+'címrend önként'!FS8+'címrend államig'!FS8</f>
        <v>91908</v>
      </c>
      <c r="FT8" s="251">
        <f>'címrend kötelező'!FT8+'címrend önként'!FT8+'címrend államig'!FT8</f>
        <v>99778</v>
      </c>
      <c r="FU8" s="251">
        <f>'címrend kötelező'!FU8+'címrend önként'!FU8+'címrend államig'!FU8</f>
        <v>7190</v>
      </c>
      <c r="FV8" s="251">
        <f>'címrend kötelező'!FV8+'címrend önként'!FV8+'címrend államig'!FV8</f>
        <v>106968</v>
      </c>
      <c r="FW8" s="251">
        <f>'címrend kötelező'!FW8+'címrend önként'!FW8+'címrend államig'!FW8</f>
        <v>60898</v>
      </c>
      <c r="FX8" s="251">
        <f>'címrend kötelező'!FX8+'címrend önként'!FX8+'címrend államig'!FX8</f>
        <v>1195</v>
      </c>
      <c r="FY8" s="251">
        <f>'címrend kötelező'!FY8+'címrend önként'!FY8+'címrend államig'!FY8</f>
        <v>62093</v>
      </c>
      <c r="FZ8" s="251">
        <f>'címrend kötelező'!FZ8+'címrend önként'!FZ8+'címrend államig'!FZ8</f>
        <v>14165</v>
      </c>
      <c r="GA8" s="251">
        <f>'címrend kötelező'!GA8+'címrend önként'!GA8+'címrend államig'!GA8</f>
        <v>88</v>
      </c>
      <c r="GB8" s="251">
        <f>'címrend kötelező'!GB8+'címrend önként'!GB8+'címrend államig'!GB8</f>
        <v>14253</v>
      </c>
      <c r="GC8" s="251">
        <f>'címrend kötelező'!GC8+'címrend önként'!GC8+'címrend államig'!GC8</f>
        <v>30972</v>
      </c>
      <c r="GD8" s="251">
        <f>'címrend kötelező'!GD8+'címrend önként'!GD8+'címrend államig'!GD8</f>
        <v>698</v>
      </c>
      <c r="GE8" s="251">
        <f>'címrend kötelező'!GE8+'címrend önként'!GE8+'címrend államig'!GE8</f>
        <v>31670</v>
      </c>
      <c r="GF8" s="251">
        <f>'címrend kötelező'!GF8+'címrend önként'!GF8+'címrend államig'!GF8</f>
        <v>61736</v>
      </c>
      <c r="GG8" s="251">
        <f>'címrend kötelező'!GG8+'címrend önként'!GG8+'címrend államig'!GG8</f>
        <v>8541</v>
      </c>
      <c r="GH8" s="251">
        <f>'címrend kötelező'!GH8+'címrend önként'!GH8+'címrend államig'!GH8</f>
        <v>70277</v>
      </c>
      <c r="GI8" s="251">
        <f>'címrend kötelező'!GI8+'címrend önként'!GI8+'címrend államig'!GI8</f>
        <v>37361</v>
      </c>
      <c r="GJ8" s="251">
        <f>'címrend kötelező'!GJ8+'címrend önként'!GJ8+'címrend államig'!GJ8</f>
        <v>1053</v>
      </c>
      <c r="GK8" s="251">
        <f>'címrend kötelező'!GK8+'címrend önként'!GK8+'címrend államig'!GK8</f>
        <v>38414</v>
      </c>
      <c r="GL8" s="251">
        <f>EY8+FB8+FE8+FH8+FK8+FN8+FQ8+FT8+FW8+FZ8+GC8+GF8+GI8</f>
        <v>1037750</v>
      </c>
      <c r="GM8" s="251">
        <f t="shared" ref="GM8:GN11" si="158">EZ8+FC8+FF8+FI8+FL8+FO8+FR8+FU8+FX8+GA8+GD8+GG8+GJ8</f>
        <v>28344</v>
      </c>
      <c r="GN8" s="251">
        <f t="shared" si="158"/>
        <v>1066094</v>
      </c>
      <c r="GO8" s="251">
        <f>'címrend kötelező'!GO8+'címrend önként'!GO8+'címrend államig'!GO8</f>
        <v>660572</v>
      </c>
      <c r="GP8" s="251">
        <f>'címrend kötelező'!GP8+'címrend önként'!GP8+'címrend államig'!GP8</f>
        <v>5128</v>
      </c>
      <c r="GQ8" s="251">
        <f>'címrend kötelező'!GQ8+'címrend önként'!GQ8+'címrend államig'!GQ8</f>
        <v>665700</v>
      </c>
      <c r="GR8" s="251">
        <f>'címrend kötelező'!GR8+'címrend önként'!GR8+'címrend államig'!GR8</f>
        <v>1171262</v>
      </c>
      <c r="GS8" s="251">
        <f>'címrend kötelező'!GS8+'címrend önként'!GS8+'címrend államig'!GS8</f>
        <v>2797</v>
      </c>
      <c r="GT8" s="251">
        <f>'címrend kötelező'!GT8+'címrend önként'!GT8+'címrend államig'!GT8</f>
        <v>1174059</v>
      </c>
      <c r="GU8" s="251">
        <f>'címrend kötelező'!GU8+'címrend önként'!GU8+'címrend államig'!GU8</f>
        <v>1021210</v>
      </c>
      <c r="GV8" s="251">
        <f>'címrend kötelező'!GV8+'címrend önként'!GV8+'címrend államig'!GV8</f>
        <v>0</v>
      </c>
      <c r="GW8" s="251">
        <f>'címrend kötelező'!GW8+'címrend önként'!GW8+'címrend államig'!GW8</f>
        <v>1021210</v>
      </c>
      <c r="GX8" s="251">
        <f t="shared" ref="GX8:GX36" si="159">GL8+GO8+GR8+GU8</f>
        <v>3890794</v>
      </c>
      <c r="GY8" s="251">
        <f t="shared" ref="GY8:GY11" si="160">GM8+GP8+GS8+GV8</f>
        <v>36269</v>
      </c>
      <c r="GZ8" s="251">
        <f t="shared" ref="GZ8:GZ11" si="161">GN8+GQ8+GT8+GW8</f>
        <v>3927063</v>
      </c>
      <c r="HA8" s="35">
        <f t="shared" ref="HA8:HA36" si="162">DR8+EV8+GX8</f>
        <v>5730690</v>
      </c>
      <c r="HB8" s="35">
        <f t="shared" ref="HB8:HB11" si="163">DS8+EW8+GY8</f>
        <v>47868</v>
      </c>
      <c r="HC8" s="131">
        <f t="shared" ref="HC8:HC11" si="164">DT8+EX8+GZ8</f>
        <v>5778558</v>
      </c>
      <c r="HE8" s="136"/>
      <c r="HF8" s="136"/>
    </row>
    <row r="9" spans="1:214" ht="15" customHeight="1" x14ac:dyDescent="0.2">
      <c r="A9" s="112" t="s">
        <v>377</v>
      </c>
      <c r="B9" s="6">
        <f>SUM('címrend kötelező'!B9+'címrend önként'!B9+'címrend államig'!B9)</f>
        <v>31737</v>
      </c>
      <c r="C9" s="6">
        <f>SUM('címrend kötelező'!C9+'címrend önként'!C9+'címrend államig'!C9)</f>
        <v>495</v>
      </c>
      <c r="D9" s="6">
        <f>SUM('címrend kötelező'!D9+'címrend önként'!D9+'címrend államig'!D9)</f>
        <v>32232</v>
      </c>
      <c r="E9" s="6">
        <f>SUM('címrend kötelező'!E9+'címrend önként'!E9+'címrend államig'!E9)</f>
        <v>93</v>
      </c>
      <c r="F9" s="6">
        <f>SUM('címrend kötelező'!F9+'címrend önként'!F9+'címrend államig'!F9)</f>
        <v>0</v>
      </c>
      <c r="G9" s="6">
        <f>SUM('címrend kötelező'!G9+'címrend önként'!G9+'címrend államig'!G9)</f>
        <v>93</v>
      </c>
      <c r="H9" s="6">
        <f>SUM('címrend kötelező'!H9+'címrend önként'!H9+'címrend államig'!H9)</f>
        <v>0</v>
      </c>
      <c r="I9" s="6">
        <f>SUM('címrend kötelező'!I9+'címrend önként'!I9+'címrend államig'!I9)</f>
        <v>0</v>
      </c>
      <c r="J9" s="6">
        <f>SUM('címrend kötelező'!J9+'címrend önként'!J9+'címrend államig'!J9)</f>
        <v>0</v>
      </c>
      <c r="K9" s="6">
        <f>SUM('címrend kötelező'!K9+'címrend önként'!K9+'címrend államig'!K9)</f>
        <v>1082</v>
      </c>
      <c r="L9" s="6">
        <f>SUM('címrend kötelező'!L9+'címrend önként'!L9+'címrend államig'!L9)</f>
        <v>0</v>
      </c>
      <c r="M9" s="6">
        <f>SUM('címrend kötelező'!M9+'címrend önként'!M9+'címrend államig'!M9)</f>
        <v>1082</v>
      </c>
      <c r="N9" s="6">
        <f>SUM('címrend kötelező'!N9+'címrend önként'!N9+'címrend államig'!N9)</f>
        <v>0</v>
      </c>
      <c r="O9" s="6">
        <f>SUM('címrend kötelező'!O9+'címrend önként'!O9+'címrend államig'!O9)</f>
        <v>218</v>
      </c>
      <c r="P9" s="6">
        <f>SUM('címrend kötelező'!P9+'címrend önként'!P9+'címrend államig'!P9)</f>
        <v>218</v>
      </c>
      <c r="Q9" s="6">
        <f>SUM('címrend kötelező'!Q9+'címrend önként'!Q9+'címrend államig'!Q9)</f>
        <v>0</v>
      </c>
      <c r="R9" s="6">
        <f>SUM('címrend kötelező'!R9+'címrend önként'!R9+'címrend államig'!R9)</f>
        <v>0</v>
      </c>
      <c r="S9" s="6">
        <f>SUM('címrend kötelező'!S9+'címrend önként'!S9+'címrend államig'!S9)</f>
        <v>0</v>
      </c>
      <c r="T9" s="6">
        <f>SUM('címrend kötelező'!T9+'címrend önként'!T9+'címrend államig'!T9)</f>
        <v>0</v>
      </c>
      <c r="U9" s="6">
        <f>SUM('címrend kötelező'!U9+'címrend önként'!U9+'címrend államig'!U9)</f>
        <v>0</v>
      </c>
      <c r="V9" s="6">
        <f>SUM('címrend kötelező'!V9+'címrend önként'!V9+'címrend államig'!V9)</f>
        <v>0</v>
      </c>
      <c r="W9" s="6">
        <f>SUM('címrend kötelező'!W9+'címrend önként'!W9+'címrend államig'!W9)</f>
        <v>0</v>
      </c>
      <c r="X9" s="6">
        <f>SUM('címrend kötelező'!X9+'címrend önként'!X9+'címrend államig'!X9)</f>
        <v>0</v>
      </c>
      <c r="Y9" s="6">
        <f>SUM('címrend kötelező'!Y9+'címrend önként'!Y9+'címrend államig'!Y9)</f>
        <v>0</v>
      </c>
      <c r="Z9" s="6">
        <f>SUM('címrend kötelező'!Z9+'címrend önként'!Z9+'címrend államig'!Z9)</f>
        <v>0</v>
      </c>
      <c r="AA9" s="6">
        <f>SUM('címrend kötelező'!AA9+'címrend önként'!AA9+'címrend államig'!AA9)</f>
        <v>0</v>
      </c>
      <c r="AB9" s="6">
        <f>SUM('címrend kötelező'!AB9+'címrend önként'!AB9+'címrend államig'!AB9)</f>
        <v>0</v>
      </c>
      <c r="AC9" s="6">
        <f>SUM('címrend kötelező'!AC9+'címrend önként'!AC9+'címrend államig'!AC9)</f>
        <v>0</v>
      </c>
      <c r="AD9" s="6">
        <f>SUM('címrend kötelező'!AD9+'címrend önként'!AD9+'címrend államig'!AD9)</f>
        <v>0</v>
      </c>
      <c r="AE9" s="6">
        <f>SUM('címrend kötelező'!AE9+'címrend önként'!AE9+'címrend államig'!AE9)</f>
        <v>0</v>
      </c>
      <c r="AF9" s="6">
        <f>SUM('címrend kötelező'!AF9+'címrend önként'!AF9+'címrend államig'!AF9)</f>
        <v>61</v>
      </c>
      <c r="AG9" s="6">
        <f>SUM('címrend kötelező'!AG9+'címrend önként'!AG9+'címrend államig'!AG9)</f>
        <v>0</v>
      </c>
      <c r="AH9" s="6">
        <f>SUM('címrend kötelező'!AH9+'címrend önként'!AH9+'címrend államig'!AH9)</f>
        <v>61</v>
      </c>
      <c r="AI9" s="6">
        <f>SUM('címrend kötelező'!AI9+'címrend önként'!AI9+'címrend államig'!AI9)</f>
        <v>217</v>
      </c>
      <c r="AJ9" s="6">
        <f>SUM('címrend kötelező'!AJ9+'címrend önként'!AJ9+'címrend államig'!AJ9)</f>
        <v>102</v>
      </c>
      <c r="AK9" s="6">
        <f>SUM('címrend kötelező'!AK9+'címrend önként'!AK9+'címrend államig'!AK9)</f>
        <v>319</v>
      </c>
      <c r="AL9" s="6">
        <f>SUM('címrend kötelező'!AL9+'címrend önként'!AL9+'címrend államig'!AL9)</f>
        <v>0</v>
      </c>
      <c r="AM9" s="6">
        <f>SUM('címrend kötelező'!AM9+'címrend önként'!AM9+'címrend államig'!AM9)</f>
        <v>0</v>
      </c>
      <c r="AN9" s="6">
        <f>SUM('címrend kötelező'!AN9+'címrend önként'!AN9+'címrend államig'!AN9)</f>
        <v>0</v>
      </c>
      <c r="AO9" s="6">
        <f>SUM('címrend kötelező'!AO9+'címrend önként'!AO9+'címrend államig'!AO9)</f>
        <v>0</v>
      </c>
      <c r="AP9" s="6">
        <f>SUM('címrend kötelező'!AP9+'címrend önként'!AP9+'címrend államig'!AP9)</f>
        <v>0</v>
      </c>
      <c r="AQ9" s="6">
        <f>SUM('címrend kötelező'!AQ9+'címrend önként'!AQ9+'címrend államig'!AQ9)</f>
        <v>0</v>
      </c>
      <c r="AR9" s="6">
        <f>SUM('címrend kötelező'!AR9+'címrend önként'!AR9+'címrend államig'!AR9)</f>
        <v>0</v>
      </c>
      <c r="AS9" s="6">
        <f>SUM('címrend kötelező'!AS9+'címrend önként'!AS9+'címrend államig'!AS9)</f>
        <v>0</v>
      </c>
      <c r="AT9" s="6">
        <f>SUM('címrend kötelező'!AT9+'címrend önként'!AT9+'címrend államig'!AT9)</f>
        <v>0</v>
      </c>
      <c r="AU9" s="6">
        <f>SUM('címrend kötelező'!AU9+'címrend önként'!AU9+'címrend államig'!AU9)</f>
        <v>0</v>
      </c>
      <c r="AV9" s="6">
        <f>SUM('címrend kötelező'!AV9+'címrend önként'!AV9+'címrend államig'!AV9)</f>
        <v>0</v>
      </c>
      <c r="AW9" s="6">
        <f>SUM('címrend kötelező'!AW9+'címrend önként'!AW9+'címrend államig'!AW9)</f>
        <v>0</v>
      </c>
      <c r="AX9" s="6">
        <f>SUM('címrend kötelező'!AX9+'címrend önként'!AX9+'címrend államig'!AX9)</f>
        <v>0</v>
      </c>
      <c r="AY9" s="6">
        <f>SUM('címrend kötelező'!AY9+'címrend önként'!AY9+'címrend államig'!AY9)</f>
        <v>0</v>
      </c>
      <c r="AZ9" s="6">
        <f>SUM('címrend kötelező'!AZ9+'címrend önként'!AZ9+'címrend államig'!AZ9)</f>
        <v>0</v>
      </c>
      <c r="BA9" s="6">
        <f>SUM('címrend kötelező'!BA9+'címrend önként'!BA9+'címrend államig'!BA9)</f>
        <v>0</v>
      </c>
      <c r="BB9" s="6">
        <f>SUM('címrend kötelező'!BB9+'címrend önként'!BB9+'címrend államig'!BB9)</f>
        <v>0</v>
      </c>
      <c r="BC9" s="6">
        <f>SUM('címrend kötelező'!BC9+'címrend önként'!BC9+'címrend államig'!BC9)</f>
        <v>0</v>
      </c>
      <c r="BD9" s="6">
        <f>SUM('címrend kötelező'!BD9+'címrend önként'!BD9+'címrend államig'!BD9)</f>
        <v>0</v>
      </c>
      <c r="BE9" s="6">
        <f>SUM('címrend kötelező'!BE9+'címrend önként'!BE9+'címrend államig'!BE9)</f>
        <v>0</v>
      </c>
      <c r="BF9" s="6">
        <f>SUM('címrend kötelező'!BF9+'címrend önként'!BF9+'címrend államig'!BF9)</f>
        <v>0</v>
      </c>
      <c r="BG9" s="6">
        <f>SUM('címrend kötelező'!BG9+'címrend önként'!BG9+'címrend államig'!BG9)</f>
        <v>0</v>
      </c>
      <c r="BH9" s="6">
        <f>SUM('címrend kötelező'!BH9+'címrend önként'!BH9+'címrend államig'!BH9)</f>
        <v>0</v>
      </c>
      <c r="BI9" s="6">
        <f>SUM('címrend kötelező'!BI9+'címrend önként'!BI9+'címrend államig'!BI9)</f>
        <v>0</v>
      </c>
      <c r="BJ9" s="6">
        <f>SUM('címrend kötelező'!BJ9+'címrend önként'!BJ9+'címrend államig'!BJ9)</f>
        <v>0</v>
      </c>
      <c r="BK9" s="6">
        <f>SUM('címrend kötelező'!BK9+'címrend önként'!BK9+'címrend államig'!BK9)</f>
        <v>0</v>
      </c>
      <c r="BL9" s="6">
        <f>SUM('címrend kötelező'!BL9+'címrend önként'!BL9+'címrend államig'!BL9)</f>
        <v>0</v>
      </c>
      <c r="BM9" s="6">
        <f>SUM('címrend kötelező'!BM9+'címrend önként'!BM9+'címrend államig'!BM9)</f>
        <v>0</v>
      </c>
      <c r="BN9" s="6">
        <f>SUM('címrend kötelező'!BN9+'címrend önként'!BN9+'címrend államig'!BN9)</f>
        <v>0</v>
      </c>
      <c r="BO9" s="6">
        <f>SUM('címrend kötelező'!BO9+'címrend önként'!BO9+'címrend államig'!BO9)</f>
        <v>0</v>
      </c>
      <c r="BP9" s="6">
        <f>SUM('címrend kötelező'!BP9+'címrend önként'!BP9+'címrend államig'!BP9)</f>
        <v>0</v>
      </c>
      <c r="BQ9" s="6">
        <f>SUM('címrend kötelező'!BQ9+'címrend önként'!BQ9+'címrend államig'!BQ9)</f>
        <v>0</v>
      </c>
      <c r="BR9" s="6">
        <f>SUM('címrend kötelező'!BR9+'címrend önként'!BR9+'címrend államig'!BR9)</f>
        <v>0</v>
      </c>
      <c r="BS9" s="6">
        <f>SUM('címrend kötelező'!BS9+'címrend önként'!BS9+'címrend államig'!BS9)</f>
        <v>0</v>
      </c>
      <c r="BT9" s="6">
        <f>SUM('címrend kötelező'!BT9+'címrend önként'!BT9+'címrend államig'!BT9)</f>
        <v>0</v>
      </c>
      <c r="BU9" s="6">
        <f>SUM('címrend kötelező'!BU9+'címrend önként'!BU9+'címrend államig'!BU9)</f>
        <v>0</v>
      </c>
      <c r="BV9" s="6">
        <f>SUM('címrend kötelező'!BV9+'címrend önként'!BV9+'címrend államig'!BV9)</f>
        <v>0</v>
      </c>
      <c r="BW9" s="6">
        <f>SUM('címrend kötelező'!BW9+'címrend önként'!BW9+'címrend államig'!BW9)</f>
        <v>0</v>
      </c>
      <c r="BX9" s="6">
        <f>SUM('címrend kötelező'!BX9+'címrend önként'!BX9+'címrend államig'!BX9)</f>
        <v>0</v>
      </c>
      <c r="BY9" s="6">
        <f>SUM('címrend kötelező'!BY9+'címrend önként'!BY9+'címrend államig'!BY9)</f>
        <v>0</v>
      </c>
      <c r="BZ9" s="6">
        <f>SUM('címrend kötelező'!BZ9+'címrend önként'!BZ9+'címrend államig'!BZ9)</f>
        <v>0</v>
      </c>
      <c r="CA9" s="6">
        <f>SUM('címrend kötelező'!CA9+'címrend önként'!CA9+'címrend államig'!CA9)</f>
        <v>0</v>
      </c>
      <c r="CB9" s="6">
        <f>SUM('címrend kötelező'!CB9+'címrend önként'!CB9+'címrend államig'!CB9)</f>
        <v>0</v>
      </c>
      <c r="CC9" s="6">
        <f>SUM('címrend kötelező'!CC9+'címrend önként'!CC9+'címrend államig'!CC9)</f>
        <v>0</v>
      </c>
      <c r="CD9" s="6">
        <f>SUM('címrend kötelező'!CD9+'címrend önként'!CD9+'címrend államig'!CD9)</f>
        <v>0</v>
      </c>
      <c r="CE9" s="6">
        <f>SUM('címrend kötelező'!CE9+'címrend önként'!CE9+'címrend államig'!CE9)</f>
        <v>9215</v>
      </c>
      <c r="CF9" s="6">
        <f>SUM('címrend kötelező'!CF9+'címrend önként'!CF9+'címrend államig'!CF9)</f>
        <v>0</v>
      </c>
      <c r="CG9" s="6">
        <f>SUM('címrend kötelező'!CG9+'címrend önként'!CG9+'címrend államig'!CG9)</f>
        <v>9215</v>
      </c>
      <c r="CH9" s="6">
        <f>SUM('címrend kötelező'!CH9+'címrend önként'!CH9+'címrend államig'!CH9)</f>
        <v>0</v>
      </c>
      <c r="CI9" s="6">
        <f>SUM('címrend kötelező'!CI9+'címrend önként'!CI9+'címrend államig'!CI9)</f>
        <v>0</v>
      </c>
      <c r="CJ9" s="6">
        <f>SUM('címrend kötelező'!CJ9+'címrend önként'!CJ9+'címrend államig'!CJ9)</f>
        <v>0</v>
      </c>
      <c r="CK9" s="6">
        <f>SUM('címrend kötelező'!CK9+'címrend önként'!CK9+'címrend államig'!CK9)</f>
        <v>6416</v>
      </c>
      <c r="CL9" s="6">
        <f>SUM('címrend kötelező'!CL9+'címrend önként'!CL9+'címrend államig'!CL9)</f>
        <v>0</v>
      </c>
      <c r="CM9" s="6">
        <f>SUM('címrend kötelező'!CM9+'címrend önként'!CM9+'címrend államig'!CM9)</f>
        <v>6416</v>
      </c>
      <c r="CN9" s="6">
        <f>SUM('címrend kötelező'!CN9+'címrend önként'!CN9+'címrend államig'!CN9)</f>
        <v>228</v>
      </c>
      <c r="CO9" s="6">
        <f>SUM('címrend kötelező'!CO9+'címrend önként'!CO9+'címrend államig'!CO9)</f>
        <v>0</v>
      </c>
      <c r="CP9" s="6">
        <f>SUM('címrend kötelező'!CP9+'címrend önként'!CP9+'címrend államig'!CP9)</f>
        <v>228</v>
      </c>
      <c r="CQ9" s="6">
        <f>SUM('címrend kötelező'!CQ9+'címrend önként'!CQ9+'címrend államig'!CQ9)</f>
        <v>0</v>
      </c>
      <c r="CR9" s="6">
        <f>SUM('címrend kötelező'!CR9+'címrend önként'!CR9+'címrend államig'!CR9)</f>
        <v>0</v>
      </c>
      <c r="CS9" s="6">
        <f>SUM('címrend kötelező'!CS9+'címrend önként'!CS9+'címrend államig'!CS9)</f>
        <v>0</v>
      </c>
      <c r="CT9" s="6">
        <f>SUM('címrend kötelező'!CT9+'címrend önként'!CT9+'címrend államig'!CT9)</f>
        <v>0</v>
      </c>
      <c r="CU9" s="6">
        <f>SUM('címrend kötelező'!CU9+'címrend önként'!CU9+'címrend államig'!CU9)</f>
        <v>0</v>
      </c>
      <c r="CV9" s="6">
        <f>SUM('címrend kötelező'!CV9+'címrend önként'!CV9+'címrend államig'!CV9)</f>
        <v>0</v>
      </c>
      <c r="CW9" s="6">
        <f>SUM('címrend kötelező'!CW9+'címrend önként'!CW9+'címrend államig'!CW9)</f>
        <v>0</v>
      </c>
      <c r="CX9" s="6">
        <f>SUM('címrend kötelező'!CX9+'címrend önként'!CX9+'címrend államig'!CX9)</f>
        <v>0</v>
      </c>
      <c r="CY9" s="6">
        <f>SUM('címrend kötelező'!CY9+'címrend önként'!CY9+'címrend államig'!CY9)</f>
        <v>0</v>
      </c>
      <c r="CZ9" s="6">
        <f>SUM('címrend kötelező'!CZ9+'címrend önként'!CZ9+'címrend államig'!CZ9)</f>
        <v>3316</v>
      </c>
      <c r="DA9" s="6">
        <f>SUM('címrend kötelező'!DA9+'címrend önként'!DA9+'címrend államig'!DA9)</f>
        <v>0</v>
      </c>
      <c r="DB9" s="6">
        <f>SUM('címrend kötelező'!DB9+'címrend önként'!DB9+'címrend államig'!DB9)</f>
        <v>3316</v>
      </c>
      <c r="DC9" s="6">
        <f>SUM('címrend kötelező'!DC9+'címrend önként'!DC9+'címrend államig'!DC9)</f>
        <v>0</v>
      </c>
      <c r="DD9" s="6">
        <f>SUM('címrend kötelező'!DD9+'címrend önként'!DD9+'címrend államig'!DD9)</f>
        <v>0</v>
      </c>
      <c r="DE9" s="6">
        <f>SUM('címrend kötelező'!DE9+'címrend önként'!DE9+'címrend államig'!DE9)</f>
        <v>0</v>
      </c>
      <c r="DF9" s="6">
        <f>SUM('címrend kötelező'!DF9+'címrend önként'!DF9+'címrend államig'!DF9)</f>
        <v>0</v>
      </c>
      <c r="DG9" s="6">
        <f>SUM('címrend kötelező'!DG9+'címrend önként'!DG9+'címrend államig'!DG9)</f>
        <v>0</v>
      </c>
      <c r="DH9" s="6">
        <f>SUM('címrend kötelező'!DH9+'címrend önként'!DH9+'címrend államig'!DH9)</f>
        <v>0</v>
      </c>
      <c r="DI9" s="6">
        <f>SUM('címrend kötelező'!DI9+'címrend önként'!DI9+'címrend államig'!DI9)</f>
        <v>0</v>
      </c>
      <c r="DJ9" s="6">
        <f>SUM('címrend kötelező'!DJ9+'címrend önként'!DJ9+'címrend államig'!DJ9)</f>
        <v>0</v>
      </c>
      <c r="DK9" s="6">
        <f>SUM('címrend kötelező'!DK9+'címrend önként'!DK9+'címrend államig'!DK9)</f>
        <v>0</v>
      </c>
      <c r="DL9" s="6">
        <f>SUM('címrend kötelező'!DL9+'címrend önként'!DL9+'címrend államig'!DL9)</f>
        <v>0</v>
      </c>
      <c r="DM9" s="6">
        <f>SUM('címrend kötelező'!DM9+'címrend önként'!DM9+'címrend államig'!DM9)</f>
        <v>0</v>
      </c>
      <c r="DN9" s="6">
        <f>SUM('címrend kötelező'!DN9+'címrend önként'!DN9+'címrend államig'!DN9)</f>
        <v>0</v>
      </c>
      <c r="DO9" s="6">
        <f>SUM('címrend kötelező'!DO9+'címrend önként'!DO9+'címrend államig'!DO9)</f>
        <v>0</v>
      </c>
      <c r="DP9" s="6">
        <f>SUM('címrend kötelező'!DP9+'címrend önként'!DP9+'címrend államig'!DP9)</f>
        <v>0</v>
      </c>
      <c r="DQ9" s="6">
        <f>SUM('címrend kötelező'!DQ9+'címrend önként'!DQ9+'címrend államig'!DQ9)</f>
        <v>0</v>
      </c>
      <c r="DR9" s="251">
        <f t="shared" ref="DR9:DR25" si="165">SUM(B9+E9+H9+K9+N9+Q9+T9+W9+Z9+AC9+AF9+AI9+AL9+AO9+AR9+AU9+AX9+BA9+BD9+BG9+BJ9+BM9+BP9+BS9+BV9+BY9+CB9+CE9+CH9+CK9+CN9+CQ9+CT9+CW9+CZ9+DC9+DF9+DI9+DL9+DO9)</f>
        <v>52365</v>
      </c>
      <c r="DS9" s="251">
        <f t="shared" si="156"/>
        <v>815</v>
      </c>
      <c r="DT9" s="251">
        <f t="shared" si="156"/>
        <v>53180</v>
      </c>
      <c r="DU9" s="6">
        <f>SUM('címrend kötelező'!DU9+'címrend önként'!DU9+'címrend államig'!DU9)</f>
        <v>1055</v>
      </c>
      <c r="DV9" s="6">
        <f>SUM('címrend kötelező'!DV9+'címrend önként'!DV9+'címrend államig'!DV9)</f>
        <v>0</v>
      </c>
      <c r="DW9" s="6">
        <f>SUM('címrend kötelező'!DW9+'címrend önként'!DW9+'címrend államig'!DW9)</f>
        <v>1055</v>
      </c>
      <c r="DX9" s="6">
        <f>SUM('címrend kötelező'!DX9+'címrend önként'!DX9+'címrend államig'!DX9)</f>
        <v>246</v>
      </c>
      <c r="DY9" s="6">
        <f>SUM('címrend kötelező'!DY9+'címrend önként'!DY9+'címrend államig'!DY9)</f>
        <v>0</v>
      </c>
      <c r="DZ9" s="6">
        <f>SUM('címrend kötelező'!DZ9+'címrend önként'!DZ9+'címrend államig'!DZ9)</f>
        <v>246</v>
      </c>
      <c r="EA9" s="6">
        <f>SUM('címrend kötelező'!EA9+'címrend önként'!EA9+'címrend államig'!EA9)</f>
        <v>0</v>
      </c>
      <c r="EB9" s="6">
        <f>SUM('címrend kötelező'!EB9+'címrend önként'!EB9+'címrend államig'!EB9)</f>
        <v>0</v>
      </c>
      <c r="EC9" s="6">
        <f>SUM('címrend kötelező'!EC9+'címrend önként'!EC9+'címrend államig'!EC9)</f>
        <v>0</v>
      </c>
      <c r="ED9" s="6">
        <f>SUM('címrend kötelező'!ED9+'címrend önként'!ED9+'címrend államig'!ED9)</f>
        <v>3876</v>
      </c>
      <c r="EE9" s="6">
        <f>SUM('címrend kötelező'!EE9+'címrend önként'!EE9+'címrend államig'!EE9)</f>
        <v>0</v>
      </c>
      <c r="EF9" s="6">
        <f>SUM('címrend kötelező'!EF9+'címrend önként'!EF9+'címrend államig'!EF9)</f>
        <v>3876</v>
      </c>
      <c r="EG9" s="6">
        <f>SUM('címrend kötelező'!EG9+'címrend önként'!EG9+'címrend államig'!EG9)</f>
        <v>0</v>
      </c>
      <c r="EH9" s="6">
        <f>SUM('címrend kötelező'!EH9+'címrend önként'!EH9+'címrend államig'!EH9)</f>
        <v>0</v>
      </c>
      <c r="EI9" s="6">
        <f>SUM('címrend kötelező'!EI9+'címrend önként'!EI9+'címrend államig'!EI9)</f>
        <v>0</v>
      </c>
      <c r="EJ9" s="6">
        <f>SUM('címrend kötelező'!EJ9+'címrend önként'!EJ9+'címrend államig'!EJ9)</f>
        <v>5512</v>
      </c>
      <c r="EK9" s="6">
        <f>SUM('címrend kötelező'!EK9+'címrend önként'!EK9+'címrend államig'!EK9)</f>
        <v>2161</v>
      </c>
      <c r="EL9" s="6">
        <f>SUM('címrend kötelező'!EL9+'címrend önként'!EL9+'címrend államig'!EL9)</f>
        <v>7673</v>
      </c>
      <c r="EM9" s="6">
        <f>SUM('címrend kötelező'!EM9+'címrend önként'!EM9+'címrend államig'!EM9)</f>
        <v>1652</v>
      </c>
      <c r="EN9" s="6">
        <f>SUM('címrend kötelező'!EN9+'címrend önként'!EN9+'címrend államig'!EN9)</f>
        <v>0</v>
      </c>
      <c r="EO9" s="6">
        <f>SUM('címrend kötelező'!EO9+'címrend önként'!EO9+'címrend államig'!EO9)</f>
        <v>1652</v>
      </c>
      <c r="EP9" s="6">
        <f>SUM('címrend kötelező'!EP9+'címrend önként'!EP9+'címrend államig'!EP9)</f>
        <v>263206</v>
      </c>
      <c r="EQ9" s="6">
        <f>SUM('címrend kötelező'!EQ9+'címrend önként'!EQ9+'címrend államig'!EQ9)</f>
        <v>-11109</v>
      </c>
      <c r="ER9" s="6">
        <f>SUM('címrend kötelező'!ER9+'címrend önként'!ER9+'címrend államig'!ER9)</f>
        <v>252097</v>
      </c>
      <c r="ES9" s="6">
        <f>SUM('címrend kötelező'!ES9+'címrend önként'!ES9+'címrend államig'!ES9)</f>
        <v>76388</v>
      </c>
      <c r="ET9" s="6">
        <f>SUM('címrend kötelező'!ET9+'címrend önként'!ET9+'címrend államig'!ET9)</f>
        <v>-3367</v>
      </c>
      <c r="EU9" s="6">
        <f>SUM('címrend kötelező'!EU9+'címrend önként'!EU9+'címrend államig'!EU9)</f>
        <v>73021</v>
      </c>
      <c r="EV9" s="251">
        <f t="shared" ref="EV9:EV25" si="166">DU9+DX9+EA9+ED9+EG9+EJ9+EM9+EP9+ES9</f>
        <v>351935</v>
      </c>
      <c r="EW9" s="251">
        <f t="shared" si="157"/>
        <v>-12315</v>
      </c>
      <c r="EX9" s="251">
        <f t="shared" si="157"/>
        <v>339620</v>
      </c>
      <c r="EY9" s="251">
        <f>'címrend kötelező'!EY9+'címrend önként'!EY9+'címrend államig'!EY9</f>
        <v>7721</v>
      </c>
      <c r="EZ9" s="251">
        <f>'címrend kötelező'!EZ9+'címrend önként'!EZ9+'címrend államig'!EZ9</f>
        <v>-88</v>
      </c>
      <c r="FA9" s="251">
        <f>'címrend kötelező'!FA9+'címrend önként'!FA9+'címrend államig'!FA9</f>
        <v>7633</v>
      </c>
      <c r="FB9" s="251">
        <f>'címrend kötelező'!FB9+'címrend önként'!FB9+'címrend államig'!FB9</f>
        <v>34609</v>
      </c>
      <c r="FC9" s="251">
        <f>'címrend kötelező'!FC9+'címrend önként'!FC9+'címrend államig'!FC9</f>
        <v>-1728</v>
      </c>
      <c r="FD9" s="251">
        <f>'címrend kötelező'!FD9+'címrend önként'!FD9+'címrend államig'!FD9</f>
        <v>32881</v>
      </c>
      <c r="FE9" s="251">
        <f>'címrend kötelező'!FE9+'címrend önként'!FE9+'címrend államig'!FE9</f>
        <v>9820</v>
      </c>
      <c r="FF9" s="251">
        <f>'címrend kötelező'!FF9+'címrend önként'!FF9+'címrend államig'!FF9</f>
        <v>141</v>
      </c>
      <c r="FG9" s="251">
        <f>'címrend kötelező'!FG9+'címrend önként'!FG9+'címrend államig'!FG9</f>
        <v>9961</v>
      </c>
      <c r="FH9" s="251">
        <f>'címrend kötelező'!FH9+'címrend önként'!FH9+'címrend államig'!FH9</f>
        <v>67018</v>
      </c>
      <c r="FI9" s="251">
        <f>'címrend kötelező'!FI9+'címrend önként'!FI9+'címrend államig'!FI9</f>
        <v>-357</v>
      </c>
      <c r="FJ9" s="251">
        <f>'címrend kötelező'!FJ9+'címrend önként'!FJ9+'címrend államig'!FJ9</f>
        <v>66661</v>
      </c>
      <c r="FK9" s="251">
        <f>'címrend kötelező'!FK9+'címrend önként'!FK9+'címrend államig'!FK9</f>
        <v>18812</v>
      </c>
      <c r="FL9" s="251">
        <f>'címrend kötelező'!FL9+'címrend önként'!FL9+'címrend államig'!FL9</f>
        <v>61</v>
      </c>
      <c r="FM9" s="251">
        <f>'címrend kötelező'!FM9+'címrend önként'!FM9+'címrend államig'!FM9</f>
        <v>18873</v>
      </c>
      <c r="FN9" s="251">
        <f>'címrend kötelező'!FN9+'címrend önként'!FN9+'címrend államig'!FN9</f>
        <v>2603</v>
      </c>
      <c r="FO9" s="251">
        <f>'címrend kötelező'!FO9+'címrend önként'!FO9+'címrend államig'!FO9</f>
        <v>-66</v>
      </c>
      <c r="FP9" s="251">
        <f>'címrend kötelező'!FP9+'címrend önként'!FP9+'címrend államig'!FP9</f>
        <v>2537</v>
      </c>
      <c r="FQ9" s="251">
        <f>'címrend kötelező'!FQ9+'címrend önként'!FQ9+'címrend államig'!FQ9</f>
        <v>18025</v>
      </c>
      <c r="FR9" s="251">
        <f>'címrend kötelező'!FR9+'címrend önként'!FR9+'címrend államig'!FR9</f>
        <v>-432</v>
      </c>
      <c r="FS9" s="251">
        <f>'címrend kötelező'!FS9+'címrend önként'!FS9+'címrend államig'!FS9</f>
        <v>17593</v>
      </c>
      <c r="FT9" s="251">
        <f>'címrend kötelező'!FT9+'címrend önként'!FT9+'címrend államig'!FT9</f>
        <v>19734</v>
      </c>
      <c r="FU9" s="251">
        <f>'címrend kötelező'!FU9+'címrend önként'!FU9+'címrend államig'!FU9</f>
        <v>618</v>
      </c>
      <c r="FV9" s="251">
        <f>'címrend kötelező'!FV9+'címrend önként'!FV9+'címrend államig'!FV9</f>
        <v>20352</v>
      </c>
      <c r="FW9" s="251">
        <f>'címrend kötelező'!FW9+'címrend önként'!FW9+'címrend államig'!FW9</f>
        <v>11951</v>
      </c>
      <c r="FX9" s="251">
        <f>'címrend kötelező'!FX9+'címrend önként'!FX9+'címrend államig'!FX9</f>
        <v>-276</v>
      </c>
      <c r="FY9" s="251">
        <f>'címrend kötelező'!FY9+'címrend önként'!FY9+'címrend államig'!FY9</f>
        <v>11675</v>
      </c>
      <c r="FZ9" s="251">
        <f>'címrend kötelező'!FZ9+'címrend önként'!FZ9+'címrend államig'!FZ9</f>
        <v>2850</v>
      </c>
      <c r="GA9" s="251">
        <f>'címrend kötelező'!GA9+'címrend önként'!GA9+'címrend államig'!GA9</f>
        <v>-105</v>
      </c>
      <c r="GB9" s="251">
        <f>'címrend kötelező'!GB9+'címrend önként'!GB9+'címrend államig'!GB9</f>
        <v>2745</v>
      </c>
      <c r="GC9" s="251">
        <f>'címrend kötelező'!GC9+'címrend önként'!GC9+'címrend államig'!GC9</f>
        <v>6186</v>
      </c>
      <c r="GD9" s="251">
        <f>'címrend kötelező'!GD9+'címrend önként'!GD9+'címrend államig'!GD9</f>
        <v>-126</v>
      </c>
      <c r="GE9" s="251">
        <f>'címrend kötelező'!GE9+'címrend önként'!GE9+'címrend államig'!GE9</f>
        <v>6060</v>
      </c>
      <c r="GF9" s="251">
        <f>'címrend kötelező'!GF9+'címrend önként'!GF9+'címrend államig'!GF9</f>
        <v>12487</v>
      </c>
      <c r="GG9" s="251">
        <f>'címrend kötelező'!GG9+'címrend önként'!GG9+'címrend államig'!GG9</f>
        <v>1087</v>
      </c>
      <c r="GH9" s="251">
        <f>'címrend kötelező'!GH9+'címrend önként'!GH9+'címrend államig'!GH9</f>
        <v>13574</v>
      </c>
      <c r="GI9" s="251">
        <f>'címrend kötelező'!GI9+'címrend önként'!GI9+'címrend államig'!GI9</f>
        <v>7314</v>
      </c>
      <c r="GJ9" s="251">
        <f>'címrend kötelező'!GJ9+'címrend önként'!GJ9+'címrend államig'!GJ9</f>
        <v>-103</v>
      </c>
      <c r="GK9" s="251">
        <f>'címrend kötelező'!GK9+'címrend önként'!GK9+'címrend államig'!GK9</f>
        <v>7211</v>
      </c>
      <c r="GL9" s="251">
        <f>EY9+FB9+FE9+FH9+FK9+FN9+FQ9+FT9+FW9+FZ9+GC9+GF9+GI9</f>
        <v>219130</v>
      </c>
      <c r="GM9" s="251">
        <f t="shared" si="158"/>
        <v>-1374</v>
      </c>
      <c r="GN9" s="251">
        <f t="shared" si="158"/>
        <v>217756</v>
      </c>
      <c r="GO9" s="251">
        <f>'címrend kötelező'!GO9+'címrend önként'!GO9+'címrend államig'!GO9</f>
        <v>143131</v>
      </c>
      <c r="GP9" s="251">
        <f>'címrend kötelező'!GP9+'címrend önként'!GP9+'címrend államig'!GP9</f>
        <v>-3901</v>
      </c>
      <c r="GQ9" s="251">
        <f>'címrend kötelező'!GQ9+'címrend önként'!GQ9+'címrend államig'!GQ9</f>
        <v>139230</v>
      </c>
      <c r="GR9" s="251">
        <f>'címrend kötelező'!GR9+'címrend önként'!GR9+'címrend államig'!GR9</f>
        <v>242963</v>
      </c>
      <c r="GS9" s="251">
        <f>'címrend kötelező'!GS9+'címrend önként'!GS9+'címrend államig'!GS9</f>
        <v>545</v>
      </c>
      <c r="GT9" s="251">
        <f>'címrend kötelező'!GT9+'címrend önként'!GT9+'címrend államig'!GT9</f>
        <v>243508</v>
      </c>
      <c r="GU9" s="251">
        <f>'címrend kötelező'!GU9+'címrend önként'!GU9+'címrend államig'!GU9</f>
        <v>220400</v>
      </c>
      <c r="GV9" s="251">
        <f>'címrend kötelező'!GV9+'címrend önként'!GV9+'címrend államig'!GV9</f>
        <v>-8428</v>
      </c>
      <c r="GW9" s="251">
        <f>'címrend kötelező'!GW9+'címrend önként'!GW9+'címrend államig'!GW9</f>
        <v>211972</v>
      </c>
      <c r="GX9" s="251">
        <f t="shared" si="159"/>
        <v>825624</v>
      </c>
      <c r="GY9" s="251">
        <f t="shared" si="160"/>
        <v>-13158</v>
      </c>
      <c r="GZ9" s="251">
        <f t="shared" si="161"/>
        <v>812466</v>
      </c>
      <c r="HA9" s="35">
        <f t="shared" si="162"/>
        <v>1229924</v>
      </c>
      <c r="HB9" s="35">
        <f t="shared" si="163"/>
        <v>-24658</v>
      </c>
      <c r="HC9" s="131">
        <f t="shared" si="164"/>
        <v>1205266</v>
      </c>
      <c r="HE9" s="136"/>
      <c r="HF9" s="136"/>
    </row>
    <row r="10" spans="1:214" ht="15" customHeight="1" x14ac:dyDescent="0.2">
      <c r="A10" s="112" t="s">
        <v>378</v>
      </c>
      <c r="B10" s="6">
        <f>SUM('címrend kötelező'!B10+'címrend önként'!B10+'címrend államig'!B10)</f>
        <v>18155</v>
      </c>
      <c r="C10" s="6">
        <f>SUM('címrend kötelező'!C10+'címrend önként'!C10+'címrend államig'!C10)</f>
        <v>0</v>
      </c>
      <c r="D10" s="6">
        <f>SUM('címrend kötelező'!D10+'címrend önként'!D10+'címrend államig'!D10)</f>
        <v>18155</v>
      </c>
      <c r="E10" s="6">
        <f>SUM('címrend kötelező'!E10+'címrend önként'!E10+'címrend államig'!E10)</f>
        <v>0</v>
      </c>
      <c r="F10" s="6">
        <f>SUM('címrend kötelező'!F10+'címrend önként'!F10+'címrend államig'!F10)</f>
        <v>0</v>
      </c>
      <c r="G10" s="6">
        <f>SUM('címrend kötelező'!G10+'címrend önként'!G10+'címrend államig'!G10)</f>
        <v>0</v>
      </c>
      <c r="H10" s="6">
        <f>SUM('címrend kötelező'!H10+'címrend önként'!H10+'címrend államig'!H10)</f>
        <v>3633</v>
      </c>
      <c r="I10" s="6">
        <f>SUM('címrend kötelező'!I10+'címrend önként'!I10+'címrend államig'!I10)</f>
        <v>0</v>
      </c>
      <c r="J10" s="6">
        <f>SUM('címrend kötelező'!J10+'címrend önként'!J10+'címrend államig'!J10)</f>
        <v>3633</v>
      </c>
      <c r="K10" s="6">
        <f>SUM('címrend kötelező'!K10+'címrend önként'!K10+'címrend államig'!K10)</f>
        <v>200</v>
      </c>
      <c r="L10" s="6">
        <f>SUM('címrend kötelező'!L10+'címrend önként'!L10+'címrend államig'!L10)</f>
        <v>0</v>
      </c>
      <c r="M10" s="6">
        <f>SUM('címrend kötelező'!M10+'címrend önként'!M10+'címrend államig'!M10)</f>
        <v>200</v>
      </c>
      <c r="N10" s="6">
        <f>SUM('címrend kötelező'!N10+'címrend önként'!N10+'címrend államig'!N10)</f>
        <v>400</v>
      </c>
      <c r="O10" s="6">
        <f>SUM('címrend kötelező'!O10+'címrend önként'!O10+'címrend államig'!O10)</f>
        <v>0</v>
      </c>
      <c r="P10" s="6">
        <f>SUM('címrend kötelező'!P10+'címrend önként'!P10+'címrend államig'!P10)</f>
        <v>400</v>
      </c>
      <c r="Q10" s="6">
        <f>SUM('címrend kötelező'!Q10+'címrend önként'!Q10+'címrend államig'!Q10)</f>
        <v>0</v>
      </c>
      <c r="R10" s="6">
        <f>SUM('címrend kötelező'!R10+'címrend önként'!R10+'címrend államig'!R10)</f>
        <v>0</v>
      </c>
      <c r="S10" s="6">
        <f>SUM('címrend kötelező'!S10+'címrend önként'!S10+'címrend államig'!S10)</f>
        <v>0</v>
      </c>
      <c r="T10" s="6">
        <f>SUM('címrend kötelező'!T10+'címrend önként'!T10+'címrend államig'!T10)</f>
        <v>0</v>
      </c>
      <c r="U10" s="6">
        <f>SUM('címrend kötelező'!U10+'címrend önként'!U10+'címrend államig'!U10)</f>
        <v>0</v>
      </c>
      <c r="V10" s="6">
        <f>SUM('címrend kötelező'!V10+'címrend önként'!V10+'címrend államig'!V10)</f>
        <v>0</v>
      </c>
      <c r="W10" s="6">
        <f>SUM('címrend kötelező'!W10+'címrend önként'!W10+'címrend államig'!W10)</f>
        <v>0</v>
      </c>
      <c r="X10" s="6">
        <f>SUM('címrend kötelező'!X10+'címrend önként'!X10+'címrend államig'!X10)</f>
        <v>0</v>
      </c>
      <c r="Y10" s="6">
        <f>SUM('címrend kötelező'!Y10+'címrend önként'!Y10+'címrend államig'!Y10)</f>
        <v>0</v>
      </c>
      <c r="Z10" s="6">
        <f>SUM('címrend kötelező'!Z10+'címrend önként'!Z10+'címrend államig'!Z10)</f>
        <v>40</v>
      </c>
      <c r="AA10" s="6">
        <f>SUM('címrend kötelező'!AA10+'címrend önként'!AA10+'címrend államig'!AA10)</f>
        <v>0</v>
      </c>
      <c r="AB10" s="6">
        <f>SUM('címrend kötelező'!AB10+'címrend önként'!AB10+'címrend államig'!AB10)</f>
        <v>40</v>
      </c>
      <c r="AC10" s="6">
        <f>SUM('címrend kötelező'!AC10+'címrend önként'!AC10+'címrend államig'!AC10)</f>
        <v>0</v>
      </c>
      <c r="AD10" s="6">
        <f>SUM('címrend kötelező'!AD10+'címrend önként'!AD10+'címrend államig'!AD10)</f>
        <v>0</v>
      </c>
      <c r="AE10" s="6">
        <f>SUM('címrend kötelező'!AE10+'címrend önként'!AE10+'címrend államig'!AE10)</f>
        <v>0</v>
      </c>
      <c r="AF10" s="6">
        <f>SUM('címrend kötelező'!AF10+'címrend önként'!AF10+'címrend államig'!AF10)</f>
        <v>1289</v>
      </c>
      <c r="AG10" s="6">
        <f>SUM('címrend kötelező'!AG10+'címrend önként'!AG10+'címrend államig'!AG10)</f>
        <v>0</v>
      </c>
      <c r="AH10" s="6">
        <f>SUM('címrend kötelező'!AH10+'címrend önként'!AH10+'címrend államig'!AH10)</f>
        <v>1289</v>
      </c>
      <c r="AI10" s="6">
        <f>SUM('címrend kötelező'!AI10+'címrend önként'!AI10+'címrend államig'!AI10)</f>
        <v>22893</v>
      </c>
      <c r="AJ10" s="6">
        <f>SUM('címrend kötelező'!AJ10+'címrend önként'!AJ10+'címrend államig'!AJ10)</f>
        <v>2133</v>
      </c>
      <c r="AK10" s="6">
        <f>SUM('címrend kötelező'!AK10+'címrend önként'!AK10+'címrend államig'!AK10)</f>
        <v>25026</v>
      </c>
      <c r="AL10" s="6">
        <f>SUM('címrend kötelező'!AL10+'címrend önként'!AL10+'címrend államig'!AL10)</f>
        <v>2050</v>
      </c>
      <c r="AM10" s="6">
        <f>SUM('címrend kötelező'!AM10+'címrend önként'!AM10+'címrend államig'!AM10)</f>
        <v>0</v>
      </c>
      <c r="AN10" s="6">
        <f>SUM('címrend kötelező'!AN10+'címrend önként'!AN10+'címrend államig'!AN10)</f>
        <v>2050</v>
      </c>
      <c r="AO10" s="6">
        <f>SUM('címrend kötelező'!AO10+'címrend önként'!AO10+'címrend államig'!AO10)</f>
        <v>1040674</v>
      </c>
      <c r="AP10" s="6">
        <f>SUM('címrend kötelező'!AP10+'címrend önként'!AP10+'címrend államig'!AP10)</f>
        <v>9680</v>
      </c>
      <c r="AQ10" s="6">
        <f>SUM('címrend kötelező'!AQ10+'címrend önként'!AQ10+'címrend államig'!AQ10)</f>
        <v>1050354</v>
      </c>
      <c r="AR10" s="6">
        <f>SUM('címrend kötelező'!AR10+'címrend önként'!AR10+'címrend államig'!AR10)</f>
        <v>15000</v>
      </c>
      <c r="AS10" s="6">
        <f>SUM('címrend kötelező'!AS10+'címrend önként'!AS10+'címrend államig'!AS10)</f>
        <v>-7500</v>
      </c>
      <c r="AT10" s="6">
        <f>SUM('címrend kötelező'!AT10+'címrend önként'!AT10+'címrend államig'!AT10)</f>
        <v>7500</v>
      </c>
      <c r="AU10" s="6">
        <f>SUM('címrend kötelező'!AU10+'címrend önként'!AU10+'címrend államig'!AU10)</f>
        <v>36204</v>
      </c>
      <c r="AV10" s="6">
        <f>SUM('címrend kötelező'!AV10+'címrend önként'!AV10+'címrend államig'!AV10)</f>
        <v>0</v>
      </c>
      <c r="AW10" s="6">
        <f>SUM('címrend kötelező'!AW10+'címrend önként'!AW10+'címrend államig'!AW10)</f>
        <v>36204</v>
      </c>
      <c r="AX10" s="6">
        <f>SUM('címrend kötelező'!AX10+'címrend önként'!AX10+'címrend államig'!AX10)</f>
        <v>95112</v>
      </c>
      <c r="AY10" s="6">
        <f>SUM('címrend kötelező'!AY10+'címrend önként'!AY10+'címrend államig'!AY10)</f>
        <v>0</v>
      </c>
      <c r="AZ10" s="6">
        <f>SUM('címrend kötelező'!AZ10+'címrend önként'!AZ10+'címrend államig'!AZ10)</f>
        <v>95112</v>
      </c>
      <c r="BA10" s="6">
        <f>SUM('címrend kötelező'!BA10+'címrend önként'!BA10+'címrend államig'!BA10)</f>
        <v>26537</v>
      </c>
      <c r="BB10" s="6">
        <f>SUM('címrend kötelező'!BB10+'címrend önként'!BB10+'címrend államig'!BB10)</f>
        <v>0</v>
      </c>
      <c r="BC10" s="6">
        <f>SUM('címrend kötelező'!BC10+'címrend önként'!BC10+'címrend államig'!BC10)</f>
        <v>26537</v>
      </c>
      <c r="BD10" s="6">
        <f>SUM('címrend kötelező'!BD10+'címrend önként'!BD10+'címrend államig'!BD10)</f>
        <v>300</v>
      </c>
      <c r="BE10" s="6">
        <f>SUM('címrend kötelező'!BE10+'címrend önként'!BE10+'címrend államig'!BE10)</f>
        <v>0</v>
      </c>
      <c r="BF10" s="6">
        <f>SUM('címrend kötelező'!BF10+'címrend önként'!BF10+'címrend államig'!BF10)</f>
        <v>300</v>
      </c>
      <c r="BG10" s="6">
        <f>SUM('címrend kötelező'!BG10+'címrend önként'!BG10+'címrend államig'!BG10)</f>
        <v>162972</v>
      </c>
      <c r="BH10" s="6">
        <f>SUM('címrend kötelező'!BH10+'címrend önként'!BH10+'címrend államig'!BH10)</f>
        <v>1815</v>
      </c>
      <c r="BI10" s="6">
        <f>SUM('címrend kötelező'!BI10+'címrend önként'!BI10+'címrend államig'!BI10)</f>
        <v>164787</v>
      </c>
      <c r="BJ10" s="6">
        <f>SUM('címrend kötelező'!BJ10+'címrend önként'!BJ10+'címrend államig'!BJ10)</f>
        <v>0</v>
      </c>
      <c r="BK10" s="6">
        <f>SUM('címrend kötelező'!BK10+'címrend önként'!BK10+'címrend államig'!BK10)</f>
        <v>0</v>
      </c>
      <c r="BL10" s="6">
        <f>SUM('címrend kötelező'!BL10+'címrend önként'!BL10+'címrend államig'!BL10)</f>
        <v>0</v>
      </c>
      <c r="BM10" s="6">
        <f>SUM('címrend kötelező'!BM10+'címrend önként'!BM10+'címrend államig'!BM10)</f>
        <v>21282</v>
      </c>
      <c r="BN10" s="6">
        <f>SUM('címrend kötelező'!BN10+'címrend önként'!BN10+'címrend államig'!BN10)</f>
        <v>521</v>
      </c>
      <c r="BO10" s="6">
        <f>SUM('címrend kötelező'!BO10+'címrend önként'!BO10+'címrend államig'!BO10)</f>
        <v>21803</v>
      </c>
      <c r="BP10" s="6">
        <f>SUM('címrend kötelező'!BP10+'címrend önként'!BP10+'címrend államig'!BP10)</f>
        <v>117804</v>
      </c>
      <c r="BQ10" s="6">
        <f>SUM('címrend kötelező'!BQ10+'címrend önként'!BQ10+'címrend államig'!BQ10)</f>
        <v>2780</v>
      </c>
      <c r="BR10" s="6">
        <f>SUM('címrend kötelező'!BR10+'címrend önként'!BR10+'címrend államig'!BR10)</f>
        <v>120584</v>
      </c>
      <c r="BS10" s="6">
        <f>SUM('címrend kötelező'!BS10+'címrend önként'!BS10+'címrend államig'!BS10)</f>
        <v>0</v>
      </c>
      <c r="BT10" s="6">
        <f>SUM('címrend kötelező'!BT10+'címrend önként'!BT10+'címrend államig'!BT10)</f>
        <v>0</v>
      </c>
      <c r="BU10" s="6">
        <f>SUM('címrend kötelező'!BU10+'címrend önként'!BU10+'címrend államig'!BU10)</f>
        <v>0</v>
      </c>
      <c r="BV10" s="6">
        <f>SUM('címrend kötelező'!BV10+'címrend önként'!BV10+'címrend államig'!BV10)</f>
        <v>0</v>
      </c>
      <c r="BW10" s="6">
        <f>SUM('címrend kötelező'!BW10+'címrend önként'!BW10+'címrend államig'!BW10)</f>
        <v>0</v>
      </c>
      <c r="BX10" s="6">
        <f>SUM('címrend kötelező'!BX10+'címrend önként'!BX10+'címrend államig'!BX10)</f>
        <v>0</v>
      </c>
      <c r="BY10" s="6">
        <f>SUM('címrend kötelező'!BY10+'címrend önként'!BY10+'címrend államig'!BY10)</f>
        <v>1000</v>
      </c>
      <c r="BZ10" s="6">
        <f>SUM('címrend kötelező'!BZ10+'címrend önként'!BZ10+'címrend államig'!BZ10)</f>
        <v>-1000</v>
      </c>
      <c r="CA10" s="6">
        <f>SUM('címrend kötelező'!CA10+'címrend önként'!CA10+'címrend államig'!CA10)</f>
        <v>0</v>
      </c>
      <c r="CB10" s="6">
        <f>SUM('címrend kötelező'!CB10+'címrend önként'!CB10+'címrend államig'!CB10)</f>
        <v>0</v>
      </c>
      <c r="CC10" s="6">
        <f>SUM('címrend kötelező'!CC10+'címrend önként'!CC10+'címrend államig'!CC10)</f>
        <v>0</v>
      </c>
      <c r="CD10" s="6">
        <f>SUM('címrend kötelező'!CD10+'címrend önként'!CD10+'címrend államig'!CD10)</f>
        <v>0</v>
      </c>
      <c r="CE10" s="6">
        <f>SUM('címrend kötelező'!CE10+'címrend önként'!CE10+'címrend államig'!CE10)</f>
        <v>4252461</v>
      </c>
      <c r="CF10" s="6">
        <f>SUM('címrend kötelező'!CF10+'címrend önként'!CF10+'címrend államig'!CF10)</f>
        <v>-90566</v>
      </c>
      <c r="CG10" s="6">
        <f>SUM('címrend kötelező'!CG10+'címrend önként'!CG10+'címrend államig'!CG10)</f>
        <v>4161895</v>
      </c>
      <c r="CH10" s="6">
        <f>SUM('címrend kötelező'!CH10+'címrend önként'!CH10+'címrend államig'!CH10)</f>
        <v>1455</v>
      </c>
      <c r="CI10" s="6">
        <f>SUM('címrend kötelező'!CI10+'címrend önként'!CI10+'címrend államig'!CI10)</f>
        <v>0</v>
      </c>
      <c r="CJ10" s="6">
        <f>SUM('címrend kötelező'!CJ10+'címrend önként'!CJ10+'címrend államig'!CJ10)</f>
        <v>1455</v>
      </c>
      <c r="CK10" s="6">
        <f>SUM('címrend kötelező'!CK10+'címrend önként'!CK10+'címrend államig'!CK10)</f>
        <v>226549</v>
      </c>
      <c r="CL10" s="6">
        <f>SUM('címrend kötelező'!CL10+'címrend önként'!CL10+'címrend államig'!CL10)</f>
        <v>0</v>
      </c>
      <c r="CM10" s="6">
        <f>SUM('címrend kötelező'!CM10+'címrend önként'!CM10+'címrend államig'!CM10)</f>
        <v>226549</v>
      </c>
      <c r="CN10" s="6">
        <f>SUM('címrend kötelező'!CN10+'címrend önként'!CN10+'címrend államig'!CN10)</f>
        <v>49758</v>
      </c>
      <c r="CO10" s="6">
        <f>SUM('címrend kötelező'!CO10+'címrend önként'!CO10+'címrend államig'!CO10)</f>
        <v>0</v>
      </c>
      <c r="CP10" s="6">
        <f>SUM('címrend kötelező'!CP10+'címrend önként'!CP10+'címrend államig'!CP10)</f>
        <v>49758</v>
      </c>
      <c r="CQ10" s="6">
        <f>SUM('címrend kötelező'!CQ10+'címrend önként'!CQ10+'címrend államig'!CQ10)</f>
        <v>0</v>
      </c>
      <c r="CR10" s="6">
        <f>SUM('címrend kötelező'!CR10+'címrend önként'!CR10+'címrend államig'!CR10)</f>
        <v>0</v>
      </c>
      <c r="CS10" s="6">
        <f>SUM('címrend kötelező'!CS10+'címrend önként'!CS10+'címrend államig'!CS10)</f>
        <v>0</v>
      </c>
      <c r="CT10" s="6">
        <f>SUM('címrend kötelező'!CT10+'címrend önként'!CT10+'címrend államig'!CT10)</f>
        <v>1000</v>
      </c>
      <c r="CU10" s="6">
        <f>SUM('címrend kötelező'!CU10+'címrend önként'!CU10+'címrend államig'!CU10)</f>
        <v>0</v>
      </c>
      <c r="CV10" s="6">
        <f>SUM('címrend kötelező'!CV10+'címrend önként'!CV10+'címrend államig'!CV10)</f>
        <v>1000</v>
      </c>
      <c r="CW10" s="6">
        <f>SUM('címrend kötelező'!CW10+'címrend önként'!CW10+'címrend államig'!CW10)</f>
        <v>26343</v>
      </c>
      <c r="CX10" s="6">
        <f>SUM('címrend kötelező'!CX10+'címrend önként'!CX10+'címrend államig'!CX10)</f>
        <v>9029</v>
      </c>
      <c r="CY10" s="6">
        <f>SUM('címrend kötelező'!CY10+'címrend önként'!CY10+'címrend államig'!CY10)</f>
        <v>35372</v>
      </c>
      <c r="CZ10" s="6">
        <f>SUM('címrend kötelező'!CZ10+'címrend önként'!CZ10+'címrend államig'!CZ10)</f>
        <v>79287</v>
      </c>
      <c r="DA10" s="6">
        <f>SUM('címrend kötelező'!DA10+'címrend önként'!DA10+'címrend államig'!DA10)</f>
        <v>372</v>
      </c>
      <c r="DB10" s="6">
        <f>SUM('címrend kötelező'!DB10+'címrend önként'!DB10+'címrend államig'!DB10)</f>
        <v>79659</v>
      </c>
      <c r="DC10" s="6">
        <f>SUM('címrend kötelező'!DC10+'címrend önként'!DC10+'címrend államig'!DC10)</f>
        <v>0</v>
      </c>
      <c r="DD10" s="6">
        <f>SUM('címrend kötelező'!DD10+'címrend önként'!DD10+'címrend államig'!DD10)</f>
        <v>0</v>
      </c>
      <c r="DE10" s="6">
        <f>SUM('címrend kötelező'!DE10+'címrend önként'!DE10+'címrend államig'!DE10)</f>
        <v>0</v>
      </c>
      <c r="DF10" s="6">
        <f>SUM('címrend kötelező'!DF10+'címrend önként'!DF10+'címrend államig'!DF10)</f>
        <v>263848</v>
      </c>
      <c r="DG10" s="6">
        <f>SUM('címrend kötelező'!DG10+'címrend önként'!DG10+'címrend államig'!DG10)</f>
        <v>0</v>
      </c>
      <c r="DH10" s="6">
        <f>SUM('címrend kötelező'!DH10+'címrend önként'!DH10+'címrend államig'!DH10)</f>
        <v>263848</v>
      </c>
      <c r="DI10" s="6">
        <f>SUM('címrend kötelező'!DI10+'címrend önként'!DI10+'címrend államig'!DI10)</f>
        <v>137893</v>
      </c>
      <c r="DJ10" s="6">
        <f>SUM('címrend kötelező'!DJ10+'címrend önként'!DJ10+'címrend államig'!DJ10)</f>
        <v>0</v>
      </c>
      <c r="DK10" s="6">
        <f>SUM('címrend kötelező'!DK10+'címrend önként'!DK10+'címrend államig'!DK10)</f>
        <v>137893</v>
      </c>
      <c r="DL10" s="6">
        <f>SUM('címrend kötelező'!DL10+'címrend önként'!DL10+'címrend államig'!DL10)</f>
        <v>144080</v>
      </c>
      <c r="DM10" s="6">
        <f>SUM('címrend kötelező'!DM10+'címrend önként'!DM10+'címrend államig'!DM10)</f>
        <v>-11194</v>
      </c>
      <c r="DN10" s="6">
        <f>SUM('címrend kötelező'!DN10+'címrend önként'!DN10+'címrend államig'!DN10)</f>
        <v>132886</v>
      </c>
      <c r="DO10" s="6">
        <f>SUM('címrend kötelező'!DO10+'címrend önként'!DO10+'címrend államig'!DO10)</f>
        <v>0</v>
      </c>
      <c r="DP10" s="6">
        <f>SUM('címrend kötelező'!DP10+'címrend önként'!DP10+'címrend államig'!DP10)</f>
        <v>0</v>
      </c>
      <c r="DQ10" s="6">
        <f>SUM('címrend kötelező'!DQ10+'címrend önként'!DQ10+'címrend államig'!DQ10)</f>
        <v>0</v>
      </c>
      <c r="DR10" s="251">
        <f t="shared" si="165"/>
        <v>6748219</v>
      </c>
      <c r="DS10" s="251">
        <f t="shared" si="156"/>
        <v>-83930</v>
      </c>
      <c r="DT10" s="251">
        <f t="shared" si="156"/>
        <v>6664289</v>
      </c>
      <c r="DU10" s="6">
        <f>SUM('címrend kötelező'!DU10+'címrend önként'!DU10+'címrend államig'!DU10)</f>
        <v>11260</v>
      </c>
      <c r="DV10" s="6">
        <f>SUM('címrend kötelező'!DV10+'címrend önként'!DV10+'címrend államig'!DV10)</f>
        <v>0</v>
      </c>
      <c r="DW10" s="6">
        <f>SUM('címrend kötelező'!DW10+'címrend önként'!DW10+'címrend államig'!DW10)</f>
        <v>11260</v>
      </c>
      <c r="DX10" s="6">
        <f>SUM('címrend kötelező'!DX10+'címrend önként'!DX10+'címrend államig'!DX10)</f>
        <v>4400</v>
      </c>
      <c r="DY10" s="6">
        <f>SUM('címrend kötelező'!DY10+'címrend önként'!DY10+'címrend államig'!DY10)</f>
        <v>0</v>
      </c>
      <c r="DZ10" s="6">
        <f>SUM('címrend kötelező'!DZ10+'címrend önként'!DZ10+'címrend államig'!DZ10)</f>
        <v>4400</v>
      </c>
      <c r="EA10" s="6">
        <f>SUM('címrend kötelező'!EA10+'címrend önként'!EA10+'címrend államig'!EA10)</f>
        <v>5832</v>
      </c>
      <c r="EB10" s="6">
        <f>SUM('címrend kötelező'!EB10+'címrend önként'!EB10+'címrend államig'!EB10)</f>
        <v>0</v>
      </c>
      <c r="EC10" s="6">
        <f>SUM('címrend kötelező'!EC10+'címrend önként'!EC10+'címrend államig'!EC10)</f>
        <v>5832</v>
      </c>
      <c r="ED10" s="6">
        <f>SUM('címrend kötelező'!ED10+'címrend önként'!ED10+'címrend államig'!ED10)</f>
        <v>292226</v>
      </c>
      <c r="EE10" s="6">
        <f>SUM('címrend kötelező'!EE10+'címrend önként'!EE10+'címrend államig'!EE10)</f>
        <v>0</v>
      </c>
      <c r="EF10" s="6">
        <f>SUM('címrend kötelező'!EF10+'címrend önként'!EF10+'címrend államig'!EF10)</f>
        <v>292226</v>
      </c>
      <c r="EG10" s="6">
        <f>SUM('címrend kötelező'!EG10+'címrend önként'!EG10+'címrend államig'!EG10)</f>
        <v>63548</v>
      </c>
      <c r="EH10" s="6">
        <f>SUM('címrend kötelező'!EH10+'címrend önként'!EH10+'címrend államig'!EH10)</f>
        <v>0</v>
      </c>
      <c r="EI10" s="6">
        <f>SUM('címrend kötelező'!EI10+'címrend önként'!EI10+'címrend államig'!EI10)</f>
        <v>63548</v>
      </c>
      <c r="EJ10" s="6">
        <f>SUM('címrend kötelező'!EJ10+'címrend önként'!EJ10+'címrend államig'!EJ10)</f>
        <v>55592</v>
      </c>
      <c r="EK10" s="6">
        <f>SUM('címrend kötelező'!EK10+'címrend önként'!EK10+'címrend államig'!EK10)</f>
        <v>2020</v>
      </c>
      <c r="EL10" s="6">
        <f>SUM('címrend kötelező'!EL10+'címrend önként'!EL10+'címrend államig'!EL10)</f>
        <v>57612</v>
      </c>
      <c r="EM10" s="6">
        <f>SUM('címrend kötelező'!EM10+'címrend önként'!EM10+'címrend államig'!EM10)</f>
        <v>5271</v>
      </c>
      <c r="EN10" s="6">
        <f>SUM('címrend kötelező'!EN10+'címrend önként'!EN10+'címrend államig'!EN10)</f>
        <v>0</v>
      </c>
      <c r="EO10" s="6">
        <f>SUM('címrend kötelező'!EO10+'címrend önként'!EO10+'címrend államig'!EO10)</f>
        <v>5271</v>
      </c>
      <c r="EP10" s="6">
        <f>SUM('címrend kötelező'!EP10+'címrend önként'!EP10+'címrend államig'!EP10)</f>
        <v>12749</v>
      </c>
      <c r="EQ10" s="6">
        <f>SUM('címrend kötelező'!EQ10+'címrend önként'!EQ10+'címrend államig'!EQ10)</f>
        <v>0</v>
      </c>
      <c r="ER10" s="6">
        <f>SUM('címrend kötelező'!ER10+'címrend önként'!ER10+'címrend államig'!ER10)</f>
        <v>12749</v>
      </c>
      <c r="ES10" s="6">
        <f>SUM('címrend kötelező'!ES10+'címrend önként'!ES10+'címrend államig'!ES10)</f>
        <v>110935</v>
      </c>
      <c r="ET10" s="6">
        <f>SUM('címrend kötelező'!ET10+'címrend önként'!ET10+'címrend államig'!ET10)</f>
        <v>-267</v>
      </c>
      <c r="EU10" s="6">
        <f>SUM('címrend kötelező'!EU10+'címrend önként'!EU10+'címrend államig'!EU10)</f>
        <v>110668</v>
      </c>
      <c r="EV10" s="251">
        <f t="shared" si="166"/>
        <v>561813</v>
      </c>
      <c r="EW10" s="251">
        <f t="shared" si="157"/>
        <v>1753</v>
      </c>
      <c r="EX10" s="251">
        <f t="shared" si="157"/>
        <v>563566</v>
      </c>
      <c r="EY10" s="251">
        <f>'címrend kötelező'!EY10+'címrend önként'!EY10+'címrend államig'!EY10</f>
        <v>26391</v>
      </c>
      <c r="EZ10" s="251">
        <f>'címrend kötelező'!EZ10+'címrend önként'!EZ10+'címrend államig'!EZ10</f>
        <v>0</v>
      </c>
      <c r="FA10" s="251">
        <f>'címrend kötelező'!FA10+'címrend önként'!FA10+'címrend államig'!FA10</f>
        <v>26391</v>
      </c>
      <c r="FB10" s="251">
        <f>'címrend kötelező'!FB10+'címrend önként'!FB10+'címrend államig'!FB10</f>
        <v>25419</v>
      </c>
      <c r="FC10" s="251">
        <f>'címrend kötelező'!FC10+'címrend önként'!FC10+'címrend államig'!FC10</f>
        <v>301</v>
      </c>
      <c r="FD10" s="251">
        <f>'címrend kötelező'!FD10+'címrend önként'!FD10+'címrend államig'!FD10</f>
        <v>25720</v>
      </c>
      <c r="FE10" s="251">
        <f>'címrend kötelező'!FE10+'címrend önként'!FE10+'címrend államig'!FE10</f>
        <v>10541</v>
      </c>
      <c r="FF10" s="251">
        <f>'címrend kötelező'!FF10+'címrend önként'!FF10+'címrend államig'!FF10</f>
        <v>0</v>
      </c>
      <c r="FG10" s="251">
        <f>'címrend kötelező'!FG10+'címrend önként'!FG10+'címrend államig'!FG10</f>
        <v>10541</v>
      </c>
      <c r="FH10" s="251">
        <f>'címrend kötelező'!FH10+'címrend önként'!FH10+'címrend államig'!FH10</f>
        <v>166399</v>
      </c>
      <c r="FI10" s="251">
        <f>'címrend kötelező'!FI10+'címrend önként'!FI10+'címrend államig'!FI10</f>
        <v>538</v>
      </c>
      <c r="FJ10" s="251">
        <f>'címrend kötelező'!FJ10+'címrend önként'!FJ10+'címrend államig'!FJ10</f>
        <v>166937</v>
      </c>
      <c r="FK10" s="251">
        <f>'címrend kötelező'!FK10+'címrend önként'!FK10+'címrend államig'!FK10</f>
        <v>17982</v>
      </c>
      <c r="FL10" s="251">
        <f>'címrend kötelező'!FL10+'címrend önként'!FL10+'címrend államig'!FL10</f>
        <v>0</v>
      </c>
      <c r="FM10" s="251">
        <f>'címrend kötelező'!FM10+'címrend önként'!FM10+'címrend államig'!FM10</f>
        <v>17982</v>
      </c>
      <c r="FN10" s="251">
        <f>'címrend kötelező'!FN10+'címrend önként'!FN10+'címrend államig'!FN10</f>
        <v>220944</v>
      </c>
      <c r="FO10" s="251">
        <f>'címrend kötelező'!FO10+'címrend önként'!FO10+'címrend államig'!FO10</f>
        <v>0</v>
      </c>
      <c r="FP10" s="251">
        <f>'címrend kötelező'!FP10+'címrend önként'!FP10+'címrend államig'!FP10</f>
        <v>220944</v>
      </c>
      <c r="FQ10" s="251">
        <f>'címrend kötelező'!FQ10+'címrend önként'!FQ10+'címrend államig'!FQ10</f>
        <v>13018</v>
      </c>
      <c r="FR10" s="251">
        <f>'címrend kötelező'!FR10+'címrend önként'!FR10+'címrend államig'!FR10</f>
        <v>-274</v>
      </c>
      <c r="FS10" s="251">
        <f>'címrend kötelező'!FS10+'címrend önként'!FS10+'címrend államig'!FS10</f>
        <v>12744</v>
      </c>
      <c r="FT10" s="251">
        <f>'címrend kötelező'!FT10+'címrend önként'!FT10+'címrend államig'!FT10</f>
        <v>46694</v>
      </c>
      <c r="FU10" s="251">
        <f>'címrend kötelező'!FU10+'címrend önként'!FU10+'címrend államig'!FU10</f>
        <v>6251</v>
      </c>
      <c r="FV10" s="251">
        <f>'címrend kötelező'!FV10+'címrend önként'!FV10+'címrend államig'!FV10</f>
        <v>52945</v>
      </c>
      <c r="FW10" s="251">
        <f>'címrend kötelező'!FW10+'címrend önként'!FW10+'címrend államig'!FW10</f>
        <v>25079</v>
      </c>
      <c r="FX10" s="251">
        <f>'címrend kötelező'!FX10+'címrend önként'!FX10+'címrend államig'!FX10</f>
        <v>0</v>
      </c>
      <c r="FY10" s="251">
        <f>'címrend kötelező'!FY10+'címrend önként'!FY10+'címrend államig'!FY10</f>
        <v>25079</v>
      </c>
      <c r="FZ10" s="251">
        <f>'címrend kötelező'!FZ10+'címrend önként'!FZ10+'címrend államig'!FZ10</f>
        <v>591</v>
      </c>
      <c r="GA10" s="251">
        <f>'címrend kötelező'!GA10+'címrend önként'!GA10+'címrend államig'!GA10</f>
        <v>0</v>
      </c>
      <c r="GB10" s="251">
        <f>'címrend kötelező'!GB10+'címrend önként'!GB10+'címrend államig'!GB10</f>
        <v>591</v>
      </c>
      <c r="GC10" s="251">
        <f>'címrend kötelező'!GC10+'címrend önként'!GC10+'címrend államig'!GC10</f>
        <v>21548</v>
      </c>
      <c r="GD10" s="251">
        <f>'címrend kötelező'!GD10+'címrend önként'!GD10+'címrend államig'!GD10</f>
        <v>0</v>
      </c>
      <c r="GE10" s="251">
        <f>'címrend kötelező'!GE10+'címrend önként'!GE10+'címrend államig'!GE10</f>
        <v>21548</v>
      </c>
      <c r="GF10" s="251">
        <f>'címrend kötelező'!GF10+'címrend önként'!GF10+'címrend államig'!GF10</f>
        <v>724837</v>
      </c>
      <c r="GG10" s="251">
        <f>'címrend kötelező'!GG10+'címrend önként'!GG10+'címrend államig'!GG10</f>
        <v>0</v>
      </c>
      <c r="GH10" s="251">
        <f>'címrend kötelező'!GH10+'címrend önként'!GH10+'címrend államig'!GH10</f>
        <v>724837</v>
      </c>
      <c r="GI10" s="251">
        <f>'címrend kötelező'!GI10+'címrend önként'!GI10+'címrend államig'!GI10</f>
        <v>30013</v>
      </c>
      <c r="GJ10" s="251">
        <f>'címrend kötelező'!GJ10+'címrend önként'!GJ10+'címrend államig'!GJ10</f>
        <v>0</v>
      </c>
      <c r="GK10" s="251">
        <f>'címrend kötelező'!GK10+'címrend önként'!GK10+'címrend államig'!GK10</f>
        <v>30013</v>
      </c>
      <c r="GL10" s="251">
        <f>EY10+FB10+FE10+FH10+FK10+FN10+FQ10+FT10+FW10+FZ10+GC10+GF10+GI10</f>
        <v>1329456</v>
      </c>
      <c r="GM10" s="251">
        <f t="shared" si="158"/>
        <v>6816</v>
      </c>
      <c r="GN10" s="251">
        <f t="shared" si="158"/>
        <v>1336272</v>
      </c>
      <c r="GO10" s="251">
        <f>'címrend kötelező'!GO10+'címrend önként'!GO10+'címrend államig'!GO10</f>
        <v>272727</v>
      </c>
      <c r="GP10" s="251">
        <f>'címrend kötelező'!GP10+'címrend önként'!GP10+'címrend államig'!GP10</f>
        <v>-7351</v>
      </c>
      <c r="GQ10" s="251">
        <f>'címrend kötelező'!GQ10+'címrend önként'!GQ10+'címrend államig'!GQ10</f>
        <v>265376</v>
      </c>
      <c r="GR10" s="251">
        <f>'címrend kötelező'!GR10+'címrend önként'!GR10+'címrend államig'!GR10</f>
        <v>426182</v>
      </c>
      <c r="GS10" s="251">
        <f>'címrend kötelező'!GS10+'címrend önként'!GS10+'címrend államig'!GS10</f>
        <v>0</v>
      </c>
      <c r="GT10" s="251">
        <f>'címrend kötelező'!GT10+'címrend önként'!GT10+'címrend államig'!GT10</f>
        <v>426182</v>
      </c>
      <c r="GU10" s="251">
        <f>'címrend kötelező'!GU10+'címrend önként'!GU10+'címrend államig'!GU10</f>
        <v>179346</v>
      </c>
      <c r="GV10" s="251">
        <f>'címrend kötelező'!GV10+'címrend önként'!GV10+'címrend államig'!GV10</f>
        <v>5119</v>
      </c>
      <c r="GW10" s="251">
        <f>'címrend kötelező'!GW10+'címrend önként'!GW10+'címrend államig'!GW10</f>
        <v>184465</v>
      </c>
      <c r="GX10" s="251">
        <f t="shared" si="159"/>
        <v>2207711</v>
      </c>
      <c r="GY10" s="251">
        <f t="shared" si="160"/>
        <v>4584</v>
      </c>
      <c r="GZ10" s="251">
        <f t="shared" si="161"/>
        <v>2212295</v>
      </c>
      <c r="HA10" s="35">
        <f t="shared" si="162"/>
        <v>9517743</v>
      </c>
      <c r="HB10" s="35">
        <f t="shared" si="163"/>
        <v>-77593</v>
      </c>
      <c r="HC10" s="131">
        <f t="shared" si="164"/>
        <v>9440150</v>
      </c>
      <c r="HE10" s="136"/>
      <c r="HF10" s="136"/>
    </row>
    <row r="11" spans="1:214" ht="15" customHeight="1" x14ac:dyDescent="0.2">
      <c r="A11" s="112" t="s">
        <v>379</v>
      </c>
      <c r="B11" s="6">
        <f>SUM('címrend kötelező'!B11+'címrend önként'!B11+'címrend államig'!B11)</f>
        <v>0</v>
      </c>
      <c r="C11" s="6">
        <f>SUM('címrend kötelező'!C11+'címrend önként'!C11+'címrend államig'!C11)</f>
        <v>0</v>
      </c>
      <c r="D11" s="6">
        <f>SUM('címrend kötelező'!D11+'címrend önként'!D11+'címrend államig'!D11)</f>
        <v>0</v>
      </c>
      <c r="E11" s="6">
        <f>SUM('címrend kötelező'!E11+'címrend önként'!E11+'címrend államig'!E11)</f>
        <v>0</v>
      </c>
      <c r="F11" s="6">
        <f>SUM('címrend kötelező'!F11+'címrend önként'!F11+'címrend államig'!F11)</f>
        <v>0</v>
      </c>
      <c r="G11" s="6">
        <f>SUM('címrend kötelező'!G11+'címrend önként'!G11+'címrend államig'!G11)</f>
        <v>0</v>
      </c>
      <c r="H11" s="6">
        <f>SUM('címrend kötelező'!H11+'címrend önként'!H11+'címrend államig'!H11)</f>
        <v>0</v>
      </c>
      <c r="I11" s="6">
        <f>SUM('címrend kötelező'!I11+'címrend önként'!I11+'címrend államig'!I11)</f>
        <v>0</v>
      </c>
      <c r="J11" s="6">
        <f>SUM('címrend kötelező'!J11+'címrend önként'!J11+'címrend államig'!J11)</f>
        <v>0</v>
      </c>
      <c r="K11" s="6">
        <f>SUM('címrend kötelező'!K11+'címrend önként'!K11+'címrend államig'!K11)</f>
        <v>0</v>
      </c>
      <c r="L11" s="6">
        <f>SUM('címrend kötelező'!L11+'címrend önként'!L11+'címrend államig'!L11)</f>
        <v>0</v>
      </c>
      <c r="M11" s="6">
        <f>SUM('címrend kötelező'!M11+'címrend önként'!M11+'címrend államig'!M11)</f>
        <v>0</v>
      </c>
      <c r="N11" s="6">
        <f>SUM('címrend kötelező'!N11+'címrend önként'!N11+'címrend államig'!N11)</f>
        <v>0</v>
      </c>
      <c r="O11" s="6">
        <f>SUM('címrend kötelező'!O11+'címrend önként'!O11+'címrend államig'!O11)</f>
        <v>0</v>
      </c>
      <c r="P11" s="6">
        <f>SUM('címrend kötelező'!P11+'címrend önként'!P11+'címrend államig'!P11)</f>
        <v>0</v>
      </c>
      <c r="Q11" s="6">
        <f>SUM('címrend kötelező'!Q11+'címrend önként'!Q11+'címrend államig'!Q11)</f>
        <v>0</v>
      </c>
      <c r="R11" s="6">
        <f>SUM('címrend kötelező'!R11+'címrend önként'!R11+'címrend államig'!R11)</f>
        <v>0</v>
      </c>
      <c r="S11" s="6">
        <f>SUM('címrend kötelező'!S11+'címrend önként'!S11+'címrend államig'!S11)</f>
        <v>0</v>
      </c>
      <c r="T11" s="6">
        <f>SUM('címrend kötelező'!T11+'címrend önként'!T11+'címrend államig'!T11)</f>
        <v>0</v>
      </c>
      <c r="U11" s="6">
        <f>SUM('címrend kötelező'!U11+'címrend önként'!U11+'címrend államig'!U11)</f>
        <v>0</v>
      </c>
      <c r="V11" s="6">
        <f>SUM('címrend kötelező'!V11+'címrend önként'!V11+'címrend államig'!V11)</f>
        <v>0</v>
      </c>
      <c r="W11" s="6">
        <f>SUM('címrend kötelező'!W11+'címrend önként'!W11+'címrend államig'!W11)</f>
        <v>0</v>
      </c>
      <c r="X11" s="6">
        <f>SUM('címrend kötelező'!X11+'címrend önként'!X11+'címrend államig'!X11)</f>
        <v>0</v>
      </c>
      <c r="Y11" s="6">
        <f>SUM('címrend kötelező'!Y11+'címrend önként'!Y11+'címrend államig'!Y11)</f>
        <v>0</v>
      </c>
      <c r="Z11" s="6">
        <f>SUM('címrend kötelező'!Z11+'címrend önként'!Z11+'címrend államig'!Z11)</f>
        <v>0</v>
      </c>
      <c r="AA11" s="6">
        <f>SUM('címrend kötelező'!AA11+'címrend önként'!AA11+'címrend államig'!AA11)</f>
        <v>0</v>
      </c>
      <c r="AB11" s="6">
        <f>SUM('címrend kötelező'!AB11+'címrend önként'!AB11+'címrend államig'!AB11)</f>
        <v>0</v>
      </c>
      <c r="AC11" s="6">
        <f>SUM('címrend kötelező'!AC11+'címrend önként'!AC11+'címrend államig'!AC11)</f>
        <v>0</v>
      </c>
      <c r="AD11" s="6">
        <f>SUM('címrend kötelező'!AD11+'címrend önként'!AD11+'címrend államig'!AD11)</f>
        <v>0</v>
      </c>
      <c r="AE11" s="6">
        <f>SUM('címrend kötelező'!AE11+'címrend önként'!AE11+'címrend államig'!AE11)</f>
        <v>0</v>
      </c>
      <c r="AF11" s="6">
        <f>SUM('címrend kötelező'!AF11+'címrend önként'!AF11+'címrend államig'!AF11)</f>
        <v>0</v>
      </c>
      <c r="AG11" s="6">
        <f>SUM('címrend kötelező'!AG11+'címrend önként'!AG11+'címrend államig'!AG11)</f>
        <v>0</v>
      </c>
      <c r="AH11" s="6">
        <f>SUM('címrend kötelező'!AH11+'címrend önként'!AH11+'címrend államig'!AH11)</f>
        <v>0</v>
      </c>
      <c r="AI11" s="6">
        <f>SUM('címrend kötelező'!AI11+'címrend önként'!AI11+'címrend államig'!AI11)</f>
        <v>0</v>
      </c>
      <c r="AJ11" s="6">
        <f>SUM('címrend kötelező'!AJ11+'címrend önként'!AJ11+'címrend államig'!AJ11)</f>
        <v>0</v>
      </c>
      <c r="AK11" s="6">
        <f>SUM('címrend kötelező'!AK11+'címrend önként'!AK11+'címrend államig'!AK11)</f>
        <v>0</v>
      </c>
      <c r="AL11" s="6">
        <f>SUM('címrend kötelező'!AL11+'címrend önként'!AL11+'címrend államig'!AL11)</f>
        <v>141574</v>
      </c>
      <c r="AM11" s="6">
        <f>SUM('címrend kötelező'!AM11+'címrend önként'!AM11+'címrend államig'!AM11)</f>
        <v>0</v>
      </c>
      <c r="AN11" s="6">
        <f>SUM('címrend kötelező'!AN11+'címrend önként'!AN11+'címrend államig'!AN11)</f>
        <v>141574</v>
      </c>
      <c r="AO11" s="6">
        <f>SUM('címrend kötelező'!AO11+'címrend önként'!AO11+'címrend államig'!AO11)</f>
        <v>0</v>
      </c>
      <c r="AP11" s="6">
        <f>SUM('címrend kötelező'!AP11+'címrend önként'!AP11+'címrend államig'!AP11)</f>
        <v>0</v>
      </c>
      <c r="AQ11" s="6">
        <f>SUM('címrend kötelező'!AQ11+'címrend önként'!AQ11+'címrend államig'!AQ11)</f>
        <v>0</v>
      </c>
      <c r="AR11" s="6">
        <f>SUM('címrend kötelező'!AR11+'címrend önként'!AR11+'címrend államig'!AR11)</f>
        <v>0</v>
      </c>
      <c r="AS11" s="6">
        <f>SUM('címrend kötelező'!AS11+'címrend önként'!AS11+'címrend államig'!AS11)</f>
        <v>0</v>
      </c>
      <c r="AT11" s="6">
        <f>SUM('címrend kötelező'!AT11+'címrend önként'!AT11+'címrend államig'!AT11)</f>
        <v>0</v>
      </c>
      <c r="AU11" s="6">
        <f>SUM('címrend kötelező'!AU11+'címrend önként'!AU11+'címrend államig'!AU11)</f>
        <v>0</v>
      </c>
      <c r="AV11" s="6">
        <f>SUM('címrend kötelező'!AV11+'címrend önként'!AV11+'címrend államig'!AV11)</f>
        <v>0</v>
      </c>
      <c r="AW11" s="6">
        <f>SUM('címrend kötelező'!AW11+'címrend önként'!AW11+'címrend államig'!AW11)</f>
        <v>0</v>
      </c>
      <c r="AX11" s="6">
        <f>SUM('címrend kötelező'!AX11+'címrend önként'!AX11+'címrend államig'!AX11)</f>
        <v>0</v>
      </c>
      <c r="AY11" s="6">
        <f>SUM('címrend kötelező'!AY11+'címrend önként'!AY11+'címrend államig'!AY11)</f>
        <v>0</v>
      </c>
      <c r="AZ11" s="6">
        <f>SUM('címrend kötelező'!AZ11+'címrend önként'!AZ11+'címrend államig'!AZ11)</f>
        <v>0</v>
      </c>
      <c r="BA11" s="6">
        <f>SUM('címrend kötelező'!BA11+'címrend önként'!BA11+'címrend államig'!BA11)</f>
        <v>0</v>
      </c>
      <c r="BB11" s="6">
        <f>SUM('címrend kötelező'!BB11+'címrend önként'!BB11+'címrend államig'!BB11)</f>
        <v>0</v>
      </c>
      <c r="BC11" s="6">
        <f>SUM('címrend kötelező'!BC11+'címrend önként'!BC11+'címrend államig'!BC11)</f>
        <v>0</v>
      </c>
      <c r="BD11" s="6">
        <f>SUM('címrend kötelező'!BD11+'címrend önként'!BD11+'címrend államig'!BD11)</f>
        <v>0</v>
      </c>
      <c r="BE11" s="6">
        <f>SUM('címrend kötelező'!BE11+'címrend önként'!BE11+'címrend államig'!BE11)</f>
        <v>0</v>
      </c>
      <c r="BF11" s="6">
        <f>SUM('címrend kötelező'!BF11+'címrend önként'!BF11+'címrend államig'!BF11)</f>
        <v>0</v>
      </c>
      <c r="BG11" s="6">
        <f>SUM('címrend kötelező'!BG11+'címrend önként'!BG11+'címrend államig'!BG11)</f>
        <v>0</v>
      </c>
      <c r="BH11" s="6">
        <f>SUM('címrend kötelező'!BH11+'címrend önként'!BH11+'címrend államig'!BH11)</f>
        <v>0</v>
      </c>
      <c r="BI11" s="6">
        <f>SUM('címrend kötelező'!BI11+'címrend önként'!BI11+'címrend államig'!BI11)</f>
        <v>0</v>
      </c>
      <c r="BJ11" s="6">
        <f>SUM('címrend kötelező'!BJ11+'címrend önként'!BJ11+'címrend államig'!BJ11)</f>
        <v>0</v>
      </c>
      <c r="BK11" s="6">
        <f>SUM('címrend kötelező'!BK11+'címrend önként'!BK11+'címrend államig'!BK11)</f>
        <v>0</v>
      </c>
      <c r="BL11" s="6">
        <f>SUM('címrend kötelező'!BL11+'címrend önként'!BL11+'címrend államig'!BL11)</f>
        <v>0</v>
      </c>
      <c r="BM11" s="6">
        <f>SUM('címrend kötelező'!BM11+'címrend önként'!BM11+'címrend államig'!BM11)</f>
        <v>0</v>
      </c>
      <c r="BN11" s="6">
        <f>SUM('címrend kötelező'!BN11+'címrend önként'!BN11+'címrend államig'!BN11)</f>
        <v>0</v>
      </c>
      <c r="BO11" s="6">
        <f>SUM('címrend kötelező'!BO11+'címrend önként'!BO11+'címrend államig'!BO11)</f>
        <v>0</v>
      </c>
      <c r="BP11" s="6">
        <f>SUM('címrend kötelező'!BP11+'címrend önként'!BP11+'címrend államig'!BP11)</f>
        <v>0</v>
      </c>
      <c r="BQ11" s="6">
        <f>SUM('címrend kötelező'!BQ11+'címrend önként'!BQ11+'címrend államig'!BQ11)</f>
        <v>0</v>
      </c>
      <c r="BR11" s="6">
        <f>SUM('címrend kötelező'!BR11+'címrend önként'!BR11+'címrend államig'!BR11)</f>
        <v>0</v>
      </c>
      <c r="BS11" s="6">
        <f>SUM('címrend kötelező'!BS11+'címrend önként'!BS11+'címrend államig'!BS11)</f>
        <v>0</v>
      </c>
      <c r="BT11" s="6">
        <f>SUM('címrend kötelező'!BT11+'címrend önként'!BT11+'címrend államig'!BT11)</f>
        <v>0</v>
      </c>
      <c r="BU11" s="6">
        <f>SUM('címrend kötelező'!BU11+'címrend önként'!BU11+'címrend államig'!BU11)</f>
        <v>0</v>
      </c>
      <c r="BV11" s="6">
        <f>SUM('címrend kötelező'!BV11+'címrend önként'!BV11+'címrend államig'!BV11)</f>
        <v>0</v>
      </c>
      <c r="BW11" s="6">
        <f>SUM('címrend kötelező'!BW11+'címrend önként'!BW11+'címrend államig'!BW11)</f>
        <v>0</v>
      </c>
      <c r="BX11" s="6">
        <f>SUM('címrend kötelező'!BX11+'címrend önként'!BX11+'címrend államig'!BX11)</f>
        <v>0</v>
      </c>
      <c r="BY11" s="6">
        <f>SUM('címrend kötelező'!BY11+'címrend önként'!BY11+'címrend államig'!BY11)</f>
        <v>0</v>
      </c>
      <c r="BZ11" s="6">
        <f>SUM('címrend kötelező'!BZ11+'címrend önként'!BZ11+'címrend államig'!BZ11)</f>
        <v>0</v>
      </c>
      <c r="CA11" s="6">
        <f>SUM('címrend kötelező'!CA11+'címrend önként'!CA11+'címrend államig'!CA11)</f>
        <v>0</v>
      </c>
      <c r="CB11" s="6">
        <f>SUM('címrend kötelező'!CB11+'címrend önként'!CB11+'címrend államig'!CB11)</f>
        <v>0</v>
      </c>
      <c r="CC11" s="6">
        <f>SUM('címrend kötelező'!CC11+'címrend önként'!CC11+'címrend államig'!CC11)</f>
        <v>0</v>
      </c>
      <c r="CD11" s="6">
        <f>SUM('címrend kötelező'!CD11+'címrend önként'!CD11+'címrend államig'!CD11)</f>
        <v>0</v>
      </c>
      <c r="CE11" s="6">
        <f>SUM('címrend kötelező'!CE11+'címrend önként'!CE11+'címrend államig'!CE11)</f>
        <v>0</v>
      </c>
      <c r="CF11" s="6">
        <f>SUM('címrend kötelező'!CF11+'címrend önként'!CF11+'címrend államig'!CF11)</f>
        <v>0</v>
      </c>
      <c r="CG11" s="6">
        <f>SUM('címrend kötelező'!CG11+'címrend önként'!CG11+'címrend államig'!CG11)</f>
        <v>0</v>
      </c>
      <c r="CH11" s="6">
        <f>SUM('címrend kötelező'!CH11+'címrend önként'!CH11+'címrend államig'!CH11)</f>
        <v>0</v>
      </c>
      <c r="CI11" s="6">
        <f>SUM('címrend kötelező'!CI11+'címrend önként'!CI11+'címrend államig'!CI11)</f>
        <v>0</v>
      </c>
      <c r="CJ11" s="6">
        <f>SUM('címrend kötelező'!CJ11+'címrend önként'!CJ11+'címrend államig'!CJ11)</f>
        <v>0</v>
      </c>
      <c r="CK11" s="6">
        <f>SUM('címrend kötelező'!CK11+'címrend önként'!CK11+'címrend államig'!CK11)</f>
        <v>0</v>
      </c>
      <c r="CL11" s="6">
        <f>SUM('címrend kötelező'!CL11+'címrend önként'!CL11+'címrend államig'!CL11)</f>
        <v>0</v>
      </c>
      <c r="CM11" s="6">
        <f>SUM('címrend kötelező'!CM11+'címrend önként'!CM11+'címrend államig'!CM11)</f>
        <v>0</v>
      </c>
      <c r="CN11" s="6">
        <f>SUM('címrend kötelező'!CN11+'címrend önként'!CN11+'címrend államig'!CN11)</f>
        <v>0</v>
      </c>
      <c r="CO11" s="6">
        <f>SUM('címrend kötelező'!CO11+'címrend önként'!CO11+'címrend államig'!CO11)</f>
        <v>0</v>
      </c>
      <c r="CP11" s="6">
        <f>SUM('címrend kötelező'!CP11+'címrend önként'!CP11+'címrend államig'!CP11)</f>
        <v>0</v>
      </c>
      <c r="CQ11" s="6">
        <f>SUM('címrend kötelező'!CQ11+'címrend önként'!CQ11+'címrend államig'!CQ11)</f>
        <v>0</v>
      </c>
      <c r="CR11" s="6">
        <f>SUM('címrend kötelező'!CR11+'címrend önként'!CR11+'címrend államig'!CR11)</f>
        <v>0</v>
      </c>
      <c r="CS11" s="6">
        <f>SUM('címrend kötelező'!CS11+'címrend önként'!CS11+'címrend államig'!CS11)</f>
        <v>0</v>
      </c>
      <c r="CT11" s="6">
        <f>SUM('címrend kötelező'!CT11+'címrend önként'!CT11+'címrend államig'!CT11)</f>
        <v>0</v>
      </c>
      <c r="CU11" s="6">
        <f>SUM('címrend kötelező'!CU11+'címrend önként'!CU11+'címrend államig'!CU11)</f>
        <v>0</v>
      </c>
      <c r="CV11" s="6">
        <f>SUM('címrend kötelező'!CV11+'címrend önként'!CV11+'címrend államig'!CV11)</f>
        <v>0</v>
      </c>
      <c r="CW11" s="6">
        <f>SUM('címrend kötelező'!CW11+'címrend önként'!CW11+'címrend államig'!CW11)</f>
        <v>0</v>
      </c>
      <c r="CX11" s="6">
        <f>SUM('címrend kötelező'!CX11+'címrend önként'!CX11+'címrend államig'!CX11)</f>
        <v>0</v>
      </c>
      <c r="CY11" s="6">
        <f>SUM('címrend kötelező'!CY11+'címrend önként'!CY11+'címrend államig'!CY11)</f>
        <v>0</v>
      </c>
      <c r="CZ11" s="6">
        <f>SUM('címrend kötelező'!CZ11+'címrend önként'!CZ11+'címrend államig'!CZ11)</f>
        <v>0</v>
      </c>
      <c r="DA11" s="6">
        <f>SUM('címrend kötelező'!DA11+'címrend önként'!DA11+'címrend államig'!DA11)</f>
        <v>0</v>
      </c>
      <c r="DB11" s="6">
        <f>SUM('címrend kötelező'!DB11+'címrend önként'!DB11+'címrend államig'!DB11)</f>
        <v>0</v>
      </c>
      <c r="DC11" s="6">
        <f>SUM('címrend kötelező'!DC11+'címrend önként'!DC11+'címrend államig'!DC11)</f>
        <v>0</v>
      </c>
      <c r="DD11" s="6">
        <f>SUM('címrend kötelező'!DD11+'címrend önként'!DD11+'címrend államig'!DD11)</f>
        <v>0</v>
      </c>
      <c r="DE11" s="6">
        <f>SUM('címrend kötelező'!DE11+'címrend önként'!DE11+'címrend államig'!DE11)</f>
        <v>0</v>
      </c>
      <c r="DF11" s="6">
        <f>SUM('címrend kötelező'!DF11+'címrend önként'!DF11+'címrend államig'!DF11)</f>
        <v>0</v>
      </c>
      <c r="DG11" s="6">
        <f>SUM('címrend kötelező'!DG11+'címrend önként'!DG11+'címrend államig'!DG11)</f>
        <v>0</v>
      </c>
      <c r="DH11" s="6">
        <f>SUM('címrend kötelező'!DH11+'címrend önként'!DH11+'címrend államig'!DH11)</f>
        <v>0</v>
      </c>
      <c r="DI11" s="6">
        <f>SUM('címrend kötelező'!DI11+'címrend önként'!DI11+'címrend államig'!DI11)</f>
        <v>0</v>
      </c>
      <c r="DJ11" s="6">
        <f>SUM('címrend kötelező'!DJ11+'címrend önként'!DJ11+'címrend államig'!DJ11)</f>
        <v>0</v>
      </c>
      <c r="DK11" s="6">
        <f>SUM('címrend kötelező'!DK11+'címrend önként'!DK11+'címrend államig'!DK11)</f>
        <v>0</v>
      </c>
      <c r="DL11" s="6">
        <f>SUM('címrend kötelező'!DL11+'címrend önként'!DL11+'címrend államig'!DL11)</f>
        <v>0</v>
      </c>
      <c r="DM11" s="6">
        <f>SUM('címrend kötelező'!DM11+'címrend önként'!DM11+'címrend államig'!DM11)</f>
        <v>0</v>
      </c>
      <c r="DN11" s="6">
        <f>SUM('címrend kötelező'!DN11+'címrend önként'!DN11+'címrend államig'!DN11)</f>
        <v>0</v>
      </c>
      <c r="DO11" s="6">
        <f>SUM('címrend kötelező'!DO11+'címrend önként'!DO11+'címrend államig'!DO11)</f>
        <v>0</v>
      </c>
      <c r="DP11" s="6">
        <f>SUM('címrend kötelező'!DP11+'címrend önként'!DP11+'címrend államig'!DP11)</f>
        <v>0</v>
      </c>
      <c r="DQ11" s="6">
        <f>SUM('címrend kötelező'!DQ11+'címrend önként'!DQ11+'címrend államig'!DQ11)</f>
        <v>0</v>
      </c>
      <c r="DR11" s="251">
        <f t="shared" si="165"/>
        <v>141574</v>
      </c>
      <c r="DS11" s="251">
        <f t="shared" si="156"/>
        <v>0</v>
      </c>
      <c r="DT11" s="251">
        <f t="shared" si="156"/>
        <v>141574</v>
      </c>
      <c r="DU11" s="6">
        <f>SUM('címrend kötelező'!DU11+'címrend önként'!DU11+'címrend államig'!DU11)</f>
        <v>0</v>
      </c>
      <c r="DV11" s="6">
        <f>SUM('címrend kötelező'!DV11+'címrend önként'!DV11+'címrend államig'!DV11)</f>
        <v>0</v>
      </c>
      <c r="DW11" s="6">
        <f>SUM('címrend kötelező'!DW11+'címrend önként'!DW11+'címrend államig'!DW11)</f>
        <v>0</v>
      </c>
      <c r="DX11" s="6">
        <f>SUM('címrend kötelező'!DX11+'címrend önként'!DX11+'címrend államig'!DX11)</f>
        <v>0</v>
      </c>
      <c r="DY11" s="6">
        <f>SUM('címrend kötelező'!DY11+'címrend önként'!DY11+'címrend államig'!DY11)</f>
        <v>0</v>
      </c>
      <c r="DZ11" s="6">
        <f>SUM('címrend kötelező'!DZ11+'címrend önként'!DZ11+'címrend államig'!DZ11)</f>
        <v>0</v>
      </c>
      <c r="EA11" s="6">
        <f>SUM('címrend kötelező'!EA11+'címrend önként'!EA11+'címrend államig'!EA11)</f>
        <v>0</v>
      </c>
      <c r="EB11" s="6">
        <f>SUM('címrend kötelező'!EB11+'címrend önként'!EB11+'címrend államig'!EB11)</f>
        <v>0</v>
      </c>
      <c r="EC11" s="6">
        <f>SUM('címrend kötelező'!EC11+'címrend önként'!EC11+'címrend államig'!EC11)</f>
        <v>0</v>
      </c>
      <c r="ED11" s="6">
        <f>SUM('címrend kötelező'!ED11+'címrend önként'!ED11+'címrend államig'!ED11)</f>
        <v>0</v>
      </c>
      <c r="EE11" s="6">
        <f>SUM('címrend kötelező'!EE11+'címrend önként'!EE11+'címrend államig'!EE11)</f>
        <v>0</v>
      </c>
      <c r="EF11" s="6">
        <f>SUM('címrend kötelező'!EF11+'címrend önként'!EF11+'címrend államig'!EF11)</f>
        <v>0</v>
      </c>
      <c r="EG11" s="6">
        <f>SUM('címrend kötelező'!EG11+'címrend önként'!EG11+'címrend államig'!EG11)</f>
        <v>0</v>
      </c>
      <c r="EH11" s="6">
        <f>SUM('címrend kötelező'!EH11+'címrend önként'!EH11+'címrend államig'!EH11)</f>
        <v>0</v>
      </c>
      <c r="EI11" s="6">
        <f>SUM('címrend kötelező'!EI11+'címrend önként'!EI11+'címrend államig'!EI11)</f>
        <v>0</v>
      </c>
      <c r="EJ11" s="6">
        <f>SUM('címrend kötelező'!EJ11+'címrend önként'!EJ11+'címrend államig'!EJ11)</f>
        <v>0</v>
      </c>
      <c r="EK11" s="6">
        <f>SUM('címrend kötelező'!EK11+'címrend önként'!EK11+'címrend államig'!EK11)</f>
        <v>0</v>
      </c>
      <c r="EL11" s="6">
        <f>SUM('címrend kötelező'!EL11+'címrend önként'!EL11+'címrend államig'!EL11)</f>
        <v>0</v>
      </c>
      <c r="EM11" s="6">
        <f>SUM('címrend kötelező'!EM11+'címrend önként'!EM11+'címrend államig'!EM11)</f>
        <v>0</v>
      </c>
      <c r="EN11" s="6">
        <f>SUM('címrend kötelező'!EN11+'címrend önként'!EN11+'címrend államig'!EN11)</f>
        <v>0</v>
      </c>
      <c r="EO11" s="6">
        <f>SUM('címrend kötelező'!EO11+'címrend önként'!EO11+'címrend államig'!EO11)</f>
        <v>0</v>
      </c>
      <c r="EP11" s="6">
        <f>SUM('címrend kötelező'!EP11+'címrend önként'!EP11+'címrend államig'!EP11)</f>
        <v>0</v>
      </c>
      <c r="EQ11" s="6">
        <f>SUM('címrend kötelező'!EQ11+'címrend önként'!EQ11+'címrend államig'!EQ11)</f>
        <v>0</v>
      </c>
      <c r="ER11" s="6">
        <f>SUM('címrend kötelező'!ER11+'címrend önként'!ER11+'címrend államig'!ER11)</f>
        <v>0</v>
      </c>
      <c r="ES11" s="6">
        <f>SUM('címrend kötelező'!ES11+'címrend önként'!ES11+'címrend államig'!ES11)</f>
        <v>0</v>
      </c>
      <c r="ET11" s="6">
        <f>SUM('címrend kötelező'!ET11+'címrend önként'!ET11+'címrend államig'!ET11)</f>
        <v>0</v>
      </c>
      <c r="EU11" s="6">
        <f>SUM('címrend kötelező'!EU11+'címrend önként'!EU11+'címrend államig'!EU11)</f>
        <v>0</v>
      </c>
      <c r="EV11" s="251">
        <f t="shared" si="166"/>
        <v>0</v>
      </c>
      <c r="EW11" s="251">
        <f t="shared" si="157"/>
        <v>0</v>
      </c>
      <c r="EX11" s="251">
        <f t="shared" si="157"/>
        <v>0</v>
      </c>
      <c r="EY11" s="251">
        <f>'címrend kötelező'!EY11+'címrend önként'!EY11+'címrend államig'!EY11</f>
        <v>0</v>
      </c>
      <c r="EZ11" s="251">
        <f>'címrend kötelező'!EZ11+'címrend önként'!EZ11+'címrend államig'!EZ11</f>
        <v>0</v>
      </c>
      <c r="FA11" s="251">
        <f>'címrend kötelező'!FA11+'címrend önként'!FA11+'címrend államig'!FA11</f>
        <v>0</v>
      </c>
      <c r="FB11" s="251">
        <f>'címrend kötelező'!FB11+'címrend önként'!FB11+'címrend államig'!FB11</f>
        <v>0</v>
      </c>
      <c r="FC11" s="251">
        <f>'címrend kötelező'!FC11+'címrend önként'!FC11+'címrend államig'!FC11</f>
        <v>0</v>
      </c>
      <c r="FD11" s="251">
        <f>'címrend kötelező'!FD11+'címrend önként'!FD11+'címrend államig'!FD11</f>
        <v>0</v>
      </c>
      <c r="FE11" s="251">
        <f>'címrend kötelező'!FE11+'címrend önként'!FE11+'címrend államig'!FE11</f>
        <v>0</v>
      </c>
      <c r="FF11" s="251">
        <f>'címrend kötelező'!FF11+'címrend önként'!FF11+'címrend államig'!FF11</f>
        <v>0</v>
      </c>
      <c r="FG11" s="251">
        <f>'címrend kötelező'!FG11+'címrend önként'!FG11+'címrend államig'!FG11</f>
        <v>0</v>
      </c>
      <c r="FH11" s="251">
        <f>'címrend kötelező'!FH11+'címrend önként'!FH11+'címrend államig'!FH11</f>
        <v>0</v>
      </c>
      <c r="FI11" s="251">
        <f>'címrend kötelező'!FI11+'címrend önként'!FI11+'címrend államig'!FI11</f>
        <v>0</v>
      </c>
      <c r="FJ11" s="251">
        <f>'címrend kötelező'!FJ11+'címrend önként'!FJ11+'címrend államig'!FJ11</f>
        <v>0</v>
      </c>
      <c r="FK11" s="251">
        <f>'címrend kötelező'!FK11+'címrend önként'!FK11+'címrend államig'!FK11</f>
        <v>0</v>
      </c>
      <c r="FL11" s="251">
        <f>'címrend kötelező'!FL11+'címrend önként'!FL11+'címrend államig'!FL11</f>
        <v>0</v>
      </c>
      <c r="FM11" s="251">
        <f>'címrend kötelező'!FM11+'címrend önként'!FM11+'címrend államig'!FM11</f>
        <v>0</v>
      </c>
      <c r="FN11" s="251">
        <f>'címrend kötelező'!FN11+'címrend önként'!FN11+'címrend államig'!FN11</f>
        <v>0</v>
      </c>
      <c r="FO11" s="251">
        <f>'címrend kötelező'!FO11+'címrend önként'!FO11+'címrend államig'!FO11</f>
        <v>0</v>
      </c>
      <c r="FP11" s="251">
        <f>'címrend kötelező'!FP11+'címrend önként'!FP11+'címrend államig'!FP11</f>
        <v>0</v>
      </c>
      <c r="FQ11" s="251">
        <f>'címrend kötelező'!FQ11+'címrend önként'!FQ11+'címrend államig'!FQ11</f>
        <v>0</v>
      </c>
      <c r="FR11" s="251">
        <f>'címrend kötelező'!FR11+'címrend önként'!FR11+'címrend államig'!FR11</f>
        <v>0</v>
      </c>
      <c r="FS11" s="251">
        <f>'címrend kötelező'!FS11+'címrend önként'!FS11+'címrend államig'!FS11</f>
        <v>0</v>
      </c>
      <c r="FT11" s="251">
        <f>'címrend kötelező'!FT11+'címrend önként'!FT11+'címrend államig'!FT11</f>
        <v>0</v>
      </c>
      <c r="FU11" s="251">
        <f>'címrend kötelező'!FU11+'címrend önként'!FU11+'címrend államig'!FU11</f>
        <v>0</v>
      </c>
      <c r="FV11" s="251">
        <f>'címrend kötelező'!FV11+'címrend önként'!FV11+'címrend államig'!FV11</f>
        <v>0</v>
      </c>
      <c r="FW11" s="251">
        <f>'címrend kötelező'!FW11+'címrend önként'!FW11+'címrend államig'!FW11</f>
        <v>0</v>
      </c>
      <c r="FX11" s="251">
        <f>'címrend kötelező'!FX11+'címrend önként'!FX11+'címrend államig'!FX11</f>
        <v>0</v>
      </c>
      <c r="FY11" s="251">
        <f>'címrend kötelező'!FY11+'címrend önként'!FY11+'címrend államig'!FY11</f>
        <v>0</v>
      </c>
      <c r="FZ11" s="251">
        <f>'címrend kötelező'!FZ11+'címrend önként'!FZ11+'címrend államig'!FZ11</f>
        <v>0</v>
      </c>
      <c r="GA11" s="251">
        <f>'címrend kötelező'!GA11+'címrend önként'!GA11+'címrend államig'!GA11</f>
        <v>0</v>
      </c>
      <c r="GB11" s="251">
        <f>'címrend kötelező'!GB11+'címrend önként'!GB11+'címrend államig'!GB11</f>
        <v>0</v>
      </c>
      <c r="GC11" s="251">
        <f>'címrend kötelező'!GC11+'címrend önként'!GC11+'címrend államig'!GC11</f>
        <v>1229</v>
      </c>
      <c r="GD11" s="251">
        <f>'címrend kötelező'!GD11+'címrend önként'!GD11+'címrend államig'!GD11</f>
        <v>0</v>
      </c>
      <c r="GE11" s="251">
        <f>'címrend kötelező'!GE11+'címrend önként'!GE11+'címrend államig'!GE11</f>
        <v>1229</v>
      </c>
      <c r="GF11" s="251">
        <f>'címrend kötelező'!GF11+'címrend önként'!GF11+'címrend államig'!GF11</f>
        <v>0</v>
      </c>
      <c r="GG11" s="251">
        <f>'címrend kötelező'!GG11+'címrend önként'!GG11+'címrend államig'!GG11</f>
        <v>0</v>
      </c>
      <c r="GH11" s="251">
        <f>'címrend kötelező'!GH11+'címrend önként'!GH11+'címrend államig'!GH11</f>
        <v>0</v>
      </c>
      <c r="GI11" s="251">
        <f>'címrend kötelező'!GI11+'címrend önként'!GI11+'címrend államig'!GI11</f>
        <v>0</v>
      </c>
      <c r="GJ11" s="251">
        <f>'címrend kötelező'!GJ11+'címrend önként'!GJ11+'címrend államig'!GJ11</f>
        <v>0</v>
      </c>
      <c r="GK11" s="251">
        <f>'címrend kötelező'!GK11+'címrend önként'!GK11+'címrend államig'!GK11</f>
        <v>0</v>
      </c>
      <c r="GL11" s="251">
        <f>EY11+FB11+FE11+FH11+FK11+FN11+FQ11+FT11+FW11+FZ11+GC11+GF11+GI11</f>
        <v>1229</v>
      </c>
      <c r="GM11" s="251">
        <f t="shared" si="158"/>
        <v>0</v>
      </c>
      <c r="GN11" s="251">
        <f t="shared" si="158"/>
        <v>1229</v>
      </c>
      <c r="GO11" s="251">
        <f>'címrend kötelező'!GO11+'címrend önként'!GO11+'címrend államig'!GO11</f>
        <v>0</v>
      </c>
      <c r="GP11" s="251">
        <f>'címrend kötelező'!GP11+'címrend önként'!GP11+'címrend államig'!GP11</f>
        <v>0</v>
      </c>
      <c r="GQ11" s="251">
        <f>'címrend kötelező'!GQ11+'címrend önként'!GQ11+'címrend államig'!GQ11</f>
        <v>0</v>
      </c>
      <c r="GR11" s="251">
        <f>'címrend kötelező'!GR11+'címrend önként'!GR11+'címrend államig'!GR11</f>
        <v>0</v>
      </c>
      <c r="GS11" s="251">
        <f>'címrend kötelező'!GS11+'címrend önként'!GS11+'címrend államig'!GS11</f>
        <v>0</v>
      </c>
      <c r="GT11" s="251">
        <f>'címrend kötelező'!GT11+'címrend önként'!GT11+'címrend államig'!GT11</f>
        <v>0</v>
      </c>
      <c r="GU11" s="251">
        <f>'címrend kötelező'!GU11+'címrend önként'!GU11+'címrend államig'!GU11</f>
        <v>0</v>
      </c>
      <c r="GV11" s="251">
        <f>'címrend kötelező'!GV11+'címrend önként'!GV11+'címrend államig'!GV11</f>
        <v>0</v>
      </c>
      <c r="GW11" s="251">
        <f>'címrend kötelező'!GW11+'címrend önként'!GW11+'címrend államig'!GW11</f>
        <v>0</v>
      </c>
      <c r="GX11" s="251">
        <f t="shared" si="159"/>
        <v>1229</v>
      </c>
      <c r="GY11" s="251">
        <f t="shared" si="160"/>
        <v>0</v>
      </c>
      <c r="GZ11" s="251">
        <f t="shared" si="161"/>
        <v>1229</v>
      </c>
      <c r="HA11" s="35">
        <f t="shared" si="162"/>
        <v>142803</v>
      </c>
      <c r="HB11" s="35">
        <f t="shared" si="163"/>
        <v>0</v>
      </c>
      <c r="HC11" s="131">
        <f t="shared" si="164"/>
        <v>142803</v>
      </c>
      <c r="HE11" s="136"/>
      <c r="HF11" s="136"/>
    </row>
    <row r="12" spans="1:214" s="12" customFormat="1" ht="15" customHeight="1" x14ac:dyDescent="0.2">
      <c r="A12" s="114" t="s">
        <v>380</v>
      </c>
      <c r="B12" s="5">
        <f>B13+B14+B15+B16+B17</f>
        <v>0</v>
      </c>
      <c r="C12" s="5">
        <f t="shared" ref="C12:D12" si="167">C13+C14+C15+C16+C17</f>
        <v>0</v>
      </c>
      <c r="D12" s="5">
        <f t="shared" si="167"/>
        <v>0</v>
      </c>
      <c r="E12" s="5">
        <f>E13+E14+E15+E16+E17</f>
        <v>0</v>
      </c>
      <c r="F12" s="5">
        <f t="shared" ref="F12" si="168">F13+F14+F15+F16+F17</f>
        <v>0</v>
      </c>
      <c r="G12" s="5">
        <f t="shared" ref="G12" si="169">G13+G14+G15+G16+G17</f>
        <v>0</v>
      </c>
      <c r="H12" s="5">
        <f>H13+H14+H15+H16+H17</f>
        <v>0</v>
      </c>
      <c r="I12" s="5">
        <f t="shared" ref="I12" si="170">I13+I14+I15+I16+I17</f>
        <v>0</v>
      </c>
      <c r="J12" s="5">
        <f t="shared" ref="J12" si="171">J13+J14+J15+J16+J17</f>
        <v>0</v>
      </c>
      <c r="K12" s="5">
        <f>K13+K14+K15+K16+K17</f>
        <v>0</v>
      </c>
      <c r="L12" s="5">
        <f t="shared" ref="L12" si="172">L13+L14+L15+L16+L17</f>
        <v>0</v>
      </c>
      <c r="M12" s="5">
        <f t="shared" ref="M12" si="173">M13+M14+M15+M16+M17</f>
        <v>0</v>
      </c>
      <c r="N12" s="5">
        <f>N13+N14+N15+N16+N17</f>
        <v>245479</v>
      </c>
      <c r="O12" s="5">
        <f t="shared" ref="O12" si="174">O13+O14+O15+O16+O17</f>
        <v>30546</v>
      </c>
      <c r="P12" s="5">
        <f t="shared" ref="P12" si="175">P13+P14+P15+P16+P17</f>
        <v>276025</v>
      </c>
      <c r="Q12" s="5">
        <f>Q13+Q14+Q15+Q16+Q17</f>
        <v>399849</v>
      </c>
      <c r="R12" s="5">
        <f t="shared" ref="R12" si="176">R13+R14+R15+R16+R17</f>
        <v>-59000</v>
      </c>
      <c r="S12" s="5">
        <f t="shared" ref="S12" si="177">S13+S14+S15+S16+S17</f>
        <v>340849</v>
      </c>
      <c r="T12" s="5">
        <f>T13+T14+T15+T16+T17</f>
        <v>0</v>
      </c>
      <c r="U12" s="5">
        <f t="shared" ref="U12" si="178">U13+U14+U15+U16+U17</f>
        <v>0</v>
      </c>
      <c r="V12" s="5">
        <f t="shared" ref="V12" si="179">V13+V14+V15+V16+V17</f>
        <v>0</v>
      </c>
      <c r="W12" s="5">
        <f>W13+W14+W15+W16+W17</f>
        <v>7000</v>
      </c>
      <c r="X12" s="5">
        <f t="shared" ref="X12" si="180">X13+X14+X15+X16+X17</f>
        <v>0</v>
      </c>
      <c r="Y12" s="5">
        <f t="shared" ref="Y12" si="181">Y13+Y14+Y15+Y16+Y17</f>
        <v>7000</v>
      </c>
      <c r="Z12" s="5">
        <f>Z13+Z14+Z15+Z16+Z17</f>
        <v>201</v>
      </c>
      <c r="AA12" s="5">
        <f t="shared" ref="AA12" si="182">AA13+AA14+AA15+AA16+AA17</f>
        <v>0</v>
      </c>
      <c r="AB12" s="5">
        <f t="shared" ref="AB12" si="183">AB13+AB14+AB15+AB16+AB17</f>
        <v>201</v>
      </c>
      <c r="AC12" s="5">
        <f>AC13+AC14+AC15+AC16+AC17</f>
        <v>499933</v>
      </c>
      <c r="AD12" s="5">
        <f t="shared" ref="AD12" si="184">AD13+AD14+AD15+AD16+AD17</f>
        <v>0</v>
      </c>
      <c r="AE12" s="5">
        <f t="shared" ref="AE12" si="185">AE13+AE14+AE15+AE16+AE17</f>
        <v>499933</v>
      </c>
      <c r="AF12" s="5">
        <f>AF13+AF14+AF15+AF16+AF17</f>
        <v>3550</v>
      </c>
      <c r="AG12" s="5">
        <f t="shared" ref="AG12" si="186">AG13+AG14+AG15+AG16+AG17</f>
        <v>0</v>
      </c>
      <c r="AH12" s="5">
        <f t="shared" ref="AH12" si="187">AH13+AH14+AH15+AH16+AH17</f>
        <v>3550</v>
      </c>
      <c r="AI12" s="5">
        <f>AI13+AI14+AI15+AI16+AI17</f>
        <v>4792</v>
      </c>
      <c r="AJ12" s="5">
        <f t="shared" ref="AJ12" si="188">AJ13+AJ14+AJ15+AJ16+AJ17</f>
        <v>4575</v>
      </c>
      <c r="AK12" s="5">
        <f t="shared" ref="AK12" si="189">AK13+AK14+AK15+AK16+AK17</f>
        <v>9367</v>
      </c>
      <c r="AL12" s="5">
        <f>AL13+AL14+AL15+AL16+AL17</f>
        <v>5000</v>
      </c>
      <c r="AM12" s="5">
        <f t="shared" ref="AM12" si="190">AM13+AM14+AM15+AM16+AM17</f>
        <v>0</v>
      </c>
      <c r="AN12" s="5">
        <f t="shared" ref="AN12" si="191">AN13+AN14+AN15+AN16+AN17</f>
        <v>5000</v>
      </c>
      <c r="AO12" s="5">
        <f>AO13+AO14+AO15+AO16+AO17</f>
        <v>0</v>
      </c>
      <c r="AP12" s="5">
        <f t="shared" ref="AP12" si="192">AP13+AP14+AP15+AP16+AP17</f>
        <v>0</v>
      </c>
      <c r="AQ12" s="5">
        <f t="shared" ref="AQ12" si="193">AQ13+AQ14+AQ15+AQ16+AQ17</f>
        <v>0</v>
      </c>
      <c r="AR12" s="5">
        <f>AR13+AR14+AR15+AR16+AR17</f>
        <v>0</v>
      </c>
      <c r="AS12" s="5">
        <f t="shared" ref="AS12" si="194">AS13+AS14+AS15+AS16+AS17</f>
        <v>0</v>
      </c>
      <c r="AT12" s="5">
        <f t="shared" ref="AT12" si="195">AT13+AT14+AT15+AT16+AT17</f>
        <v>0</v>
      </c>
      <c r="AU12" s="5">
        <f>AU13+AU14+AU15+AU16+AU17</f>
        <v>111641</v>
      </c>
      <c r="AV12" s="5">
        <f t="shared" ref="AV12" si="196">AV13+AV14+AV15+AV16+AV17</f>
        <v>0</v>
      </c>
      <c r="AW12" s="5">
        <f t="shared" ref="AW12" si="197">AW13+AW14+AW15+AW16+AW17</f>
        <v>111641</v>
      </c>
      <c r="AX12" s="5">
        <f>AX13+AX14+AX15+AX16+AX17</f>
        <v>0</v>
      </c>
      <c r="AY12" s="5">
        <f t="shared" ref="AY12" si="198">AY13+AY14+AY15+AY16+AY17</f>
        <v>0</v>
      </c>
      <c r="AZ12" s="5">
        <f t="shared" ref="AZ12" si="199">AZ13+AZ14+AZ15+AZ16+AZ17</f>
        <v>0</v>
      </c>
      <c r="BA12" s="5">
        <f>BA13+BA14+BA15+BA16+BA17</f>
        <v>0</v>
      </c>
      <c r="BB12" s="5">
        <f t="shared" ref="BB12" si="200">BB13+BB14+BB15+BB16+BB17</f>
        <v>0</v>
      </c>
      <c r="BC12" s="5">
        <f t="shared" ref="BC12" si="201">BC13+BC14+BC15+BC16+BC17</f>
        <v>0</v>
      </c>
      <c r="BD12" s="5">
        <f>BD13+BD14+BD15+BD16+BD17</f>
        <v>0</v>
      </c>
      <c r="BE12" s="5">
        <f t="shared" ref="BE12" si="202">BE13+BE14+BE15+BE16+BE17</f>
        <v>0</v>
      </c>
      <c r="BF12" s="5">
        <f t="shared" ref="BF12" si="203">BF13+BF14+BF15+BF16+BF17</f>
        <v>0</v>
      </c>
      <c r="BG12" s="5">
        <f>BG13+BG14+BG15+BG16+BG17</f>
        <v>0</v>
      </c>
      <c r="BH12" s="5">
        <f t="shared" ref="BH12" si="204">BH13+BH14+BH15+BH16+BH17</f>
        <v>0</v>
      </c>
      <c r="BI12" s="5">
        <f t="shared" ref="BI12" si="205">BI13+BI14+BI15+BI16+BI17</f>
        <v>0</v>
      </c>
      <c r="BJ12" s="5">
        <f>BJ13+BJ14+BJ15+BJ16+BJ17</f>
        <v>0</v>
      </c>
      <c r="BK12" s="5">
        <f t="shared" ref="BK12" si="206">BK13+BK14+BK15+BK16+BK17</f>
        <v>0</v>
      </c>
      <c r="BL12" s="5">
        <f t="shared" ref="BL12" si="207">BL13+BL14+BL15+BL16+BL17</f>
        <v>0</v>
      </c>
      <c r="BM12" s="5">
        <f>BM13+BM14+BM15+BM16+BM17</f>
        <v>0</v>
      </c>
      <c r="BN12" s="5">
        <f t="shared" ref="BN12" si="208">BN13+BN14+BN15+BN16+BN17</f>
        <v>0</v>
      </c>
      <c r="BO12" s="5">
        <f t="shared" ref="BO12" si="209">BO13+BO14+BO15+BO16+BO17</f>
        <v>0</v>
      </c>
      <c r="BP12" s="5">
        <f>BP13+BP14+BP15+BP16+BP17</f>
        <v>0</v>
      </c>
      <c r="BQ12" s="5">
        <f t="shared" ref="BQ12" si="210">BQ13+BQ14+BQ15+BQ16+BQ17</f>
        <v>0</v>
      </c>
      <c r="BR12" s="5">
        <f t="shared" ref="BR12" si="211">BR13+BR14+BR15+BR16+BR17</f>
        <v>0</v>
      </c>
      <c r="BS12" s="5">
        <f>BS13+BS14+BS15+BS16+BS17</f>
        <v>138952</v>
      </c>
      <c r="BT12" s="5">
        <f t="shared" ref="BT12" si="212">BT13+BT14+BT15+BT16+BT17</f>
        <v>4235</v>
      </c>
      <c r="BU12" s="5">
        <f t="shared" ref="BU12" si="213">BU13+BU14+BU15+BU16+BU17</f>
        <v>143187</v>
      </c>
      <c r="BV12" s="5">
        <f>BV13+BV14+BV15+BV16+BV17</f>
        <v>0</v>
      </c>
      <c r="BW12" s="5">
        <f t="shared" ref="BW12" si="214">BW13+BW14+BW15+BW16+BW17</f>
        <v>0</v>
      </c>
      <c r="BX12" s="5">
        <f t="shared" ref="BX12" si="215">BX13+BX14+BX15+BX16+BX17</f>
        <v>0</v>
      </c>
      <c r="BY12" s="5">
        <f>BY13+BY14+BY15+BY16+BY17</f>
        <v>1255461</v>
      </c>
      <c r="BZ12" s="5">
        <f t="shared" ref="BZ12" si="216">BZ13+BZ14+BZ15+BZ16+BZ17</f>
        <v>-10690</v>
      </c>
      <c r="CA12" s="5">
        <f t="shared" ref="CA12" si="217">CA13+CA14+CA15+CA16+CA17</f>
        <v>1244771</v>
      </c>
      <c r="CB12" s="5">
        <f>CB13+CB14+CB15+CB16+CB17</f>
        <v>0</v>
      </c>
      <c r="CC12" s="5">
        <f t="shared" ref="CC12" si="218">CC13+CC14+CC15+CC16+CC17</f>
        <v>0</v>
      </c>
      <c r="CD12" s="5">
        <f t="shared" ref="CD12" si="219">CD13+CD14+CD15+CD16+CD17</f>
        <v>0</v>
      </c>
      <c r="CE12" s="5">
        <f>CE13+CE14+CE15+CE16+CE17</f>
        <v>0</v>
      </c>
      <c r="CF12" s="5">
        <f t="shared" ref="CF12" si="220">CF13+CF14+CF15+CF16+CF17</f>
        <v>0</v>
      </c>
      <c r="CG12" s="5">
        <f t="shared" ref="CG12" si="221">CG13+CG14+CG15+CG16+CG17</f>
        <v>0</v>
      </c>
      <c r="CH12" s="5">
        <f>CH13+CH14+CH15+CH16+CH17</f>
        <v>0</v>
      </c>
      <c r="CI12" s="5">
        <f t="shared" ref="CI12" si="222">CI13+CI14+CI15+CI16+CI17</f>
        <v>0</v>
      </c>
      <c r="CJ12" s="5">
        <f t="shared" ref="CJ12" si="223">CJ13+CJ14+CJ15+CJ16+CJ17</f>
        <v>0</v>
      </c>
      <c r="CK12" s="5">
        <f>CK13+CK14+CK15+CK16+CK17</f>
        <v>0</v>
      </c>
      <c r="CL12" s="5">
        <f t="shared" ref="CL12" si="224">CL13+CL14+CL15+CL16+CL17</f>
        <v>0</v>
      </c>
      <c r="CM12" s="5">
        <f t="shared" ref="CM12" si="225">CM13+CM14+CM15+CM16+CM17</f>
        <v>0</v>
      </c>
      <c r="CN12" s="5">
        <f>CN13+CN14+CN15+CN16+CN17</f>
        <v>20838</v>
      </c>
      <c r="CO12" s="5">
        <f t="shared" ref="CO12" si="226">CO13+CO14+CO15+CO16+CO17</f>
        <v>0</v>
      </c>
      <c r="CP12" s="5">
        <f t="shared" ref="CP12" si="227">CP13+CP14+CP15+CP16+CP17</f>
        <v>20838</v>
      </c>
      <c r="CQ12" s="5">
        <f>CQ13+CQ14+CQ15+CQ16+CQ17</f>
        <v>0</v>
      </c>
      <c r="CR12" s="5">
        <f t="shared" ref="CR12" si="228">CR13+CR14+CR15+CR16+CR17</f>
        <v>0</v>
      </c>
      <c r="CS12" s="5">
        <f t="shared" ref="CS12" si="229">CS13+CS14+CS15+CS16+CS17</f>
        <v>0</v>
      </c>
      <c r="CT12" s="5">
        <f>CT13+CT14+CT15+CT16+CT17</f>
        <v>0</v>
      </c>
      <c r="CU12" s="5">
        <f t="shared" ref="CU12" si="230">CU13+CU14+CU15+CU16+CU17</f>
        <v>0</v>
      </c>
      <c r="CV12" s="5">
        <f t="shared" ref="CV12" si="231">CV13+CV14+CV15+CV16+CV17</f>
        <v>0</v>
      </c>
      <c r="CW12" s="5">
        <f>CW13+CW14+CW15+CW16+CW17</f>
        <v>0</v>
      </c>
      <c r="CX12" s="5">
        <f t="shared" ref="CX12" si="232">CX13+CX14+CX15+CX16+CX17</f>
        <v>0</v>
      </c>
      <c r="CY12" s="5">
        <f t="shared" ref="CY12" si="233">CY13+CY14+CY15+CY16+CY17</f>
        <v>0</v>
      </c>
      <c r="CZ12" s="5">
        <f>CZ13+CZ14+CZ15+CZ16+CZ17</f>
        <v>13975</v>
      </c>
      <c r="DA12" s="5">
        <f t="shared" ref="DA12" si="234">DA13+DA14+DA15+DA16+DA17</f>
        <v>4225</v>
      </c>
      <c r="DB12" s="5">
        <f t="shared" ref="DB12" si="235">DB13+DB14+DB15+DB16+DB17</f>
        <v>18200</v>
      </c>
      <c r="DC12" s="5">
        <f>DC13+DC14+DC15+DC16+DC17</f>
        <v>0</v>
      </c>
      <c r="DD12" s="5">
        <f t="shared" ref="DD12" si="236">DD13+DD14+DD15+DD16+DD17</f>
        <v>20000</v>
      </c>
      <c r="DE12" s="5">
        <f t="shared" ref="DE12" si="237">DE13+DE14+DE15+DE16+DE17</f>
        <v>20000</v>
      </c>
      <c r="DF12" s="5">
        <f>DF13+DF14+DF15+DF16+DF17</f>
        <v>0</v>
      </c>
      <c r="DG12" s="5">
        <f t="shared" ref="DG12" si="238">DG13+DG14+DG15+DG16+DG17</f>
        <v>0</v>
      </c>
      <c r="DH12" s="5">
        <f t="shared" ref="DH12" si="239">DH13+DH14+DH15+DH16+DH17</f>
        <v>0</v>
      </c>
      <c r="DI12" s="5">
        <f>DI13+DI14+DI15+DI16+DI17</f>
        <v>3780</v>
      </c>
      <c r="DJ12" s="5">
        <f t="shared" ref="DJ12" si="240">DJ13+DJ14+DJ15+DJ16+DJ17</f>
        <v>0</v>
      </c>
      <c r="DK12" s="5">
        <f t="shared" ref="DK12" si="241">DK13+DK14+DK15+DK16+DK17</f>
        <v>3780</v>
      </c>
      <c r="DL12" s="5">
        <f>DL13+DL14+DL15+DL16+DL17</f>
        <v>0</v>
      </c>
      <c r="DM12" s="5">
        <f t="shared" ref="DM12" si="242">DM13+DM14+DM15+DM16+DM17</f>
        <v>0</v>
      </c>
      <c r="DN12" s="5">
        <f t="shared" ref="DN12" si="243">DN13+DN14+DN15+DN16+DN17</f>
        <v>0</v>
      </c>
      <c r="DO12" s="5">
        <f>DO13+DO14+DO15+DO16+DO17</f>
        <v>1050804</v>
      </c>
      <c r="DP12" s="5">
        <f t="shared" ref="DP12" si="244">DP13+DP14+DP15+DP16+DP17</f>
        <v>-5500</v>
      </c>
      <c r="DQ12" s="5">
        <f t="shared" ref="DQ12:DR12" si="245">DQ13+DQ14+DQ15+DQ16+DQ17</f>
        <v>1045304</v>
      </c>
      <c r="DR12" s="5">
        <f t="shared" si="245"/>
        <v>3761255</v>
      </c>
      <c r="DS12" s="5">
        <f t="shared" ref="DS12:EV12" si="246">DS13+DS14+DS15+DS16+DS17</f>
        <v>-11609</v>
      </c>
      <c r="DT12" s="5">
        <f t="shared" si="246"/>
        <v>3749646</v>
      </c>
      <c r="DU12" s="5">
        <f t="shared" si="246"/>
        <v>12266</v>
      </c>
      <c r="DV12" s="5">
        <f t="shared" si="246"/>
        <v>0</v>
      </c>
      <c r="DW12" s="5">
        <f t="shared" si="246"/>
        <v>12266</v>
      </c>
      <c r="DX12" s="5">
        <f t="shared" ref="DX12:EU12" si="247">DX13+DX14+DX15+DX16+DX17</f>
        <v>4175</v>
      </c>
      <c r="DY12" s="5">
        <f t="shared" si="247"/>
        <v>0</v>
      </c>
      <c r="DZ12" s="5">
        <f t="shared" si="247"/>
        <v>4175</v>
      </c>
      <c r="EA12" s="5">
        <f t="shared" si="247"/>
        <v>1659</v>
      </c>
      <c r="EB12" s="5">
        <f t="shared" si="247"/>
        <v>0</v>
      </c>
      <c r="EC12" s="5">
        <f t="shared" si="247"/>
        <v>1659</v>
      </c>
      <c r="ED12" s="5">
        <f t="shared" si="247"/>
        <v>130505</v>
      </c>
      <c r="EE12" s="5">
        <f t="shared" si="247"/>
        <v>0</v>
      </c>
      <c r="EF12" s="5">
        <f t="shared" si="247"/>
        <v>130505</v>
      </c>
      <c r="EG12" s="5">
        <f t="shared" si="247"/>
        <v>44799</v>
      </c>
      <c r="EH12" s="5">
        <f t="shared" si="247"/>
        <v>0</v>
      </c>
      <c r="EI12" s="5">
        <f t="shared" si="247"/>
        <v>44799</v>
      </c>
      <c r="EJ12" s="5">
        <f t="shared" si="247"/>
        <v>10761</v>
      </c>
      <c r="EK12" s="5">
        <f t="shared" si="247"/>
        <v>0</v>
      </c>
      <c r="EL12" s="5">
        <f t="shared" si="247"/>
        <v>10761</v>
      </c>
      <c r="EM12" s="5">
        <f t="shared" si="247"/>
        <v>9745</v>
      </c>
      <c r="EN12" s="5">
        <f t="shared" si="247"/>
        <v>0</v>
      </c>
      <c r="EO12" s="5">
        <f t="shared" si="247"/>
        <v>9745</v>
      </c>
      <c r="EP12" s="5">
        <f t="shared" si="247"/>
        <v>87921</v>
      </c>
      <c r="EQ12" s="5">
        <f t="shared" si="247"/>
        <v>0</v>
      </c>
      <c r="ER12" s="5">
        <f t="shared" si="247"/>
        <v>87921</v>
      </c>
      <c r="ES12" s="5">
        <f t="shared" si="247"/>
        <v>56578</v>
      </c>
      <c r="ET12" s="5">
        <f t="shared" si="247"/>
        <v>0</v>
      </c>
      <c r="EU12" s="5">
        <f t="shared" si="247"/>
        <v>56578</v>
      </c>
      <c r="EV12" s="5">
        <f t="shared" si="246"/>
        <v>358409</v>
      </c>
      <c r="EW12" s="5">
        <f t="shared" ref="EW12:EY12" si="248">EW13+EW14+EW15+EW16+EW17</f>
        <v>0</v>
      </c>
      <c r="EX12" s="5">
        <f t="shared" si="248"/>
        <v>358409</v>
      </c>
      <c r="EY12" s="5">
        <f t="shared" si="248"/>
        <v>0</v>
      </c>
      <c r="EZ12" s="5">
        <f t="shared" ref="EZ12:FB12" si="249">EZ13+EZ14+EZ15+EZ16+EZ17</f>
        <v>0</v>
      </c>
      <c r="FA12" s="5">
        <f t="shared" si="249"/>
        <v>0</v>
      </c>
      <c r="FB12" s="5">
        <f t="shared" si="249"/>
        <v>11720</v>
      </c>
      <c r="FC12" s="5">
        <f t="shared" ref="FC12:GL12" si="250">FC13+FC14+FC15+FC16+FC17</f>
        <v>0</v>
      </c>
      <c r="FD12" s="5">
        <f t="shared" si="250"/>
        <v>11720</v>
      </c>
      <c r="FE12" s="5">
        <f t="shared" si="250"/>
        <v>1980</v>
      </c>
      <c r="FF12" s="5">
        <f t="shared" si="250"/>
        <v>0</v>
      </c>
      <c r="FG12" s="5">
        <f t="shared" si="250"/>
        <v>1980</v>
      </c>
      <c r="FH12" s="5">
        <f t="shared" si="250"/>
        <v>42696</v>
      </c>
      <c r="FI12" s="5">
        <f t="shared" si="250"/>
        <v>0</v>
      </c>
      <c r="FJ12" s="5">
        <f t="shared" si="250"/>
        <v>42696</v>
      </c>
      <c r="FK12" s="5">
        <f t="shared" si="250"/>
        <v>4077</v>
      </c>
      <c r="FL12" s="5">
        <f t="shared" si="250"/>
        <v>0</v>
      </c>
      <c r="FM12" s="5">
        <f t="shared" si="250"/>
        <v>4077</v>
      </c>
      <c r="FN12" s="5">
        <f t="shared" si="250"/>
        <v>13931</v>
      </c>
      <c r="FO12" s="5">
        <f t="shared" si="250"/>
        <v>0</v>
      </c>
      <c r="FP12" s="5">
        <f t="shared" si="250"/>
        <v>13931</v>
      </c>
      <c r="FQ12" s="5">
        <f t="shared" si="250"/>
        <v>9280</v>
      </c>
      <c r="FR12" s="5">
        <f t="shared" si="250"/>
        <v>0</v>
      </c>
      <c r="FS12" s="5">
        <f t="shared" si="250"/>
        <v>9280</v>
      </c>
      <c r="FT12" s="5">
        <f t="shared" si="250"/>
        <v>4698</v>
      </c>
      <c r="FU12" s="5">
        <f t="shared" si="250"/>
        <v>0</v>
      </c>
      <c r="FV12" s="5">
        <f t="shared" si="250"/>
        <v>4698</v>
      </c>
      <c r="FW12" s="5">
        <f t="shared" si="250"/>
        <v>2775</v>
      </c>
      <c r="FX12" s="5">
        <f t="shared" si="250"/>
        <v>0</v>
      </c>
      <c r="FY12" s="5">
        <f t="shared" si="250"/>
        <v>2775</v>
      </c>
      <c r="FZ12" s="5">
        <f t="shared" si="250"/>
        <v>641</v>
      </c>
      <c r="GA12" s="5">
        <f t="shared" si="250"/>
        <v>0</v>
      </c>
      <c r="GB12" s="5">
        <f t="shared" si="250"/>
        <v>641</v>
      </c>
      <c r="GC12" s="5">
        <f t="shared" si="250"/>
        <v>3552</v>
      </c>
      <c r="GD12" s="5">
        <f t="shared" si="250"/>
        <v>0</v>
      </c>
      <c r="GE12" s="5">
        <f t="shared" si="250"/>
        <v>3552</v>
      </c>
      <c r="GF12" s="5">
        <f t="shared" si="250"/>
        <v>46838</v>
      </c>
      <c r="GG12" s="5">
        <f t="shared" si="250"/>
        <v>0</v>
      </c>
      <c r="GH12" s="5">
        <f t="shared" si="250"/>
        <v>46838</v>
      </c>
      <c r="GI12" s="5">
        <f t="shared" si="250"/>
        <v>5916</v>
      </c>
      <c r="GJ12" s="5">
        <f t="shared" si="250"/>
        <v>0</v>
      </c>
      <c r="GK12" s="5">
        <f t="shared" si="250"/>
        <v>5916</v>
      </c>
      <c r="GL12" s="5">
        <f t="shared" si="250"/>
        <v>148104</v>
      </c>
      <c r="GM12" s="5">
        <f t="shared" ref="GM12:GO12" si="251">GM13+GM14+GM15+GM16+GM17</f>
        <v>0</v>
      </c>
      <c r="GN12" s="5">
        <f t="shared" si="251"/>
        <v>148104</v>
      </c>
      <c r="GO12" s="5">
        <f t="shared" si="251"/>
        <v>39415</v>
      </c>
      <c r="GP12" s="5">
        <f t="shared" ref="GP12:GR12" si="252">GP13+GP14+GP15+GP16+GP17</f>
        <v>0</v>
      </c>
      <c r="GQ12" s="5">
        <f t="shared" si="252"/>
        <v>39415</v>
      </c>
      <c r="GR12" s="5">
        <f t="shared" si="252"/>
        <v>927</v>
      </c>
      <c r="GS12" s="5">
        <f t="shared" ref="GS12:GU12" si="253">GS13+GS14+GS15+GS16+GS17</f>
        <v>0</v>
      </c>
      <c r="GT12" s="5">
        <f t="shared" si="253"/>
        <v>927</v>
      </c>
      <c r="GU12" s="5">
        <f t="shared" si="253"/>
        <v>39341</v>
      </c>
      <c r="GV12" s="5">
        <f t="shared" ref="GV12:GX12" si="254">GV13+GV14+GV15+GV16+GV17</f>
        <v>0</v>
      </c>
      <c r="GW12" s="5">
        <f t="shared" si="254"/>
        <v>39341</v>
      </c>
      <c r="GX12" s="5">
        <f t="shared" si="254"/>
        <v>227787</v>
      </c>
      <c r="GY12" s="5">
        <f t="shared" ref="GY12:HA12" si="255">GY13+GY14+GY15+GY16+GY17</f>
        <v>0</v>
      </c>
      <c r="GZ12" s="5">
        <f t="shared" si="255"/>
        <v>227787</v>
      </c>
      <c r="HA12" s="5">
        <f t="shared" si="255"/>
        <v>4347451</v>
      </c>
      <c r="HB12" s="5">
        <f t="shared" ref="HB12:HC12" si="256">HB13+HB14+HB15+HB16+HB17</f>
        <v>-11609</v>
      </c>
      <c r="HC12" s="115">
        <f t="shared" si="256"/>
        <v>4335842</v>
      </c>
      <c r="HE12" s="136"/>
      <c r="HF12" s="136"/>
    </row>
    <row r="13" spans="1:214" ht="15" customHeight="1" x14ac:dyDescent="0.2">
      <c r="A13" s="112" t="s">
        <v>381</v>
      </c>
      <c r="B13" s="6">
        <f>SUM('címrend kötelező'!B13+'címrend önként'!B13+'címrend államig'!B13)</f>
        <v>0</v>
      </c>
      <c r="C13" s="6">
        <f>SUM('címrend kötelező'!C13+'címrend önként'!C13+'címrend államig'!C13)</f>
        <v>0</v>
      </c>
      <c r="D13" s="6">
        <f>SUM('címrend kötelező'!D13+'címrend önként'!D13+'címrend államig'!D13)</f>
        <v>0</v>
      </c>
      <c r="E13" s="6">
        <f>SUM('címrend kötelező'!E13+'címrend önként'!E13+'címrend államig'!E13)</f>
        <v>0</v>
      </c>
      <c r="F13" s="6">
        <f>SUM('címrend kötelező'!F13+'címrend önként'!F13+'címrend államig'!F13)</f>
        <v>0</v>
      </c>
      <c r="G13" s="6">
        <f>SUM('címrend kötelező'!G13+'címrend önként'!G13+'címrend államig'!G13)</f>
        <v>0</v>
      </c>
      <c r="H13" s="6">
        <f>SUM('címrend kötelező'!H13+'címrend önként'!H13+'címrend államig'!H13)</f>
        <v>0</v>
      </c>
      <c r="I13" s="6">
        <f>SUM('címrend kötelező'!I13+'címrend önként'!I13+'címrend államig'!I13)</f>
        <v>0</v>
      </c>
      <c r="J13" s="6">
        <f>SUM('címrend kötelező'!J13+'címrend önként'!J13+'címrend államig'!J13)</f>
        <v>0</v>
      </c>
      <c r="K13" s="6">
        <f>SUM('címrend kötelező'!K13+'címrend önként'!K13+'címrend államig'!K13)</f>
        <v>0</v>
      </c>
      <c r="L13" s="6">
        <f>SUM('címrend kötelező'!L13+'címrend önként'!L13+'címrend államig'!L13)</f>
        <v>0</v>
      </c>
      <c r="M13" s="6">
        <f>SUM('címrend kötelező'!M13+'címrend önként'!M13+'címrend államig'!M13)</f>
        <v>0</v>
      </c>
      <c r="N13" s="6">
        <f>SUM('címrend kötelező'!N13+'címrend önként'!N13+'címrend államig'!N13)</f>
        <v>0</v>
      </c>
      <c r="O13" s="6">
        <f>SUM('címrend kötelező'!O13+'címrend önként'!O13+'címrend államig'!O13)</f>
        <v>0</v>
      </c>
      <c r="P13" s="6">
        <f>SUM('címrend kötelező'!P13+'címrend önként'!P13+'címrend államig'!P13)</f>
        <v>0</v>
      </c>
      <c r="Q13" s="6">
        <f>SUM('címrend kötelező'!Q13+'címrend önként'!Q13+'címrend államig'!Q13)</f>
        <v>0</v>
      </c>
      <c r="R13" s="6">
        <f>SUM('címrend kötelező'!R13+'címrend önként'!R13+'címrend államig'!R13)</f>
        <v>0</v>
      </c>
      <c r="S13" s="6">
        <f>SUM('címrend kötelező'!S13+'címrend önként'!S13+'címrend államig'!S13)</f>
        <v>0</v>
      </c>
      <c r="T13" s="6">
        <f>SUM('címrend kötelező'!T13+'címrend önként'!T13+'címrend államig'!T13)</f>
        <v>0</v>
      </c>
      <c r="U13" s="6">
        <f>SUM('címrend kötelező'!U13+'címrend önként'!U13+'címrend államig'!U13)</f>
        <v>0</v>
      </c>
      <c r="V13" s="6">
        <f>SUM('címrend kötelező'!V13+'címrend önként'!V13+'címrend államig'!V13)</f>
        <v>0</v>
      </c>
      <c r="W13" s="6">
        <f>SUM('címrend kötelező'!W13+'címrend önként'!W13+'címrend államig'!W13)</f>
        <v>0</v>
      </c>
      <c r="X13" s="6">
        <f>SUM('címrend kötelező'!X13+'címrend önként'!X13+'címrend államig'!X13)</f>
        <v>0</v>
      </c>
      <c r="Y13" s="6">
        <f>SUM('címrend kötelező'!Y13+'címrend önként'!Y13+'címrend államig'!Y13)</f>
        <v>0</v>
      </c>
      <c r="Z13" s="6">
        <f>SUM('címrend kötelező'!Z13+'címrend önként'!Z13+'címrend államig'!Z13)</f>
        <v>201</v>
      </c>
      <c r="AA13" s="6">
        <f>SUM('címrend kötelező'!AA13+'címrend önként'!AA13+'címrend államig'!AA13)</f>
        <v>0</v>
      </c>
      <c r="AB13" s="6">
        <f>SUM('címrend kötelező'!AB13+'címrend önként'!AB13+'címrend államig'!AB13)</f>
        <v>201</v>
      </c>
      <c r="AC13" s="6">
        <f>SUM('címrend kötelező'!AC13+'címrend önként'!AC13+'címrend államig'!AC13)</f>
        <v>450543</v>
      </c>
      <c r="AD13" s="6">
        <f>SUM('címrend kötelező'!AD13+'címrend önként'!AD13+'címrend államig'!AD13)</f>
        <v>0</v>
      </c>
      <c r="AE13" s="6">
        <f>SUM('címrend kötelező'!AE13+'címrend önként'!AE13+'címrend államig'!AE13)</f>
        <v>450543</v>
      </c>
      <c r="AF13" s="6">
        <f>SUM('címrend kötelező'!AF13+'címrend önként'!AF13+'címrend államig'!AF13)</f>
        <v>0</v>
      </c>
      <c r="AG13" s="6">
        <f>SUM('címrend kötelező'!AG13+'címrend önként'!AG13+'címrend államig'!AG13)</f>
        <v>0</v>
      </c>
      <c r="AH13" s="6">
        <f>SUM('címrend kötelező'!AH13+'címrend önként'!AH13+'címrend államig'!AH13)</f>
        <v>0</v>
      </c>
      <c r="AI13" s="6">
        <f>SUM('címrend kötelező'!AI13+'címrend önként'!AI13+'címrend államig'!AI13)</f>
        <v>0</v>
      </c>
      <c r="AJ13" s="6">
        <f>SUM('címrend kötelező'!AJ13+'címrend önként'!AJ13+'címrend államig'!AJ13)</f>
        <v>0</v>
      </c>
      <c r="AK13" s="6">
        <f>SUM('címrend kötelező'!AK13+'címrend önként'!AK13+'címrend államig'!AK13)</f>
        <v>0</v>
      </c>
      <c r="AL13" s="6">
        <f>SUM('címrend kötelező'!AL13+'címrend önként'!AL13+'címrend államig'!AL13)</f>
        <v>0</v>
      </c>
      <c r="AM13" s="6">
        <f>SUM('címrend kötelező'!AM13+'címrend önként'!AM13+'címrend államig'!AM13)</f>
        <v>0</v>
      </c>
      <c r="AN13" s="6">
        <f>SUM('címrend kötelező'!AN13+'címrend önként'!AN13+'címrend államig'!AN13)</f>
        <v>0</v>
      </c>
      <c r="AO13" s="6">
        <f>SUM('címrend kötelező'!AO13+'címrend önként'!AO13+'címrend államig'!AO13)</f>
        <v>0</v>
      </c>
      <c r="AP13" s="6">
        <f>SUM('címrend kötelező'!AP13+'címrend önként'!AP13+'címrend államig'!AP13)</f>
        <v>0</v>
      </c>
      <c r="AQ13" s="6">
        <f>SUM('címrend kötelező'!AQ13+'címrend önként'!AQ13+'címrend államig'!AQ13)</f>
        <v>0</v>
      </c>
      <c r="AR13" s="6">
        <f>SUM('címrend kötelező'!AR13+'címrend önként'!AR13+'címrend államig'!AR13)</f>
        <v>0</v>
      </c>
      <c r="AS13" s="6">
        <f>SUM('címrend kötelező'!AS13+'címrend önként'!AS13+'címrend államig'!AS13)</f>
        <v>0</v>
      </c>
      <c r="AT13" s="6">
        <f>SUM('címrend kötelező'!AT13+'címrend önként'!AT13+'címrend államig'!AT13)</f>
        <v>0</v>
      </c>
      <c r="AU13" s="6">
        <f>SUM('címrend kötelező'!AU13+'címrend önként'!AU13+'címrend államig'!AU13)</f>
        <v>0</v>
      </c>
      <c r="AV13" s="6">
        <f>SUM('címrend kötelező'!AV13+'címrend önként'!AV13+'címrend államig'!AV13)</f>
        <v>0</v>
      </c>
      <c r="AW13" s="6">
        <f>SUM('címrend kötelező'!AW13+'címrend önként'!AW13+'címrend államig'!AW13)</f>
        <v>0</v>
      </c>
      <c r="AX13" s="6">
        <f>SUM('címrend kötelező'!AX13+'címrend önként'!AX13+'címrend államig'!AX13)</f>
        <v>0</v>
      </c>
      <c r="AY13" s="6">
        <f>SUM('címrend kötelező'!AY13+'címrend önként'!AY13+'címrend államig'!AY13)</f>
        <v>0</v>
      </c>
      <c r="AZ13" s="6">
        <f>SUM('címrend kötelező'!AZ13+'címrend önként'!AZ13+'címrend államig'!AZ13)</f>
        <v>0</v>
      </c>
      <c r="BA13" s="6">
        <f>SUM('címrend kötelező'!BA13+'címrend önként'!BA13+'címrend államig'!BA13)</f>
        <v>0</v>
      </c>
      <c r="BB13" s="6">
        <f>SUM('címrend kötelező'!BB13+'címrend önként'!BB13+'címrend államig'!BB13)</f>
        <v>0</v>
      </c>
      <c r="BC13" s="6">
        <f>SUM('címrend kötelező'!BC13+'címrend önként'!BC13+'címrend államig'!BC13)</f>
        <v>0</v>
      </c>
      <c r="BD13" s="6">
        <f>SUM('címrend kötelező'!BD13+'címrend önként'!BD13+'címrend államig'!BD13)</f>
        <v>0</v>
      </c>
      <c r="BE13" s="6">
        <f>SUM('címrend kötelező'!BE13+'címrend önként'!BE13+'címrend államig'!BE13)</f>
        <v>0</v>
      </c>
      <c r="BF13" s="6">
        <f>SUM('címrend kötelező'!BF13+'címrend önként'!BF13+'címrend államig'!BF13)</f>
        <v>0</v>
      </c>
      <c r="BG13" s="6">
        <f>SUM('címrend kötelező'!BG13+'címrend önként'!BG13+'címrend államig'!BG13)</f>
        <v>0</v>
      </c>
      <c r="BH13" s="6">
        <f>SUM('címrend kötelező'!BH13+'címrend önként'!BH13+'címrend államig'!BH13)</f>
        <v>0</v>
      </c>
      <c r="BI13" s="6">
        <f>SUM('címrend kötelező'!BI13+'címrend önként'!BI13+'címrend államig'!BI13)</f>
        <v>0</v>
      </c>
      <c r="BJ13" s="6">
        <f>SUM('címrend kötelező'!BJ13+'címrend önként'!BJ13+'címrend államig'!BJ13)</f>
        <v>0</v>
      </c>
      <c r="BK13" s="6">
        <f>SUM('címrend kötelező'!BK13+'címrend önként'!BK13+'címrend államig'!BK13)</f>
        <v>0</v>
      </c>
      <c r="BL13" s="6">
        <f>SUM('címrend kötelező'!BL13+'címrend önként'!BL13+'címrend államig'!BL13)</f>
        <v>0</v>
      </c>
      <c r="BM13" s="6">
        <f>SUM('címrend kötelező'!BM13+'címrend önként'!BM13+'címrend államig'!BM13)</f>
        <v>0</v>
      </c>
      <c r="BN13" s="6">
        <f>SUM('címrend kötelező'!BN13+'címrend önként'!BN13+'címrend államig'!BN13)</f>
        <v>0</v>
      </c>
      <c r="BO13" s="6">
        <f>SUM('címrend kötelező'!BO13+'címrend önként'!BO13+'címrend államig'!BO13)</f>
        <v>0</v>
      </c>
      <c r="BP13" s="6">
        <f>SUM('címrend kötelező'!BP13+'címrend önként'!BP13+'címrend államig'!BP13)</f>
        <v>0</v>
      </c>
      <c r="BQ13" s="6">
        <f>SUM('címrend kötelező'!BQ13+'címrend önként'!BQ13+'címrend államig'!BQ13)</f>
        <v>0</v>
      </c>
      <c r="BR13" s="6">
        <f>SUM('címrend kötelező'!BR13+'címrend önként'!BR13+'címrend államig'!BR13)</f>
        <v>0</v>
      </c>
      <c r="BS13" s="6">
        <f>SUM('címrend kötelező'!BS13+'címrend önként'!BS13+'címrend államig'!BS13)</f>
        <v>0</v>
      </c>
      <c r="BT13" s="6">
        <f>SUM('címrend kötelező'!BT13+'címrend önként'!BT13+'címrend államig'!BT13)</f>
        <v>0</v>
      </c>
      <c r="BU13" s="6">
        <f>SUM('címrend kötelező'!BU13+'címrend önként'!BU13+'címrend államig'!BU13)</f>
        <v>0</v>
      </c>
      <c r="BV13" s="6">
        <f>SUM('címrend kötelező'!BV13+'címrend önként'!BV13+'címrend államig'!BV13)</f>
        <v>0</v>
      </c>
      <c r="BW13" s="6">
        <f>SUM('címrend kötelező'!BW13+'címrend önként'!BW13+'címrend államig'!BW13)</f>
        <v>0</v>
      </c>
      <c r="BX13" s="6">
        <f>SUM('címrend kötelező'!BX13+'címrend önként'!BX13+'címrend államig'!BX13)</f>
        <v>0</v>
      </c>
      <c r="BY13" s="6">
        <f>SUM('címrend kötelező'!BY13+'címrend önként'!BY13+'címrend államig'!BY13)</f>
        <v>0</v>
      </c>
      <c r="BZ13" s="6">
        <f>SUM('címrend kötelező'!BZ13+'címrend önként'!BZ13+'címrend államig'!BZ13)</f>
        <v>0</v>
      </c>
      <c r="CA13" s="6">
        <f>SUM('címrend kötelező'!CA13+'címrend önként'!CA13+'címrend államig'!CA13)</f>
        <v>0</v>
      </c>
      <c r="CB13" s="6">
        <f>SUM('címrend kötelező'!CB13+'címrend önként'!CB13+'címrend államig'!CB13)</f>
        <v>0</v>
      </c>
      <c r="CC13" s="6">
        <f>SUM('címrend kötelező'!CC13+'címrend önként'!CC13+'címrend államig'!CC13)</f>
        <v>0</v>
      </c>
      <c r="CD13" s="6">
        <f>SUM('címrend kötelező'!CD13+'címrend önként'!CD13+'címrend államig'!CD13)</f>
        <v>0</v>
      </c>
      <c r="CE13" s="6">
        <f>SUM('címrend kötelező'!CE13+'címrend önként'!CE13+'címrend államig'!CE13)</f>
        <v>0</v>
      </c>
      <c r="CF13" s="6">
        <f>SUM('címrend kötelező'!CF13+'címrend önként'!CF13+'címrend államig'!CF13)</f>
        <v>0</v>
      </c>
      <c r="CG13" s="6">
        <f>SUM('címrend kötelező'!CG13+'címrend önként'!CG13+'címrend államig'!CG13)</f>
        <v>0</v>
      </c>
      <c r="CH13" s="6">
        <f>SUM('címrend kötelező'!CH13+'címrend önként'!CH13+'címrend államig'!CH13)</f>
        <v>0</v>
      </c>
      <c r="CI13" s="6">
        <f>SUM('címrend kötelező'!CI13+'címrend önként'!CI13+'címrend államig'!CI13)</f>
        <v>0</v>
      </c>
      <c r="CJ13" s="6">
        <f>SUM('címrend kötelező'!CJ13+'címrend önként'!CJ13+'címrend államig'!CJ13)</f>
        <v>0</v>
      </c>
      <c r="CK13" s="6">
        <f>SUM('címrend kötelező'!CK13+'címrend önként'!CK13+'címrend államig'!CK13)</f>
        <v>0</v>
      </c>
      <c r="CL13" s="6">
        <f>SUM('címrend kötelező'!CL13+'címrend önként'!CL13+'címrend államig'!CL13)</f>
        <v>0</v>
      </c>
      <c r="CM13" s="6">
        <f>SUM('címrend kötelező'!CM13+'címrend önként'!CM13+'címrend államig'!CM13)</f>
        <v>0</v>
      </c>
      <c r="CN13" s="6">
        <f>SUM('címrend kötelező'!CN13+'címrend önként'!CN13+'címrend államig'!CN13)</f>
        <v>0</v>
      </c>
      <c r="CO13" s="6">
        <f>SUM('címrend kötelező'!CO13+'címrend önként'!CO13+'címrend államig'!CO13)</f>
        <v>0</v>
      </c>
      <c r="CP13" s="6">
        <f>SUM('címrend kötelező'!CP13+'címrend önként'!CP13+'címrend államig'!CP13)</f>
        <v>0</v>
      </c>
      <c r="CQ13" s="6">
        <f>SUM('címrend kötelező'!CQ13+'címrend önként'!CQ13+'címrend államig'!CQ13)</f>
        <v>0</v>
      </c>
      <c r="CR13" s="6">
        <f>SUM('címrend kötelező'!CR13+'címrend önként'!CR13+'címrend államig'!CR13)</f>
        <v>0</v>
      </c>
      <c r="CS13" s="6">
        <f>SUM('címrend kötelező'!CS13+'címrend önként'!CS13+'címrend államig'!CS13)</f>
        <v>0</v>
      </c>
      <c r="CT13" s="6">
        <f>SUM('címrend kötelező'!CT13+'címrend önként'!CT13+'címrend államig'!CT13)</f>
        <v>0</v>
      </c>
      <c r="CU13" s="6">
        <f>SUM('címrend kötelező'!CU13+'címrend önként'!CU13+'címrend államig'!CU13)</f>
        <v>0</v>
      </c>
      <c r="CV13" s="6">
        <f>SUM('címrend kötelező'!CV13+'címrend önként'!CV13+'címrend államig'!CV13)</f>
        <v>0</v>
      </c>
      <c r="CW13" s="6">
        <f>SUM('címrend kötelező'!CW13+'címrend önként'!CW13+'címrend államig'!CW13)</f>
        <v>0</v>
      </c>
      <c r="CX13" s="6">
        <f>SUM('címrend kötelező'!CX13+'címrend önként'!CX13+'címrend államig'!CX13)</f>
        <v>0</v>
      </c>
      <c r="CY13" s="6">
        <f>SUM('címrend kötelező'!CY13+'címrend önként'!CY13+'címrend államig'!CY13)</f>
        <v>0</v>
      </c>
      <c r="CZ13" s="6">
        <f>SUM('címrend kötelező'!CZ13+'címrend önként'!CZ13+'címrend államig'!CZ13)</f>
        <v>0</v>
      </c>
      <c r="DA13" s="6">
        <f>SUM('címrend kötelező'!DA13+'címrend önként'!DA13+'címrend államig'!DA13)</f>
        <v>0</v>
      </c>
      <c r="DB13" s="6">
        <f>SUM('címrend kötelező'!DB13+'címrend önként'!DB13+'címrend államig'!DB13)</f>
        <v>0</v>
      </c>
      <c r="DC13" s="6">
        <f>SUM('címrend kötelező'!DC13+'címrend önként'!DC13+'címrend államig'!DC13)</f>
        <v>0</v>
      </c>
      <c r="DD13" s="6">
        <f>SUM('címrend kötelező'!DD13+'címrend önként'!DD13+'címrend államig'!DD13)</f>
        <v>0</v>
      </c>
      <c r="DE13" s="6">
        <f>SUM('címrend kötelező'!DE13+'címrend önként'!DE13+'címrend államig'!DE13)</f>
        <v>0</v>
      </c>
      <c r="DF13" s="6">
        <f>SUM('címrend kötelező'!DF13+'címrend önként'!DF13+'címrend államig'!DF13)</f>
        <v>0</v>
      </c>
      <c r="DG13" s="6">
        <f>SUM('címrend kötelező'!DG13+'címrend önként'!DG13+'címrend államig'!DG13)</f>
        <v>0</v>
      </c>
      <c r="DH13" s="6">
        <f>SUM('címrend kötelező'!DH13+'címrend önként'!DH13+'címrend államig'!DH13)</f>
        <v>0</v>
      </c>
      <c r="DI13" s="6">
        <f>SUM('címrend kötelező'!DI13+'címrend önként'!DI13+'címrend államig'!DI13)</f>
        <v>0</v>
      </c>
      <c r="DJ13" s="6">
        <f>SUM('címrend kötelező'!DJ13+'címrend önként'!DJ13+'címrend államig'!DJ13)</f>
        <v>0</v>
      </c>
      <c r="DK13" s="6">
        <f>SUM('címrend kötelező'!DK13+'címrend önként'!DK13+'címrend államig'!DK13)</f>
        <v>0</v>
      </c>
      <c r="DL13" s="6">
        <f>SUM('címrend kötelező'!DL13+'címrend önként'!DL13+'címrend államig'!DL13)</f>
        <v>0</v>
      </c>
      <c r="DM13" s="6">
        <f>SUM('címrend kötelező'!DM13+'címrend önként'!DM13+'címrend államig'!DM13)</f>
        <v>0</v>
      </c>
      <c r="DN13" s="6">
        <f>SUM('címrend kötelező'!DN13+'címrend önként'!DN13+'címrend államig'!DN13)</f>
        <v>0</v>
      </c>
      <c r="DO13" s="6">
        <f>SUM('címrend kötelező'!DO13+'címrend önként'!DO13+'címrend államig'!DO13)</f>
        <v>0</v>
      </c>
      <c r="DP13" s="6">
        <f>SUM('címrend kötelező'!DP13+'címrend önként'!DP13+'címrend államig'!DP13)</f>
        <v>0</v>
      </c>
      <c r="DQ13" s="6">
        <f>SUM('címrend kötelező'!DQ13+'címrend önként'!DQ13+'címrend államig'!DQ13)</f>
        <v>0</v>
      </c>
      <c r="DR13" s="251">
        <f t="shared" si="165"/>
        <v>450744</v>
      </c>
      <c r="DS13" s="251">
        <f t="shared" ref="DS13:DS17" si="257">SUM(C13+F13+I13+L13+O13+R13+U13+X13+AA13+AD13+AG13+AJ13+AM13+AP13+AS13+AV13+AY13+BB13+BE13+BH13+BK13+BN13+BQ13+BT13+BW13+BZ13+CC13+CF13+CI13+CL13+CO13+CR13+CU13+CX13+DA13+DD13+DG13+DJ13+DM13+DP13)</f>
        <v>0</v>
      </c>
      <c r="DT13" s="251">
        <f t="shared" ref="DT13:DT17" si="258">SUM(D13+G13+J13+M13+P13+S13+V13+Y13+AB13+AE13+AH13+AK13+AN13+AQ13+AT13+AW13+AZ13+BC13+BF13+BI13+BL13+BO13+BR13+BU13+BX13+CA13+CD13+CG13+CJ13+CM13+CP13+CS13+CV13+CY13+DB13+DE13+DH13+DK13+DN13+DQ13)</f>
        <v>450744</v>
      </c>
      <c r="DU13" s="6">
        <f>SUM('címrend kötelező'!DU13+'címrend önként'!DU13+'címrend államig'!DU13)</f>
        <v>12266</v>
      </c>
      <c r="DV13" s="6">
        <f>SUM('címrend kötelező'!DV13+'címrend önként'!DV13+'címrend államig'!DV13)</f>
        <v>0</v>
      </c>
      <c r="DW13" s="6">
        <f>SUM('címrend kötelező'!DW13+'címrend önként'!DW13+'címrend államig'!DW13)</f>
        <v>12266</v>
      </c>
      <c r="DX13" s="6">
        <f>SUM('címrend kötelező'!DX13+'címrend önként'!DX13+'címrend államig'!DX13)</f>
        <v>4175</v>
      </c>
      <c r="DY13" s="6">
        <f>SUM('címrend kötelező'!DY13+'címrend önként'!DY13+'címrend államig'!DY13)</f>
        <v>0</v>
      </c>
      <c r="DZ13" s="6">
        <f>SUM('címrend kötelező'!DZ13+'címrend önként'!DZ13+'címrend államig'!DZ13)</f>
        <v>4175</v>
      </c>
      <c r="EA13" s="6">
        <f>SUM('címrend kötelező'!EA13+'címrend önként'!EA13+'címrend államig'!EA13)</f>
        <v>1659</v>
      </c>
      <c r="EB13" s="6">
        <f>SUM('címrend kötelező'!EB13+'címrend önként'!EB13+'címrend államig'!EB13)</f>
        <v>0</v>
      </c>
      <c r="EC13" s="6">
        <f>SUM('címrend kötelező'!EC13+'címrend önként'!EC13+'címrend államig'!EC13)</f>
        <v>1659</v>
      </c>
      <c r="ED13" s="6">
        <f>SUM('címrend kötelező'!ED13+'címrend önként'!ED13+'címrend államig'!ED13)</f>
        <v>130505</v>
      </c>
      <c r="EE13" s="6">
        <f>SUM('címrend kötelező'!EE13+'címrend önként'!EE13+'címrend államig'!EE13)</f>
        <v>0</v>
      </c>
      <c r="EF13" s="6">
        <f>SUM('címrend kötelező'!EF13+'címrend önként'!EF13+'címrend államig'!EF13)</f>
        <v>130505</v>
      </c>
      <c r="EG13" s="6">
        <f>SUM('címrend kötelező'!EG13+'címrend önként'!EG13+'címrend államig'!EG13)</f>
        <v>44799</v>
      </c>
      <c r="EH13" s="6">
        <f>SUM('címrend kötelező'!EH13+'címrend önként'!EH13+'címrend államig'!EH13)</f>
        <v>0</v>
      </c>
      <c r="EI13" s="6">
        <f>SUM('címrend kötelező'!EI13+'címrend önként'!EI13+'címrend államig'!EI13)</f>
        <v>44799</v>
      </c>
      <c r="EJ13" s="6">
        <f>SUM('címrend kötelező'!EJ13+'címrend önként'!EJ13+'címrend államig'!EJ13)</f>
        <v>7828</v>
      </c>
      <c r="EK13" s="6">
        <f>SUM('címrend kötelező'!EK13+'címrend önként'!EK13+'címrend államig'!EK13)</f>
        <v>0</v>
      </c>
      <c r="EL13" s="6">
        <f>SUM('címrend kötelező'!EL13+'címrend önként'!EL13+'címrend államig'!EL13)</f>
        <v>7828</v>
      </c>
      <c r="EM13" s="6">
        <f>SUM('címrend kötelező'!EM13+'címrend önként'!EM13+'címrend államig'!EM13)</f>
        <v>9745</v>
      </c>
      <c r="EN13" s="6">
        <f>SUM('címrend kötelező'!EN13+'címrend önként'!EN13+'címrend államig'!EN13)</f>
        <v>0</v>
      </c>
      <c r="EO13" s="6">
        <f>SUM('címrend kötelező'!EO13+'címrend önként'!EO13+'címrend államig'!EO13)</f>
        <v>9745</v>
      </c>
      <c r="EP13" s="6">
        <f>SUM('címrend kötelező'!EP13+'címrend önként'!EP13+'címrend államig'!EP13)</f>
        <v>87921</v>
      </c>
      <c r="EQ13" s="6">
        <f>SUM('címrend kötelező'!EQ13+'címrend önként'!EQ13+'címrend államig'!EQ13)</f>
        <v>0</v>
      </c>
      <c r="ER13" s="6">
        <f>SUM('címrend kötelező'!ER13+'címrend önként'!ER13+'címrend államig'!ER13)</f>
        <v>87921</v>
      </c>
      <c r="ES13" s="6">
        <f>SUM('címrend kötelező'!ES13+'címrend önként'!ES13+'címrend államig'!ES13)</f>
        <v>56578</v>
      </c>
      <c r="ET13" s="6">
        <f>SUM('címrend kötelező'!ET13+'címrend önként'!ET13+'címrend államig'!ET13)</f>
        <v>0</v>
      </c>
      <c r="EU13" s="6">
        <f>SUM('címrend kötelező'!EU13+'címrend önként'!EU13+'címrend államig'!EU13)</f>
        <v>56578</v>
      </c>
      <c r="EV13" s="251">
        <f t="shared" si="166"/>
        <v>355476</v>
      </c>
      <c r="EW13" s="251">
        <f t="shared" ref="EW13:EW17" si="259">DV13+DY13+EB13+EE13+EH13+EK13+EN13+EQ13+ET13</f>
        <v>0</v>
      </c>
      <c r="EX13" s="251">
        <f t="shared" ref="EX13:EX17" si="260">DW13+DZ13+EC13+EF13+EI13+EL13+EO13+ER13+EU13</f>
        <v>355476</v>
      </c>
      <c r="EY13" s="251">
        <f>'címrend kötelező'!EY13+'címrend önként'!EY13+'címrend államig'!EY13</f>
        <v>0</v>
      </c>
      <c r="EZ13" s="251">
        <f>'címrend kötelező'!EZ13+'címrend önként'!EZ13+'címrend államig'!EZ13</f>
        <v>0</v>
      </c>
      <c r="FA13" s="251">
        <f>'címrend kötelező'!FA13+'címrend önként'!FA13+'címrend államig'!FA13</f>
        <v>0</v>
      </c>
      <c r="FB13" s="251">
        <f>'címrend kötelező'!FB13+'címrend önként'!FB13+'címrend államig'!FB13</f>
        <v>11720</v>
      </c>
      <c r="FC13" s="251">
        <f>'címrend kötelező'!FC13+'címrend önként'!FC13+'címrend államig'!FC13</f>
        <v>0</v>
      </c>
      <c r="FD13" s="251">
        <f>'címrend kötelező'!FD13+'címrend önként'!FD13+'címrend államig'!FD13</f>
        <v>11720</v>
      </c>
      <c r="FE13" s="251">
        <f>'címrend kötelező'!FE13+'címrend önként'!FE13+'címrend államig'!FE13</f>
        <v>1980</v>
      </c>
      <c r="FF13" s="251">
        <f>'címrend kötelező'!FF13+'címrend önként'!FF13+'címrend államig'!FF13</f>
        <v>0</v>
      </c>
      <c r="FG13" s="251">
        <f>'címrend kötelező'!FG13+'címrend önként'!FG13+'címrend államig'!FG13</f>
        <v>1980</v>
      </c>
      <c r="FH13" s="251">
        <f>'címrend kötelező'!FH13+'címrend önként'!FH13+'címrend államig'!FH13</f>
        <v>42696</v>
      </c>
      <c r="FI13" s="251">
        <f>'címrend kötelező'!FI13+'címrend önként'!FI13+'címrend államig'!FI13</f>
        <v>0</v>
      </c>
      <c r="FJ13" s="251">
        <f>'címrend kötelező'!FJ13+'címrend önként'!FJ13+'címrend államig'!FJ13</f>
        <v>42696</v>
      </c>
      <c r="FK13" s="251">
        <f>'címrend kötelező'!FK13+'címrend önként'!FK13+'címrend államig'!FK13</f>
        <v>4077</v>
      </c>
      <c r="FL13" s="251">
        <f>'címrend kötelező'!FL13+'címrend önként'!FL13+'címrend államig'!FL13</f>
        <v>0</v>
      </c>
      <c r="FM13" s="251">
        <f>'címrend kötelező'!FM13+'címrend önként'!FM13+'címrend államig'!FM13</f>
        <v>4077</v>
      </c>
      <c r="FN13" s="251">
        <f>'címrend kötelező'!FN13+'címrend önként'!FN13+'címrend államig'!FN13</f>
        <v>13931</v>
      </c>
      <c r="FO13" s="251">
        <f>'címrend kötelező'!FO13+'címrend önként'!FO13+'címrend államig'!FO13</f>
        <v>0</v>
      </c>
      <c r="FP13" s="251">
        <f>'címrend kötelező'!FP13+'címrend önként'!FP13+'címrend államig'!FP13</f>
        <v>13931</v>
      </c>
      <c r="FQ13" s="251">
        <f>'címrend kötelező'!FQ13+'címrend önként'!FQ13+'címrend államig'!FQ13</f>
        <v>9280</v>
      </c>
      <c r="FR13" s="251">
        <f>'címrend kötelező'!FR13+'címrend önként'!FR13+'címrend államig'!FR13</f>
        <v>0</v>
      </c>
      <c r="FS13" s="251">
        <f>'címrend kötelező'!FS13+'címrend önként'!FS13+'címrend államig'!FS13</f>
        <v>9280</v>
      </c>
      <c r="FT13" s="251">
        <f>'címrend kötelező'!FT13+'címrend önként'!FT13+'címrend államig'!FT13</f>
        <v>4698</v>
      </c>
      <c r="FU13" s="251">
        <f>'címrend kötelező'!FU13+'címrend önként'!FU13+'címrend államig'!FU13</f>
        <v>0</v>
      </c>
      <c r="FV13" s="251">
        <f>'címrend kötelező'!FV13+'címrend önként'!FV13+'címrend államig'!FV13</f>
        <v>4698</v>
      </c>
      <c r="FW13" s="251">
        <f>'címrend kötelező'!FW13+'címrend önként'!FW13+'címrend államig'!FW13</f>
        <v>2775</v>
      </c>
      <c r="FX13" s="251">
        <f>'címrend kötelező'!FX13+'címrend önként'!FX13+'címrend államig'!FX13</f>
        <v>0</v>
      </c>
      <c r="FY13" s="251">
        <f>'címrend kötelező'!FY13+'címrend önként'!FY13+'címrend államig'!FY13</f>
        <v>2775</v>
      </c>
      <c r="FZ13" s="251">
        <f>'címrend kötelező'!FZ13+'címrend önként'!FZ13+'címrend államig'!FZ13</f>
        <v>641</v>
      </c>
      <c r="GA13" s="251">
        <f>'címrend kötelező'!GA13+'címrend önként'!GA13+'címrend államig'!GA13</f>
        <v>0</v>
      </c>
      <c r="GB13" s="251">
        <f>'címrend kötelező'!GB13+'címrend önként'!GB13+'címrend államig'!GB13</f>
        <v>641</v>
      </c>
      <c r="GC13" s="251">
        <f>'címrend kötelező'!GC13+'címrend önként'!GC13+'címrend államig'!GC13</f>
        <v>3552</v>
      </c>
      <c r="GD13" s="251">
        <f>'címrend kötelező'!GD13+'címrend önként'!GD13+'címrend államig'!GD13</f>
        <v>0</v>
      </c>
      <c r="GE13" s="251">
        <f>'címrend kötelező'!GE13+'címrend önként'!GE13+'címrend államig'!GE13</f>
        <v>3552</v>
      </c>
      <c r="GF13" s="251">
        <f>'címrend kötelező'!GF13+'címrend önként'!GF13+'címrend államig'!GF13</f>
        <v>46838</v>
      </c>
      <c r="GG13" s="251">
        <f>'címrend kötelező'!GG13+'címrend önként'!GG13+'címrend államig'!GG13</f>
        <v>0</v>
      </c>
      <c r="GH13" s="251">
        <f>'címrend kötelező'!GH13+'címrend önként'!GH13+'címrend államig'!GH13</f>
        <v>46838</v>
      </c>
      <c r="GI13" s="251">
        <f>'címrend kötelező'!GI13+'címrend önként'!GI13+'címrend államig'!GI13</f>
        <v>5916</v>
      </c>
      <c r="GJ13" s="251">
        <f>'címrend kötelező'!GJ13+'címrend önként'!GJ13+'címrend államig'!GJ13</f>
        <v>0</v>
      </c>
      <c r="GK13" s="251">
        <f>'címrend kötelező'!GK13+'címrend önként'!GK13+'címrend államig'!GK13</f>
        <v>5916</v>
      </c>
      <c r="GL13" s="251">
        <f>EY13+FB13+FE13+FH13+FK13+FN13+FQ13+FT13+FW13+FZ13+GC13+GF13+GI13</f>
        <v>148104</v>
      </c>
      <c r="GM13" s="251">
        <f t="shared" ref="GM13:GN17" si="261">EZ13+FC13+FF13+FI13+FL13+FO13+FR13+FU13+FX13+GA13+GD13+GG13+GJ13</f>
        <v>0</v>
      </c>
      <c r="GN13" s="251">
        <f t="shared" si="261"/>
        <v>148104</v>
      </c>
      <c r="GO13" s="251">
        <f>'címrend kötelező'!GO13+'címrend önként'!GO13+'címrend államig'!GO13</f>
        <v>39415</v>
      </c>
      <c r="GP13" s="251">
        <f>'címrend kötelező'!GP13+'címrend önként'!GP13+'címrend államig'!GP13</f>
        <v>0</v>
      </c>
      <c r="GQ13" s="251">
        <f>'címrend kötelező'!GQ13+'címrend önként'!GQ13+'címrend államig'!GQ13</f>
        <v>39415</v>
      </c>
      <c r="GR13" s="251">
        <f>'címrend kötelező'!GR13+'címrend önként'!GR13+'címrend államig'!GR13</f>
        <v>927</v>
      </c>
      <c r="GS13" s="251">
        <f>'címrend kötelező'!GS13+'címrend önként'!GS13+'címrend államig'!GS13</f>
        <v>0</v>
      </c>
      <c r="GT13" s="251">
        <f>'címrend kötelező'!GT13+'címrend önként'!GT13+'címrend államig'!GT13</f>
        <v>927</v>
      </c>
      <c r="GU13" s="251">
        <f>'címrend kötelező'!GU13+'címrend önként'!GU13+'címrend államig'!GU13</f>
        <v>39341</v>
      </c>
      <c r="GV13" s="251">
        <f>'címrend kötelező'!GV13+'címrend önként'!GV13+'címrend államig'!GV13</f>
        <v>0</v>
      </c>
      <c r="GW13" s="251">
        <f>'címrend kötelező'!GW13+'címrend önként'!GW13+'címrend államig'!GW13</f>
        <v>39341</v>
      </c>
      <c r="GX13" s="35">
        <f t="shared" si="159"/>
        <v>227787</v>
      </c>
      <c r="GY13" s="251">
        <f t="shared" ref="GY13:GY17" si="262">GM13+GP13+GS13+GV13</f>
        <v>0</v>
      </c>
      <c r="GZ13" s="35">
        <f t="shared" ref="GZ13:GZ17" si="263">GN13+GQ13+GT13+GW13</f>
        <v>227787</v>
      </c>
      <c r="HA13" s="35">
        <f t="shared" si="162"/>
        <v>1034007</v>
      </c>
      <c r="HB13" s="35">
        <f t="shared" ref="HB13:HB17" si="264">DS13+EW13+GY13</f>
        <v>0</v>
      </c>
      <c r="HC13" s="131">
        <f t="shared" ref="HC13:HC17" si="265">DT13+EX13+GZ13</f>
        <v>1034007</v>
      </c>
      <c r="HE13" s="136"/>
      <c r="HF13" s="136"/>
    </row>
    <row r="14" spans="1:214" ht="15" customHeight="1" x14ac:dyDescent="0.2">
      <c r="A14" s="112" t="s">
        <v>382</v>
      </c>
      <c r="B14" s="6">
        <f>SUM('címrend kötelező'!B14+'címrend önként'!B14+'címrend államig'!B14)</f>
        <v>0</v>
      </c>
      <c r="C14" s="6">
        <f>SUM('címrend kötelező'!C14+'címrend önként'!C14+'címrend államig'!C14)</f>
        <v>0</v>
      </c>
      <c r="D14" s="6">
        <f>SUM('címrend kötelező'!D14+'címrend önként'!D14+'címrend államig'!D14)</f>
        <v>0</v>
      </c>
      <c r="E14" s="6">
        <f>SUM('címrend kötelező'!E14+'címrend önként'!E14+'címrend államig'!E14)</f>
        <v>0</v>
      </c>
      <c r="F14" s="6">
        <f>SUM('címrend kötelező'!F14+'címrend önként'!F14+'címrend államig'!F14)</f>
        <v>0</v>
      </c>
      <c r="G14" s="6">
        <f>SUM('címrend kötelező'!G14+'címrend önként'!G14+'címrend államig'!G14)</f>
        <v>0</v>
      </c>
      <c r="H14" s="6">
        <f>SUM('címrend kötelező'!H14+'címrend önként'!H14+'címrend államig'!H14)</f>
        <v>0</v>
      </c>
      <c r="I14" s="6">
        <f>SUM('címrend kötelező'!I14+'címrend önként'!I14+'címrend államig'!I14)</f>
        <v>0</v>
      </c>
      <c r="J14" s="6">
        <f>SUM('címrend kötelező'!J14+'címrend önként'!J14+'címrend államig'!J14)</f>
        <v>0</v>
      </c>
      <c r="K14" s="6">
        <f>SUM('címrend kötelező'!K14+'címrend önként'!K14+'címrend államig'!K14)</f>
        <v>0</v>
      </c>
      <c r="L14" s="6">
        <f>SUM('címrend kötelező'!L14+'címrend önként'!L14+'címrend államig'!L14)</f>
        <v>0</v>
      </c>
      <c r="M14" s="6">
        <f>SUM('címrend kötelező'!M14+'címrend önként'!M14+'címrend államig'!M14)</f>
        <v>0</v>
      </c>
      <c r="N14" s="6">
        <f>SUM('címrend kötelező'!N14+'címrend önként'!N14+'címrend államig'!N14)</f>
        <v>0</v>
      </c>
      <c r="O14" s="6">
        <f>SUM('címrend kötelező'!O14+'címrend önként'!O14+'címrend államig'!O14)</f>
        <v>0</v>
      </c>
      <c r="P14" s="6">
        <f>SUM('címrend kötelező'!P14+'címrend önként'!P14+'címrend államig'!P14)</f>
        <v>0</v>
      </c>
      <c r="Q14" s="6">
        <f>SUM('címrend kötelező'!Q14+'címrend önként'!Q14+'címrend államig'!Q14)</f>
        <v>0</v>
      </c>
      <c r="R14" s="6">
        <f>SUM('címrend kötelező'!R14+'címrend önként'!R14+'címrend államig'!R14)</f>
        <v>0</v>
      </c>
      <c r="S14" s="6">
        <f>SUM('címrend kötelező'!S14+'címrend önként'!S14+'címrend államig'!S14)</f>
        <v>0</v>
      </c>
      <c r="T14" s="6">
        <f>SUM('címrend kötelező'!T14+'címrend önként'!T14+'címrend államig'!T14)</f>
        <v>0</v>
      </c>
      <c r="U14" s="6">
        <f>SUM('címrend kötelező'!U14+'címrend önként'!U14+'címrend államig'!U14)</f>
        <v>0</v>
      </c>
      <c r="V14" s="6">
        <f>SUM('címrend kötelező'!V14+'címrend önként'!V14+'címrend államig'!V14)</f>
        <v>0</v>
      </c>
      <c r="W14" s="6">
        <f>SUM('címrend kötelező'!W14+'címrend önként'!W14+'címrend államig'!W14)</f>
        <v>0</v>
      </c>
      <c r="X14" s="6">
        <f>SUM('címrend kötelező'!X14+'címrend önként'!X14+'címrend államig'!X14)</f>
        <v>0</v>
      </c>
      <c r="Y14" s="6">
        <f>SUM('címrend kötelező'!Y14+'címrend önként'!Y14+'címrend államig'!Y14)</f>
        <v>0</v>
      </c>
      <c r="Z14" s="6">
        <f>SUM('címrend kötelező'!Z14+'címrend önként'!Z14+'címrend államig'!Z14)</f>
        <v>0</v>
      </c>
      <c r="AA14" s="6">
        <f>SUM('címrend kötelező'!AA14+'címrend önként'!AA14+'címrend államig'!AA14)</f>
        <v>0</v>
      </c>
      <c r="AB14" s="6">
        <f>SUM('címrend kötelező'!AB14+'címrend önként'!AB14+'címrend államig'!AB14)</f>
        <v>0</v>
      </c>
      <c r="AC14" s="6">
        <f>SUM('címrend kötelező'!AC14+'címrend önként'!AC14+'címrend államig'!AC14)</f>
        <v>0</v>
      </c>
      <c r="AD14" s="6">
        <f>SUM('címrend kötelező'!AD14+'címrend önként'!AD14+'címrend államig'!AD14)</f>
        <v>0</v>
      </c>
      <c r="AE14" s="6">
        <f>SUM('címrend kötelező'!AE14+'címrend önként'!AE14+'címrend államig'!AE14)</f>
        <v>0</v>
      </c>
      <c r="AF14" s="6">
        <f>SUM('címrend kötelező'!AF14+'címrend önként'!AF14+'címrend államig'!AF14)</f>
        <v>0</v>
      </c>
      <c r="AG14" s="6">
        <f>SUM('címrend kötelező'!AG14+'címrend önként'!AG14+'címrend államig'!AG14)</f>
        <v>0</v>
      </c>
      <c r="AH14" s="6">
        <f>SUM('címrend kötelező'!AH14+'címrend önként'!AH14+'címrend államig'!AH14)</f>
        <v>0</v>
      </c>
      <c r="AI14" s="6">
        <f>SUM('címrend kötelező'!AI14+'címrend önként'!AI14+'címrend államig'!AI14)</f>
        <v>0</v>
      </c>
      <c r="AJ14" s="6">
        <f>SUM('címrend kötelező'!AJ14+'címrend önként'!AJ14+'címrend államig'!AJ14)</f>
        <v>0</v>
      </c>
      <c r="AK14" s="6">
        <f>SUM('címrend kötelező'!AK14+'címrend önként'!AK14+'címrend államig'!AK14)</f>
        <v>0</v>
      </c>
      <c r="AL14" s="6">
        <f>SUM('címrend kötelező'!AL14+'címrend önként'!AL14+'címrend államig'!AL14)</f>
        <v>0</v>
      </c>
      <c r="AM14" s="6">
        <f>SUM('címrend kötelező'!AM14+'címrend önként'!AM14+'címrend államig'!AM14)</f>
        <v>0</v>
      </c>
      <c r="AN14" s="6">
        <f>SUM('címrend kötelező'!AN14+'címrend önként'!AN14+'címrend államig'!AN14)</f>
        <v>0</v>
      </c>
      <c r="AO14" s="6">
        <f>SUM('címrend kötelező'!AO14+'címrend önként'!AO14+'címrend államig'!AO14)</f>
        <v>0</v>
      </c>
      <c r="AP14" s="6">
        <f>SUM('címrend kötelező'!AP14+'címrend önként'!AP14+'címrend államig'!AP14)</f>
        <v>0</v>
      </c>
      <c r="AQ14" s="6">
        <f>SUM('címrend kötelező'!AQ14+'címrend önként'!AQ14+'címrend államig'!AQ14)</f>
        <v>0</v>
      </c>
      <c r="AR14" s="6">
        <f>SUM('címrend kötelező'!AR14+'címrend önként'!AR14+'címrend államig'!AR14)</f>
        <v>0</v>
      </c>
      <c r="AS14" s="6">
        <f>SUM('címrend kötelező'!AS14+'címrend önként'!AS14+'címrend államig'!AS14)</f>
        <v>0</v>
      </c>
      <c r="AT14" s="6">
        <f>SUM('címrend kötelező'!AT14+'címrend önként'!AT14+'címrend államig'!AT14)</f>
        <v>0</v>
      </c>
      <c r="AU14" s="6">
        <f>SUM('címrend kötelező'!AU14+'címrend önként'!AU14+'címrend államig'!AU14)</f>
        <v>0</v>
      </c>
      <c r="AV14" s="6">
        <f>SUM('címrend kötelező'!AV14+'címrend önként'!AV14+'címrend államig'!AV14)</f>
        <v>0</v>
      </c>
      <c r="AW14" s="6">
        <f>SUM('címrend kötelező'!AW14+'címrend önként'!AW14+'címrend államig'!AW14)</f>
        <v>0</v>
      </c>
      <c r="AX14" s="6">
        <f>SUM('címrend kötelező'!AX14+'címrend önként'!AX14+'címrend államig'!AX14)</f>
        <v>0</v>
      </c>
      <c r="AY14" s="6">
        <f>SUM('címrend kötelező'!AY14+'címrend önként'!AY14+'címrend államig'!AY14)</f>
        <v>0</v>
      </c>
      <c r="AZ14" s="6">
        <f>SUM('címrend kötelező'!AZ14+'címrend önként'!AZ14+'címrend államig'!AZ14)</f>
        <v>0</v>
      </c>
      <c r="BA14" s="6">
        <f>SUM('címrend kötelező'!BA14+'címrend önként'!BA14+'címrend államig'!BA14)</f>
        <v>0</v>
      </c>
      <c r="BB14" s="6">
        <f>SUM('címrend kötelező'!BB14+'címrend önként'!BB14+'címrend államig'!BB14)</f>
        <v>0</v>
      </c>
      <c r="BC14" s="6">
        <f>SUM('címrend kötelező'!BC14+'címrend önként'!BC14+'címrend államig'!BC14)</f>
        <v>0</v>
      </c>
      <c r="BD14" s="6">
        <f>SUM('címrend kötelező'!BD14+'címrend önként'!BD14+'címrend államig'!BD14)</f>
        <v>0</v>
      </c>
      <c r="BE14" s="6">
        <f>SUM('címrend kötelező'!BE14+'címrend önként'!BE14+'címrend államig'!BE14)</f>
        <v>0</v>
      </c>
      <c r="BF14" s="6">
        <f>SUM('címrend kötelező'!BF14+'címrend önként'!BF14+'címrend államig'!BF14)</f>
        <v>0</v>
      </c>
      <c r="BG14" s="6">
        <f>SUM('címrend kötelező'!BG14+'címrend önként'!BG14+'címrend államig'!BG14)</f>
        <v>0</v>
      </c>
      <c r="BH14" s="6">
        <f>SUM('címrend kötelező'!BH14+'címrend önként'!BH14+'címrend államig'!BH14)</f>
        <v>0</v>
      </c>
      <c r="BI14" s="6">
        <f>SUM('címrend kötelező'!BI14+'címrend önként'!BI14+'címrend államig'!BI14)</f>
        <v>0</v>
      </c>
      <c r="BJ14" s="6">
        <f>SUM('címrend kötelező'!BJ14+'címrend önként'!BJ14+'címrend államig'!BJ14)</f>
        <v>0</v>
      </c>
      <c r="BK14" s="6">
        <f>SUM('címrend kötelező'!BK14+'címrend önként'!BK14+'címrend államig'!BK14)</f>
        <v>0</v>
      </c>
      <c r="BL14" s="6">
        <f>SUM('címrend kötelező'!BL14+'címrend önként'!BL14+'címrend államig'!BL14)</f>
        <v>0</v>
      </c>
      <c r="BM14" s="6">
        <f>SUM('címrend kötelező'!BM14+'címrend önként'!BM14+'címrend államig'!BM14)</f>
        <v>0</v>
      </c>
      <c r="BN14" s="6">
        <f>SUM('címrend kötelező'!BN14+'címrend önként'!BN14+'címrend államig'!BN14)</f>
        <v>0</v>
      </c>
      <c r="BO14" s="6">
        <f>SUM('címrend kötelező'!BO14+'címrend önként'!BO14+'címrend államig'!BO14)</f>
        <v>0</v>
      </c>
      <c r="BP14" s="6">
        <f>SUM('címrend kötelező'!BP14+'címrend önként'!BP14+'címrend államig'!BP14)</f>
        <v>0</v>
      </c>
      <c r="BQ14" s="6">
        <f>SUM('címrend kötelező'!BQ14+'címrend önként'!BQ14+'címrend államig'!BQ14)</f>
        <v>0</v>
      </c>
      <c r="BR14" s="6">
        <f>SUM('címrend kötelező'!BR14+'címrend önként'!BR14+'címrend államig'!BR14)</f>
        <v>0</v>
      </c>
      <c r="BS14" s="6">
        <f>SUM('címrend kötelező'!BS14+'címrend önként'!BS14+'címrend államig'!BS14)</f>
        <v>0</v>
      </c>
      <c r="BT14" s="6">
        <f>SUM('címrend kötelező'!BT14+'címrend önként'!BT14+'címrend államig'!BT14)</f>
        <v>0</v>
      </c>
      <c r="BU14" s="6">
        <f>SUM('címrend kötelező'!BU14+'címrend önként'!BU14+'címrend államig'!BU14)</f>
        <v>0</v>
      </c>
      <c r="BV14" s="6">
        <f>SUM('címrend kötelező'!BV14+'címrend önként'!BV14+'címrend államig'!BV14)</f>
        <v>0</v>
      </c>
      <c r="BW14" s="6">
        <f>SUM('címrend kötelező'!BW14+'címrend önként'!BW14+'címrend államig'!BW14)</f>
        <v>0</v>
      </c>
      <c r="BX14" s="6">
        <f>SUM('címrend kötelező'!BX14+'címrend önként'!BX14+'címrend államig'!BX14)</f>
        <v>0</v>
      </c>
      <c r="BY14" s="6">
        <f>SUM('címrend kötelező'!BY14+'címrend önként'!BY14+'címrend államig'!BY14)</f>
        <v>0</v>
      </c>
      <c r="BZ14" s="6">
        <f>SUM('címrend kötelező'!BZ14+'címrend önként'!BZ14+'címrend államig'!BZ14)</f>
        <v>0</v>
      </c>
      <c r="CA14" s="6">
        <f>SUM('címrend kötelező'!CA14+'címrend önként'!CA14+'címrend államig'!CA14)</f>
        <v>0</v>
      </c>
      <c r="CB14" s="6">
        <f>SUM('címrend kötelező'!CB14+'címrend önként'!CB14+'címrend államig'!CB14)</f>
        <v>0</v>
      </c>
      <c r="CC14" s="6">
        <f>SUM('címrend kötelező'!CC14+'címrend önként'!CC14+'címrend államig'!CC14)</f>
        <v>0</v>
      </c>
      <c r="CD14" s="6">
        <f>SUM('címrend kötelező'!CD14+'címrend önként'!CD14+'címrend államig'!CD14)</f>
        <v>0</v>
      </c>
      <c r="CE14" s="6">
        <f>SUM('címrend kötelező'!CE14+'címrend önként'!CE14+'címrend államig'!CE14)</f>
        <v>0</v>
      </c>
      <c r="CF14" s="6">
        <f>SUM('címrend kötelező'!CF14+'címrend önként'!CF14+'címrend államig'!CF14)</f>
        <v>0</v>
      </c>
      <c r="CG14" s="6">
        <f>SUM('címrend kötelező'!CG14+'címrend önként'!CG14+'címrend államig'!CG14)</f>
        <v>0</v>
      </c>
      <c r="CH14" s="6">
        <f>SUM('címrend kötelező'!CH14+'címrend önként'!CH14+'címrend államig'!CH14)</f>
        <v>0</v>
      </c>
      <c r="CI14" s="6">
        <f>SUM('címrend kötelező'!CI14+'címrend önként'!CI14+'címrend államig'!CI14)</f>
        <v>0</v>
      </c>
      <c r="CJ14" s="6">
        <f>SUM('címrend kötelező'!CJ14+'címrend önként'!CJ14+'címrend államig'!CJ14)</f>
        <v>0</v>
      </c>
      <c r="CK14" s="6">
        <f>SUM('címrend kötelező'!CK14+'címrend önként'!CK14+'címrend államig'!CK14)</f>
        <v>0</v>
      </c>
      <c r="CL14" s="6">
        <f>SUM('címrend kötelező'!CL14+'címrend önként'!CL14+'címrend államig'!CL14)</f>
        <v>0</v>
      </c>
      <c r="CM14" s="6">
        <f>SUM('címrend kötelező'!CM14+'címrend önként'!CM14+'címrend államig'!CM14)</f>
        <v>0</v>
      </c>
      <c r="CN14" s="6">
        <f>SUM('címrend kötelező'!CN14+'címrend önként'!CN14+'címrend államig'!CN14)</f>
        <v>0</v>
      </c>
      <c r="CO14" s="6">
        <f>SUM('címrend kötelező'!CO14+'címrend önként'!CO14+'címrend államig'!CO14)</f>
        <v>0</v>
      </c>
      <c r="CP14" s="6">
        <f>SUM('címrend kötelező'!CP14+'címrend önként'!CP14+'címrend államig'!CP14)</f>
        <v>0</v>
      </c>
      <c r="CQ14" s="6">
        <f>SUM('címrend kötelező'!CQ14+'címrend önként'!CQ14+'címrend államig'!CQ14)</f>
        <v>0</v>
      </c>
      <c r="CR14" s="6">
        <f>SUM('címrend kötelező'!CR14+'címrend önként'!CR14+'címrend államig'!CR14)</f>
        <v>0</v>
      </c>
      <c r="CS14" s="6">
        <f>SUM('címrend kötelező'!CS14+'címrend önként'!CS14+'címrend államig'!CS14)</f>
        <v>0</v>
      </c>
      <c r="CT14" s="6">
        <f>SUM('címrend kötelező'!CT14+'címrend önként'!CT14+'címrend államig'!CT14)</f>
        <v>0</v>
      </c>
      <c r="CU14" s="6">
        <f>SUM('címrend kötelező'!CU14+'címrend önként'!CU14+'címrend államig'!CU14)</f>
        <v>0</v>
      </c>
      <c r="CV14" s="6">
        <f>SUM('címrend kötelező'!CV14+'címrend önként'!CV14+'címrend államig'!CV14)</f>
        <v>0</v>
      </c>
      <c r="CW14" s="6">
        <f>SUM('címrend kötelező'!CW14+'címrend önként'!CW14+'címrend államig'!CW14)</f>
        <v>0</v>
      </c>
      <c r="CX14" s="6">
        <f>SUM('címrend kötelező'!CX14+'címrend önként'!CX14+'címrend államig'!CX14)</f>
        <v>0</v>
      </c>
      <c r="CY14" s="6">
        <f>SUM('címrend kötelező'!CY14+'címrend önként'!CY14+'címrend államig'!CY14)</f>
        <v>0</v>
      </c>
      <c r="CZ14" s="6">
        <f>SUM('címrend kötelező'!CZ14+'címrend önként'!CZ14+'címrend államig'!CZ14)</f>
        <v>0</v>
      </c>
      <c r="DA14" s="6">
        <f>SUM('címrend kötelező'!DA14+'címrend önként'!DA14+'címrend államig'!DA14)</f>
        <v>0</v>
      </c>
      <c r="DB14" s="6">
        <f>SUM('címrend kötelező'!DB14+'címrend önként'!DB14+'címrend államig'!DB14)</f>
        <v>0</v>
      </c>
      <c r="DC14" s="6">
        <f>SUM('címrend kötelező'!DC14+'címrend önként'!DC14+'címrend államig'!DC14)</f>
        <v>0</v>
      </c>
      <c r="DD14" s="6">
        <f>SUM('címrend kötelező'!DD14+'címrend önként'!DD14+'címrend államig'!DD14)</f>
        <v>0</v>
      </c>
      <c r="DE14" s="6">
        <f>SUM('címrend kötelező'!DE14+'címrend önként'!DE14+'címrend államig'!DE14)</f>
        <v>0</v>
      </c>
      <c r="DF14" s="6">
        <f>SUM('címrend kötelező'!DF14+'címrend önként'!DF14+'címrend államig'!DF14)</f>
        <v>0</v>
      </c>
      <c r="DG14" s="6">
        <f>SUM('címrend kötelező'!DG14+'címrend önként'!DG14+'címrend államig'!DG14)</f>
        <v>0</v>
      </c>
      <c r="DH14" s="6">
        <f>SUM('címrend kötelező'!DH14+'címrend önként'!DH14+'címrend államig'!DH14)</f>
        <v>0</v>
      </c>
      <c r="DI14" s="6">
        <f>SUM('címrend kötelező'!DI14+'címrend önként'!DI14+'címrend államig'!DI14)</f>
        <v>0</v>
      </c>
      <c r="DJ14" s="6">
        <f>SUM('címrend kötelező'!DJ14+'címrend önként'!DJ14+'címrend államig'!DJ14)</f>
        <v>0</v>
      </c>
      <c r="DK14" s="6">
        <f>SUM('címrend kötelező'!DK14+'címrend önként'!DK14+'címrend államig'!DK14)</f>
        <v>0</v>
      </c>
      <c r="DL14" s="6">
        <f>SUM('címrend kötelező'!DL14+'címrend önként'!DL14+'címrend államig'!DL14)</f>
        <v>0</v>
      </c>
      <c r="DM14" s="6">
        <f>SUM('címrend kötelező'!DM14+'címrend önként'!DM14+'címrend államig'!DM14)</f>
        <v>0</v>
      </c>
      <c r="DN14" s="6">
        <f>SUM('címrend kötelező'!DN14+'címrend önként'!DN14+'címrend államig'!DN14)</f>
        <v>0</v>
      </c>
      <c r="DO14" s="6">
        <f>SUM('címrend kötelező'!DO14+'címrend önként'!DO14+'címrend államig'!DO14)</f>
        <v>0</v>
      </c>
      <c r="DP14" s="6">
        <f>SUM('címrend kötelező'!DP14+'címrend önként'!DP14+'címrend államig'!DP14)</f>
        <v>0</v>
      </c>
      <c r="DQ14" s="6">
        <f>SUM('címrend kötelező'!DQ14+'címrend önként'!DQ14+'címrend államig'!DQ14)</f>
        <v>0</v>
      </c>
      <c r="DR14" s="251">
        <f t="shared" si="165"/>
        <v>0</v>
      </c>
      <c r="DS14" s="251">
        <f t="shared" si="257"/>
        <v>0</v>
      </c>
      <c r="DT14" s="251">
        <f t="shared" si="258"/>
        <v>0</v>
      </c>
      <c r="DU14" s="6">
        <f>SUM('címrend kötelező'!DU14+'címrend önként'!DU14+'címrend államig'!DU14)</f>
        <v>0</v>
      </c>
      <c r="DV14" s="6">
        <f>SUM('címrend kötelező'!DV14+'címrend önként'!DV14+'címrend államig'!DV14)</f>
        <v>0</v>
      </c>
      <c r="DW14" s="6">
        <f>SUM('címrend kötelező'!DW14+'címrend önként'!DW14+'címrend államig'!DW14)</f>
        <v>0</v>
      </c>
      <c r="DX14" s="6">
        <f>SUM('címrend kötelező'!DX14+'címrend önként'!DX14+'címrend államig'!DX14)</f>
        <v>0</v>
      </c>
      <c r="DY14" s="6">
        <f>SUM('címrend kötelező'!DY14+'címrend önként'!DY14+'címrend államig'!DY14)</f>
        <v>0</v>
      </c>
      <c r="DZ14" s="6">
        <f>SUM('címrend kötelező'!DZ14+'címrend önként'!DZ14+'címrend államig'!DZ14)</f>
        <v>0</v>
      </c>
      <c r="EA14" s="6">
        <f>SUM('címrend kötelező'!EA14+'címrend önként'!EA14+'címrend államig'!EA14)</f>
        <v>0</v>
      </c>
      <c r="EB14" s="6">
        <f>SUM('címrend kötelező'!EB14+'címrend önként'!EB14+'címrend államig'!EB14)</f>
        <v>0</v>
      </c>
      <c r="EC14" s="6">
        <f>SUM('címrend kötelező'!EC14+'címrend önként'!EC14+'címrend államig'!EC14)</f>
        <v>0</v>
      </c>
      <c r="ED14" s="6">
        <f>SUM('címrend kötelező'!ED14+'címrend önként'!ED14+'címrend államig'!ED14)</f>
        <v>0</v>
      </c>
      <c r="EE14" s="6">
        <f>SUM('címrend kötelező'!EE14+'címrend önként'!EE14+'címrend államig'!EE14)</f>
        <v>0</v>
      </c>
      <c r="EF14" s="6">
        <f>SUM('címrend kötelező'!EF14+'címrend önként'!EF14+'címrend államig'!EF14)</f>
        <v>0</v>
      </c>
      <c r="EG14" s="6">
        <f>SUM('címrend kötelező'!EG14+'címrend önként'!EG14+'címrend államig'!EG14)</f>
        <v>0</v>
      </c>
      <c r="EH14" s="6">
        <f>SUM('címrend kötelező'!EH14+'címrend önként'!EH14+'címrend államig'!EH14)</f>
        <v>0</v>
      </c>
      <c r="EI14" s="6">
        <f>SUM('címrend kötelező'!EI14+'címrend önként'!EI14+'címrend államig'!EI14)</f>
        <v>0</v>
      </c>
      <c r="EJ14" s="6">
        <f>SUM('címrend kötelező'!EJ14+'címrend önként'!EJ14+'címrend államig'!EJ14)</f>
        <v>0</v>
      </c>
      <c r="EK14" s="6">
        <f>SUM('címrend kötelező'!EK14+'címrend önként'!EK14+'címrend államig'!EK14)</f>
        <v>0</v>
      </c>
      <c r="EL14" s="6">
        <f>SUM('címrend kötelező'!EL14+'címrend önként'!EL14+'címrend államig'!EL14)</f>
        <v>0</v>
      </c>
      <c r="EM14" s="6">
        <f>SUM('címrend kötelező'!EM14+'címrend önként'!EM14+'címrend államig'!EM14)</f>
        <v>0</v>
      </c>
      <c r="EN14" s="6">
        <f>SUM('címrend kötelező'!EN14+'címrend önként'!EN14+'címrend államig'!EN14)</f>
        <v>0</v>
      </c>
      <c r="EO14" s="6">
        <f>SUM('címrend kötelező'!EO14+'címrend önként'!EO14+'címrend államig'!EO14)</f>
        <v>0</v>
      </c>
      <c r="EP14" s="6">
        <f>SUM('címrend kötelező'!EP14+'címrend önként'!EP14+'címrend államig'!EP14)</f>
        <v>0</v>
      </c>
      <c r="EQ14" s="6">
        <f>SUM('címrend kötelező'!EQ14+'címrend önként'!EQ14+'címrend államig'!EQ14)</f>
        <v>0</v>
      </c>
      <c r="ER14" s="6">
        <f>SUM('címrend kötelező'!ER14+'címrend önként'!ER14+'címrend államig'!ER14)</f>
        <v>0</v>
      </c>
      <c r="ES14" s="6">
        <f>SUM('címrend kötelező'!ES14+'címrend önként'!ES14+'címrend államig'!ES14)</f>
        <v>0</v>
      </c>
      <c r="ET14" s="6">
        <f>SUM('címrend kötelező'!ET14+'címrend önként'!ET14+'címrend államig'!ET14)</f>
        <v>0</v>
      </c>
      <c r="EU14" s="6">
        <f>SUM('címrend kötelező'!EU14+'címrend önként'!EU14+'címrend államig'!EU14)</f>
        <v>0</v>
      </c>
      <c r="EV14" s="251">
        <f t="shared" si="166"/>
        <v>0</v>
      </c>
      <c r="EW14" s="251">
        <f t="shared" si="259"/>
        <v>0</v>
      </c>
      <c r="EX14" s="251">
        <f t="shared" si="260"/>
        <v>0</v>
      </c>
      <c r="EY14" s="251">
        <f>'címrend kötelező'!EY14+'címrend önként'!EY14+'címrend államig'!EY14</f>
        <v>0</v>
      </c>
      <c r="EZ14" s="251">
        <f>'címrend kötelező'!EZ14+'címrend önként'!EZ14+'címrend államig'!EZ14</f>
        <v>0</v>
      </c>
      <c r="FA14" s="251">
        <f>'címrend kötelező'!FA14+'címrend önként'!FA14+'címrend államig'!FA14</f>
        <v>0</v>
      </c>
      <c r="FB14" s="251">
        <f>'címrend kötelező'!FB14+'címrend önként'!FB14+'címrend államig'!FB14</f>
        <v>0</v>
      </c>
      <c r="FC14" s="251">
        <f>'címrend kötelező'!FC14+'címrend önként'!FC14+'címrend államig'!FC14</f>
        <v>0</v>
      </c>
      <c r="FD14" s="251">
        <f>'címrend kötelező'!FD14+'címrend önként'!FD14+'címrend államig'!FD14</f>
        <v>0</v>
      </c>
      <c r="FE14" s="251">
        <f>'címrend kötelező'!FE14+'címrend önként'!FE14+'címrend államig'!FE14</f>
        <v>0</v>
      </c>
      <c r="FF14" s="251">
        <f>'címrend kötelező'!FF14+'címrend önként'!FF14+'címrend államig'!FF14</f>
        <v>0</v>
      </c>
      <c r="FG14" s="251">
        <f>'címrend kötelező'!FG14+'címrend önként'!FG14+'címrend államig'!FG14</f>
        <v>0</v>
      </c>
      <c r="FH14" s="251">
        <f>'címrend kötelező'!FH14+'címrend önként'!FH14+'címrend államig'!FH14</f>
        <v>0</v>
      </c>
      <c r="FI14" s="251">
        <f>'címrend kötelező'!FI14+'címrend önként'!FI14+'címrend államig'!FI14</f>
        <v>0</v>
      </c>
      <c r="FJ14" s="251">
        <f>'címrend kötelező'!FJ14+'címrend önként'!FJ14+'címrend államig'!FJ14</f>
        <v>0</v>
      </c>
      <c r="FK14" s="251">
        <f>'címrend kötelező'!FK14+'címrend önként'!FK14+'címrend államig'!FK14</f>
        <v>0</v>
      </c>
      <c r="FL14" s="251">
        <f>'címrend kötelező'!FL14+'címrend önként'!FL14+'címrend államig'!FL14</f>
        <v>0</v>
      </c>
      <c r="FM14" s="251">
        <f>'címrend kötelező'!FM14+'címrend önként'!FM14+'címrend államig'!FM14</f>
        <v>0</v>
      </c>
      <c r="FN14" s="251">
        <f>'címrend kötelező'!FN14+'címrend önként'!FN14+'címrend államig'!FN14</f>
        <v>0</v>
      </c>
      <c r="FO14" s="251">
        <f>'címrend kötelező'!FO14+'címrend önként'!FO14+'címrend államig'!FO14</f>
        <v>0</v>
      </c>
      <c r="FP14" s="251">
        <f>'címrend kötelező'!FP14+'címrend önként'!FP14+'címrend államig'!FP14</f>
        <v>0</v>
      </c>
      <c r="FQ14" s="251">
        <f>'címrend kötelező'!FQ14+'címrend önként'!FQ14+'címrend államig'!FQ14</f>
        <v>0</v>
      </c>
      <c r="FR14" s="251">
        <f>'címrend kötelező'!FR14+'címrend önként'!FR14+'címrend államig'!FR14</f>
        <v>0</v>
      </c>
      <c r="FS14" s="251">
        <f>'címrend kötelező'!FS14+'címrend önként'!FS14+'címrend államig'!FS14</f>
        <v>0</v>
      </c>
      <c r="FT14" s="251">
        <f>'címrend kötelező'!FT14+'címrend önként'!FT14+'címrend államig'!FT14</f>
        <v>0</v>
      </c>
      <c r="FU14" s="251">
        <f>'címrend kötelező'!FU14+'címrend önként'!FU14+'címrend államig'!FU14</f>
        <v>0</v>
      </c>
      <c r="FV14" s="251">
        <f>'címrend kötelező'!FV14+'címrend önként'!FV14+'címrend államig'!FV14</f>
        <v>0</v>
      </c>
      <c r="FW14" s="251">
        <f>'címrend kötelező'!FW14+'címrend önként'!FW14+'címrend államig'!FW14</f>
        <v>0</v>
      </c>
      <c r="FX14" s="251">
        <f>'címrend kötelező'!FX14+'címrend önként'!FX14+'címrend államig'!FX14</f>
        <v>0</v>
      </c>
      <c r="FY14" s="251">
        <f>'címrend kötelező'!FY14+'címrend önként'!FY14+'címrend államig'!FY14</f>
        <v>0</v>
      </c>
      <c r="FZ14" s="251">
        <f>'címrend kötelező'!FZ14+'címrend önként'!FZ14+'címrend államig'!FZ14</f>
        <v>0</v>
      </c>
      <c r="GA14" s="251">
        <f>'címrend kötelező'!GA14+'címrend önként'!GA14+'címrend államig'!GA14</f>
        <v>0</v>
      </c>
      <c r="GB14" s="251">
        <f>'címrend kötelező'!GB14+'címrend önként'!GB14+'címrend államig'!GB14</f>
        <v>0</v>
      </c>
      <c r="GC14" s="251">
        <f>'címrend kötelező'!GC14+'címrend önként'!GC14+'címrend államig'!GC14</f>
        <v>0</v>
      </c>
      <c r="GD14" s="251">
        <f>'címrend kötelező'!GD14+'címrend önként'!GD14+'címrend államig'!GD14</f>
        <v>0</v>
      </c>
      <c r="GE14" s="251">
        <f>'címrend kötelező'!GE14+'címrend önként'!GE14+'címrend államig'!GE14</f>
        <v>0</v>
      </c>
      <c r="GF14" s="251">
        <f>'címrend kötelező'!GF14+'címrend önként'!GF14+'címrend államig'!GF14</f>
        <v>0</v>
      </c>
      <c r="GG14" s="251">
        <f>'címrend kötelező'!GG14+'címrend önként'!GG14+'címrend államig'!GG14</f>
        <v>0</v>
      </c>
      <c r="GH14" s="251">
        <f>'címrend kötelező'!GH14+'címrend önként'!GH14+'címrend államig'!GH14</f>
        <v>0</v>
      </c>
      <c r="GI14" s="251">
        <f>'címrend kötelező'!GI14+'címrend önként'!GI14+'címrend államig'!GI14</f>
        <v>0</v>
      </c>
      <c r="GJ14" s="251">
        <f>'címrend kötelező'!GJ14+'címrend önként'!GJ14+'címrend államig'!GJ14</f>
        <v>0</v>
      </c>
      <c r="GK14" s="251">
        <f>'címrend kötelező'!GK14+'címrend önként'!GK14+'címrend államig'!GK14</f>
        <v>0</v>
      </c>
      <c r="GL14" s="251">
        <f>EY14+FB14+FE14+FH14+FK14+FN14+FQ14+FT14+FW14+FZ14+GC14+GF14+GI14</f>
        <v>0</v>
      </c>
      <c r="GM14" s="251">
        <f t="shared" si="261"/>
        <v>0</v>
      </c>
      <c r="GN14" s="251">
        <f t="shared" si="261"/>
        <v>0</v>
      </c>
      <c r="GO14" s="251">
        <f>'címrend kötelező'!GO14+'címrend önként'!GO14+'címrend államig'!GO14</f>
        <v>0</v>
      </c>
      <c r="GP14" s="251">
        <f>'címrend kötelező'!GP14+'címrend önként'!GP14+'címrend államig'!GP14</f>
        <v>0</v>
      </c>
      <c r="GQ14" s="251">
        <f>'címrend kötelező'!GQ14+'címrend önként'!GQ14+'címrend államig'!GQ14</f>
        <v>0</v>
      </c>
      <c r="GR14" s="251">
        <f>'címrend kötelező'!GR14+'címrend önként'!GR14+'címrend államig'!GR14</f>
        <v>0</v>
      </c>
      <c r="GS14" s="251">
        <f>'címrend kötelező'!GS14+'címrend önként'!GS14+'címrend államig'!GS14</f>
        <v>0</v>
      </c>
      <c r="GT14" s="251">
        <f>'címrend kötelező'!GT14+'címrend önként'!GT14+'címrend államig'!GT14</f>
        <v>0</v>
      </c>
      <c r="GU14" s="251">
        <f>'címrend kötelező'!GU14+'címrend önként'!GU14+'címrend államig'!GU14</f>
        <v>0</v>
      </c>
      <c r="GV14" s="251">
        <f>'címrend kötelező'!GV14+'címrend önként'!GV14+'címrend államig'!GV14</f>
        <v>0</v>
      </c>
      <c r="GW14" s="251">
        <f>'címrend kötelező'!GW14+'címrend önként'!GW14+'címrend államig'!GW14</f>
        <v>0</v>
      </c>
      <c r="GX14" s="35">
        <f t="shared" si="159"/>
        <v>0</v>
      </c>
      <c r="GY14" s="35">
        <f t="shared" si="262"/>
        <v>0</v>
      </c>
      <c r="GZ14" s="35">
        <f t="shared" si="263"/>
        <v>0</v>
      </c>
      <c r="HA14" s="35">
        <f t="shared" si="162"/>
        <v>0</v>
      </c>
      <c r="HB14" s="35">
        <f t="shared" si="264"/>
        <v>0</v>
      </c>
      <c r="HC14" s="131">
        <f t="shared" si="265"/>
        <v>0</v>
      </c>
      <c r="HE14" s="136"/>
      <c r="HF14" s="136"/>
    </row>
    <row r="15" spans="1:214" ht="15" customHeight="1" x14ac:dyDescent="0.2">
      <c r="A15" s="112" t="s">
        <v>383</v>
      </c>
      <c r="B15" s="6">
        <f>SUM('címrend kötelező'!B15+'címrend önként'!B15+'címrend államig'!B15)</f>
        <v>0</v>
      </c>
      <c r="C15" s="6">
        <f>SUM('címrend kötelező'!C15+'címrend önként'!C15+'címrend államig'!C15)</f>
        <v>0</v>
      </c>
      <c r="D15" s="6">
        <f>SUM('címrend kötelező'!D15+'címrend önként'!D15+'címrend államig'!D15)</f>
        <v>0</v>
      </c>
      <c r="E15" s="6">
        <f>SUM('címrend kötelező'!E15+'címrend önként'!E15+'címrend államig'!E15)</f>
        <v>0</v>
      </c>
      <c r="F15" s="6">
        <f>SUM('címrend kötelező'!F15+'címrend önként'!F15+'címrend államig'!F15)</f>
        <v>0</v>
      </c>
      <c r="G15" s="6">
        <f>SUM('címrend kötelező'!G15+'címrend önként'!G15+'címrend államig'!G15)</f>
        <v>0</v>
      </c>
      <c r="H15" s="6">
        <f>SUM('címrend kötelező'!H15+'címrend önként'!H15+'címrend államig'!H15)</f>
        <v>0</v>
      </c>
      <c r="I15" s="6">
        <f>SUM('címrend kötelező'!I15+'címrend önként'!I15+'címrend államig'!I15)</f>
        <v>0</v>
      </c>
      <c r="J15" s="6">
        <f>SUM('címrend kötelező'!J15+'címrend önként'!J15+'címrend államig'!J15)</f>
        <v>0</v>
      </c>
      <c r="K15" s="6">
        <f>SUM('címrend kötelező'!K15+'címrend önként'!K15+'címrend államig'!K15)</f>
        <v>0</v>
      </c>
      <c r="L15" s="6">
        <f>SUM('címrend kötelező'!L15+'címrend önként'!L15+'címrend államig'!L15)</f>
        <v>0</v>
      </c>
      <c r="M15" s="6">
        <f>SUM('címrend kötelező'!M15+'címrend önként'!M15+'címrend államig'!M15)</f>
        <v>0</v>
      </c>
      <c r="N15" s="6">
        <f>SUM('címrend kötelező'!N15+'címrend önként'!N15+'címrend államig'!N15)</f>
        <v>30839</v>
      </c>
      <c r="O15" s="6">
        <f>SUM('címrend kötelező'!O15+'címrend önként'!O15+'címrend államig'!O15)</f>
        <v>6427</v>
      </c>
      <c r="P15" s="6">
        <f>SUM('címrend kötelező'!P15+'címrend önként'!P15+'címrend államig'!P15)</f>
        <v>37266</v>
      </c>
      <c r="Q15" s="6">
        <f>SUM('címrend kötelező'!Q15+'címrend önként'!Q15+'címrend államig'!Q15)</f>
        <v>0</v>
      </c>
      <c r="R15" s="6">
        <f>SUM('címrend kötelező'!R15+'címrend önként'!R15+'címrend államig'!R15)</f>
        <v>0</v>
      </c>
      <c r="S15" s="6">
        <f>SUM('címrend kötelező'!S15+'címrend önként'!S15+'címrend államig'!S15)</f>
        <v>0</v>
      </c>
      <c r="T15" s="6">
        <f>SUM('címrend kötelező'!T15+'címrend önként'!T15+'címrend államig'!T15)</f>
        <v>0</v>
      </c>
      <c r="U15" s="6">
        <f>SUM('címrend kötelező'!U15+'címrend önként'!U15+'címrend államig'!U15)</f>
        <v>0</v>
      </c>
      <c r="V15" s="6">
        <f>SUM('címrend kötelező'!V15+'címrend önként'!V15+'címrend államig'!V15)</f>
        <v>0</v>
      </c>
      <c r="W15" s="6">
        <f>SUM('címrend kötelező'!W15+'címrend önként'!W15+'címrend államig'!W15)</f>
        <v>7000</v>
      </c>
      <c r="X15" s="6">
        <f>SUM('címrend kötelező'!X15+'címrend önként'!X15+'címrend államig'!X15)</f>
        <v>0</v>
      </c>
      <c r="Y15" s="6">
        <f>SUM('címrend kötelező'!Y15+'címrend önként'!Y15+'címrend államig'!Y15)</f>
        <v>7000</v>
      </c>
      <c r="Z15" s="6">
        <f>SUM('címrend kötelező'!Z15+'címrend önként'!Z15+'címrend államig'!Z15)</f>
        <v>0</v>
      </c>
      <c r="AA15" s="6">
        <f>SUM('címrend kötelező'!AA15+'címrend önként'!AA15+'címrend államig'!AA15)</f>
        <v>0</v>
      </c>
      <c r="AB15" s="6">
        <f>SUM('címrend kötelező'!AB15+'címrend önként'!AB15+'címrend államig'!AB15)</f>
        <v>0</v>
      </c>
      <c r="AC15" s="6">
        <f>SUM('címrend kötelező'!AC15+'címrend önként'!AC15+'címrend államig'!AC15)</f>
        <v>49390</v>
      </c>
      <c r="AD15" s="6">
        <f>SUM('címrend kötelező'!AD15+'címrend önként'!AD15+'címrend államig'!AD15)</f>
        <v>0</v>
      </c>
      <c r="AE15" s="6">
        <f>SUM('címrend kötelező'!AE15+'címrend önként'!AE15+'címrend államig'!AE15)</f>
        <v>49390</v>
      </c>
      <c r="AF15" s="6">
        <f>SUM('címrend kötelező'!AF15+'címrend önként'!AF15+'címrend államig'!AF15)</f>
        <v>3550</v>
      </c>
      <c r="AG15" s="6">
        <f>SUM('címrend kötelező'!AG15+'címrend önként'!AG15+'címrend államig'!AG15)</f>
        <v>0</v>
      </c>
      <c r="AH15" s="6">
        <f>SUM('címrend kötelező'!AH15+'címrend önként'!AH15+'címrend államig'!AH15)</f>
        <v>3550</v>
      </c>
      <c r="AI15" s="6">
        <f>SUM('címrend kötelező'!AI15+'címrend önként'!AI15+'címrend államig'!AI15)</f>
        <v>0</v>
      </c>
      <c r="AJ15" s="6">
        <f>SUM('címrend kötelező'!AJ15+'címrend önként'!AJ15+'címrend államig'!AJ15)</f>
        <v>0</v>
      </c>
      <c r="AK15" s="6">
        <f>SUM('címrend kötelező'!AK15+'címrend önként'!AK15+'címrend államig'!AK15)</f>
        <v>0</v>
      </c>
      <c r="AL15" s="6">
        <f>SUM('címrend kötelező'!AL15+'címrend önként'!AL15+'címrend államig'!AL15)</f>
        <v>5000</v>
      </c>
      <c r="AM15" s="6">
        <f>SUM('címrend kötelező'!AM15+'címrend önként'!AM15+'címrend államig'!AM15)</f>
        <v>0</v>
      </c>
      <c r="AN15" s="6">
        <f>SUM('címrend kötelező'!AN15+'címrend önként'!AN15+'címrend államig'!AN15)</f>
        <v>5000</v>
      </c>
      <c r="AO15" s="6">
        <f>SUM('címrend kötelező'!AO15+'címrend önként'!AO15+'címrend államig'!AO15)</f>
        <v>0</v>
      </c>
      <c r="AP15" s="6">
        <f>SUM('címrend kötelező'!AP15+'címrend önként'!AP15+'címrend államig'!AP15)</f>
        <v>0</v>
      </c>
      <c r="AQ15" s="6">
        <f>SUM('címrend kötelező'!AQ15+'címrend önként'!AQ15+'címrend államig'!AQ15)</f>
        <v>0</v>
      </c>
      <c r="AR15" s="6">
        <f>SUM('címrend kötelező'!AR15+'címrend önként'!AR15+'címrend államig'!AR15)</f>
        <v>0</v>
      </c>
      <c r="AS15" s="6">
        <f>SUM('címrend kötelező'!AS15+'címrend önként'!AS15+'címrend államig'!AS15)</f>
        <v>0</v>
      </c>
      <c r="AT15" s="6">
        <f>SUM('címrend kötelező'!AT15+'címrend önként'!AT15+'címrend államig'!AT15)</f>
        <v>0</v>
      </c>
      <c r="AU15" s="6">
        <f>SUM('címrend kötelező'!AU15+'címrend önként'!AU15+'címrend államig'!AU15)</f>
        <v>111641</v>
      </c>
      <c r="AV15" s="6">
        <f>SUM('címrend kötelező'!AV15+'címrend önként'!AV15+'címrend államig'!AV15)</f>
        <v>0</v>
      </c>
      <c r="AW15" s="6">
        <f>SUM('címrend kötelező'!AW15+'címrend önként'!AW15+'címrend államig'!AW15)</f>
        <v>111641</v>
      </c>
      <c r="AX15" s="6">
        <f>SUM('címrend kötelező'!AX15+'címrend önként'!AX15+'címrend államig'!AX15)</f>
        <v>0</v>
      </c>
      <c r="AY15" s="6">
        <f>SUM('címrend kötelező'!AY15+'címrend önként'!AY15+'címrend államig'!AY15)</f>
        <v>0</v>
      </c>
      <c r="AZ15" s="6">
        <f>SUM('címrend kötelező'!AZ15+'címrend önként'!AZ15+'címrend államig'!AZ15)</f>
        <v>0</v>
      </c>
      <c r="BA15" s="6">
        <f>SUM('címrend kötelező'!BA15+'címrend önként'!BA15+'címrend államig'!BA15)</f>
        <v>0</v>
      </c>
      <c r="BB15" s="6">
        <f>SUM('címrend kötelező'!BB15+'címrend önként'!BB15+'címrend államig'!BB15)</f>
        <v>0</v>
      </c>
      <c r="BC15" s="6">
        <f>SUM('címrend kötelező'!BC15+'címrend önként'!BC15+'címrend államig'!BC15)</f>
        <v>0</v>
      </c>
      <c r="BD15" s="6">
        <f>SUM('címrend kötelező'!BD15+'címrend önként'!BD15+'címrend államig'!BD15)</f>
        <v>0</v>
      </c>
      <c r="BE15" s="6">
        <f>SUM('címrend kötelező'!BE15+'címrend önként'!BE15+'címrend államig'!BE15)</f>
        <v>0</v>
      </c>
      <c r="BF15" s="6">
        <f>SUM('címrend kötelező'!BF15+'címrend önként'!BF15+'címrend államig'!BF15)</f>
        <v>0</v>
      </c>
      <c r="BG15" s="6">
        <f>SUM('címrend kötelező'!BG15+'címrend önként'!BG15+'címrend államig'!BG15)</f>
        <v>0</v>
      </c>
      <c r="BH15" s="6">
        <f>SUM('címrend kötelező'!BH15+'címrend önként'!BH15+'címrend államig'!BH15)</f>
        <v>0</v>
      </c>
      <c r="BI15" s="6">
        <f>SUM('címrend kötelező'!BI15+'címrend önként'!BI15+'címrend államig'!BI15)</f>
        <v>0</v>
      </c>
      <c r="BJ15" s="6">
        <f>SUM('címrend kötelező'!BJ15+'címrend önként'!BJ15+'címrend államig'!BJ15)</f>
        <v>0</v>
      </c>
      <c r="BK15" s="6">
        <f>SUM('címrend kötelező'!BK15+'címrend önként'!BK15+'címrend államig'!BK15)</f>
        <v>0</v>
      </c>
      <c r="BL15" s="6">
        <f>SUM('címrend kötelező'!BL15+'címrend önként'!BL15+'címrend államig'!BL15)</f>
        <v>0</v>
      </c>
      <c r="BM15" s="6">
        <f>SUM('címrend kötelező'!BM15+'címrend önként'!BM15+'címrend államig'!BM15)</f>
        <v>0</v>
      </c>
      <c r="BN15" s="6">
        <f>SUM('címrend kötelező'!BN15+'címrend önként'!BN15+'címrend államig'!BN15)</f>
        <v>0</v>
      </c>
      <c r="BO15" s="6">
        <f>SUM('címrend kötelező'!BO15+'címrend önként'!BO15+'címrend államig'!BO15)</f>
        <v>0</v>
      </c>
      <c r="BP15" s="6">
        <f>SUM('címrend kötelező'!BP15+'címrend önként'!BP15+'címrend államig'!BP15)</f>
        <v>0</v>
      </c>
      <c r="BQ15" s="6">
        <f>SUM('címrend kötelező'!BQ15+'címrend önként'!BQ15+'címrend államig'!BQ15)</f>
        <v>0</v>
      </c>
      <c r="BR15" s="6">
        <f>SUM('címrend kötelező'!BR15+'címrend önként'!BR15+'címrend államig'!BR15)</f>
        <v>0</v>
      </c>
      <c r="BS15" s="6">
        <f>SUM('címrend kötelező'!BS15+'címrend önként'!BS15+'címrend államig'!BS15)</f>
        <v>0</v>
      </c>
      <c r="BT15" s="6">
        <f>SUM('címrend kötelező'!BT15+'címrend önként'!BT15+'címrend államig'!BT15)</f>
        <v>0</v>
      </c>
      <c r="BU15" s="6">
        <f>SUM('címrend kötelező'!BU15+'címrend önként'!BU15+'címrend államig'!BU15)</f>
        <v>0</v>
      </c>
      <c r="BV15" s="6">
        <f>SUM('címrend kötelező'!BV15+'címrend önként'!BV15+'címrend államig'!BV15)</f>
        <v>0</v>
      </c>
      <c r="BW15" s="6">
        <f>SUM('címrend kötelező'!BW15+'címrend önként'!BW15+'címrend államig'!BW15)</f>
        <v>0</v>
      </c>
      <c r="BX15" s="6">
        <f>SUM('címrend kötelező'!BX15+'címrend önként'!BX15+'címrend államig'!BX15)</f>
        <v>0</v>
      </c>
      <c r="BY15" s="6">
        <f>SUM('címrend kötelező'!BY15+'címrend önként'!BY15+'címrend államig'!BY15)</f>
        <v>0</v>
      </c>
      <c r="BZ15" s="6">
        <f>SUM('címrend kötelező'!BZ15+'címrend önként'!BZ15+'címrend államig'!BZ15)</f>
        <v>0</v>
      </c>
      <c r="CA15" s="6">
        <f>SUM('címrend kötelező'!CA15+'címrend önként'!CA15+'címrend államig'!CA15)</f>
        <v>0</v>
      </c>
      <c r="CB15" s="6">
        <f>SUM('címrend kötelező'!CB15+'címrend önként'!CB15+'címrend államig'!CB15)</f>
        <v>0</v>
      </c>
      <c r="CC15" s="6">
        <f>SUM('címrend kötelező'!CC15+'címrend önként'!CC15+'címrend államig'!CC15)</f>
        <v>0</v>
      </c>
      <c r="CD15" s="6">
        <f>SUM('címrend kötelező'!CD15+'címrend önként'!CD15+'címrend államig'!CD15)</f>
        <v>0</v>
      </c>
      <c r="CE15" s="6">
        <f>SUM('címrend kötelező'!CE15+'címrend önként'!CE15+'címrend államig'!CE15)</f>
        <v>0</v>
      </c>
      <c r="CF15" s="6">
        <f>SUM('címrend kötelező'!CF15+'címrend önként'!CF15+'címrend államig'!CF15)</f>
        <v>0</v>
      </c>
      <c r="CG15" s="6">
        <f>SUM('címrend kötelező'!CG15+'címrend önként'!CG15+'címrend államig'!CG15)</f>
        <v>0</v>
      </c>
      <c r="CH15" s="6">
        <f>SUM('címrend kötelező'!CH15+'címrend önként'!CH15+'címrend államig'!CH15)</f>
        <v>0</v>
      </c>
      <c r="CI15" s="6">
        <f>SUM('címrend kötelező'!CI15+'címrend önként'!CI15+'címrend államig'!CI15)</f>
        <v>0</v>
      </c>
      <c r="CJ15" s="6">
        <f>SUM('címrend kötelező'!CJ15+'címrend önként'!CJ15+'címrend államig'!CJ15)</f>
        <v>0</v>
      </c>
      <c r="CK15" s="6">
        <f>SUM('címrend kötelező'!CK15+'címrend önként'!CK15+'címrend államig'!CK15)</f>
        <v>0</v>
      </c>
      <c r="CL15" s="6">
        <f>SUM('címrend kötelező'!CL15+'címrend önként'!CL15+'címrend államig'!CL15)</f>
        <v>0</v>
      </c>
      <c r="CM15" s="6">
        <f>SUM('címrend kötelező'!CM15+'címrend önként'!CM15+'címrend államig'!CM15)</f>
        <v>0</v>
      </c>
      <c r="CN15" s="6">
        <f>SUM('címrend kötelező'!CN15+'címrend önként'!CN15+'címrend államig'!CN15)</f>
        <v>0</v>
      </c>
      <c r="CO15" s="6">
        <f>SUM('címrend kötelező'!CO15+'címrend önként'!CO15+'címrend államig'!CO15)</f>
        <v>0</v>
      </c>
      <c r="CP15" s="6">
        <f>SUM('címrend kötelező'!CP15+'címrend önként'!CP15+'címrend államig'!CP15)</f>
        <v>0</v>
      </c>
      <c r="CQ15" s="6">
        <f>SUM('címrend kötelező'!CQ15+'címrend önként'!CQ15+'címrend államig'!CQ15)</f>
        <v>0</v>
      </c>
      <c r="CR15" s="6">
        <f>SUM('címrend kötelező'!CR15+'címrend önként'!CR15+'címrend államig'!CR15)</f>
        <v>0</v>
      </c>
      <c r="CS15" s="6">
        <f>SUM('címrend kötelező'!CS15+'címrend önként'!CS15+'címrend államig'!CS15)</f>
        <v>0</v>
      </c>
      <c r="CT15" s="6">
        <f>SUM('címrend kötelező'!CT15+'címrend önként'!CT15+'címrend államig'!CT15)</f>
        <v>0</v>
      </c>
      <c r="CU15" s="6">
        <f>SUM('címrend kötelező'!CU15+'címrend önként'!CU15+'címrend államig'!CU15)</f>
        <v>0</v>
      </c>
      <c r="CV15" s="6">
        <f>SUM('címrend kötelező'!CV15+'címrend önként'!CV15+'címrend államig'!CV15)</f>
        <v>0</v>
      </c>
      <c r="CW15" s="6">
        <f>SUM('címrend kötelező'!CW15+'címrend önként'!CW15+'címrend államig'!CW15)</f>
        <v>0</v>
      </c>
      <c r="CX15" s="6">
        <f>SUM('címrend kötelező'!CX15+'címrend önként'!CX15+'címrend államig'!CX15)</f>
        <v>0</v>
      </c>
      <c r="CY15" s="6">
        <f>SUM('címrend kötelező'!CY15+'címrend önként'!CY15+'címrend államig'!CY15)</f>
        <v>0</v>
      </c>
      <c r="CZ15" s="6">
        <f>SUM('címrend kötelező'!CZ15+'címrend önként'!CZ15+'címrend államig'!CZ15)</f>
        <v>0</v>
      </c>
      <c r="DA15" s="6">
        <f>SUM('címrend kötelező'!DA15+'címrend önként'!DA15+'címrend államig'!DA15)</f>
        <v>0</v>
      </c>
      <c r="DB15" s="6">
        <f>SUM('címrend kötelező'!DB15+'címrend önként'!DB15+'címrend államig'!DB15)</f>
        <v>0</v>
      </c>
      <c r="DC15" s="6">
        <f>SUM('címrend kötelező'!DC15+'címrend önként'!DC15+'címrend államig'!DC15)</f>
        <v>0</v>
      </c>
      <c r="DD15" s="6">
        <f>SUM('címrend kötelező'!DD15+'címrend önként'!DD15+'címrend államig'!DD15)</f>
        <v>0</v>
      </c>
      <c r="DE15" s="6">
        <f>SUM('címrend kötelező'!DE15+'címrend önként'!DE15+'címrend államig'!DE15)</f>
        <v>0</v>
      </c>
      <c r="DF15" s="6">
        <f>SUM('címrend kötelező'!DF15+'címrend önként'!DF15+'címrend államig'!DF15)</f>
        <v>0</v>
      </c>
      <c r="DG15" s="6">
        <f>SUM('címrend kötelező'!DG15+'címrend önként'!DG15+'címrend államig'!DG15)</f>
        <v>0</v>
      </c>
      <c r="DH15" s="6">
        <f>SUM('címrend kötelező'!DH15+'címrend önként'!DH15+'címrend államig'!DH15)</f>
        <v>0</v>
      </c>
      <c r="DI15" s="6">
        <f>SUM('címrend kötelező'!DI15+'címrend önként'!DI15+'címrend államig'!DI15)</f>
        <v>3780</v>
      </c>
      <c r="DJ15" s="6">
        <f>SUM('címrend kötelező'!DJ15+'címrend önként'!DJ15+'címrend államig'!DJ15)</f>
        <v>0</v>
      </c>
      <c r="DK15" s="6">
        <f>SUM('címrend kötelező'!DK15+'címrend önként'!DK15+'címrend államig'!DK15)</f>
        <v>3780</v>
      </c>
      <c r="DL15" s="6">
        <f>SUM('címrend kötelező'!DL15+'címrend önként'!DL15+'címrend államig'!DL15)</f>
        <v>0</v>
      </c>
      <c r="DM15" s="6">
        <f>SUM('címrend kötelező'!DM15+'címrend önként'!DM15+'címrend államig'!DM15)</f>
        <v>0</v>
      </c>
      <c r="DN15" s="6">
        <f>SUM('címrend kötelező'!DN15+'címrend önként'!DN15+'címrend államig'!DN15)</f>
        <v>0</v>
      </c>
      <c r="DO15" s="6">
        <f>SUM('címrend kötelező'!DO15+'címrend önként'!DO15+'címrend államig'!DO15)</f>
        <v>0</v>
      </c>
      <c r="DP15" s="6">
        <f>SUM('címrend kötelező'!DP15+'címrend önként'!DP15+'címrend államig'!DP15)</f>
        <v>0</v>
      </c>
      <c r="DQ15" s="6">
        <f>SUM('címrend kötelező'!DQ15+'címrend önként'!DQ15+'címrend államig'!DQ15)</f>
        <v>0</v>
      </c>
      <c r="DR15" s="251">
        <f t="shared" si="165"/>
        <v>211200</v>
      </c>
      <c r="DS15" s="251">
        <f t="shared" si="257"/>
        <v>6427</v>
      </c>
      <c r="DT15" s="251">
        <f t="shared" si="258"/>
        <v>217627</v>
      </c>
      <c r="DU15" s="6">
        <f>SUM('címrend kötelező'!DU15+'címrend önként'!DU15+'címrend államig'!DU15)</f>
        <v>0</v>
      </c>
      <c r="DV15" s="6">
        <f>SUM('címrend kötelező'!DV15+'címrend önként'!DV15+'címrend államig'!DV15)</f>
        <v>0</v>
      </c>
      <c r="DW15" s="6">
        <f>SUM('címrend kötelező'!DW15+'címrend önként'!DW15+'címrend államig'!DW15)</f>
        <v>0</v>
      </c>
      <c r="DX15" s="6">
        <f>SUM('címrend kötelező'!DX15+'címrend önként'!DX15+'címrend államig'!DX15)</f>
        <v>0</v>
      </c>
      <c r="DY15" s="6">
        <f>SUM('címrend kötelező'!DY15+'címrend önként'!DY15+'címrend államig'!DY15)</f>
        <v>0</v>
      </c>
      <c r="DZ15" s="6">
        <f>SUM('címrend kötelező'!DZ15+'címrend önként'!DZ15+'címrend államig'!DZ15)</f>
        <v>0</v>
      </c>
      <c r="EA15" s="6">
        <f>SUM('címrend kötelező'!EA15+'címrend önként'!EA15+'címrend államig'!EA15)</f>
        <v>0</v>
      </c>
      <c r="EB15" s="6">
        <f>SUM('címrend kötelező'!EB15+'címrend önként'!EB15+'címrend államig'!EB15)</f>
        <v>0</v>
      </c>
      <c r="EC15" s="6">
        <f>SUM('címrend kötelező'!EC15+'címrend önként'!EC15+'címrend államig'!EC15)</f>
        <v>0</v>
      </c>
      <c r="ED15" s="6">
        <f>SUM('címrend kötelező'!ED15+'címrend önként'!ED15+'címrend államig'!ED15)</f>
        <v>0</v>
      </c>
      <c r="EE15" s="6">
        <f>SUM('címrend kötelező'!EE15+'címrend önként'!EE15+'címrend államig'!EE15)</f>
        <v>0</v>
      </c>
      <c r="EF15" s="6">
        <f>SUM('címrend kötelező'!EF15+'címrend önként'!EF15+'címrend államig'!EF15)</f>
        <v>0</v>
      </c>
      <c r="EG15" s="6">
        <f>SUM('címrend kötelező'!EG15+'címrend önként'!EG15+'címrend államig'!EG15)</f>
        <v>0</v>
      </c>
      <c r="EH15" s="6">
        <f>SUM('címrend kötelező'!EH15+'címrend önként'!EH15+'címrend államig'!EH15)</f>
        <v>0</v>
      </c>
      <c r="EI15" s="6">
        <f>SUM('címrend kötelező'!EI15+'címrend önként'!EI15+'címrend államig'!EI15)</f>
        <v>0</v>
      </c>
      <c r="EJ15" s="6">
        <f>SUM('címrend kötelező'!EJ15+'címrend önként'!EJ15+'címrend államig'!EJ15)</f>
        <v>2933</v>
      </c>
      <c r="EK15" s="6">
        <f>SUM('címrend kötelező'!EK15+'címrend önként'!EK15+'címrend államig'!EK15)</f>
        <v>0</v>
      </c>
      <c r="EL15" s="6">
        <f>SUM('címrend kötelező'!EL15+'címrend önként'!EL15+'címrend államig'!EL15)</f>
        <v>2933</v>
      </c>
      <c r="EM15" s="6">
        <f>SUM('címrend kötelező'!EM15+'címrend önként'!EM15+'címrend államig'!EM15)</f>
        <v>0</v>
      </c>
      <c r="EN15" s="6">
        <f>SUM('címrend kötelező'!EN15+'címrend önként'!EN15+'címrend államig'!EN15)</f>
        <v>0</v>
      </c>
      <c r="EO15" s="6">
        <f>SUM('címrend kötelező'!EO15+'címrend önként'!EO15+'címrend államig'!EO15)</f>
        <v>0</v>
      </c>
      <c r="EP15" s="6">
        <f>SUM('címrend kötelező'!EP15+'címrend önként'!EP15+'címrend államig'!EP15)</f>
        <v>0</v>
      </c>
      <c r="EQ15" s="6">
        <f>SUM('címrend kötelező'!EQ15+'címrend önként'!EQ15+'címrend államig'!EQ15)</f>
        <v>0</v>
      </c>
      <c r="ER15" s="6">
        <f>SUM('címrend kötelező'!ER15+'címrend önként'!ER15+'címrend államig'!ER15)</f>
        <v>0</v>
      </c>
      <c r="ES15" s="6">
        <f>SUM('címrend kötelező'!ES15+'címrend önként'!ES15+'címrend államig'!ES15)</f>
        <v>0</v>
      </c>
      <c r="ET15" s="6">
        <f>SUM('címrend kötelező'!ET15+'címrend önként'!ET15+'címrend államig'!ET15)</f>
        <v>0</v>
      </c>
      <c r="EU15" s="6">
        <f>SUM('címrend kötelező'!EU15+'címrend önként'!EU15+'címrend államig'!EU15)</f>
        <v>0</v>
      </c>
      <c r="EV15" s="251">
        <f t="shared" si="166"/>
        <v>2933</v>
      </c>
      <c r="EW15" s="251">
        <f t="shared" si="259"/>
        <v>0</v>
      </c>
      <c r="EX15" s="251">
        <f t="shared" si="260"/>
        <v>2933</v>
      </c>
      <c r="EY15" s="251">
        <f>'címrend kötelező'!EY15+'címrend önként'!EY15+'címrend államig'!EY15</f>
        <v>0</v>
      </c>
      <c r="EZ15" s="251">
        <f>'címrend kötelező'!EZ15+'címrend önként'!EZ15+'címrend államig'!EZ15</f>
        <v>0</v>
      </c>
      <c r="FA15" s="251">
        <f>'címrend kötelező'!FA15+'címrend önként'!FA15+'címrend államig'!FA15</f>
        <v>0</v>
      </c>
      <c r="FB15" s="251">
        <f>'címrend kötelező'!FB15+'címrend önként'!FB15+'címrend államig'!FB15</f>
        <v>0</v>
      </c>
      <c r="FC15" s="251">
        <f>'címrend kötelező'!FC15+'címrend önként'!FC15+'címrend államig'!FC15</f>
        <v>0</v>
      </c>
      <c r="FD15" s="251">
        <f>'címrend kötelező'!FD15+'címrend önként'!FD15+'címrend államig'!FD15</f>
        <v>0</v>
      </c>
      <c r="FE15" s="251">
        <f>'címrend kötelező'!FE15+'címrend önként'!FE15+'címrend államig'!FE15</f>
        <v>0</v>
      </c>
      <c r="FF15" s="251">
        <f>'címrend kötelező'!FF15+'címrend önként'!FF15+'címrend államig'!FF15</f>
        <v>0</v>
      </c>
      <c r="FG15" s="251">
        <f>'címrend kötelező'!FG15+'címrend önként'!FG15+'címrend államig'!FG15</f>
        <v>0</v>
      </c>
      <c r="FH15" s="251">
        <f>'címrend kötelező'!FH15+'címrend önként'!FH15+'címrend államig'!FH15</f>
        <v>0</v>
      </c>
      <c r="FI15" s="251">
        <f>'címrend kötelező'!FI15+'címrend önként'!FI15+'címrend államig'!FI15</f>
        <v>0</v>
      </c>
      <c r="FJ15" s="251">
        <f>'címrend kötelező'!FJ15+'címrend önként'!FJ15+'címrend államig'!FJ15</f>
        <v>0</v>
      </c>
      <c r="FK15" s="251">
        <f>'címrend kötelező'!FK15+'címrend önként'!FK15+'címrend államig'!FK15</f>
        <v>0</v>
      </c>
      <c r="FL15" s="251">
        <f>'címrend kötelező'!FL15+'címrend önként'!FL15+'címrend államig'!FL15</f>
        <v>0</v>
      </c>
      <c r="FM15" s="251">
        <f>'címrend kötelező'!FM15+'címrend önként'!FM15+'címrend államig'!FM15</f>
        <v>0</v>
      </c>
      <c r="FN15" s="251">
        <f>'címrend kötelező'!FN15+'címrend önként'!FN15+'címrend államig'!FN15</f>
        <v>0</v>
      </c>
      <c r="FO15" s="251">
        <f>'címrend kötelező'!FO15+'címrend önként'!FO15+'címrend államig'!FO15</f>
        <v>0</v>
      </c>
      <c r="FP15" s="251">
        <f>'címrend kötelező'!FP15+'címrend önként'!FP15+'címrend államig'!FP15</f>
        <v>0</v>
      </c>
      <c r="FQ15" s="251">
        <f>'címrend kötelező'!FQ15+'címrend önként'!FQ15+'címrend államig'!FQ15</f>
        <v>0</v>
      </c>
      <c r="FR15" s="251">
        <f>'címrend kötelező'!FR15+'címrend önként'!FR15+'címrend államig'!FR15</f>
        <v>0</v>
      </c>
      <c r="FS15" s="251">
        <f>'címrend kötelező'!FS15+'címrend önként'!FS15+'címrend államig'!FS15</f>
        <v>0</v>
      </c>
      <c r="FT15" s="251">
        <f>'címrend kötelező'!FT15+'címrend önként'!FT15+'címrend államig'!FT15</f>
        <v>0</v>
      </c>
      <c r="FU15" s="251">
        <f>'címrend kötelező'!FU15+'címrend önként'!FU15+'címrend államig'!FU15</f>
        <v>0</v>
      </c>
      <c r="FV15" s="251">
        <f>'címrend kötelező'!FV15+'címrend önként'!FV15+'címrend államig'!FV15</f>
        <v>0</v>
      </c>
      <c r="FW15" s="251">
        <f>'címrend kötelező'!FW15+'címrend önként'!FW15+'címrend államig'!FW15</f>
        <v>0</v>
      </c>
      <c r="FX15" s="251">
        <f>'címrend kötelező'!FX15+'címrend önként'!FX15+'címrend államig'!FX15</f>
        <v>0</v>
      </c>
      <c r="FY15" s="251">
        <f>'címrend kötelező'!FY15+'címrend önként'!FY15+'címrend államig'!FY15</f>
        <v>0</v>
      </c>
      <c r="FZ15" s="251">
        <f>'címrend kötelező'!FZ15+'címrend önként'!FZ15+'címrend államig'!FZ15</f>
        <v>0</v>
      </c>
      <c r="GA15" s="251">
        <f>'címrend kötelező'!GA15+'címrend önként'!GA15+'címrend államig'!GA15</f>
        <v>0</v>
      </c>
      <c r="GB15" s="251">
        <f>'címrend kötelező'!GB15+'címrend önként'!GB15+'címrend államig'!GB15</f>
        <v>0</v>
      </c>
      <c r="GC15" s="251">
        <f>'címrend kötelező'!GC15+'címrend önként'!GC15+'címrend államig'!GC15</f>
        <v>0</v>
      </c>
      <c r="GD15" s="251">
        <f>'címrend kötelező'!GD15+'címrend önként'!GD15+'címrend államig'!GD15</f>
        <v>0</v>
      </c>
      <c r="GE15" s="251">
        <f>'címrend kötelező'!GE15+'címrend önként'!GE15+'címrend államig'!GE15</f>
        <v>0</v>
      </c>
      <c r="GF15" s="251">
        <f>'címrend kötelező'!GF15+'címrend önként'!GF15+'címrend államig'!GF15</f>
        <v>0</v>
      </c>
      <c r="GG15" s="251">
        <f>'címrend kötelező'!GG15+'címrend önként'!GG15+'címrend államig'!GG15</f>
        <v>0</v>
      </c>
      <c r="GH15" s="251">
        <f>'címrend kötelező'!GH15+'címrend önként'!GH15+'címrend államig'!GH15</f>
        <v>0</v>
      </c>
      <c r="GI15" s="251">
        <f>'címrend kötelező'!GI15+'címrend önként'!GI15+'címrend államig'!GI15</f>
        <v>0</v>
      </c>
      <c r="GJ15" s="251">
        <f>'címrend kötelező'!GJ15+'címrend önként'!GJ15+'címrend államig'!GJ15</f>
        <v>0</v>
      </c>
      <c r="GK15" s="251">
        <f>'címrend kötelező'!GK15+'címrend önként'!GK15+'címrend államig'!GK15</f>
        <v>0</v>
      </c>
      <c r="GL15" s="251">
        <f>EY15+FB15+FE15+FH15+FK15+FN15+FQ15+FT15+FW15+FZ15+GC15+GF15+GI15</f>
        <v>0</v>
      </c>
      <c r="GM15" s="251">
        <f t="shared" si="261"/>
        <v>0</v>
      </c>
      <c r="GN15" s="251">
        <f t="shared" si="261"/>
        <v>0</v>
      </c>
      <c r="GO15" s="251">
        <f>'címrend kötelező'!GO15+'címrend önként'!GO15+'címrend államig'!GO15</f>
        <v>0</v>
      </c>
      <c r="GP15" s="251">
        <f>'címrend kötelező'!GP15+'címrend önként'!GP15+'címrend államig'!GP15</f>
        <v>0</v>
      </c>
      <c r="GQ15" s="251">
        <f>'címrend kötelező'!GQ15+'címrend önként'!GQ15+'címrend államig'!GQ15</f>
        <v>0</v>
      </c>
      <c r="GR15" s="251">
        <f>'címrend kötelező'!GR15+'címrend önként'!GR15+'címrend államig'!GR15</f>
        <v>0</v>
      </c>
      <c r="GS15" s="251">
        <f>'címrend kötelező'!GS15+'címrend önként'!GS15+'címrend államig'!GS15</f>
        <v>0</v>
      </c>
      <c r="GT15" s="251">
        <f>'címrend kötelező'!GT15+'címrend önként'!GT15+'címrend államig'!GT15</f>
        <v>0</v>
      </c>
      <c r="GU15" s="251">
        <f>'címrend kötelező'!GU15+'címrend önként'!GU15+'címrend államig'!GU15</f>
        <v>0</v>
      </c>
      <c r="GV15" s="251">
        <f>'címrend kötelező'!GV15+'címrend önként'!GV15+'címrend államig'!GV15</f>
        <v>0</v>
      </c>
      <c r="GW15" s="251">
        <f>'címrend kötelező'!GW15+'címrend önként'!GW15+'címrend államig'!GW15</f>
        <v>0</v>
      </c>
      <c r="GX15" s="35">
        <f t="shared" si="159"/>
        <v>0</v>
      </c>
      <c r="GY15" s="35">
        <f t="shared" si="262"/>
        <v>0</v>
      </c>
      <c r="GZ15" s="35">
        <f t="shared" si="263"/>
        <v>0</v>
      </c>
      <c r="HA15" s="35">
        <f t="shared" si="162"/>
        <v>214133</v>
      </c>
      <c r="HB15" s="35">
        <f t="shared" si="264"/>
        <v>6427</v>
      </c>
      <c r="HC15" s="131">
        <f t="shared" si="265"/>
        <v>220560</v>
      </c>
      <c r="HE15" s="136"/>
      <c r="HF15" s="136"/>
    </row>
    <row r="16" spans="1:214" ht="15" customHeight="1" x14ac:dyDescent="0.2">
      <c r="A16" s="112" t="s">
        <v>384</v>
      </c>
      <c r="B16" s="6">
        <f>SUM('címrend kötelező'!B16+'címrend önként'!B16+'címrend államig'!B16)</f>
        <v>0</v>
      </c>
      <c r="C16" s="6">
        <f>SUM('címrend kötelező'!C16+'címrend önként'!C16+'címrend államig'!C16)</f>
        <v>0</v>
      </c>
      <c r="D16" s="6">
        <f>SUM('címrend kötelező'!D16+'címrend önként'!D16+'címrend államig'!D16)</f>
        <v>0</v>
      </c>
      <c r="E16" s="6">
        <f>SUM('címrend kötelező'!E16+'címrend önként'!E16+'címrend államig'!E16)</f>
        <v>0</v>
      </c>
      <c r="F16" s="6">
        <f>SUM('címrend kötelező'!F16+'címrend önként'!F16+'címrend államig'!F16)</f>
        <v>0</v>
      </c>
      <c r="G16" s="6">
        <f>SUM('címrend kötelező'!G16+'címrend önként'!G16+'címrend államig'!G16)</f>
        <v>0</v>
      </c>
      <c r="H16" s="6">
        <f>SUM('címrend kötelező'!H16+'címrend önként'!H16+'címrend államig'!H16)</f>
        <v>0</v>
      </c>
      <c r="I16" s="6">
        <f>SUM('címrend kötelező'!I16+'címrend önként'!I16+'címrend államig'!I16)</f>
        <v>0</v>
      </c>
      <c r="J16" s="6">
        <f>SUM('címrend kötelező'!J16+'címrend önként'!J16+'címrend államig'!J16)</f>
        <v>0</v>
      </c>
      <c r="K16" s="6">
        <f>SUM('címrend kötelező'!K16+'címrend önként'!K16+'címrend államig'!K16)</f>
        <v>0</v>
      </c>
      <c r="L16" s="6">
        <f>SUM('címrend kötelező'!L16+'címrend önként'!L16+'címrend államig'!L16)</f>
        <v>0</v>
      </c>
      <c r="M16" s="6">
        <f>SUM('címrend kötelező'!M16+'címrend önként'!M16+'címrend államig'!M16)</f>
        <v>0</v>
      </c>
      <c r="N16" s="6">
        <f>SUM('címrend kötelező'!N16+'címrend önként'!N16+'címrend államig'!N16)</f>
        <v>214640</v>
      </c>
      <c r="O16" s="6">
        <f>SUM('címrend kötelező'!O16+'címrend önként'!O16+'címrend államig'!O16)</f>
        <v>24119</v>
      </c>
      <c r="P16" s="6">
        <f>SUM('címrend kötelező'!P16+'címrend önként'!P16+'címrend államig'!P16)</f>
        <v>238759</v>
      </c>
      <c r="Q16" s="6">
        <f>SUM('címrend kötelező'!Q16+'címrend önként'!Q16+'címrend államig'!Q16)</f>
        <v>0</v>
      </c>
      <c r="R16" s="6">
        <f>SUM('címrend kötelező'!R16+'címrend önként'!R16+'címrend államig'!R16)</f>
        <v>0</v>
      </c>
      <c r="S16" s="6">
        <f>SUM('címrend kötelező'!S16+'címrend önként'!S16+'címrend államig'!S16)</f>
        <v>0</v>
      </c>
      <c r="T16" s="6">
        <f>SUM('címrend kötelező'!T16+'címrend önként'!T16+'címrend államig'!T16)</f>
        <v>0</v>
      </c>
      <c r="U16" s="6">
        <f>SUM('címrend kötelező'!U16+'címrend önként'!U16+'címrend államig'!U16)</f>
        <v>0</v>
      </c>
      <c r="V16" s="6">
        <f>SUM('címrend kötelező'!V16+'címrend önként'!V16+'címrend államig'!V16)</f>
        <v>0</v>
      </c>
      <c r="W16" s="6">
        <f>SUM('címrend kötelező'!W16+'címrend önként'!W16+'címrend államig'!W16)</f>
        <v>0</v>
      </c>
      <c r="X16" s="6">
        <f>SUM('címrend kötelező'!X16+'címrend önként'!X16+'címrend államig'!X16)</f>
        <v>0</v>
      </c>
      <c r="Y16" s="6">
        <f>SUM('címrend kötelező'!Y16+'címrend önként'!Y16+'címrend államig'!Y16)</f>
        <v>0</v>
      </c>
      <c r="Z16" s="6">
        <f>SUM('címrend kötelező'!Z16+'címrend önként'!Z16+'címrend államig'!Z16)</f>
        <v>0</v>
      </c>
      <c r="AA16" s="6">
        <f>SUM('címrend kötelező'!AA16+'címrend önként'!AA16+'címrend államig'!AA16)</f>
        <v>0</v>
      </c>
      <c r="AB16" s="6">
        <f>SUM('címrend kötelező'!AB16+'címrend önként'!AB16+'címrend államig'!AB16)</f>
        <v>0</v>
      </c>
      <c r="AC16" s="6">
        <f>SUM('címrend kötelező'!AC16+'címrend önként'!AC16+'címrend államig'!AC16)</f>
        <v>0</v>
      </c>
      <c r="AD16" s="6">
        <f>SUM('címrend kötelező'!AD16+'címrend önként'!AD16+'címrend államig'!AD16)</f>
        <v>0</v>
      </c>
      <c r="AE16" s="6">
        <f>SUM('címrend kötelező'!AE16+'címrend önként'!AE16+'címrend államig'!AE16)</f>
        <v>0</v>
      </c>
      <c r="AF16" s="6">
        <f>SUM('címrend kötelező'!AF16+'címrend önként'!AF16+'címrend államig'!AF16)</f>
        <v>0</v>
      </c>
      <c r="AG16" s="6">
        <f>SUM('címrend kötelező'!AG16+'címrend önként'!AG16+'címrend államig'!AG16)</f>
        <v>0</v>
      </c>
      <c r="AH16" s="6">
        <f>SUM('címrend kötelező'!AH16+'címrend önként'!AH16+'címrend államig'!AH16)</f>
        <v>0</v>
      </c>
      <c r="AI16" s="6">
        <f>SUM('címrend kötelező'!AI16+'címrend önként'!AI16+'címrend államig'!AI16)</f>
        <v>4792</v>
      </c>
      <c r="AJ16" s="6">
        <f>SUM('címrend kötelező'!AJ16+'címrend önként'!AJ16+'címrend államig'!AJ16)</f>
        <v>4575</v>
      </c>
      <c r="AK16" s="6">
        <f>SUM('címrend kötelező'!AK16+'címrend önként'!AK16+'címrend államig'!AK16)</f>
        <v>9367</v>
      </c>
      <c r="AL16" s="6">
        <f>SUM('címrend kötelező'!AL16+'címrend önként'!AL16+'címrend államig'!AL16)</f>
        <v>0</v>
      </c>
      <c r="AM16" s="6">
        <f>SUM('címrend kötelező'!AM16+'címrend önként'!AM16+'címrend államig'!AM16)</f>
        <v>0</v>
      </c>
      <c r="AN16" s="6">
        <f>SUM('címrend kötelező'!AN16+'címrend önként'!AN16+'címrend államig'!AN16)</f>
        <v>0</v>
      </c>
      <c r="AO16" s="6">
        <f>SUM('címrend kötelező'!AO16+'címrend önként'!AO16+'címrend államig'!AO16)</f>
        <v>0</v>
      </c>
      <c r="AP16" s="6">
        <f>SUM('címrend kötelező'!AP16+'címrend önként'!AP16+'címrend államig'!AP16)</f>
        <v>0</v>
      </c>
      <c r="AQ16" s="6">
        <f>SUM('címrend kötelező'!AQ16+'címrend önként'!AQ16+'címrend államig'!AQ16)</f>
        <v>0</v>
      </c>
      <c r="AR16" s="6">
        <f>SUM('címrend kötelező'!AR16+'címrend önként'!AR16+'címrend államig'!AR16)</f>
        <v>0</v>
      </c>
      <c r="AS16" s="6">
        <f>SUM('címrend kötelező'!AS16+'címrend önként'!AS16+'címrend államig'!AS16)</f>
        <v>0</v>
      </c>
      <c r="AT16" s="6">
        <f>SUM('címrend kötelező'!AT16+'címrend önként'!AT16+'címrend államig'!AT16)</f>
        <v>0</v>
      </c>
      <c r="AU16" s="6">
        <f>SUM('címrend kötelező'!AU16+'címrend önként'!AU16+'címrend államig'!AU16)</f>
        <v>0</v>
      </c>
      <c r="AV16" s="6">
        <f>SUM('címrend kötelező'!AV16+'címrend önként'!AV16+'címrend államig'!AV16)</f>
        <v>0</v>
      </c>
      <c r="AW16" s="6">
        <f>SUM('címrend kötelező'!AW16+'címrend önként'!AW16+'címrend államig'!AW16)</f>
        <v>0</v>
      </c>
      <c r="AX16" s="6">
        <f>SUM('címrend kötelező'!AX16+'címrend önként'!AX16+'címrend államig'!AX16)</f>
        <v>0</v>
      </c>
      <c r="AY16" s="6">
        <f>SUM('címrend kötelező'!AY16+'címrend önként'!AY16+'címrend államig'!AY16)</f>
        <v>0</v>
      </c>
      <c r="AZ16" s="6">
        <f>SUM('címrend kötelező'!AZ16+'címrend önként'!AZ16+'címrend államig'!AZ16)</f>
        <v>0</v>
      </c>
      <c r="BA16" s="6">
        <f>SUM('címrend kötelező'!BA16+'címrend önként'!BA16+'címrend államig'!BA16)</f>
        <v>0</v>
      </c>
      <c r="BB16" s="6">
        <f>SUM('címrend kötelező'!BB16+'címrend önként'!BB16+'címrend államig'!BB16)</f>
        <v>0</v>
      </c>
      <c r="BC16" s="6">
        <f>SUM('címrend kötelező'!BC16+'címrend önként'!BC16+'címrend államig'!BC16)</f>
        <v>0</v>
      </c>
      <c r="BD16" s="6">
        <f>SUM('címrend kötelező'!BD16+'címrend önként'!BD16+'címrend államig'!BD16)</f>
        <v>0</v>
      </c>
      <c r="BE16" s="6">
        <f>SUM('címrend kötelező'!BE16+'címrend önként'!BE16+'címrend államig'!BE16)</f>
        <v>0</v>
      </c>
      <c r="BF16" s="6">
        <f>SUM('címrend kötelező'!BF16+'címrend önként'!BF16+'címrend államig'!BF16)</f>
        <v>0</v>
      </c>
      <c r="BG16" s="6">
        <f>SUM('címrend kötelező'!BG16+'címrend önként'!BG16+'címrend államig'!BG16)</f>
        <v>0</v>
      </c>
      <c r="BH16" s="6">
        <f>SUM('címrend kötelező'!BH16+'címrend önként'!BH16+'címrend államig'!BH16)</f>
        <v>0</v>
      </c>
      <c r="BI16" s="6">
        <f>SUM('címrend kötelező'!BI16+'címrend önként'!BI16+'címrend államig'!BI16)</f>
        <v>0</v>
      </c>
      <c r="BJ16" s="6">
        <f>SUM('címrend kötelező'!BJ16+'címrend önként'!BJ16+'címrend államig'!BJ16)</f>
        <v>0</v>
      </c>
      <c r="BK16" s="6">
        <f>SUM('címrend kötelező'!BK16+'címrend önként'!BK16+'címrend államig'!BK16)</f>
        <v>0</v>
      </c>
      <c r="BL16" s="6">
        <f>SUM('címrend kötelező'!BL16+'címrend önként'!BL16+'címrend államig'!BL16)</f>
        <v>0</v>
      </c>
      <c r="BM16" s="6">
        <f>SUM('címrend kötelező'!BM16+'címrend önként'!BM16+'címrend államig'!BM16)</f>
        <v>0</v>
      </c>
      <c r="BN16" s="6">
        <f>SUM('címrend kötelező'!BN16+'címrend önként'!BN16+'címrend államig'!BN16)</f>
        <v>0</v>
      </c>
      <c r="BO16" s="6">
        <f>SUM('címrend kötelező'!BO16+'címrend önként'!BO16+'címrend államig'!BO16)</f>
        <v>0</v>
      </c>
      <c r="BP16" s="6">
        <f>SUM('címrend kötelező'!BP16+'címrend önként'!BP16+'címrend államig'!BP16)</f>
        <v>0</v>
      </c>
      <c r="BQ16" s="6">
        <f>SUM('címrend kötelező'!BQ16+'címrend önként'!BQ16+'címrend államig'!BQ16)</f>
        <v>0</v>
      </c>
      <c r="BR16" s="6">
        <f>SUM('címrend kötelező'!BR16+'címrend önként'!BR16+'címrend államig'!BR16)</f>
        <v>0</v>
      </c>
      <c r="BS16" s="6">
        <f>SUM('címrend kötelező'!BS16+'címrend önként'!BS16+'címrend államig'!BS16)</f>
        <v>138952</v>
      </c>
      <c r="BT16" s="6">
        <f>SUM('címrend kötelező'!BT16+'címrend önként'!BT16+'címrend államig'!BT16)</f>
        <v>4235</v>
      </c>
      <c r="BU16" s="6">
        <f>SUM('címrend kötelező'!BU16+'címrend önként'!BU16+'címrend államig'!BU16)</f>
        <v>143187</v>
      </c>
      <c r="BV16" s="6">
        <f>SUM('címrend kötelező'!BV16+'címrend önként'!BV16+'címrend államig'!BV16)</f>
        <v>0</v>
      </c>
      <c r="BW16" s="6">
        <f>SUM('címrend kötelező'!BW16+'címrend önként'!BW16+'címrend államig'!BW16)</f>
        <v>0</v>
      </c>
      <c r="BX16" s="6">
        <f>SUM('címrend kötelező'!BX16+'címrend önként'!BX16+'címrend államig'!BX16)</f>
        <v>0</v>
      </c>
      <c r="BY16" s="6">
        <f>SUM('címrend kötelező'!BY16+'címrend önként'!BY16+'címrend államig'!BY16)</f>
        <v>1255461</v>
      </c>
      <c r="BZ16" s="6">
        <f>SUM('címrend kötelező'!BZ16+'címrend önként'!BZ16+'címrend államig'!BZ16)</f>
        <v>-10690</v>
      </c>
      <c r="CA16" s="6">
        <f>SUM('címrend kötelező'!CA16+'címrend önként'!CA16+'címrend államig'!CA16)</f>
        <v>1244771</v>
      </c>
      <c r="CB16" s="6">
        <f>SUM('címrend kötelező'!CB16+'címrend önként'!CB16+'címrend államig'!CB16)</f>
        <v>0</v>
      </c>
      <c r="CC16" s="6">
        <f>SUM('címrend kötelező'!CC16+'címrend önként'!CC16+'címrend államig'!CC16)</f>
        <v>0</v>
      </c>
      <c r="CD16" s="6">
        <f>SUM('címrend kötelező'!CD16+'címrend önként'!CD16+'címrend államig'!CD16)</f>
        <v>0</v>
      </c>
      <c r="CE16" s="6">
        <f>SUM('címrend kötelező'!CE16+'címrend önként'!CE16+'címrend államig'!CE16)</f>
        <v>0</v>
      </c>
      <c r="CF16" s="6">
        <f>SUM('címrend kötelező'!CF16+'címrend önként'!CF16+'címrend államig'!CF16)</f>
        <v>0</v>
      </c>
      <c r="CG16" s="6">
        <f>SUM('címrend kötelező'!CG16+'címrend önként'!CG16+'címrend államig'!CG16)</f>
        <v>0</v>
      </c>
      <c r="CH16" s="6">
        <f>SUM('címrend kötelező'!CH16+'címrend önként'!CH16+'címrend államig'!CH16)</f>
        <v>0</v>
      </c>
      <c r="CI16" s="6">
        <f>SUM('címrend kötelező'!CI16+'címrend önként'!CI16+'címrend államig'!CI16)</f>
        <v>0</v>
      </c>
      <c r="CJ16" s="6">
        <f>SUM('címrend kötelező'!CJ16+'címrend önként'!CJ16+'címrend államig'!CJ16)</f>
        <v>0</v>
      </c>
      <c r="CK16" s="6">
        <f>SUM('címrend kötelező'!CK16+'címrend önként'!CK16+'címrend államig'!CK16)</f>
        <v>0</v>
      </c>
      <c r="CL16" s="6">
        <f>SUM('címrend kötelező'!CL16+'címrend önként'!CL16+'címrend államig'!CL16)</f>
        <v>0</v>
      </c>
      <c r="CM16" s="6">
        <f>SUM('címrend kötelező'!CM16+'címrend önként'!CM16+'címrend államig'!CM16)</f>
        <v>0</v>
      </c>
      <c r="CN16" s="6">
        <f>SUM('címrend kötelező'!CN16+'címrend önként'!CN16+'címrend államig'!CN16)</f>
        <v>20838</v>
      </c>
      <c r="CO16" s="6">
        <f>SUM('címrend kötelező'!CO16+'címrend önként'!CO16+'címrend államig'!CO16)</f>
        <v>0</v>
      </c>
      <c r="CP16" s="6">
        <f>SUM('címrend kötelező'!CP16+'címrend önként'!CP16+'címrend államig'!CP16)</f>
        <v>20838</v>
      </c>
      <c r="CQ16" s="6">
        <f>SUM('címrend kötelező'!CQ16+'címrend önként'!CQ16+'címrend államig'!CQ16)</f>
        <v>0</v>
      </c>
      <c r="CR16" s="6">
        <f>SUM('címrend kötelező'!CR16+'címrend önként'!CR16+'címrend államig'!CR16)</f>
        <v>0</v>
      </c>
      <c r="CS16" s="6">
        <f>SUM('címrend kötelező'!CS16+'címrend önként'!CS16+'címrend államig'!CS16)</f>
        <v>0</v>
      </c>
      <c r="CT16" s="6">
        <f>SUM('címrend kötelező'!CT16+'címrend önként'!CT16+'címrend államig'!CT16)</f>
        <v>0</v>
      </c>
      <c r="CU16" s="6">
        <f>SUM('címrend kötelező'!CU16+'címrend önként'!CU16+'címrend államig'!CU16)</f>
        <v>0</v>
      </c>
      <c r="CV16" s="6">
        <f>SUM('címrend kötelező'!CV16+'címrend önként'!CV16+'címrend államig'!CV16)</f>
        <v>0</v>
      </c>
      <c r="CW16" s="6">
        <f>SUM('címrend kötelező'!CW16+'címrend önként'!CW16+'címrend államig'!CW16)</f>
        <v>0</v>
      </c>
      <c r="CX16" s="6">
        <f>SUM('címrend kötelező'!CX16+'címrend önként'!CX16+'címrend államig'!CX16)</f>
        <v>0</v>
      </c>
      <c r="CY16" s="6">
        <f>SUM('címrend kötelező'!CY16+'címrend önként'!CY16+'címrend államig'!CY16)</f>
        <v>0</v>
      </c>
      <c r="CZ16" s="6">
        <f>SUM('címrend kötelező'!CZ16+'címrend önként'!CZ16+'címrend államig'!CZ16)</f>
        <v>13975</v>
      </c>
      <c r="DA16" s="6">
        <f>SUM('címrend kötelező'!DA16+'címrend önként'!DA16+'címrend államig'!DA16)</f>
        <v>4225</v>
      </c>
      <c r="DB16" s="6">
        <f>SUM('címrend kötelező'!DB16+'címrend önként'!DB16+'címrend államig'!DB16)</f>
        <v>18200</v>
      </c>
      <c r="DC16" s="6">
        <f>SUM('címrend kötelező'!DC16+'címrend önként'!DC16+'címrend államig'!DC16)</f>
        <v>0</v>
      </c>
      <c r="DD16" s="6">
        <f>SUM('címrend kötelező'!DD16+'címrend önként'!DD16+'címrend államig'!DD16)</f>
        <v>20000</v>
      </c>
      <c r="DE16" s="6">
        <f>SUM('címrend kötelező'!DE16+'címrend önként'!DE16+'címrend államig'!DE16)</f>
        <v>20000</v>
      </c>
      <c r="DF16" s="6">
        <f>SUM('címrend kötelező'!DF16+'címrend önként'!DF16+'címrend államig'!DF16)</f>
        <v>0</v>
      </c>
      <c r="DG16" s="6">
        <f>SUM('címrend kötelező'!DG16+'címrend önként'!DG16+'címrend államig'!DG16)</f>
        <v>0</v>
      </c>
      <c r="DH16" s="6">
        <f>SUM('címrend kötelező'!DH16+'címrend önként'!DH16+'címrend államig'!DH16)</f>
        <v>0</v>
      </c>
      <c r="DI16" s="6">
        <f>SUM('címrend kötelező'!DI16+'címrend önként'!DI16+'címrend államig'!DI16)</f>
        <v>0</v>
      </c>
      <c r="DJ16" s="6">
        <f>SUM('címrend kötelező'!DJ16+'címrend önként'!DJ16+'címrend államig'!DJ16)</f>
        <v>0</v>
      </c>
      <c r="DK16" s="6">
        <f>SUM('címrend kötelező'!DK16+'címrend önként'!DK16+'címrend államig'!DK16)</f>
        <v>0</v>
      </c>
      <c r="DL16" s="6">
        <f>SUM('címrend kötelező'!DL16+'címrend önként'!DL16+'címrend államig'!DL16)</f>
        <v>0</v>
      </c>
      <c r="DM16" s="6">
        <f>SUM('címrend kötelező'!DM16+'címrend önként'!DM16+'címrend államig'!DM16)</f>
        <v>0</v>
      </c>
      <c r="DN16" s="6">
        <f>SUM('címrend kötelező'!DN16+'címrend önként'!DN16+'címrend államig'!DN16)</f>
        <v>0</v>
      </c>
      <c r="DO16" s="6">
        <f>SUM('címrend kötelező'!DO16+'címrend önként'!DO16+'címrend államig'!DO16)</f>
        <v>1050804</v>
      </c>
      <c r="DP16" s="6">
        <f>SUM('címrend kötelező'!DP16+'címrend önként'!DP16+'címrend államig'!DP16)</f>
        <v>-5500</v>
      </c>
      <c r="DQ16" s="6">
        <f>SUM('címrend kötelező'!DQ16+'címrend önként'!DQ16+'címrend államig'!DQ16)</f>
        <v>1045304</v>
      </c>
      <c r="DR16" s="251">
        <f t="shared" si="165"/>
        <v>2699462</v>
      </c>
      <c r="DS16" s="251">
        <f t="shared" si="257"/>
        <v>40964</v>
      </c>
      <c r="DT16" s="251">
        <f t="shared" si="258"/>
        <v>2740426</v>
      </c>
      <c r="DU16" s="6">
        <f>SUM('címrend kötelező'!DU16+'címrend önként'!DU16+'címrend államig'!DU16)</f>
        <v>0</v>
      </c>
      <c r="DV16" s="6">
        <f>SUM('címrend kötelező'!DV16+'címrend önként'!DV16+'címrend államig'!DV16)</f>
        <v>0</v>
      </c>
      <c r="DW16" s="6">
        <f>SUM('címrend kötelező'!DW16+'címrend önként'!DW16+'címrend államig'!DW16)</f>
        <v>0</v>
      </c>
      <c r="DX16" s="6">
        <f>SUM('címrend kötelező'!DX16+'címrend önként'!DX16+'címrend államig'!DX16)</f>
        <v>0</v>
      </c>
      <c r="DY16" s="6">
        <f>SUM('címrend kötelező'!DY16+'címrend önként'!DY16+'címrend államig'!DY16)</f>
        <v>0</v>
      </c>
      <c r="DZ16" s="6">
        <f>SUM('címrend kötelező'!DZ16+'címrend önként'!DZ16+'címrend államig'!DZ16)</f>
        <v>0</v>
      </c>
      <c r="EA16" s="6">
        <f>SUM('címrend kötelező'!EA16+'címrend önként'!EA16+'címrend államig'!EA16)</f>
        <v>0</v>
      </c>
      <c r="EB16" s="6">
        <f>SUM('címrend kötelező'!EB16+'címrend önként'!EB16+'címrend államig'!EB16)</f>
        <v>0</v>
      </c>
      <c r="EC16" s="6">
        <f>SUM('címrend kötelező'!EC16+'címrend önként'!EC16+'címrend államig'!EC16)</f>
        <v>0</v>
      </c>
      <c r="ED16" s="6">
        <f>SUM('címrend kötelező'!ED16+'címrend önként'!ED16+'címrend államig'!ED16)</f>
        <v>0</v>
      </c>
      <c r="EE16" s="6">
        <f>SUM('címrend kötelező'!EE16+'címrend önként'!EE16+'címrend államig'!EE16)</f>
        <v>0</v>
      </c>
      <c r="EF16" s="6">
        <f>SUM('címrend kötelező'!EF16+'címrend önként'!EF16+'címrend államig'!EF16)</f>
        <v>0</v>
      </c>
      <c r="EG16" s="6">
        <f>SUM('címrend kötelező'!EG16+'címrend önként'!EG16+'címrend államig'!EG16)</f>
        <v>0</v>
      </c>
      <c r="EH16" s="6">
        <f>SUM('címrend kötelező'!EH16+'címrend önként'!EH16+'címrend államig'!EH16)</f>
        <v>0</v>
      </c>
      <c r="EI16" s="6">
        <f>SUM('címrend kötelező'!EI16+'címrend önként'!EI16+'címrend államig'!EI16)</f>
        <v>0</v>
      </c>
      <c r="EJ16" s="6">
        <f>SUM('címrend kötelező'!EJ16+'címrend önként'!EJ16+'címrend államig'!EJ16)</f>
        <v>0</v>
      </c>
      <c r="EK16" s="6">
        <f>SUM('címrend kötelező'!EK16+'címrend önként'!EK16+'címrend államig'!EK16)</f>
        <v>0</v>
      </c>
      <c r="EL16" s="6">
        <f>SUM('címrend kötelező'!EL16+'címrend önként'!EL16+'címrend államig'!EL16)</f>
        <v>0</v>
      </c>
      <c r="EM16" s="6">
        <f>SUM('címrend kötelező'!EM16+'címrend önként'!EM16+'címrend államig'!EM16)</f>
        <v>0</v>
      </c>
      <c r="EN16" s="6">
        <f>SUM('címrend kötelező'!EN16+'címrend önként'!EN16+'címrend államig'!EN16)</f>
        <v>0</v>
      </c>
      <c r="EO16" s="6">
        <f>SUM('címrend kötelező'!EO16+'címrend önként'!EO16+'címrend államig'!EO16)</f>
        <v>0</v>
      </c>
      <c r="EP16" s="6">
        <f>SUM('címrend kötelező'!EP16+'címrend önként'!EP16+'címrend államig'!EP16)</f>
        <v>0</v>
      </c>
      <c r="EQ16" s="6">
        <f>SUM('címrend kötelező'!EQ16+'címrend önként'!EQ16+'címrend államig'!EQ16)</f>
        <v>0</v>
      </c>
      <c r="ER16" s="6">
        <f>SUM('címrend kötelező'!ER16+'címrend önként'!ER16+'címrend államig'!ER16)</f>
        <v>0</v>
      </c>
      <c r="ES16" s="6">
        <f>SUM('címrend kötelező'!ES16+'címrend önként'!ES16+'címrend államig'!ES16)</f>
        <v>0</v>
      </c>
      <c r="ET16" s="6">
        <f>SUM('címrend kötelező'!ET16+'címrend önként'!ET16+'címrend államig'!ET16)</f>
        <v>0</v>
      </c>
      <c r="EU16" s="6">
        <f>SUM('címrend kötelező'!EU16+'címrend önként'!EU16+'címrend államig'!EU16)</f>
        <v>0</v>
      </c>
      <c r="EV16" s="251">
        <f t="shared" si="166"/>
        <v>0</v>
      </c>
      <c r="EW16" s="251">
        <f t="shared" si="259"/>
        <v>0</v>
      </c>
      <c r="EX16" s="251">
        <f t="shared" si="260"/>
        <v>0</v>
      </c>
      <c r="EY16" s="251">
        <f>'címrend kötelező'!EY16+'címrend önként'!EY16+'címrend államig'!EY16</f>
        <v>0</v>
      </c>
      <c r="EZ16" s="251">
        <f>'címrend kötelező'!EZ16+'címrend önként'!EZ16+'címrend államig'!EZ16</f>
        <v>0</v>
      </c>
      <c r="FA16" s="251">
        <f>'címrend kötelező'!FA16+'címrend önként'!FA16+'címrend államig'!FA16</f>
        <v>0</v>
      </c>
      <c r="FB16" s="251">
        <f>'címrend kötelező'!FB16+'címrend önként'!FB16+'címrend államig'!FB16</f>
        <v>0</v>
      </c>
      <c r="FC16" s="251">
        <f>'címrend kötelező'!FC16+'címrend önként'!FC16+'címrend államig'!FC16</f>
        <v>0</v>
      </c>
      <c r="FD16" s="251">
        <f>'címrend kötelező'!FD16+'címrend önként'!FD16+'címrend államig'!FD16</f>
        <v>0</v>
      </c>
      <c r="FE16" s="251">
        <f>'címrend kötelező'!FE16+'címrend önként'!FE16+'címrend államig'!FE16</f>
        <v>0</v>
      </c>
      <c r="FF16" s="251">
        <f>'címrend kötelező'!FF16+'címrend önként'!FF16+'címrend államig'!FF16</f>
        <v>0</v>
      </c>
      <c r="FG16" s="251">
        <f>'címrend kötelező'!FG16+'címrend önként'!FG16+'címrend államig'!FG16</f>
        <v>0</v>
      </c>
      <c r="FH16" s="251">
        <f>'címrend kötelező'!FH16+'címrend önként'!FH16+'címrend államig'!FH16</f>
        <v>0</v>
      </c>
      <c r="FI16" s="251">
        <f>'címrend kötelező'!FI16+'címrend önként'!FI16+'címrend államig'!FI16</f>
        <v>0</v>
      </c>
      <c r="FJ16" s="251">
        <f>'címrend kötelező'!FJ16+'címrend önként'!FJ16+'címrend államig'!FJ16</f>
        <v>0</v>
      </c>
      <c r="FK16" s="251">
        <f>'címrend kötelező'!FK16+'címrend önként'!FK16+'címrend államig'!FK16</f>
        <v>0</v>
      </c>
      <c r="FL16" s="251">
        <f>'címrend kötelező'!FL16+'címrend önként'!FL16+'címrend államig'!FL16</f>
        <v>0</v>
      </c>
      <c r="FM16" s="251">
        <f>'címrend kötelező'!FM16+'címrend önként'!FM16+'címrend államig'!FM16</f>
        <v>0</v>
      </c>
      <c r="FN16" s="251">
        <f>'címrend kötelező'!FN16+'címrend önként'!FN16+'címrend államig'!FN16</f>
        <v>0</v>
      </c>
      <c r="FO16" s="251">
        <f>'címrend kötelező'!FO16+'címrend önként'!FO16+'címrend államig'!FO16</f>
        <v>0</v>
      </c>
      <c r="FP16" s="251">
        <f>'címrend kötelező'!FP16+'címrend önként'!FP16+'címrend államig'!FP16</f>
        <v>0</v>
      </c>
      <c r="FQ16" s="251">
        <f>'címrend kötelező'!FQ16+'címrend önként'!FQ16+'címrend államig'!FQ16</f>
        <v>0</v>
      </c>
      <c r="FR16" s="251">
        <f>'címrend kötelező'!FR16+'címrend önként'!FR16+'címrend államig'!FR16</f>
        <v>0</v>
      </c>
      <c r="FS16" s="251">
        <f>'címrend kötelező'!FS16+'címrend önként'!FS16+'címrend államig'!FS16</f>
        <v>0</v>
      </c>
      <c r="FT16" s="251">
        <f>'címrend kötelező'!FT16+'címrend önként'!FT16+'címrend államig'!FT16</f>
        <v>0</v>
      </c>
      <c r="FU16" s="251">
        <f>'címrend kötelező'!FU16+'címrend önként'!FU16+'címrend államig'!FU16</f>
        <v>0</v>
      </c>
      <c r="FV16" s="251">
        <f>'címrend kötelező'!FV16+'címrend önként'!FV16+'címrend államig'!FV16</f>
        <v>0</v>
      </c>
      <c r="FW16" s="251">
        <f>'címrend kötelező'!FW16+'címrend önként'!FW16+'címrend államig'!FW16</f>
        <v>0</v>
      </c>
      <c r="FX16" s="251">
        <f>'címrend kötelező'!FX16+'címrend önként'!FX16+'címrend államig'!FX16</f>
        <v>0</v>
      </c>
      <c r="FY16" s="251">
        <f>'címrend kötelező'!FY16+'címrend önként'!FY16+'címrend államig'!FY16</f>
        <v>0</v>
      </c>
      <c r="FZ16" s="251">
        <f>'címrend kötelező'!FZ16+'címrend önként'!FZ16+'címrend államig'!FZ16</f>
        <v>0</v>
      </c>
      <c r="GA16" s="251">
        <f>'címrend kötelező'!GA16+'címrend önként'!GA16+'címrend államig'!GA16</f>
        <v>0</v>
      </c>
      <c r="GB16" s="251">
        <f>'címrend kötelező'!GB16+'címrend önként'!GB16+'címrend államig'!GB16</f>
        <v>0</v>
      </c>
      <c r="GC16" s="251">
        <f>'címrend kötelező'!GC16+'címrend önként'!GC16+'címrend államig'!GC16</f>
        <v>0</v>
      </c>
      <c r="GD16" s="251">
        <f>'címrend kötelező'!GD16+'címrend önként'!GD16+'címrend államig'!GD16</f>
        <v>0</v>
      </c>
      <c r="GE16" s="251">
        <f>'címrend kötelező'!GE16+'címrend önként'!GE16+'címrend államig'!GE16</f>
        <v>0</v>
      </c>
      <c r="GF16" s="251">
        <f>'címrend kötelező'!GF16+'címrend önként'!GF16+'címrend államig'!GF16</f>
        <v>0</v>
      </c>
      <c r="GG16" s="251">
        <f>'címrend kötelező'!GG16+'címrend önként'!GG16+'címrend államig'!GG16</f>
        <v>0</v>
      </c>
      <c r="GH16" s="251">
        <f>'címrend kötelező'!GH16+'címrend önként'!GH16+'címrend államig'!GH16</f>
        <v>0</v>
      </c>
      <c r="GI16" s="251">
        <f>'címrend kötelező'!GI16+'címrend önként'!GI16+'címrend államig'!GI16</f>
        <v>0</v>
      </c>
      <c r="GJ16" s="251">
        <f>'címrend kötelező'!GJ16+'címrend önként'!GJ16+'címrend államig'!GJ16</f>
        <v>0</v>
      </c>
      <c r="GK16" s="251">
        <f>'címrend kötelező'!GK16+'címrend önként'!GK16+'címrend államig'!GK16</f>
        <v>0</v>
      </c>
      <c r="GL16" s="251">
        <f>EY16+FB16+FE16+FH16+FK16+FN16+FQ16+FT16+FW16+FZ16+GC16+GF16+GI16</f>
        <v>0</v>
      </c>
      <c r="GM16" s="251">
        <f t="shared" si="261"/>
        <v>0</v>
      </c>
      <c r="GN16" s="251">
        <f t="shared" si="261"/>
        <v>0</v>
      </c>
      <c r="GO16" s="251">
        <f>'címrend kötelező'!GO16+'címrend önként'!GO16+'címrend államig'!GO16</f>
        <v>0</v>
      </c>
      <c r="GP16" s="251">
        <f>'címrend kötelező'!GP16+'címrend önként'!GP16+'címrend államig'!GP16</f>
        <v>0</v>
      </c>
      <c r="GQ16" s="251">
        <f>'címrend kötelező'!GQ16+'címrend önként'!GQ16+'címrend államig'!GQ16</f>
        <v>0</v>
      </c>
      <c r="GR16" s="251">
        <f>'címrend kötelező'!GR16+'címrend önként'!GR16+'címrend államig'!GR16</f>
        <v>0</v>
      </c>
      <c r="GS16" s="251">
        <f>'címrend kötelező'!GS16+'címrend önként'!GS16+'címrend államig'!GS16</f>
        <v>0</v>
      </c>
      <c r="GT16" s="251">
        <f>'címrend kötelező'!GT16+'címrend önként'!GT16+'címrend államig'!GT16</f>
        <v>0</v>
      </c>
      <c r="GU16" s="251">
        <f>'címrend kötelező'!GU16+'címrend önként'!GU16+'címrend államig'!GU16</f>
        <v>0</v>
      </c>
      <c r="GV16" s="251">
        <f>'címrend kötelező'!GV16+'címrend önként'!GV16+'címrend államig'!GV16</f>
        <v>0</v>
      </c>
      <c r="GW16" s="251">
        <f>'címrend kötelező'!GW16+'címrend önként'!GW16+'címrend államig'!GW16</f>
        <v>0</v>
      </c>
      <c r="GX16" s="35">
        <f t="shared" si="159"/>
        <v>0</v>
      </c>
      <c r="GY16" s="35">
        <f t="shared" si="262"/>
        <v>0</v>
      </c>
      <c r="GZ16" s="35">
        <f t="shared" si="263"/>
        <v>0</v>
      </c>
      <c r="HA16" s="35">
        <f t="shared" si="162"/>
        <v>2699462</v>
      </c>
      <c r="HB16" s="35">
        <f t="shared" si="264"/>
        <v>40964</v>
      </c>
      <c r="HC16" s="131">
        <f t="shared" si="265"/>
        <v>2740426</v>
      </c>
      <c r="HE16" s="136"/>
      <c r="HF16" s="136"/>
    </row>
    <row r="17" spans="1:214" ht="15" customHeight="1" x14ac:dyDescent="0.2">
      <c r="A17" s="112" t="s">
        <v>385</v>
      </c>
      <c r="B17" s="6">
        <f>SUM('címrend kötelező'!B17+'címrend önként'!B17+'címrend államig'!B17)</f>
        <v>0</v>
      </c>
      <c r="C17" s="6">
        <f>SUM('címrend kötelező'!C17+'címrend önként'!C17+'címrend államig'!C17)</f>
        <v>0</v>
      </c>
      <c r="D17" s="6">
        <f>SUM('címrend kötelező'!D17+'címrend önként'!D17+'címrend államig'!D17)</f>
        <v>0</v>
      </c>
      <c r="E17" s="6">
        <f>SUM('címrend kötelező'!E17+'címrend önként'!E17+'címrend államig'!E17)</f>
        <v>0</v>
      </c>
      <c r="F17" s="6">
        <f>SUM('címrend kötelező'!F17+'címrend önként'!F17+'címrend államig'!F17)</f>
        <v>0</v>
      </c>
      <c r="G17" s="6">
        <f>SUM('címrend kötelező'!G17+'címrend önként'!G17+'címrend államig'!G17)</f>
        <v>0</v>
      </c>
      <c r="H17" s="6">
        <f>SUM('címrend kötelező'!H17+'címrend önként'!H17+'címrend államig'!H17)</f>
        <v>0</v>
      </c>
      <c r="I17" s="6">
        <f>SUM('címrend kötelező'!I17+'címrend önként'!I17+'címrend államig'!I17)</f>
        <v>0</v>
      </c>
      <c r="J17" s="6">
        <f>SUM('címrend kötelező'!J17+'címrend önként'!J17+'címrend államig'!J17)</f>
        <v>0</v>
      </c>
      <c r="K17" s="6">
        <f>SUM('címrend kötelező'!K17+'címrend önként'!K17+'címrend államig'!K17)</f>
        <v>0</v>
      </c>
      <c r="L17" s="6">
        <f>SUM('címrend kötelező'!L17+'címrend önként'!L17+'címrend államig'!L17)</f>
        <v>0</v>
      </c>
      <c r="M17" s="6">
        <f>SUM('címrend kötelező'!M17+'címrend önként'!M17+'címrend államig'!M17)</f>
        <v>0</v>
      </c>
      <c r="N17" s="6">
        <f>SUM('címrend kötelező'!N17+'címrend önként'!N17+'címrend államig'!N17)</f>
        <v>0</v>
      </c>
      <c r="O17" s="6">
        <f>SUM('címrend kötelező'!O17+'címrend önként'!O17+'címrend államig'!O17)</f>
        <v>0</v>
      </c>
      <c r="P17" s="6">
        <f>SUM('címrend kötelező'!P17+'címrend önként'!P17+'címrend államig'!P17)</f>
        <v>0</v>
      </c>
      <c r="Q17" s="6">
        <f>SUM('címrend kötelező'!Q17+'címrend önként'!Q17+'címrend államig'!Q17)</f>
        <v>399849</v>
      </c>
      <c r="R17" s="6">
        <f>SUM('címrend kötelező'!R17+'címrend önként'!R17+'címrend államig'!R17)</f>
        <v>-59000</v>
      </c>
      <c r="S17" s="6">
        <f>SUM('címrend kötelező'!S17+'címrend önként'!S17+'címrend államig'!S17)</f>
        <v>340849</v>
      </c>
      <c r="T17" s="6">
        <f>SUM('címrend kötelező'!T17+'címrend önként'!T17+'címrend államig'!T17)</f>
        <v>0</v>
      </c>
      <c r="U17" s="6">
        <f>SUM('címrend kötelező'!U17+'címrend önként'!U17+'címrend államig'!U17)</f>
        <v>0</v>
      </c>
      <c r="V17" s="6">
        <f>SUM('címrend kötelező'!V17+'címrend önként'!V17+'címrend államig'!V17)</f>
        <v>0</v>
      </c>
      <c r="W17" s="6">
        <f>SUM('címrend kötelező'!W17+'címrend önként'!W17+'címrend államig'!W17)</f>
        <v>0</v>
      </c>
      <c r="X17" s="6">
        <f>SUM('címrend kötelező'!X17+'címrend önként'!X17+'címrend államig'!X17)</f>
        <v>0</v>
      </c>
      <c r="Y17" s="6">
        <f>SUM('címrend kötelező'!Y17+'címrend önként'!Y17+'címrend államig'!Y17)</f>
        <v>0</v>
      </c>
      <c r="Z17" s="6">
        <f>SUM('címrend kötelező'!Z17+'címrend önként'!Z17+'címrend államig'!Z17)</f>
        <v>0</v>
      </c>
      <c r="AA17" s="6">
        <f>SUM('címrend kötelező'!AA17+'címrend önként'!AA17+'címrend államig'!AA17)</f>
        <v>0</v>
      </c>
      <c r="AB17" s="6">
        <f>SUM('címrend kötelező'!AB17+'címrend önként'!AB17+'címrend államig'!AB17)</f>
        <v>0</v>
      </c>
      <c r="AC17" s="6">
        <f>SUM('címrend kötelező'!AC17+'címrend önként'!AC17+'címrend államig'!AC17)</f>
        <v>0</v>
      </c>
      <c r="AD17" s="6">
        <f>SUM('címrend kötelező'!AD17+'címrend önként'!AD17+'címrend államig'!AD17)</f>
        <v>0</v>
      </c>
      <c r="AE17" s="6">
        <f>SUM('címrend kötelező'!AE17+'címrend önként'!AE17+'címrend államig'!AE17)</f>
        <v>0</v>
      </c>
      <c r="AF17" s="6">
        <f>SUM('címrend kötelező'!AF17+'címrend önként'!AF17+'címrend államig'!AF17)</f>
        <v>0</v>
      </c>
      <c r="AG17" s="6">
        <f>SUM('címrend kötelező'!AG17+'címrend önként'!AG17+'címrend államig'!AG17)</f>
        <v>0</v>
      </c>
      <c r="AH17" s="6">
        <f>SUM('címrend kötelező'!AH17+'címrend önként'!AH17+'címrend államig'!AH17)</f>
        <v>0</v>
      </c>
      <c r="AI17" s="6">
        <f>SUM('címrend kötelező'!AI17+'címrend önként'!AI17+'címrend államig'!AI17)</f>
        <v>0</v>
      </c>
      <c r="AJ17" s="6">
        <f>SUM('címrend kötelező'!AJ17+'címrend önként'!AJ17+'címrend államig'!AJ17)</f>
        <v>0</v>
      </c>
      <c r="AK17" s="6">
        <f>SUM('címrend kötelező'!AK17+'címrend önként'!AK17+'címrend államig'!AK17)</f>
        <v>0</v>
      </c>
      <c r="AL17" s="6">
        <f>SUM('címrend kötelező'!AL17+'címrend önként'!AL17+'címrend államig'!AL17)</f>
        <v>0</v>
      </c>
      <c r="AM17" s="6">
        <f>SUM('címrend kötelező'!AM17+'címrend önként'!AM17+'címrend államig'!AM17)</f>
        <v>0</v>
      </c>
      <c r="AN17" s="6">
        <f>SUM('címrend kötelező'!AN17+'címrend önként'!AN17+'címrend államig'!AN17)</f>
        <v>0</v>
      </c>
      <c r="AO17" s="6">
        <f>SUM('címrend kötelező'!AO17+'címrend önként'!AO17+'címrend államig'!AO17)</f>
        <v>0</v>
      </c>
      <c r="AP17" s="6">
        <f>SUM('címrend kötelező'!AP17+'címrend önként'!AP17+'címrend államig'!AP17)</f>
        <v>0</v>
      </c>
      <c r="AQ17" s="6">
        <f>SUM('címrend kötelező'!AQ17+'címrend önként'!AQ17+'címrend államig'!AQ17)</f>
        <v>0</v>
      </c>
      <c r="AR17" s="6">
        <f>SUM('címrend kötelező'!AR17+'címrend önként'!AR17+'címrend államig'!AR17)</f>
        <v>0</v>
      </c>
      <c r="AS17" s="6">
        <f>SUM('címrend kötelező'!AS17+'címrend önként'!AS17+'címrend államig'!AS17)</f>
        <v>0</v>
      </c>
      <c r="AT17" s="6">
        <f>SUM('címrend kötelező'!AT17+'címrend önként'!AT17+'címrend államig'!AT17)</f>
        <v>0</v>
      </c>
      <c r="AU17" s="6">
        <f>SUM('címrend kötelező'!AU17+'címrend önként'!AU17+'címrend államig'!AU17)</f>
        <v>0</v>
      </c>
      <c r="AV17" s="6">
        <f>SUM('címrend kötelező'!AV17+'címrend önként'!AV17+'címrend államig'!AV17)</f>
        <v>0</v>
      </c>
      <c r="AW17" s="6">
        <f>SUM('címrend kötelező'!AW17+'címrend önként'!AW17+'címrend államig'!AW17)</f>
        <v>0</v>
      </c>
      <c r="AX17" s="6">
        <f>SUM('címrend kötelező'!AX17+'címrend önként'!AX17+'címrend államig'!AX17)</f>
        <v>0</v>
      </c>
      <c r="AY17" s="6">
        <f>SUM('címrend kötelező'!AY17+'címrend önként'!AY17+'címrend államig'!AY17)</f>
        <v>0</v>
      </c>
      <c r="AZ17" s="6">
        <f>SUM('címrend kötelező'!AZ17+'címrend önként'!AZ17+'címrend államig'!AZ17)</f>
        <v>0</v>
      </c>
      <c r="BA17" s="6">
        <f>SUM('címrend kötelező'!BA17+'címrend önként'!BA17+'címrend államig'!BA17)</f>
        <v>0</v>
      </c>
      <c r="BB17" s="6">
        <f>SUM('címrend kötelező'!BB17+'címrend önként'!BB17+'címrend államig'!BB17)</f>
        <v>0</v>
      </c>
      <c r="BC17" s="6">
        <f>SUM('címrend kötelező'!BC17+'címrend önként'!BC17+'címrend államig'!BC17)</f>
        <v>0</v>
      </c>
      <c r="BD17" s="6">
        <f>SUM('címrend kötelező'!BD17+'címrend önként'!BD17+'címrend államig'!BD17)</f>
        <v>0</v>
      </c>
      <c r="BE17" s="6">
        <f>SUM('címrend kötelező'!BE17+'címrend önként'!BE17+'címrend államig'!BE17)</f>
        <v>0</v>
      </c>
      <c r="BF17" s="6">
        <f>SUM('címrend kötelező'!BF17+'címrend önként'!BF17+'címrend államig'!BF17)</f>
        <v>0</v>
      </c>
      <c r="BG17" s="6">
        <f>SUM('címrend kötelező'!BG17+'címrend önként'!BG17+'címrend államig'!BG17)</f>
        <v>0</v>
      </c>
      <c r="BH17" s="6">
        <f>SUM('címrend kötelező'!BH17+'címrend önként'!BH17+'címrend államig'!BH17)</f>
        <v>0</v>
      </c>
      <c r="BI17" s="6">
        <f>SUM('címrend kötelező'!BI17+'címrend önként'!BI17+'címrend államig'!BI17)</f>
        <v>0</v>
      </c>
      <c r="BJ17" s="6">
        <f>SUM('címrend kötelező'!BJ17+'címrend önként'!BJ17+'címrend államig'!BJ17)</f>
        <v>0</v>
      </c>
      <c r="BK17" s="6">
        <f>SUM('címrend kötelező'!BK17+'címrend önként'!BK17+'címrend államig'!BK17)</f>
        <v>0</v>
      </c>
      <c r="BL17" s="6">
        <f>SUM('címrend kötelező'!BL17+'címrend önként'!BL17+'címrend államig'!BL17)</f>
        <v>0</v>
      </c>
      <c r="BM17" s="6">
        <f>SUM('címrend kötelező'!BM17+'címrend önként'!BM17+'címrend államig'!BM17)</f>
        <v>0</v>
      </c>
      <c r="BN17" s="6">
        <f>SUM('címrend kötelező'!BN17+'címrend önként'!BN17+'címrend államig'!BN17)</f>
        <v>0</v>
      </c>
      <c r="BO17" s="6">
        <f>SUM('címrend kötelező'!BO17+'címrend önként'!BO17+'címrend államig'!BO17)</f>
        <v>0</v>
      </c>
      <c r="BP17" s="6">
        <f>SUM('címrend kötelező'!BP17+'címrend önként'!BP17+'címrend államig'!BP17)</f>
        <v>0</v>
      </c>
      <c r="BQ17" s="6">
        <f>SUM('címrend kötelező'!BQ17+'címrend önként'!BQ17+'címrend államig'!BQ17)</f>
        <v>0</v>
      </c>
      <c r="BR17" s="6">
        <f>SUM('címrend kötelező'!BR17+'címrend önként'!BR17+'címrend államig'!BR17)</f>
        <v>0</v>
      </c>
      <c r="BS17" s="6">
        <f>SUM('címrend kötelező'!BS17+'címrend önként'!BS17+'címrend államig'!BS17)</f>
        <v>0</v>
      </c>
      <c r="BT17" s="6">
        <f>SUM('címrend kötelező'!BT17+'címrend önként'!BT17+'címrend államig'!BT17)</f>
        <v>0</v>
      </c>
      <c r="BU17" s="6">
        <f>SUM('címrend kötelező'!BU17+'címrend önként'!BU17+'címrend államig'!BU17)</f>
        <v>0</v>
      </c>
      <c r="BV17" s="6">
        <f>SUM('címrend kötelező'!BV17+'címrend önként'!BV17+'címrend államig'!BV17)</f>
        <v>0</v>
      </c>
      <c r="BW17" s="6">
        <f>SUM('címrend kötelező'!BW17+'címrend önként'!BW17+'címrend államig'!BW17)</f>
        <v>0</v>
      </c>
      <c r="BX17" s="6">
        <f>SUM('címrend kötelező'!BX17+'címrend önként'!BX17+'címrend államig'!BX17)</f>
        <v>0</v>
      </c>
      <c r="BY17" s="6">
        <f>SUM('címrend kötelező'!BY17+'címrend önként'!BY17+'címrend államig'!BY17)</f>
        <v>0</v>
      </c>
      <c r="BZ17" s="6">
        <f>SUM('címrend kötelező'!BZ17+'címrend önként'!BZ17+'címrend államig'!BZ17)</f>
        <v>0</v>
      </c>
      <c r="CA17" s="6">
        <f>SUM('címrend kötelező'!CA17+'címrend önként'!CA17+'címrend államig'!CA17)</f>
        <v>0</v>
      </c>
      <c r="CB17" s="6">
        <f>SUM('címrend kötelező'!CB17+'címrend önként'!CB17+'címrend államig'!CB17)</f>
        <v>0</v>
      </c>
      <c r="CC17" s="6">
        <f>SUM('címrend kötelező'!CC17+'címrend önként'!CC17+'címrend államig'!CC17)</f>
        <v>0</v>
      </c>
      <c r="CD17" s="6">
        <f>SUM('címrend kötelező'!CD17+'címrend önként'!CD17+'címrend államig'!CD17)</f>
        <v>0</v>
      </c>
      <c r="CE17" s="6">
        <f>SUM('címrend kötelező'!CE17+'címrend önként'!CE17+'címrend államig'!CE17)</f>
        <v>0</v>
      </c>
      <c r="CF17" s="6">
        <f>SUM('címrend kötelező'!CF17+'címrend önként'!CF17+'címrend államig'!CF17)</f>
        <v>0</v>
      </c>
      <c r="CG17" s="6">
        <f>SUM('címrend kötelező'!CG17+'címrend önként'!CG17+'címrend államig'!CG17)</f>
        <v>0</v>
      </c>
      <c r="CH17" s="6">
        <f>SUM('címrend kötelező'!CH17+'címrend önként'!CH17+'címrend államig'!CH17)</f>
        <v>0</v>
      </c>
      <c r="CI17" s="6">
        <f>SUM('címrend kötelező'!CI17+'címrend önként'!CI17+'címrend államig'!CI17)</f>
        <v>0</v>
      </c>
      <c r="CJ17" s="6">
        <f>SUM('címrend kötelező'!CJ17+'címrend önként'!CJ17+'címrend államig'!CJ17)</f>
        <v>0</v>
      </c>
      <c r="CK17" s="6">
        <f>SUM('címrend kötelező'!CK17+'címrend önként'!CK17+'címrend államig'!CK17)</f>
        <v>0</v>
      </c>
      <c r="CL17" s="6">
        <f>SUM('címrend kötelező'!CL17+'címrend önként'!CL17+'címrend államig'!CL17)</f>
        <v>0</v>
      </c>
      <c r="CM17" s="6">
        <f>SUM('címrend kötelező'!CM17+'címrend önként'!CM17+'címrend államig'!CM17)</f>
        <v>0</v>
      </c>
      <c r="CN17" s="6">
        <f>SUM('címrend kötelező'!CN17+'címrend önként'!CN17+'címrend államig'!CN17)</f>
        <v>0</v>
      </c>
      <c r="CO17" s="6">
        <f>SUM('címrend kötelező'!CO17+'címrend önként'!CO17+'címrend államig'!CO17)</f>
        <v>0</v>
      </c>
      <c r="CP17" s="6">
        <f>SUM('címrend kötelező'!CP17+'címrend önként'!CP17+'címrend államig'!CP17)</f>
        <v>0</v>
      </c>
      <c r="CQ17" s="6">
        <f>SUM('címrend kötelező'!CQ17+'címrend önként'!CQ17+'címrend államig'!CQ17)</f>
        <v>0</v>
      </c>
      <c r="CR17" s="6">
        <f>SUM('címrend kötelező'!CR17+'címrend önként'!CR17+'címrend államig'!CR17)</f>
        <v>0</v>
      </c>
      <c r="CS17" s="6">
        <f>SUM('címrend kötelező'!CS17+'címrend önként'!CS17+'címrend államig'!CS17)</f>
        <v>0</v>
      </c>
      <c r="CT17" s="6">
        <f>SUM('címrend kötelező'!CT17+'címrend önként'!CT17+'címrend államig'!CT17)</f>
        <v>0</v>
      </c>
      <c r="CU17" s="6">
        <f>SUM('címrend kötelező'!CU17+'címrend önként'!CU17+'címrend államig'!CU17)</f>
        <v>0</v>
      </c>
      <c r="CV17" s="6">
        <f>SUM('címrend kötelező'!CV17+'címrend önként'!CV17+'címrend államig'!CV17)</f>
        <v>0</v>
      </c>
      <c r="CW17" s="6">
        <f>SUM('címrend kötelező'!CW17+'címrend önként'!CW17+'címrend államig'!CW17)</f>
        <v>0</v>
      </c>
      <c r="CX17" s="6">
        <f>SUM('címrend kötelező'!CX17+'címrend önként'!CX17+'címrend államig'!CX17)</f>
        <v>0</v>
      </c>
      <c r="CY17" s="6">
        <f>SUM('címrend kötelező'!CY17+'címrend önként'!CY17+'címrend államig'!CY17)</f>
        <v>0</v>
      </c>
      <c r="CZ17" s="6">
        <f>SUM('címrend kötelező'!CZ17+'címrend önként'!CZ17+'címrend államig'!CZ17)</f>
        <v>0</v>
      </c>
      <c r="DA17" s="6">
        <f>SUM('címrend kötelező'!DA17+'címrend önként'!DA17+'címrend államig'!DA17)</f>
        <v>0</v>
      </c>
      <c r="DB17" s="6">
        <f>SUM('címrend kötelező'!DB17+'címrend önként'!DB17+'címrend államig'!DB17)</f>
        <v>0</v>
      </c>
      <c r="DC17" s="6">
        <f>SUM('címrend kötelező'!DC17+'címrend önként'!DC17+'címrend államig'!DC17)</f>
        <v>0</v>
      </c>
      <c r="DD17" s="6">
        <f>SUM('címrend kötelező'!DD17+'címrend önként'!DD17+'címrend államig'!DD17)</f>
        <v>0</v>
      </c>
      <c r="DE17" s="6">
        <f>SUM('címrend kötelező'!DE17+'címrend önként'!DE17+'címrend államig'!DE17)</f>
        <v>0</v>
      </c>
      <c r="DF17" s="6">
        <f>SUM('címrend kötelező'!DF17+'címrend önként'!DF17+'címrend államig'!DF17)</f>
        <v>0</v>
      </c>
      <c r="DG17" s="6">
        <f>SUM('címrend kötelező'!DG17+'címrend önként'!DG17+'címrend államig'!DG17)</f>
        <v>0</v>
      </c>
      <c r="DH17" s="6">
        <f>SUM('címrend kötelező'!DH17+'címrend önként'!DH17+'címrend államig'!DH17)</f>
        <v>0</v>
      </c>
      <c r="DI17" s="6">
        <f>SUM('címrend kötelező'!DI17+'címrend önként'!DI17+'címrend államig'!DI17)</f>
        <v>0</v>
      </c>
      <c r="DJ17" s="6">
        <f>SUM('címrend kötelező'!DJ17+'címrend önként'!DJ17+'címrend államig'!DJ17)</f>
        <v>0</v>
      </c>
      <c r="DK17" s="6">
        <f>SUM('címrend kötelező'!DK17+'címrend önként'!DK17+'címrend államig'!DK17)</f>
        <v>0</v>
      </c>
      <c r="DL17" s="6">
        <f>SUM('címrend kötelező'!DL17+'címrend önként'!DL17+'címrend államig'!DL17)</f>
        <v>0</v>
      </c>
      <c r="DM17" s="6">
        <f>SUM('címrend kötelező'!DM17+'címrend önként'!DM17+'címrend államig'!DM17)</f>
        <v>0</v>
      </c>
      <c r="DN17" s="6">
        <f>SUM('címrend kötelező'!DN17+'címrend önként'!DN17+'címrend államig'!DN17)</f>
        <v>0</v>
      </c>
      <c r="DO17" s="6">
        <f>SUM('címrend kötelező'!DO17+'címrend önként'!DO17+'címrend államig'!DO17)</f>
        <v>0</v>
      </c>
      <c r="DP17" s="6">
        <f>SUM('címrend kötelező'!DP17+'címrend önként'!DP17+'címrend államig'!DP17)</f>
        <v>0</v>
      </c>
      <c r="DQ17" s="6">
        <f>SUM('címrend kötelező'!DQ17+'címrend önként'!DQ17+'címrend államig'!DQ17)</f>
        <v>0</v>
      </c>
      <c r="DR17" s="251">
        <f t="shared" si="165"/>
        <v>399849</v>
      </c>
      <c r="DS17" s="251">
        <f t="shared" si="257"/>
        <v>-59000</v>
      </c>
      <c r="DT17" s="251">
        <f t="shared" si="258"/>
        <v>340849</v>
      </c>
      <c r="DU17" s="6">
        <f>SUM('címrend kötelező'!DU17+'címrend önként'!DU17+'címrend államig'!DU17)</f>
        <v>0</v>
      </c>
      <c r="DV17" s="6">
        <f>SUM('címrend kötelező'!DV17+'címrend önként'!DV17+'címrend államig'!DV17)</f>
        <v>0</v>
      </c>
      <c r="DW17" s="6">
        <f>SUM('címrend kötelező'!DW17+'címrend önként'!DW17+'címrend államig'!DW17)</f>
        <v>0</v>
      </c>
      <c r="DX17" s="6">
        <f>SUM('címrend kötelező'!DX17+'címrend önként'!DX17+'címrend államig'!DX17)</f>
        <v>0</v>
      </c>
      <c r="DY17" s="6">
        <f>SUM('címrend kötelező'!DY17+'címrend önként'!DY17+'címrend államig'!DY17)</f>
        <v>0</v>
      </c>
      <c r="DZ17" s="6">
        <f>SUM('címrend kötelező'!DZ17+'címrend önként'!DZ17+'címrend államig'!DZ17)</f>
        <v>0</v>
      </c>
      <c r="EA17" s="6">
        <f>SUM('címrend kötelező'!EA17+'címrend önként'!EA17+'címrend államig'!EA17)</f>
        <v>0</v>
      </c>
      <c r="EB17" s="6">
        <f>SUM('címrend kötelező'!EB17+'címrend önként'!EB17+'címrend államig'!EB17)</f>
        <v>0</v>
      </c>
      <c r="EC17" s="6">
        <f>SUM('címrend kötelező'!EC17+'címrend önként'!EC17+'címrend államig'!EC17)</f>
        <v>0</v>
      </c>
      <c r="ED17" s="6">
        <f>SUM('címrend kötelező'!ED17+'címrend önként'!ED17+'címrend államig'!ED17)</f>
        <v>0</v>
      </c>
      <c r="EE17" s="6">
        <f>SUM('címrend kötelező'!EE17+'címrend önként'!EE17+'címrend államig'!EE17)</f>
        <v>0</v>
      </c>
      <c r="EF17" s="6">
        <f>SUM('címrend kötelező'!EF17+'címrend önként'!EF17+'címrend államig'!EF17)</f>
        <v>0</v>
      </c>
      <c r="EG17" s="6">
        <f>SUM('címrend kötelező'!EG17+'címrend önként'!EG17+'címrend államig'!EG17)</f>
        <v>0</v>
      </c>
      <c r="EH17" s="6">
        <f>SUM('címrend kötelező'!EH17+'címrend önként'!EH17+'címrend államig'!EH17)</f>
        <v>0</v>
      </c>
      <c r="EI17" s="6">
        <f>SUM('címrend kötelező'!EI17+'címrend önként'!EI17+'címrend államig'!EI17)</f>
        <v>0</v>
      </c>
      <c r="EJ17" s="6">
        <f>SUM('címrend kötelező'!EJ17+'címrend önként'!EJ17+'címrend államig'!EJ17)</f>
        <v>0</v>
      </c>
      <c r="EK17" s="6">
        <f>SUM('címrend kötelező'!EK17+'címrend önként'!EK17+'címrend államig'!EK17)</f>
        <v>0</v>
      </c>
      <c r="EL17" s="6">
        <f>SUM('címrend kötelező'!EL17+'címrend önként'!EL17+'címrend államig'!EL17)</f>
        <v>0</v>
      </c>
      <c r="EM17" s="6">
        <f>SUM('címrend kötelező'!EM17+'címrend önként'!EM17+'címrend államig'!EM17)</f>
        <v>0</v>
      </c>
      <c r="EN17" s="6">
        <f>SUM('címrend kötelező'!EN17+'címrend önként'!EN17+'címrend államig'!EN17)</f>
        <v>0</v>
      </c>
      <c r="EO17" s="6">
        <f>SUM('címrend kötelező'!EO17+'címrend önként'!EO17+'címrend államig'!EO17)</f>
        <v>0</v>
      </c>
      <c r="EP17" s="6">
        <f>SUM('címrend kötelező'!EP17+'címrend önként'!EP17+'címrend államig'!EP17)</f>
        <v>0</v>
      </c>
      <c r="EQ17" s="6">
        <f>SUM('címrend kötelező'!EQ17+'címrend önként'!EQ17+'címrend államig'!EQ17)</f>
        <v>0</v>
      </c>
      <c r="ER17" s="6">
        <f>SUM('címrend kötelező'!ER17+'címrend önként'!ER17+'címrend államig'!ER17)</f>
        <v>0</v>
      </c>
      <c r="ES17" s="6">
        <f>SUM('címrend kötelező'!ES17+'címrend önként'!ES17+'címrend államig'!ES17)</f>
        <v>0</v>
      </c>
      <c r="ET17" s="6">
        <f>SUM('címrend kötelező'!ET17+'címrend önként'!ET17+'címrend államig'!ET17)</f>
        <v>0</v>
      </c>
      <c r="EU17" s="6">
        <f>SUM('címrend kötelező'!EU17+'címrend önként'!EU17+'címrend államig'!EU17)</f>
        <v>0</v>
      </c>
      <c r="EV17" s="251">
        <f t="shared" si="166"/>
        <v>0</v>
      </c>
      <c r="EW17" s="251">
        <f t="shared" si="259"/>
        <v>0</v>
      </c>
      <c r="EX17" s="251">
        <f t="shared" si="260"/>
        <v>0</v>
      </c>
      <c r="EY17" s="251">
        <f>'címrend kötelező'!EY17+'címrend önként'!EY17+'címrend államig'!EY17</f>
        <v>0</v>
      </c>
      <c r="EZ17" s="251">
        <f>'címrend kötelező'!EZ17+'címrend önként'!EZ17+'címrend államig'!EZ17</f>
        <v>0</v>
      </c>
      <c r="FA17" s="251">
        <f>'címrend kötelező'!FA17+'címrend önként'!FA17+'címrend államig'!FA17</f>
        <v>0</v>
      </c>
      <c r="FB17" s="251">
        <f>'címrend kötelező'!FB17+'címrend önként'!FB17+'címrend államig'!FB17</f>
        <v>0</v>
      </c>
      <c r="FC17" s="251">
        <f>'címrend kötelező'!FC17+'címrend önként'!FC17+'címrend államig'!FC17</f>
        <v>0</v>
      </c>
      <c r="FD17" s="251">
        <f>'címrend kötelező'!FD17+'címrend önként'!FD17+'címrend államig'!FD17</f>
        <v>0</v>
      </c>
      <c r="FE17" s="251">
        <f>'címrend kötelező'!FE17+'címrend önként'!FE17+'címrend államig'!FE17</f>
        <v>0</v>
      </c>
      <c r="FF17" s="251">
        <f>'címrend kötelező'!FF17+'címrend önként'!FF17+'címrend államig'!FF17</f>
        <v>0</v>
      </c>
      <c r="FG17" s="251">
        <f>'címrend kötelező'!FG17+'címrend önként'!FG17+'címrend államig'!FG17</f>
        <v>0</v>
      </c>
      <c r="FH17" s="251">
        <f>'címrend kötelező'!FH17+'címrend önként'!FH17+'címrend államig'!FH17</f>
        <v>0</v>
      </c>
      <c r="FI17" s="251">
        <f>'címrend kötelező'!FI17+'címrend önként'!FI17+'címrend államig'!FI17</f>
        <v>0</v>
      </c>
      <c r="FJ17" s="251">
        <f>'címrend kötelező'!FJ17+'címrend önként'!FJ17+'címrend államig'!FJ17</f>
        <v>0</v>
      </c>
      <c r="FK17" s="251">
        <f>'címrend kötelező'!FK17+'címrend önként'!FK17+'címrend államig'!FK17</f>
        <v>0</v>
      </c>
      <c r="FL17" s="251">
        <f>'címrend kötelező'!FL17+'címrend önként'!FL17+'címrend államig'!FL17</f>
        <v>0</v>
      </c>
      <c r="FM17" s="251">
        <f>'címrend kötelező'!FM17+'címrend önként'!FM17+'címrend államig'!FM17</f>
        <v>0</v>
      </c>
      <c r="FN17" s="251">
        <f>'címrend kötelező'!FN17+'címrend önként'!FN17+'címrend államig'!FN17</f>
        <v>0</v>
      </c>
      <c r="FO17" s="251">
        <f>'címrend kötelező'!FO17+'címrend önként'!FO17+'címrend államig'!FO17</f>
        <v>0</v>
      </c>
      <c r="FP17" s="251">
        <f>'címrend kötelező'!FP17+'címrend önként'!FP17+'címrend államig'!FP17</f>
        <v>0</v>
      </c>
      <c r="FQ17" s="251">
        <f>'címrend kötelező'!FQ17+'címrend önként'!FQ17+'címrend államig'!FQ17</f>
        <v>0</v>
      </c>
      <c r="FR17" s="251">
        <f>'címrend kötelező'!FR17+'címrend önként'!FR17+'címrend államig'!FR17</f>
        <v>0</v>
      </c>
      <c r="FS17" s="251">
        <f>'címrend kötelező'!FS17+'címrend önként'!FS17+'címrend államig'!FS17</f>
        <v>0</v>
      </c>
      <c r="FT17" s="251">
        <f>'címrend kötelező'!FT17+'címrend önként'!FT17+'címrend államig'!FT17</f>
        <v>0</v>
      </c>
      <c r="FU17" s="251">
        <f>'címrend kötelező'!FU17+'címrend önként'!FU17+'címrend államig'!FU17</f>
        <v>0</v>
      </c>
      <c r="FV17" s="251">
        <f>'címrend kötelező'!FV17+'címrend önként'!FV17+'címrend államig'!FV17</f>
        <v>0</v>
      </c>
      <c r="FW17" s="251">
        <f>'címrend kötelező'!FW17+'címrend önként'!FW17+'címrend államig'!FW17</f>
        <v>0</v>
      </c>
      <c r="FX17" s="251">
        <f>'címrend kötelező'!FX17+'címrend önként'!FX17+'címrend államig'!FX17</f>
        <v>0</v>
      </c>
      <c r="FY17" s="251">
        <f>'címrend kötelező'!FY17+'címrend önként'!FY17+'címrend államig'!FY17</f>
        <v>0</v>
      </c>
      <c r="FZ17" s="251">
        <f>'címrend kötelező'!FZ17+'címrend önként'!FZ17+'címrend államig'!FZ17</f>
        <v>0</v>
      </c>
      <c r="GA17" s="251">
        <f>'címrend kötelező'!GA17+'címrend önként'!GA17+'címrend államig'!GA17</f>
        <v>0</v>
      </c>
      <c r="GB17" s="251">
        <f>'címrend kötelező'!GB17+'címrend önként'!GB17+'címrend államig'!GB17</f>
        <v>0</v>
      </c>
      <c r="GC17" s="251">
        <f>'címrend kötelező'!GC17+'címrend önként'!GC17+'címrend államig'!GC17</f>
        <v>0</v>
      </c>
      <c r="GD17" s="251">
        <f>'címrend kötelező'!GD17+'címrend önként'!GD17+'címrend államig'!GD17</f>
        <v>0</v>
      </c>
      <c r="GE17" s="251">
        <f>'címrend kötelező'!GE17+'címrend önként'!GE17+'címrend államig'!GE17</f>
        <v>0</v>
      </c>
      <c r="GF17" s="251">
        <f>'címrend kötelező'!GF17+'címrend önként'!GF17+'címrend államig'!GF17</f>
        <v>0</v>
      </c>
      <c r="GG17" s="251">
        <f>'címrend kötelező'!GG17+'címrend önként'!GG17+'címrend államig'!GG17</f>
        <v>0</v>
      </c>
      <c r="GH17" s="251">
        <f>'címrend kötelező'!GH17+'címrend önként'!GH17+'címrend államig'!GH17</f>
        <v>0</v>
      </c>
      <c r="GI17" s="251">
        <f>'címrend kötelező'!GI17+'címrend önként'!GI17+'címrend államig'!GI17</f>
        <v>0</v>
      </c>
      <c r="GJ17" s="251">
        <f>'címrend kötelező'!GJ17+'címrend önként'!GJ17+'címrend államig'!GJ17</f>
        <v>0</v>
      </c>
      <c r="GK17" s="251">
        <f>'címrend kötelező'!GK17+'címrend önként'!GK17+'címrend államig'!GK17</f>
        <v>0</v>
      </c>
      <c r="GL17" s="251">
        <f>EY17+FB17+FE17+FH17+FK17+FN17+FQ17+FT17+FW17+FZ17+GC17+GF17+GI17</f>
        <v>0</v>
      </c>
      <c r="GM17" s="251">
        <f t="shared" si="261"/>
        <v>0</v>
      </c>
      <c r="GN17" s="251">
        <f t="shared" si="261"/>
        <v>0</v>
      </c>
      <c r="GO17" s="251">
        <f>'címrend kötelező'!GO17+'címrend önként'!GO17+'címrend államig'!GO17</f>
        <v>0</v>
      </c>
      <c r="GP17" s="251">
        <f>'címrend kötelező'!GP17+'címrend önként'!GP17+'címrend államig'!GP17</f>
        <v>0</v>
      </c>
      <c r="GQ17" s="251">
        <f>'címrend kötelező'!GQ17+'címrend önként'!GQ17+'címrend államig'!GQ17</f>
        <v>0</v>
      </c>
      <c r="GR17" s="251">
        <f>'címrend kötelező'!GR17+'címrend önként'!GR17+'címrend államig'!GR17</f>
        <v>0</v>
      </c>
      <c r="GS17" s="251">
        <f>'címrend kötelező'!GS17+'címrend önként'!GS17+'címrend államig'!GS17</f>
        <v>0</v>
      </c>
      <c r="GT17" s="251">
        <f>'címrend kötelező'!GT17+'címrend önként'!GT17+'címrend államig'!GT17</f>
        <v>0</v>
      </c>
      <c r="GU17" s="251">
        <f>'címrend kötelező'!GU17+'címrend önként'!GU17+'címrend államig'!GU17</f>
        <v>0</v>
      </c>
      <c r="GV17" s="251">
        <f>'címrend kötelező'!GV17+'címrend önként'!GV17+'címrend államig'!GV17</f>
        <v>0</v>
      </c>
      <c r="GW17" s="251">
        <f>'címrend kötelező'!GW17+'címrend önként'!GW17+'címrend államig'!GW17</f>
        <v>0</v>
      </c>
      <c r="GX17" s="35">
        <f t="shared" si="159"/>
        <v>0</v>
      </c>
      <c r="GY17" s="35">
        <f t="shared" si="262"/>
        <v>0</v>
      </c>
      <c r="GZ17" s="35">
        <f t="shared" si="263"/>
        <v>0</v>
      </c>
      <c r="HA17" s="35">
        <f t="shared" si="162"/>
        <v>399849</v>
      </c>
      <c r="HB17" s="35">
        <f t="shared" si="264"/>
        <v>-59000</v>
      </c>
      <c r="HC17" s="131">
        <f t="shared" si="265"/>
        <v>340849</v>
      </c>
      <c r="HE17" s="136"/>
      <c r="HF17" s="136"/>
    </row>
    <row r="18" spans="1:214" ht="15" customHeight="1" x14ac:dyDescent="0.2">
      <c r="A18" s="114" t="s">
        <v>386</v>
      </c>
      <c r="B18" s="5">
        <f>B19+B20+B21</f>
        <v>0</v>
      </c>
      <c r="C18" s="5">
        <f t="shared" ref="C18:D18" si="266">C19+C20+C21</f>
        <v>0</v>
      </c>
      <c r="D18" s="5">
        <f t="shared" si="266"/>
        <v>0</v>
      </c>
      <c r="E18" s="5">
        <f>E19+E20+E21</f>
        <v>0</v>
      </c>
      <c r="F18" s="5">
        <f t="shared" ref="F18" si="267">F19+F20+F21</f>
        <v>0</v>
      </c>
      <c r="G18" s="5">
        <f t="shared" ref="G18" si="268">G19+G20+G21</f>
        <v>0</v>
      </c>
      <c r="H18" s="5">
        <f>H19+H20+H21</f>
        <v>0</v>
      </c>
      <c r="I18" s="5">
        <f t="shared" ref="I18" si="269">I19+I20+I21</f>
        <v>0</v>
      </c>
      <c r="J18" s="5">
        <f t="shared" ref="J18" si="270">J19+J20+J21</f>
        <v>0</v>
      </c>
      <c r="K18" s="5">
        <f>K19+K20+K21</f>
        <v>0</v>
      </c>
      <c r="L18" s="5">
        <f t="shared" ref="L18" si="271">L19+L20+L21</f>
        <v>0</v>
      </c>
      <c r="M18" s="5">
        <f t="shared" ref="M18" si="272">M19+M20+M21</f>
        <v>0</v>
      </c>
      <c r="N18" s="5">
        <f>N19+N20+N21</f>
        <v>56351</v>
      </c>
      <c r="O18" s="5">
        <f t="shared" ref="O18" si="273">O19+O20+O21</f>
        <v>4973</v>
      </c>
      <c r="P18" s="5">
        <f t="shared" ref="P18" si="274">P19+P20+P21</f>
        <v>61324</v>
      </c>
      <c r="Q18" s="5">
        <f>Q19+Q20+Q21</f>
        <v>0</v>
      </c>
      <c r="R18" s="5">
        <f t="shared" ref="R18" si="275">R19+R20+R21</f>
        <v>0</v>
      </c>
      <c r="S18" s="5">
        <f t="shared" ref="S18" si="276">S19+S20+S21</f>
        <v>0</v>
      </c>
      <c r="T18" s="5">
        <f>T19+T20+T21</f>
        <v>944571</v>
      </c>
      <c r="U18" s="5">
        <f t="shared" ref="U18" si="277">U19+U20+U21</f>
        <v>-20643</v>
      </c>
      <c r="V18" s="5">
        <f t="shared" ref="V18" si="278">V19+V20+V21</f>
        <v>923928</v>
      </c>
      <c r="W18" s="5">
        <f>W19+W20+W21</f>
        <v>0</v>
      </c>
      <c r="X18" s="5">
        <f t="shared" ref="X18" si="279">X19+X20+X21</f>
        <v>0</v>
      </c>
      <c r="Y18" s="5">
        <f t="shared" ref="Y18" si="280">Y19+Y20+Y21</f>
        <v>0</v>
      </c>
      <c r="Z18" s="5">
        <f>Z19+Z20+Z21</f>
        <v>0</v>
      </c>
      <c r="AA18" s="5">
        <f t="shared" ref="AA18" si="281">AA19+AA20+AA21</f>
        <v>0</v>
      </c>
      <c r="AB18" s="5">
        <f t="shared" ref="AB18" si="282">AB19+AB20+AB21</f>
        <v>0</v>
      </c>
      <c r="AC18" s="5">
        <f>AC19+AC20+AC21</f>
        <v>0</v>
      </c>
      <c r="AD18" s="5">
        <f t="shared" ref="AD18" si="283">AD19+AD20+AD21</f>
        <v>0</v>
      </c>
      <c r="AE18" s="5">
        <f t="shared" ref="AE18" si="284">AE19+AE20+AE21</f>
        <v>0</v>
      </c>
      <c r="AF18" s="5">
        <f>AF19+AF20+AF21</f>
        <v>0</v>
      </c>
      <c r="AG18" s="5">
        <f t="shared" ref="AG18" si="285">AG19+AG20+AG21</f>
        <v>0</v>
      </c>
      <c r="AH18" s="5">
        <f t="shared" ref="AH18" si="286">AH19+AH20+AH21</f>
        <v>0</v>
      </c>
      <c r="AI18" s="5">
        <f>AI19+AI20+AI21</f>
        <v>0</v>
      </c>
      <c r="AJ18" s="5">
        <f t="shared" ref="AJ18" si="287">AJ19+AJ20+AJ21</f>
        <v>0</v>
      </c>
      <c r="AK18" s="5">
        <f t="shared" ref="AK18" si="288">AK19+AK20+AK21</f>
        <v>0</v>
      </c>
      <c r="AL18" s="5">
        <f>AL19+AL20+AL21</f>
        <v>0</v>
      </c>
      <c r="AM18" s="5">
        <f t="shared" ref="AM18" si="289">AM19+AM20+AM21</f>
        <v>0</v>
      </c>
      <c r="AN18" s="5">
        <f t="shared" ref="AN18" si="290">AN19+AN20+AN21</f>
        <v>0</v>
      </c>
      <c r="AO18" s="5">
        <f>AO19+AO20+AO21</f>
        <v>29733</v>
      </c>
      <c r="AP18" s="5">
        <f t="shared" ref="AP18" si="291">AP19+AP20+AP21</f>
        <v>0</v>
      </c>
      <c r="AQ18" s="5">
        <f t="shared" ref="AQ18" si="292">AQ19+AQ20+AQ21</f>
        <v>29733</v>
      </c>
      <c r="AR18" s="5">
        <f>AR19+AR20+AR21</f>
        <v>0</v>
      </c>
      <c r="AS18" s="5">
        <f t="shared" ref="AS18" si="293">AS19+AS20+AS21</f>
        <v>0</v>
      </c>
      <c r="AT18" s="5">
        <f t="shared" ref="AT18" si="294">AT19+AT20+AT21</f>
        <v>0</v>
      </c>
      <c r="AU18" s="5">
        <f>AU19+AU20+AU21</f>
        <v>66750</v>
      </c>
      <c r="AV18" s="5">
        <f t="shared" ref="AV18" si="295">AV19+AV20+AV21</f>
        <v>0</v>
      </c>
      <c r="AW18" s="5">
        <f t="shared" ref="AW18" si="296">AW19+AW20+AW21</f>
        <v>66750</v>
      </c>
      <c r="AX18" s="5">
        <f>AX19+AX20+AX21</f>
        <v>2520</v>
      </c>
      <c r="AY18" s="5">
        <f t="shared" ref="AY18" si="297">AY19+AY20+AY21</f>
        <v>0</v>
      </c>
      <c r="AZ18" s="5">
        <f t="shared" ref="AZ18" si="298">AZ19+AZ20+AZ21</f>
        <v>2520</v>
      </c>
      <c r="BA18" s="5">
        <f>BA19+BA20+BA21</f>
        <v>0</v>
      </c>
      <c r="BB18" s="5">
        <f t="shared" ref="BB18" si="299">BB19+BB20+BB21</f>
        <v>0</v>
      </c>
      <c r="BC18" s="5">
        <f t="shared" ref="BC18" si="300">BC19+BC20+BC21</f>
        <v>0</v>
      </c>
      <c r="BD18" s="5">
        <f>BD19+BD20+BD21</f>
        <v>0</v>
      </c>
      <c r="BE18" s="5">
        <f t="shared" ref="BE18" si="301">BE19+BE20+BE21</f>
        <v>0</v>
      </c>
      <c r="BF18" s="5">
        <f t="shared" ref="BF18" si="302">BF19+BF20+BF21</f>
        <v>0</v>
      </c>
      <c r="BG18" s="5">
        <f>BG19+BG20+BG21</f>
        <v>8200</v>
      </c>
      <c r="BH18" s="5">
        <f t="shared" ref="BH18" si="303">BH19+BH20+BH21</f>
        <v>0</v>
      </c>
      <c r="BI18" s="5">
        <f t="shared" ref="BI18" si="304">BI19+BI20+BI21</f>
        <v>8200</v>
      </c>
      <c r="BJ18" s="5">
        <f>BJ19+BJ20+BJ21</f>
        <v>0</v>
      </c>
      <c r="BK18" s="5">
        <f t="shared" ref="BK18" si="305">BK19+BK20+BK21</f>
        <v>0</v>
      </c>
      <c r="BL18" s="5">
        <f t="shared" ref="BL18" si="306">BL19+BL20+BL21</f>
        <v>0</v>
      </c>
      <c r="BM18" s="5">
        <f>BM19+BM20+BM21</f>
        <v>16000</v>
      </c>
      <c r="BN18" s="5">
        <f t="shared" ref="BN18" si="307">BN19+BN20+BN21</f>
        <v>0</v>
      </c>
      <c r="BO18" s="5">
        <f t="shared" ref="BO18" si="308">BO19+BO20+BO21</f>
        <v>16000</v>
      </c>
      <c r="BP18" s="5">
        <f>BP19+BP20+BP21</f>
        <v>3946093</v>
      </c>
      <c r="BQ18" s="5">
        <f t="shared" ref="BQ18" si="309">BQ19+BQ20+BQ21</f>
        <v>335899</v>
      </c>
      <c r="BR18" s="5">
        <f t="shared" ref="BR18" si="310">BR19+BR20+BR21</f>
        <v>4281992</v>
      </c>
      <c r="BS18" s="5">
        <f>BS19+BS20+BS21</f>
        <v>0</v>
      </c>
      <c r="BT18" s="5">
        <f t="shared" ref="BT18" si="311">BT19+BT20+BT21</f>
        <v>0</v>
      </c>
      <c r="BU18" s="5">
        <f t="shared" ref="BU18" si="312">BU19+BU20+BU21</f>
        <v>0</v>
      </c>
      <c r="BV18" s="5">
        <f>BV19+BV20+BV21</f>
        <v>0</v>
      </c>
      <c r="BW18" s="5">
        <f t="shared" ref="BW18" si="313">BW19+BW20+BW21</f>
        <v>0</v>
      </c>
      <c r="BX18" s="5">
        <f t="shared" ref="BX18" si="314">BX19+BX20+BX21</f>
        <v>0</v>
      </c>
      <c r="BY18" s="5">
        <f>BY19+BY20+BY21</f>
        <v>9231</v>
      </c>
      <c r="BZ18" s="5">
        <f t="shared" ref="BZ18" si="315">BZ19+BZ20+BZ21</f>
        <v>0</v>
      </c>
      <c r="CA18" s="5">
        <f t="shared" ref="CA18" si="316">CA19+CA20+CA21</f>
        <v>9231</v>
      </c>
      <c r="CB18" s="5">
        <f>CB19+CB20+CB21</f>
        <v>0</v>
      </c>
      <c r="CC18" s="5">
        <f t="shared" ref="CC18" si="317">CC19+CC20+CC21</f>
        <v>0</v>
      </c>
      <c r="CD18" s="5">
        <f t="shared" ref="CD18" si="318">CD19+CD20+CD21</f>
        <v>0</v>
      </c>
      <c r="CE18" s="5">
        <f>CE19+CE20+CE21</f>
        <v>1109802</v>
      </c>
      <c r="CF18" s="5">
        <f t="shared" ref="CF18" si="319">CF19+CF20+CF21</f>
        <v>85314</v>
      </c>
      <c r="CG18" s="5">
        <f t="shared" ref="CG18" si="320">CG19+CG20+CG21</f>
        <v>1195116</v>
      </c>
      <c r="CH18" s="5">
        <f>CH19+CH20+CH21</f>
        <v>561818</v>
      </c>
      <c r="CI18" s="5">
        <f t="shared" ref="CI18" si="321">CI19+CI20+CI21</f>
        <v>0</v>
      </c>
      <c r="CJ18" s="5">
        <f t="shared" ref="CJ18" si="322">CJ19+CJ20+CJ21</f>
        <v>561818</v>
      </c>
      <c r="CK18" s="5">
        <f>CK19+CK20+CK21</f>
        <v>1382123</v>
      </c>
      <c r="CL18" s="5">
        <f t="shared" ref="CL18" si="323">CL19+CL20+CL21</f>
        <v>-73811</v>
      </c>
      <c r="CM18" s="5">
        <f t="shared" ref="CM18" si="324">CM19+CM20+CM21</f>
        <v>1308312</v>
      </c>
      <c r="CN18" s="5">
        <f>CN19+CN20+CN21</f>
        <v>950028</v>
      </c>
      <c r="CO18" s="5">
        <f t="shared" ref="CO18" si="325">CO19+CO20+CO21</f>
        <v>30627</v>
      </c>
      <c r="CP18" s="5">
        <f t="shared" ref="CP18" si="326">CP19+CP20+CP21</f>
        <v>980655</v>
      </c>
      <c r="CQ18" s="5">
        <f>CQ19+CQ20+CQ21</f>
        <v>0</v>
      </c>
      <c r="CR18" s="5">
        <f t="shared" ref="CR18" si="327">CR19+CR20+CR21</f>
        <v>0</v>
      </c>
      <c r="CS18" s="5">
        <f t="shared" ref="CS18" si="328">CS19+CS20+CS21</f>
        <v>0</v>
      </c>
      <c r="CT18" s="5">
        <f>CT19+CT20+CT21</f>
        <v>0</v>
      </c>
      <c r="CU18" s="5">
        <f t="shared" ref="CU18" si="329">CU19+CU20+CU21</f>
        <v>0</v>
      </c>
      <c r="CV18" s="5">
        <f t="shared" ref="CV18" si="330">CV19+CV20+CV21</f>
        <v>0</v>
      </c>
      <c r="CW18" s="5">
        <f>CW19+CW20+CW21</f>
        <v>1800</v>
      </c>
      <c r="CX18" s="5">
        <f t="shared" ref="CX18" si="331">CX19+CX20+CX21</f>
        <v>0</v>
      </c>
      <c r="CY18" s="5">
        <f t="shared" ref="CY18" si="332">CY19+CY20+CY21</f>
        <v>1800</v>
      </c>
      <c r="CZ18" s="5">
        <f>CZ19+CZ20+CZ21</f>
        <v>230586</v>
      </c>
      <c r="DA18" s="5">
        <f t="shared" ref="DA18" si="333">DA19+DA20+DA21</f>
        <v>0</v>
      </c>
      <c r="DB18" s="5">
        <f t="shared" ref="DB18" si="334">DB19+DB20+DB21</f>
        <v>230586</v>
      </c>
      <c r="DC18" s="5">
        <f>DC19+DC20+DC21</f>
        <v>3300000</v>
      </c>
      <c r="DD18" s="5">
        <f t="shared" ref="DD18" si="335">DD19+DD20+DD21</f>
        <v>34523</v>
      </c>
      <c r="DE18" s="5">
        <f t="shared" ref="DE18" si="336">DE19+DE20+DE21</f>
        <v>3334523</v>
      </c>
      <c r="DF18" s="5">
        <f>DF19+DF20+DF21</f>
        <v>0</v>
      </c>
      <c r="DG18" s="5">
        <f t="shared" ref="DG18" si="337">DG19+DG20+DG21</f>
        <v>0</v>
      </c>
      <c r="DH18" s="5">
        <f t="shared" ref="DH18" si="338">DH19+DH20+DH21</f>
        <v>0</v>
      </c>
      <c r="DI18" s="5">
        <f>DI19+DI20+DI21</f>
        <v>0</v>
      </c>
      <c r="DJ18" s="5">
        <f t="shared" ref="DJ18" si="339">DJ19+DJ20+DJ21</f>
        <v>898</v>
      </c>
      <c r="DK18" s="5">
        <f t="shared" ref="DK18" si="340">DK19+DK20+DK21</f>
        <v>898</v>
      </c>
      <c r="DL18" s="5">
        <f>DL19+DL20+DL21</f>
        <v>0</v>
      </c>
      <c r="DM18" s="5">
        <f t="shared" ref="DM18" si="341">DM19+DM20+DM21</f>
        <v>0</v>
      </c>
      <c r="DN18" s="5">
        <f t="shared" ref="DN18" si="342">DN19+DN20+DN21</f>
        <v>0</v>
      </c>
      <c r="DO18" s="5">
        <f>DO19+DO20+DO21</f>
        <v>35000</v>
      </c>
      <c r="DP18" s="5">
        <f t="shared" ref="DP18" si="343">DP19+DP20+DP21</f>
        <v>5500</v>
      </c>
      <c r="DQ18" s="5">
        <f t="shared" ref="DQ18:DR18" si="344">DQ19+DQ20+DQ21</f>
        <v>40500</v>
      </c>
      <c r="DR18" s="5">
        <f t="shared" si="344"/>
        <v>12650606</v>
      </c>
      <c r="DS18" s="5">
        <f t="shared" ref="DS18:EV18" si="345">DS19+DS20+DS21</f>
        <v>403280</v>
      </c>
      <c r="DT18" s="5">
        <f t="shared" si="345"/>
        <v>13053886</v>
      </c>
      <c r="DU18" s="5">
        <f t="shared" si="345"/>
        <v>0</v>
      </c>
      <c r="DV18" s="5">
        <f t="shared" si="345"/>
        <v>0</v>
      </c>
      <c r="DW18" s="5">
        <f t="shared" si="345"/>
        <v>0</v>
      </c>
      <c r="DX18" s="5">
        <f t="shared" ref="DX18:EU18" si="346">DX19+DX20+DX21</f>
        <v>0</v>
      </c>
      <c r="DY18" s="5">
        <f t="shared" si="346"/>
        <v>0</v>
      </c>
      <c r="DZ18" s="5">
        <f t="shared" si="346"/>
        <v>0</v>
      </c>
      <c r="EA18" s="5">
        <f t="shared" si="346"/>
        <v>0</v>
      </c>
      <c r="EB18" s="5">
        <f t="shared" si="346"/>
        <v>0</v>
      </c>
      <c r="EC18" s="5">
        <f t="shared" si="346"/>
        <v>0</v>
      </c>
      <c r="ED18" s="5">
        <f t="shared" si="346"/>
        <v>51500</v>
      </c>
      <c r="EE18" s="5">
        <f t="shared" si="346"/>
        <v>0</v>
      </c>
      <c r="EF18" s="5">
        <f t="shared" si="346"/>
        <v>51500</v>
      </c>
      <c r="EG18" s="5">
        <f t="shared" si="346"/>
        <v>73327</v>
      </c>
      <c r="EH18" s="5">
        <f t="shared" si="346"/>
        <v>0</v>
      </c>
      <c r="EI18" s="5">
        <f t="shared" si="346"/>
        <v>73327</v>
      </c>
      <c r="EJ18" s="5">
        <f t="shared" si="346"/>
        <v>0</v>
      </c>
      <c r="EK18" s="5">
        <f t="shared" si="346"/>
        <v>0</v>
      </c>
      <c r="EL18" s="5">
        <f t="shared" si="346"/>
        <v>0</v>
      </c>
      <c r="EM18" s="5">
        <f t="shared" si="346"/>
        <v>0</v>
      </c>
      <c r="EN18" s="5">
        <f t="shared" si="346"/>
        <v>0</v>
      </c>
      <c r="EO18" s="5">
        <f t="shared" si="346"/>
        <v>0</v>
      </c>
      <c r="EP18" s="5">
        <f t="shared" si="346"/>
        <v>0</v>
      </c>
      <c r="EQ18" s="5">
        <f t="shared" si="346"/>
        <v>0</v>
      </c>
      <c r="ER18" s="5">
        <f t="shared" si="346"/>
        <v>0</v>
      </c>
      <c r="ES18" s="5">
        <f t="shared" si="346"/>
        <v>2000</v>
      </c>
      <c r="ET18" s="5">
        <f t="shared" si="346"/>
        <v>0</v>
      </c>
      <c r="EU18" s="5">
        <f t="shared" si="346"/>
        <v>2000</v>
      </c>
      <c r="EV18" s="5">
        <f t="shared" si="345"/>
        <v>126827</v>
      </c>
      <c r="EW18" s="5">
        <f t="shared" ref="EW18:EY18" si="347">EW19+EW20+EW21</f>
        <v>0</v>
      </c>
      <c r="EX18" s="5">
        <f t="shared" si="347"/>
        <v>126827</v>
      </c>
      <c r="EY18" s="5">
        <f t="shared" si="347"/>
        <v>0</v>
      </c>
      <c r="EZ18" s="5">
        <f t="shared" ref="EZ18:FB18" si="348">EZ19+EZ20+EZ21</f>
        <v>0</v>
      </c>
      <c r="FA18" s="5">
        <f t="shared" si="348"/>
        <v>0</v>
      </c>
      <c r="FB18" s="5">
        <f t="shared" si="348"/>
        <v>38</v>
      </c>
      <c r="FC18" s="5">
        <f t="shared" ref="FC18:GL18" si="349">FC19+FC20+FC21</f>
        <v>0</v>
      </c>
      <c r="FD18" s="5">
        <f t="shared" si="349"/>
        <v>38</v>
      </c>
      <c r="FE18" s="5">
        <f t="shared" si="349"/>
        <v>385</v>
      </c>
      <c r="FF18" s="5">
        <f t="shared" si="349"/>
        <v>0</v>
      </c>
      <c r="FG18" s="5">
        <f t="shared" si="349"/>
        <v>385</v>
      </c>
      <c r="FH18" s="5">
        <f t="shared" si="349"/>
        <v>52536</v>
      </c>
      <c r="FI18" s="5">
        <f t="shared" si="349"/>
        <v>0</v>
      </c>
      <c r="FJ18" s="5">
        <f t="shared" si="349"/>
        <v>52536</v>
      </c>
      <c r="FK18" s="5">
        <f t="shared" si="349"/>
        <v>122</v>
      </c>
      <c r="FL18" s="5">
        <f t="shared" si="349"/>
        <v>0</v>
      </c>
      <c r="FM18" s="5">
        <f t="shared" si="349"/>
        <v>122</v>
      </c>
      <c r="FN18" s="5">
        <f t="shared" si="349"/>
        <v>150</v>
      </c>
      <c r="FO18" s="5">
        <f t="shared" si="349"/>
        <v>0</v>
      </c>
      <c r="FP18" s="5">
        <f t="shared" si="349"/>
        <v>150</v>
      </c>
      <c r="FQ18" s="5">
        <f t="shared" si="349"/>
        <v>2330</v>
      </c>
      <c r="FR18" s="5">
        <f t="shared" si="349"/>
        <v>0</v>
      </c>
      <c r="FS18" s="5">
        <f t="shared" si="349"/>
        <v>2330</v>
      </c>
      <c r="FT18" s="5">
        <f t="shared" si="349"/>
        <v>18491</v>
      </c>
      <c r="FU18" s="5">
        <f t="shared" si="349"/>
        <v>19100</v>
      </c>
      <c r="FV18" s="5">
        <f t="shared" si="349"/>
        <v>37591</v>
      </c>
      <c r="FW18" s="5">
        <f t="shared" si="349"/>
        <v>4397</v>
      </c>
      <c r="FX18" s="5">
        <f t="shared" si="349"/>
        <v>0</v>
      </c>
      <c r="FY18" s="5">
        <f t="shared" si="349"/>
        <v>4397</v>
      </c>
      <c r="FZ18" s="5">
        <f t="shared" si="349"/>
        <v>0</v>
      </c>
      <c r="GA18" s="5">
        <f t="shared" si="349"/>
        <v>0</v>
      </c>
      <c r="GB18" s="5">
        <f t="shared" si="349"/>
        <v>0</v>
      </c>
      <c r="GC18" s="5">
        <f t="shared" si="349"/>
        <v>8007</v>
      </c>
      <c r="GD18" s="5">
        <f t="shared" si="349"/>
        <v>0</v>
      </c>
      <c r="GE18" s="5">
        <f t="shared" si="349"/>
        <v>8007</v>
      </c>
      <c r="GF18" s="5">
        <f t="shared" si="349"/>
        <v>3352</v>
      </c>
      <c r="GG18" s="5">
        <f t="shared" si="349"/>
        <v>0</v>
      </c>
      <c r="GH18" s="5">
        <f t="shared" si="349"/>
        <v>3352</v>
      </c>
      <c r="GI18" s="5">
        <f t="shared" si="349"/>
        <v>1585</v>
      </c>
      <c r="GJ18" s="5">
        <f t="shared" si="349"/>
        <v>0</v>
      </c>
      <c r="GK18" s="5">
        <f t="shared" si="349"/>
        <v>1585</v>
      </c>
      <c r="GL18" s="5">
        <f t="shared" si="349"/>
        <v>91393</v>
      </c>
      <c r="GM18" s="5">
        <f t="shared" ref="GM18:GO18" si="350">GM19+GM20+GM21</f>
        <v>19100</v>
      </c>
      <c r="GN18" s="5">
        <f t="shared" si="350"/>
        <v>110493</v>
      </c>
      <c r="GO18" s="5">
        <f t="shared" si="350"/>
        <v>47917</v>
      </c>
      <c r="GP18" s="5">
        <f t="shared" ref="GP18:GR18" si="351">GP19+GP20+GP21</f>
        <v>20602</v>
      </c>
      <c r="GQ18" s="5">
        <f t="shared" si="351"/>
        <v>68519</v>
      </c>
      <c r="GR18" s="5">
        <f t="shared" si="351"/>
        <v>17120</v>
      </c>
      <c r="GS18" s="5">
        <f t="shared" ref="GS18:GU18" si="352">GS19+GS20+GS21</f>
        <v>0</v>
      </c>
      <c r="GT18" s="5">
        <f t="shared" si="352"/>
        <v>17120</v>
      </c>
      <c r="GU18" s="5">
        <f t="shared" si="352"/>
        <v>223854</v>
      </c>
      <c r="GV18" s="5">
        <f t="shared" ref="GV18:GX18" si="353">GV19+GV20+GV21</f>
        <v>3815</v>
      </c>
      <c r="GW18" s="5">
        <f t="shared" si="353"/>
        <v>227669</v>
      </c>
      <c r="GX18" s="5">
        <f t="shared" si="353"/>
        <v>380284</v>
      </c>
      <c r="GY18" s="5">
        <f t="shared" ref="GY18:HA18" si="354">GY19+GY20+GY21</f>
        <v>43517</v>
      </c>
      <c r="GZ18" s="5">
        <f t="shared" si="354"/>
        <v>423801</v>
      </c>
      <c r="HA18" s="5">
        <f t="shared" si="354"/>
        <v>13157717</v>
      </c>
      <c r="HB18" s="5">
        <f t="shared" ref="HB18:HC18" si="355">HB19+HB20+HB21</f>
        <v>446797</v>
      </c>
      <c r="HC18" s="115">
        <f t="shared" si="355"/>
        <v>13604514</v>
      </c>
      <c r="HE18" s="136"/>
      <c r="HF18" s="136"/>
    </row>
    <row r="19" spans="1:214" ht="15" customHeight="1" x14ac:dyDescent="0.2">
      <c r="A19" s="112" t="s">
        <v>387</v>
      </c>
      <c r="B19" s="6">
        <f>SUM('címrend kötelező'!B19+'címrend önként'!B19+'címrend államig'!B19)</f>
        <v>0</v>
      </c>
      <c r="C19" s="6">
        <f>SUM('címrend kötelező'!C19+'címrend önként'!C19+'címrend államig'!C19)</f>
        <v>0</v>
      </c>
      <c r="D19" s="6">
        <f>SUM('címrend kötelező'!D19+'címrend önként'!D19+'címrend államig'!D19)</f>
        <v>0</v>
      </c>
      <c r="E19" s="6">
        <f>SUM('címrend kötelező'!E19+'címrend önként'!E19+'címrend államig'!E19)</f>
        <v>0</v>
      </c>
      <c r="F19" s="6">
        <f>SUM('címrend kötelező'!F19+'címrend önként'!F19+'címrend államig'!F19)</f>
        <v>0</v>
      </c>
      <c r="G19" s="6">
        <f>SUM('címrend kötelező'!G19+'címrend önként'!G19+'címrend államig'!G19)</f>
        <v>0</v>
      </c>
      <c r="H19" s="6">
        <f>SUM('címrend kötelező'!H19+'címrend önként'!H19+'címrend államig'!H19)</f>
        <v>0</v>
      </c>
      <c r="I19" s="6">
        <f>SUM('címrend kötelező'!I19+'címrend önként'!I19+'címrend államig'!I19)</f>
        <v>0</v>
      </c>
      <c r="J19" s="6">
        <f>SUM('címrend kötelező'!J19+'címrend önként'!J19+'címrend államig'!J19)</f>
        <v>0</v>
      </c>
      <c r="K19" s="6">
        <f>SUM('címrend kötelező'!K19+'címrend önként'!K19+'címrend államig'!K19)</f>
        <v>0</v>
      </c>
      <c r="L19" s="6">
        <f>SUM('címrend kötelező'!L19+'címrend önként'!L19+'címrend államig'!L19)</f>
        <v>0</v>
      </c>
      <c r="M19" s="6">
        <f>SUM('címrend kötelező'!M19+'címrend önként'!M19+'címrend államig'!M19)</f>
        <v>0</v>
      </c>
      <c r="N19" s="6">
        <f>SUM('címrend kötelező'!N19+'címrend önként'!N19+'címrend államig'!N19)</f>
        <v>0</v>
      </c>
      <c r="O19" s="6">
        <f>SUM('címrend kötelező'!O19+'címrend önként'!O19+'címrend államig'!O19)</f>
        <v>0</v>
      </c>
      <c r="P19" s="6">
        <f>SUM('címrend kötelező'!P19+'címrend önként'!P19+'címrend államig'!P19)</f>
        <v>0</v>
      </c>
      <c r="Q19" s="6">
        <f>SUM('címrend kötelező'!Q19+'címrend önként'!Q19+'címrend államig'!Q19)</f>
        <v>0</v>
      </c>
      <c r="R19" s="6">
        <f>SUM('címrend kötelező'!R19+'címrend önként'!R19+'címrend államig'!R19)</f>
        <v>0</v>
      </c>
      <c r="S19" s="6">
        <f>SUM('címrend kötelező'!S19+'címrend önként'!S19+'címrend államig'!S19)</f>
        <v>0</v>
      </c>
      <c r="T19" s="6">
        <f>SUM('címrend kötelező'!T19+'címrend önként'!T19+'címrend államig'!T19)</f>
        <v>0</v>
      </c>
      <c r="U19" s="6">
        <f>SUM('címrend kötelező'!U19+'címrend önként'!U19+'címrend államig'!U19)</f>
        <v>0</v>
      </c>
      <c r="V19" s="6">
        <f>SUM('címrend kötelező'!V19+'címrend önként'!V19+'címrend államig'!V19)</f>
        <v>0</v>
      </c>
      <c r="W19" s="6">
        <f>SUM('címrend kötelező'!W19+'címrend önként'!W19+'címrend államig'!W19)</f>
        <v>0</v>
      </c>
      <c r="X19" s="6">
        <f>SUM('címrend kötelező'!X19+'címrend önként'!X19+'címrend államig'!X19)</f>
        <v>0</v>
      </c>
      <c r="Y19" s="6">
        <f>SUM('címrend kötelező'!Y19+'címrend önként'!Y19+'címrend államig'!Y19)</f>
        <v>0</v>
      </c>
      <c r="Z19" s="6">
        <f>SUM('címrend kötelező'!Z19+'címrend önként'!Z19+'címrend államig'!Z19)</f>
        <v>0</v>
      </c>
      <c r="AA19" s="6">
        <f>SUM('címrend kötelező'!AA19+'címrend önként'!AA19+'címrend államig'!AA19)</f>
        <v>0</v>
      </c>
      <c r="AB19" s="6">
        <f>SUM('címrend kötelező'!AB19+'címrend önként'!AB19+'címrend államig'!AB19)</f>
        <v>0</v>
      </c>
      <c r="AC19" s="6">
        <f>SUM('címrend kötelező'!AC19+'címrend önként'!AC19+'címrend államig'!AC19)</f>
        <v>0</v>
      </c>
      <c r="AD19" s="6">
        <f>SUM('címrend kötelező'!AD19+'címrend önként'!AD19+'címrend államig'!AD19)</f>
        <v>0</v>
      </c>
      <c r="AE19" s="6">
        <f>SUM('címrend kötelező'!AE19+'címrend önként'!AE19+'címrend államig'!AE19)</f>
        <v>0</v>
      </c>
      <c r="AF19" s="6">
        <f>SUM('címrend kötelező'!AF19+'címrend önként'!AF19+'címrend államig'!AF19)</f>
        <v>0</v>
      </c>
      <c r="AG19" s="6">
        <f>SUM('címrend kötelező'!AG19+'címrend önként'!AG19+'címrend államig'!AG19)</f>
        <v>0</v>
      </c>
      <c r="AH19" s="6">
        <f>SUM('címrend kötelező'!AH19+'címrend önként'!AH19+'címrend államig'!AH19)</f>
        <v>0</v>
      </c>
      <c r="AI19" s="6">
        <f>SUM('címrend kötelező'!AI19+'címrend önként'!AI19+'címrend államig'!AI19)</f>
        <v>0</v>
      </c>
      <c r="AJ19" s="6">
        <f>SUM('címrend kötelező'!AJ19+'címrend önként'!AJ19+'címrend államig'!AJ19)</f>
        <v>0</v>
      </c>
      <c r="AK19" s="6">
        <f>SUM('címrend kötelező'!AK19+'címrend önként'!AK19+'címrend államig'!AK19)</f>
        <v>0</v>
      </c>
      <c r="AL19" s="6">
        <f>SUM('címrend kötelező'!AL19+'címrend önként'!AL19+'címrend államig'!AL19)</f>
        <v>0</v>
      </c>
      <c r="AM19" s="6">
        <f>SUM('címrend kötelező'!AM19+'címrend önként'!AM19+'címrend államig'!AM19)</f>
        <v>0</v>
      </c>
      <c r="AN19" s="6">
        <f>SUM('címrend kötelező'!AN19+'címrend önként'!AN19+'címrend államig'!AN19)</f>
        <v>0</v>
      </c>
      <c r="AO19" s="6">
        <f>SUM('címrend kötelező'!AO19+'címrend önként'!AO19+'címrend államig'!AO19)</f>
        <v>29733</v>
      </c>
      <c r="AP19" s="6">
        <f>SUM('címrend kötelező'!AP19+'címrend önként'!AP19+'címrend államig'!AP19)</f>
        <v>0</v>
      </c>
      <c r="AQ19" s="6">
        <f>SUM('címrend kötelező'!AQ19+'címrend önként'!AQ19+'címrend államig'!AQ19)</f>
        <v>29733</v>
      </c>
      <c r="AR19" s="6">
        <f>SUM('címrend kötelező'!AR19+'címrend önként'!AR19+'címrend államig'!AR19)</f>
        <v>0</v>
      </c>
      <c r="AS19" s="6">
        <f>SUM('címrend kötelező'!AS19+'címrend önként'!AS19+'címrend államig'!AS19)</f>
        <v>0</v>
      </c>
      <c r="AT19" s="6">
        <f>SUM('címrend kötelező'!AT19+'címrend önként'!AT19+'címrend államig'!AT19)</f>
        <v>0</v>
      </c>
      <c r="AU19" s="6">
        <f>SUM('címrend kötelező'!AU19+'címrend önként'!AU19+'címrend államig'!AU19)</f>
        <v>48250</v>
      </c>
      <c r="AV19" s="6">
        <f>SUM('címrend kötelező'!AV19+'címrend önként'!AV19+'címrend államig'!AV19)</f>
        <v>0</v>
      </c>
      <c r="AW19" s="6">
        <f>SUM('címrend kötelező'!AW19+'címrend önként'!AW19+'címrend államig'!AW19)</f>
        <v>48250</v>
      </c>
      <c r="AX19" s="6">
        <f>SUM('címrend kötelező'!AX19+'címrend önként'!AX19+'címrend államig'!AX19)</f>
        <v>0</v>
      </c>
      <c r="AY19" s="6">
        <f>SUM('címrend kötelező'!AY19+'címrend önként'!AY19+'címrend államig'!AY19)</f>
        <v>0</v>
      </c>
      <c r="AZ19" s="6">
        <f>SUM('címrend kötelező'!AZ19+'címrend önként'!AZ19+'címrend államig'!AZ19)</f>
        <v>0</v>
      </c>
      <c r="BA19" s="6">
        <f>SUM('címrend kötelező'!BA19+'címrend önként'!BA19+'címrend államig'!BA19)</f>
        <v>0</v>
      </c>
      <c r="BB19" s="6">
        <f>SUM('címrend kötelező'!BB19+'címrend önként'!BB19+'címrend államig'!BB19)</f>
        <v>0</v>
      </c>
      <c r="BC19" s="6">
        <f>SUM('címrend kötelező'!BC19+'címrend önként'!BC19+'címrend államig'!BC19)</f>
        <v>0</v>
      </c>
      <c r="BD19" s="6">
        <f>SUM('címrend kötelező'!BD19+'címrend önként'!BD19+'címrend államig'!BD19)</f>
        <v>0</v>
      </c>
      <c r="BE19" s="6">
        <f>SUM('címrend kötelező'!BE19+'címrend önként'!BE19+'címrend államig'!BE19)</f>
        <v>0</v>
      </c>
      <c r="BF19" s="6">
        <f>SUM('címrend kötelező'!BF19+'címrend önként'!BF19+'címrend államig'!BF19)</f>
        <v>0</v>
      </c>
      <c r="BG19" s="6">
        <f>SUM('címrend kötelező'!BG19+'címrend önként'!BG19+'címrend államig'!BG19)</f>
        <v>2500</v>
      </c>
      <c r="BH19" s="6">
        <f>SUM('címrend kötelező'!BH19+'címrend önként'!BH19+'címrend államig'!BH19)</f>
        <v>0</v>
      </c>
      <c r="BI19" s="6">
        <f>SUM('címrend kötelező'!BI19+'címrend önként'!BI19+'címrend államig'!BI19)</f>
        <v>2500</v>
      </c>
      <c r="BJ19" s="6">
        <f>SUM('címrend kötelező'!BJ19+'címrend önként'!BJ19+'címrend államig'!BJ19)</f>
        <v>0</v>
      </c>
      <c r="BK19" s="6">
        <f>SUM('címrend kötelező'!BK19+'címrend önként'!BK19+'címrend államig'!BK19)</f>
        <v>0</v>
      </c>
      <c r="BL19" s="6">
        <f>SUM('címrend kötelező'!BL19+'címrend önként'!BL19+'címrend államig'!BL19)</f>
        <v>0</v>
      </c>
      <c r="BM19" s="6">
        <f>SUM('címrend kötelező'!BM19+'címrend önként'!BM19+'címrend államig'!BM19)</f>
        <v>16000</v>
      </c>
      <c r="BN19" s="6">
        <f>SUM('címrend kötelező'!BN19+'címrend önként'!BN19+'címrend államig'!BN19)</f>
        <v>0</v>
      </c>
      <c r="BO19" s="6">
        <f>SUM('címrend kötelező'!BO19+'címrend önként'!BO19+'címrend államig'!BO19)</f>
        <v>16000</v>
      </c>
      <c r="BP19" s="6">
        <f>SUM('címrend kötelező'!BP19+'címrend önként'!BP19+'címrend államig'!BP19)</f>
        <v>2378201</v>
      </c>
      <c r="BQ19" s="6">
        <f>SUM('címrend kötelező'!BQ19+'címrend önként'!BQ19+'címrend államig'!BQ19)</f>
        <v>362016</v>
      </c>
      <c r="BR19" s="6">
        <f>SUM('címrend kötelező'!BR19+'címrend önként'!BR19+'címrend államig'!BR19)</f>
        <v>2740217</v>
      </c>
      <c r="BS19" s="6">
        <f>SUM('címrend kötelező'!BS19+'címrend önként'!BS19+'címrend államig'!BS19)</f>
        <v>0</v>
      </c>
      <c r="BT19" s="6">
        <f>SUM('címrend kötelező'!BT19+'címrend önként'!BT19+'címrend államig'!BT19)</f>
        <v>0</v>
      </c>
      <c r="BU19" s="6">
        <f>SUM('címrend kötelező'!BU19+'címrend önként'!BU19+'címrend államig'!BU19)</f>
        <v>0</v>
      </c>
      <c r="BV19" s="6">
        <f>SUM('címrend kötelező'!BV19+'címrend önként'!BV19+'címrend államig'!BV19)</f>
        <v>0</v>
      </c>
      <c r="BW19" s="6">
        <f>SUM('címrend kötelező'!BW19+'címrend önként'!BW19+'címrend államig'!BW19)</f>
        <v>0</v>
      </c>
      <c r="BX19" s="6">
        <f>SUM('címrend kötelező'!BX19+'címrend önként'!BX19+'címrend államig'!BX19)</f>
        <v>0</v>
      </c>
      <c r="BY19" s="6">
        <f>SUM('címrend kötelező'!BY19+'címrend önként'!BY19+'címrend államig'!BY19)</f>
        <v>0</v>
      </c>
      <c r="BZ19" s="6">
        <f>SUM('címrend kötelező'!BZ19+'címrend önként'!BZ19+'címrend államig'!BZ19)</f>
        <v>0</v>
      </c>
      <c r="CA19" s="6">
        <f>SUM('címrend kötelező'!CA19+'címrend önként'!CA19+'címrend államig'!CA19)</f>
        <v>0</v>
      </c>
      <c r="CB19" s="6">
        <f>SUM('címrend kötelező'!CB19+'címrend önként'!CB19+'címrend államig'!CB19)</f>
        <v>0</v>
      </c>
      <c r="CC19" s="6">
        <f>SUM('címrend kötelező'!CC19+'címrend önként'!CC19+'címrend államig'!CC19)</f>
        <v>0</v>
      </c>
      <c r="CD19" s="6">
        <f>SUM('címrend kötelező'!CD19+'címrend önként'!CD19+'címrend államig'!CD19)</f>
        <v>0</v>
      </c>
      <c r="CE19" s="6">
        <f>SUM('címrend kötelező'!CE19+'címrend önként'!CE19+'címrend államig'!CE19)</f>
        <v>74263</v>
      </c>
      <c r="CF19" s="6">
        <f>SUM('címrend kötelező'!CF19+'címrend önként'!CF19+'címrend államig'!CF19)</f>
        <v>-44100</v>
      </c>
      <c r="CG19" s="6">
        <f>SUM('címrend kötelező'!CG19+'címrend önként'!CG19+'címrend államig'!CG19)</f>
        <v>30163</v>
      </c>
      <c r="CH19" s="6">
        <f>SUM('címrend kötelező'!CH19+'címrend önként'!CH19+'címrend államig'!CH19)</f>
        <v>0</v>
      </c>
      <c r="CI19" s="6">
        <f>SUM('címrend kötelező'!CI19+'címrend önként'!CI19+'címrend államig'!CI19)</f>
        <v>0</v>
      </c>
      <c r="CJ19" s="6">
        <f>SUM('címrend kötelező'!CJ19+'címrend önként'!CJ19+'címrend államig'!CJ19)</f>
        <v>0</v>
      </c>
      <c r="CK19" s="6">
        <f>SUM('címrend kötelező'!CK19+'címrend önként'!CK19+'címrend államig'!CK19)</f>
        <v>57491</v>
      </c>
      <c r="CL19" s="6">
        <f>SUM('címrend kötelező'!CL19+'címrend önként'!CL19+'címrend államig'!CL19)</f>
        <v>0</v>
      </c>
      <c r="CM19" s="6">
        <f>SUM('címrend kötelező'!CM19+'címrend önként'!CM19+'címrend államig'!CM19)</f>
        <v>57491</v>
      </c>
      <c r="CN19" s="6">
        <f>SUM('címrend kötelező'!CN19+'címrend önként'!CN19+'címrend államig'!CN19)</f>
        <v>58484</v>
      </c>
      <c r="CO19" s="6">
        <f>SUM('címrend kötelező'!CO19+'címrend önként'!CO19+'címrend államig'!CO19)</f>
        <v>0</v>
      </c>
      <c r="CP19" s="6">
        <f>SUM('címrend kötelező'!CP19+'címrend önként'!CP19+'címrend államig'!CP19)</f>
        <v>58484</v>
      </c>
      <c r="CQ19" s="6">
        <f>SUM('címrend kötelező'!CQ19+'címrend önként'!CQ19+'címrend államig'!CQ19)</f>
        <v>0</v>
      </c>
      <c r="CR19" s="6">
        <f>SUM('címrend kötelező'!CR19+'címrend önként'!CR19+'címrend államig'!CR19)</f>
        <v>0</v>
      </c>
      <c r="CS19" s="6">
        <f>SUM('címrend kötelező'!CS19+'címrend önként'!CS19+'címrend államig'!CS19)</f>
        <v>0</v>
      </c>
      <c r="CT19" s="6">
        <f>SUM('címrend kötelező'!CT19+'címrend önként'!CT19+'címrend államig'!CT19)</f>
        <v>0</v>
      </c>
      <c r="CU19" s="6">
        <f>SUM('címrend kötelező'!CU19+'címrend önként'!CU19+'címrend államig'!CU19)</f>
        <v>0</v>
      </c>
      <c r="CV19" s="6">
        <f>SUM('címrend kötelező'!CV19+'címrend önként'!CV19+'címrend államig'!CV19)</f>
        <v>0</v>
      </c>
      <c r="CW19" s="6">
        <f>SUM('címrend kötelező'!CW19+'címrend önként'!CW19+'címrend államig'!CW19)</f>
        <v>1800</v>
      </c>
      <c r="CX19" s="6">
        <f>SUM('címrend kötelező'!CX19+'címrend önként'!CX19+'címrend államig'!CX19)</f>
        <v>0</v>
      </c>
      <c r="CY19" s="6">
        <f>SUM('címrend kötelező'!CY19+'címrend önként'!CY19+'címrend államig'!CY19)</f>
        <v>1800</v>
      </c>
      <c r="CZ19" s="6">
        <f>SUM('címrend kötelező'!CZ19+'címrend önként'!CZ19+'címrend államig'!CZ19)</f>
        <v>230193</v>
      </c>
      <c r="DA19" s="6">
        <f>SUM('címrend kötelező'!DA19+'címrend önként'!DA19+'címrend államig'!DA19)</f>
        <v>0</v>
      </c>
      <c r="DB19" s="6">
        <f>SUM('címrend kötelező'!DB19+'címrend önként'!DB19+'címrend államig'!DB19)</f>
        <v>230193</v>
      </c>
      <c r="DC19" s="6">
        <f>SUM('címrend kötelező'!DC19+'címrend önként'!DC19+'címrend államig'!DC19)</f>
        <v>30000</v>
      </c>
      <c r="DD19" s="6">
        <f>SUM('címrend kötelező'!DD19+'címrend önként'!DD19+'címrend államig'!DD19)</f>
        <v>0</v>
      </c>
      <c r="DE19" s="6">
        <f>SUM('címrend kötelező'!DE19+'címrend önként'!DE19+'címrend államig'!DE19)</f>
        <v>30000</v>
      </c>
      <c r="DF19" s="6">
        <f>SUM('címrend kötelező'!DF19+'címrend önként'!DF19+'címrend államig'!DF19)</f>
        <v>0</v>
      </c>
      <c r="DG19" s="6">
        <f>SUM('címrend kötelező'!DG19+'címrend önként'!DG19+'címrend államig'!DG19)</f>
        <v>0</v>
      </c>
      <c r="DH19" s="6">
        <f>SUM('címrend kötelező'!DH19+'címrend önként'!DH19+'címrend államig'!DH19)</f>
        <v>0</v>
      </c>
      <c r="DI19" s="6">
        <f>SUM('címrend kötelező'!DI19+'címrend önként'!DI19+'címrend államig'!DI19)</f>
        <v>0</v>
      </c>
      <c r="DJ19" s="6">
        <f>SUM('címrend kötelező'!DJ19+'címrend önként'!DJ19+'címrend államig'!DJ19)</f>
        <v>898</v>
      </c>
      <c r="DK19" s="6">
        <f>SUM('címrend kötelező'!DK19+'címrend önként'!DK19+'címrend államig'!DK19)</f>
        <v>898</v>
      </c>
      <c r="DL19" s="6">
        <f>SUM('címrend kötelező'!DL19+'címrend önként'!DL19+'címrend államig'!DL19)</f>
        <v>0</v>
      </c>
      <c r="DM19" s="6">
        <f>SUM('címrend kötelező'!DM19+'címrend önként'!DM19+'címrend államig'!DM19)</f>
        <v>0</v>
      </c>
      <c r="DN19" s="6">
        <f>SUM('címrend kötelező'!DN19+'címrend önként'!DN19+'címrend államig'!DN19)</f>
        <v>0</v>
      </c>
      <c r="DO19" s="6">
        <f>SUM('címrend kötelező'!DO19+'címrend önként'!DO19+'címrend államig'!DO19)</f>
        <v>0</v>
      </c>
      <c r="DP19" s="6">
        <f>SUM('címrend kötelező'!DP19+'címrend önként'!DP19+'címrend államig'!DP19)</f>
        <v>0</v>
      </c>
      <c r="DQ19" s="6">
        <f>SUM('címrend kötelező'!DQ19+'címrend önként'!DQ19+'címrend államig'!DQ19)</f>
        <v>0</v>
      </c>
      <c r="DR19" s="251">
        <f t="shared" si="165"/>
        <v>2926915</v>
      </c>
      <c r="DS19" s="251">
        <f t="shared" ref="DS19:DS20" si="356">SUM(C19+F19+I19+L19+O19+R19+U19+X19+AA19+AD19+AG19+AJ19+AM19+AP19+AS19+AV19+AY19+BB19+BE19+BH19+BK19+BN19+BQ19+BT19+BW19+BZ19+CC19+CF19+CI19+CL19+CO19+CR19+CU19+CX19+DA19+DD19+DG19+DJ19+DM19+DP19)</f>
        <v>318814</v>
      </c>
      <c r="DT19" s="251">
        <f t="shared" ref="DT19:DT20" si="357">SUM(D19+G19+J19+M19+P19+S19+V19+Y19+AB19+AE19+AH19+AK19+AN19+AQ19+AT19+AW19+AZ19+BC19+BF19+BI19+BL19+BO19+BR19+BU19+BX19+CA19+CD19+CG19+CJ19+CM19+CP19+CS19+CV19+CY19+DB19+DE19+DH19+DK19+DN19+DQ19)</f>
        <v>3245729</v>
      </c>
      <c r="DU19" s="6">
        <f>SUM('címrend kötelező'!DU19+'címrend önként'!DU19+'címrend államig'!DU19)</f>
        <v>0</v>
      </c>
      <c r="DV19" s="6">
        <f>SUM('címrend kötelező'!DV19+'címrend önként'!DV19+'címrend államig'!DV19)</f>
        <v>0</v>
      </c>
      <c r="DW19" s="6">
        <f>SUM('címrend kötelező'!DW19+'címrend önként'!DW19+'címrend államig'!DW19)</f>
        <v>0</v>
      </c>
      <c r="DX19" s="6">
        <f>SUM('címrend kötelező'!DX19+'címrend önként'!DX19+'címrend államig'!DX19)</f>
        <v>0</v>
      </c>
      <c r="DY19" s="6">
        <f>SUM('címrend kötelező'!DY19+'címrend önként'!DY19+'címrend államig'!DY19)</f>
        <v>0</v>
      </c>
      <c r="DZ19" s="6">
        <f>SUM('címrend kötelező'!DZ19+'címrend önként'!DZ19+'címrend államig'!DZ19)</f>
        <v>0</v>
      </c>
      <c r="EA19" s="6">
        <f>SUM('címrend kötelező'!EA19+'címrend önként'!EA19+'címrend államig'!EA19)</f>
        <v>0</v>
      </c>
      <c r="EB19" s="6">
        <f>SUM('címrend kötelező'!EB19+'címrend önként'!EB19+'címrend államig'!EB19)</f>
        <v>0</v>
      </c>
      <c r="EC19" s="6">
        <f>SUM('címrend kötelező'!EC19+'címrend önként'!EC19+'címrend államig'!EC19)</f>
        <v>0</v>
      </c>
      <c r="ED19" s="6">
        <f>SUM('címrend kötelező'!ED19+'címrend önként'!ED19+'címrend államig'!ED19)</f>
        <v>29700</v>
      </c>
      <c r="EE19" s="6">
        <f>SUM('címrend kötelező'!EE19+'címrend önként'!EE19+'címrend államig'!EE19)</f>
        <v>0</v>
      </c>
      <c r="EF19" s="6">
        <f>SUM('címrend kötelező'!EF19+'címrend önként'!EF19+'címrend államig'!EF19)</f>
        <v>29700</v>
      </c>
      <c r="EG19" s="6">
        <f>SUM('címrend kötelező'!EG19+'címrend önként'!EG19+'címrend államig'!EG19)</f>
        <v>73327</v>
      </c>
      <c r="EH19" s="6">
        <f>SUM('címrend kötelező'!EH19+'címrend önként'!EH19+'címrend államig'!EH19)</f>
        <v>0</v>
      </c>
      <c r="EI19" s="6">
        <f>SUM('címrend kötelező'!EI19+'címrend önként'!EI19+'címrend államig'!EI19)</f>
        <v>73327</v>
      </c>
      <c r="EJ19" s="6">
        <f>SUM('címrend kötelező'!EJ19+'címrend önként'!EJ19+'címrend államig'!EJ19)</f>
        <v>0</v>
      </c>
      <c r="EK19" s="6">
        <f>SUM('címrend kötelező'!EK19+'címrend önként'!EK19+'címrend államig'!EK19)</f>
        <v>0</v>
      </c>
      <c r="EL19" s="6">
        <f>SUM('címrend kötelező'!EL19+'címrend önként'!EL19+'címrend államig'!EL19)</f>
        <v>0</v>
      </c>
      <c r="EM19" s="6">
        <f>SUM('címrend kötelező'!EM19+'címrend önként'!EM19+'címrend államig'!EM19)</f>
        <v>0</v>
      </c>
      <c r="EN19" s="6">
        <f>SUM('címrend kötelező'!EN19+'címrend önként'!EN19+'címrend államig'!EN19)</f>
        <v>0</v>
      </c>
      <c r="EO19" s="6">
        <f>SUM('címrend kötelező'!EO19+'címrend önként'!EO19+'címrend államig'!EO19)</f>
        <v>0</v>
      </c>
      <c r="EP19" s="6">
        <f>SUM('címrend kötelező'!EP19+'címrend önként'!EP19+'címrend államig'!EP19)</f>
        <v>0</v>
      </c>
      <c r="EQ19" s="6">
        <f>SUM('címrend kötelező'!EQ19+'címrend önként'!EQ19+'címrend államig'!EQ19)</f>
        <v>0</v>
      </c>
      <c r="ER19" s="6">
        <f>SUM('címrend kötelező'!ER19+'címrend önként'!ER19+'címrend államig'!ER19)</f>
        <v>0</v>
      </c>
      <c r="ES19" s="6">
        <f>SUM('címrend kötelező'!ES19+'címrend önként'!ES19+'címrend államig'!ES19)</f>
        <v>2000</v>
      </c>
      <c r="ET19" s="6">
        <f>SUM('címrend kötelező'!ET19+'címrend önként'!ET19+'címrend államig'!ET19)</f>
        <v>0</v>
      </c>
      <c r="EU19" s="6">
        <f>SUM('címrend kötelező'!EU19+'címrend önként'!EU19+'címrend államig'!EU19)</f>
        <v>2000</v>
      </c>
      <c r="EV19" s="251">
        <f t="shared" si="166"/>
        <v>105027</v>
      </c>
      <c r="EW19" s="251">
        <f t="shared" ref="EW19:EW20" si="358">DV19+DY19+EB19+EE19+EH19+EK19+EN19+EQ19+ET19</f>
        <v>0</v>
      </c>
      <c r="EX19" s="251">
        <f t="shared" ref="EX19:EX20" si="359">DW19+DZ19+EC19+EF19+EI19+EL19+EO19+ER19+EU19</f>
        <v>105027</v>
      </c>
      <c r="EY19" s="251">
        <f>'címrend kötelező'!EY19+'címrend önként'!EY19+'címrend államig'!EY19</f>
        <v>0</v>
      </c>
      <c r="EZ19" s="251">
        <f>'címrend kötelező'!EZ19+'címrend önként'!EZ19+'címrend államig'!EZ19</f>
        <v>0</v>
      </c>
      <c r="FA19" s="251">
        <f>'címrend kötelező'!FA19+'címrend önként'!FA19+'címrend államig'!FA19</f>
        <v>0</v>
      </c>
      <c r="FB19" s="251">
        <f>'címrend kötelező'!FB19+'címrend önként'!FB19+'címrend államig'!FB19</f>
        <v>38</v>
      </c>
      <c r="FC19" s="251">
        <f>'címrend kötelező'!FC19+'címrend önként'!FC19+'címrend államig'!FC19</f>
        <v>0</v>
      </c>
      <c r="FD19" s="251">
        <f>'címrend kötelező'!FD19+'címrend önként'!FD19+'címrend államig'!FD19</f>
        <v>38</v>
      </c>
      <c r="FE19" s="251">
        <f>'címrend kötelező'!FE19+'címrend önként'!FE19+'címrend államig'!FE19</f>
        <v>385</v>
      </c>
      <c r="FF19" s="251">
        <f>'címrend kötelező'!FF19+'címrend önként'!FF19+'címrend államig'!FF19</f>
        <v>0</v>
      </c>
      <c r="FG19" s="251">
        <f>'címrend kötelező'!FG19+'címrend önként'!FG19+'címrend államig'!FG19</f>
        <v>385</v>
      </c>
      <c r="FH19" s="251">
        <f>'címrend kötelező'!FH19+'címrend önként'!FH19+'címrend államig'!FH19</f>
        <v>51536</v>
      </c>
      <c r="FI19" s="251">
        <f>'címrend kötelező'!FI19+'címrend önként'!FI19+'címrend államig'!FI19</f>
        <v>0</v>
      </c>
      <c r="FJ19" s="251">
        <f>'címrend kötelező'!FJ19+'címrend önként'!FJ19+'címrend államig'!FJ19</f>
        <v>51536</v>
      </c>
      <c r="FK19" s="251">
        <f>'címrend kötelező'!FK19+'címrend önként'!FK19+'címrend államig'!FK19</f>
        <v>122</v>
      </c>
      <c r="FL19" s="251">
        <f>'címrend kötelező'!FL19+'címrend önként'!FL19+'címrend államig'!FL19</f>
        <v>0</v>
      </c>
      <c r="FM19" s="251">
        <f>'címrend kötelező'!FM19+'címrend önként'!FM19+'címrend államig'!FM19</f>
        <v>122</v>
      </c>
      <c r="FN19" s="251">
        <f>'címrend kötelező'!FN19+'címrend önként'!FN19+'címrend államig'!FN19</f>
        <v>150</v>
      </c>
      <c r="FO19" s="251">
        <f>'címrend kötelező'!FO19+'címrend önként'!FO19+'címrend államig'!FO19</f>
        <v>0</v>
      </c>
      <c r="FP19" s="251">
        <f>'címrend kötelező'!FP19+'címrend önként'!FP19+'címrend államig'!FP19</f>
        <v>150</v>
      </c>
      <c r="FQ19" s="251">
        <f>'címrend kötelező'!FQ19+'címrend önként'!FQ19+'címrend államig'!FQ19</f>
        <v>1060</v>
      </c>
      <c r="FR19" s="251">
        <f>'címrend kötelező'!FR19+'címrend önként'!FR19+'címrend államig'!FR19</f>
        <v>0</v>
      </c>
      <c r="FS19" s="251">
        <f>'címrend kötelező'!FS19+'címrend önként'!FS19+'címrend államig'!FS19</f>
        <v>1060</v>
      </c>
      <c r="FT19" s="251">
        <f>'címrend kötelező'!FT19+'címrend önként'!FT19+'címrend államig'!FT19</f>
        <v>1791</v>
      </c>
      <c r="FU19" s="251">
        <f>'címrend kötelező'!FU19+'címrend önként'!FU19+'címrend államig'!FU19</f>
        <v>19100</v>
      </c>
      <c r="FV19" s="251">
        <f>'címrend kötelező'!FV19+'címrend önként'!FV19+'címrend államig'!FV19</f>
        <v>20891</v>
      </c>
      <c r="FW19" s="251">
        <f>'címrend kötelező'!FW19+'címrend önként'!FW19+'címrend államig'!FW19</f>
        <v>797</v>
      </c>
      <c r="FX19" s="251">
        <f>'címrend kötelező'!FX19+'címrend önként'!FX19+'címrend államig'!FX19</f>
        <v>0</v>
      </c>
      <c r="FY19" s="251">
        <f>'címrend kötelező'!FY19+'címrend önként'!FY19+'címrend államig'!FY19</f>
        <v>797</v>
      </c>
      <c r="FZ19" s="251">
        <f>'címrend kötelező'!FZ19+'címrend önként'!FZ19+'címrend államig'!FZ19</f>
        <v>0</v>
      </c>
      <c r="GA19" s="251">
        <f>'címrend kötelező'!GA19+'címrend önként'!GA19+'címrend államig'!GA19</f>
        <v>0</v>
      </c>
      <c r="GB19" s="251">
        <f>'címrend kötelező'!GB19+'címrend önként'!GB19+'címrend államig'!GB19</f>
        <v>0</v>
      </c>
      <c r="GC19" s="251">
        <f>'címrend kötelező'!GC19+'címrend önként'!GC19+'címrend államig'!GC19</f>
        <v>2774</v>
      </c>
      <c r="GD19" s="251">
        <f>'címrend kötelező'!GD19+'címrend önként'!GD19+'címrend államig'!GD19</f>
        <v>0</v>
      </c>
      <c r="GE19" s="251">
        <f>'címrend kötelező'!GE19+'címrend önként'!GE19+'címrend államig'!GE19</f>
        <v>2774</v>
      </c>
      <c r="GF19" s="251">
        <f>'címrend kötelező'!GF19+'címrend önként'!GF19+'címrend államig'!GF19</f>
        <v>3352</v>
      </c>
      <c r="GG19" s="251">
        <f>'címrend kötelező'!GG19+'címrend önként'!GG19+'címrend államig'!GG19</f>
        <v>0</v>
      </c>
      <c r="GH19" s="251">
        <f>'címrend kötelező'!GH19+'címrend önként'!GH19+'címrend államig'!GH19</f>
        <v>3352</v>
      </c>
      <c r="GI19" s="251">
        <f>'címrend kötelező'!GI19+'címrend önként'!GI19+'címrend államig'!GI19</f>
        <v>1585</v>
      </c>
      <c r="GJ19" s="251">
        <f>'címrend kötelező'!GJ19+'címrend önként'!GJ19+'címrend államig'!GJ19</f>
        <v>0</v>
      </c>
      <c r="GK19" s="251">
        <f>'címrend kötelező'!GK19+'címrend önként'!GK19+'címrend államig'!GK19</f>
        <v>1585</v>
      </c>
      <c r="GL19" s="251">
        <f>EY19+FB19+FE19+FH19+FK19+FN19+FQ19+FT19+FW19+FZ19+GC19+GF19+GI19</f>
        <v>63590</v>
      </c>
      <c r="GM19" s="251">
        <f t="shared" ref="GM19:GN20" si="360">EZ19+FC19+FF19+FI19+FL19+FO19+FR19+FU19+FX19+GA19+GD19+GG19+GJ19</f>
        <v>19100</v>
      </c>
      <c r="GN19" s="251">
        <f t="shared" si="360"/>
        <v>82690</v>
      </c>
      <c r="GO19" s="251">
        <f>'címrend kötelező'!GO19+'címrend önként'!GO19+'címrend államig'!GO19</f>
        <v>18525</v>
      </c>
      <c r="GP19" s="251">
        <f>'címrend kötelező'!GP19+'címrend önként'!GP19+'címrend államig'!GP19</f>
        <v>7457</v>
      </c>
      <c r="GQ19" s="251">
        <f>'címrend kötelező'!GQ19+'címrend önként'!GQ19+'címrend államig'!GQ19</f>
        <v>25982</v>
      </c>
      <c r="GR19" s="251">
        <f>'címrend kötelező'!GR19+'címrend önként'!GR19+'címrend államig'!GR19</f>
        <v>17120</v>
      </c>
      <c r="GS19" s="251">
        <f>'címrend kötelező'!GS19+'címrend önként'!GS19+'címrend államig'!GS19</f>
        <v>0</v>
      </c>
      <c r="GT19" s="251">
        <f>'címrend kötelező'!GT19+'címrend önként'!GT19+'címrend államig'!GT19</f>
        <v>17120</v>
      </c>
      <c r="GU19" s="251">
        <f>'címrend kötelező'!GU19+'címrend önként'!GU19+'címrend államig'!GU19</f>
        <v>30541</v>
      </c>
      <c r="GV19" s="251">
        <f>'címrend kötelező'!GV19+'címrend önként'!GV19+'címrend államig'!GV19</f>
        <v>315</v>
      </c>
      <c r="GW19" s="251">
        <f>'címrend kötelező'!GW19+'címrend önként'!GW19+'címrend államig'!GW19</f>
        <v>30856</v>
      </c>
      <c r="GX19" s="251">
        <f t="shared" si="159"/>
        <v>129776</v>
      </c>
      <c r="GY19" s="251">
        <f t="shared" ref="GY19:GY20" si="361">GM19+GP19+GS19+GV19</f>
        <v>26872</v>
      </c>
      <c r="GZ19" s="251">
        <f t="shared" ref="GZ19:GZ20" si="362">GN19+GQ19+GT19+GW19</f>
        <v>156648</v>
      </c>
      <c r="HA19" s="35">
        <f t="shared" si="162"/>
        <v>3161718</v>
      </c>
      <c r="HB19" s="35">
        <f t="shared" ref="HB19:HB20" si="363">DS19+EW19+GY19</f>
        <v>345686</v>
      </c>
      <c r="HC19" s="131">
        <f t="shared" ref="HC19:HC20" si="364">DT19+EX19+GZ19</f>
        <v>3507404</v>
      </c>
      <c r="HE19" s="136"/>
      <c r="HF19" s="136"/>
    </row>
    <row r="20" spans="1:214" ht="15" customHeight="1" x14ac:dyDescent="0.2">
      <c r="A20" s="112" t="s">
        <v>388</v>
      </c>
      <c r="B20" s="6">
        <f>SUM('címrend kötelező'!B20+'címrend önként'!B20+'címrend államig'!B20)</f>
        <v>0</v>
      </c>
      <c r="C20" s="6">
        <f>SUM('címrend kötelező'!C20+'címrend önként'!C20+'címrend államig'!C20)</f>
        <v>0</v>
      </c>
      <c r="D20" s="6">
        <f>SUM('címrend kötelező'!D20+'címrend önként'!D20+'címrend államig'!D20)</f>
        <v>0</v>
      </c>
      <c r="E20" s="6">
        <f>SUM('címrend kötelező'!E20+'címrend önként'!E20+'címrend államig'!E20)</f>
        <v>0</v>
      </c>
      <c r="F20" s="6">
        <f>SUM('címrend kötelező'!F20+'címrend önként'!F20+'címrend államig'!F20)</f>
        <v>0</v>
      </c>
      <c r="G20" s="6">
        <f>SUM('címrend kötelező'!G20+'címrend önként'!G20+'címrend államig'!G20)</f>
        <v>0</v>
      </c>
      <c r="H20" s="6">
        <f>SUM('címrend kötelező'!H20+'címrend önként'!H20+'címrend államig'!H20)</f>
        <v>0</v>
      </c>
      <c r="I20" s="6">
        <f>SUM('címrend kötelező'!I20+'címrend önként'!I20+'címrend államig'!I20)</f>
        <v>0</v>
      </c>
      <c r="J20" s="6">
        <f>SUM('címrend kötelező'!J20+'címrend önként'!J20+'címrend államig'!J20)</f>
        <v>0</v>
      </c>
      <c r="K20" s="6">
        <f>SUM('címrend kötelező'!K20+'címrend önként'!K20+'címrend államig'!K20)</f>
        <v>0</v>
      </c>
      <c r="L20" s="6">
        <f>SUM('címrend kötelező'!L20+'címrend önként'!L20+'címrend államig'!L20)</f>
        <v>0</v>
      </c>
      <c r="M20" s="6">
        <f>SUM('címrend kötelező'!M20+'címrend önként'!M20+'címrend államig'!M20)</f>
        <v>0</v>
      </c>
      <c r="N20" s="6">
        <f>SUM('címrend kötelező'!N20+'címrend önként'!N20+'címrend államig'!N20)</f>
        <v>0</v>
      </c>
      <c r="O20" s="6">
        <f>SUM('címrend kötelező'!O20+'címrend önként'!O20+'címrend államig'!O20)</f>
        <v>0</v>
      </c>
      <c r="P20" s="6">
        <f>SUM('címrend kötelező'!P20+'címrend önként'!P20+'címrend államig'!P20)</f>
        <v>0</v>
      </c>
      <c r="Q20" s="6">
        <f>SUM('címrend kötelező'!Q20+'címrend önként'!Q20+'címrend államig'!Q20)</f>
        <v>0</v>
      </c>
      <c r="R20" s="6">
        <f>SUM('címrend kötelező'!R20+'címrend önként'!R20+'címrend államig'!R20)</f>
        <v>0</v>
      </c>
      <c r="S20" s="6">
        <f>SUM('címrend kötelező'!S20+'címrend önként'!S20+'címrend államig'!S20)</f>
        <v>0</v>
      </c>
      <c r="T20" s="6">
        <f>SUM('címrend kötelező'!T20+'címrend önként'!T20+'címrend államig'!T20)</f>
        <v>0</v>
      </c>
      <c r="U20" s="6">
        <f>SUM('címrend kötelező'!U20+'címrend önként'!U20+'címrend államig'!U20)</f>
        <v>0</v>
      </c>
      <c r="V20" s="6">
        <f>SUM('címrend kötelező'!V20+'címrend önként'!V20+'címrend államig'!V20)</f>
        <v>0</v>
      </c>
      <c r="W20" s="6">
        <f>SUM('címrend kötelező'!W20+'címrend önként'!W20+'címrend államig'!W20)</f>
        <v>0</v>
      </c>
      <c r="X20" s="6">
        <f>SUM('címrend kötelező'!X20+'címrend önként'!X20+'címrend államig'!X20)</f>
        <v>0</v>
      </c>
      <c r="Y20" s="6">
        <f>SUM('címrend kötelező'!Y20+'címrend önként'!Y20+'címrend államig'!Y20)</f>
        <v>0</v>
      </c>
      <c r="Z20" s="6">
        <f>SUM('címrend kötelező'!Z20+'címrend önként'!Z20+'címrend államig'!Z20)</f>
        <v>0</v>
      </c>
      <c r="AA20" s="6">
        <f>SUM('címrend kötelező'!AA20+'címrend önként'!AA20+'címrend államig'!AA20)</f>
        <v>0</v>
      </c>
      <c r="AB20" s="6">
        <f>SUM('címrend kötelező'!AB20+'címrend önként'!AB20+'címrend államig'!AB20)</f>
        <v>0</v>
      </c>
      <c r="AC20" s="6">
        <f>SUM('címrend kötelező'!AC20+'címrend önként'!AC20+'címrend államig'!AC20)</f>
        <v>0</v>
      </c>
      <c r="AD20" s="6">
        <f>SUM('címrend kötelező'!AD20+'címrend önként'!AD20+'címrend államig'!AD20)</f>
        <v>0</v>
      </c>
      <c r="AE20" s="6">
        <f>SUM('címrend kötelező'!AE20+'címrend önként'!AE20+'címrend államig'!AE20)</f>
        <v>0</v>
      </c>
      <c r="AF20" s="6">
        <f>SUM('címrend kötelező'!AF20+'címrend önként'!AF20+'címrend államig'!AF20)</f>
        <v>0</v>
      </c>
      <c r="AG20" s="6">
        <f>SUM('címrend kötelező'!AG20+'címrend önként'!AG20+'címrend államig'!AG20)</f>
        <v>0</v>
      </c>
      <c r="AH20" s="6">
        <f>SUM('címrend kötelező'!AH20+'címrend önként'!AH20+'címrend államig'!AH20)</f>
        <v>0</v>
      </c>
      <c r="AI20" s="6">
        <f>SUM('címrend kötelező'!AI20+'címrend önként'!AI20+'címrend államig'!AI20)</f>
        <v>0</v>
      </c>
      <c r="AJ20" s="6">
        <f>SUM('címrend kötelező'!AJ20+'címrend önként'!AJ20+'címrend államig'!AJ20)</f>
        <v>0</v>
      </c>
      <c r="AK20" s="6">
        <f>SUM('címrend kötelező'!AK20+'címrend önként'!AK20+'címrend államig'!AK20)</f>
        <v>0</v>
      </c>
      <c r="AL20" s="6">
        <f>SUM('címrend kötelező'!AL20+'címrend önként'!AL20+'címrend államig'!AL20)</f>
        <v>0</v>
      </c>
      <c r="AM20" s="6">
        <f>SUM('címrend kötelező'!AM20+'címrend önként'!AM20+'címrend államig'!AM20)</f>
        <v>0</v>
      </c>
      <c r="AN20" s="6">
        <f>SUM('címrend kötelező'!AN20+'címrend önként'!AN20+'címrend államig'!AN20)</f>
        <v>0</v>
      </c>
      <c r="AO20" s="6">
        <f>SUM('címrend kötelező'!AO20+'címrend önként'!AO20+'címrend államig'!AO20)</f>
        <v>0</v>
      </c>
      <c r="AP20" s="6">
        <f>SUM('címrend kötelező'!AP20+'címrend önként'!AP20+'címrend államig'!AP20)</f>
        <v>0</v>
      </c>
      <c r="AQ20" s="6">
        <f>SUM('címrend kötelező'!AQ20+'címrend önként'!AQ20+'címrend államig'!AQ20)</f>
        <v>0</v>
      </c>
      <c r="AR20" s="6">
        <f>SUM('címrend kötelező'!AR20+'címrend önként'!AR20+'címrend államig'!AR20)</f>
        <v>0</v>
      </c>
      <c r="AS20" s="6">
        <f>SUM('címrend kötelező'!AS20+'címrend önként'!AS20+'címrend államig'!AS20)</f>
        <v>0</v>
      </c>
      <c r="AT20" s="6">
        <f>SUM('címrend kötelező'!AT20+'címrend önként'!AT20+'címrend államig'!AT20)</f>
        <v>0</v>
      </c>
      <c r="AU20" s="6">
        <f>SUM('címrend kötelező'!AU20+'címrend önként'!AU20+'címrend államig'!AU20)</f>
        <v>18500</v>
      </c>
      <c r="AV20" s="6">
        <f>SUM('címrend kötelező'!AV20+'címrend önként'!AV20+'címrend államig'!AV20)</f>
        <v>0</v>
      </c>
      <c r="AW20" s="6">
        <f>SUM('címrend kötelező'!AW20+'címrend önként'!AW20+'címrend államig'!AW20)</f>
        <v>18500</v>
      </c>
      <c r="AX20" s="6">
        <f>SUM('címrend kötelező'!AX20+'címrend önként'!AX20+'címrend államig'!AX20)</f>
        <v>0</v>
      </c>
      <c r="AY20" s="6">
        <f>SUM('címrend kötelező'!AY20+'címrend önként'!AY20+'címrend államig'!AY20)</f>
        <v>0</v>
      </c>
      <c r="AZ20" s="6">
        <f>SUM('címrend kötelező'!AZ20+'címrend önként'!AZ20+'címrend államig'!AZ20)</f>
        <v>0</v>
      </c>
      <c r="BA20" s="6">
        <f>SUM('címrend kötelező'!BA20+'címrend önként'!BA20+'címrend államig'!BA20)</f>
        <v>0</v>
      </c>
      <c r="BB20" s="6">
        <f>SUM('címrend kötelező'!BB20+'címrend önként'!BB20+'címrend államig'!BB20)</f>
        <v>0</v>
      </c>
      <c r="BC20" s="6">
        <f>SUM('címrend kötelező'!BC20+'címrend önként'!BC20+'címrend államig'!BC20)</f>
        <v>0</v>
      </c>
      <c r="BD20" s="6">
        <f>SUM('címrend kötelező'!BD20+'címrend önként'!BD20+'címrend államig'!BD20)</f>
        <v>0</v>
      </c>
      <c r="BE20" s="6">
        <f>SUM('címrend kötelező'!BE20+'címrend önként'!BE20+'címrend államig'!BE20)</f>
        <v>0</v>
      </c>
      <c r="BF20" s="6">
        <f>SUM('címrend kötelező'!BF20+'címrend önként'!BF20+'címrend államig'!BF20)</f>
        <v>0</v>
      </c>
      <c r="BG20" s="6">
        <f>SUM('címrend kötelező'!BG20+'címrend önként'!BG20+'címrend államig'!BG20)</f>
        <v>5700</v>
      </c>
      <c r="BH20" s="6">
        <f>SUM('címrend kötelező'!BH20+'címrend önként'!BH20+'címrend államig'!BH20)</f>
        <v>0</v>
      </c>
      <c r="BI20" s="6">
        <f>SUM('címrend kötelező'!BI20+'címrend önként'!BI20+'címrend államig'!BI20)</f>
        <v>5700</v>
      </c>
      <c r="BJ20" s="6">
        <f>SUM('címrend kötelező'!BJ20+'címrend önként'!BJ20+'címrend államig'!BJ20)</f>
        <v>0</v>
      </c>
      <c r="BK20" s="6">
        <f>SUM('címrend kötelező'!BK20+'címrend önként'!BK20+'címrend államig'!BK20)</f>
        <v>0</v>
      </c>
      <c r="BL20" s="6">
        <f>SUM('címrend kötelező'!BL20+'címrend önként'!BL20+'címrend államig'!BL20)</f>
        <v>0</v>
      </c>
      <c r="BM20" s="6">
        <f>SUM('címrend kötelező'!BM20+'címrend önként'!BM20+'címrend államig'!BM20)</f>
        <v>0</v>
      </c>
      <c r="BN20" s="6">
        <f>SUM('címrend kötelező'!BN20+'címrend önként'!BN20+'címrend államig'!BN20)</f>
        <v>0</v>
      </c>
      <c r="BO20" s="6">
        <f>SUM('címrend kötelező'!BO20+'címrend önként'!BO20+'címrend államig'!BO20)</f>
        <v>0</v>
      </c>
      <c r="BP20" s="6">
        <f>SUM('címrend kötelező'!BP20+'címrend önként'!BP20+'címrend államig'!BP20)</f>
        <v>1150761</v>
      </c>
      <c r="BQ20" s="6">
        <f>SUM('címrend kötelező'!BQ20+'címrend önként'!BQ20+'címrend államig'!BQ20)</f>
        <v>-26117</v>
      </c>
      <c r="BR20" s="6">
        <f>SUM('címrend kötelező'!BR20+'címrend önként'!BR20+'címrend államig'!BR20)</f>
        <v>1124644</v>
      </c>
      <c r="BS20" s="6">
        <f>SUM('címrend kötelező'!BS20+'címrend önként'!BS20+'címrend államig'!BS20)</f>
        <v>0</v>
      </c>
      <c r="BT20" s="6">
        <f>SUM('címrend kötelező'!BT20+'címrend önként'!BT20+'címrend államig'!BT20)</f>
        <v>0</v>
      </c>
      <c r="BU20" s="6">
        <f>SUM('címrend kötelező'!BU20+'címrend önként'!BU20+'címrend államig'!BU20)</f>
        <v>0</v>
      </c>
      <c r="BV20" s="6">
        <f>SUM('címrend kötelező'!BV20+'címrend önként'!BV20+'címrend államig'!BV20)</f>
        <v>0</v>
      </c>
      <c r="BW20" s="6">
        <f>SUM('címrend kötelező'!BW20+'címrend önként'!BW20+'címrend államig'!BW20)</f>
        <v>0</v>
      </c>
      <c r="BX20" s="6">
        <f>SUM('címrend kötelező'!BX20+'címrend önként'!BX20+'címrend államig'!BX20)</f>
        <v>0</v>
      </c>
      <c r="BY20" s="6">
        <f>SUM('címrend kötelező'!BY20+'címrend önként'!BY20+'címrend államig'!BY20)</f>
        <v>0</v>
      </c>
      <c r="BZ20" s="6">
        <f>SUM('címrend kötelező'!BZ20+'címrend önként'!BZ20+'címrend államig'!BZ20)</f>
        <v>0</v>
      </c>
      <c r="CA20" s="6">
        <f>SUM('címrend kötelező'!CA20+'címrend önként'!CA20+'címrend államig'!CA20)</f>
        <v>0</v>
      </c>
      <c r="CB20" s="6">
        <f>SUM('címrend kötelező'!CB20+'címrend önként'!CB20+'címrend államig'!CB20)</f>
        <v>0</v>
      </c>
      <c r="CC20" s="6">
        <f>SUM('címrend kötelező'!CC20+'címrend önként'!CC20+'címrend államig'!CC20)</f>
        <v>0</v>
      </c>
      <c r="CD20" s="6">
        <f>SUM('címrend kötelező'!CD20+'címrend önként'!CD20+'címrend államig'!CD20)</f>
        <v>0</v>
      </c>
      <c r="CE20" s="6">
        <f>SUM('címrend kötelező'!CE20+'címrend önként'!CE20+'címrend államig'!CE20)</f>
        <v>745836</v>
      </c>
      <c r="CF20" s="6">
        <f>SUM('címrend kötelező'!CF20+'címrend önként'!CF20+'címrend államig'!CF20)</f>
        <v>129414</v>
      </c>
      <c r="CG20" s="6">
        <f>SUM('címrend kötelező'!CG20+'címrend önként'!CG20+'címrend államig'!CG20)</f>
        <v>875250</v>
      </c>
      <c r="CH20" s="6">
        <f>SUM('címrend kötelező'!CH20+'címrend önként'!CH20+'címrend államig'!CH20)</f>
        <v>561818</v>
      </c>
      <c r="CI20" s="6">
        <f>SUM('címrend kötelező'!CI20+'címrend önként'!CI20+'címrend államig'!CI20)</f>
        <v>0</v>
      </c>
      <c r="CJ20" s="6">
        <f>SUM('címrend kötelező'!CJ20+'címrend önként'!CJ20+'címrend államig'!CJ20)</f>
        <v>561818</v>
      </c>
      <c r="CK20" s="6">
        <f>SUM('címrend kötelező'!CK20+'címrend önként'!CK20+'címrend államig'!CK20)</f>
        <v>1019084</v>
      </c>
      <c r="CL20" s="6">
        <f>SUM('címrend kötelező'!CL20+'címrend önként'!CL20+'címrend államig'!CL20)</f>
        <v>-31156</v>
      </c>
      <c r="CM20" s="6">
        <f>SUM('címrend kötelező'!CM20+'címrend önként'!CM20+'címrend államig'!CM20)</f>
        <v>987928</v>
      </c>
      <c r="CN20" s="6">
        <f>SUM('címrend kötelező'!CN20+'címrend önként'!CN20+'címrend államig'!CN20)</f>
        <v>732857</v>
      </c>
      <c r="CO20" s="6">
        <f>SUM('címrend kötelező'!CO20+'címrend önként'!CO20+'címrend államig'!CO20)</f>
        <v>30627</v>
      </c>
      <c r="CP20" s="6">
        <f>SUM('címrend kötelező'!CP20+'címrend önként'!CP20+'címrend államig'!CP20)</f>
        <v>763484</v>
      </c>
      <c r="CQ20" s="6">
        <f>SUM('címrend kötelező'!CQ20+'címrend önként'!CQ20+'címrend államig'!CQ20)</f>
        <v>0</v>
      </c>
      <c r="CR20" s="6">
        <f>SUM('címrend kötelező'!CR20+'címrend önként'!CR20+'címrend államig'!CR20)</f>
        <v>0</v>
      </c>
      <c r="CS20" s="6">
        <f>SUM('címrend kötelező'!CS20+'címrend önként'!CS20+'címrend államig'!CS20)</f>
        <v>0</v>
      </c>
      <c r="CT20" s="6">
        <f>SUM('címrend kötelező'!CT20+'címrend önként'!CT20+'címrend államig'!CT20)</f>
        <v>0</v>
      </c>
      <c r="CU20" s="6">
        <f>SUM('címrend kötelező'!CU20+'címrend önként'!CU20+'címrend államig'!CU20)</f>
        <v>0</v>
      </c>
      <c r="CV20" s="6">
        <f>SUM('címrend kötelező'!CV20+'címrend önként'!CV20+'címrend államig'!CV20)</f>
        <v>0</v>
      </c>
      <c r="CW20" s="6">
        <f>SUM('címrend kötelező'!CW20+'címrend önként'!CW20+'címrend államig'!CW20)</f>
        <v>0</v>
      </c>
      <c r="CX20" s="6">
        <f>SUM('címrend kötelező'!CX20+'címrend önként'!CX20+'címrend államig'!CX20)</f>
        <v>0</v>
      </c>
      <c r="CY20" s="6">
        <f>SUM('címrend kötelező'!CY20+'címrend önként'!CY20+'címrend államig'!CY20)</f>
        <v>0</v>
      </c>
      <c r="CZ20" s="6">
        <f>SUM('címrend kötelező'!CZ20+'címrend önként'!CZ20+'címrend államig'!CZ20)</f>
        <v>0</v>
      </c>
      <c r="DA20" s="6">
        <f>SUM('címrend kötelező'!DA20+'címrend önként'!DA20+'címrend államig'!DA20)</f>
        <v>0</v>
      </c>
      <c r="DB20" s="6">
        <f>SUM('címrend kötelező'!DB20+'címrend önként'!DB20+'címrend államig'!DB20)</f>
        <v>0</v>
      </c>
      <c r="DC20" s="6">
        <f>SUM('címrend kötelező'!DC20+'címrend önként'!DC20+'címrend államig'!DC20)</f>
        <v>0</v>
      </c>
      <c r="DD20" s="6">
        <f>SUM('címrend kötelező'!DD20+'címrend önként'!DD20+'címrend államig'!DD20)</f>
        <v>0</v>
      </c>
      <c r="DE20" s="6">
        <f>SUM('címrend kötelező'!DE20+'címrend önként'!DE20+'címrend államig'!DE20)</f>
        <v>0</v>
      </c>
      <c r="DF20" s="6">
        <f>SUM('címrend kötelező'!DF20+'címrend önként'!DF20+'címrend államig'!DF20)</f>
        <v>0</v>
      </c>
      <c r="DG20" s="6">
        <f>SUM('címrend kötelező'!DG20+'címrend önként'!DG20+'címrend államig'!DG20)</f>
        <v>0</v>
      </c>
      <c r="DH20" s="6">
        <f>SUM('címrend kötelező'!DH20+'címrend önként'!DH20+'címrend államig'!DH20)</f>
        <v>0</v>
      </c>
      <c r="DI20" s="6">
        <f>SUM('címrend kötelező'!DI20+'címrend önként'!DI20+'címrend államig'!DI20)</f>
        <v>0</v>
      </c>
      <c r="DJ20" s="6">
        <f>SUM('címrend kötelező'!DJ20+'címrend önként'!DJ20+'címrend államig'!DJ20)</f>
        <v>0</v>
      </c>
      <c r="DK20" s="6">
        <f>SUM('címrend kötelező'!DK20+'címrend önként'!DK20+'címrend államig'!DK20)</f>
        <v>0</v>
      </c>
      <c r="DL20" s="6">
        <f>SUM('címrend kötelező'!DL20+'címrend önként'!DL20+'címrend államig'!DL20)</f>
        <v>0</v>
      </c>
      <c r="DM20" s="6">
        <f>SUM('címrend kötelező'!DM20+'címrend önként'!DM20+'címrend államig'!DM20)</f>
        <v>0</v>
      </c>
      <c r="DN20" s="6">
        <f>SUM('címrend kötelező'!DN20+'címrend önként'!DN20+'címrend államig'!DN20)</f>
        <v>0</v>
      </c>
      <c r="DO20" s="6">
        <f>SUM('címrend kötelező'!DO20+'címrend önként'!DO20+'címrend államig'!DO20)</f>
        <v>0</v>
      </c>
      <c r="DP20" s="6">
        <f>SUM('címrend kötelező'!DP20+'címrend önként'!DP20+'címrend államig'!DP20)</f>
        <v>0</v>
      </c>
      <c r="DQ20" s="6">
        <f>SUM('címrend kötelező'!DQ20+'címrend önként'!DQ20+'címrend államig'!DQ20)</f>
        <v>0</v>
      </c>
      <c r="DR20" s="251">
        <f t="shared" si="165"/>
        <v>4234556</v>
      </c>
      <c r="DS20" s="251">
        <f t="shared" si="356"/>
        <v>102768</v>
      </c>
      <c r="DT20" s="251">
        <f t="shared" si="357"/>
        <v>4337324</v>
      </c>
      <c r="DU20" s="6">
        <f>SUM('címrend kötelező'!DU20+'címrend önként'!DU20+'címrend államig'!DU20)</f>
        <v>0</v>
      </c>
      <c r="DV20" s="6">
        <f>SUM('címrend kötelező'!DV20+'címrend önként'!DV20+'címrend államig'!DV20)</f>
        <v>0</v>
      </c>
      <c r="DW20" s="6">
        <f>SUM('címrend kötelező'!DW20+'címrend önként'!DW20+'címrend államig'!DW20)</f>
        <v>0</v>
      </c>
      <c r="DX20" s="6">
        <f>SUM('címrend kötelező'!DX20+'címrend önként'!DX20+'címrend államig'!DX20)</f>
        <v>0</v>
      </c>
      <c r="DY20" s="6">
        <f>SUM('címrend kötelező'!DY20+'címrend önként'!DY20+'címrend államig'!DY20)</f>
        <v>0</v>
      </c>
      <c r="DZ20" s="6">
        <f>SUM('címrend kötelező'!DZ20+'címrend önként'!DZ20+'címrend államig'!DZ20)</f>
        <v>0</v>
      </c>
      <c r="EA20" s="6">
        <f>SUM('címrend kötelező'!EA20+'címrend önként'!EA20+'címrend államig'!EA20)</f>
        <v>0</v>
      </c>
      <c r="EB20" s="6">
        <f>SUM('címrend kötelező'!EB20+'címrend önként'!EB20+'címrend államig'!EB20)</f>
        <v>0</v>
      </c>
      <c r="EC20" s="6">
        <f>SUM('címrend kötelező'!EC20+'címrend önként'!EC20+'címrend államig'!EC20)</f>
        <v>0</v>
      </c>
      <c r="ED20" s="6">
        <f>SUM('címrend kötelező'!ED20+'címrend önként'!ED20+'címrend államig'!ED20)</f>
        <v>21800</v>
      </c>
      <c r="EE20" s="6">
        <f>SUM('címrend kötelező'!EE20+'címrend önként'!EE20+'címrend államig'!EE20)</f>
        <v>0</v>
      </c>
      <c r="EF20" s="6">
        <f>SUM('címrend kötelező'!EF20+'címrend önként'!EF20+'címrend államig'!EF20)</f>
        <v>21800</v>
      </c>
      <c r="EG20" s="6">
        <f>SUM('címrend kötelező'!EG20+'címrend önként'!EG20+'címrend államig'!EG20)</f>
        <v>0</v>
      </c>
      <c r="EH20" s="6">
        <f>SUM('címrend kötelező'!EH20+'címrend önként'!EH20+'címrend államig'!EH20)</f>
        <v>0</v>
      </c>
      <c r="EI20" s="6">
        <f>SUM('címrend kötelező'!EI20+'címrend önként'!EI20+'címrend államig'!EI20)</f>
        <v>0</v>
      </c>
      <c r="EJ20" s="6">
        <f>SUM('címrend kötelező'!EJ20+'címrend önként'!EJ20+'címrend államig'!EJ20)</f>
        <v>0</v>
      </c>
      <c r="EK20" s="6">
        <f>SUM('címrend kötelező'!EK20+'címrend önként'!EK20+'címrend államig'!EK20)</f>
        <v>0</v>
      </c>
      <c r="EL20" s="6">
        <f>SUM('címrend kötelező'!EL20+'címrend önként'!EL20+'címrend államig'!EL20)</f>
        <v>0</v>
      </c>
      <c r="EM20" s="6">
        <f>SUM('címrend kötelező'!EM20+'címrend önként'!EM20+'címrend államig'!EM20)</f>
        <v>0</v>
      </c>
      <c r="EN20" s="6">
        <f>SUM('címrend kötelező'!EN20+'címrend önként'!EN20+'címrend államig'!EN20)</f>
        <v>0</v>
      </c>
      <c r="EO20" s="6">
        <f>SUM('címrend kötelező'!EO20+'címrend önként'!EO20+'címrend államig'!EO20)</f>
        <v>0</v>
      </c>
      <c r="EP20" s="6">
        <f>SUM('címrend kötelező'!EP20+'címrend önként'!EP20+'címrend államig'!EP20)</f>
        <v>0</v>
      </c>
      <c r="EQ20" s="6">
        <f>SUM('címrend kötelező'!EQ20+'címrend önként'!EQ20+'címrend államig'!EQ20)</f>
        <v>0</v>
      </c>
      <c r="ER20" s="6">
        <f>SUM('címrend kötelező'!ER20+'címrend önként'!ER20+'címrend államig'!ER20)</f>
        <v>0</v>
      </c>
      <c r="ES20" s="6">
        <f>SUM('címrend kötelező'!ES20+'címrend önként'!ES20+'címrend államig'!ES20)</f>
        <v>0</v>
      </c>
      <c r="ET20" s="6">
        <f>SUM('címrend kötelező'!ET20+'címrend önként'!ET20+'címrend államig'!ET20)</f>
        <v>0</v>
      </c>
      <c r="EU20" s="6">
        <f>SUM('címrend kötelező'!EU20+'címrend önként'!EU20+'címrend államig'!EU20)</f>
        <v>0</v>
      </c>
      <c r="EV20" s="251">
        <f t="shared" si="166"/>
        <v>21800</v>
      </c>
      <c r="EW20" s="251">
        <f t="shared" si="358"/>
        <v>0</v>
      </c>
      <c r="EX20" s="251">
        <f t="shared" si="359"/>
        <v>21800</v>
      </c>
      <c r="EY20" s="251">
        <f>'címrend kötelező'!EY20+'címrend önként'!EY20+'címrend államig'!EY20</f>
        <v>0</v>
      </c>
      <c r="EZ20" s="251">
        <f>'címrend kötelező'!EZ20+'címrend önként'!EZ20+'címrend államig'!EZ20</f>
        <v>0</v>
      </c>
      <c r="FA20" s="251">
        <f>'címrend kötelező'!FA20+'címrend önként'!FA20+'címrend államig'!FA20</f>
        <v>0</v>
      </c>
      <c r="FB20" s="251">
        <f>'címrend kötelező'!FB20+'címrend önként'!FB20+'címrend államig'!FB20</f>
        <v>0</v>
      </c>
      <c r="FC20" s="251">
        <f>'címrend kötelező'!FC20+'címrend önként'!FC20+'címrend államig'!FC20</f>
        <v>0</v>
      </c>
      <c r="FD20" s="251">
        <f>'címrend kötelező'!FD20+'címrend önként'!FD20+'címrend államig'!FD20</f>
        <v>0</v>
      </c>
      <c r="FE20" s="251">
        <f>'címrend kötelező'!FE20+'címrend önként'!FE20+'címrend államig'!FE20</f>
        <v>0</v>
      </c>
      <c r="FF20" s="251">
        <f>'címrend kötelező'!FF20+'címrend önként'!FF20+'címrend államig'!FF20</f>
        <v>0</v>
      </c>
      <c r="FG20" s="251">
        <f>'címrend kötelező'!FG20+'címrend önként'!FG20+'címrend államig'!FG20</f>
        <v>0</v>
      </c>
      <c r="FH20" s="251">
        <f>'címrend kötelező'!FH20+'címrend önként'!FH20+'címrend államig'!FH20</f>
        <v>1000</v>
      </c>
      <c r="FI20" s="251">
        <f>'címrend kötelező'!FI20+'címrend önként'!FI20+'címrend államig'!FI20</f>
        <v>0</v>
      </c>
      <c r="FJ20" s="251">
        <f>'címrend kötelező'!FJ20+'címrend önként'!FJ20+'címrend államig'!FJ20</f>
        <v>1000</v>
      </c>
      <c r="FK20" s="251">
        <f>'címrend kötelező'!FK20+'címrend önként'!FK20+'címrend államig'!FK20</f>
        <v>0</v>
      </c>
      <c r="FL20" s="251">
        <f>'címrend kötelező'!FL20+'címrend önként'!FL20+'címrend államig'!FL20</f>
        <v>0</v>
      </c>
      <c r="FM20" s="251">
        <f>'címrend kötelező'!FM20+'címrend önként'!FM20+'címrend államig'!FM20</f>
        <v>0</v>
      </c>
      <c r="FN20" s="251">
        <f>'címrend kötelező'!FN20+'címrend önként'!FN20+'címrend államig'!FN20</f>
        <v>0</v>
      </c>
      <c r="FO20" s="251">
        <f>'címrend kötelező'!FO20+'címrend önként'!FO20+'címrend államig'!FO20</f>
        <v>0</v>
      </c>
      <c r="FP20" s="251">
        <f>'címrend kötelező'!FP20+'címrend önként'!FP20+'címrend államig'!FP20</f>
        <v>0</v>
      </c>
      <c r="FQ20" s="251">
        <f>'címrend kötelező'!FQ20+'címrend önként'!FQ20+'címrend államig'!FQ20</f>
        <v>1270</v>
      </c>
      <c r="FR20" s="251">
        <f>'címrend kötelező'!FR20+'címrend önként'!FR20+'címrend államig'!FR20</f>
        <v>0</v>
      </c>
      <c r="FS20" s="251">
        <f>'címrend kötelező'!FS20+'címrend önként'!FS20+'címrend államig'!FS20</f>
        <v>1270</v>
      </c>
      <c r="FT20" s="251">
        <f>'címrend kötelező'!FT20+'címrend önként'!FT20+'címrend államig'!FT20</f>
        <v>16700</v>
      </c>
      <c r="FU20" s="251">
        <f>'címrend kötelező'!FU20+'címrend önként'!FU20+'címrend államig'!FU20</f>
        <v>0</v>
      </c>
      <c r="FV20" s="251">
        <f>'címrend kötelező'!FV20+'címrend önként'!FV20+'címrend államig'!FV20</f>
        <v>16700</v>
      </c>
      <c r="FW20" s="251">
        <f>'címrend kötelező'!FW20+'címrend önként'!FW20+'címrend államig'!FW20</f>
        <v>3600</v>
      </c>
      <c r="FX20" s="251">
        <f>'címrend kötelező'!FX20+'címrend önként'!FX20+'címrend államig'!FX20</f>
        <v>0</v>
      </c>
      <c r="FY20" s="251">
        <f>'címrend kötelező'!FY20+'címrend önként'!FY20+'címrend államig'!FY20</f>
        <v>3600</v>
      </c>
      <c r="FZ20" s="251">
        <f>'címrend kötelező'!FZ20+'címrend önként'!FZ20+'címrend államig'!FZ20</f>
        <v>0</v>
      </c>
      <c r="GA20" s="251">
        <f>'címrend kötelező'!GA20+'címrend önként'!GA20+'címrend államig'!GA20</f>
        <v>0</v>
      </c>
      <c r="GB20" s="251">
        <f>'címrend kötelező'!GB20+'címrend önként'!GB20+'címrend államig'!GB20</f>
        <v>0</v>
      </c>
      <c r="GC20" s="251">
        <f>'címrend kötelező'!GC20+'címrend önként'!GC20+'címrend államig'!GC20</f>
        <v>5233</v>
      </c>
      <c r="GD20" s="251">
        <f>'címrend kötelező'!GD20+'címrend önként'!GD20+'címrend államig'!GD20</f>
        <v>0</v>
      </c>
      <c r="GE20" s="251">
        <f>'címrend kötelező'!GE20+'címrend önként'!GE20+'címrend államig'!GE20</f>
        <v>5233</v>
      </c>
      <c r="GF20" s="251">
        <f>'címrend kötelező'!GF20+'címrend önként'!GF20+'címrend államig'!GF20</f>
        <v>0</v>
      </c>
      <c r="GG20" s="251">
        <f>'címrend kötelező'!GG20+'címrend önként'!GG20+'címrend államig'!GG20</f>
        <v>0</v>
      </c>
      <c r="GH20" s="251">
        <f>'címrend kötelező'!GH20+'címrend önként'!GH20+'címrend államig'!GH20</f>
        <v>0</v>
      </c>
      <c r="GI20" s="251">
        <f>'címrend kötelező'!GI20+'címrend önként'!GI20+'címrend államig'!GI20</f>
        <v>0</v>
      </c>
      <c r="GJ20" s="251">
        <f>'címrend kötelező'!GJ20+'címrend önként'!GJ20+'címrend államig'!GJ20</f>
        <v>0</v>
      </c>
      <c r="GK20" s="251">
        <f>'címrend kötelező'!GK20+'címrend önként'!GK20+'címrend államig'!GK20</f>
        <v>0</v>
      </c>
      <c r="GL20" s="251">
        <f>EY20+FB20+FE20+FH20+FK20+FN20+FQ20+FT20+FW20+FZ20+GC20+GF20+GI20</f>
        <v>27803</v>
      </c>
      <c r="GM20" s="251">
        <f t="shared" si="360"/>
        <v>0</v>
      </c>
      <c r="GN20" s="251">
        <f t="shared" si="360"/>
        <v>27803</v>
      </c>
      <c r="GO20" s="251">
        <f>'címrend kötelező'!GO20+'címrend önként'!GO20+'címrend államig'!GO20</f>
        <v>29392</v>
      </c>
      <c r="GP20" s="251">
        <f>'címrend kötelező'!GP20+'címrend önként'!GP20+'címrend államig'!GP20</f>
        <v>13145</v>
      </c>
      <c r="GQ20" s="251">
        <f>'címrend kötelező'!GQ20+'címrend önként'!GQ20+'címrend államig'!GQ20</f>
        <v>42537</v>
      </c>
      <c r="GR20" s="251">
        <f>'címrend kötelező'!GR20+'címrend önként'!GR20+'címrend államig'!GR20</f>
        <v>0</v>
      </c>
      <c r="GS20" s="251">
        <f>'címrend kötelező'!GS20+'címrend önként'!GS20+'címrend államig'!GS20</f>
        <v>0</v>
      </c>
      <c r="GT20" s="251">
        <f>'címrend kötelező'!GT20+'címrend önként'!GT20+'címrend államig'!GT20</f>
        <v>0</v>
      </c>
      <c r="GU20" s="251">
        <f>'címrend kötelező'!GU20+'címrend önként'!GU20+'címrend államig'!GU20</f>
        <v>193313</v>
      </c>
      <c r="GV20" s="251">
        <f>'címrend kötelező'!GV20+'címrend önként'!GV20+'címrend államig'!GV20</f>
        <v>3500</v>
      </c>
      <c r="GW20" s="251">
        <f>'címrend kötelező'!GW20+'címrend önként'!GW20+'címrend államig'!GW20</f>
        <v>196813</v>
      </c>
      <c r="GX20" s="251">
        <f t="shared" si="159"/>
        <v>250508</v>
      </c>
      <c r="GY20" s="251">
        <f t="shared" si="361"/>
        <v>16645</v>
      </c>
      <c r="GZ20" s="251">
        <f t="shared" si="362"/>
        <v>267153</v>
      </c>
      <c r="HA20" s="35">
        <f t="shared" si="162"/>
        <v>4506864</v>
      </c>
      <c r="HB20" s="35">
        <f t="shared" si="363"/>
        <v>119413</v>
      </c>
      <c r="HC20" s="131">
        <f t="shared" si="364"/>
        <v>4626277</v>
      </c>
      <c r="HE20" s="136"/>
      <c r="HF20" s="136"/>
    </row>
    <row r="21" spans="1:214" s="12" customFormat="1" ht="15" customHeight="1" x14ac:dyDescent="0.2">
      <c r="A21" s="114" t="s">
        <v>389</v>
      </c>
      <c r="B21" s="5">
        <f>B22+B23+B24+B25</f>
        <v>0</v>
      </c>
      <c r="C21" s="5">
        <f t="shared" ref="C21:D21" si="365">C22+C23+C24+C25</f>
        <v>0</v>
      </c>
      <c r="D21" s="5">
        <f t="shared" si="365"/>
        <v>0</v>
      </c>
      <c r="E21" s="5">
        <f>E22+E23+E24+E25</f>
        <v>0</v>
      </c>
      <c r="F21" s="5">
        <f t="shared" ref="F21" si="366">F22+F23+F24+F25</f>
        <v>0</v>
      </c>
      <c r="G21" s="5">
        <f t="shared" ref="G21" si="367">G22+G23+G24+G25</f>
        <v>0</v>
      </c>
      <c r="H21" s="5">
        <f>H22+H23+H24+H25</f>
        <v>0</v>
      </c>
      <c r="I21" s="5">
        <f t="shared" ref="I21" si="368">I22+I23+I24+I25</f>
        <v>0</v>
      </c>
      <c r="J21" s="5">
        <f t="shared" ref="J21" si="369">J22+J23+J24+J25</f>
        <v>0</v>
      </c>
      <c r="K21" s="5">
        <f>K22+K23+K24+K25</f>
        <v>0</v>
      </c>
      <c r="L21" s="5">
        <f t="shared" ref="L21" si="370">L22+L23+L24+L25</f>
        <v>0</v>
      </c>
      <c r="M21" s="5">
        <f t="shared" ref="M21" si="371">M22+M23+M24+M25</f>
        <v>0</v>
      </c>
      <c r="N21" s="5">
        <f>N22+N23+N24+N25</f>
        <v>56351</v>
      </c>
      <c r="O21" s="5">
        <f t="shared" ref="O21" si="372">O22+O23+O24+O25</f>
        <v>4973</v>
      </c>
      <c r="P21" s="5">
        <f t="shared" ref="P21" si="373">P22+P23+P24+P25</f>
        <v>61324</v>
      </c>
      <c r="Q21" s="5">
        <f>Q22+Q23+Q24+Q25</f>
        <v>0</v>
      </c>
      <c r="R21" s="5">
        <f t="shared" ref="R21" si="374">R22+R23+R24+R25</f>
        <v>0</v>
      </c>
      <c r="S21" s="5">
        <f t="shared" ref="S21" si="375">S22+S23+S24+S25</f>
        <v>0</v>
      </c>
      <c r="T21" s="5">
        <f>T22+T23+T24+T25</f>
        <v>944571</v>
      </c>
      <c r="U21" s="5">
        <f t="shared" ref="U21" si="376">U22+U23+U24+U25</f>
        <v>-20643</v>
      </c>
      <c r="V21" s="5">
        <f t="shared" ref="V21" si="377">V22+V23+V24+V25</f>
        <v>923928</v>
      </c>
      <c r="W21" s="5">
        <f>W22+W23+W24+W25</f>
        <v>0</v>
      </c>
      <c r="X21" s="5">
        <f t="shared" ref="X21" si="378">X22+X23+X24+X25</f>
        <v>0</v>
      </c>
      <c r="Y21" s="5">
        <f t="shared" ref="Y21" si="379">Y22+Y23+Y24+Y25</f>
        <v>0</v>
      </c>
      <c r="Z21" s="5">
        <f>Z22+Z23+Z24+Z25</f>
        <v>0</v>
      </c>
      <c r="AA21" s="5">
        <f t="shared" ref="AA21" si="380">AA22+AA23+AA24+AA25</f>
        <v>0</v>
      </c>
      <c r="AB21" s="5">
        <f t="shared" ref="AB21" si="381">AB22+AB23+AB24+AB25</f>
        <v>0</v>
      </c>
      <c r="AC21" s="5">
        <f>AC22+AC23+AC24+AC25</f>
        <v>0</v>
      </c>
      <c r="AD21" s="5">
        <f t="shared" ref="AD21" si="382">AD22+AD23+AD24+AD25</f>
        <v>0</v>
      </c>
      <c r="AE21" s="5">
        <f t="shared" ref="AE21" si="383">AE22+AE23+AE24+AE25</f>
        <v>0</v>
      </c>
      <c r="AF21" s="5">
        <f>AF22+AF23+AF24+AF25</f>
        <v>0</v>
      </c>
      <c r="AG21" s="5">
        <f t="shared" ref="AG21" si="384">AG22+AG23+AG24+AG25</f>
        <v>0</v>
      </c>
      <c r="AH21" s="5">
        <f t="shared" ref="AH21" si="385">AH22+AH23+AH24+AH25</f>
        <v>0</v>
      </c>
      <c r="AI21" s="5">
        <f>AI22+AI23+AI24+AI25</f>
        <v>0</v>
      </c>
      <c r="AJ21" s="5">
        <f t="shared" ref="AJ21" si="386">AJ22+AJ23+AJ24+AJ25</f>
        <v>0</v>
      </c>
      <c r="AK21" s="5">
        <f t="shared" ref="AK21" si="387">AK22+AK23+AK24+AK25</f>
        <v>0</v>
      </c>
      <c r="AL21" s="5">
        <f>AL22+AL23+AL24+AL25</f>
        <v>0</v>
      </c>
      <c r="AM21" s="5">
        <f t="shared" ref="AM21" si="388">AM22+AM23+AM24+AM25</f>
        <v>0</v>
      </c>
      <c r="AN21" s="5">
        <f t="shared" ref="AN21" si="389">AN22+AN23+AN24+AN25</f>
        <v>0</v>
      </c>
      <c r="AO21" s="5">
        <f>AO22+AO23+AO24+AO25</f>
        <v>0</v>
      </c>
      <c r="AP21" s="5">
        <f t="shared" ref="AP21" si="390">AP22+AP23+AP24+AP25</f>
        <v>0</v>
      </c>
      <c r="AQ21" s="5">
        <f t="shared" ref="AQ21" si="391">AQ22+AQ23+AQ24+AQ25</f>
        <v>0</v>
      </c>
      <c r="AR21" s="5">
        <f>AR22+AR23+AR24+AR25</f>
        <v>0</v>
      </c>
      <c r="AS21" s="5">
        <f t="shared" ref="AS21" si="392">AS22+AS23+AS24+AS25</f>
        <v>0</v>
      </c>
      <c r="AT21" s="5">
        <f t="shared" ref="AT21" si="393">AT22+AT23+AT24+AT25</f>
        <v>0</v>
      </c>
      <c r="AU21" s="5">
        <f>AU22+AU23+AU24+AU25</f>
        <v>0</v>
      </c>
      <c r="AV21" s="5">
        <f t="shared" ref="AV21" si="394">AV22+AV23+AV24+AV25</f>
        <v>0</v>
      </c>
      <c r="AW21" s="5">
        <f t="shared" ref="AW21" si="395">AW22+AW23+AW24+AW25</f>
        <v>0</v>
      </c>
      <c r="AX21" s="5">
        <f>AX22+AX23+AX24+AX25</f>
        <v>2520</v>
      </c>
      <c r="AY21" s="5">
        <f t="shared" ref="AY21" si="396">AY22+AY23+AY24+AY25</f>
        <v>0</v>
      </c>
      <c r="AZ21" s="5">
        <f t="shared" ref="AZ21" si="397">AZ22+AZ23+AZ24+AZ25</f>
        <v>2520</v>
      </c>
      <c r="BA21" s="5">
        <f>BA22+BA23+BA24+BA25</f>
        <v>0</v>
      </c>
      <c r="BB21" s="5">
        <f t="shared" ref="BB21" si="398">BB22+BB23+BB24+BB25</f>
        <v>0</v>
      </c>
      <c r="BC21" s="5">
        <f t="shared" ref="BC21" si="399">BC22+BC23+BC24+BC25</f>
        <v>0</v>
      </c>
      <c r="BD21" s="5">
        <f>BD22+BD23+BD24+BD25</f>
        <v>0</v>
      </c>
      <c r="BE21" s="5">
        <f t="shared" ref="BE21" si="400">BE22+BE23+BE24+BE25</f>
        <v>0</v>
      </c>
      <c r="BF21" s="5">
        <f t="shared" ref="BF21" si="401">BF22+BF23+BF24+BF25</f>
        <v>0</v>
      </c>
      <c r="BG21" s="5">
        <f>BG22+BG23+BG24+BG25</f>
        <v>0</v>
      </c>
      <c r="BH21" s="5">
        <f t="shared" ref="BH21" si="402">BH22+BH23+BH24+BH25</f>
        <v>0</v>
      </c>
      <c r="BI21" s="5">
        <f t="shared" ref="BI21" si="403">BI22+BI23+BI24+BI25</f>
        <v>0</v>
      </c>
      <c r="BJ21" s="5">
        <f>BJ22+BJ23+BJ24+BJ25</f>
        <v>0</v>
      </c>
      <c r="BK21" s="5">
        <f t="shared" ref="BK21" si="404">BK22+BK23+BK24+BK25</f>
        <v>0</v>
      </c>
      <c r="BL21" s="5">
        <f t="shared" ref="BL21" si="405">BL22+BL23+BL24+BL25</f>
        <v>0</v>
      </c>
      <c r="BM21" s="5">
        <f>BM22+BM23+BM24+BM25</f>
        <v>0</v>
      </c>
      <c r="BN21" s="5">
        <f t="shared" ref="BN21" si="406">BN22+BN23+BN24+BN25</f>
        <v>0</v>
      </c>
      <c r="BO21" s="5">
        <f t="shared" ref="BO21" si="407">BO22+BO23+BO24+BO25</f>
        <v>0</v>
      </c>
      <c r="BP21" s="5">
        <f>BP22+BP23+BP24+BP25</f>
        <v>417131</v>
      </c>
      <c r="BQ21" s="5">
        <f t="shared" ref="BQ21" si="408">BQ22+BQ23+BQ24+BQ25</f>
        <v>0</v>
      </c>
      <c r="BR21" s="5">
        <f t="shared" ref="BR21" si="409">BR22+BR23+BR24+BR25</f>
        <v>417131</v>
      </c>
      <c r="BS21" s="5">
        <f>BS22+BS23+BS24+BS25</f>
        <v>0</v>
      </c>
      <c r="BT21" s="5">
        <f t="shared" ref="BT21" si="410">BT22+BT23+BT24+BT25</f>
        <v>0</v>
      </c>
      <c r="BU21" s="5">
        <f t="shared" ref="BU21" si="411">BU22+BU23+BU24+BU25</f>
        <v>0</v>
      </c>
      <c r="BV21" s="5">
        <f>BV22+BV23+BV24+BV25</f>
        <v>0</v>
      </c>
      <c r="BW21" s="5">
        <f t="shared" ref="BW21" si="412">BW22+BW23+BW24+BW25</f>
        <v>0</v>
      </c>
      <c r="BX21" s="5">
        <f t="shared" ref="BX21" si="413">BX22+BX23+BX24+BX25</f>
        <v>0</v>
      </c>
      <c r="BY21" s="5">
        <f>BY22+BY23+BY24+BY25</f>
        <v>9231</v>
      </c>
      <c r="BZ21" s="5">
        <f t="shared" ref="BZ21" si="414">BZ22+BZ23+BZ24+BZ25</f>
        <v>0</v>
      </c>
      <c r="CA21" s="5">
        <f t="shared" ref="CA21" si="415">CA22+CA23+CA24+CA25</f>
        <v>9231</v>
      </c>
      <c r="CB21" s="5">
        <f>CB22+CB23+CB24+CB25</f>
        <v>0</v>
      </c>
      <c r="CC21" s="5">
        <f t="shared" ref="CC21" si="416">CC22+CC23+CC24+CC25</f>
        <v>0</v>
      </c>
      <c r="CD21" s="5">
        <f t="shared" ref="CD21" si="417">CD22+CD23+CD24+CD25</f>
        <v>0</v>
      </c>
      <c r="CE21" s="5">
        <f>CE22+CE23+CE24+CE25</f>
        <v>289703</v>
      </c>
      <c r="CF21" s="5">
        <f t="shared" ref="CF21" si="418">CF22+CF23+CF24+CF25</f>
        <v>0</v>
      </c>
      <c r="CG21" s="5">
        <f t="shared" ref="CG21" si="419">CG22+CG23+CG24+CG25</f>
        <v>289703</v>
      </c>
      <c r="CH21" s="5">
        <f>CH22+CH23+CH24+CH25</f>
        <v>0</v>
      </c>
      <c r="CI21" s="5">
        <f t="shared" ref="CI21" si="420">CI22+CI23+CI24+CI25</f>
        <v>0</v>
      </c>
      <c r="CJ21" s="5">
        <f t="shared" ref="CJ21" si="421">CJ22+CJ23+CJ24+CJ25</f>
        <v>0</v>
      </c>
      <c r="CK21" s="5">
        <f>CK22+CK23+CK24+CK25</f>
        <v>305548</v>
      </c>
      <c r="CL21" s="5">
        <f t="shared" ref="CL21" si="422">CL22+CL23+CL24+CL25</f>
        <v>-42655</v>
      </c>
      <c r="CM21" s="5">
        <f t="shared" ref="CM21" si="423">CM22+CM23+CM24+CM25</f>
        <v>262893</v>
      </c>
      <c r="CN21" s="5">
        <f>CN22+CN23+CN24+CN25</f>
        <v>158687</v>
      </c>
      <c r="CO21" s="5">
        <f t="shared" ref="CO21" si="424">CO22+CO23+CO24+CO25</f>
        <v>0</v>
      </c>
      <c r="CP21" s="5">
        <f t="shared" ref="CP21" si="425">CP22+CP23+CP24+CP25</f>
        <v>158687</v>
      </c>
      <c r="CQ21" s="5">
        <f>CQ22+CQ23+CQ24+CQ25</f>
        <v>0</v>
      </c>
      <c r="CR21" s="5">
        <f t="shared" ref="CR21" si="426">CR22+CR23+CR24+CR25</f>
        <v>0</v>
      </c>
      <c r="CS21" s="5">
        <f t="shared" ref="CS21" si="427">CS22+CS23+CS24+CS25</f>
        <v>0</v>
      </c>
      <c r="CT21" s="5">
        <f>CT22+CT23+CT24+CT25</f>
        <v>0</v>
      </c>
      <c r="CU21" s="5">
        <f t="shared" ref="CU21" si="428">CU22+CU23+CU24+CU25</f>
        <v>0</v>
      </c>
      <c r="CV21" s="5">
        <f t="shared" ref="CV21" si="429">CV22+CV23+CV24+CV25</f>
        <v>0</v>
      </c>
      <c r="CW21" s="5">
        <f>CW22+CW23+CW24+CW25</f>
        <v>0</v>
      </c>
      <c r="CX21" s="5">
        <f t="shared" ref="CX21" si="430">CX22+CX23+CX24+CX25</f>
        <v>0</v>
      </c>
      <c r="CY21" s="5">
        <f t="shared" ref="CY21" si="431">CY22+CY23+CY24+CY25</f>
        <v>0</v>
      </c>
      <c r="CZ21" s="5">
        <f>CZ22+CZ23+CZ24+CZ25</f>
        <v>393</v>
      </c>
      <c r="DA21" s="5">
        <f t="shared" ref="DA21" si="432">DA22+DA23+DA24+DA25</f>
        <v>0</v>
      </c>
      <c r="DB21" s="5">
        <f t="shared" ref="DB21" si="433">DB22+DB23+DB24+DB25</f>
        <v>393</v>
      </c>
      <c r="DC21" s="5">
        <f>DC22+DC23+DC24+DC25</f>
        <v>3270000</v>
      </c>
      <c r="DD21" s="5">
        <f t="shared" ref="DD21" si="434">DD22+DD23+DD24+DD25</f>
        <v>34523</v>
      </c>
      <c r="DE21" s="5">
        <f t="shared" ref="DE21" si="435">DE22+DE23+DE24+DE25</f>
        <v>3304523</v>
      </c>
      <c r="DF21" s="5">
        <f>DF22+DF23+DF24+DF25</f>
        <v>0</v>
      </c>
      <c r="DG21" s="5">
        <f t="shared" ref="DG21" si="436">DG22+DG23+DG24+DG25</f>
        <v>0</v>
      </c>
      <c r="DH21" s="5">
        <f t="shared" ref="DH21" si="437">DH22+DH23+DH24+DH25</f>
        <v>0</v>
      </c>
      <c r="DI21" s="5">
        <f>DI22+DI23+DI24+DI25</f>
        <v>0</v>
      </c>
      <c r="DJ21" s="5">
        <f t="shared" ref="DJ21" si="438">DJ22+DJ23+DJ24+DJ25</f>
        <v>0</v>
      </c>
      <c r="DK21" s="5">
        <f t="shared" ref="DK21" si="439">DK22+DK23+DK24+DK25</f>
        <v>0</v>
      </c>
      <c r="DL21" s="5">
        <f>DL22+DL23+DL24+DL25</f>
        <v>0</v>
      </c>
      <c r="DM21" s="5">
        <f t="shared" ref="DM21" si="440">DM22+DM23+DM24+DM25</f>
        <v>0</v>
      </c>
      <c r="DN21" s="5">
        <f t="shared" ref="DN21" si="441">DN22+DN23+DN24+DN25</f>
        <v>0</v>
      </c>
      <c r="DO21" s="5">
        <f>DO22+DO23+DO24+DO25</f>
        <v>35000</v>
      </c>
      <c r="DP21" s="5">
        <f t="shared" ref="DP21" si="442">DP22+DP23+DP24+DP25</f>
        <v>5500</v>
      </c>
      <c r="DQ21" s="5">
        <f t="shared" ref="DQ21:DR21" si="443">DQ22+DQ23+DQ24+DQ25</f>
        <v>40500</v>
      </c>
      <c r="DR21" s="5">
        <f t="shared" si="443"/>
        <v>5489135</v>
      </c>
      <c r="DS21" s="5">
        <f t="shared" ref="DS21:EV21" si="444">DS22+DS23+DS24+DS25</f>
        <v>-18302</v>
      </c>
      <c r="DT21" s="5">
        <f t="shared" si="444"/>
        <v>5470833</v>
      </c>
      <c r="DU21" s="5">
        <f t="shared" si="444"/>
        <v>0</v>
      </c>
      <c r="DV21" s="5">
        <f t="shared" si="444"/>
        <v>0</v>
      </c>
      <c r="DW21" s="5">
        <f t="shared" si="444"/>
        <v>0</v>
      </c>
      <c r="DX21" s="5">
        <f t="shared" ref="DX21:EU21" si="445">DX22+DX23+DX24+DX25</f>
        <v>0</v>
      </c>
      <c r="DY21" s="5">
        <f t="shared" si="445"/>
        <v>0</v>
      </c>
      <c r="DZ21" s="5">
        <f t="shared" si="445"/>
        <v>0</v>
      </c>
      <c r="EA21" s="5">
        <f t="shared" si="445"/>
        <v>0</v>
      </c>
      <c r="EB21" s="5">
        <f t="shared" si="445"/>
        <v>0</v>
      </c>
      <c r="EC21" s="5">
        <f t="shared" si="445"/>
        <v>0</v>
      </c>
      <c r="ED21" s="5">
        <f t="shared" si="445"/>
        <v>0</v>
      </c>
      <c r="EE21" s="5">
        <f t="shared" si="445"/>
        <v>0</v>
      </c>
      <c r="EF21" s="5">
        <f t="shared" si="445"/>
        <v>0</v>
      </c>
      <c r="EG21" s="5">
        <f t="shared" si="445"/>
        <v>0</v>
      </c>
      <c r="EH21" s="5">
        <f t="shared" si="445"/>
        <v>0</v>
      </c>
      <c r="EI21" s="5">
        <f t="shared" si="445"/>
        <v>0</v>
      </c>
      <c r="EJ21" s="5">
        <f t="shared" si="445"/>
        <v>0</v>
      </c>
      <c r="EK21" s="5">
        <f t="shared" si="445"/>
        <v>0</v>
      </c>
      <c r="EL21" s="5">
        <f t="shared" si="445"/>
        <v>0</v>
      </c>
      <c r="EM21" s="5">
        <f t="shared" si="445"/>
        <v>0</v>
      </c>
      <c r="EN21" s="5">
        <f t="shared" si="445"/>
        <v>0</v>
      </c>
      <c r="EO21" s="5">
        <f t="shared" si="445"/>
        <v>0</v>
      </c>
      <c r="EP21" s="5">
        <f t="shared" si="445"/>
        <v>0</v>
      </c>
      <c r="EQ21" s="5">
        <f t="shared" si="445"/>
        <v>0</v>
      </c>
      <c r="ER21" s="5">
        <f t="shared" si="445"/>
        <v>0</v>
      </c>
      <c r="ES21" s="5">
        <f t="shared" si="445"/>
        <v>0</v>
      </c>
      <c r="ET21" s="5">
        <f t="shared" si="445"/>
        <v>0</v>
      </c>
      <c r="EU21" s="5">
        <f t="shared" si="445"/>
        <v>0</v>
      </c>
      <c r="EV21" s="5">
        <f t="shared" si="444"/>
        <v>0</v>
      </c>
      <c r="EW21" s="5">
        <f t="shared" ref="EW21:EY21" si="446">EW22+EW23+EW24+EW25</f>
        <v>0</v>
      </c>
      <c r="EX21" s="5">
        <f t="shared" si="446"/>
        <v>0</v>
      </c>
      <c r="EY21" s="5">
        <f t="shared" si="446"/>
        <v>0</v>
      </c>
      <c r="EZ21" s="5">
        <f t="shared" ref="EZ21:FB21" si="447">EZ22+EZ23+EZ24+EZ25</f>
        <v>0</v>
      </c>
      <c r="FA21" s="5">
        <f t="shared" si="447"/>
        <v>0</v>
      </c>
      <c r="FB21" s="5">
        <f t="shared" si="447"/>
        <v>0</v>
      </c>
      <c r="FC21" s="5">
        <f t="shared" ref="FC21:GL21" si="448">FC22+FC23+FC24+FC25</f>
        <v>0</v>
      </c>
      <c r="FD21" s="5">
        <f t="shared" si="448"/>
        <v>0</v>
      </c>
      <c r="FE21" s="5">
        <f t="shared" si="448"/>
        <v>0</v>
      </c>
      <c r="FF21" s="5">
        <f t="shared" si="448"/>
        <v>0</v>
      </c>
      <c r="FG21" s="5">
        <f t="shared" si="448"/>
        <v>0</v>
      </c>
      <c r="FH21" s="5">
        <f t="shared" si="448"/>
        <v>0</v>
      </c>
      <c r="FI21" s="5">
        <f t="shared" si="448"/>
        <v>0</v>
      </c>
      <c r="FJ21" s="5">
        <f t="shared" si="448"/>
        <v>0</v>
      </c>
      <c r="FK21" s="5">
        <f t="shared" si="448"/>
        <v>0</v>
      </c>
      <c r="FL21" s="5">
        <f t="shared" si="448"/>
        <v>0</v>
      </c>
      <c r="FM21" s="5">
        <f t="shared" si="448"/>
        <v>0</v>
      </c>
      <c r="FN21" s="5">
        <f t="shared" si="448"/>
        <v>0</v>
      </c>
      <c r="FO21" s="5">
        <f t="shared" si="448"/>
        <v>0</v>
      </c>
      <c r="FP21" s="5">
        <f t="shared" si="448"/>
        <v>0</v>
      </c>
      <c r="FQ21" s="5">
        <f t="shared" si="448"/>
        <v>0</v>
      </c>
      <c r="FR21" s="5">
        <f t="shared" si="448"/>
        <v>0</v>
      </c>
      <c r="FS21" s="5">
        <f t="shared" si="448"/>
        <v>0</v>
      </c>
      <c r="FT21" s="5">
        <f t="shared" si="448"/>
        <v>0</v>
      </c>
      <c r="FU21" s="5">
        <f t="shared" si="448"/>
        <v>0</v>
      </c>
      <c r="FV21" s="5">
        <f t="shared" si="448"/>
        <v>0</v>
      </c>
      <c r="FW21" s="5">
        <f t="shared" si="448"/>
        <v>0</v>
      </c>
      <c r="FX21" s="5">
        <f t="shared" si="448"/>
        <v>0</v>
      </c>
      <c r="FY21" s="5">
        <f t="shared" si="448"/>
        <v>0</v>
      </c>
      <c r="FZ21" s="5">
        <f t="shared" si="448"/>
        <v>0</v>
      </c>
      <c r="GA21" s="5">
        <f t="shared" si="448"/>
        <v>0</v>
      </c>
      <c r="GB21" s="5">
        <f t="shared" si="448"/>
        <v>0</v>
      </c>
      <c r="GC21" s="5">
        <f t="shared" si="448"/>
        <v>0</v>
      </c>
      <c r="GD21" s="5">
        <f t="shared" si="448"/>
        <v>0</v>
      </c>
      <c r="GE21" s="5">
        <f t="shared" si="448"/>
        <v>0</v>
      </c>
      <c r="GF21" s="5">
        <f t="shared" si="448"/>
        <v>0</v>
      </c>
      <c r="GG21" s="5">
        <f t="shared" si="448"/>
        <v>0</v>
      </c>
      <c r="GH21" s="5">
        <f t="shared" si="448"/>
        <v>0</v>
      </c>
      <c r="GI21" s="5">
        <f t="shared" si="448"/>
        <v>0</v>
      </c>
      <c r="GJ21" s="5">
        <f t="shared" si="448"/>
        <v>0</v>
      </c>
      <c r="GK21" s="5">
        <f t="shared" si="448"/>
        <v>0</v>
      </c>
      <c r="GL21" s="5">
        <f t="shared" si="448"/>
        <v>0</v>
      </c>
      <c r="GM21" s="5">
        <f t="shared" ref="GM21:GO21" si="449">GM22+GM23+GM24+GM25</f>
        <v>0</v>
      </c>
      <c r="GN21" s="5">
        <f t="shared" si="449"/>
        <v>0</v>
      </c>
      <c r="GO21" s="5">
        <f t="shared" si="449"/>
        <v>0</v>
      </c>
      <c r="GP21" s="5">
        <f t="shared" ref="GP21:GQ21" si="450">GP22+GP23+GP24+GP25</f>
        <v>0</v>
      </c>
      <c r="GQ21" s="5">
        <f t="shared" si="450"/>
        <v>0</v>
      </c>
      <c r="GR21" s="5">
        <f>GR22+GR23+GR24+GR25</f>
        <v>0</v>
      </c>
      <c r="GS21" s="5">
        <f t="shared" ref="GS21:GU21" si="451">GS22+GS23+GS24+GS25</f>
        <v>0</v>
      </c>
      <c r="GT21" s="5">
        <f t="shared" si="451"/>
        <v>0</v>
      </c>
      <c r="GU21" s="5">
        <f t="shared" si="451"/>
        <v>0</v>
      </c>
      <c r="GV21" s="5">
        <f t="shared" ref="GV21" si="452">GV22+GV23+GV24+GV25</f>
        <v>0</v>
      </c>
      <c r="GW21" s="5">
        <f t="shared" ref="GW21:GX21" si="453">GW22+GW23+GW24+GW25</f>
        <v>0</v>
      </c>
      <c r="GX21" s="5">
        <f t="shared" si="453"/>
        <v>0</v>
      </c>
      <c r="GY21" s="5">
        <f t="shared" ref="GY21" si="454">GY22+GY23+GY24+GY25</f>
        <v>0</v>
      </c>
      <c r="GZ21" s="5">
        <f t="shared" ref="GZ21:HA21" si="455">GZ22+GZ23+GZ24+GZ25</f>
        <v>0</v>
      </c>
      <c r="HA21" s="5">
        <f t="shared" si="455"/>
        <v>5489135</v>
      </c>
      <c r="HB21" s="5">
        <f t="shared" ref="HB21:HC21" si="456">HB22+HB23+HB24+HB25</f>
        <v>-18302</v>
      </c>
      <c r="HC21" s="115">
        <f t="shared" si="456"/>
        <v>5470833</v>
      </c>
      <c r="HE21" s="136"/>
      <c r="HF21" s="136"/>
    </row>
    <row r="22" spans="1:214" ht="24.95" customHeight="1" x14ac:dyDescent="0.2">
      <c r="A22" s="112" t="s">
        <v>390</v>
      </c>
      <c r="B22" s="6">
        <f>SUM('címrend kötelező'!B22+'címrend önként'!B22+'címrend államig'!B22)</f>
        <v>0</v>
      </c>
      <c r="C22" s="6">
        <f>SUM('címrend kötelező'!C22+'címrend önként'!C22+'címrend államig'!C22)</f>
        <v>0</v>
      </c>
      <c r="D22" s="6">
        <f>SUM('címrend kötelező'!D22+'címrend önként'!D22+'címrend államig'!D22)</f>
        <v>0</v>
      </c>
      <c r="E22" s="6">
        <f>SUM('címrend kötelező'!E22+'címrend önként'!E22+'címrend államig'!E22)</f>
        <v>0</v>
      </c>
      <c r="F22" s="6">
        <f>SUM('címrend kötelező'!F22+'címrend önként'!F22+'címrend államig'!F22)</f>
        <v>0</v>
      </c>
      <c r="G22" s="6">
        <f>SUM('címrend kötelező'!G22+'címrend önként'!G22+'címrend államig'!G22)</f>
        <v>0</v>
      </c>
      <c r="H22" s="6">
        <f>SUM('címrend kötelező'!H22+'címrend önként'!H22+'címrend államig'!H22)</f>
        <v>0</v>
      </c>
      <c r="I22" s="6">
        <f>SUM('címrend kötelező'!I22+'címrend önként'!I22+'címrend államig'!I22)</f>
        <v>0</v>
      </c>
      <c r="J22" s="6">
        <f>SUM('címrend kötelező'!J22+'címrend önként'!J22+'címrend államig'!J22)</f>
        <v>0</v>
      </c>
      <c r="K22" s="6">
        <f>SUM('címrend kötelező'!K22+'címrend önként'!K22+'címrend államig'!K22)</f>
        <v>0</v>
      </c>
      <c r="L22" s="6">
        <f>SUM('címrend kötelező'!L22+'címrend önként'!L22+'címrend államig'!L22)</f>
        <v>0</v>
      </c>
      <c r="M22" s="6">
        <f>SUM('címrend kötelező'!M22+'címrend önként'!M22+'címrend államig'!M22)</f>
        <v>0</v>
      </c>
      <c r="N22" s="6">
        <f>SUM('címrend kötelező'!N22+'címrend önként'!N22+'címrend államig'!N22)</f>
        <v>0</v>
      </c>
      <c r="O22" s="6">
        <f>SUM('címrend kötelező'!O22+'címrend önként'!O22+'címrend államig'!O22)</f>
        <v>0</v>
      </c>
      <c r="P22" s="6">
        <f>SUM('címrend kötelező'!P22+'címrend önként'!P22+'címrend államig'!P22)</f>
        <v>0</v>
      </c>
      <c r="Q22" s="6">
        <f>SUM('címrend kötelező'!Q22+'címrend önként'!Q22+'címrend államig'!Q22)</f>
        <v>0</v>
      </c>
      <c r="R22" s="6">
        <f>SUM('címrend kötelező'!R22+'címrend önként'!R22+'címrend államig'!R22)</f>
        <v>0</v>
      </c>
      <c r="S22" s="6">
        <f>SUM('címrend kötelező'!S22+'címrend önként'!S22+'címrend államig'!S22)</f>
        <v>0</v>
      </c>
      <c r="T22" s="6">
        <f>SUM('címrend kötelező'!T22+'címrend önként'!T22+'címrend államig'!T22)</f>
        <v>0</v>
      </c>
      <c r="U22" s="6">
        <f>SUM('címrend kötelező'!U22+'címrend önként'!U22+'címrend államig'!U22)</f>
        <v>0</v>
      </c>
      <c r="V22" s="6">
        <f>SUM('címrend kötelező'!V22+'címrend önként'!V22+'címrend államig'!V22)</f>
        <v>0</v>
      </c>
      <c r="W22" s="6">
        <f>SUM('címrend kötelező'!W22+'címrend önként'!W22+'címrend államig'!W22)</f>
        <v>0</v>
      </c>
      <c r="X22" s="6">
        <f>SUM('címrend kötelező'!X22+'címrend önként'!X22+'címrend államig'!X22)</f>
        <v>0</v>
      </c>
      <c r="Y22" s="6">
        <f>SUM('címrend kötelező'!Y22+'címrend önként'!Y22+'címrend államig'!Y22)</f>
        <v>0</v>
      </c>
      <c r="Z22" s="6">
        <f>SUM('címrend kötelező'!Z22+'címrend önként'!Z22+'címrend államig'!Z22)</f>
        <v>0</v>
      </c>
      <c r="AA22" s="6">
        <f>SUM('címrend kötelező'!AA22+'címrend önként'!AA22+'címrend államig'!AA22)</f>
        <v>0</v>
      </c>
      <c r="AB22" s="6">
        <f>SUM('címrend kötelező'!AB22+'címrend önként'!AB22+'címrend államig'!AB22)</f>
        <v>0</v>
      </c>
      <c r="AC22" s="6">
        <f>SUM('címrend kötelező'!AC22+'címrend önként'!AC22+'címrend államig'!AC22)</f>
        <v>0</v>
      </c>
      <c r="AD22" s="6">
        <f>SUM('címrend kötelező'!AD22+'címrend önként'!AD22+'címrend államig'!AD22)</f>
        <v>0</v>
      </c>
      <c r="AE22" s="6">
        <f>SUM('címrend kötelező'!AE22+'címrend önként'!AE22+'címrend államig'!AE22)</f>
        <v>0</v>
      </c>
      <c r="AF22" s="6">
        <f>SUM('címrend kötelező'!AF22+'címrend önként'!AF22+'címrend államig'!AF22)</f>
        <v>0</v>
      </c>
      <c r="AG22" s="6">
        <f>SUM('címrend kötelező'!AG22+'címrend önként'!AG22+'címrend államig'!AG22)</f>
        <v>0</v>
      </c>
      <c r="AH22" s="6">
        <f>SUM('címrend kötelező'!AH22+'címrend önként'!AH22+'címrend államig'!AH22)</f>
        <v>0</v>
      </c>
      <c r="AI22" s="6">
        <f>SUM('címrend kötelező'!AI22+'címrend önként'!AI22+'címrend államig'!AI22)</f>
        <v>0</v>
      </c>
      <c r="AJ22" s="6">
        <f>SUM('címrend kötelező'!AJ22+'címrend önként'!AJ22+'címrend államig'!AJ22)</f>
        <v>0</v>
      </c>
      <c r="AK22" s="6">
        <f>SUM('címrend kötelező'!AK22+'címrend önként'!AK22+'címrend államig'!AK22)</f>
        <v>0</v>
      </c>
      <c r="AL22" s="6">
        <f>SUM('címrend kötelező'!AL22+'címrend önként'!AL22+'címrend államig'!AL22)</f>
        <v>0</v>
      </c>
      <c r="AM22" s="6">
        <f>SUM('címrend kötelező'!AM22+'címrend önként'!AM22+'címrend államig'!AM22)</f>
        <v>0</v>
      </c>
      <c r="AN22" s="6">
        <f>SUM('címrend kötelező'!AN22+'címrend önként'!AN22+'címrend államig'!AN22)</f>
        <v>0</v>
      </c>
      <c r="AO22" s="6">
        <f>SUM('címrend kötelező'!AO22+'címrend önként'!AO22+'címrend államig'!AO22)</f>
        <v>0</v>
      </c>
      <c r="AP22" s="6">
        <f>SUM('címrend kötelező'!AP22+'címrend önként'!AP22+'címrend államig'!AP22)</f>
        <v>0</v>
      </c>
      <c r="AQ22" s="6">
        <f>SUM('címrend kötelező'!AQ22+'címrend önként'!AQ22+'címrend államig'!AQ22)</f>
        <v>0</v>
      </c>
      <c r="AR22" s="6">
        <f>SUM('címrend kötelező'!AR22+'címrend önként'!AR22+'címrend államig'!AR22)</f>
        <v>0</v>
      </c>
      <c r="AS22" s="6">
        <f>SUM('címrend kötelező'!AS22+'címrend önként'!AS22+'címrend államig'!AS22)</f>
        <v>0</v>
      </c>
      <c r="AT22" s="6">
        <f>SUM('címrend kötelező'!AT22+'címrend önként'!AT22+'címrend államig'!AT22)</f>
        <v>0</v>
      </c>
      <c r="AU22" s="6">
        <f>SUM('címrend kötelező'!AU22+'címrend önként'!AU22+'címrend államig'!AU22)</f>
        <v>0</v>
      </c>
      <c r="AV22" s="6">
        <f>SUM('címrend kötelező'!AV22+'címrend önként'!AV22+'címrend államig'!AV22)</f>
        <v>0</v>
      </c>
      <c r="AW22" s="6">
        <f>SUM('címrend kötelező'!AW22+'címrend önként'!AW22+'címrend államig'!AW22)</f>
        <v>0</v>
      </c>
      <c r="AX22" s="6">
        <f>SUM('címrend kötelező'!AX22+'címrend önként'!AX22+'címrend államig'!AX22)</f>
        <v>0</v>
      </c>
      <c r="AY22" s="6">
        <f>SUM('címrend kötelező'!AY22+'címrend önként'!AY22+'címrend államig'!AY22)</f>
        <v>0</v>
      </c>
      <c r="AZ22" s="6">
        <f>SUM('címrend kötelező'!AZ22+'címrend önként'!AZ22+'címrend államig'!AZ22)</f>
        <v>0</v>
      </c>
      <c r="BA22" s="6">
        <f>SUM('címrend kötelező'!BA22+'címrend önként'!BA22+'címrend államig'!BA22)</f>
        <v>0</v>
      </c>
      <c r="BB22" s="6">
        <f>SUM('címrend kötelező'!BB22+'címrend önként'!BB22+'címrend államig'!BB22)</f>
        <v>0</v>
      </c>
      <c r="BC22" s="6">
        <f>SUM('címrend kötelező'!BC22+'címrend önként'!BC22+'címrend államig'!BC22)</f>
        <v>0</v>
      </c>
      <c r="BD22" s="6">
        <f>SUM('címrend kötelező'!BD22+'címrend önként'!BD22+'címrend államig'!BD22)</f>
        <v>0</v>
      </c>
      <c r="BE22" s="6">
        <f>SUM('címrend kötelező'!BE22+'címrend önként'!BE22+'címrend államig'!BE22)</f>
        <v>0</v>
      </c>
      <c r="BF22" s="6">
        <f>SUM('címrend kötelező'!BF22+'címrend önként'!BF22+'címrend államig'!BF22)</f>
        <v>0</v>
      </c>
      <c r="BG22" s="6">
        <f>SUM('címrend kötelező'!BG22+'címrend önként'!BG22+'címrend államig'!BG22)</f>
        <v>0</v>
      </c>
      <c r="BH22" s="6">
        <f>SUM('címrend kötelező'!BH22+'címrend önként'!BH22+'címrend államig'!BH22)</f>
        <v>0</v>
      </c>
      <c r="BI22" s="6">
        <f>SUM('címrend kötelező'!BI22+'címrend önként'!BI22+'címrend államig'!BI22)</f>
        <v>0</v>
      </c>
      <c r="BJ22" s="6">
        <f>SUM('címrend kötelező'!BJ22+'címrend önként'!BJ22+'címrend államig'!BJ22)</f>
        <v>0</v>
      </c>
      <c r="BK22" s="6">
        <f>SUM('címrend kötelező'!BK22+'címrend önként'!BK22+'címrend államig'!BK22)</f>
        <v>0</v>
      </c>
      <c r="BL22" s="6">
        <f>SUM('címrend kötelező'!BL22+'címrend önként'!BL22+'címrend államig'!BL22)</f>
        <v>0</v>
      </c>
      <c r="BM22" s="6">
        <f>SUM('címrend kötelező'!BM22+'címrend önként'!BM22+'címrend államig'!BM22)</f>
        <v>0</v>
      </c>
      <c r="BN22" s="6">
        <f>SUM('címrend kötelező'!BN22+'címrend önként'!BN22+'címrend államig'!BN22)</f>
        <v>0</v>
      </c>
      <c r="BO22" s="6">
        <f>SUM('címrend kötelező'!BO22+'címrend önként'!BO22+'címrend államig'!BO22)</f>
        <v>0</v>
      </c>
      <c r="BP22" s="6">
        <f>SUM('címrend kötelező'!BP22+'címrend önként'!BP22+'címrend államig'!BP22)</f>
        <v>0</v>
      </c>
      <c r="BQ22" s="6">
        <f>SUM('címrend kötelező'!BQ22+'címrend önként'!BQ22+'címrend államig'!BQ22)</f>
        <v>0</v>
      </c>
      <c r="BR22" s="6">
        <f>SUM('címrend kötelező'!BR22+'címrend önként'!BR22+'címrend államig'!BR22)</f>
        <v>0</v>
      </c>
      <c r="BS22" s="6">
        <f>SUM('címrend kötelező'!BS22+'címrend önként'!BS22+'címrend államig'!BS22)</f>
        <v>0</v>
      </c>
      <c r="BT22" s="6">
        <f>SUM('címrend kötelező'!BT22+'címrend önként'!BT22+'címrend államig'!BT22)</f>
        <v>0</v>
      </c>
      <c r="BU22" s="6">
        <f>SUM('címrend kötelező'!BU22+'címrend önként'!BU22+'címrend államig'!BU22)</f>
        <v>0</v>
      </c>
      <c r="BV22" s="6">
        <f>SUM('címrend kötelező'!BV22+'címrend önként'!BV22+'címrend államig'!BV22)</f>
        <v>0</v>
      </c>
      <c r="BW22" s="6">
        <f>SUM('címrend kötelező'!BW22+'címrend önként'!BW22+'címrend államig'!BW22)</f>
        <v>0</v>
      </c>
      <c r="BX22" s="6">
        <f>SUM('címrend kötelező'!BX22+'címrend önként'!BX22+'címrend államig'!BX22)</f>
        <v>0</v>
      </c>
      <c r="BY22" s="6">
        <f>SUM('címrend kötelező'!BY22+'címrend önként'!BY22+'címrend államig'!BY22)</f>
        <v>0</v>
      </c>
      <c r="BZ22" s="6">
        <f>SUM('címrend kötelező'!BZ22+'címrend önként'!BZ22+'címrend államig'!BZ22)</f>
        <v>0</v>
      </c>
      <c r="CA22" s="6">
        <f>SUM('címrend kötelező'!CA22+'címrend önként'!CA22+'címrend államig'!CA22)</f>
        <v>0</v>
      </c>
      <c r="CB22" s="6">
        <f>SUM('címrend kötelező'!CB22+'címrend önként'!CB22+'címrend államig'!CB22)</f>
        <v>0</v>
      </c>
      <c r="CC22" s="6">
        <f>SUM('címrend kötelező'!CC22+'címrend önként'!CC22+'címrend államig'!CC22)</f>
        <v>0</v>
      </c>
      <c r="CD22" s="6">
        <f>SUM('címrend kötelező'!CD22+'címrend önként'!CD22+'címrend államig'!CD22)</f>
        <v>0</v>
      </c>
      <c r="CE22" s="6">
        <f>SUM('címrend kötelező'!CE22+'címrend önként'!CE22+'címrend államig'!CE22)</f>
        <v>0</v>
      </c>
      <c r="CF22" s="6">
        <f>SUM('címrend kötelező'!CF22+'címrend önként'!CF22+'címrend államig'!CF22)</f>
        <v>0</v>
      </c>
      <c r="CG22" s="6">
        <f>SUM('címrend kötelező'!CG22+'címrend önként'!CG22+'címrend államig'!CG22)</f>
        <v>0</v>
      </c>
      <c r="CH22" s="6">
        <f>SUM('címrend kötelező'!CH22+'címrend önként'!CH22+'címrend államig'!CH22)</f>
        <v>0</v>
      </c>
      <c r="CI22" s="6">
        <f>SUM('címrend kötelező'!CI22+'címrend önként'!CI22+'címrend államig'!CI22)</f>
        <v>0</v>
      </c>
      <c r="CJ22" s="6">
        <f>SUM('címrend kötelező'!CJ22+'címrend önként'!CJ22+'címrend államig'!CJ22)</f>
        <v>0</v>
      </c>
      <c r="CK22" s="6">
        <f>SUM('címrend kötelező'!CK22+'címrend önként'!CK22+'címrend államig'!CK22)</f>
        <v>0</v>
      </c>
      <c r="CL22" s="6">
        <f>SUM('címrend kötelező'!CL22+'címrend önként'!CL22+'címrend államig'!CL22)</f>
        <v>0</v>
      </c>
      <c r="CM22" s="6">
        <f>SUM('címrend kötelező'!CM22+'címrend önként'!CM22+'címrend államig'!CM22)</f>
        <v>0</v>
      </c>
      <c r="CN22" s="6">
        <f>SUM('címrend kötelező'!CN22+'címrend önként'!CN22+'címrend államig'!CN22)</f>
        <v>0</v>
      </c>
      <c r="CO22" s="6">
        <f>SUM('címrend kötelező'!CO22+'címrend önként'!CO22+'címrend államig'!CO22)</f>
        <v>0</v>
      </c>
      <c r="CP22" s="6">
        <f>SUM('címrend kötelező'!CP22+'címrend önként'!CP22+'címrend államig'!CP22)</f>
        <v>0</v>
      </c>
      <c r="CQ22" s="6">
        <f>SUM('címrend kötelező'!CQ22+'címrend önként'!CQ22+'címrend államig'!CQ22)</f>
        <v>0</v>
      </c>
      <c r="CR22" s="6">
        <f>SUM('címrend kötelező'!CR22+'címrend önként'!CR22+'címrend államig'!CR22)</f>
        <v>0</v>
      </c>
      <c r="CS22" s="6">
        <f>SUM('címrend kötelező'!CS22+'címrend önként'!CS22+'címrend államig'!CS22)</f>
        <v>0</v>
      </c>
      <c r="CT22" s="6">
        <f>SUM('címrend kötelező'!CT22+'címrend önként'!CT22+'címrend államig'!CT22)</f>
        <v>0</v>
      </c>
      <c r="CU22" s="6">
        <f>SUM('címrend kötelező'!CU22+'címrend önként'!CU22+'címrend államig'!CU22)</f>
        <v>0</v>
      </c>
      <c r="CV22" s="6">
        <f>SUM('címrend kötelező'!CV22+'címrend önként'!CV22+'címrend államig'!CV22)</f>
        <v>0</v>
      </c>
      <c r="CW22" s="6">
        <f>SUM('címrend kötelező'!CW22+'címrend önként'!CW22+'címrend államig'!CW22)</f>
        <v>0</v>
      </c>
      <c r="CX22" s="6">
        <f>SUM('címrend kötelező'!CX22+'címrend önként'!CX22+'címrend államig'!CX22)</f>
        <v>0</v>
      </c>
      <c r="CY22" s="6">
        <f>SUM('címrend kötelező'!CY22+'címrend önként'!CY22+'címrend államig'!CY22)</f>
        <v>0</v>
      </c>
      <c r="CZ22" s="6">
        <f>SUM('címrend kötelező'!CZ22+'címrend önként'!CZ22+'címrend államig'!CZ22)</f>
        <v>0</v>
      </c>
      <c r="DA22" s="6">
        <f>SUM('címrend kötelező'!DA22+'címrend önként'!DA22+'címrend államig'!DA22)</f>
        <v>0</v>
      </c>
      <c r="DB22" s="6">
        <f>SUM('címrend kötelező'!DB22+'címrend önként'!DB22+'címrend államig'!DB22)</f>
        <v>0</v>
      </c>
      <c r="DC22" s="6">
        <f>SUM('címrend kötelező'!DC22+'címrend önként'!DC22+'címrend államig'!DC22)</f>
        <v>1092026</v>
      </c>
      <c r="DD22" s="6">
        <f>SUM('címrend kötelező'!DD22+'címrend önként'!DD22+'címrend államig'!DD22)</f>
        <v>-86491</v>
      </c>
      <c r="DE22" s="6">
        <f>SUM('címrend kötelező'!DE22+'címrend önként'!DE22+'címrend államig'!DE22)</f>
        <v>1005535</v>
      </c>
      <c r="DF22" s="6">
        <f>SUM('címrend kötelező'!DF22+'címrend önként'!DF22+'címrend államig'!DF22)</f>
        <v>0</v>
      </c>
      <c r="DG22" s="6">
        <f>SUM('címrend kötelező'!DG22+'címrend önként'!DG22+'címrend államig'!DG22)</f>
        <v>0</v>
      </c>
      <c r="DH22" s="6">
        <f>SUM('címrend kötelező'!DH22+'címrend önként'!DH22+'címrend államig'!DH22)</f>
        <v>0</v>
      </c>
      <c r="DI22" s="6">
        <f>SUM('címrend kötelező'!DI22+'címrend önként'!DI22+'címrend államig'!DI22)</f>
        <v>0</v>
      </c>
      <c r="DJ22" s="6">
        <f>SUM('címrend kötelező'!DJ22+'címrend önként'!DJ22+'címrend államig'!DJ22)</f>
        <v>0</v>
      </c>
      <c r="DK22" s="6">
        <f>SUM('címrend kötelező'!DK22+'címrend önként'!DK22+'címrend államig'!DK22)</f>
        <v>0</v>
      </c>
      <c r="DL22" s="6">
        <f>SUM('címrend kötelező'!DL22+'címrend önként'!DL22+'címrend államig'!DL22)</f>
        <v>0</v>
      </c>
      <c r="DM22" s="6">
        <f>SUM('címrend kötelező'!DM22+'címrend önként'!DM22+'címrend államig'!DM22)</f>
        <v>0</v>
      </c>
      <c r="DN22" s="6">
        <f>SUM('címrend kötelező'!DN22+'címrend önként'!DN22+'címrend államig'!DN22)</f>
        <v>0</v>
      </c>
      <c r="DO22" s="6">
        <f>SUM('címrend kötelező'!DO22+'címrend önként'!DO22+'címrend államig'!DO22)</f>
        <v>0</v>
      </c>
      <c r="DP22" s="6">
        <f>SUM('címrend kötelező'!DP22+'címrend önként'!DP22+'címrend államig'!DP22)</f>
        <v>0</v>
      </c>
      <c r="DQ22" s="6">
        <f>SUM('címrend kötelező'!DQ22+'címrend önként'!DQ22+'címrend államig'!DQ22)</f>
        <v>0</v>
      </c>
      <c r="DR22" s="251">
        <f t="shared" si="165"/>
        <v>1092026</v>
      </c>
      <c r="DS22" s="251">
        <f t="shared" ref="DS22:DS25" si="457">SUM(C22+F22+I22+L22+O22+R22+U22+X22+AA22+AD22+AG22+AJ22+AM22+AP22+AS22+AV22+AY22+BB22+BE22+BH22+BK22+BN22+BQ22+BT22+BW22+BZ22+CC22+CF22+CI22+CL22+CO22+CR22+CU22+CX22+DA22+DD22+DG22+DJ22+DM22+DP22)</f>
        <v>-86491</v>
      </c>
      <c r="DT22" s="251">
        <f t="shared" ref="DT22:DT25" si="458">SUM(D22+G22+J22+M22+P22+S22+V22+Y22+AB22+AE22+AH22+AK22+AN22+AQ22+AT22+AW22+AZ22+BC22+BF22+BI22+BL22+BO22+BR22+BU22+BX22+CA22+CD22+CG22+CJ22+CM22+CP22+CS22+CV22+CY22+DB22+DE22+DH22+DK22+DN22+DQ22)</f>
        <v>1005535</v>
      </c>
      <c r="DU22" s="6">
        <f>SUM('címrend kötelező'!DU22+'címrend önként'!DU22+'címrend államig'!DU22)</f>
        <v>0</v>
      </c>
      <c r="DV22" s="6">
        <f>SUM('címrend kötelező'!DV22+'címrend önként'!DV22+'címrend államig'!DV22)</f>
        <v>0</v>
      </c>
      <c r="DW22" s="6">
        <f>SUM('címrend kötelező'!DW22+'címrend önként'!DW22+'címrend államig'!DW22)</f>
        <v>0</v>
      </c>
      <c r="DX22" s="6">
        <f>SUM('címrend kötelező'!DX22+'címrend önként'!DX22+'címrend államig'!DX22)</f>
        <v>0</v>
      </c>
      <c r="DY22" s="6">
        <f>SUM('címrend kötelező'!DY22+'címrend önként'!DY22+'címrend államig'!DY22)</f>
        <v>0</v>
      </c>
      <c r="DZ22" s="6">
        <f>SUM('címrend kötelező'!DZ22+'címrend önként'!DZ22+'címrend államig'!DZ22)</f>
        <v>0</v>
      </c>
      <c r="EA22" s="6">
        <f>SUM('címrend kötelező'!EA22+'címrend önként'!EA22+'címrend államig'!EA22)</f>
        <v>0</v>
      </c>
      <c r="EB22" s="6">
        <f>SUM('címrend kötelező'!EB22+'címrend önként'!EB22+'címrend államig'!EB22)</f>
        <v>0</v>
      </c>
      <c r="EC22" s="6">
        <f>SUM('címrend kötelező'!EC22+'címrend önként'!EC22+'címrend államig'!EC22)</f>
        <v>0</v>
      </c>
      <c r="ED22" s="6">
        <f>SUM('címrend kötelező'!ED22+'címrend önként'!ED22+'címrend államig'!ED22)</f>
        <v>0</v>
      </c>
      <c r="EE22" s="6">
        <f>SUM('címrend kötelező'!EE22+'címrend önként'!EE22+'címrend államig'!EE22)</f>
        <v>0</v>
      </c>
      <c r="EF22" s="6">
        <f>SUM('címrend kötelező'!EF22+'címrend önként'!EF22+'címrend államig'!EF22)</f>
        <v>0</v>
      </c>
      <c r="EG22" s="6">
        <f>SUM('címrend kötelező'!EG22+'címrend önként'!EG22+'címrend államig'!EG22)</f>
        <v>0</v>
      </c>
      <c r="EH22" s="6">
        <f>SUM('címrend kötelező'!EH22+'címrend önként'!EH22+'címrend államig'!EH22)</f>
        <v>0</v>
      </c>
      <c r="EI22" s="6">
        <f>SUM('címrend kötelező'!EI22+'címrend önként'!EI22+'címrend államig'!EI22)</f>
        <v>0</v>
      </c>
      <c r="EJ22" s="6">
        <f>SUM('címrend kötelező'!EJ22+'címrend önként'!EJ22+'címrend államig'!EJ22)</f>
        <v>0</v>
      </c>
      <c r="EK22" s="6">
        <f>SUM('címrend kötelező'!EK22+'címrend önként'!EK22+'címrend államig'!EK22)</f>
        <v>0</v>
      </c>
      <c r="EL22" s="6">
        <f>SUM('címrend kötelező'!EL22+'címrend önként'!EL22+'címrend államig'!EL22)</f>
        <v>0</v>
      </c>
      <c r="EM22" s="6">
        <f>SUM('címrend kötelező'!EM22+'címrend önként'!EM22+'címrend államig'!EM22)</f>
        <v>0</v>
      </c>
      <c r="EN22" s="6">
        <f>SUM('címrend kötelező'!EN22+'címrend önként'!EN22+'címrend államig'!EN22)</f>
        <v>0</v>
      </c>
      <c r="EO22" s="6">
        <f>SUM('címrend kötelező'!EO22+'címrend önként'!EO22+'címrend államig'!EO22)</f>
        <v>0</v>
      </c>
      <c r="EP22" s="6">
        <f>SUM('címrend kötelező'!EP22+'címrend önként'!EP22+'címrend államig'!EP22)</f>
        <v>0</v>
      </c>
      <c r="EQ22" s="6">
        <f>SUM('címrend kötelező'!EQ22+'címrend önként'!EQ22+'címrend államig'!EQ22)</f>
        <v>0</v>
      </c>
      <c r="ER22" s="6">
        <f>SUM('címrend kötelező'!ER22+'címrend önként'!ER22+'címrend államig'!ER22)</f>
        <v>0</v>
      </c>
      <c r="ES22" s="6">
        <f>SUM('címrend kötelező'!ES22+'címrend önként'!ES22+'címrend államig'!ES22)</f>
        <v>0</v>
      </c>
      <c r="ET22" s="6">
        <f>SUM('címrend kötelező'!ET22+'címrend önként'!ET22+'címrend államig'!ET22)</f>
        <v>0</v>
      </c>
      <c r="EU22" s="6">
        <f>SUM('címrend kötelező'!EU22+'címrend önként'!EU22+'címrend államig'!EU22)</f>
        <v>0</v>
      </c>
      <c r="EV22" s="251">
        <f t="shared" si="166"/>
        <v>0</v>
      </c>
      <c r="EW22" s="251">
        <f t="shared" ref="EW22:EW25" si="459">DV22+DY22+EB22+EE22+EH22+EK22+EN22+EQ22+ET22</f>
        <v>0</v>
      </c>
      <c r="EX22" s="251">
        <f t="shared" ref="EX22:EX25" si="460">DW22+DZ22+EC22+EF22+EI22+EL22+EO22+ER22+EU22</f>
        <v>0</v>
      </c>
      <c r="EY22" s="251">
        <f>'címrend kötelező'!EY22+'címrend önként'!EY22+'címrend államig'!EY22</f>
        <v>0</v>
      </c>
      <c r="EZ22" s="251">
        <f>'címrend kötelező'!EZ22+'címrend önként'!EZ22+'címrend államig'!EZ22</f>
        <v>0</v>
      </c>
      <c r="FA22" s="251">
        <f>'címrend kötelező'!FA22+'címrend önként'!FA22+'címrend államig'!FA22</f>
        <v>0</v>
      </c>
      <c r="FB22" s="251">
        <f>'címrend kötelező'!FB22+'címrend önként'!FB22+'címrend államig'!FB22</f>
        <v>0</v>
      </c>
      <c r="FC22" s="251">
        <f>'címrend kötelező'!FC22+'címrend önként'!FC22+'címrend államig'!FC22</f>
        <v>0</v>
      </c>
      <c r="FD22" s="251">
        <f>'címrend kötelező'!FD22+'címrend önként'!FD22+'címrend államig'!FD22</f>
        <v>0</v>
      </c>
      <c r="FE22" s="251">
        <f>'címrend kötelező'!FE22+'címrend önként'!FE22+'címrend államig'!FE22</f>
        <v>0</v>
      </c>
      <c r="FF22" s="251">
        <f>'címrend kötelező'!FF22+'címrend önként'!FF22+'címrend államig'!FF22</f>
        <v>0</v>
      </c>
      <c r="FG22" s="251">
        <f>'címrend kötelező'!FG22+'címrend önként'!FG22+'címrend államig'!FG22</f>
        <v>0</v>
      </c>
      <c r="FH22" s="251">
        <f>'címrend kötelező'!FH22+'címrend önként'!FH22+'címrend államig'!FH22</f>
        <v>0</v>
      </c>
      <c r="FI22" s="251">
        <f>'címrend kötelező'!FI22+'címrend önként'!FI22+'címrend államig'!FI22</f>
        <v>0</v>
      </c>
      <c r="FJ22" s="251">
        <f>'címrend kötelező'!FJ22+'címrend önként'!FJ22+'címrend államig'!FJ22</f>
        <v>0</v>
      </c>
      <c r="FK22" s="251">
        <f>'címrend kötelező'!FK22+'címrend önként'!FK22+'címrend államig'!FK22</f>
        <v>0</v>
      </c>
      <c r="FL22" s="251">
        <f>'címrend kötelező'!FL22+'címrend önként'!FL22+'címrend államig'!FL22</f>
        <v>0</v>
      </c>
      <c r="FM22" s="251">
        <f>'címrend kötelező'!FM22+'címrend önként'!FM22+'címrend államig'!FM22</f>
        <v>0</v>
      </c>
      <c r="FN22" s="251">
        <f>'címrend kötelező'!FN22+'címrend önként'!FN22+'címrend államig'!FN22</f>
        <v>0</v>
      </c>
      <c r="FO22" s="251">
        <f>'címrend kötelező'!FO22+'címrend önként'!FO22+'címrend államig'!FO22</f>
        <v>0</v>
      </c>
      <c r="FP22" s="251">
        <f>'címrend kötelező'!FP22+'címrend önként'!FP22+'címrend államig'!FP22</f>
        <v>0</v>
      </c>
      <c r="FQ22" s="251">
        <f>'címrend kötelező'!FQ22+'címrend önként'!FQ22+'címrend államig'!FQ22</f>
        <v>0</v>
      </c>
      <c r="FR22" s="251">
        <f>'címrend kötelező'!FR22+'címrend önként'!FR22+'címrend államig'!FR22</f>
        <v>0</v>
      </c>
      <c r="FS22" s="251">
        <f>'címrend kötelező'!FS22+'címrend önként'!FS22+'címrend államig'!FS22</f>
        <v>0</v>
      </c>
      <c r="FT22" s="251">
        <f>'címrend kötelező'!FT22+'címrend önként'!FT22+'címrend államig'!FT22</f>
        <v>0</v>
      </c>
      <c r="FU22" s="251">
        <f>'címrend kötelező'!FU22+'címrend önként'!FU22+'címrend államig'!FU22</f>
        <v>0</v>
      </c>
      <c r="FV22" s="251">
        <f>'címrend kötelező'!FV22+'címrend önként'!FV22+'címrend államig'!FV22</f>
        <v>0</v>
      </c>
      <c r="FW22" s="251">
        <f>'címrend kötelező'!FW22+'címrend önként'!FW22+'címrend államig'!FW22</f>
        <v>0</v>
      </c>
      <c r="FX22" s="251">
        <f>'címrend kötelező'!FX22+'címrend önként'!FX22+'címrend államig'!FX22</f>
        <v>0</v>
      </c>
      <c r="FY22" s="251">
        <f>'címrend kötelező'!FY22+'címrend önként'!FY22+'címrend államig'!FY22</f>
        <v>0</v>
      </c>
      <c r="FZ22" s="251">
        <f>'címrend kötelező'!FZ22+'címrend önként'!FZ22+'címrend államig'!FZ22</f>
        <v>0</v>
      </c>
      <c r="GA22" s="251">
        <f>'címrend kötelező'!GA22+'címrend önként'!GA22+'címrend államig'!GA22</f>
        <v>0</v>
      </c>
      <c r="GB22" s="251">
        <f>'címrend kötelező'!GB22+'címrend önként'!GB22+'címrend államig'!GB22</f>
        <v>0</v>
      </c>
      <c r="GC22" s="251">
        <f>'címrend kötelező'!GC22+'címrend önként'!GC22+'címrend államig'!GC22</f>
        <v>0</v>
      </c>
      <c r="GD22" s="251">
        <f>'címrend kötelező'!GD22+'címrend önként'!GD22+'címrend államig'!GD22</f>
        <v>0</v>
      </c>
      <c r="GE22" s="251">
        <f>'címrend kötelező'!GE22+'címrend önként'!GE22+'címrend államig'!GE22</f>
        <v>0</v>
      </c>
      <c r="GF22" s="251">
        <f>'címrend kötelező'!GF22+'címrend önként'!GF22+'címrend államig'!GF22</f>
        <v>0</v>
      </c>
      <c r="GG22" s="251">
        <f>'címrend kötelező'!GG22+'címrend önként'!GG22+'címrend államig'!GG22</f>
        <v>0</v>
      </c>
      <c r="GH22" s="251">
        <f>'címrend kötelező'!GH22+'címrend önként'!GH22+'címrend államig'!GH22</f>
        <v>0</v>
      </c>
      <c r="GI22" s="251">
        <f>'címrend kötelező'!GI22+'címrend önként'!GI22+'címrend államig'!GI22</f>
        <v>0</v>
      </c>
      <c r="GJ22" s="251">
        <f>'címrend kötelező'!GJ22+'címrend önként'!GJ22+'címrend államig'!GJ22</f>
        <v>0</v>
      </c>
      <c r="GK22" s="251">
        <f>'címrend kötelező'!GK22+'címrend önként'!GK22+'címrend államig'!GK22</f>
        <v>0</v>
      </c>
      <c r="GL22" s="251">
        <f>EY22+FB22+FE22+FH22+FK22+FN22+FQ22+FT22+FW22+FZ22+GC22+GF22+GI22</f>
        <v>0</v>
      </c>
      <c r="GM22" s="251">
        <f t="shared" ref="GM22:GN25" si="461">EZ22+FC22+FF22+FI22+FL22+FO22+FR22+FU22+FX22+GA22+GD22+GG22+GJ22</f>
        <v>0</v>
      </c>
      <c r="GN22" s="251">
        <f t="shared" si="461"/>
        <v>0</v>
      </c>
      <c r="GO22" s="251">
        <f>'címrend kötelező'!GO22+'címrend önként'!GO22+'címrend államig'!GO22</f>
        <v>0</v>
      </c>
      <c r="GP22" s="251">
        <f>'címrend kötelező'!GP22+'címrend önként'!GP22+'címrend államig'!GP22</f>
        <v>0</v>
      </c>
      <c r="GQ22" s="251">
        <f>'címrend kötelező'!GQ22+'címrend önként'!GQ22+'címrend államig'!GQ22</f>
        <v>0</v>
      </c>
      <c r="GR22" s="251">
        <f>'címrend kötelező'!GR22+'címrend önként'!GR22+'címrend államig'!GR22</f>
        <v>0</v>
      </c>
      <c r="GS22" s="251">
        <f>'címrend kötelező'!GS22+'címrend önként'!GS22+'címrend államig'!GS22</f>
        <v>0</v>
      </c>
      <c r="GT22" s="251">
        <f>'címrend kötelező'!GT22+'címrend önként'!GT22+'címrend államig'!GT22</f>
        <v>0</v>
      </c>
      <c r="GU22" s="251">
        <f>'címrend kötelező'!GU22+'címrend önként'!GU22+'címrend államig'!GU22</f>
        <v>0</v>
      </c>
      <c r="GV22" s="251">
        <f>'címrend kötelező'!GV22+'címrend önként'!GV22+'címrend államig'!GV22</f>
        <v>0</v>
      </c>
      <c r="GW22" s="251">
        <f>'címrend kötelező'!GW22+'címrend önként'!GW22+'címrend államig'!GW22</f>
        <v>0</v>
      </c>
      <c r="GX22" s="35">
        <f t="shared" si="159"/>
        <v>0</v>
      </c>
      <c r="GY22" s="35">
        <f t="shared" ref="GY22:GY25" si="462">GM22+GP22+GS22+GV22</f>
        <v>0</v>
      </c>
      <c r="GZ22" s="35">
        <f t="shared" ref="GZ22:GZ25" si="463">GN22+GQ22+GT22+GW22</f>
        <v>0</v>
      </c>
      <c r="HA22" s="35">
        <f t="shared" si="162"/>
        <v>1092026</v>
      </c>
      <c r="HB22" s="35">
        <f t="shared" ref="HB22:HB25" si="464">DS22+EW22+GY22</f>
        <v>-86491</v>
      </c>
      <c r="HC22" s="131">
        <f t="shared" ref="HC22:HC25" si="465">DT22+EX22+GZ22</f>
        <v>1005535</v>
      </c>
      <c r="HE22" s="136"/>
      <c r="HF22" s="136"/>
    </row>
    <row r="23" spans="1:214" ht="15" customHeight="1" x14ac:dyDescent="0.2">
      <c r="A23" s="112" t="s">
        <v>391</v>
      </c>
      <c r="B23" s="6">
        <f>SUM('címrend kötelező'!B23+'címrend önként'!B23+'címrend államig'!B23)</f>
        <v>0</v>
      </c>
      <c r="C23" s="6">
        <f>SUM('címrend kötelező'!C23+'címrend önként'!C23+'címrend államig'!C23)</f>
        <v>0</v>
      </c>
      <c r="D23" s="6">
        <f>SUM('címrend kötelező'!D23+'címrend önként'!D23+'címrend államig'!D23)</f>
        <v>0</v>
      </c>
      <c r="E23" s="6">
        <f>SUM('címrend kötelező'!E23+'címrend önként'!E23+'címrend államig'!E23)</f>
        <v>0</v>
      </c>
      <c r="F23" s="6">
        <f>SUM('címrend kötelező'!F23+'címrend önként'!F23+'címrend államig'!F23)</f>
        <v>0</v>
      </c>
      <c r="G23" s="6">
        <f>SUM('címrend kötelező'!G23+'címrend önként'!G23+'címrend államig'!G23)</f>
        <v>0</v>
      </c>
      <c r="H23" s="6">
        <f>SUM('címrend kötelező'!H23+'címrend önként'!H23+'címrend államig'!H23)</f>
        <v>0</v>
      </c>
      <c r="I23" s="6">
        <f>SUM('címrend kötelező'!I23+'címrend önként'!I23+'címrend államig'!I23)</f>
        <v>0</v>
      </c>
      <c r="J23" s="6">
        <f>SUM('címrend kötelező'!J23+'címrend önként'!J23+'címrend államig'!J23)</f>
        <v>0</v>
      </c>
      <c r="K23" s="6">
        <f>SUM('címrend kötelező'!K23+'címrend önként'!K23+'címrend államig'!K23)</f>
        <v>0</v>
      </c>
      <c r="L23" s="6">
        <f>SUM('címrend kötelező'!L23+'címrend önként'!L23+'címrend államig'!L23)</f>
        <v>0</v>
      </c>
      <c r="M23" s="6">
        <f>SUM('címrend kötelező'!M23+'címrend önként'!M23+'címrend államig'!M23)</f>
        <v>0</v>
      </c>
      <c r="N23" s="6">
        <f>SUM('címrend kötelező'!N23+'címrend önként'!N23+'címrend államig'!N23)</f>
        <v>1562</v>
      </c>
      <c r="O23" s="6">
        <f>SUM('címrend kötelező'!O23+'címrend önként'!O23+'címrend államig'!O23)</f>
        <v>0</v>
      </c>
      <c r="P23" s="6">
        <f>SUM('címrend kötelező'!P23+'címrend önként'!P23+'címrend államig'!P23)</f>
        <v>1562</v>
      </c>
      <c r="Q23" s="6">
        <f>SUM('címrend kötelező'!Q23+'címrend önként'!Q23+'címrend államig'!Q23)</f>
        <v>0</v>
      </c>
      <c r="R23" s="6">
        <f>SUM('címrend kötelező'!R23+'címrend önként'!R23+'címrend államig'!R23)</f>
        <v>0</v>
      </c>
      <c r="S23" s="6">
        <f>SUM('címrend kötelező'!S23+'címrend önként'!S23+'címrend államig'!S23)</f>
        <v>0</v>
      </c>
      <c r="T23" s="6">
        <f>SUM('címrend kötelező'!T23+'címrend önként'!T23+'címrend államig'!T23)</f>
        <v>0</v>
      </c>
      <c r="U23" s="6">
        <f>SUM('címrend kötelező'!U23+'címrend önként'!U23+'címrend államig'!U23)</f>
        <v>0</v>
      </c>
      <c r="V23" s="6">
        <f>SUM('címrend kötelező'!V23+'címrend önként'!V23+'címrend államig'!V23)</f>
        <v>0</v>
      </c>
      <c r="W23" s="6">
        <f>SUM('címrend kötelező'!W23+'címrend önként'!W23+'címrend államig'!W23)</f>
        <v>0</v>
      </c>
      <c r="X23" s="6">
        <f>SUM('címrend kötelező'!X23+'címrend önként'!X23+'címrend államig'!X23)</f>
        <v>0</v>
      </c>
      <c r="Y23" s="6">
        <f>SUM('címrend kötelező'!Y23+'címrend önként'!Y23+'címrend államig'!Y23)</f>
        <v>0</v>
      </c>
      <c r="Z23" s="6">
        <f>SUM('címrend kötelező'!Z23+'címrend önként'!Z23+'címrend államig'!Z23)</f>
        <v>0</v>
      </c>
      <c r="AA23" s="6">
        <f>SUM('címrend kötelező'!AA23+'címrend önként'!AA23+'címrend államig'!AA23)</f>
        <v>0</v>
      </c>
      <c r="AB23" s="6">
        <f>SUM('címrend kötelező'!AB23+'címrend önként'!AB23+'címrend államig'!AB23)</f>
        <v>0</v>
      </c>
      <c r="AC23" s="6">
        <f>SUM('címrend kötelező'!AC23+'címrend önként'!AC23+'címrend államig'!AC23)</f>
        <v>0</v>
      </c>
      <c r="AD23" s="6">
        <f>SUM('címrend kötelező'!AD23+'címrend önként'!AD23+'címrend államig'!AD23)</f>
        <v>0</v>
      </c>
      <c r="AE23" s="6">
        <f>SUM('címrend kötelező'!AE23+'címrend önként'!AE23+'címrend államig'!AE23)</f>
        <v>0</v>
      </c>
      <c r="AF23" s="6">
        <f>SUM('címrend kötelező'!AF23+'címrend önként'!AF23+'címrend államig'!AF23)</f>
        <v>0</v>
      </c>
      <c r="AG23" s="6">
        <f>SUM('címrend kötelező'!AG23+'címrend önként'!AG23+'címrend államig'!AG23)</f>
        <v>0</v>
      </c>
      <c r="AH23" s="6">
        <f>SUM('címrend kötelező'!AH23+'címrend önként'!AH23+'címrend államig'!AH23)</f>
        <v>0</v>
      </c>
      <c r="AI23" s="6">
        <f>SUM('címrend kötelező'!AI23+'címrend önként'!AI23+'címrend államig'!AI23)</f>
        <v>0</v>
      </c>
      <c r="AJ23" s="6">
        <f>SUM('címrend kötelező'!AJ23+'címrend önként'!AJ23+'címrend államig'!AJ23)</f>
        <v>0</v>
      </c>
      <c r="AK23" s="6">
        <f>SUM('címrend kötelező'!AK23+'címrend önként'!AK23+'címrend államig'!AK23)</f>
        <v>0</v>
      </c>
      <c r="AL23" s="6">
        <f>SUM('címrend kötelező'!AL23+'címrend önként'!AL23+'címrend államig'!AL23)</f>
        <v>0</v>
      </c>
      <c r="AM23" s="6">
        <f>SUM('címrend kötelező'!AM23+'címrend önként'!AM23+'címrend államig'!AM23)</f>
        <v>0</v>
      </c>
      <c r="AN23" s="6">
        <f>SUM('címrend kötelező'!AN23+'címrend önként'!AN23+'címrend államig'!AN23)</f>
        <v>0</v>
      </c>
      <c r="AO23" s="6">
        <f>SUM('címrend kötelező'!AO23+'címrend önként'!AO23+'címrend államig'!AO23)</f>
        <v>0</v>
      </c>
      <c r="AP23" s="6">
        <f>SUM('címrend kötelező'!AP23+'címrend önként'!AP23+'címrend államig'!AP23)</f>
        <v>0</v>
      </c>
      <c r="AQ23" s="6">
        <f>SUM('címrend kötelező'!AQ23+'címrend önként'!AQ23+'címrend államig'!AQ23)</f>
        <v>0</v>
      </c>
      <c r="AR23" s="6">
        <f>SUM('címrend kötelező'!AR23+'címrend önként'!AR23+'címrend államig'!AR23)</f>
        <v>0</v>
      </c>
      <c r="AS23" s="6">
        <f>SUM('címrend kötelező'!AS23+'címrend önként'!AS23+'címrend államig'!AS23)</f>
        <v>0</v>
      </c>
      <c r="AT23" s="6">
        <f>SUM('címrend kötelező'!AT23+'címrend önként'!AT23+'címrend államig'!AT23)</f>
        <v>0</v>
      </c>
      <c r="AU23" s="6">
        <f>SUM('címrend kötelező'!AU23+'címrend önként'!AU23+'címrend államig'!AU23)</f>
        <v>0</v>
      </c>
      <c r="AV23" s="6">
        <f>SUM('címrend kötelező'!AV23+'címrend önként'!AV23+'címrend államig'!AV23)</f>
        <v>0</v>
      </c>
      <c r="AW23" s="6">
        <f>SUM('címrend kötelező'!AW23+'címrend önként'!AW23+'címrend államig'!AW23)</f>
        <v>0</v>
      </c>
      <c r="AX23" s="6">
        <f>SUM('címrend kötelező'!AX23+'címrend önként'!AX23+'címrend államig'!AX23)</f>
        <v>0</v>
      </c>
      <c r="AY23" s="6">
        <f>SUM('címrend kötelező'!AY23+'címrend önként'!AY23+'címrend államig'!AY23)</f>
        <v>0</v>
      </c>
      <c r="AZ23" s="6">
        <f>SUM('címrend kötelező'!AZ23+'címrend önként'!AZ23+'címrend államig'!AZ23)</f>
        <v>0</v>
      </c>
      <c r="BA23" s="6">
        <f>SUM('címrend kötelező'!BA23+'címrend önként'!BA23+'címrend államig'!BA23)</f>
        <v>0</v>
      </c>
      <c r="BB23" s="6">
        <f>SUM('címrend kötelező'!BB23+'címrend önként'!BB23+'címrend államig'!BB23)</f>
        <v>0</v>
      </c>
      <c r="BC23" s="6">
        <f>SUM('címrend kötelező'!BC23+'címrend önként'!BC23+'címrend államig'!BC23)</f>
        <v>0</v>
      </c>
      <c r="BD23" s="6">
        <f>SUM('címrend kötelező'!BD23+'címrend önként'!BD23+'címrend államig'!BD23)</f>
        <v>0</v>
      </c>
      <c r="BE23" s="6">
        <f>SUM('címrend kötelező'!BE23+'címrend önként'!BE23+'címrend államig'!BE23)</f>
        <v>0</v>
      </c>
      <c r="BF23" s="6">
        <f>SUM('címrend kötelező'!BF23+'címrend önként'!BF23+'címrend államig'!BF23)</f>
        <v>0</v>
      </c>
      <c r="BG23" s="6">
        <f>SUM('címrend kötelező'!BG23+'címrend önként'!BG23+'címrend államig'!BG23)</f>
        <v>0</v>
      </c>
      <c r="BH23" s="6">
        <f>SUM('címrend kötelező'!BH23+'címrend önként'!BH23+'címrend államig'!BH23)</f>
        <v>0</v>
      </c>
      <c r="BI23" s="6">
        <f>SUM('címrend kötelező'!BI23+'címrend önként'!BI23+'címrend államig'!BI23)</f>
        <v>0</v>
      </c>
      <c r="BJ23" s="6">
        <f>SUM('címrend kötelező'!BJ23+'címrend önként'!BJ23+'címrend államig'!BJ23)</f>
        <v>0</v>
      </c>
      <c r="BK23" s="6">
        <f>SUM('címrend kötelező'!BK23+'címrend önként'!BK23+'címrend államig'!BK23)</f>
        <v>0</v>
      </c>
      <c r="BL23" s="6">
        <f>SUM('címrend kötelező'!BL23+'címrend önként'!BL23+'címrend államig'!BL23)</f>
        <v>0</v>
      </c>
      <c r="BM23" s="6">
        <f>SUM('címrend kötelező'!BM23+'címrend önként'!BM23+'címrend államig'!BM23)</f>
        <v>0</v>
      </c>
      <c r="BN23" s="6">
        <f>SUM('címrend kötelező'!BN23+'címrend önként'!BN23+'címrend államig'!BN23)</f>
        <v>0</v>
      </c>
      <c r="BO23" s="6">
        <f>SUM('címrend kötelező'!BO23+'címrend önként'!BO23+'címrend államig'!BO23)</f>
        <v>0</v>
      </c>
      <c r="BP23" s="6">
        <f>SUM('címrend kötelező'!BP23+'címrend önként'!BP23+'címrend államig'!BP23)</f>
        <v>0</v>
      </c>
      <c r="BQ23" s="6">
        <f>SUM('címrend kötelező'!BQ23+'címrend önként'!BQ23+'címrend államig'!BQ23)</f>
        <v>0</v>
      </c>
      <c r="BR23" s="6">
        <f>SUM('címrend kötelező'!BR23+'címrend önként'!BR23+'címrend államig'!BR23)</f>
        <v>0</v>
      </c>
      <c r="BS23" s="6">
        <f>SUM('címrend kötelező'!BS23+'címrend önként'!BS23+'címrend államig'!BS23)</f>
        <v>0</v>
      </c>
      <c r="BT23" s="6">
        <f>SUM('címrend kötelező'!BT23+'címrend önként'!BT23+'címrend államig'!BT23)</f>
        <v>0</v>
      </c>
      <c r="BU23" s="6">
        <f>SUM('címrend kötelező'!BU23+'címrend önként'!BU23+'címrend államig'!BU23)</f>
        <v>0</v>
      </c>
      <c r="BV23" s="6">
        <f>SUM('címrend kötelező'!BV23+'címrend önként'!BV23+'címrend államig'!BV23)</f>
        <v>0</v>
      </c>
      <c r="BW23" s="6">
        <f>SUM('címrend kötelező'!BW23+'címrend önként'!BW23+'címrend államig'!BW23)</f>
        <v>0</v>
      </c>
      <c r="BX23" s="6">
        <f>SUM('címrend kötelező'!BX23+'címrend önként'!BX23+'címrend államig'!BX23)</f>
        <v>0</v>
      </c>
      <c r="BY23" s="6">
        <f>SUM('címrend kötelező'!BY23+'címrend önként'!BY23+'címrend államig'!BY23)</f>
        <v>0</v>
      </c>
      <c r="BZ23" s="6">
        <f>SUM('címrend kötelező'!BZ23+'címrend önként'!BZ23+'címrend államig'!BZ23)</f>
        <v>0</v>
      </c>
      <c r="CA23" s="6">
        <f>SUM('címrend kötelező'!CA23+'címrend önként'!CA23+'címrend államig'!CA23)</f>
        <v>0</v>
      </c>
      <c r="CB23" s="6">
        <f>SUM('címrend kötelező'!CB23+'címrend önként'!CB23+'címrend államig'!CB23)</f>
        <v>0</v>
      </c>
      <c r="CC23" s="6">
        <f>SUM('címrend kötelező'!CC23+'címrend önként'!CC23+'címrend államig'!CC23)</f>
        <v>0</v>
      </c>
      <c r="CD23" s="6">
        <f>SUM('címrend kötelező'!CD23+'címrend önként'!CD23+'címrend államig'!CD23)</f>
        <v>0</v>
      </c>
      <c r="CE23" s="6">
        <f>SUM('címrend kötelező'!CE23+'címrend önként'!CE23+'címrend államig'!CE23)</f>
        <v>15300</v>
      </c>
      <c r="CF23" s="6">
        <f>SUM('címrend kötelező'!CF23+'címrend önként'!CF23+'címrend államig'!CF23)</f>
        <v>0</v>
      </c>
      <c r="CG23" s="6">
        <f>SUM('címrend kötelező'!CG23+'címrend önként'!CG23+'címrend államig'!CG23)</f>
        <v>15300</v>
      </c>
      <c r="CH23" s="6">
        <f>SUM('címrend kötelező'!CH23+'címrend önként'!CH23+'címrend államig'!CH23)</f>
        <v>0</v>
      </c>
      <c r="CI23" s="6">
        <f>SUM('címrend kötelező'!CI23+'címrend önként'!CI23+'címrend államig'!CI23)</f>
        <v>0</v>
      </c>
      <c r="CJ23" s="6">
        <f>SUM('címrend kötelező'!CJ23+'címrend önként'!CJ23+'címrend államig'!CJ23)</f>
        <v>0</v>
      </c>
      <c r="CK23" s="6">
        <f>SUM('címrend kötelező'!CK23+'címrend önként'!CK23+'címrend államig'!CK23)</f>
        <v>305548</v>
      </c>
      <c r="CL23" s="6">
        <f>SUM('címrend kötelező'!CL23+'címrend önként'!CL23+'címrend államig'!CL23)</f>
        <v>-79665</v>
      </c>
      <c r="CM23" s="6">
        <f>SUM('címrend kötelező'!CM23+'címrend önként'!CM23+'címrend államig'!CM23)</f>
        <v>225883</v>
      </c>
      <c r="CN23" s="6">
        <f>SUM('címrend kötelező'!CN23+'címrend önként'!CN23+'címrend államig'!CN23)</f>
        <v>0</v>
      </c>
      <c r="CO23" s="6">
        <f>SUM('címrend kötelező'!CO23+'címrend önként'!CO23+'címrend államig'!CO23)</f>
        <v>0</v>
      </c>
      <c r="CP23" s="6">
        <f>SUM('címrend kötelező'!CP23+'címrend önként'!CP23+'címrend államig'!CP23)</f>
        <v>0</v>
      </c>
      <c r="CQ23" s="6">
        <f>SUM('címrend kötelező'!CQ23+'címrend önként'!CQ23+'címrend államig'!CQ23)</f>
        <v>0</v>
      </c>
      <c r="CR23" s="6">
        <f>SUM('címrend kötelező'!CR23+'címrend önként'!CR23+'címrend államig'!CR23)</f>
        <v>0</v>
      </c>
      <c r="CS23" s="6">
        <f>SUM('címrend kötelező'!CS23+'címrend önként'!CS23+'címrend államig'!CS23)</f>
        <v>0</v>
      </c>
      <c r="CT23" s="6">
        <f>SUM('címrend kötelező'!CT23+'címrend önként'!CT23+'címrend államig'!CT23)</f>
        <v>0</v>
      </c>
      <c r="CU23" s="6">
        <f>SUM('címrend kötelező'!CU23+'címrend önként'!CU23+'címrend államig'!CU23)</f>
        <v>0</v>
      </c>
      <c r="CV23" s="6">
        <f>SUM('címrend kötelező'!CV23+'címrend önként'!CV23+'címrend államig'!CV23)</f>
        <v>0</v>
      </c>
      <c r="CW23" s="6">
        <f>SUM('címrend kötelező'!CW23+'címrend önként'!CW23+'címrend államig'!CW23)</f>
        <v>0</v>
      </c>
      <c r="CX23" s="6">
        <f>SUM('címrend kötelező'!CX23+'címrend önként'!CX23+'címrend államig'!CX23)</f>
        <v>0</v>
      </c>
      <c r="CY23" s="6">
        <f>SUM('címrend kötelező'!CY23+'címrend önként'!CY23+'címrend államig'!CY23)</f>
        <v>0</v>
      </c>
      <c r="CZ23" s="6">
        <f>SUM('címrend kötelező'!CZ23+'címrend önként'!CZ23+'címrend államig'!CZ23)</f>
        <v>0</v>
      </c>
      <c r="DA23" s="6">
        <f>SUM('címrend kötelező'!DA23+'címrend önként'!DA23+'címrend államig'!DA23)</f>
        <v>0</v>
      </c>
      <c r="DB23" s="6">
        <f>SUM('címrend kötelező'!DB23+'címrend önként'!DB23+'címrend államig'!DB23)</f>
        <v>0</v>
      </c>
      <c r="DC23" s="6">
        <f>SUM('címrend kötelező'!DC23+'címrend önként'!DC23+'címrend államig'!DC23)</f>
        <v>0</v>
      </c>
      <c r="DD23" s="6">
        <f>SUM('címrend kötelező'!DD23+'címrend önként'!DD23+'címrend államig'!DD23)</f>
        <v>0</v>
      </c>
      <c r="DE23" s="6">
        <f>SUM('címrend kötelező'!DE23+'címrend önként'!DE23+'címrend államig'!DE23)</f>
        <v>0</v>
      </c>
      <c r="DF23" s="6">
        <f>SUM('címrend kötelező'!DF23+'címrend önként'!DF23+'címrend államig'!DF23)</f>
        <v>0</v>
      </c>
      <c r="DG23" s="6">
        <f>SUM('címrend kötelező'!DG23+'címrend önként'!DG23+'címrend államig'!DG23)</f>
        <v>0</v>
      </c>
      <c r="DH23" s="6">
        <f>SUM('címrend kötelező'!DH23+'címrend önként'!DH23+'címrend államig'!DH23)</f>
        <v>0</v>
      </c>
      <c r="DI23" s="6">
        <f>SUM('címrend kötelező'!DI23+'címrend önként'!DI23+'címrend államig'!DI23)</f>
        <v>0</v>
      </c>
      <c r="DJ23" s="6">
        <f>SUM('címrend kötelező'!DJ23+'címrend önként'!DJ23+'címrend államig'!DJ23)</f>
        <v>0</v>
      </c>
      <c r="DK23" s="6">
        <f>SUM('címrend kötelező'!DK23+'címrend önként'!DK23+'címrend államig'!DK23)</f>
        <v>0</v>
      </c>
      <c r="DL23" s="6">
        <f>SUM('címrend kötelező'!DL23+'címrend önként'!DL23+'címrend államig'!DL23)</f>
        <v>0</v>
      </c>
      <c r="DM23" s="6">
        <f>SUM('címrend kötelező'!DM23+'címrend önként'!DM23+'címrend államig'!DM23)</f>
        <v>0</v>
      </c>
      <c r="DN23" s="6">
        <f>SUM('címrend kötelező'!DN23+'címrend önként'!DN23+'címrend államig'!DN23)</f>
        <v>0</v>
      </c>
      <c r="DO23" s="6">
        <f>SUM('címrend kötelező'!DO23+'címrend önként'!DO23+'címrend államig'!DO23)</f>
        <v>0</v>
      </c>
      <c r="DP23" s="6">
        <f>SUM('címrend kötelező'!DP23+'címrend önként'!DP23+'címrend államig'!DP23)</f>
        <v>0</v>
      </c>
      <c r="DQ23" s="6">
        <f>SUM('címrend kötelező'!DQ23+'címrend önként'!DQ23+'címrend államig'!DQ23)</f>
        <v>0</v>
      </c>
      <c r="DR23" s="251">
        <f t="shared" si="165"/>
        <v>322410</v>
      </c>
      <c r="DS23" s="251">
        <f t="shared" si="457"/>
        <v>-79665</v>
      </c>
      <c r="DT23" s="251">
        <f t="shared" si="458"/>
        <v>242745</v>
      </c>
      <c r="DU23" s="6">
        <f>SUM('címrend kötelező'!DU23+'címrend önként'!DU23+'címrend államig'!DU23)</f>
        <v>0</v>
      </c>
      <c r="DV23" s="6">
        <f>SUM('címrend kötelező'!DV23+'címrend önként'!DV23+'címrend államig'!DV23)</f>
        <v>0</v>
      </c>
      <c r="DW23" s="6">
        <f>SUM('címrend kötelező'!DW23+'címrend önként'!DW23+'címrend államig'!DW23)</f>
        <v>0</v>
      </c>
      <c r="DX23" s="6">
        <f>SUM('címrend kötelező'!DX23+'címrend önként'!DX23+'címrend államig'!DX23)</f>
        <v>0</v>
      </c>
      <c r="DY23" s="6">
        <f>SUM('címrend kötelező'!DY23+'címrend önként'!DY23+'címrend államig'!DY23)</f>
        <v>0</v>
      </c>
      <c r="DZ23" s="6">
        <f>SUM('címrend kötelező'!DZ23+'címrend önként'!DZ23+'címrend államig'!DZ23)</f>
        <v>0</v>
      </c>
      <c r="EA23" s="6">
        <f>SUM('címrend kötelező'!EA23+'címrend önként'!EA23+'címrend államig'!EA23)</f>
        <v>0</v>
      </c>
      <c r="EB23" s="6">
        <f>SUM('címrend kötelező'!EB23+'címrend önként'!EB23+'címrend államig'!EB23)</f>
        <v>0</v>
      </c>
      <c r="EC23" s="6">
        <f>SUM('címrend kötelező'!EC23+'címrend önként'!EC23+'címrend államig'!EC23)</f>
        <v>0</v>
      </c>
      <c r="ED23" s="6">
        <f>SUM('címrend kötelező'!ED23+'címrend önként'!ED23+'címrend államig'!ED23)</f>
        <v>0</v>
      </c>
      <c r="EE23" s="6">
        <f>SUM('címrend kötelező'!EE23+'címrend önként'!EE23+'címrend államig'!EE23)</f>
        <v>0</v>
      </c>
      <c r="EF23" s="6">
        <f>SUM('címrend kötelező'!EF23+'címrend önként'!EF23+'címrend államig'!EF23)</f>
        <v>0</v>
      </c>
      <c r="EG23" s="6">
        <f>SUM('címrend kötelező'!EG23+'címrend önként'!EG23+'címrend államig'!EG23)</f>
        <v>0</v>
      </c>
      <c r="EH23" s="6">
        <f>SUM('címrend kötelező'!EH23+'címrend önként'!EH23+'címrend államig'!EH23)</f>
        <v>0</v>
      </c>
      <c r="EI23" s="6">
        <f>SUM('címrend kötelező'!EI23+'címrend önként'!EI23+'címrend államig'!EI23)</f>
        <v>0</v>
      </c>
      <c r="EJ23" s="6">
        <f>SUM('címrend kötelező'!EJ23+'címrend önként'!EJ23+'címrend államig'!EJ23)</f>
        <v>0</v>
      </c>
      <c r="EK23" s="6">
        <f>SUM('címrend kötelező'!EK23+'címrend önként'!EK23+'címrend államig'!EK23)</f>
        <v>0</v>
      </c>
      <c r="EL23" s="6">
        <f>SUM('címrend kötelező'!EL23+'címrend önként'!EL23+'címrend államig'!EL23)</f>
        <v>0</v>
      </c>
      <c r="EM23" s="6">
        <f>SUM('címrend kötelező'!EM23+'címrend önként'!EM23+'címrend államig'!EM23)</f>
        <v>0</v>
      </c>
      <c r="EN23" s="6">
        <f>SUM('címrend kötelező'!EN23+'címrend önként'!EN23+'címrend államig'!EN23)</f>
        <v>0</v>
      </c>
      <c r="EO23" s="6">
        <f>SUM('címrend kötelező'!EO23+'címrend önként'!EO23+'címrend államig'!EO23)</f>
        <v>0</v>
      </c>
      <c r="EP23" s="6">
        <f>SUM('címrend kötelező'!EP23+'címrend önként'!EP23+'címrend államig'!EP23)</f>
        <v>0</v>
      </c>
      <c r="EQ23" s="6">
        <f>SUM('címrend kötelező'!EQ23+'címrend önként'!EQ23+'címrend államig'!EQ23)</f>
        <v>0</v>
      </c>
      <c r="ER23" s="6">
        <f>SUM('címrend kötelező'!ER23+'címrend önként'!ER23+'címrend államig'!ER23)</f>
        <v>0</v>
      </c>
      <c r="ES23" s="6">
        <f>SUM('címrend kötelező'!ES23+'címrend önként'!ES23+'címrend államig'!ES23)</f>
        <v>0</v>
      </c>
      <c r="ET23" s="6">
        <f>SUM('címrend kötelező'!ET23+'címrend önként'!ET23+'címrend államig'!ET23)</f>
        <v>0</v>
      </c>
      <c r="EU23" s="6">
        <f>SUM('címrend kötelező'!EU23+'címrend önként'!EU23+'címrend államig'!EU23)</f>
        <v>0</v>
      </c>
      <c r="EV23" s="251">
        <f t="shared" si="166"/>
        <v>0</v>
      </c>
      <c r="EW23" s="251">
        <f t="shared" si="459"/>
        <v>0</v>
      </c>
      <c r="EX23" s="251">
        <f t="shared" si="460"/>
        <v>0</v>
      </c>
      <c r="EY23" s="251">
        <f>'címrend kötelező'!EY23+'címrend önként'!EY23+'címrend államig'!EY23</f>
        <v>0</v>
      </c>
      <c r="EZ23" s="251">
        <f>'címrend kötelező'!EZ23+'címrend önként'!EZ23+'címrend államig'!EZ23</f>
        <v>0</v>
      </c>
      <c r="FA23" s="251">
        <f>'címrend kötelező'!FA23+'címrend önként'!FA23+'címrend államig'!FA23</f>
        <v>0</v>
      </c>
      <c r="FB23" s="251">
        <f>'címrend kötelező'!FB23+'címrend önként'!FB23+'címrend államig'!FB23</f>
        <v>0</v>
      </c>
      <c r="FC23" s="251">
        <f>'címrend kötelező'!FC23+'címrend önként'!FC23+'címrend államig'!FC23</f>
        <v>0</v>
      </c>
      <c r="FD23" s="251">
        <f>'címrend kötelező'!FD23+'címrend önként'!FD23+'címrend államig'!FD23</f>
        <v>0</v>
      </c>
      <c r="FE23" s="251">
        <f>'címrend kötelező'!FE23+'címrend önként'!FE23+'címrend államig'!FE23</f>
        <v>0</v>
      </c>
      <c r="FF23" s="251">
        <f>'címrend kötelező'!FF23+'címrend önként'!FF23+'címrend államig'!FF23</f>
        <v>0</v>
      </c>
      <c r="FG23" s="251">
        <f>'címrend kötelező'!FG23+'címrend önként'!FG23+'címrend államig'!FG23</f>
        <v>0</v>
      </c>
      <c r="FH23" s="251">
        <f>'címrend kötelező'!FH23+'címrend önként'!FH23+'címrend államig'!FH23</f>
        <v>0</v>
      </c>
      <c r="FI23" s="251">
        <f>'címrend kötelező'!FI23+'címrend önként'!FI23+'címrend államig'!FI23</f>
        <v>0</v>
      </c>
      <c r="FJ23" s="251">
        <f>'címrend kötelező'!FJ23+'címrend önként'!FJ23+'címrend államig'!FJ23</f>
        <v>0</v>
      </c>
      <c r="FK23" s="251">
        <f>'címrend kötelező'!FK23+'címrend önként'!FK23+'címrend államig'!FK23</f>
        <v>0</v>
      </c>
      <c r="FL23" s="251">
        <f>'címrend kötelező'!FL23+'címrend önként'!FL23+'címrend államig'!FL23</f>
        <v>0</v>
      </c>
      <c r="FM23" s="251">
        <f>'címrend kötelező'!FM23+'címrend önként'!FM23+'címrend államig'!FM23</f>
        <v>0</v>
      </c>
      <c r="FN23" s="251">
        <f>'címrend kötelező'!FN23+'címrend önként'!FN23+'címrend államig'!FN23</f>
        <v>0</v>
      </c>
      <c r="FO23" s="251">
        <f>'címrend kötelező'!FO23+'címrend önként'!FO23+'címrend államig'!FO23</f>
        <v>0</v>
      </c>
      <c r="FP23" s="251">
        <f>'címrend kötelező'!FP23+'címrend önként'!FP23+'címrend államig'!FP23</f>
        <v>0</v>
      </c>
      <c r="FQ23" s="251">
        <f>'címrend kötelező'!FQ23+'címrend önként'!FQ23+'címrend államig'!FQ23</f>
        <v>0</v>
      </c>
      <c r="FR23" s="251">
        <f>'címrend kötelező'!FR23+'címrend önként'!FR23+'címrend államig'!FR23</f>
        <v>0</v>
      </c>
      <c r="FS23" s="251">
        <f>'címrend kötelező'!FS23+'címrend önként'!FS23+'címrend államig'!FS23</f>
        <v>0</v>
      </c>
      <c r="FT23" s="251">
        <f>'címrend kötelező'!FT23+'címrend önként'!FT23+'címrend államig'!FT23</f>
        <v>0</v>
      </c>
      <c r="FU23" s="251">
        <f>'címrend kötelező'!FU23+'címrend önként'!FU23+'címrend államig'!FU23</f>
        <v>0</v>
      </c>
      <c r="FV23" s="251">
        <f>'címrend kötelező'!FV23+'címrend önként'!FV23+'címrend államig'!FV23</f>
        <v>0</v>
      </c>
      <c r="FW23" s="251">
        <f>'címrend kötelező'!FW23+'címrend önként'!FW23+'címrend államig'!FW23</f>
        <v>0</v>
      </c>
      <c r="FX23" s="251">
        <f>'címrend kötelező'!FX23+'címrend önként'!FX23+'címrend államig'!FX23</f>
        <v>0</v>
      </c>
      <c r="FY23" s="251">
        <f>'címrend kötelező'!FY23+'címrend önként'!FY23+'címrend államig'!FY23</f>
        <v>0</v>
      </c>
      <c r="FZ23" s="251">
        <f>'címrend kötelező'!FZ23+'címrend önként'!FZ23+'címrend államig'!FZ23</f>
        <v>0</v>
      </c>
      <c r="GA23" s="251">
        <f>'címrend kötelező'!GA23+'címrend önként'!GA23+'címrend államig'!GA23</f>
        <v>0</v>
      </c>
      <c r="GB23" s="251">
        <f>'címrend kötelező'!GB23+'címrend önként'!GB23+'címrend államig'!GB23</f>
        <v>0</v>
      </c>
      <c r="GC23" s="251">
        <f>'címrend kötelező'!GC23+'címrend önként'!GC23+'címrend államig'!GC23</f>
        <v>0</v>
      </c>
      <c r="GD23" s="251">
        <f>'címrend kötelező'!GD23+'címrend önként'!GD23+'címrend államig'!GD23</f>
        <v>0</v>
      </c>
      <c r="GE23" s="251">
        <f>'címrend kötelező'!GE23+'címrend önként'!GE23+'címrend államig'!GE23</f>
        <v>0</v>
      </c>
      <c r="GF23" s="251">
        <f>'címrend kötelező'!GF23+'címrend önként'!GF23+'címrend államig'!GF23</f>
        <v>0</v>
      </c>
      <c r="GG23" s="251">
        <f>'címrend kötelező'!GG23+'címrend önként'!GG23+'címrend államig'!GG23</f>
        <v>0</v>
      </c>
      <c r="GH23" s="251">
        <f>'címrend kötelező'!GH23+'címrend önként'!GH23+'címrend államig'!GH23</f>
        <v>0</v>
      </c>
      <c r="GI23" s="251">
        <f>'címrend kötelező'!GI23+'címrend önként'!GI23+'címrend államig'!GI23</f>
        <v>0</v>
      </c>
      <c r="GJ23" s="251">
        <f>'címrend kötelező'!GJ23+'címrend önként'!GJ23+'címrend államig'!GJ23</f>
        <v>0</v>
      </c>
      <c r="GK23" s="251">
        <f>'címrend kötelező'!GK23+'címrend önként'!GK23+'címrend államig'!GK23</f>
        <v>0</v>
      </c>
      <c r="GL23" s="251">
        <f>EY23+FB23+FE23+FH23+FK23+FN23+FQ23+FT23+FW23+FZ23+GC23+GF23+GI23</f>
        <v>0</v>
      </c>
      <c r="GM23" s="251">
        <f t="shared" si="461"/>
        <v>0</v>
      </c>
      <c r="GN23" s="251">
        <f t="shared" si="461"/>
        <v>0</v>
      </c>
      <c r="GO23" s="251">
        <f>'címrend kötelező'!GO23+'címrend önként'!GO23+'címrend államig'!GO23</f>
        <v>0</v>
      </c>
      <c r="GP23" s="251">
        <f>'címrend kötelező'!GP23+'címrend önként'!GP23+'címrend államig'!GP23</f>
        <v>0</v>
      </c>
      <c r="GQ23" s="251">
        <f>'címrend kötelező'!GQ23+'címrend önként'!GQ23+'címrend államig'!GQ23</f>
        <v>0</v>
      </c>
      <c r="GR23" s="251">
        <f>'címrend kötelező'!GR23+'címrend önként'!GR23+'címrend államig'!GR23</f>
        <v>0</v>
      </c>
      <c r="GS23" s="251">
        <f>'címrend kötelező'!GS23+'címrend önként'!GS23+'címrend államig'!GS23</f>
        <v>0</v>
      </c>
      <c r="GT23" s="251">
        <f>'címrend kötelező'!GT23+'címrend önként'!GT23+'címrend államig'!GT23</f>
        <v>0</v>
      </c>
      <c r="GU23" s="251">
        <f>'címrend kötelező'!GU23+'címrend önként'!GU23+'címrend államig'!GU23</f>
        <v>0</v>
      </c>
      <c r="GV23" s="251">
        <f>'címrend kötelező'!GV23+'címrend önként'!GV23+'címrend államig'!GV23</f>
        <v>0</v>
      </c>
      <c r="GW23" s="251">
        <f>'címrend kötelező'!GW23+'címrend önként'!GW23+'címrend államig'!GW23</f>
        <v>0</v>
      </c>
      <c r="GX23" s="35">
        <f t="shared" si="159"/>
        <v>0</v>
      </c>
      <c r="GY23" s="35">
        <f t="shared" si="462"/>
        <v>0</v>
      </c>
      <c r="GZ23" s="35">
        <f t="shared" si="463"/>
        <v>0</v>
      </c>
      <c r="HA23" s="35">
        <f t="shared" si="162"/>
        <v>322410</v>
      </c>
      <c r="HB23" s="35">
        <f t="shared" si="464"/>
        <v>-79665</v>
      </c>
      <c r="HC23" s="131">
        <f t="shared" si="465"/>
        <v>242745</v>
      </c>
      <c r="HE23" s="136"/>
      <c r="HF23" s="136"/>
    </row>
    <row r="24" spans="1:214" ht="15" customHeight="1" x14ac:dyDescent="0.2">
      <c r="A24" s="112" t="s">
        <v>392</v>
      </c>
      <c r="B24" s="6">
        <f>SUM('címrend kötelező'!B24+'címrend önként'!B24+'címrend államig'!B24)</f>
        <v>0</v>
      </c>
      <c r="C24" s="6">
        <f>SUM('címrend kötelező'!C24+'címrend önként'!C24+'címrend államig'!C24)</f>
        <v>0</v>
      </c>
      <c r="D24" s="6">
        <f>SUM('címrend kötelező'!D24+'címrend önként'!D24+'címrend államig'!D24)</f>
        <v>0</v>
      </c>
      <c r="E24" s="6">
        <f>SUM('címrend kötelező'!E24+'címrend önként'!E24+'címrend államig'!E24)</f>
        <v>0</v>
      </c>
      <c r="F24" s="6">
        <f>SUM('címrend kötelező'!F24+'címrend önként'!F24+'címrend államig'!F24)</f>
        <v>0</v>
      </c>
      <c r="G24" s="6">
        <f>SUM('címrend kötelező'!G24+'címrend önként'!G24+'címrend államig'!G24)</f>
        <v>0</v>
      </c>
      <c r="H24" s="6">
        <f>SUM('címrend kötelező'!H24+'címrend önként'!H24+'címrend államig'!H24)</f>
        <v>0</v>
      </c>
      <c r="I24" s="6">
        <f>SUM('címrend kötelező'!I24+'címrend önként'!I24+'címrend államig'!I24)</f>
        <v>0</v>
      </c>
      <c r="J24" s="6">
        <f>SUM('címrend kötelező'!J24+'címrend önként'!J24+'címrend államig'!J24)</f>
        <v>0</v>
      </c>
      <c r="K24" s="6">
        <f>SUM('címrend kötelező'!K24+'címrend önként'!K24+'címrend államig'!K24)</f>
        <v>0</v>
      </c>
      <c r="L24" s="6">
        <f>SUM('címrend kötelező'!L24+'címrend önként'!L24+'címrend államig'!L24)</f>
        <v>0</v>
      </c>
      <c r="M24" s="6">
        <f>SUM('címrend kötelező'!M24+'címrend önként'!M24+'címrend államig'!M24)</f>
        <v>0</v>
      </c>
      <c r="N24" s="6">
        <f>SUM('címrend kötelező'!N24+'címrend önként'!N24+'címrend államig'!N24)</f>
        <v>54789</v>
      </c>
      <c r="O24" s="6">
        <f>SUM('címrend kötelező'!O24+'címrend önként'!O24+'címrend államig'!O24)</f>
        <v>4973</v>
      </c>
      <c r="P24" s="6">
        <f>SUM('címrend kötelező'!P24+'címrend önként'!P24+'címrend államig'!P24)</f>
        <v>59762</v>
      </c>
      <c r="Q24" s="6">
        <f>SUM('címrend kötelező'!Q24+'címrend önként'!Q24+'címrend államig'!Q24)</f>
        <v>0</v>
      </c>
      <c r="R24" s="6">
        <f>SUM('címrend kötelező'!R24+'címrend önként'!R24+'címrend államig'!R24)</f>
        <v>0</v>
      </c>
      <c r="S24" s="6">
        <f>SUM('címrend kötelező'!S24+'címrend önként'!S24+'címrend államig'!S24)</f>
        <v>0</v>
      </c>
      <c r="T24" s="6">
        <f>SUM('címrend kötelező'!T24+'címrend önként'!T24+'címrend államig'!T24)</f>
        <v>0</v>
      </c>
      <c r="U24" s="6">
        <f>SUM('címrend kötelező'!U24+'címrend önként'!U24+'címrend államig'!U24)</f>
        <v>0</v>
      </c>
      <c r="V24" s="6">
        <f>SUM('címrend kötelező'!V24+'címrend önként'!V24+'címrend államig'!V24)</f>
        <v>0</v>
      </c>
      <c r="W24" s="6">
        <f>SUM('címrend kötelező'!W24+'címrend önként'!W24+'címrend államig'!W24)</f>
        <v>0</v>
      </c>
      <c r="X24" s="6">
        <f>SUM('címrend kötelező'!X24+'címrend önként'!X24+'címrend államig'!X24)</f>
        <v>0</v>
      </c>
      <c r="Y24" s="6">
        <f>SUM('címrend kötelező'!Y24+'címrend önként'!Y24+'címrend államig'!Y24)</f>
        <v>0</v>
      </c>
      <c r="Z24" s="6">
        <f>SUM('címrend kötelező'!Z24+'címrend önként'!Z24+'címrend államig'!Z24)</f>
        <v>0</v>
      </c>
      <c r="AA24" s="6">
        <f>SUM('címrend kötelező'!AA24+'címrend önként'!AA24+'címrend államig'!AA24)</f>
        <v>0</v>
      </c>
      <c r="AB24" s="6">
        <f>SUM('címrend kötelező'!AB24+'címrend önként'!AB24+'címrend államig'!AB24)</f>
        <v>0</v>
      </c>
      <c r="AC24" s="6">
        <f>SUM('címrend kötelező'!AC24+'címrend önként'!AC24+'címrend államig'!AC24)</f>
        <v>0</v>
      </c>
      <c r="AD24" s="6">
        <f>SUM('címrend kötelező'!AD24+'címrend önként'!AD24+'címrend államig'!AD24)</f>
        <v>0</v>
      </c>
      <c r="AE24" s="6">
        <f>SUM('címrend kötelező'!AE24+'címrend önként'!AE24+'címrend államig'!AE24)</f>
        <v>0</v>
      </c>
      <c r="AF24" s="6">
        <f>SUM('címrend kötelező'!AF24+'címrend önként'!AF24+'címrend államig'!AF24)</f>
        <v>0</v>
      </c>
      <c r="AG24" s="6">
        <f>SUM('címrend kötelező'!AG24+'címrend önként'!AG24+'címrend államig'!AG24)</f>
        <v>0</v>
      </c>
      <c r="AH24" s="6">
        <f>SUM('címrend kötelező'!AH24+'címrend önként'!AH24+'címrend államig'!AH24)</f>
        <v>0</v>
      </c>
      <c r="AI24" s="6">
        <f>SUM('címrend kötelező'!AI24+'címrend önként'!AI24+'címrend államig'!AI24)</f>
        <v>0</v>
      </c>
      <c r="AJ24" s="6">
        <f>SUM('címrend kötelező'!AJ24+'címrend önként'!AJ24+'címrend államig'!AJ24)</f>
        <v>0</v>
      </c>
      <c r="AK24" s="6">
        <f>SUM('címrend kötelező'!AK24+'címrend önként'!AK24+'címrend államig'!AK24)</f>
        <v>0</v>
      </c>
      <c r="AL24" s="6">
        <f>SUM('címrend kötelező'!AL24+'címrend önként'!AL24+'címrend államig'!AL24)</f>
        <v>0</v>
      </c>
      <c r="AM24" s="6">
        <f>SUM('címrend kötelező'!AM24+'címrend önként'!AM24+'címrend államig'!AM24)</f>
        <v>0</v>
      </c>
      <c r="AN24" s="6">
        <f>SUM('címrend kötelező'!AN24+'címrend önként'!AN24+'címrend államig'!AN24)</f>
        <v>0</v>
      </c>
      <c r="AO24" s="6">
        <f>SUM('címrend kötelező'!AO24+'címrend önként'!AO24+'címrend államig'!AO24)</f>
        <v>0</v>
      </c>
      <c r="AP24" s="6">
        <f>SUM('címrend kötelező'!AP24+'címrend önként'!AP24+'címrend államig'!AP24)</f>
        <v>0</v>
      </c>
      <c r="AQ24" s="6">
        <f>SUM('címrend kötelező'!AQ24+'címrend önként'!AQ24+'címrend államig'!AQ24)</f>
        <v>0</v>
      </c>
      <c r="AR24" s="6">
        <f>SUM('címrend kötelező'!AR24+'címrend önként'!AR24+'címrend államig'!AR24)</f>
        <v>0</v>
      </c>
      <c r="AS24" s="6">
        <f>SUM('címrend kötelező'!AS24+'címrend önként'!AS24+'címrend államig'!AS24)</f>
        <v>0</v>
      </c>
      <c r="AT24" s="6">
        <f>SUM('címrend kötelező'!AT24+'címrend önként'!AT24+'címrend államig'!AT24)</f>
        <v>0</v>
      </c>
      <c r="AU24" s="6">
        <f>SUM('címrend kötelező'!AU24+'címrend önként'!AU24+'címrend államig'!AU24)</f>
        <v>0</v>
      </c>
      <c r="AV24" s="6">
        <f>SUM('címrend kötelező'!AV24+'címrend önként'!AV24+'címrend államig'!AV24)</f>
        <v>0</v>
      </c>
      <c r="AW24" s="6">
        <f>SUM('címrend kötelező'!AW24+'címrend önként'!AW24+'címrend államig'!AW24)</f>
        <v>0</v>
      </c>
      <c r="AX24" s="6">
        <f>SUM('címrend kötelező'!AX24+'címrend önként'!AX24+'címrend államig'!AX24)</f>
        <v>2520</v>
      </c>
      <c r="AY24" s="6">
        <f>SUM('címrend kötelező'!AY24+'címrend önként'!AY24+'címrend államig'!AY24)</f>
        <v>0</v>
      </c>
      <c r="AZ24" s="6">
        <f>SUM('címrend kötelező'!AZ24+'címrend önként'!AZ24+'címrend államig'!AZ24)</f>
        <v>2520</v>
      </c>
      <c r="BA24" s="6">
        <f>SUM('címrend kötelező'!BA24+'címrend önként'!BA24+'címrend államig'!BA24)</f>
        <v>0</v>
      </c>
      <c r="BB24" s="6">
        <f>SUM('címrend kötelező'!BB24+'címrend önként'!BB24+'címrend államig'!BB24)</f>
        <v>0</v>
      </c>
      <c r="BC24" s="6">
        <f>SUM('címrend kötelező'!BC24+'címrend önként'!BC24+'címrend államig'!BC24)</f>
        <v>0</v>
      </c>
      <c r="BD24" s="6">
        <f>SUM('címrend kötelező'!BD24+'címrend önként'!BD24+'címrend államig'!BD24)</f>
        <v>0</v>
      </c>
      <c r="BE24" s="6">
        <f>SUM('címrend kötelező'!BE24+'címrend önként'!BE24+'címrend államig'!BE24)</f>
        <v>0</v>
      </c>
      <c r="BF24" s="6">
        <f>SUM('címrend kötelező'!BF24+'címrend önként'!BF24+'címrend államig'!BF24)</f>
        <v>0</v>
      </c>
      <c r="BG24" s="6">
        <f>SUM('címrend kötelező'!BG24+'címrend önként'!BG24+'címrend államig'!BG24)</f>
        <v>0</v>
      </c>
      <c r="BH24" s="6">
        <f>SUM('címrend kötelező'!BH24+'címrend önként'!BH24+'címrend államig'!BH24)</f>
        <v>0</v>
      </c>
      <c r="BI24" s="6">
        <f>SUM('címrend kötelező'!BI24+'címrend önként'!BI24+'címrend államig'!BI24)</f>
        <v>0</v>
      </c>
      <c r="BJ24" s="6">
        <f>SUM('címrend kötelező'!BJ24+'címrend önként'!BJ24+'címrend államig'!BJ24)</f>
        <v>0</v>
      </c>
      <c r="BK24" s="6">
        <f>SUM('címrend kötelező'!BK24+'címrend önként'!BK24+'címrend államig'!BK24)</f>
        <v>0</v>
      </c>
      <c r="BL24" s="6">
        <f>SUM('címrend kötelező'!BL24+'címrend önként'!BL24+'címrend államig'!BL24)</f>
        <v>0</v>
      </c>
      <c r="BM24" s="6">
        <f>SUM('címrend kötelező'!BM24+'címrend önként'!BM24+'címrend államig'!BM24)</f>
        <v>0</v>
      </c>
      <c r="BN24" s="6">
        <f>SUM('címrend kötelező'!BN24+'címrend önként'!BN24+'címrend államig'!BN24)</f>
        <v>0</v>
      </c>
      <c r="BO24" s="6">
        <f>SUM('címrend kötelező'!BO24+'címrend önként'!BO24+'címrend államig'!BO24)</f>
        <v>0</v>
      </c>
      <c r="BP24" s="6">
        <f>SUM('címrend kötelező'!BP24+'címrend önként'!BP24+'címrend államig'!BP24)</f>
        <v>417131</v>
      </c>
      <c r="BQ24" s="6">
        <f>SUM('címrend kötelező'!BQ24+'címrend önként'!BQ24+'címrend államig'!BQ24)</f>
        <v>0</v>
      </c>
      <c r="BR24" s="6">
        <f>SUM('címrend kötelező'!BR24+'címrend önként'!BR24+'címrend államig'!BR24)</f>
        <v>417131</v>
      </c>
      <c r="BS24" s="6">
        <f>SUM('címrend kötelező'!BS24+'címrend önként'!BS24+'címrend államig'!BS24)</f>
        <v>0</v>
      </c>
      <c r="BT24" s="6">
        <f>SUM('címrend kötelező'!BT24+'címrend önként'!BT24+'címrend államig'!BT24)</f>
        <v>0</v>
      </c>
      <c r="BU24" s="6">
        <f>SUM('címrend kötelező'!BU24+'címrend önként'!BU24+'címrend államig'!BU24)</f>
        <v>0</v>
      </c>
      <c r="BV24" s="6">
        <f>SUM('címrend kötelező'!BV24+'címrend önként'!BV24+'címrend államig'!BV24)</f>
        <v>0</v>
      </c>
      <c r="BW24" s="6">
        <f>SUM('címrend kötelező'!BW24+'címrend önként'!BW24+'címrend államig'!BW24)</f>
        <v>0</v>
      </c>
      <c r="BX24" s="6">
        <f>SUM('címrend kötelező'!BX24+'címrend önként'!BX24+'címrend államig'!BX24)</f>
        <v>0</v>
      </c>
      <c r="BY24" s="6">
        <f>SUM('címrend kötelező'!BY24+'címrend önként'!BY24+'címrend államig'!BY24)</f>
        <v>9231</v>
      </c>
      <c r="BZ24" s="6">
        <f>SUM('címrend kötelező'!BZ24+'címrend önként'!BZ24+'címrend államig'!BZ24)</f>
        <v>0</v>
      </c>
      <c r="CA24" s="6">
        <f>SUM('címrend kötelező'!CA24+'címrend önként'!CA24+'címrend államig'!CA24)</f>
        <v>9231</v>
      </c>
      <c r="CB24" s="6">
        <f>SUM('címrend kötelező'!CB24+'címrend önként'!CB24+'címrend államig'!CB24)</f>
        <v>0</v>
      </c>
      <c r="CC24" s="6">
        <f>SUM('címrend kötelező'!CC24+'címrend önként'!CC24+'címrend államig'!CC24)</f>
        <v>0</v>
      </c>
      <c r="CD24" s="6">
        <f>SUM('címrend kötelező'!CD24+'címrend önként'!CD24+'címrend államig'!CD24)</f>
        <v>0</v>
      </c>
      <c r="CE24" s="6">
        <f>SUM('címrend kötelező'!CE24+'címrend önként'!CE24+'címrend államig'!CE24)</f>
        <v>274403</v>
      </c>
      <c r="CF24" s="6">
        <f>SUM('címrend kötelező'!CF24+'címrend önként'!CF24+'címrend államig'!CF24)</f>
        <v>0</v>
      </c>
      <c r="CG24" s="6">
        <f>SUM('címrend kötelező'!CG24+'címrend önként'!CG24+'címrend államig'!CG24)</f>
        <v>274403</v>
      </c>
      <c r="CH24" s="6">
        <f>SUM('címrend kötelező'!CH24+'címrend önként'!CH24+'címrend államig'!CH24)</f>
        <v>0</v>
      </c>
      <c r="CI24" s="6">
        <f>SUM('címrend kötelező'!CI24+'címrend önként'!CI24+'címrend államig'!CI24)</f>
        <v>0</v>
      </c>
      <c r="CJ24" s="6">
        <f>SUM('címrend kötelező'!CJ24+'címrend önként'!CJ24+'címrend államig'!CJ24)</f>
        <v>0</v>
      </c>
      <c r="CK24" s="6">
        <f>SUM('címrend kötelező'!CK24+'címrend önként'!CK24+'címrend államig'!CK24)</f>
        <v>0</v>
      </c>
      <c r="CL24" s="6">
        <f>SUM('címrend kötelező'!CL24+'címrend önként'!CL24+'címrend államig'!CL24)</f>
        <v>37010</v>
      </c>
      <c r="CM24" s="6">
        <f>SUM('címrend kötelező'!CM24+'címrend önként'!CM24+'címrend államig'!CM24)</f>
        <v>37010</v>
      </c>
      <c r="CN24" s="6">
        <f>SUM('címrend kötelező'!CN24+'címrend önként'!CN24+'címrend államig'!CN24)</f>
        <v>158687</v>
      </c>
      <c r="CO24" s="6">
        <f>SUM('címrend kötelező'!CO24+'címrend önként'!CO24+'címrend államig'!CO24)</f>
        <v>0</v>
      </c>
      <c r="CP24" s="6">
        <f>SUM('címrend kötelező'!CP24+'címrend önként'!CP24+'címrend államig'!CP24)</f>
        <v>158687</v>
      </c>
      <c r="CQ24" s="6">
        <f>SUM('címrend kötelező'!CQ24+'címrend önként'!CQ24+'címrend államig'!CQ24)</f>
        <v>0</v>
      </c>
      <c r="CR24" s="6">
        <f>SUM('címrend kötelező'!CR24+'címrend önként'!CR24+'címrend államig'!CR24)</f>
        <v>0</v>
      </c>
      <c r="CS24" s="6">
        <f>SUM('címrend kötelező'!CS24+'címrend önként'!CS24+'címrend államig'!CS24)</f>
        <v>0</v>
      </c>
      <c r="CT24" s="6">
        <f>SUM('címrend kötelező'!CT24+'címrend önként'!CT24+'címrend államig'!CT24)</f>
        <v>0</v>
      </c>
      <c r="CU24" s="6">
        <f>SUM('címrend kötelező'!CU24+'címrend önként'!CU24+'címrend államig'!CU24)</f>
        <v>0</v>
      </c>
      <c r="CV24" s="6">
        <f>SUM('címrend kötelező'!CV24+'címrend önként'!CV24+'címrend államig'!CV24)</f>
        <v>0</v>
      </c>
      <c r="CW24" s="6">
        <f>SUM('címrend kötelező'!CW24+'címrend önként'!CW24+'címrend államig'!CW24)</f>
        <v>0</v>
      </c>
      <c r="CX24" s="6">
        <f>SUM('címrend kötelező'!CX24+'címrend önként'!CX24+'címrend államig'!CX24)</f>
        <v>0</v>
      </c>
      <c r="CY24" s="6">
        <f>SUM('címrend kötelező'!CY24+'címrend önként'!CY24+'címrend államig'!CY24)</f>
        <v>0</v>
      </c>
      <c r="CZ24" s="6">
        <f>SUM('címrend kötelező'!CZ24+'címrend önként'!CZ24+'címrend államig'!CZ24)</f>
        <v>393</v>
      </c>
      <c r="DA24" s="6">
        <f>SUM('címrend kötelező'!DA24+'címrend önként'!DA24+'címrend államig'!DA24)</f>
        <v>0</v>
      </c>
      <c r="DB24" s="6">
        <f>SUM('címrend kötelező'!DB24+'címrend önként'!DB24+'címrend államig'!DB24)</f>
        <v>393</v>
      </c>
      <c r="DC24" s="6">
        <f>SUM('címrend kötelező'!DC24+'címrend önként'!DC24+'címrend államig'!DC24)</f>
        <v>2177974</v>
      </c>
      <c r="DD24" s="6">
        <f>SUM('címrend kötelező'!DD24+'címrend önként'!DD24+'címrend államig'!DD24)</f>
        <v>121014</v>
      </c>
      <c r="DE24" s="6">
        <f>SUM('címrend kötelező'!DE24+'címrend önként'!DE24+'címrend államig'!DE24)</f>
        <v>2298988</v>
      </c>
      <c r="DF24" s="6">
        <f>SUM('címrend kötelező'!DF24+'címrend önként'!DF24+'címrend államig'!DF24)</f>
        <v>0</v>
      </c>
      <c r="DG24" s="6">
        <f>SUM('címrend kötelező'!DG24+'címrend önként'!DG24+'címrend államig'!DG24)</f>
        <v>0</v>
      </c>
      <c r="DH24" s="6">
        <f>SUM('címrend kötelező'!DH24+'címrend önként'!DH24+'címrend államig'!DH24)</f>
        <v>0</v>
      </c>
      <c r="DI24" s="6">
        <f>SUM('címrend kötelező'!DI24+'címrend önként'!DI24+'címrend államig'!DI24)</f>
        <v>0</v>
      </c>
      <c r="DJ24" s="6">
        <f>SUM('címrend kötelező'!DJ24+'címrend önként'!DJ24+'címrend államig'!DJ24)</f>
        <v>0</v>
      </c>
      <c r="DK24" s="6">
        <f>SUM('címrend kötelező'!DK24+'címrend önként'!DK24+'címrend államig'!DK24)</f>
        <v>0</v>
      </c>
      <c r="DL24" s="6">
        <f>SUM('címrend kötelező'!DL24+'címrend önként'!DL24+'címrend államig'!DL24)</f>
        <v>0</v>
      </c>
      <c r="DM24" s="6">
        <f>SUM('címrend kötelező'!DM24+'címrend önként'!DM24+'címrend államig'!DM24)</f>
        <v>0</v>
      </c>
      <c r="DN24" s="6">
        <f>SUM('címrend kötelező'!DN24+'címrend önként'!DN24+'címrend államig'!DN24)</f>
        <v>0</v>
      </c>
      <c r="DO24" s="6">
        <f>SUM('címrend kötelező'!DO24+'címrend önként'!DO24+'címrend államig'!DO24)</f>
        <v>35000</v>
      </c>
      <c r="DP24" s="6">
        <f>SUM('címrend kötelező'!DP24+'címrend önként'!DP24+'címrend államig'!DP24)</f>
        <v>5500</v>
      </c>
      <c r="DQ24" s="6">
        <f>SUM('címrend kötelező'!DQ24+'címrend önként'!DQ24+'címrend államig'!DQ24)</f>
        <v>40500</v>
      </c>
      <c r="DR24" s="251">
        <f t="shared" si="165"/>
        <v>3130128</v>
      </c>
      <c r="DS24" s="251">
        <f t="shared" si="457"/>
        <v>168497</v>
      </c>
      <c r="DT24" s="251">
        <f t="shared" si="458"/>
        <v>3298625</v>
      </c>
      <c r="DU24" s="6">
        <f>SUM('címrend kötelező'!DU24+'címrend önként'!DU24+'címrend államig'!DU24)</f>
        <v>0</v>
      </c>
      <c r="DV24" s="6">
        <f>SUM('címrend kötelező'!DV24+'címrend önként'!DV24+'címrend államig'!DV24)</f>
        <v>0</v>
      </c>
      <c r="DW24" s="6">
        <f>SUM('címrend kötelező'!DW24+'címrend önként'!DW24+'címrend államig'!DW24)</f>
        <v>0</v>
      </c>
      <c r="DX24" s="6">
        <f>SUM('címrend kötelező'!DX24+'címrend önként'!DX24+'címrend államig'!DX24)</f>
        <v>0</v>
      </c>
      <c r="DY24" s="6">
        <f>SUM('címrend kötelező'!DY24+'címrend önként'!DY24+'címrend államig'!DY24)</f>
        <v>0</v>
      </c>
      <c r="DZ24" s="6">
        <f>SUM('címrend kötelező'!DZ24+'címrend önként'!DZ24+'címrend államig'!DZ24)</f>
        <v>0</v>
      </c>
      <c r="EA24" s="6">
        <f>SUM('címrend kötelező'!EA24+'címrend önként'!EA24+'címrend államig'!EA24)</f>
        <v>0</v>
      </c>
      <c r="EB24" s="6">
        <f>SUM('címrend kötelező'!EB24+'címrend önként'!EB24+'címrend államig'!EB24)</f>
        <v>0</v>
      </c>
      <c r="EC24" s="6">
        <f>SUM('címrend kötelező'!EC24+'címrend önként'!EC24+'címrend államig'!EC24)</f>
        <v>0</v>
      </c>
      <c r="ED24" s="6">
        <f>SUM('címrend kötelező'!ED24+'címrend önként'!ED24+'címrend államig'!ED24)</f>
        <v>0</v>
      </c>
      <c r="EE24" s="6">
        <f>SUM('címrend kötelező'!EE24+'címrend önként'!EE24+'címrend államig'!EE24)</f>
        <v>0</v>
      </c>
      <c r="EF24" s="6">
        <f>SUM('címrend kötelező'!EF24+'címrend önként'!EF24+'címrend államig'!EF24)</f>
        <v>0</v>
      </c>
      <c r="EG24" s="6">
        <f>SUM('címrend kötelező'!EG24+'címrend önként'!EG24+'címrend államig'!EG24)</f>
        <v>0</v>
      </c>
      <c r="EH24" s="6">
        <f>SUM('címrend kötelező'!EH24+'címrend önként'!EH24+'címrend államig'!EH24)</f>
        <v>0</v>
      </c>
      <c r="EI24" s="6">
        <f>SUM('címrend kötelező'!EI24+'címrend önként'!EI24+'címrend államig'!EI24)</f>
        <v>0</v>
      </c>
      <c r="EJ24" s="6">
        <f>SUM('címrend kötelező'!EJ24+'címrend önként'!EJ24+'címrend államig'!EJ24)</f>
        <v>0</v>
      </c>
      <c r="EK24" s="6">
        <f>SUM('címrend kötelező'!EK24+'címrend önként'!EK24+'címrend államig'!EK24)</f>
        <v>0</v>
      </c>
      <c r="EL24" s="6">
        <f>SUM('címrend kötelező'!EL24+'címrend önként'!EL24+'címrend államig'!EL24)</f>
        <v>0</v>
      </c>
      <c r="EM24" s="6">
        <f>SUM('címrend kötelező'!EM24+'címrend önként'!EM24+'címrend államig'!EM24)</f>
        <v>0</v>
      </c>
      <c r="EN24" s="6">
        <f>SUM('címrend kötelező'!EN24+'címrend önként'!EN24+'címrend államig'!EN24)</f>
        <v>0</v>
      </c>
      <c r="EO24" s="6">
        <f>SUM('címrend kötelező'!EO24+'címrend önként'!EO24+'címrend államig'!EO24)</f>
        <v>0</v>
      </c>
      <c r="EP24" s="6">
        <f>SUM('címrend kötelező'!EP24+'címrend önként'!EP24+'címrend államig'!EP24)</f>
        <v>0</v>
      </c>
      <c r="EQ24" s="6">
        <f>SUM('címrend kötelező'!EQ24+'címrend önként'!EQ24+'címrend államig'!EQ24)</f>
        <v>0</v>
      </c>
      <c r="ER24" s="6">
        <f>SUM('címrend kötelező'!ER24+'címrend önként'!ER24+'címrend államig'!ER24)</f>
        <v>0</v>
      </c>
      <c r="ES24" s="6">
        <f>SUM('címrend kötelező'!ES24+'címrend önként'!ES24+'címrend államig'!ES24)</f>
        <v>0</v>
      </c>
      <c r="ET24" s="6">
        <f>SUM('címrend kötelező'!ET24+'címrend önként'!ET24+'címrend államig'!ET24)</f>
        <v>0</v>
      </c>
      <c r="EU24" s="6">
        <f>SUM('címrend kötelező'!EU24+'címrend önként'!EU24+'címrend államig'!EU24)</f>
        <v>0</v>
      </c>
      <c r="EV24" s="251">
        <f t="shared" si="166"/>
        <v>0</v>
      </c>
      <c r="EW24" s="251">
        <f t="shared" si="459"/>
        <v>0</v>
      </c>
      <c r="EX24" s="251">
        <f t="shared" si="460"/>
        <v>0</v>
      </c>
      <c r="EY24" s="251">
        <f>'címrend kötelező'!EY24+'címrend önként'!EY24+'címrend államig'!EY24</f>
        <v>0</v>
      </c>
      <c r="EZ24" s="251">
        <f>'címrend kötelező'!EZ24+'címrend önként'!EZ24+'címrend államig'!EZ24</f>
        <v>0</v>
      </c>
      <c r="FA24" s="251">
        <f>'címrend kötelező'!FA24+'címrend önként'!FA24+'címrend államig'!FA24</f>
        <v>0</v>
      </c>
      <c r="FB24" s="251">
        <f>'címrend kötelező'!FB24+'címrend önként'!FB24+'címrend államig'!FB24</f>
        <v>0</v>
      </c>
      <c r="FC24" s="251">
        <f>'címrend kötelező'!FC24+'címrend önként'!FC24+'címrend államig'!FC24</f>
        <v>0</v>
      </c>
      <c r="FD24" s="251">
        <f>'címrend kötelező'!FD24+'címrend önként'!FD24+'címrend államig'!FD24</f>
        <v>0</v>
      </c>
      <c r="FE24" s="251">
        <f>'címrend kötelező'!FE24+'címrend önként'!FE24+'címrend államig'!FE24</f>
        <v>0</v>
      </c>
      <c r="FF24" s="251">
        <f>'címrend kötelező'!FF24+'címrend önként'!FF24+'címrend államig'!FF24</f>
        <v>0</v>
      </c>
      <c r="FG24" s="251">
        <f>'címrend kötelező'!FG24+'címrend önként'!FG24+'címrend államig'!FG24</f>
        <v>0</v>
      </c>
      <c r="FH24" s="251">
        <f>'címrend kötelező'!FH24+'címrend önként'!FH24+'címrend államig'!FH24</f>
        <v>0</v>
      </c>
      <c r="FI24" s="251">
        <f>'címrend kötelező'!FI24+'címrend önként'!FI24+'címrend államig'!FI24</f>
        <v>0</v>
      </c>
      <c r="FJ24" s="251">
        <f>'címrend kötelező'!FJ24+'címrend önként'!FJ24+'címrend államig'!FJ24</f>
        <v>0</v>
      </c>
      <c r="FK24" s="251">
        <f>'címrend kötelező'!FK24+'címrend önként'!FK24+'címrend államig'!FK24</f>
        <v>0</v>
      </c>
      <c r="FL24" s="251">
        <f>'címrend kötelező'!FL24+'címrend önként'!FL24+'címrend államig'!FL24</f>
        <v>0</v>
      </c>
      <c r="FM24" s="251">
        <f>'címrend kötelező'!FM24+'címrend önként'!FM24+'címrend államig'!FM24</f>
        <v>0</v>
      </c>
      <c r="FN24" s="251">
        <f>'címrend kötelező'!FN24+'címrend önként'!FN24+'címrend államig'!FN24</f>
        <v>0</v>
      </c>
      <c r="FO24" s="251">
        <f>'címrend kötelező'!FO24+'címrend önként'!FO24+'címrend államig'!FO24</f>
        <v>0</v>
      </c>
      <c r="FP24" s="251">
        <f>'címrend kötelező'!FP24+'címrend önként'!FP24+'címrend államig'!FP24</f>
        <v>0</v>
      </c>
      <c r="FQ24" s="251">
        <f>'címrend kötelező'!FQ24+'címrend önként'!FQ24+'címrend államig'!FQ24</f>
        <v>0</v>
      </c>
      <c r="FR24" s="251">
        <f>'címrend kötelező'!FR24+'címrend önként'!FR24+'címrend államig'!FR24</f>
        <v>0</v>
      </c>
      <c r="FS24" s="251">
        <f>'címrend kötelező'!FS24+'címrend önként'!FS24+'címrend államig'!FS24</f>
        <v>0</v>
      </c>
      <c r="FT24" s="251">
        <f>'címrend kötelező'!FT24+'címrend önként'!FT24+'címrend államig'!FT24</f>
        <v>0</v>
      </c>
      <c r="FU24" s="251">
        <f>'címrend kötelező'!FU24+'címrend önként'!FU24+'címrend államig'!FU24</f>
        <v>0</v>
      </c>
      <c r="FV24" s="251">
        <f>'címrend kötelező'!FV24+'címrend önként'!FV24+'címrend államig'!FV24</f>
        <v>0</v>
      </c>
      <c r="FW24" s="251">
        <f>'címrend kötelező'!FW24+'címrend önként'!FW24+'címrend államig'!FW24</f>
        <v>0</v>
      </c>
      <c r="FX24" s="251">
        <f>'címrend kötelező'!FX24+'címrend önként'!FX24+'címrend államig'!FX24</f>
        <v>0</v>
      </c>
      <c r="FY24" s="251">
        <f>'címrend kötelező'!FY24+'címrend önként'!FY24+'címrend államig'!FY24</f>
        <v>0</v>
      </c>
      <c r="FZ24" s="251">
        <f>'címrend kötelező'!FZ24+'címrend önként'!FZ24+'címrend államig'!FZ24</f>
        <v>0</v>
      </c>
      <c r="GA24" s="251">
        <f>'címrend kötelező'!GA24+'címrend önként'!GA24+'címrend államig'!GA24</f>
        <v>0</v>
      </c>
      <c r="GB24" s="251">
        <f>'címrend kötelező'!GB24+'címrend önként'!GB24+'címrend államig'!GB24</f>
        <v>0</v>
      </c>
      <c r="GC24" s="251">
        <f>'címrend kötelező'!GC24+'címrend önként'!GC24+'címrend államig'!GC24</f>
        <v>0</v>
      </c>
      <c r="GD24" s="251">
        <f>'címrend kötelező'!GD24+'címrend önként'!GD24+'címrend államig'!GD24</f>
        <v>0</v>
      </c>
      <c r="GE24" s="251">
        <f>'címrend kötelező'!GE24+'címrend önként'!GE24+'címrend államig'!GE24</f>
        <v>0</v>
      </c>
      <c r="GF24" s="251">
        <f>'címrend kötelező'!GF24+'címrend önként'!GF24+'címrend államig'!GF24</f>
        <v>0</v>
      </c>
      <c r="GG24" s="251">
        <f>'címrend kötelező'!GG24+'címrend önként'!GG24+'címrend államig'!GG24</f>
        <v>0</v>
      </c>
      <c r="GH24" s="251">
        <f>'címrend kötelező'!GH24+'címrend önként'!GH24+'címrend államig'!GH24</f>
        <v>0</v>
      </c>
      <c r="GI24" s="251">
        <f>'címrend kötelező'!GI24+'címrend önként'!GI24+'címrend államig'!GI24</f>
        <v>0</v>
      </c>
      <c r="GJ24" s="251">
        <f>'címrend kötelező'!GJ24+'címrend önként'!GJ24+'címrend államig'!GJ24</f>
        <v>0</v>
      </c>
      <c r="GK24" s="251">
        <f>'címrend kötelező'!GK24+'címrend önként'!GK24+'címrend államig'!GK24</f>
        <v>0</v>
      </c>
      <c r="GL24" s="251">
        <f>EY24+FB24+FE24+FH24+FK24+FN24+FQ24+FT24+FW24+FZ24+GC24+GF24+GI24</f>
        <v>0</v>
      </c>
      <c r="GM24" s="251">
        <f t="shared" si="461"/>
        <v>0</v>
      </c>
      <c r="GN24" s="251">
        <f t="shared" si="461"/>
        <v>0</v>
      </c>
      <c r="GO24" s="251">
        <f>'címrend kötelező'!GO24+'címrend önként'!GO24+'címrend államig'!GO24</f>
        <v>0</v>
      </c>
      <c r="GP24" s="251">
        <f>'címrend kötelező'!GP24+'címrend önként'!GP24+'címrend államig'!GP24</f>
        <v>0</v>
      </c>
      <c r="GQ24" s="251">
        <f>'címrend kötelező'!GQ24+'címrend önként'!GQ24+'címrend államig'!GQ24</f>
        <v>0</v>
      </c>
      <c r="GR24" s="251">
        <f>'címrend kötelező'!GR24+'címrend önként'!GR24+'címrend államig'!GR24</f>
        <v>0</v>
      </c>
      <c r="GS24" s="251">
        <f>'címrend kötelező'!GS24+'címrend önként'!GS24+'címrend államig'!GS24</f>
        <v>0</v>
      </c>
      <c r="GT24" s="251">
        <f>'címrend kötelező'!GT24+'címrend önként'!GT24+'címrend államig'!GT24</f>
        <v>0</v>
      </c>
      <c r="GU24" s="251">
        <f>'címrend kötelező'!GU24+'címrend önként'!GU24+'címrend államig'!GU24</f>
        <v>0</v>
      </c>
      <c r="GV24" s="251">
        <f>'címrend kötelező'!GV24+'címrend önként'!GV24+'címrend államig'!GV24</f>
        <v>0</v>
      </c>
      <c r="GW24" s="251">
        <f>'címrend kötelező'!GW24+'címrend önként'!GW24+'címrend államig'!GW24</f>
        <v>0</v>
      </c>
      <c r="GX24" s="35">
        <f t="shared" si="159"/>
        <v>0</v>
      </c>
      <c r="GY24" s="35">
        <f t="shared" si="462"/>
        <v>0</v>
      </c>
      <c r="GZ24" s="35">
        <f t="shared" si="463"/>
        <v>0</v>
      </c>
      <c r="HA24" s="35">
        <f t="shared" si="162"/>
        <v>3130128</v>
      </c>
      <c r="HB24" s="35">
        <f t="shared" si="464"/>
        <v>168497</v>
      </c>
      <c r="HC24" s="131">
        <f t="shared" si="465"/>
        <v>3298625</v>
      </c>
      <c r="HE24" s="136"/>
      <c r="HF24" s="136"/>
    </row>
    <row r="25" spans="1:214" ht="15" customHeight="1" x14ac:dyDescent="0.2">
      <c r="A25" s="112" t="s">
        <v>393</v>
      </c>
      <c r="B25" s="6">
        <f>SUM('címrend kötelező'!B25+'címrend önként'!B25+'címrend államig'!B25)</f>
        <v>0</v>
      </c>
      <c r="C25" s="6">
        <f>SUM('címrend kötelező'!C25+'címrend önként'!C25+'címrend államig'!C25)</f>
        <v>0</v>
      </c>
      <c r="D25" s="6">
        <f>SUM('címrend kötelező'!D25+'címrend önként'!D25+'címrend államig'!D25)</f>
        <v>0</v>
      </c>
      <c r="E25" s="6">
        <f>SUM('címrend kötelező'!E25+'címrend önként'!E25+'címrend államig'!E25)</f>
        <v>0</v>
      </c>
      <c r="F25" s="6">
        <f>SUM('címrend kötelező'!F25+'címrend önként'!F25+'címrend államig'!F25)</f>
        <v>0</v>
      </c>
      <c r="G25" s="6">
        <f>SUM('címrend kötelező'!G25+'címrend önként'!G25+'címrend államig'!G25)</f>
        <v>0</v>
      </c>
      <c r="H25" s="6">
        <f>SUM('címrend kötelező'!H25+'címrend önként'!H25+'címrend államig'!H25)</f>
        <v>0</v>
      </c>
      <c r="I25" s="6">
        <f>SUM('címrend kötelező'!I25+'címrend önként'!I25+'címrend államig'!I25)</f>
        <v>0</v>
      </c>
      <c r="J25" s="6">
        <f>SUM('címrend kötelező'!J25+'címrend önként'!J25+'címrend államig'!J25)</f>
        <v>0</v>
      </c>
      <c r="K25" s="6">
        <f>SUM('címrend kötelező'!K25+'címrend önként'!K25+'címrend államig'!K25)</f>
        <v>0</v>
      </c>
      <c r="L25" s="6">
        <f>SUM('címrend kötelező'!L25+'címrend önként'!L25+'címrend államig'!L25)</f>
        <v>0</v>
      </c>
      <c r="M25" s="6">
        <f>SUM('címrend kötelező'!M25+'címrend önként'!M25+'címrend államig'!M25)</f>
        <v>0</v>
      </c>
      <c r="N25" s="6">
        <f>SUM('címrend kötelező'!N25+'címrend önként'!N25+'címrend államig'!N25)</f>
        <v>0</v>
      </c>
      <c r="O25" s="6">
        <f>SUM('címrend kötelező'!O25+'címrend önként'!O25+'címrend államig'!O25)</f>
        <v>0</v>
      </c>
      <c r="P25" s="6">
        <f>SUM('címrend kötelező'!P25+'címrend önként'!P25+'címrend államig'!P25)</f>
        <v>0</v>
      </c>
      <c r="Q25" s="6">
        <f>SUM('címrend kötelező'!Q25+'címrend önként'!Q25+'címrend államig'!Q25)</f>
        <v>0</v>
      </c>
      <c r="R25" s="6">
        <f>SUM('címrend kötelező'!R25+'címrend önként'!R25+'címrend államig'!R25)</f>
        <v>0</v>
      </c>
      <c r="S25" s="6">
        <f>SUM('címrend kötelező'!S25+'címrend önként'!S25+'címrend államig'!S25)</f>
        <v>0</v>
      </c>
      <c r="T25" s="6">
        <f>SUM('címrend kötelező'!T25+'címrend önként'!T25+'címrend államig'!T25)</f>
        <v>944571</v>
      </c>
      <c r="U25" s="6">
        <f>SUM('címrend kötelező'!U25+'címrend önként'!U25+'címrend államig'!U25)</f>
        <v>-20643</v>
      </c>
      <c r="V25" s="6">
        <f>SUM('címrend kötelező'!V25+'címrend önként'!V25+'címrend államig'!V25)</f>
        <v>923928</v>
      </c>
      <c r="W25" s="6">
        <f>SUM('címrend kötelező'!W25+'címrend önként'!W25+'címrend államig'!W25)</f>
        <v>0</v>
      </c>
      <c r="X25" s="6">
        <f>SUM('címrend kötelező'!X25+'címrend önként'!X25+'címrend államig'!X25)</f>
        <v>0</v>
      </c>
      <c r="Y25" s="6">
        <f>SUM('címrend kötelező'!Y25+'címrend önként'!Y25+'címrend államig'!Y25)</f>
        <v>0</v>
      </c>
      <c r="Z25" s="6">
        <f>SUM('címrend kötelező'!Z25+'címrend önként'!Z25+'címrend államig'!Z25)</f>
        <v>0</v>
      </c>
      <c r="AA25" s="6">
        <f>SUM('címrend kötelező'!AA25+'címrend önként'!AA25+'címrend államig'!AA25)</f>
        <v>0</v>
      </c>
      <c r="AB25" s="6">
        <f>SUM('címrend kötelező'!AB25+'címrend önként'!AB25+'címrend államig'!AB25)</f>
        <v>0</v>
      </c>
      <c r="AC25" s="6">
        <f>SUM('címrend kötelező'!AC25+'címrend önként'!AC25+'címrend államig'!AC25)</f>
        <v>0</v>
      </c>
      <c r="AD25" s="6">
        <f>SUM('címrend kötelező'!AD25+'címrend önként'!AD25+'címrend államig'!AD25)</f>
        <v>0</v>
      </c>
      <c r="AE25" s="6">
        <f>SUM('címrend kötelező'!AE25+'címrend önként'!AE25+'címrend államig'!AE25)</f>
        <v>0</v>
      </c>
      <c r="AF25" s="6">
        <f>SUM('címrend kötelező'!AF25+'címrend önként'!AF25+'címrend államig'!AF25)</f>
        <v>0</v>
      </c>
      <c r="AG25" s="6">
        <f>SUM('címrend kötelező'!AG25+'címrend önként'!AG25+'címrend államig'!AG25)</f>
        <v>0</v>
      </c>
      <c r="AH25" s="6">
        <f>SUM('címrend kötelező'!AH25+'címrend önként'!AH25+'címrend államig'!AH25)</f>
        <v>0</v>
      </c>
      <c r="AI25" s="6">
        <f>SUM('címrend kötelező'!AI25+'címrend önként'!AI25+'címrend államig'!AI25)</f>
        <v>0</v>
      </c>
      <c r="AJ25" s="6">
        <f>SUM('címrend kötelező'!AJ25+'címrend önként'!AJ25+'címrend államig'!AJ25)</f>
        <v>0</v>
      </c>
      <c r="AK25" s="6">
        <f>SUM('címrend kötelező'!AK25+'címrend önként'!AK25+'címrend államig'!AK25)</f>
        <v>0</v>
      </c>
      <c r="AL25" s="6">
        <f>SUM('címrend kötelező'!AL25+'címrend önként'!AL25+'címrend államig'!AL25)</f>
        <v>0</v>
      </c>
      <c r="AM25" s="6">
        <f>SUM('címrend kötelező'!AM25+'címrend önként'!AM25+'címrend államig'!AM25)</f>
        <v>0</v>
      </c>
      <c r="AN25" s="6">
        <f>SUM('címrend kötelező'!AN25+'címrend önként'!AN25+'címrend államig'!AN25)</f>
        <v>0</v>
      </c>
      <c r="AO25" s="6">
        <f>SUM('címrend kötelező'!AO25+'címrend önként'!AO25+'címrend államig'!AO25)</f>
        <v>0</v>
      </c>
      <c r="AP25" s="6">
        <f>SUM('címrend kötelező'!AP25+'címrend önként'!AP25+'címrend államig'!AP25)</f>
        <v>0</v>
      </c>
      <c r="AQ25" s="6">
        <f>SUM('címrend kötelező'!AQ25+'címrend önként'!AQ25+'címrend államig'!AQ25)</f>
        <v>0</v>
      </c>
      <c r="AR25" s="6">
        <f>SUM('címrend kötelező'!AR25+'címrend önként'!AR25+'címrend államig'!AR25)</f>
        <v>0</v>
      </c>
      <c r="AS25" s="6">
        <f>SUM('címrend kötelező'!AS25+'címrend önként'!AS25+'címrend államig'!AS25)</f>
        <v>0</v>
      </c>
      <c r="AT25" s="6">
        <f>SUM('címrend kötelező'!AT25+'címrend önként'!AT25+'címrend államig'!AT25)</f>
        <v>0</v>
      </c>
      <c r="AU25" s="6">
        <f>SUM('címrend kötelező'!AU25+'címrend önként'!AU25+'címrend államig'!AU25)</f>
        <v>0</v>
      </c>
      <c r="AV25" s="6">
        <f>SUM('címrend kötelező'!AV25+'címrend önként'!AV25+'címrend államig'!AV25)</f>
        <v>0</v>
      </c>
      <c r="AW25" s="6">
        <f>SUM('címrend kötelező'!AW25+'címrend önként'!AW25+'címrend államig'!AW25)</f>
        <v>0</v>
      </c>
      <c r="AX25" s="6">
        <f>SUM('címrend kötelező'!AX25+'címrend önként'!AX25+'címrend államig'!AX25)</f>
        <v>0</v>
      </c>
      <c r="AY25" s="6">
        <f>SUM('címrend kötelező'!AY25+'címrend önként'!AY25+'címrend államig'!AY25)</f>
        <v>0</v>
      </c>
      <c r="AZ25" s="6">
        <f>SUM('címrend kötelező'!AZ25+'címrend önként'!AZ25+'címrend államig'!AZ25)</f>
        <v>0</v>
      </c>
      <c r="BA25" s="6">
        <f>SUM('címrend kötelező'!BA25+'címrend önként'!BA25+'címrend államig'!BA25)</f>
        <v>0</v>
      </c>
      <c r="BB25" s="6">
        <f>SUM('címrend kötelező'!BB25+'címrend önként'!BB25+'címrend államig'!BB25)</f>
        <v>0</v>
      </c>
      <c r="BC25" s="6">
        <f>SUM('címrend kötelező'!BC25+'címrend önként'!BC25+'címrend államig'!BC25)</f>
        <v>0</v>
      </c>
      <c r="BD25" s="6">
        <f>SUM('címrend kötelező'!BD25+'címrend önként'!BD25+'címrend államig'!BD25)</f>
        <v>0</v>
      </c>
      <c r="BE25" s="6">
        <f>SUM('címrend kötelező'!BE25+'címrend önként'!BE25+'címrend államig'!BE25)</f>
        <v>0</v>
      </c>
      <c r="BF25" s="6">
        <f>SUM('címrend kötelező'!BF25+'címrend önként'!BF25+'címrend államig'!BF25)</f>
        <v>0</v>
      </c>
      <c r="BG25" s="6">
        <f>SUM('címrend kötelező'!BG25+'címrend önként'!BG25+'címrend államig'!BG25)</f>
        <v>0</v>
      </c>
      <c r="BH25" s="6">
        <f>SUM('címrend kötelező'!BH25+'címrend önként'!BH25+'címrend államig'!BH25)</f>
        <v>0</v>
      </c>
      <c r="BI25" s="6">
        <f>SUM('címrend kötelező'!BI25+'címrend önként'!BI25+'címrend államig'!BI25)</f>
        <v>0</v>
      </c>
      <c r="BJ25" s="6">
        <f>SUM('címrend kötelező'!BJ25+'címrend önként'!BJ25+'címrend államig'!BJ25)</f>
        <v>0</v>
      </c>
      <c r="BK25" s="6">
        <f>SUM('címrend kötelező'!BK25+'címrend önként'!BK25+'címrend államig'!BK25)</f>
        <v>0</v>
      </c>
      <c r="BL25" s="6">
        <f>SUM('címrend kötelező'!BL25+'címrend önként'!BL25+'címrend államig'!BL25)</f>
        <v>0</v>
      </c>
      <c r="BM25" s="6">
        <f>SUM('címrend kötelező'!BM25+'címrend önként'!BM25+'címrend államig'!BM25)</f>
        <v>0</v>
      </c>
      <c r="BN25" s="6">
        <f>SUM('címrend kötelező'!BN25+'címrend önként'!BN25+'címrend államig'!BN25)</f>
        <v>0</v>
      </c>
      <c r="BO25" s="6">
        <f>SUM('címrend kötelező'!BO25+'címrend önként'!BO25+'címrend államig'!BO25)</f>
        <v>0</v>
      </c>
      <c r="BP25" s="6">
        <f>SUM('címrend kötelező'!BP25+'címrend önként'!BP25+'címrend államig'!BP25)</f>
        <v>0</v>
      </c>
      <c r="BQ25" s="6">
        <f>SUM('címrend kötelező'!BQ25+'címrend önként'!BQ25+'címrend államig'!BQ25)</f>
        <v>0</v>
      </c>
      <c r="BR25" s="6">
        <f>SUM('címrend kötelező'!BR25+'címrend önként'!BR25+'címrend államig'!BR25)</f>
        <v>0</v>
      </c>
      <c r="BS25" s="6">
        <f>SUM('címrend kötelező'!BS25+'címrend önként'!BS25+'címrend államig'!BS25)</f>
        <v>0</v>
      </c>
      <c r="BT25" s="6">
        <f>SUM('címrend kötelező'!BT25+'címrend önként'!BT25+'címrend államig'!BT25)</f>
        <v>0</v>
      </c>
      <c r="BU25" s="6">
        <f>SUM('címrend kötelező'!BU25+'címrend önként'!BU25+'címrend államig'!BU25)</f>
        <v>0</v>
      </c>
      <c r="BV25" s="6">
        <f>SUM('címrend kötelező'!BV25+'címrend önként'!BV25+'címrend államig'!BV25)</f>
        <v>0</v>
      </c>
      <c r="BW25" s="6">
        <f>SUM('címrend kötelező'!BW25+'címrend önként'!BW25+'címrend államig'!BW25)</f>
        <v>0</v>
      </c>
      <c r="BX25" s="6">
        <f>SUM('címrend kötelező'!BX25+'címrend önként'!BX25+'címrend államig'!BX25)</f>
        <v>0</v>
      </c>
      <c r="BY25" s="6">
        <f>SUM('címrend kötelező'!BY25+'címrend önként'!BY25+'címrend államig'!BY25)</f>
        <v>0</v>
      </c>
      <c r="BZ25" s="6">
        <f>SUM('címrend kötelező'!BZ25+'címrend önként'!BZ25+'címrend államig'!BZ25)</f>
        <v>0</v>
      </c>
      <c r="CA25" s="6">
        <f>SUM('címrend kötelező'!CA25+'címrend önként'!CA25+'címrend államig'!CA25)</f>
        <v>0</v>
      </c>
      <c r="CB25" s="6">
        <f>SUM('címrend kötelező'!CB25+'címrend önként'!CB25+'címrend államig'!CB25)</f>
        <v>0</v>
      </c>
      <c r="CC25" s="6">
        <f>SUM('címrend kötelező'!CC25+'címrend önként'!CC25+'címrend államig'!CC25)</f>
        <v>0</v>
      </c>
      <c r="CD25" s="6">
        <f>SUM('címrend kötelező'!CD25+'címrend önként'!CD25+'címrend államig'!CD25)</f>
        <v>0</v>
      </c>
      <c r="CE25" s="6">
        <f>SUM('címrend kötelező'!CE25+'címrend önként'!CE25+'címrend államig'!CE25)</f>
        <v>0</v>
      </c>
      <c r="CF25" s="6">
        <f>SUM('címrend kötelező'!CF25+'címrend önként'!CF25+'címrend államig'!CF25)</f>
        <v>0</v>
      </c>
      <c r="CG25" s="6">
        <f>SUM('címrend kötelező'!CG25+'címrend önként'!CG25+'címrend államig'!CG25)</f>
        <v>0</v>
      </c>
      <c r="CH25" s="6">
        <f>SUM('címrend kötelező'!CH25+'címrend önként'!CH25+'címrend államig'!CH25)</f>
        <v>0</v>
      </c>
      <c r="CI25" s="6">
        <f>SUM('címrend kötelező'!CI25+'címrend önként'!CI25+'címrend államig'!CI25)</f>
        <v>0</v>
      </c>
      <c r="CJ25" s="6">
        <f>SUM('címrend kötelező'!CJ25+'címrend önként'!CJ25+'címrend államig'!CJ25)</f>
        <v>0</v>
      </c>
      <c r="CK25" s="6">
        <f>SUM('címrend kötelező'!CK25+'címrend önként'!CK25+'címrend államig'!CK25)</f>
        <v>0</v>
      </c>
      <c r="CL25" s="6">
        <f>SUM('címrend kötelező'!CL25+'címrend önként'!CL25+'címrend államig'!CL25)</f>
        <v>0</v>
      </c>
      <c r="CM25" s="6">
        <f>SUM('címrend kötelező'!CM25+'címrend önként'!CM25+'címrend államig'!CM25)</f>
        <v>0</v>
      </c>
      <c r="CN25" s="6">
        <f>SUM('címrend kötelező'!CN25+'címrend önként'!CN25+'címrend államig'!CN25)</f>
        <v>0</v>
      </c>
      <c r="CO25" s="6">
        <f>SUM('címrend kötelező'!CO25+'címrend önként'!CO25+'címrend államig'!CO25)</f>
        <v>0</v>
      </c>
      <c r="CP25" s="6">
        <f>SUM('címrend kötelező'!CP25+'címrend önként'!CP25+'címrend államig'!CP25)</f>
        <v>0</v>
      </c>
      <c r="CQ25" s="6">
        <f>SUM('címrend kötelező'!CQ25+'címrend önként'!CQ25+'címrend államig'!CQ25)</f>
        <v>0</v>
      </c>
      <c r="CR25" s="6">
        <f>SUM('címrend kötelező'!CR25+'címrend önként'!CR25+'címrend államig'!CR25)</f>
        <v>0</v>
      </c>
      <c r="CS25" s="6">
        <f>SUM('címrend kötelező'!CS25+'címrend önként'!CS25+'címrend államig'!CS25)</f>
        <v>0</v>
      </c>
      <c r="CT25" s="6">
        <f>SUM('címrend kötelező'!CT25+'címrend önként'!CT25+'címrend államig'!CT25)</f>
        <v>0</v>
      </c>
      <c r="CU25" s="6">
        <f>SUM('címrend kötelező'!CU25+'címrend önként'!CU25+'címrend államig'!CU25)</f>
        <v>0</v>
      </c>
      <c r="CV25" s="6">
        <f>SUM('címrend kötelező'!CV25+'címrend önként'!CV25+'címrend államig'!CV25)</f>
        <v>0</v>
      </c>
      <c r="CW25" s="6">
        <f>SUM('címrend kötelező'!CW25+'címrend önként'!CW25+'címrend államig'!CW25)</f>
        <v>0</v>
      </c>
      <c r="CX25" s="6">
        <f>SUM('címrend kötelező'!CX25+'címrend önként'!CX25+'címrend államig'!CX25)</f>
        <v>0</v>
      </c>
      <c r="CY25" s="6">
        <f>SUM('címrend kötelező'!CY25+'címrend önként'!CY25+'címrend államig'!CY25)</f>
        <v>0</v>
      </c>
      <c r="CZ25" s="6">
        <f>SUM('címrend kötelező'!CZ25+'címrend önként'!CZ25+'címrend államig'!CZ25)</f>
        <v>0</v>
      </c>
      <c r="DA25" s="6">
        <f>SUM('címrend kötelező'!DA25+'címrend önként'!DA25+'címrend államig'!DA25)</f>
        <v>0</v>
      </c>
      <c r="DB25" s="6">
        <f>SUM('címrend kötelező'!DB25+'címrend önként'!DB25+'címrend államig'!DB25)</f>
        <v>0</v>
      </c>
      <c r="DC25" s="6">
        <f>SUM('címrend kötelező'!DC25+'címrend önként'!DC25+'címrend államig'!DC25)</f>
        <v>0</v>
      </c>
      <c r="DD25" s="6">
        <f>SUM('címrend kötelező'!DD25+'címrend önként'!DD25+'címrend államig'!DD25)</f>
        <v>0</v>
      </c>
      <c r="DE25" s="6">
        <f>SUM('címrend kötelező'!DE25+'címrend önként'!DE25+'címrend államig'!DE25)</f>
        <v>0</v>
      </c>
      <c r="DF25" s="6">
        <f>SUM('címrend kötelező'!DF25+'címrend önként'!DF25+'címrend államig'!DF25)</f>
        <v>0</v>
      </c>
      <c r="DG25" s="6">
        <f>SUM('címrend kötelező'!DG25+'címrend önként'!DG25+'címrend államig'!DG25)</f>
        <v>0</v>
      </c>
      <c r="DH25" s="6">
        <f>SUM('címrend kötelező'!DH25+'címrend önként'!DH25+'címrend államig'!DH25)</f>
        <v>0</v>
      </c>
      <c r="DI25" s="6">
        <f>SUM('címrend kötelező'!DI25+'címrend önként'!DI25+'címrend államig'!DI25)</f>
        <v>0</v>
      </c>
      <c r="DJ25" s="6">
        <f>SUM('címrend kötelező'!DJ25+'címrend önként'!DJ25+'címrend államig'!DJ25)</f>
        <v>0</v>
      </c>
      <c r="DK25" s="6">
        <f>SUM('címrend kötelező'!DK25+'címrend önként'!DK25+'címrend államig'!DK25)</f>
        <v>0</v>
      </c>
      <c r="DL25" s="6">
        <f>SUM('címrend kötelező'!DL25+'címrend önként'!DL25+'címrend államig'!DL25)</f>
        <v>0</v>
      </c>
      <c r="DM25" s="6">
        <f>SUM('címrend kötelező'!DM25+'címrend önként'!DM25+'címrend államig'!DM25)</f>
        <v>0</v>
      </c>
      <c r="DN25" s="6">
        <f>SUM('címrend kötelező'!DN25+'címrend önként'!DN25+'címrend államig'!DN25)</f>
        <v>0</v>
      </c>
      <c r="DO25" s="6">
        <f>SUM('címrend kötelező'!DO25+'címrend önként'!DO25+'címrend államig'!DO25)</f>
        <v>0</v>
      </c>
      <c r="DP25" s="6">
        <f>SUM('címrend kötelező'!DP25+'címrend önként'!DP25+'címrend államig'!DP25)</f>
        <v>0</v>
      </c>
      <c r="DQ25" s="6">
        <f>SUM('címrend kötelező'!DQ25+'címrend önként'!DQ25+'címrend államig'!DQ25)</f>
        <v>0</v>
      </c>
      <c r="DR25" s="251">
        <f t="shared" si="165"/>
        <v>944571</v>
      </c>
      <c r="DS25" s="251">
        <f t="shared" si="457"/>
        <v>-20643</v>
      </c>
      <c r="DT25" s="251">
        <f t="shared" si="458"/>
        <v>923928</v>
      </c>
      <c r="DU25" s="6">
        <f>SUM('címrend kötelező'!DU25+'címrend önként'!DU25+'címrend államig'!DU25)</f>
        <v>0</v>
      </c>
      <c r="DV25" s="6">
        <f>SUM('címrend kötelező'!DV25+'címrend önként'!DV25+'címrend államig'!DV25)</f>
        <v>0</v>
      </c>
      <c r="DW25" s="6">
        <f>SUM('címrend kötelező'!DW25+'címrend önként'!DW25+'címrend államig'!DW25)</f>
        <v>0</v>
      </c>
      <c r="DX25" s="6">
        <f>SUM('címrend kötelező'!DX25+'címrend önként'!DX25+'címrend államig'!DX25)</f>
        <v>0</v>
      </c>
      <c r="DY25" s="6">
        <f>SUM('címrend kötelező'!DY25+'címrend önként'!DY25+'címrend államig'!DY25)</f>
        <v>0</v>
      </c>
      <c r="DZ25" s="6">
        <f>SUM('címrend kötelező'!DZ25+'címrend önként'!DZ25+'címrend államig'!DZ25)</f>
        <v>0</v>
      </c>
      <c r="EA25" s="6">
        <f>SUM('címrend kötelező'!EA25+'címrend önként'!EA25+'címrend államig'!EA25)</f>
        <v>0</v>
      </c>
      <c r="EB25" s="6">
        <f>SUM('címrend kötelező'!EB25+'címrend önként'!EB25+'címrend államig'!EB25)</f>
        <v>0</v>
      </c>
      <c r="EC25" s="6">
        <f>SUM('címrend kötelező'!EC25+'címrend önként'!EC25+'címrend államig'!EC25)</f>
        <v>0</v>
      </c>
      <c r="ED25" s="6">
        <f>SUM('címrend kötelező'!ED25+'címrend önként'!ED25+'címrend államig'!ED25)</f>
        <v>0</v>
      </c>
      <c r="EE25" s="6">
        <f>SUM('címrend kötelező'!EE25+'címrend önként'!EE25+'címrend államig'!EE25)</f>
        <v>0</v>
      </c>
      <c r="EF25" s="6">
        <f>SUM('címrend kötelező'!EF25+'címrend önként'!EF25+'címrend államig'!EF25)</f>
        <v>0</v>
      </c>
      <c r="EG25" s="6">
        <f>SUM('címrend kötelező'!EG25+'címrend önként'!EG25+'címrend államig'!EG25)</f>
        <v>0</v>
      </c>
      <c r="EH25" s="6">
        <f>SUM('címrend kötelező'!EH25+'címrend önként'!EH25+'címrend államig'!EH25)</f>
        <v>0</v>
      </c>
      <c r="EI25" s="6">
        <f>SUM('címrend kötelező'!EI25+'címrend önként'!EI25+'címrend államig'!EI25)</f>
        <v>0</v>
      </c>
      <c r="EJ25" s="6">
        <f>SUM('címrend kötelező'!EJ25+'címrend önként'!EJ25+'címrend államig'!EJ25)</f>
        <v>0</v>
      </c>
      <c r="EK25" s="6">
        <f>SUM('címrend kötelező'!EK25+'címrend önként'!EK25+'címrend államig'!EK25)</f>
        <v>0</v>
      </c>
      <c r="EL25" s="6">
        <f>SUM('címrend kötelező'!EL25+'címrend önként'!EL25+'címrend államig'!EL25)</f>
        <v>0</v>
      </c>
      <c r="EM25" s="6">
        <f>SUM('címrend kötelező'!EM25+'címrend önként'!EM25+'címrend államig'!EM25)</f>
        <v>0</v>
      </c>
      <c r="EN25" s="6">
        <f>SUM('címrend kötelező'!EN25+'címrend önként'!EN25+'címrend államig'!EN25)</f>
        <v>0</v>
      </c>
      <c r="EO25" s="6">
        <f>SUM('címrend kötelező'!EO25+'címrend önként'!EO25+'címrend államig'!EO25)</f>
        <v>0</v>
      </c>
      <c r="EP25" s="6">
        <f>SUM('címrend kötelező'!EP25+'címrend önként'!EP25+'címrend államig'!EP25)</f>
        <v>0</v>
      </c>
      <c r="EQ25" s="6">
        <f>SUM('címrend kötelező'!EQ25+'címrend önként'!EQ25+'címrend államig'!EQ25)</f>
        <v>0</v>
      </c>
      <c r="ER25" s="6">
        <f>SUM('címrend kötelező'!ER25+'címrend önként'!ER25+'címrend államig'!ER25)</f>
        <v>0</v>
      </c>
      <c r="ES25" s="6">
        <f>SUM('címrend kötelező'!ES25+'címrend önként'!ES25+'címrend államig'!ES25)</f>
        <v>0</v>
      </c>
      <c r="ET25" s="6">
        <f>SUM('címrend kötelező'!ET25+'címrend önként'!ET25+'címrend államig'!ET25)</f>
        <v>0</v>
      </c>
      <c r="EU25" s="6">
        <f>SUM('címrend kötelező'!EU25+'címrend önként'!EU25+'címrend államig'!EU25)</f>
        <v>0</v>
      </c>
      <c r="EV25" s="251">
        <f t="shared" si="166"/>
        <v>0</v>
      </c>
      <c r="EW25" s="251">
        <f t="shared" si="459"/>
        <v>0</v>
      </c>
      <c r="EX25" s="251">
        <f t="shared" si="460"/>
        <v>0</v>
      </c>
      <c r="EY25" s="251">
        <f>'címrend kötelező'!EY25+'címrend önként'!EY25+'címrend államig'!EY25</f>
        <v>0</v>
      </c>
      <c r="EZ25" s="251">
        <f>'címrend kötelező'!EZ25+'címrend önként'!EZ25+'címrend államig'!EZ25</f>
        <v>0</v>
      </c>
      <c r="FA25" s="251">
        <f>'címrend kötelező'!FA25+'címrend önként'!FA25+'címrend államig'!FA25</f>
        <v>0</v>
      </c>
      <c r="FB25" s="251">
        <f>'címrend kötelező'!FB25+'címrend önként'!FB25+'címrend államig'!FB25</f>
        <v>0</v>
      </c>
      <c r="FC25" s="251">
        <f>'címrend kötelező'!FC25+'címrend önként'!FC25+'címrend államig'!FC25</f>
        <v>0</v>
      </c>
      <c r="FD25" s="251">
        <f>'címrend kötelező'!FD25+'címrend önként'!FD25+'címrend államig'!FD25</f>
        <v>0</v>
      </c>
      <c r="FE25" s="251">
        <f>'címrend kötelező'!FE25+'címrend önként'!FE25+'címrend államig'!FE25</f>
        <v>0</v>
      </c>
      <c r="FF25" s="251">
        <f>'címrend kötelező'!FF25+'címrend önként'!FF25+'címrend államig'!FF25</f>
        <v>0</v>
      </c>
      <c r="FG25" s="251">
        <f>'címrend kötelező'!FG25+'címrend önként'!FG25+'címrend államig'!FG25</f>
        <v>0</v>
      </c>
      <c r="FH25" s="251">
        <f>'címrend kötelező'!FH25+'címrend önként'!FH25+'címrend államig'!FH25</f>
        <v>0</v>
      </c>
      <c r="FI25" s="251">
        <f>'címrend kötelező'!FI25+'címrend önként'!FI25+'címrend államig'!FI25</f>
        <v>0</v>
      </c>
      <c r="FJ25" s="251">
        <f>'címrend kötelező'!FJ25+'címrend önként'!FJ25+'címrend államig'!FJ25</f>
        <v>0</v>
      </c>
      <c r="FK25" s="251">
        <f>'címrend kötelező'!FK25+'címrend önként'!FK25+'címrend államig'!FK25</f>
        <v>0</v>
      </c>
      <c r="FL25" s="251">
        <f>'címrend kötelező'!FL25+'címrend önként'!FL25+'címrend államig'!FL25</f>
        <v>0</v>
      </c>
      <c r="FM25" s="251">
        <f>'címrend kötelező'!FM25+'címrend önként'!FM25+'címrend államig'!FM25</f>
        <v>0</v>
      </c>
      <c r="FN25" s="251">
        <f>'címrend kötelező'!FN25+'címrend önként'!FN25+'címrend államig'!FN25</f>
        <v>0</v>
      </c>
      <c r="FO25" s="251">
        <f>'címrend kötelező'!FO25+'címrend önként'!FO25+'címrend államig'!FO25</f>
        <v>0</v>
      </c>
      <c r="FP25" s="251">
        <f>'címrend kötelező'!FP25+'címrend önként'!FP25+'címrend államig'!FP25</f>
        <v>0</v>
      </c>
      <c r="FQ25" s="251">
        <f>'címrend kötelező'!FQ25+'címrend önként'!FQ25+'címrend államig'!FQ25</f>
        <v>0</v>
      </c>
      <c r="FR25" s="251">
        <f>'címrend kötelező'!FR25+'címrend önként'!FR25+'címrend államig'!FR25</f>
        <v>0</v>
      </c>
      <c r="FS25" s="251">
        <f>'címrend kötelező'!FS25+'címrend önként'!FS25+'címrend államig'!FS25</f>
        <v>0</v>
      </c>
      <c r="FT25" s="251">
        <f>'címrend kötelező'!FT25+'címrend önként'!FT25+'címrend államig'!FT25</f>
        <v>0</v>
      </c>
      <c r="FU25" s="251">
        <f>'címrend kötelező'!FU25+'címrend önként'!FU25+'címrend államig'!FU25</f>
        <v>0</v>
      </c>
      <c r="FV25" s="251">
        <f>'címrend kötelező'!FV25+'címrend önként'!FV25+'címrend államig'!FV25</f>
        <v>0</v>
      </c>
      <c r="FW25" s="251">
        <f>'címrend kötelező'!FW25+'címrend önként'!FW25+'címrend államig'!FW25</f>
        <v>0</v>
      </c>
      <c r="FX25" s="251">
        <f>'címrend kötelező'!FX25+'címrend önként'!FX25+'címrend államig'!FX25</f>
        <v>0</v>
      </c>
      <c r="FY25" s="251">
        <f>'címrend kötelező'!FY25+'címrend önként'!FY25+'címrend államig'!FY25</f>
        <v>0</v>
      </c>
      <c r="FZ25" s="251">
        <f>'címrend kötelező'!FZ25+'címrend önként'!FZ25+'címrend államig'!FZ25</f>
        <v>0</v>
      </c>
      <c r="GA25" s="251">
        <f>'címrend kötelező'!GA25+'címrend önként'!GA25+'címrend államig'!GA25</f>
        <v>0</v>
      </c>
      <c r="GB25" s="251">
        <f>'címrend kötelező'!GB25+'címrend önként'!GB25+'címrend államig'!GB25</f>
        <v>0</v>
      </c>
      <c r="GC25" s="251">
        <f>'címrend kötelező'!GC25+'címrend önként'!GC25+'címrend államig'!GC25</f>
        <v>0</v>
      </c>
      <c r="GD25" s="251">
        <f>'címrend kötelező'!GD25+'címrend önként'!GD25+'címrend államig'!GD25</f>
        <v>0</v>
      </c>
      <c r="GE25" s="251">
        <f>'címrend kötelező'!GE25+'címrend önként'!GE25+'címrend államig'!GE25</f>
        <v>0</v>
      </c>
      <c r="GF25" s="251">
        <f>'címrend kötelező'!GF25+'címrend önként'!GF25+'címrend államig'!GF25</f>
        <v>0</v>
      </c>
      <c r="GG25" s="251">
        <f>'címrend kötelező'!GG25+'címrend önként'!GG25+'címrend államig'!GG25</f>
        <v>0</v>
      </c>
      <c r="GH25" s="251">
        <f>'címrend kötelező'!GH25+'címrend önként'!GH25+'címrend államig'!GH25</f>
        <v>0</v>
      </c>
      <c r="GI25" s="251">
        <f>'címrend kötelező'!GI25+'címrend önként'!GI25+'címrend államig'!GI25</f>
        <v>0</v>
      </c>
      <c r="GJ25" s="251">
        <f>'címrend kötelező'!GJ25+'címrend önként'!GJ25+'címrend államig'!GJ25</f>
        <v>0</v>
      </c>
      <c r="GK25" s="251">
        <f>'címrend kötelező'!GK25+'címrend önként'!GK25+'címrend államig'!GK25</f>
        <v>0</v>
      </c>
      <c r="GL25" s="251">
        <f>EY25+FB25+FE25+FH25+FK25+FN25+FQ25+FT25+FW25+FZ25+GC25+GF25+GI25</f>
        <v>0</v>
      </c>
      <c r="GM25" s="251">
        <f t="shared" si="461"/>
        <v>0</v>
      </c>
      <c r="GN25" s="251">
        <f t="shared" si="461"/>
        <v>0</v>
      </c>
      <c r="GO25" s="251">
        <f>'címrend kötelező'!GO25+'címrend önként'!GO25+'címrend államig'!GO25</f>
        <v>0</v>
      </c>
      <c r="GP25" s="251">
        <f>'címrend kötelező'!GP25+'címrend önként'!GP25+'címrend államig'!GP25</f>
        <v>0</v>
      </c>
      <c r="GQ25" s="251">
        <f>'címrend kötelező'!GQ25+'címrend önként'!GQ25+'címrend államig'!GQ25</f>
        <v>0</v>
      </c>
      <c r="GR25" s="251">
        <f>'címrend kötelező'!GR25+'címrend önként'!GR25+'címrend államig'!GR25</f>
        <v>0</v>
      </c>
      <c r="GS25" s="251">
        <f>'címrend kötelező'!GS25+'címrend önként'!GS25+'címrend államig'!GS25</f>
        <v>0</v>
      </c>
      <c r="GT25" s="251">
        <f>'címrend kötelező'!GT25+'címrend önként'!GT25+'címrend államig'!GT25</f>
        <v>0</v>
      </c>
      <c r="GU25" s="251">
        <f>'címrend kötelező'!GU25+'címrend önként'!GU25+'címrend államig'!GU25</f>
        <v>0</v>
      </c>
      <c r="GV25" s="251">
        <f>'címrend kötelező'!GV25+'címrend önként'!GV25+'címrend államig'!GV25</f>
        <v>0</v>
      </c>
      <c r="GW25" s="251">
        <f>'címrend kötelező'!GW25+'címrend önként'!GW25+'címrend államig'!GW25</f>
        <v>0</v>
      </c>
      <c r="GX25" s="35">
        <f t="shared" si="159"/>
        <v>0</v>
      </c>
      <c r="GY25" s="35">
        <f t="shared" si="462"/>
        <v>0</v>
      </c>
      <c r="GZ25" s="35">
        <f t="shared" si="463"/>
        <v>0</v>
      </c>
      <c r="HA25" s="35">
        <f t="shared" si="162"/>
        <v>944571</v>
      </c>
      <c r="HB25" s="35">
        <f t="shared" si="464"/>
        <v>-20643</v>
      </c>
      <c r="HC25" s="131">
        <f t="shared" si="465"/>
        <v>923928</v>
      </c>
      <c r="HE25" s="136"/>
      <c r="HF25" s="136"/>
    </row>
    <row r="26" spans="1:214" s="12" customFormat="1" ht="15" customHeight="1" thickBot="1" x14ac:dyDescent="0.25">
      <c r="A26" s="116" t="s">
        <v>394</v>
      </c>
      <c r="B26" s="33">
        <f>B7+B18</f>
        <v>188317</v>
      </c>
      <c r="C26" s="33">
        <f t="shared" ref="C26:D26" si="466">C7+C18</f>
        <v>1711</v>
      </c>
      <c r="D26" s="33">
        <f t="shared" si="466"/>
        <v>190028</v>
      </c>
      <c r="E26" s="33">
        <f>E7+E18</f>
        <v>93</v>
      </c>
      <c r="F26" s="33">
        <f t="shared" ref="F26:G26" si="467">F7+F18</f>
        <v>0</v>
      </c>
      <c r="G26" s="33">
        <f t="shared" si="467"/>
        <v>93</v>
      </c>
      <c r="H26" s="33">
        <f>H7+H18</f>
        <v>3633</v>
      </c>
      <c r="I26" s="33">
        <f t="shared" ref="I26:J26" si="468">I7+I18</f>
        <v>0</v>
      </c>
      <c r="J26" s="33">
        <f t="shared" si="468"/>
        <v>3633</v>
      </c>
      <c r="K26" s="33">
        <f>K7+K18</f>
        <v>6832</v>
      </c>
      <c r="L26" s="33">
        <f t="shared" ref="L26:M26" si="469">L7+L18</f>
        <v>0</v>
      </c>
      <c r="M26" s="33">
        <f t="shared" si="469"/>
        <v>6832</v>
      </c>
      <c r="N26" s="33">
        <f>N7+N18</f>
        <v>302230</v>
      </c>
      <c r="O26" s="33">
        <f t="shared" ref="O26:P26" si="470">O7+O18</f>
        <v>35737</v>
      </c>
      <c r="P26" s="33">
        <f t="shared" si="470"/>
        <v>337967</v>
      </c>
      <c r="Q26" s="33">
        <f>Q7+Q18</f>
        <v>399849</v>
      </c>
      <c r="R26" s="33">
        <f t="shared" ref="R26:S26" si="471">R7+R18</f>
        <v>-59000</v>
      </c>
      <c r="S26" s="33">
        <f t="shared" si="471"/>
        <v>340849</v>
      </c>
      <c r="T26" s="33">
        <f>T7+T18</f>
        <v>944571</v>
      </c>
      <c r="U26" s="33">
        <f t="shared" ref="U26:V26" si="472">U7+U18</f>
        <v>-20643</v>
      </c>
      <c r="V26" s="33">
        <f t="shared" si="472"/>
        <v>923928</v>
      </c>
      <c r="W26" s="33">
        <f>W7+W18</f>
        <v>7000</v>
      </c>
      <c r="X26" s="33">
        <f t="shared" ref="X26:Y26" si="473">X7+X18</f>
        <v>0</v>
      </c>
      <c r="Y26" s="33">
        <f t="shared" si="473"/>
        <v>7000</v>
      </c>
      <c r="Z26" s="33">
        <f>Z7+Z18</f>
        <v>241</v>
      </c>
      <c r="AA26" s="33">
        <f t="shared" ref="AA26:AB26" si="474">AA7+AA18</f>
        <v>0</v>
      </c>
      <c r="AB26" s="33">
        <f t="shared" si="474"/>
        <v>241</v>
      </c>
      <c r="AC26" s="33">
        <f>AC7+AC18</f>
        <v>499933</v>
      </c>
      <c r="AD26" s="33">
        <f t="shared" ref="AD26:AE26" si="475">AD7+AD18</f>
        <v>0</v>
      </c>
      <c r="AE26" s="33">
        <f t="shared" si="475"/>
        <v>499933</v>
      </c>
      <c r="AF26" s="33">
        <f>AF7+AF18</f>
        <v>5050</v>
      </c>
      <c r="AG26" s="33">
        <f t="shared" ref="AG26:AH26" si="476">AG7+AG18</f>
        <v>0</v>
      </c>
      <c r="AH26" s="33">
        <f t="shared" si="476"/>
        <v>5050</v>
      </c>
      <c r="AI26" s="33">
        <f>AI7+AI18</f>
        <v>28249</v>
      </c>
      <c r="AJ26" s="33">
        <f t="shared" ref="AJ26:AK26" si="477">AJ7+AJ18</f>
        <v>7390</v>
      </c>
      <c r="AK26" s="33">
        <f t="shared" si="477"/>
        <v>35639</v>
      </c>
      <c r="AL26" s="33">
        <f>AL7+AL18</f>
        <v>148624</v>
      </c>
      <c r="AM26" s="33">
        <f t="shared" ref="AM26:AN26" si="478">AM7+AM18</f>
        <v>0</v>
      </c>
      <c r="AN26" s="33">
        <f t="shared" si="478"/>
        <v>148624</v>
      </c>
      <c r="AO26" s="33">
        <f>AO7+AO18</f>
        <v>1070407</v>
      </c>
      <c r="AP26" s="33">
        <f t="shared" ref="AP26:AQ26" si="479">AP7+AP18</f>
        <v>9680</v>
      </c>
      <c r="AQ26" s="33">
        <f t="shared" si="479"/>
        <v>1080087</v>
      </c>
      <c r="AR26" s="33">
        <f>AR7+AR18</f>
        <v>15000</v>
      </c>
      <c r="AS26" s="33">
        <f t="shared" ref="AS26:AT26" si="480">AS7+AS18</f>
        <v>-7500</v>
      </c>
      <c r="AT26" s="33">
        <f t="shared" si="480"/>
        <v>7500</v>
      </c>
      <c r="AU26" s="33">
        <f>AU7+AU18</f>
        <v>214595</v>
      </c>
      <c r="AV26" s="33">
        <f t="shared" ref="AV26:AW26" si="481">AV7+AV18</f>
        <v>0</v>
      </c>
      <c r="AW26" s="33">
        <f t="shared" si="481"/>
        <v>214595</v>
      </c>
      <c r="AX26" s="33">
        <f>AX7+AX18</f>
        <v>97632</v>
      </c>
      <c r="AY26" s="33">
        <f t="shared" ref="AY26:AZ26" si="482">AY7+AY18</f>
        <v>0</v>
      </c>
      <c r="AZ26" s="33">
        <f t="shared" si="482"/>
        <v>97632</v>
      </c>
      <c r="BA26" s="33">
        <f>BA7+BA18</f>
        <v>26537</v>
      </c>
      <c r="BB26" s="33">
        <f t="shared" ref="BB26:BC26" si="483">BB7+BB18</f>
        <v>0</v>
      </c>
      <c r="BC26" s="33">
        <f t="shared" si="483"/>
        <v>26537</v>
      </c>
      <c r="BD26" s="33">
        <f>BD7+BD18</f>
        <v>300</v>
      </c>
      <c r="BE26" s="33">
        <f t="shared" ref="BE26:BF26" si="484">BE7+BE18</f>
        <v>0</v>
      </c>
      <c r="BF26" s="33">
        <f t="shared" si="484"/>
        <v>300</v>
      </c>
      <c r="BG26" s="33">
        <f>BG7+BG18</f>
        <v>171172</v>
      </c>
      <c r="BH26" s="33">
        <f t="shared" ref="BH26:BI26" si="485">BH7+BH18</f>
        <v>1815</v>
      </c>
      <c r="BI26" s="33">
        <f t="shared" si="485"/>
        <v>172987</v>
      </c>
      <c r="BJ26" s="33">
        <f>BJ7+BJ18</f>
        <v>0</v>
      </c>
      <c r="BK26" s="33">
        <f t="shared" ref="BK26:BL26" si="486">BK7+BK18</f>
        <v>0</v>
      </c>
      <c r="BL26" s="33">
        <f t="shared" si="486"/>
        <v>0</v>
      </c>
      <c r="BM26" s="33">
        <f>BM7+BM18</f>
        <v>37282</v>
      </c>
      <c r="BN26" s="33">
        <f t="shared" ref="BN26:BO26" si="487">BN7+BN18</f>
        <v>521</v>
      </c>
      <c r="BO26" s="33">
        <f t="shared" si="487"/>
        <v>37803</v>
      </c>
      <c r="BP26" s="33">
        <f>BP7+BP18</f>
        <v>4063897</v>
      </c>
      <c r="BQ26" s="33">
        <f t="shared" ref="BQ26:BR26" si="488">BQ7+BQ18</f>
        <v>338679</v>
      </c>
      <c r="BR26" s="33">
        <f t="shared" si="488"/>
        <v>4402576</v>
      </c>
      <c r="BS26" s="33">
        <f>BS7+BS18</f>
        <v>138952</v>
      </c>
      <c r="BT26" s="33">
        <f t="shared" ref="BT26:BU26" si="489">BT7+BT18</f>
        <v>4235</v>
      </c>
      <c r="BU26" s="33">
        <f t="shared" si="489"/>
        <v>143187</v>
      </c>
      <c r="BV26" s="33">
        <f>BV7+BV18</f>
        <v>0</v>
      </c>
      <c r="BW26" s="33">
        <f t="shared" ref="BW26:BX26" si="490">BW7+BW18</f>
        <v>0</v>
      </c>
      <c r="BX26" s="33">
        <f t="shared" si="490"/>
        <v>0</v>
      </c>
      <c r="BY26" s="33">
        <f>BY7+BY18</f>
        <v>1265692</v>
      </c>
      <c r="BZ26" s="33">
        <f t="shared" ref="BZ26:CA26" si="491">BZ7+BZ18</f>
        <v>-11690</v>
      </c>
      <c r="CA26" s="33">
        <f t="shared" si="491"/>
        <v>1254002</v>
      </c>
      <c r="CB26" s="33">
        <f>CB7+CB18</f>
        <v>0</v>
      </c>
      <c r="CC26" s="33">
        <f t="shared" ref="CC26:CD26" si="492">CC7+CC18</f>
        <v>0</v>
      </c>
      <c r="CD26" s="33">
        <f t="shared" si="492"/>
        <v>0</v>
      </c>
      <c r="CE26" s="33">
        <f>CE7+CE18</f>
        <v>5400173</v>
      </c>
      <c r="CF26" s="33">
        <f t="shared" ref="CF26:CG26" si="493">CF7+CF18</f>
        <v>-5252</v>
      </c>
      <c r="CG26" s="33">
        <f t="shared" si="493"/>
        <v>5394921</v>
      </c>
      <c r="CH26" s="33">
        <f>CH7+CH18</f>
        <v>563273</v>
      </c>
      <c r="CI26" s="33">
        <f t="shared" ref="CI26:CJ26" si="494">CI7+CI18</f>
        <v>0</v>
      </c>
      <c r="CJ26" s="33">
        <f t="shared" si="494"/>
        <v>563273</v>
      </c>
      <c r="CK26" s="33">
        <f>CK7+CK18</f>
        <v>1647502</v>
      </c>
      <c r="CL26" s="33">
        <f t="shared" ref="CL26:CM26" si="495">CL7+CL18</f>
        <v>-73811</v>
      </c>
      <c r="CM26" s="33">
        <f t="shared" si="495"/>
        <v>1573691</v>
      </c>
      <c r="CN26" s="33">
        <f>CN7+CN18</f>
        <v>1022024</v>
      </c>
      <c r="CO26" s="33">
        <f t="shared" ref="CO26:CP26" si="496">CO7+CO18</f>
        <v>30627</v>
      </c>
      <c r="CP26" s="33">
        <f t="shared" si="496"/>
        <v>1052651</v>
      </c>
      <c r="CQ26" s="33">
        <f>CQ7+CQ18</f>
        <v>0</v>
      </c>
      <c r="CR26" s="33">
        <f t="shared" ref="CR26:CS26" si="497">CR7+CR18</f>
        <v>0</v>
      </c>
      <c r="CS26" s="33">
        <f t="shared" si="497"/>
        <v>0</v>
      </c>
      <c r="CT26" s="33">
        <f>CT7+CT18</f>
        <v>1000</v>
      </c>
      <c r="CU26" s="33">
        <f t="shared" ref="CU26:CV26" si="498">CU7+CU18</f>
        <v>0</v>
      </c>
      <c r="CV26" s="33">
        <f t="shared" si="498"/>
        <v>1000</v>
      </c>
      <c r="CW26" s="33">
        <f>CW7+CW18</f>
        <v>28143</v>
      </c>
      <c r="CX26" s="33">
        <f t="shared" ref="CX26:CY26" si="499">CX7+CX18</f>
        <v>9029</v>
      </c>
      <c r="CY26" s="33">
        <f t="shared" si="499"/>
        <v>37172</v>
      </c>
      <c r="CZ26" s="33">
        <f>CZ7+CZ18</f>
        <v>330164</v>
      </c>
      <c r="DA26" s="33">
        <f t="shared" ref="DA26:DB26" si="500">DA7+DA18</f>
        <v>4597</v>
      </c>
      <c r="DB26" s="33">
        <f t="shared" si="500"/>
        <v>334761</v>
      </c>
      <c r="DC26" s="33">
        <f>DC7+DC18</f>
        <v>3300000</v>
      </c>
      <c r="DD26" s="33">
        <f t="shared" ref="DD26:DE26" si="501">DD7+DD18</f>
        <v>54523</v>
      </c>
      <c r="DE26" s="33">
        <f t="shared" si="501"/>
        <v>3354523</v>
      </c>
      <c r="DF26" s="33">
        <f>DF7+DF18</f>
        <v>263848</v>
      </c>
      <c r="DG26" s="33">
        <f t="shared" ref="DG26:DH26" si="502">DG7+DG18</f>
        <v>0</v>
      </c>
      <c r="DH26" s="33">
        <f t="shared" si="502"/>
        <v>263848</v>
      </c>
      <c r="DI26" s="33">
        <f>DI7+DI18</f>
        <v>141673</v>
      </c>
      <c r="DJ26" s="33">
        <f t="shared" ref="DJ26:DK26" si="503">DJ7+DJ18</f>
        <v>898</v>
      </c>
      <c r="DK26" s="33">
        <f t="shared" si="503"/>
        <v>142571</v>
      </c>
      <c r="DL26" s="33">
        <f>DL7+DL18</f>
        <v>144080</v>
      </c>
      <c r="DM26" s="33">
        <f t="shared" ref="DM26:DN26" si="504">DM7+DM18</f>
        <v>-11194</v>
      </c>
      <c r="DN26" s="33">
        <f t="shared" si="504"/>
        <v>132886</v>
      </c>
      <c r="DO26" s="33">
        <f>DO7+DO18</f>
        <v>1085804</v>
      </c>
      <c r="DP26" s="33">
        <f t="shared" ref="DP26:DQ26" si="505">DP7+DP18</f>
        <v>0</v>
      </c>
      <c r="DQ26" s="33">
        <f t="shared" si="505"/>
        <v>1085804</v>
      </c>
      <c r="DR26" s="33">
        <f t="shared" ref="DR26" si="506">DR7+DR18</f>
        <v>23563772</v>
      </c>
      <c r="DS26" s="33">
        <f t="shared" ref="DS26:DT26" si="507">DS7+DS18</f>
        <v>310352</v>
      </c>
      <c r="DT26" s="33">
        <f t="shared" si="507"/>
        <v>23874124</v>
      </c>
      <c r="DU26" s="33">
        <f t="shared" ref="DU26:EV26" si="508">DU7+DU18</f>
        <v>30322</v>
      </c>
      <c r="DV26" s="33">
        <f t="shared" si="508"/>
        <v>0</v>
      </c>
      <c r="DW26" s="33">
        <f t="shared" si="508"/>
        <v>30322</v>
      </c>
      <c r="DX26" s="33">
        <f t="shared" ref="DX26:EU26" si="509">DX7+DX18</f>
        <v>10150</v>
      </c>
      <c r="DY26" s="33">
        <f t="shared" si="509"/>
        <v>0</v>
      </c>
      <c r="DZ26" s="33">
        <f t="shared" si="509"/>
        <v>10150</v>
      </c>
      <c r="EA26" s="33">
        <f t="shared" si="509"/>
        <v>7491</v>
      </c>
      <c r="EB26" s="33">
        <f t="shared" si="509"/>
        <v>0</v>
      </c>
      <c r="EC26" s="33">
        <f t="shared" si="509"/>
        <v>7491</v>
      </c>
      <c r="ED26" s="33">
        <f t="shared" si="509"/>
        <v>485207</v>
      </c>
      <c r="EE26" s="33">
        <f t="shared" si="509"/>
        <v>0</v>
      </c>
      <c r="EF26" s="33">
        <f t="shared" si="509"/>
        <v>485207</v>
      </c>
      <c r="EG26" s="33">
        <f t="shared" si="509"/>
        <v>181674</v>
      </c>
      <c r="EH26" s="33">
        <f t="shared" si="509"/>
        <v>0</v>
      </c>
      <c r="EI26" s="33">
        <f t="shared" si="509"/>
        <v>181674</v>
      </c>
      <c r="EJ26" s="33">
        <f t="shared" si="509"/>
        <v>95565</v>
      </c>
      <c r="EK26" s="33">
        <f t="shared" si="509"/>
        <v>13772</v>
      </c>
      <c r="EL26" s="33">
        <f t="shared" si="509"/>
        <v>109337</v>
      </c>
      <c r="EM26" s="33">
        <f t="shared" si="509"/>
        <v>25594</v>
      </c>
      <c r="EN26" s="33">
        <f t="shared" si="509"/>
        <v>0</v>
      </c>
      <c r="EO26" s="33">
        <f t="shared" si="509"/>
        <v>25594</v>
      </c>
      <c r="EP26" s="33">
        <f t="shared" si="509"/>
        <v>1573993</v>
      </c>
      <c r="EQ26" s="33">
        <f t="shared" si="509"/>
        <v>-11077</v>
      </c>
      <c r="ER26" s="33">
        <f t="shared" si="509"/>
        <v>1562916</v>
      </c>
      <c r="ES26" s="33">
        <f t="shared" si="509"/>
        <v>619131</v>
      </c>
      <c r="ET26" s="33">
        <f t="shared" si="509"/>
        <v>-3454</v>
      </c>
      <c r="EU26" s="33">
        <f t="shared" si="509"/>
        <v>615677</v>
      </c>
      <c r="EV26" s="33">
        <f t="shared" si="508"/>
        <v>3029127</v>
      </c>
      <c r="EW26" s="33">
        <f t="shared" ref="EW26:EX26" si="510">EW7+EW18</f>
        <v>-759</v>
      </c>
      <c r="EX26" s="33">
        <f t="shared" si="510"/>
        <v>3028368</v>
      </c>
      <c r="EY26" s="33">
        <f t="shared" ref="EY26" si="511">EY7+EY18</f>
        <v>72876</v>
      </c>
      <c r="EZ26" s="33">
        <f t="shared" ref="EZ26:FB26" si="512">EZ7+EZ18</f>
        <v>1127</v>
      </c>
      <c r="FA26" s="33">
        <f t="shared" si="512"/>
        <v>74003</v>
      </c>
      <c r="FB26" s="33">
        <f t="shared" si="512"/>
        <v>173806</v>
      </c>
      <c r="FC26" s="33">
        <f t="shared" ref="FC26:GK26" si="513">FC7+FC18</f>
        <v>-6045</v>
      </c>
      <c r="FD26" s="33">
        <f t="shared" si="513"/>
        <v>167761</v>
      </c>
      <c r="FE26" s="33">
        <f t="shared" si="513"/>
        <v>72023</v>
      </c>
      <c r="FF26" s="33">
        <f t="shared" si="513"/>
        <v>2997</v>
      </c>
      <c r="FG26" s="33">
        <f t="shared" si="513"/>
        <v>75020</v>
      </c>
      <c r="FH26" s="33">
        <f t="shared" si="513"/>
        <v>670159</v>
      </c>
      <c r="FI26" s="33">
        <f t="shared" si="513"/>
        <v>3954</v>
      </c>
      <c r="FJ26" s="33">
        <f t="shared" si="513"/>
        <v>674113</v>
      </c>
      <c r="FK26" s="33">
        <f t="shared" si="513"/>
        <v>139124</v>
      </c>
      <c r="FL26" s="33">
        <f t="shared" si="513"/>
        <v>4403</v>
      </c>
      <c r="FM26" s="33">
        <f t="shared" si="513"/>
        <v>143527</v>
      </c>
      <c r="FN26" s="33">
        <f t="shared" si="513"/>
        <v>250617</v>
      </c>
      <c r="FO26" s="33">
        <f t="shared" si="513"/>
        <v>166</v>
      </c>
      <c r="FP26" s="33">
        <f t="shared" si="513"/>
        <v>250783</v>
      </c>
      <c r="FQ26" s="33">
        <f t="shared" si="513"/>
        <v>132782</v>
      </c>
      <c r="FR26" s="33">
        <f t="shared" si="513"/>
        <v>1073</v>
      </c>
      <c r="FS26" s="33">
        <f t="shared" si="513"/>
        <v>133855</v>
      </c>
      <c r="FT26" s="33">
        <f t="shared" si="513"/>
        <v>189395</v>
      </c>
      <c r="FU26" s="33">
        <f t="shared" si="513"/>
        <v>33159</v>
      </c>
      <c r="FV26" s="33">
        <f t="shared" si="513"/>
        <v>222554</v>
      </c>
      <c r="FW26" s="33">
        <f t="shared" si="513"/>
        <v>105100</v>
      </c>
      <c r="FX26" s="33">
        <f t="shared" si="513"/>
        <v>919</v>
      </c>
      <c r="FY26" s="33">
        <f t="shared" si="513"/>
        <v>106019</v>
      </c>
      <c r="FZ26" s="33">
        <f t="shared" si="513"/>
        <v>18247</v>
      </c>
      <c r="GA26" s="33">
        <f t="shared" si="513"/>
        <v>-17</v>
      </c>
      <c r="GB26" s="33">
        <f t="shared" si="513"/>
        <v>18230</v>
      </c>
      <c r="GC26" s="33">
        <f t="shared" si="513"/>
        <v>71494</v>
      </c>
      <c r="GD26" s="33">
        <f t="shared" si="513"/>
        <v>572</v>
      </c>
      <c r="GE26" s="33">
        <f t="shared" si="513"/>
        <v>72066</v>
      </c>
      <c r="GF26" s="33">
        <f t="shared" si="513"/>
        <v>849250</v>
      </c>
      <c r="GG26" s="33">
        <f t="shared" si="513"/>
        <v>9628</v>
      </c>
      <c r="GH26" s="33">
        <f t="shared" si="513"/>
        <v>858878</v>
      </c>
      <c r="GI26" s="33">
        <f t="shared" si="513"/>
        <v>82189</v>
      </c>
      <c r="GJ26" s="33">
        <f t="shared" si="513"/>
        <v>950</v>
      </c>
      <c r="GK26" s="33">
        <f t="shared" si="513"/>
        <v>83139</v>
      </c>
      <c r="GL26" s="33">
        <f t="shared" ref="GL26" si="514">GL7+GL18</f>
        <v>2827062</v>
      </c>
      <c r="GM26" s="33">
        <f t="shared" ref="GM26:GN26" si="515">GM7+GM18</f>
        <v>52886</v>
      </c>
      <c r="GN26" s="33">
        <f t="shared" si="515"/>
        <v>2879948</v>
      </c>
      <c r="GO26" s="33">
        <f t="shared" ref="GO26" si="516">GO7+GO18</f>
        <v>1163762</v>
      </c>
      <c r="GP26" s="33">
        <f t="shared" ref="GP26:GQ26" si="517">GP7+GP18</f>
        <v>14478</v>
      </c>
      <c r="GQ26" s="33">
        <f t="shared" si="517"/>
        <v>1178240</v>
      </c>
      <c r="GR26" s="33">
        <f t="shared" ref="GR26" si="518">GR7+GR18</f>
        <v>1858454</v>
      </c>
      <c r="GS26" s="33">
        <f t="shared" ref="GS26:GT26" si="519">GS7+GS18</f>
        <v>3342</v>
      </c>
      <c r="GT26" s="33">
        <f t="shared" si="519"/>
        <v>1861796</v>
      </c>
      <c r="GU26" s="33">
        <f t="shared" ref="GU26:GW26" si="520">GU7+GU18</f>
        <v>1684151</v>
      </c>
      <c r="GV26" s="33">
        <f t="shared" si="520"/>
        <v>506</v>
      </c>
      <c r="GW26" s="33">
        <f t="shared" si="520"/>
        <v>1684657</v>
      </c>
      <c r="GX26" s="33">
        <f t="shared" ref="GX26:GZ26" si="521">GX7+GX18</f>
        <v>7533429</v>
      </c>
      <c r="GY26" s="33">
        <f t="shared" si="521"/>
        <v>71212</v>
      </c>
      <c r="GZ26" s="33">
        <f t="shared" si="521"/>
        <v>7604641</v>
      </c>
      <c r="HA26" s="33">
        <f t="shared" ref="HA26" si="522">HA7+HA18</f>
        <v>34126328</v>
      </c>
      <c r="HB26" s="33">
        <f t="shared" ref="HB26:HC26" si="523">HB7+HB18</f>
        <v>380805</v>
      </c>
      <c r="HC26" s="117">
        <f t="shared" si="523"/>
        <v>34507133</v>
      </c>
      <c r="HE26" s="136"/>
      <c r="HF26" s="136"/>
    </row>
    <row r="27" spans="1:214" ht="20.100000000000001" customHeight="1" thickBot="1" x14ac:dyDescent="0.25">
      <c r="A27" s="109" t="s">
        <v>440</v>
      </c>
      <c r="B27" s="34">
        <f>B52+B61</f>
        <v>0</v>
      </c>
      <c r="C27" s="34">
        <f t="shared" ref="C27:D27" si="524">C52+C61</f>
        <v>0</v>
      </c>
      <c r="D27" s="34">
        <f t="shared" si="524"/>
        <v>0</v>
      </c>
      <c r="E27" s="34">
        <f>E52+E61</f>
        <v>0</v>
      </c>
      <c r="F27" s="34">
        <f t="shared" ref="F27:G27" si="525">F52+F61</f>
        <v>0</v>
      </c>
      <c r="G27" s="34">
        <f t="shared" si="525"/>
        <v>0</v>
      </c>
      <c r="H27" s="34">
        <f>H52+H61</f>
        <v>0</v>
      </c>
      <c r="I27" s="34">
        <f t="shared" ref="I27:J27" si="526">I52+I61</f>
        <v>0</v>
      </c>
      <c r="J27" s="34">
        <f t="shared" si="526"/>
        <v>0</v>
      </c>
      <c r="K27" s="34">
        <f>K52+K61</f>
        <v>500</v>
      </c>
      <c r="L27" s="34">
        <f t="shared" ref="L27:M27" si="527">L52+L61</f>
        <v>0</v>
      </c>
      <c r="M27" s="34">
        <f t="shared" si="527"/>
        <v>500</v>
      </c>
      <c r="N27" s="34">
        <f>N52+N61</f>
        <v>0</v>
      </c>
      <c r="O27" s="34">
        <f t="shared" ref="O27:P27" si="528">O52+O61</f>
        <v>0</v>
      </c>
      <c r="P27" s="34">
        <f t="shared" si="528"/>
        <v>0</v>
      </c>
      <c r="Q27" s="34">
        <f>Q52+Q61</f>
        <v>0</v>
      </c>
      <c r="R27" s="34">
        <f t="shared" ref="R27:S27" si="529">R52+R61</f>
        <v>0</v>
      </c>
      <c r="S27" s="34">
        <f t="shared" si="529"/>
        <v>0</v>
      </c>
      <c r="T27" s="34">
        <f>T52+T61</f>
        <v>0</v>
      </c>
      <c r="U27" s="34">
        <f t="shared" ref="U27:V27" si="530">U52+U61</f>
        <v>0</v>
      </c>
      <c r="V27" s="34">
        <f t="shared" si="530"/>
        <v>0</v>
      </c>
      <c r="W27" s="34">
        <f>W52+W61</f>
        <v>8245012</v>
      </c>
      <c r="X27" s="34">
        <f t="shared" ref="X27:Y27" si="531">X52+X61</f>
        <v>0</v>
      </c>
      <c r="Y27" s="34">
        <f t="shared" si="531"/>
        <v>8245012</v>
      </c>
      <c r="Z27" s="34">
        <f>Z52+Z61</f>
        <v>4991823</v>
      </c>
      <c r="AA27" s="34">
        <f t="shared" ref="AA27:AB27" si="532">AA52+AA61</f>
        <v>379176</v>
      </c>
      <c r="AB27" s="34">
        <f t="shared" si="532"/>
        <v>5370999</v>
      </c>
      <c r="AC27" s="34">
        <f>AC52+AC61</f>
        <v>9987107</v>
      </c>
      <c r="AD27" s="34">
        <f t="shared" ref="AD27:AE27" si="533">AD52+AD61</f>
        <v>0</v>
      </c>
      <c r="AE27" s="34">
        <f t="shared" si="533"/>
        <v>9987107</v>
      </c>
      <c r="AF27" s="34">
        <f>AF52+AF61</f>
        <v>0</v>
      </c>
      <c r="AG27" s="34">
        <f t="shared" ref="AG27:AH27" si="534">AG52+AG61</f>
        <v>0</v>
      </c>
      <c r="AH27" s="34">
        <f t="shared" si="534"/>
        <v>0</v>
      </c>
      <c r="AI27" s="34">
        <f>AI52+AI61</f>
        <v>5603</v>
      </c>
      <c r="AJ27" s="34">
        <f t="shared" ref="AJ27:AK27" si="535">AJ52+AJ61</f>
        <v>1000</v>
      </c>
      <c r="AK27" s="34">
        <f t="shared" si="535"/>
        <v>6603</v>
      </c>
      <c r="AL27" s="34">
        <f>AL52+AL61</f>
        <v>4000</v>
      </c>
      <c r="AM27" s="34">
        <f t="shared" ref="AM27:AN27" si="536">AM52+AM61</f>
        <v>0</v>
      </c>
      <c r="AN27" s="34">
        <f t="shared" si="536"/>
        <v>4000</v>
      </c>
      <c r="AO27" s="34">
        <f>AO52+AO61</f>
        <v>1529011</v>
      </c>
      <c r="AP27" s="34">
        <f t="shared" ref="AP27:AQ27" si="537">AP52+AP61</f>
        <v>0</v>
      </c>
      <c r="AQ27" s="34">
        <f t="shared" si="537"/>
        <v>1529011</v>
      </c>
      <c r="AR27" s="34">
        <f>AR52+AR61</f>
        <v>0</v>
      </c>
      <c r="AS27" s="34">
        <f t="shared" ref="AS27:AT27" si="538">AS52+AS61</f>
        <v>0</v>
      </c>
      <c r="AT27" s="34">
        <f t="shared" si="538"/>
        <v>0</v>
      </c>
      <c r="AU27" s="34">
        <f>AU52+AU61</f>
        <v>1300</v>
      </c>
      <c r="AV27" s="34">
        <f t="shared" ref="AV27:AW27" si="539">AV52+AV61</f>
        <v>0</v>
      </c>
      <c r="AW27" s="34">
        <f t="shared" si="539"/>
        <v>1300</v>
      </c>
      <c r="AX27" s="34">
        <f>AX52+AX61</f>
        <v>269000</v>
      </c>
      <c r="AY27" s="34">
        <f t="shared" ref="AY27:AZ27" si="540">AY52+AY61</f>
        <v>0</v>
      </c>
      <c r="AZ27" s="34">
        <f t="shared" si="540"/>
        <v>269000</v>
      </c>
      <c r="BA27" s="34">
        <f>BA52+BA61</f>
        <v>0</v>
      </c>
      <c r="BB27" s="34">
        <f t="shared" ref="BB27:BC27" si="541">BB52+BB61</f>
        <v>0</v>
      </c>
      <c r="BC27" s="34">
        <f t="shared" si="541"/>
        <v>0</v>
      </c>
      <c r="BD27" s="34">
        <f>BD52+BD61</f>
        <v>0</v>
      </c>
      <c r="BE27" s="34">
        <f t="shared" ref="BE27:BF27" si="542">BE52+BE61</f>
        <v>0</v>
      </c>
      <c r="BF27" s="34">
        <f t="shared" si="542"/>
        <v>0</v>
      </c>
      <c r="BG27" s="34">
        <f>BG52+BG61</f>
        <v>58944</v>
      </c>
      <c r="BH27" s="34">
        <f t="shared" ref="BH27:BI27" si="543">BH52+BH61</f>
        <v>0</v>
      </c>
      <c r="BI27" s="34">
        <f t="shared" si="543"/>
        <v>58944</v>
      </c>
      <c r="BJ27" s="34">
        <f>BJ52+BJ61</f>
        <v>0</v>
      </c>
      <c r="BK27" s="34">
        <f t="shared" ref="BK27:BL27" si="544">BK52+BK61</f>
        <v>0</v>
      </c>
      <c r="BL27" s="34">
        <f t="shared" si="544"/>
        <v>0</v>
      </c>
      <c r="BM27" s="34">
        <f>BM52+BM61</f>
        <v>9000</v>
      </c>
      <c r="BN27" s="34">
        <f t="shared" ref="BN27:BO27" si="545">BN52+BN61</f>
        <v>0</v>
      </c>
      <c r="BO27" s="34">
        <f t="shared" si="545"/>
        <v>9000</v>
      </c>
      <c r="BP27" s="34">
        <f>BP52+BP61</f>
        <v>245077</v>
      </c>
      <c r="BQ27" s="34">
        <f t="shared" ref="BQ27:BR27" si="546">BQ52+BQ61</f>
        <v>0</v>
      </c>
      <c r="BR27" s="34">
        <f t="shared" si="546"/>
        <v>245077</v>
      </c>
      <c r="BS27" s="34">
        <f>BS52+BS61</f>
        <v>65914</v>
      </c>
      <c r="BT27" s="34">
        <f t="shared" ref="BT27:BU27" si="547">BT52+BT61</f>
        <v>0</v>
      </c>
      <c r="BU27" s="34">
        <f t="shared" si="547"/>
        <v>65914</v>
      </c>
      <c r="BV27" s="34">
        <f>BV52+BV61</f>
        <v>0</v>
      </c>
      <c r="BW27" s="34">
        <f t="shared" ref="BW27:BX27" si="548">BW52+BW61</f>
        <v>0</v>
      </c>
      <c r="BX27" s="34">
        <f t="shared" si="548"/>
        <v>0</v>
      </c>
      <c r="BY27" s="34">
        <f>BY52+BY61</f>
        <v>185573</v>
      </c>
      <c r="BZ27" s="34">
        <f t="shared" ref="BZ27:CA27" si="549">BZ52+BZ61</f>
        <v>0</v>
      </c>
      <c r="CA27" s="34">
        <f t="shared" si="549"/>
        <v>185573</v>
      </c>
      <c r="CB27" s="34">
        <f>CB52+CB61</f>
        <v>0</v>
      </c>
      <c r="CC27" s="34">
        <f t="shared" ref="CC27:CD27" si="550">CC52+CC61</f>
        <v>0</v>
      </c>
      <c r="CD27" s="34">
        <f t="shared" si="550"/>
        <v>0</v>
      </c>
      <c r="CE27" s="34">
        <f>CE52+CE61</f>
        <v>4497229</v>
      </c>
      <c r="CF27" s="34">
        <f t="shared" ref="CF27:CG27" si="551">CF52+CF61</f>
        <v>-29101</v>
      </c>
      <c r="CG27" s="34">
        <f t="shared" si="551"/>
        <v>4468128</v>
      </c>
      <c r="CH27" s="34">
        <f>CH52+CH61</f>
        <v>0</v>
      </c>
      <c r="CI27" s="34">
        <f t="shared" ref="CI27:CJ27" si="552">CI52+CI61</f>
        <v>0</v>
      </c>
      <c r="CJ27" s="34">
        <f t="shared" si="552"/>
        <v>0</v>
      </c>
      <c r="CK27" s="34">
        <f>CK52+CK61</f>
        <v>0</v>
      </c>
      <c r="CL27" s="34">
        <f t="shared" ref="CL27:CM27" si="553">CL52+CL61</f>
        <v>0</v>
      </c>
      <c r="CM27" s="34">
        <f t="shared" si="553"/>
        <v>0</v>
      </c>
      <c r="CN27" s="34">
        <f>CN52+CN61</f>
        <v>429169</v>
      </c>
      <c r="CO27" s="34">
        <f t="shared" ref="CO27:CP27" si="554">CO52+CO61</f>
        <v>0</v>
      </c>
      <c r="CP27" s="34">
        <f t="shared" si="554"/>
        <v>429169</v>
      </c>
      <c r="CQ27" s="34">
        <f>CQ52+CQ61</f>
        <v>0</v>
      </c>
      <c r="CR27" s="34">
        <f t="shared" ref="CR27:CS27" si="555">CR52+CR61</f>
        <v>0</v>
      </c>
      <c r="CS27" s="34">
        <f t="shared" si="555"/>
        <v>0</v>
      </c>
      <c r="CT27" s="34">
        <f>CT52+CT61</f>
        <v>0</v>
      </c>
      <c r="CU27" s="34">
        <f t="shared" ref="CU27:CV27" si="556">CU52+CU61</f>
        <v>0</v>
      </c>
      <c r="CV27" s="34">
        <f t="shared" si="556"/>
        <v>0</v>
      </c>
      <c r="CW27" s="34">
        <f>CW52+CW61</f>
        <v>0</v>
      </c>
      <c r="CX27" s="34">
        <f t="shared" ref="CX27:CY27" si="557">CX52+CX61</f>
        <v>0</v>
      </c>
      <c r="CY27" s="34">
        <f t="shared" si="557"/>
        <v>0</v>
      </c>
      <c r="CZ27" s="34">
        <f>CZ52+CZ61</f>
        <v>0</v>
      </c>
      <c r="DA27" s="34">
        <f t="shared" ref="DA27:DB27" si="558">DA52+DA61</f>
        <v>0</v>
      </c>
      <c r="DB27" s="34">
        <f t="shared" si="558"/>
        <v>0</v>
      </c>
      <c r="DC27" s="34">
        <f>DC52+DC61</f>
        <v>240000</v>
      </c>
      <c r="DD27" s="34">
        <f t="shared" ref="DD27:DE27" si="559">DD52+DD61</f>
        <v>0</v>
      </c>
      <c r="DE27" s="34">
        <f t="shared" si="559"/>
        <v>240000</v>
      </c>
      <c r="DF27" s="34">
        <f>DF52+DF61</f>
        <v>0</v>
      </c>
      <c r="DG27" s="34">
        <f t="shared" ref="DG27:DH27" si="560">DG52+DG61</f>
        <v>0</v>
      </c>
      <c r="DH27" s="34">
        <f t="shared" si="560"/>
        <v>0</v>
      </c>
      <c r="DI27" s="34">
        <f>DI52+DI61</f>
        <v>15000</v>
      </c>
      <c r="DJ27" s="34">
        <f t="shared" ref="DJ27:DK27" si="561">DJ52+DJ61</f>
        <v>11289</v>
      </c>
      <c r="DK27" s="34">
        <f t="shared" si="561"/>
        <v>26289</v>
      </c>
      <c r="DL27" s="34">
        <f>DL52+DL61</f>
        <v>0</v>
      </c>
      <c r="DM27" s="34">
        <f t="shared" ref="DM27:DN27" si="562">DM52+DM61</f>
        <v>0</v>
      </c>
      <c r="DN27" s="34">
        <f t="shared" si="562"/>
        <v>0</v>
      </c>
      <c r="DO27" s="34">
        <f>DO52+DO61</f>
        <v>55926</v>
      </c>
      <c r="DP27" s="34">
        <f t="shared" ref="DP27:DQ27" si="563">DP52+DP61</f>
        <v>0</v>
      </c>
      <c r="DQ27" s="34">
        <f t="shared" si="563"/>
        <v>55926</v>
      </c>
      <c r="DR27" s="34">
        <f t="shared" ref="DR27" si="564">DR52+DR61</f>
        <v>30835188</v>
      </c>
      <c r="DS27" s="34">
        <f t="shared" ref="DS27:DT27" si="565">DS52+DS61</f>
        <v>362364</v>
      </c>
      <c r="DT27" s="34">
        <f t="shared" si="565"/>
        <v>31197552</v>
      </c>
      <c r="DU27" s="34">
        <f t="shared" ref="DU27:EV27" si="566">DU52+DU61</f>
        <v>30322</v>
      </c>
      <c r="DV27" s="34">
        <f t="shared" si="566"/>
        <v>0</v>
      </c>
      <c r="DW27" s="34">
        <f t="shared" si="566"/>
        <v>30322</v>
      </c>
      <c r="DX27" s="34">
        <f t="shared" ref="DX27:EU27" si="567">DX52+DX61</f>
        <v>10150</v>
      </c>
      <c r="DY27" s="34">
        <f t="shared" si="567"/>
        <v>0</v>
      </c>
      <c r="DZ27" s="34">
        <f t="shared" si="567"/>
        <v>10150</v>
      </c>
      <c r="EA27" s="34">
        <f t="shared" si="567"/>
        <v>7491</v>
      </c>
      <c r="EB27" s="34">
        <f t="shared" si="567"/>
        <v>0</v>
      </c>
      <c r="EC27" s="34">
        <f t="shared" si="567"/>
        <v>7491</v>
      </c>
      <c r="ED27" s="34">
        <f t="shared" si="567"/>
        <v>485207</v>
      </c>
      <c r="EE27" s="34">
        <f t="shared" si="567"/>
        <v>0</v>
      </c>
      <c r="EF27" s="34">
        <f t="shared" si="567"/>
        <v>485207</v>
      </c>
      <c r="EG27" s="34">
        <f t="shared" si="567"/>
        <v>181674</v>
      </c>
      <c r="EH27" s="34">
        <f t="shared" si="567"/>
        <v>0</v>
      </c>
      <c r="EI27" s="34">
        <f t="shared" si="567"/>
        <v>181674</v>
      </c>
      <c r="EJ27" s="34">
        <f t="shared" si="567"/>
        <v>95565</v>
      </c>
      <c r="EK27" s="34">
        <f t="shared" si="567"/>
        <v>13772</v>
      </c>
      <c r="EL27" s="34">
        <f t="shared" si="567"/>
        <v>109337</v>
      </c>
      <c r="EM27" s="34">
        <f t="shared" si="567"/>
        <v>25594</v>
      </c>
      <c r="EN27" s="34">
        <f t="shared" si="567"/>
        <v>0</v>
      </c>
      <c r="EO27" s="34">
        <f t="shared" si="567"/>
        <v>25594</v>
      </c>
      <c r="EP27" s="34">
        <f t="shared" si="567"/>
        <v>1573993</v>
      </c>
      <c r="EQ27" s="34">
        <f t="shared" si="567"/>
        <v>-11077</v>
      </c>
      <c r="ER27" s="34">
        <f t="shared" si="567"/>
        <v>1562916</v>
      </c>
      <c r="ES27" s="34">
        <f t="shared" si="567"/>
        <v>619131</v>
      </c>
      <c r="ET27" s="34">
        <f t="shared" si="567"/>
        <v>-3454</v>
      </c>
      <c r="EU27" s="34">
        <f t="shared" si="567"/>
        <v>615677</v>
      </c>
      <c r="EV27" s="34">
        <f t="shared" si="566"/>
        <v>3029127</v>
      </c>
      <c r="EW27" s="34">
        <f t="shared" ref="EW27:EX27" si="568">EW52+EW61</f>
        <v>-759</v>
      </c>
      <c r="EX27" s="34">
        <f t="shared" si="568"/>
        <v>3028368</v>
      </c>
      <c r="EY27" s="34">
        <f t="shared" ref="EY27" si="569">EY52+EY61</f>
        <v>72876</v>
      </c>
      <c r="EZ27" s="34">
        <f t="shared" ref="EZ27:FB27" si="570">EZ52+EZ61</f>
        <v>1127</v>
      </c>
      <c r="FA27" s="34">
        <f t="shared" si="570"/>
        <v>74003</v>
      </c>
      <c r="FB27" s="34">
        <f t="shared" si="570"/>
        <v>173806</v>
      </c>
      <c r="FC27" s="34">
        <f t="shared" ref="FC27:GK27" si="571">FC52+FC61</f>
        <v>-6045</v>
      </c>
      <c r="FD27" s="34">
        <f t="shared" si="571"/>
        <v>167761</v>
      </c>
      <c r="FE27" s="34">
        <f t="shared" si="571"/>
        <v>72023</v>
      </c>
      <c r="FF27" s="34">
        <f t="shared" si="571"/>
        <v>2997</v>
      </c>
      <c r="FG27" s="34">
        <f t="shared" si="571"/>
        <v>75020</v>
      </c>
      <c r="FH27" s="34">
        <f t="shared" si="571"/>
        <v>670159</v>
      </c>
      <c r="FI27" s="34">
        <f t="shared" si="571"/>
        <v>3954</v>
      </c>
      <c r="FJ27" s="34">
        <f t="shared" si="571"/>
        <v>674113</v>
      </c>
      <c r="FK27" s="34">
        <f t="shared" si="571"/>
        <v>139124</v>
      </c>
      <c r="FL27" s="34">
        <f t="shared" si="571"/>
        <v>4403</v>
      </c>
      <c r="FM27" s="34">
        <f t="shared" si="571"/>
        <v>143527</v>
      </c>
      <c r="FN27" s="34">
        <f t="shared" si="571"/>
        <v>250617</v>
      </c>
      <c r="FO27" s="34">
        <f t="shared" si="571"/>
        <v>166</v>
      </c>
      <c r="FP27" s="34">
        <f t="shared" si="571"/>
        <v>250783</v>
      </c>
      <c r="FQ27" s="34">
        <f t="shared" si="571"/>
        <v>132782</v>
      </c>
      <c r="FR27" s="34">
        <f t="shared" si="571"/>
        <v>1073</v>
      </c>
      <c r="FS27" s="34">
        <f t="shared" si="571"/>
        <v>133855</v>
      </c>
      <c r="FT27" s="34">
        <f t="shared" si="571"/>
        <v>189395</v>
      </c>
      <c r="FU27" s="34">
        <f t="shared" si="571"/>
        <v>33159</v>
      </c>
      <c r="FV27" s="34">
        <f t="shared" si="571"/>
        <v>222554</v>
      </c>
      <c r="FW27" s="34">
        <f t="shared" si="571"/>
        <v>105100</v>
      </c>
      <c r="FX27" s="34">
        <f t="shared" si="571"/>
        <v>919</v>
      </c>
      <c r="FY27" s="34">
        <f t="shared" si="571"/>
        <v>106019</v>
      </c>
      <c r="FZ27" s="34">
        <f t="shared" si="571"/>
        <v>18247</v>
      </c>
      <c r="GA27" s="34">
        <f t="shared" si="571"/>
        <v>-17</v>
      </c>
      <c r="GB27" s="34">
        <f t="shared" si="571"/>
        <v>18230</v>
      </c>
      <c r="GC27" s="34">
        <f t="shared" si="571"/>
        <v>71494</v>
      </c>
      <c r="GD27" s="34">
        <f t="shared" si="571"/>
        <v>572</v>
      </c>
      <c r="GE27" s="34">
        <f t="shared" si="571"/>
        <v>72066</v>
      </c>
      <c r="GF27" s="34">
        <f t="shared" si="571"/>
        <v>849250</v>
      </c>
      <c r="GG27" s="34">
        <f t="shared" si="571"/>
        <v>9628</v>
      </c>
      <c r="GH27" s="34">
        <f t="shared" si="571"/>
        <v>858878</v>
      </c>
      <c r="GI27" s="34">
        <f t="shared" si="571"/>
        <v>82189</v>
      </c>
      <c r="GJ27" s="34">
        <f t="shared" si="571"/>
        <v>950</v>
      </c>
      <c r="GK27" s="34">
        <f t="shared" si="571"/>
        <v>83139</v>
      </c>
      <c r="GL27" s="34">
        <f t="shared" ref="GL27" si="572">GL52+GL61</f>
        <v>2827062</v>
      </c>
      <c r="GM27" s="34">
        <f t="shared" ref="GM27:GN27" si="573">GM52+GM61</f>
        <v>52886</v>
      </c>
      <c r="GN27" s="34">
        <f t="shared" si="573"/>
        <v>2879948</v>
      </c>
      <c r="GO27" s="34">
        <f t="shared" ref="GO27" si="574">GO52+GO61</f>
        <v>1163762</v>
      </c>
      <c r="GP27" s="34">
        <f t="shared" ref="GP27:GQ27" si="575">GP52+GP61</f>
        <v>14478</v>
      </c>
      <c r="GQ27" s="34">
        <f t="shared" si="575"/>
        <v>1178240</v>
      </c>
      <c r="GR27" s="34">
        <f t="shared" ref="GR27" si="576">GR52+GR61</f>
        <v>1858454</v>
      </c>
      <c r="GS27" s="34">
        <f t="shared" ref="GS27:GT27" si="577">GS52+GS61</f>
        <v>3342</v>
      </c>
      <c r="GT27" s="34">
        <f t="shared" si="577"/>
        <v>1861796</v>
      </c>
      <c r="GU27" s="34">
        <f t="shared" ref="GU27:GW27" si="578">GU52+GU61</f>
        <v>1684151</v>
      </c>
      <c r="GV27" s="34">
        <f t="shared" si="578"/>
        <v>506</v>
      </c>
      <c r="GW27" s="34">
        <f t="shared" si="578"/>
        <v>1684657</v>
      </c>
      <c r="GX27" s="34">
        <f t="shared" ref="GX27:GZ27" si="579">GX52+GX61</f>
        <v>7533429</v>
      </c>
      <c r="GY27" s="34">
        <f t="shared" si="579"/>
        <v>71212</v>
      </c>
      <c r="GZ27" s="34">
        <f t="shared" si="579"/>
        <v>7604641</v>
      </c>
      <c r="HA27" s="34">
        <f t="shared" ref="HA27" si="580">HA52+HA61</f>
        <v>41397744</v>
      </c>
      <c r="HB27" s="34">
        <f t="shared" ref="HB27:HC27" si="581">HB52+HB61</f>
        <v>432817</v>
      </c>
      <c r="HC27" s="118">
        <f t="shared" si="581"/>
        <v>41830561</v>
      </c>
      <c r="HE27" s="136"/>
      <c r="HF27" s="136"/>
    </row>
    <row r="28" spans="1:214" ht="15" customHeight="1" x14ac:dyDescent="0.2">
      <c r="A28" s="110" t="s">
        <v>395</v>
      </c>
      <c r="B28" s="32">
        <f>B29+B35+B36+B37</f>
        <v>0</v>
      </c>
      <c r="C28" s="32">
        <f t="shared" ref="C28:D28" si="582">C29+C35+C36+C37</f>
        <v>0</v>
      </c>
      <c r="D28" s="32">
        <f t="shared" si="582"/>
        <v>0</v>
      </c>
      <c r="E28" s="32">
        <f>E29+E35+E36+E37</f>
        <v>0</v>
      </c>
      <c r="F28" s="32">
        <f t="shared" ref="F28" si="583">F29+F35+F36+F37</f>
        <v>0</v>
      </c>
      <c r="G28" s="32">
        <f t="shared" ref="G28" si="584">G29+G35+G36+G37</f>
        <v>0</v>
      </c>
      <c r="H28" s="32">
        <f>H29+H35+H36+H37</f>
        <v>0</v>
      </c>
      <c r="I28" s="32">
        <f t="shared" ref="I28" si="585">I29+I35+I36+I37</f>
        <v>0</v>
      </c>
      <c r="J28" s="32">
        <f t="shared" ref="J28" si="586">J29+J35+J36+J37</f>
        <v>0</v>
      </c>
      <c r="K28" s="32">
        <f>K29+K35+K36+K37</f>
        <v>0</v>
      </c>
      <c r="L28" s="32">
        <f t="shared" ref="L28" si="587">L29+L35+L36+L37</f>
        <v>0</v>
      </c>
      <c r="M28" s="32">
        <f t="shared" ref="M28" si="588">M29+M35+M36+M37</f>
        <v>0</v>
      </c>
      <c r="N28" s="32">
        <f>N29+N35+N36+N37</f>
        <v>0</v>
      </c>
      <c r="O28" s="32">
        <f t="shared" ref="O28" si="589">O29+O35+O36+O37</f>
        <v>0</v>
      </c>
      <c r="P28" s="32">
        <f t="shared" ref="P28" si="590">P29+P35+P36+P37</f>
        <v>0</v>
      </c>
      <c r="Q28" s="32">
        <f>Q29+Q35+Q36+Q37</f>
        <v>0</v>
      </c>
      <c r="R28" s="32">
        <f t="shared" ref="R28" si="591">R29+R35+R36+R37</f>
        <v>0</v>
      </c>
      <c r="S28" s="32">
        <f t="shared" ref="S28" si="592">S29+S35+S36+S37</f>
        <v>0</v>
      </c>
      <c r="T28" s="32">
        <f>T29+T35+T36+T37</f>
        <v>0</v>
      </c>
      <c r="U28" s="32">
        <f t="shared" ref="U28" si="593">U29+U35+U36+U37</f>
        <v>0</v>
      </c>
      <c r="V28" s="32">
        <f t="shared" ref="V28" si="594">V29+V35+V36+V37</f>
        <v>0</v>
      </c>
      <c r="W28" s="32">
        <f>W29+W35+W36+W37</f>
        <v>8245012</v>
      </c>
      <c r="X28" s="32">
        <f t="shared" ref="X28" si="595">X29+X35+X36+X37</f>
        <v>0</v>
      </c>
      <c r="Y28" s="32">
        <f t="shared" ref="Y28" si="596">Y29+Y35+Y36+Y37</f>
        <v>8245012</v>
      </c>
      <c r="Z28" s="32">
        <f>Z29+Z35+Z36+Z37</f>
        <v>2053639</v>
      </c>
      <c r="AA28" s="32">
        <f t="shared" ref="AA28" si="597">AA29+AA35+AA36+AA37</f>
        <v>129176</v>
      </c>
      <c r="AB28" s="32">
        <f t="shared" ref="AB28" si="598">AB29+AB35+AB36+AB37</f>
        <v>2182815</v>
      </c>
      <c r="AC28" s="32">
        <f>AC29+AC35+AC36+AC37</f>
        <v>583263</v>
      </c>
      <c r="AD28" s="32">
        <f t="shared" ref="AD28" si="599">AD29+AD35+AD36+AD37</f>
        <v>0</v>
      </c>
      <c r="AE28" s="32">
        <f t="shared" ref="AE28" si="600">AE29+AE35+AE36+AE37</f>
        <v>583263</v>
      </c>
      <c r="AF28" s="32">
        <f>AF29+AF35+AF36+AF37</f>
        <v>0</v>
      </c>
      <c r="AG28" s="32">
        <f t="shared" ref="AG28" si="601">AG29+AG35+AG36+AG37</f>
        <v>0</v>
      </c>
      <c r="AH28" s="32">
        <f t="shared" ref="AH28" si="602">AH29+AH35+AH36+AH37</f>
        <v>0</v>
      </c>
      <c r="AI28" s="32">
        <f>AI29+AI35+AI36+AI37</f>
        <v>5603</v>
      </c>
      <c r="AJ28" s="32">
        <f t="shared" ref="AJ28" si="603">AJ29+AJ35+AJ36+AJ37</f>
        <v>1000</v>
      </c>
      <c r="AK28" s="32">
        <f t="shared" ref="AK28" si="604">AK29+AK35+AK36+AK37</f>
        <v>6603</v>
      </c>
      <c r="AL28" s="32">
        <f>AL29+AL35+AL36+AL37</f>
        <v>4000</v>
      </c>
      <c r="AM28" s="32">
        <f t="shared" ref="AM28" si="605">AM29+AM35+AM36+AM37</f>
        <v>0</v>
      </c>
      <c r="AN28" s="32">
        <f t="shared" ref="AN28" si="606">AN29+AN35+AN36+AN37</f>
        <v>4000</v>
      </c>
      <c r="AO28" s="32">
        <f>AO29+AO35+AO36+AO37</f>
        <v>1529011</v>
      </c>
      <c r="AP28" s="32">
        <f t="shared" ref="AP28" si="607">AP29+AP35+AP36+AP37</f>
        <v>0</v>
      </c>
      <c r="AQ28" s="32">
        <f t="shared" ref="AQ28" si="608">AQ29+AQ35+AQ36+AQ37</f>
        <v>1529011</v>
      </c>
      <c r="AR28" s="32">
        <f>AR29+AR35+AR36+AR37</f>
        <v>0</v>
      </c>
      <c r="AS28" s="32">
        <f t="shared" ref="AS28" si="609">AS29+AS35+AS36+AS37</f>
        <v>0</v>
      </c>
      <c r="AT28" s="32">
        <f t="shared" ref="AT28" si="610">AT29+AT35+AT36+AT37</f>
        <v>0</v>
      </c>
      <c r="AU28" s="32">
        <f>AU29+AU35+AU36+AU37</f>
        <v>1300</v>
      </c>
      <c r="AV28" s="32">
        <f t="shared" ref="AV28" si="611">AV29+AV35+AV36+AV37</f>
        <v>0</v>
      </c>
      <c r="AW28" s="32">
        <f t="shared" ref="AW28" si="612">AW29+AW35+AW36+AW37</f>
        <v>1300</v>
      </c>
      <c r="AX28" s="32">
        <f>AX29+AX35+AX36+AX37</f>
        <v>269000</v>
      </c>
      <c r="AY28" s="32">
        <f t="shared" ref="AY28" si="613">AY29+AY35+AY36+AY37</f>
        <v>0</v>
      </c>
      <c r="AZ28" s="32">
        <f t="shared" ref="AZ28" si="614">AZ29+AZ35+AZ36+AZ37</f>
        <v>269000</v>
      </c>
      <c r="BA28" s="32">
        <f>BA29+BA35+BA36+BA37</f>
        <v>0</v>
      </c>
      <c r="BB28" s="32">
        <f t="shared" ref="BB28" si="615">BB29+BB35+BB36+BB37</f>
        <v>0</v>
      </c>
      <c r="BC28" s="32">
        <f t="shared" ref="BC28" si="616">BC29+BC35+BC36+BC37</f>
        <v>0</v>
      </c>
      <c r="BD28" s="32">
        <f>BD29+BD35+BD36+BD37</f>
        <v>0</v>
      </c>
      <c r="BE28" s="32">
        <f t="shared" ref="BE28" si="617">BE29+BE35+BE36+BE37</f>
        <v>0</v>
      </c>
      <c r="BF28" s="32">
        <f t="shared" ref="BF28" si="618">BF29+BF35+BF36+BF37</f>
        <v>0</v>
      </c>
      <c r="BG28" s="32">
        <f>BG29+BG35+BG36+BG37</f>
        <v>58944</v>
      </c>
      <c r="BH28" s="32">
        <f t="shared" ref="BH28" si="619">BH29+BH35+BH36+BH37</f>
        <v>0</v>
      </c>
      <c r="BI28" s="32">
        <f t="shared" ref="BI28" si="620">BI29+BI35+BI36+BI37</f>
        <v>58944</v>
      </c>
      <c r="BJ28" s="32">
        <f>BJ29+BJ35+BJ36+BJ37</f>
        <v>0</v>
      </c>
      <c r="BK28" s="32">
        <f t="shared" ref="BK28" si="621">BK29+BK35+BK36+BK37</f>
        <v>0</v>
      </c>
      <c r="BL28" s="32">
        <f t="shared" ref="BL28" si="622">BL29+BL35+BL36+BL37</f>
        <v>0</v>
      </c>
      <c r="BM28" s="32">
        <f>BM29+BM35+BM36+BM37</f>
        <v>9000</v>
      </c>
      <c r="BN28" s="32">
        <f t="shared" ref="BN28" si="623">BN29+BN35+BN36+BN37</f>
        <v>0</v>
      </c>
      <c r="BO28" s="32">
        <f t="shared" ref="BO28" si="624">BO29+BO35+BO36+BO37</f>
        <v>9000</v>
      </c>
      <c r="BP28" s="32">
        <f>BP29+BP35+BP36+BP37</f>
        <v>245077</v>
      </c>
      <c r="BQ28" s="32">
        <f t="shared" ref="BQ28" si="625">BQ29+BQ35+BQ36+BQ37</f>
        <v>0</v>
      </c>
      <c r="BR28" s="32">
        <f t="shared" ref="BR28" si="626">BR29+BR35+BR36+BR37</f>
        <v>245077</v>
      </c>
      <c r="BS28" s="32">
        <f>BS29+BS35+BS36+BS37</f>
        <v>65914</v>
      </c>
      <c r="BT28" s="32">
        <f t="shared" ref="BT28" si="627">BT29+BT35+BT36+BT37</f>
        <v>0</v>
      </c>
      <c r="BU28" s="32">
        <f t="shared" ref="BU28" si="628">BU29+BU35+BU36+BU37</f>
        <v>65914</v>
      </c>
      <c r="BV28" s="32">
        <f>BV29+BV35+BV36+BV37</f>
        <v>0</v>
      </c>
      <c r="BW28" s="32">
        <f t="shared" ref="BW28" si="629">BW29+BW35+BW36+BW37</f>
        <v>0</v>
      </c>
      <c r="BX28" s="32">
        <f t="shared" ref="BX28" si="630">BX29+BX35+BX36+BX37</f>
        <v>0</v>
      </c>
      <c r="BY28" s="32">
        <f>BY29+BY35+BY36+BY37</f>
        <v>185573</v>
      </c>
      <c r="BZ28" s="32">
        <f t="shared" ref="BZ28" si="631">BZ29+BZ35+BZ36+BZ37</f>
        <v>0</v>
      </c>
      <c r="CA28" s="32">
        <f t="shared" ref="CA28" si="632">CA29+CA35+CA36+CA37</f>
        <v>185573</v>
      </c>
      <c r="CB28" s="32">
        <f>CB29+CB35+CB36+CB37</f>
        <v>0</v>
      </c>
      <c r="CC28" s="32">
        <f t="shared" ref="CC28" si="633">CC29+CC35+CC36+CC37</f>
        <v>0</v>
      </c>
      <c r="CD28" s="32">
        <f t="shared" ref="CD28" si="634">CD29+CD35+CD36+CD37</f>
        <v>0</v>
      </c>
      <c r="CE28" s="32">
        <f>CE29+CE35+CE36+CE37</f>
        <v>2403939</v>
      </c>
      <c r="CF28" s="32">
        <f t="shared" ref="CF28" si="635">CF29+CF35+CF36+CF37</f>
        <v>-117418</v>
      </c>
      <c r="CG28" s="32">
        <f t="shared" ref="CG28" si="636">CG29+CG35+CG36+CG37</f>
        <v>2286521</v>
      </c>
      <c r="CH28" s="32">
        <f>CH29+CH35+CH36+CH37</f>
        <v>0</v>
      </c>
      <c r="CI28" s="32">
        <f t="shared" ref="CI28" si="637">CI29+CI35+CI36+CI37</f>
        <v>0</v>
      </c>
      <c r="CJ28" s="32">
        <f t="shared" ref="CJ28" si="638">CJ29+CJ35+CJ36+CJ37</f>
        <v>0</v>
      </c>
      <c r="CK28" s="32">
        <f>CK29+CK35+CK36+CK37</f>
        <v>0</v>
      </c>
      <c r="CL28" s="32">
        <f t="shared" ref="CL28" si="639">CL29+CL35+CL36+CL37</f>
        <v>0</v>
      </c>
      <c r="CM28" s="32">
        <f t="shared" ref="CM28" si="640">CM29+CM35+CM36+CM37</f>
        <v>0</v>
      </c>
      <c r="CN28" s="32">
        <f>CN29+CN35+CN36+CN37</f>
        <v>379019</v>
      </c>
      <c r="CO28" s="32">
        <f t="shared" ref="CO28" si="641">CO29+CO35+CO36+CO37</f>
        <v>0</v>
      </c>
      <c r="CP28" s="32">
        <f t="shared" ref="CP28" si="642">CP29+CP35+CP36+CP37</f>
        <v>379019</v>
      </c>
      <c r="CQ28" s="32">
        <f>CQ29+CQ35+CQ36+CQ37</f>
        <v>0</v>
      </c>
      <c r="CR28" s="32">
        <f t="shared" ref="CR28" si="643">CR29+CR35+CR36+CR37</f>
        <v>0</v>
      </c>
      <c r="CS28" s="32">
        <f t="shared" ref="CS28" si="644">CS29+CS35+CS36+CS37</f>
        <v>0</v>
      </c>
      <c r="CT28" s="32">
        <f>CT29+CT35+CT36+CT37</f>
        <v>0</v>
      </c>
      <c r="CU28" s="32">
        <f t="shared" ref="CU28" si="645">CU29+CU35+CU36+CU37</f>
        <v>0</v>
      </c>
      <c r="CV28" s="32">
        <f t="shared" ref="CV28" si="646">CV29+CV35+CV36+CV37</f>
        <v>0</v>
      </c>
      <c r="CW28" s="32">
        <f>CW29+CW35+CW36+CW37</f>
        <v>0</v>
      </c>
      <c r="CX28" s="32">
        <f t="shared" ref="CX28" si="647">CX29+CX35+CX36+CX37</f>
        <v>0</v>
      </c>
      <c r="CY28" s="32">
        <f t="shared" ref="CY28" si="648">CY29+CY35+CY36+CY37</f>
        <v>0</v>
      </c>
      <c r="CZ28" s="32">
        <f>CZ29+CZ35+CZ36+CZ37</f>
        <v>0</v>
      </c>
      <c r="DA28" s="32">
        <f t="shared" ref="DA28" si="649">DA29+DA35+DA36+DA37</f>
        <v>0</v>
      </c>
      <c r="DB28" s="32">
        <f t="shared" ref="DB28" si="650">DB29+DB35+DB36+DB37</f>
        <v>0</v>
      </c>
      <c r="DC28" s="32">
        <f>DC29+DC35+DC36+DC37</f>
        <v>0</v>
      </c>
      <c r="DD28" s="32">
        <f t="shared" ref="DD28" si="651">DD29+DD35+DD36+DD37</f>
        <v>0</v>
      </c>
      <c r="DE28" s="32">
        <f t="shared" ref="DE28" si="652">DE29+DE35+DE36+DE37</f>
        <v>0</v>
      </c>
      <c r="DF28" s="32">
        <f>DF29+DF35+DF36+DF37</f>
        <v>0</v>
      </c>
      <c r="DG28" s="32">
        <f t="shared" ref="DG28" si="653">DG29+DG35+DG36+DG37</f>
        <v>0</v>
      </c>
      <c r="DH28" s="32">
        <f t="shared" ref="DH28" si="654">DH29+DH35+DH36+DH37</f>
        <v>0</v>
      </c>
      <c r="DI28" s="32">
        <f>DI29+DI35+DI36+DI37</f>
        <v>15000</v>
      </c>
      <c r="DJ28" s="32">
        <f t="shared" ref="DJ28" si="655">DJ29+DJ35+DJ36+DJ37</f>
        <v>11289</v>
      </c>
      <c r="DK28" s="32">
        <f t="shared" ref="DK28" si="656">DK29+DK35+DK36+DK37</f>
        <v>26289</v>
      </c>
      <c r="DL28" s="32">
        <f>DL29+DL35+DL36+DL37</f>
        <v>0</v>
      </c>
      <c r="DM28" s="32">
        <f t="shared" ref="DM28" si="657">DM29+DM35+DM36+DM37</f>
        <v>0</v>
      </c>
      <c r="DN28" s="32">
        <f t="shared" ref="DN28" si="658">DN29+DN35+DN36+DN37</f>
        <v>0</v>
      </c>
      <c r="DO28" s="32">
        <f>DO29+DO35+DO36+DO37</f>
        <v>55926</v>
      </c>
      <c r="DP28" s="32">
        <f t="shared" ref="DP28" si="659">DP29+DP35+DP36+DP37</f>
        <v>0</v>
      </c>
      <c r="DQ28" s="32">
        <f t="shared" ref="DQ28:DR28" si="660">DQ29+DQ35+DQ36+DQ37</f>
        <v>55926</v>
      </c>
      <c r="DR28" s="32">
        <f t="shared" si="660"/>
        <v>16109220</v>
      </c>
      <c r="DS28" s="32">
        <f t="shared" ref="DS28:DT28" si="661">DS29+DS35+DS36+DS37</f>
        <v>24047</v>
      </c>
      <c r="DT28" s="32">
        <f t="shared" si="661"/>
        <v>16133267</v>
      </c>
      <c r="DU28" s="32">
        <f t="shared" ref="DU28:EV28" si="662">DU29+DU35+DU36+DU37</f>
        <v>13714</v>
      </c>
      <c r="DV28" s="32">
        <f t="shared" si="662"/>
        <v>0</v>
      </c>
      <c r="DW28" s="32">
        <f t="shared" si="662"/>
        <v>13714</v>
      </c>
      <c r="DX28" s="32">
        <f t="shared" ref="DX28:EU28" si="663">DX29+DX35+DX36+DX37</f>
        <v>3857</v>
      </c>
      <c r="DY28" s="32">
        <f t="shared" si="663"/>
        <v>0</v>
      </c>
      <c r="DZ28" s="32">
        <f t="shared" si="663"/>
        <v>3857</v>
      </c>
      <c r="EA28" s="32">
        <f t="shared" si="663"/>
        <v>3259</v>
      </c>
      <c r="EB28" s="32">
        <f t="shared" si="663"/>
        <v>0</v>
      </c>
      <c r="EC28" s="32">
        <f t="shared" si="663"/>
        <v>3259</v>
      </c>
      <c r="ED28" s="32">
        <f t="shared" si="663"/>
        <v>153701</v>
      </c>
      <c r="EE28" s="32">
        <f t="shared" si="663"/>
        <v>0</v>
      </c>
      <c r="EF28" s="32">
        <f t="shared" si="663"/>
        <v>153701</v>
      </c>
      <c r="EG28" s="32">
        <f t="shared" si="663"/>
        <v>65628</v>
      </c>
      <c r="EH28" s="32">
        <f t="shared" si="663"/>
        <v>0</v>
      </c>
      <c r="EI28" s="32">
        <f t="shared" si="663"/>
        <v>65628</v>
      </c>
      <c r="EJ28" s="32">
        <f t="shared" si="663"/>
        <v>9892</v>
      </c>
      <c r="EK28" s="32">
        <f t="shared" si="663"/>
        <v>13772</v>
      </c>
      <c r="EL28" s="32">
        <f t="shared" si="663"/>
        <v>23664</v>
      </c>
      <c r="EM28" s="32">
        <f t="shared" si="663"/>
        <v>11184</v>
      </c>
      <c r="EN28" s="32">
        <f t="shared" si="663"/>
        <v>0</v>
      </c>
      <c r="EO28" s="32">
        <f t="shared" si="663"/>
        <v>11184</v>
      </c>
      <c r="EP28" s="32">
        <f t="shared" si="663"/>
        <v>88600</v>
      </c>
      <c r="EQ28" s="32">
        <f t="shared" si="663"/>
        <v>0</v>
      </c>
      <c r="ER28" s="32">
        <f t="shared" si="663"/>
        <v>88600</v>
      </c>
      <c r="ES28" s="32">
        <f t="shared" si="663"/>
        <v>94768</v>
      </c>
      <c r="ET28" s="32">
        <f t="shared" si="663"/>
        <v>0</v>
      </c>
      <c r="EU28" s="32">
        <f t="shared" si="663"/>
        <v>94768</v>
      </c>
      <c r="EV28" s="32">
        <f t="shared" si="662"/>
        <v>444603</v>
      </c>
      <c r="EW28" s="32">
        <f t="shared" ref="EW28:EX28" si="664">EW29+EW35+EW36+EW37</f>
        <v>13772</v>
      </c>
      <c r="EX28" s="32">
        <f t="shared" si="664"/>
        <v>458375</v>
      </c>
      <c r="EY28" s="32">
        <f t="shared" ref="EY28" si="665">EY29+EY35+EY36+EY37</f>
        <v>3000</v>
      </c>
      <c r="EZ28" s="32">
        <f t="shared" ref="EZ28:FB28" si="666">EZ29+EZ35+EZ36+EZ37</f>
        <v>0</v>
      </c>
      <c r="FA28" s="32">
        <f t="shared" si="666"/>
        <v>3000</v>
      </c>
      <c r="FB28" s="32">
        <f t="shared" si="666"/>
        <v>51179</v>
      </c>
      <c r="FC28" s="32">
        <f t="shared" ref="FC28:GK28" si="667">FC29+FC35+FC36+FC37</f>
        <v>301</v>
      </c>
      <c r="FD28" s="32">
        <f t="shared" si="667"/>
        <v>51480</v>
      </c>
      <c r="FE28" s="32">
        <f t="shared" si="667"/>
        <v>0</v>
      </c>
      <c r="FF28" s="32">
        <f t="shared" si="667"/>
        <v>0</v>
      </c>
      <c r="FG28" s="32">
        <f t="shared" si="667"/>
        <v>0</v>
      </c>
      <c r="FH28" s="32">
        <f t="shared" si="667"/>
        <v>1097</v>
      </c>
      <c r="FI28" s="32">
        <f t="shared" si="667"/>
        <v>132</v>
      </c>
      <c r="FJ28" s="32">
        <f t="shared" si="667"/>
        <v>1229</v>
      </c>
      <c r="FK28" s="32">
        <f t="shared" si="667"/>
        <v>0</v>
      </c>
      <c r="FL28" s="32">
        <f t="shared" si="667"/>
        <v>0</v>
      </c>
      <c r="FM28" s="32">
        <f t="shared" si="667"/>
        <v>0</v>
      </c>
      <c r="FN28" s="32">
        <f t="shared" si="667"/>
        <v>38796</v>
      </c>
      <c r="FO28" s="32">
        <f t="shared" si="667"/>
        <v>0</v>
      </c>
      <c r="FP28" s="32">
        <f t="shared" si="667"/>
        <v>38796</v>
      </c>
      <c r="FQ28" s="32">
        <f t="shared" si="667"/>
        <v>6596</v>
      </c>
      <c r="FR28" s="32">
        <f t="shared" si="667"/>
        <v>0</v>
      </c>
      <c r="FS28" s="32">
        <f t="shared" si="667"/>
        <v>6596</v>
      </c>
      <c r="FT28" s="32">
        <f t="shared" si="667"/>
        <v>3513</v>
      </c>
      <c r="FU28" s="32">
        <f t="shared" si="667"/>
        <v>0</v>
      </c>
      <c r="FV28" s="32">
        <f t="shared" si="667"/>
        <v>3513</v>
      </c>
      <c r="FW28" s="32">
        <f t="shared" si="667"/>
        <v>13603</v>
      </c>
      <c r="FX28" s="32">
        <f t="shared" si="667"/>
        <v>0</v>
      </c>
      <c r="FY28" s="32">
        <f t="shared" si="667"/>
        <v>13603</v>
      </c>
      <c r="FZ28" s="32">
        <f t="shared" si="667"/>
        <v>0</v>
      </c>
      <c r="GA28" s="32">
        <f t="shared" si="667"/>
        <v>0</v>
      </c>
      <c r="GB28" s="32">
        <f t="shared" si="667"/>
        <v>0</v>
      </c>
      <c r="GC28" s="32">
        <f t="shared" si="667"/>
        <v>0</v>
      </c>
      <c r="GD28" s="32">
        <f t="shared" si="667"/>
        <v>0</v>
      </c>
      <c r="GE28" s="32">
        <f t="shared" si="667"/>
        <v>0</v>
      </c>
      <c r="GF28" s="32">
        <f t="shared" si="667"/>
        <v>102188</v>
      </c>
      <c r="GG28" s="32">
        <f t="shared" si="667"/>
        <v>0</v>
      </c>
      <c r="GH28" s="32">
        <f t="shared" si="667"/>
        <v>102188</v>
      </c>
      <c r="GI28" s="32">
        <f t="shared" si="667"/>
        <v>0</v>
      </c>
      <c r="GJ28" s="32">
        <f t="shared" si="667"/>
        <v>0</v>
      </c>
      <c r="GK28" s="32">
        <f t="shared" si="667"/>
        <v>0</v>
      </c>
      <c r="GL28" s="32">
        <f t="shared" ref="GL28" si="668">GL29+GL35+GL36+GL37</f>
        <v>219972</v>
      </c>
      <c r="GM28" s="32">
        <f t="shared" ref="GM28:GN28" si="669">GM29+GM35+GM36+GM37</f>
        <v>433</v>
      </c>
      <c r="GN28" s="32">
        <f t="shared" si="669"/>
        <v>220405</v>
      </c>
      <c r="GO28" s="32">
        <f t="shared" ref="GO28" si="670">GO29+GO35+GO36+GO37</f>
        <v>115386</v>
      </c>
      <c r="GP28" s="32">
        <f t="shared" ref="GP28:GQ28" si="671">GP29+GP35+GP36+GP37</f>
        <v>647</v>
      </c>
      <c r="GQ28" s="32">
        <f t="shared" si="671"/>
        <v>116033</v>
      </c>
      <c r="GR28" s="32">
        <f t="shared" ref="GR28" si="672">GR29+GR35+GR36+GR37</f>
        <v>1572220</v>
      </c>
      <c r="GS28" s="32">
        <f t="shared" ref="GS28:GT28" si="673">GS29+GS35+GS36+GS37</f>
        <v>0</v>
      </c>
      <c r="GT28" s="32">
        <f t="shared" si="673"/>
        <v>1572220</v>
      </c>
      <c r="GU28" s="32">
        <f t="shared" ref="GU28:GW28" si="674">GU29+GU35+GU36+GU37</f>
        <v>1134</v>
      </c>
      <c r="GV28" s="32">
        <f t="shared" si="674"/>
        <v>1865</v>
      </c>
      <c r="GW28" s="32">
        <f t="shared" si="674"/>
        <v>2999</v>
      </c>
      <c r="GX28" s="32">
        <f t="shared" ref="GX28:GZ28" si="675">GX29+GX35+GX36+GX37</f>
        <v>1908712</v>
      </c>
      <c r="GY28" s="32">
        <f t="shared" si="675"/>
        <v>2945</v>
      </c>
      <c r="GZ28" s="32">
        <f t="shared" si="675"/>
        <v>1911657</v>
      </c>
      <c r="HA28" s="32">
        <f t="shared" ref="HA28" si="676">HA29+HA35+HA36+HA37</f>
        <v>18462535</v>
      </c>
      <c r="HB28" s="32">
        <f t="shared" ref="HB28:HC28" si="677">HB29+HB35+HB36+HB37</f>
        <v>40764</v>
      </c>
      <c r="HC28" s="111">
        <f t="shared" si="677"/>
        <v>18503299</v>
      </c>
      <c r="HE28" s="136"/>
      <c r="HF28" s="136"/>
    </row>
    <row r="29" spans="1:214" s="12" customFormat="1" ht="30" customHeight="1" x14ac:dyDescent="0.2">
      <c r="A29" s="121" t="s">
        <v>396</v>
      </c>
      <c r="B29" s="5">
        <f>B30+B31+B32+B33+B34</f>
        <v>0</v>
      </c>
      <c r="C29" s="5">
        <f t="shared" ref="C29:D29" si="678">C30+C31+C32+C33+C34</f>
        <v>0</v>
      </c>
      <c r="D29" s="5">
        <f t="shared" si="678"/>
        <v>0</v>
      </c>
      <c r="E29" s="5">
        <f>E30+E31+E32+E33+E34</f>
        <v>0</v>
      </c>
      <c r="F29" s="5">
        <f t="shared" ref="F29" si="679">F30+F31+F32+F33+F34</f>
        <v>0</v>
      </c>
      <c r="G29" s="5">
        <f t="shared" ref="G29" si="680">G30+G31+G32+G33+G34</f>
        <v>0</v>
      </c>
      <c r="H29" s="5">
        <f>H30+H31+H32+H33+H34</f>
        <v>0</v>
      </c>
      <c r="I29" s="5">
        <f t="shared" ref="I29" si="681">I30+I31+I32+I33+I34</f>
        <v>0</v>
      </c>
      <c r="J29" s="5">
        <f t="shared" ref="J29" si="682">J30+J31+J32+J33+J34</f>
        <v>0</v>
      </c>
      <c r="K29" s="5">
        <f>K30+K31+K32+K33+K34</f>
        <v>0</v>
      </c>
      <c r="L29" s="5">
        <f t="shared" ref="L29" si="683">L30+L31+L32+L33+L34</f>
        <v>0</v>
      </c>
      <c r="M29" s="5">
        <f t="shared" ref="M29" si="684">M30+M31+M32+M33+M34</f>
        <v>0</v>
      </c>
      <c r="N29" s="5">
        <f>N30+N31+N32+N33+N34</f>
        <v>0</v>
      </c>
      <c r="O29" s="5">
        <f t="shared" ref="O29" si="685">O30+O31+O32+O33+O34</f>
        <v>0</v>
      </c>
      <c r="P29" s="5">
        <f t="shared" ref="P29" si="686">P30+P31+P32+P33+P34</f>
        <v>0</v>
      </c>
      <c r="Q29" s="5">
        <f>Q30+Q31+Q32+Q33+Q34</f>
        <v>0</v>
      </c>
      <c r="R29" s="5">
        <f t="shared" ref="R29" si="687">R30+R31+R32+R33+R34</f>
        <v>0</v>
      </c>
      <c r="S29" s="5">
        <f t="shared" ref="S29" si="688">S30+S31+S32+S33+S34</f>
        <v>0</v>
      </c>
      <c r="T29" s="5">
        <f>T30+T31+T32+T33+T34</f>
        <v>0</v>
      </c>
      <c r="U29" s="5">
        <f t="shared" ref="U29" si="689">U30+U31+U32+U33+U34</f>
        <v>0</v>
      </c>
      <c r="V29" s="5">
        <f t="shared" ref="V29" si="690">V30+V31+V32+V33+V34</f>
        <v>0</v>
      </c>
      <c r="W29" s="5">
        <f>W30+W31+W32+W33+W34</f>
        <v>0</v>
      </c>
      <c r="X29" s="5">
        <f t="shared" ref="X29" si="691">X30+X31+X32+X33+X34</f>
        <v>0</v>
      </c>
      <c r="Y29" s="5">
        <f t="shared" ref="Y29" si="692">Y30+Y31+Y32+Y33+Y34</f>
        <v>0</v>
      </c>
      <c r="Z29" s="5">
        <f>Z30+Z31+Z32+Z33+Z34</f>
        <v>2053639</v>
      </c>
      <c r="AA29" s="5">
        <f t="shared" ref="AA29" si="693">AA30+AA31+AA32+AA33+AA34</f>
        <v>129176</v>
      </c>
      <c r="AB29" s="5">
        <f t="shared" ref="AB29" si="694">AB30+AB31+AB32+AB33+AB34</f>
        <v>2182815</v>
      </c>
      <c r="AC29" s="5">
        <f>AC30+AC31+AC32+AC33+AC34</f>
        <v>583263</v>
      </c>
      <c r="AD29" s="5">
        <f t="shared" ref="AD29" si="695">AD30+AD31+AD32+AD33+AD34</f>
        <v>0</v>
      </c>
      <c r="AE29" s="5">
        <f t="shared" ref="AE29" si="696">AE30+AE31+AE32+AE33+AE34</f>
        <v>583263</v>
      </c>
      <c r="AF29" s="5">
        <f>AF30+AF31+AF32+AF33+AF34</f>
        <v>0</v>
      </c>
      <c r="AG29" s="5">
        <f t="shared" ref="AG29" si="697">AG30+AG31+AG32+AG33+AG34</f>
        <v>0</v>
      </c>
      <c r="AH29" s="5">
        <f t="shared" ref="AH29" si="698">AH30+AH31+AH32+AH33+AH34</f>
        <v>0</v>
      </c>
      <c r="AI29" s="5">
        <f>AI30+AI31+AI32+AI33+AI34</f>
        <v>0</v>
      </c>
      <c r="AJ29" s="5">
        <f t="shared" ref="AJ29" si="699">AJ30+AJ31+AJ32+AJ33+AJ34</f>
        <v>1000</v>
      </c>
      <c r="AK29" s="5">
        <f t="shared" ref="AK29" si="700">AK30+AK31+AK32+AK33+AK34</f>
        <v>1000</v>
      </c>
      <c r="AL29" s="5">
        <f>AL30+AL31+AL32+AL33+AL34</f>
        <v>4000</v>
      </c>
      <c r="AM29" s="5">
        <f t="shared" ref="AM29" si="701">AM30+AM31+AM32+AM33+AM34</f>
        <v>0</v>
      </c>
      <c r="AN29" s="5">
        <f t="shared" ref="AN29" si="702">AN30+AN31+AN32+AN33+AN34</f>
        <v>4000</v>
      </c>
      <c r="AO29" s="5">
        <f>AO30+AO31+AO32+AO33+AO34</f>
        <v>0</v>
      </c>
      <c r="AP29" s="5">
        <f t="shared" ref="AP29" si="703">AP30+AP31+AP32+AP33+AP34</f>
        <v>0</v>
      </c>
      <c r="AQ29" s="5">
        <f t="shared" ref="AQ29" si="704">AQ30+AQ31+AQ32+AQ33+AQ34</f>
        <v>0</v>
      </c>
      <c r="AR29" s="5">
        <f>AR30+AR31+AR32+AR33+AR34</f>
        <v>0</v>
      </c>
      <c r="AS29" s="5">
        <f t="shared" ref="AS29" si="705">AS30+AS31+AS32+AS33+AS34</f>
        <v>0</v>
      </c>
      <c r="AT29" s="5">
        <f t="shared" ref="AT29" si="706">AT30+AT31+AT32+AT33+AT34</f>
        <v>0</v>
      </c>
      <c r="AU29" s="5">
        <f>AU30+AU31+AU32+AU33+AU34</f>
        <v>0</v>
      </c>
      <c r="AV29" s="5">
        <f t="shared" ref="AV29" si="707">AV30+AV31+AV32+AV33+AV34</f>
        <v>0</v>
      </c>
      <c r="AW29" s="5">
        <f t="shared" ref="AW29" si="708">AW30+AW31+AW32+AW33+AW34</f>
        <v>0</v>
      </c>
      <c r="AX29" s="5">
        <f>AX30+AX31+AX32+AX33+AX34</f>
        <v>0</v>
      </c>
      <c r="AY29" s="5">
        <f t="shared" ref="AY29" si="709">AY30+AY31+AY32+AY33+AY34</f>
        <v>0</v>
      </c>
      <c r="AZ29" s="5">
        <f t="shared" ref="AZ29" si="710">AZ30+AZ31+AZ32+AZ33+AZ34</f>
        <v>0</v>
      </c>
      <c r="BA29" s="5">
        <f>BA30+BA31+BA32+BA33+BA34</f>
        <v>0</v>
      </c>
      <c r="BB29" s="5">
        <f t="shared" ref="BB29" si="711">BB30+BB31+BB32+BB33+BB34</f>
        <v>0</v>
      </c>
      <c r="BC29" s="5">
        <f t="shared" ref="BC29" si="712">BC30+BC31+BC32+BC33+BC34</f>
        <v>0</v>
      </c>
      <c r="BD29" s="5">
        <f>BD30+BD31+BD32+BD33+BD34</f>
        <v>0</v>
      </c>
      <c r="BE29" s="5">
        <f t="shared" ref="BE29" si="713">BE30+BE31+BE32+BE33+BE34</f>
        <v>0</v>
      </c>
      <c r="BF29" s="5">
        <f t="shared" ref="BF29" si="714">BF30+BF31+BF32+BF33+BF34</f>
        <v>0</v>
      </c>
      <c r="BG29" s="5">
        <f>BG30+BG31+BG32+BG33+BG34</f>
        <v>0</v>
      </c>
      <c r="BH29" s="5">
        <f t="shared" ref="BH29" si="715">BH30+BH31+BH32+BH33+BH34</f>
        <v>0</v>
      </c>
      <c r="BI29" s="5">
        <f t="shared" ref="BI29" si="716">BI30+BI31+BI32+BI33+BI34</f>
        <v>0</v>
      </c>
      <c r="BJ29" s="5">
        <f>BJ30+BJ31+BJ32+BJ33+BJ34</f>
        <v>0</v>
      </c>
      <c r="BK29" s="5">
        <f t="shared" ref="BK29" si="717">BK30+BK31+BK32+BK33+BK34</f>
        <v>0</v>
      </c>
      <c r="BL29" s="5">
        <f t="shared" ref="BL29" si="718">BL30+BL31+BL32+BL33+BL34</f>
        <v>0</v>
      </c>
      <c r="BM29" s="5">
        <f>BM30+BM31+BM32+BM33+BM34</f>
        <v>9000</v>
      </c>
      <c r="BN29" s="5">
        <f t="shared" ref="BN29" si="719">BN30+BN31+BN32+BN33+BN34</f>
        <v>0</v>
      </c>
      <c r="BO29" s="5">
        <f t="shared" ref="BO29" si="720">BO30+BO31+BO32+BO33+BO34</f>
        <v>9000</v>
      </c>
      <c r="BP29" s="5">
        <f>BP30+BP31+BP32+BP33+BP34</f>
        <v>0</v>
      </c>
      <c r="BQ29" s="5">
        <f t="shared" ref="BQ29" si="721">BQ30+BQ31+BQ32+BQ33+BQ34</f>
        <v>0</v>
      </c>
      <c r="BR29" s="5">
        <f t="shared" ref="BR29" si="722">BR30+BR31+BR32+BR33+BR34</f>
        <v>0</v>
      </c>
      <c r="BS29" s="5">
        <f>BS30+BS31+BS32+BS33+BS34</f>
        <v>0</v>
      </c>
      <c r="BT29" s="5">
        <f t="shared" ref="BT29" si="723">BT30+BT31+BT32+BT33+BT34</f>
        <v>0</v>
      </c>
      <c r="BU29" s="5">
        <f t="shared" ref="BU29" si="724">BU30+BU31+BU32+BU33+BU34</f>
        <v>0</v>
      </c>
      <c r="BV29" s="5">
        <f>BV30+BV31+BV32+BV33+BV34</f>
        <v>0</v>
      </c>
      <c r="BW29" s="5">
        <f t="shared" ref="BW29" si="725">BW30+BW31+BW32+BW33+BW34</f>
        <v>0</v>
      </c>
      <c r="BX29" s="5">
        <f t="shared" ref="BX29" si="726">BX30+BX31+BX32+BX33+BX34</f>
        <v>0</v>
      </c>
      <c r="BY29" s="5">
        <f>BY30+BY31+BY32+BY33+BY34</f>
        <v>0</v>
      </c>
      <c r="BZ29" s="5">
        <f t="shared" ref="BZ29" si="727">BZ30+BZ31+BZ32+BZ33+BZ34</f>
        <v>0</v>
      </c>
      <c r="CA29" s="5">
        <f t="shared" ref="CA29" si="728">CA30+CA31+CA32+CA33+CA34</f>
        <v>0</v>
      </c>
      <c r="CB29" s="5">
        <f>CB30+CB31+CB32+CB33+CB34</f>
        <v>0</v>
      </c>
      <c r="CC29" s="5">
        <f t="shared" ref="CC29" si="729">CC30+CC31+CC32+CC33+CC34</f>
        <v>0</v>
      </c>
      <c r="CD29" s="5">
        <f t="shared" ref="CD29" si="730">CD30+CD31+CD32+CD33+CD34</f>
        <v>0</v>
      </c>
      <c r="CE29" s="5">
        <f>CE30+CE31+CE32+CE33+CE34</f>
        <v>0</v>
      </c>
      <c r="CF29" s="5">
        <f t="shared" ref="CF29" si="731">CF30+CF31+CF32+CF33+CF34</f>
        <v>0</v>
      </c>
      <c r="CG29" s="5">
        <f t="shared" ref="CG29" si="732">CG30+CG31+CG32+CG33+CG34</f>
        <v>0</v>
      </c>
      <c r="CH29" s="5">
        <f>CH30+CH31+CH32+CH33+CH34</f>
        <v>0</v>
      </c>
      <c r="CI29" s="5">
        <f t="shared" ref="CI29" si="733">CI30+CI31+CI32+CI33+CI34</f>
        <v>0</v>
      </c>
      <c r="CJ29" s="5">
        <f t="shared" ref="CJ29" si="734">CJ30+CJ31+CJ32+CJ33+CJ34</f>
        <v>0</v>
      </c>
      <c r="CK29" s="5">
        <f>CK30+CK31+CK32+CK33+CK34</f>
        <v>0</v>
      </c>
      <c r="CL29" s="5">
        <f t="shared" ref="CL29" si="735">CL30+CL31+CL32+CL33+CL34</f>
        <v>0</v>
      </c>
      <c r="CM29" s="5">
        <f t="shared" ref="CM29" si="736">CM30+CM31+CM32+CM33+CM34</f>
        <v>0</v>
      </c>
      <c r="CN29" s="5">
        <f>CN30+CN31+CN32+CN33+CN34</f>
        <v>379019</v>
      </c>
      <c r="CO29" s="5">
        <f t="shared" ref="CO29" si="737">CO30+CO31+CO32+CO33+CO34</f>
        <v>0</v>
      </c>
      <c r="CP29" s="5">
        <f t="shared" ref="CP29" si="738">CP30+CP31+CP32+CP33+CP34</f>
        <v>379019</v>
      </c>
      <c r="CQ29" s="5">
        <f>CQ30+CQ31+CQ32+CQ33+CQ34</f>
        <v>0</v>
      </c>
      <c r="CR29" s="5">
        <f t="shared" ref="CR29" si="739">CR30+CR31+CR32+CR33+CR34</f>
        <v>0</v>
      </c>
      <c r="CS29" s="5">
        <f t="shared" ref="CS29" si="740">CS30+CS31+CS32+CS33+CS34</f>
        <v>0</v>
      </c>
      <c r="CT29" s="5">
        <f>CT30+CT31+CT32+CT33+CT34</f>
        <v>0</v>
      </c>
      <c r="CU29" s="5">
        <f t="shared" ref="CU29" si="741">CU30+CU31+CU32+CU33+CU34</f>
        <v>0</v>
      </c>
      <c r="CV29" s="5">
        <f t="shared" ref="CV29" si="742">CV30+CV31+CV32+CV33+CV34</f>
        <v>0</v>
      </c>
      <c r="CW29" s="5">
        <f>CW30+CW31+CW32+CW33+CW34</f>
        <v>0</v>
      </c>
      <c r="CX29" s="5">
        <f t="shared" ref="CX29" si="743">CX30+CX31+CX32+CX33+CX34</f>
        <v>0</v>
      </c>
      <c r="CY29" s="5">
        <f t="shared" ref="CY29" si="744">CY30+CY31+CY32+CY33+CY34</f>
        <v>0</v>
      </c>
      <c r="CZ29" s="5">
        <f>CZ30+CZ31+CZ32+CZ33+CZ34</f>
        <v>0</v>
      </c>
      <c r="DA29" s="5">
        <f t="shared" ref="DA29" si="745">DA30+DA31+DA32+DA33+DA34</f>
        <v>0</v>
      </c>
      <c r="DB29" s="5">
        <f t="shared" ref="DB29" si="746">DB30+DB31+DB32+DB33+DB34</f>
        <v>0</v>
      </c>
      <c r="DC29" s="5">
        <f>DC30+DC31+DC32+DC33+DC34</f>
        <v>0</v>
      </c>
      <c r="DD29" s="5">
        <f t="shared" ref="DD29" si="747">DD30+DD31+DD32+DD33+DD34</f>
        <v>0</v>
      </c>
      <c r="DE29" s="5">
        <f t="shared" ref="DE29" si="748">DE30+DE31+DE32+DE33+DE34</f>
        <v>0</v>
      </c>
      <c r="DF29" s="5">
        <f>DF30+DF31+DF32+DF33+DF34</f>
        <v>0</v>
      </c>
      <c r="DG29" s="5">
        <f t="shared" ref="DG29" si="749">DG30+DG31+DG32+DG33+DG34</f>
        <v>0</v>
      </c>
      <c r="DH29" s="5">
        <f t="shared" ref="DH29" si="750">DH30+DH31+DH32+DH33+DH34</f>
        <v>0</v>
      </c>
      <c r="DI29" s="5">
        <f>DI30+DI31+DI32+DI33+DI34</f>
        <v>0</v>
      </c>
      <c r="DJ29" s="5">
        <f t="shared" ref="DJ29" si="751">DJ30+DJ31+DJ32+DJ33+DJ34</f>
        <v>0</v>
      </c>
      <c r="DK29" s="5">
        <f t="shared" ref="DK29" si="752">DK30+DK31+DK32+DK33+DK34</f>
        <v>0</v>
      </c>
      <c r="DL29" s="5">
        <f>DL30+DL31+DL32+DL33+DL34</f>
        <v>0</v>
      </c>
      <c r="DM29" s="5">
        <f t="shared" ref="DM29" si="753">DM30+DM31+DM32+DM33+DM34</f>
        <v>0</v>
      </c>
      <c r="DN29" s="5">
        <f t="shared" ref="DN29" si="754">DN30+DN31+DN32+DN33+DN34</f>
        <v>0</v>
      </c>
      <c r="DO29" s="5">
        <f>DO30+DO31+DO32+DO33+DO34</f>
        <v>0</v>
      </c>
      <c r="DP29" s="5">
        <f t="shared" ref="DP29" si="755">DP30+DP31+DP32+DP33+DP34</f>
        <v>0</v>
      </c>
      <c r="DQ29" s="5">
        <f t="shared" ref="DQ29:DR29" si="756">DQ30+DQ31+DQ32+DQ33+DQ34</f>
        <v>0</v>
      </c>
      <c r="DR29" s="5">
        <f t="shared" si="756"/>
        <v>3028921</v>
      </c>
      <c r="DS29" s="5">
        <f t="shared" ref="DS29:DT29" si="757">DS30+DS31+DS32+DS33+DS34</f>
        <v>130176</v>
      </c>
      <c r="DT29" s="5">
        <f t="shared" si="757"/>
        <v>3159097</v>
      </c>
      <c r="DU29" s="5">
        <f t="shared" ref="DU29:EV29" si="758">DU30+DU31+DU32+DU33+DU34</f>
        <v>12714</v>
      </c>
      <c r="DV29" s="5">
        <f t="shared" si="758"/>
        <v>0</v>
      </c>
      <c r="DW29" s="5">
        <f t="shared" si="758"/>
        <v>12714</v>
      </c>
      <c r="DX29" s="5">
        <f t="shared" ref="DX29:EU29" si="759">DX30+DX31+DX32+DX33+DX34</f>
        <v>3257</v>
      </c>
      <c r="DY29" s="5">
        <f t="shared" si="759"/>
        <v>0</v>
      </c>
      <c r="DZ29" s="5">
        <f t="shared" si="759"/>
        <v>3257</v>
      </c>
      <c r="EA29" s="5">
        <f t="shared" si="759"/>
        <v>1659</v>
      </c>
      <c r="EB29" s="5">
        <f t="shared" si="759"/>
        <v>0</v>
      </c>
      <c r="EC29" s="5">
        <f t="shared" si="759"/>
        <v>1659</v>
      </c>
      <c r="ED29" s="5">
        <f t="shared" si="759"/>
        <v>149701</v>
      </c>
      <c r="EE29" s="5">
        <f t="shared" si="759"/>
        <v>0</v>
      </c>
      <c r="EF29" s="5">
        <f t="shared" si="759"/>
        <v>149701</v>
      </c>
      <c r="EG29" s="5">
        <f t="shared" si="759"/>
        <v>65628</v>
      </c>
      <c r="EH29" s="5">
        <f t="shared" si="759"/>
        <v>0</v>
      </c>
      <c r="EI29" s="5">
        <f t="shared" si="759"/>
        <v>65628</v>
      </c>
      <c r="EJ29" s="5">
        <f t="shared" si="759"/>
        <v>9892</v>
      </c>
      <c r="EK29" s="5">
        <f t="shared" si="759"/>
        <v>13772</v>
      </c>
      <c r="EL29" s="5">
        <f t="shared" si="759"/>
        <v>23664</v>
      </c>
      <c r="EM29" s="5">
        <f t="shared" si="759"/>
        <v>11184</v>
      </c>
      <c r="EN29" s="5">
        <f t="shared" si="759"/>
        <v>0</v>
      </c>
      <c r="EO29" s="5">
        <f t="shared" si="759"/>
        <v>11184</v>
      </c>
      <c r="EP29" s="5">
        <f t="shared" si="759"/>
        <v>88600</v>
      </c>
      <c r="EQ29" s="5">
        <f t="shared" si="759"/>
        <v>0</v>
      </c>
      <c r="ER29" s="5">
        <f t="shared" si="759"/>
        <v>88600</v>
      </c>
      <c r="ES29" s="5">
        <f t="shared" si="759"/>
        <v>59768</v>
      </c>
      <c r="ET29" s="5">
        <f t="shared" si="759"/>
        <v>0</v>
      </c>
      <c r="EU29" s="5">
        <f t="shared" si="759"/>
        <v>59768</v>
      </c>
      <c r="EV29" s="5">
        <f t="shared" si="758"/>
        <v>402403</v>
      </c>
      <c r="EW29" s="5">
        <f t="shared" ref="EW29:EX29" si="760">EW30+EW31+EW32+EW33+EW34</f>
        <v>13772</v>
      </c>
      <c r="EX29" s="5">
        <f t="shared" si="760"/>
        <v>416175</v>
      </c>
      <c r="EY29" s="5">
        <f t="shared" ref="EY29" si="761">EY30+EY31+EY32+EY33+EY34</f>
        <v>0</v>
      </c>
      <c r="EZ29" s="5">
        <f t="shared" ref="EZ29:FB29" si="762">EZ30+EZ31+EZ32+EZ33+EZ34</f>
        <v>0</v>
      </c>
      <c r="FA29" s="5">
        <f t="shared" si="762"/>
        <v>0</v>
      </c>
      <c r="FB29" s="5">
        <f t="shared" si="762"/>
        <v>11179</v>
      </c>
      <c r="FC29" s="5">
        <f t="shared" ref="FC29:GK29" si="763">FC30+FC31+FC32+FC33+FC34</f>
        <v>0</v>
      </c>
      <c r="FD29" s="5">
        <f t="shared" si="763"/>
        <v>11179</v>
      </c>
      <c r="FE29" s="5">
        <f t="shared" si="763"/>
        <v>0</v>
      </c>
      <c r="FF29" s="5">
        <f t="shared" si="763"/>
        <v>0</v>
      </c>
      <c r="FG29" s="5">
        <f t="shared" si="763"/>
        <v>0</v>
      </c>
      <c r="FH29" s="5">
        <f t="shared" si="763"/>
        <v>0</v>
      </c>
      <c r="FI29" s="5">
        <f t="shared" si="763"/>
        <v>0</v>
      </c>
      <c r="FJ29" s="5">
        <f t="shared" si="763"/>
        <v>0</v>
      </c>
      <c r="FK29" s="5">
        <f t="shared" si="763"/>
        <v>0</v>
      </c>
      <c r="FL29" s="5">
        <f t="shared" si="763"/>
        <v>0</v>
      </c>
      <c r="FM29" s="5">
        <f t="shared" si="763"/>
        <v>0</v>
      </c>
      <c r="FN29" s="5">
        <f t="shared" si="763"/>
        <v>0</v>
      </c>
      <c r="FO29" s="5">
        <f t="shared" si="763"/>
        <v>0</v>
      </c>
      <c r="FP29" s="5">
        <f t="shared" si="763"/>
        <v>0</v>
      </c>
      <c r="FQ29" s="5">
        <f t="shared" si="763"/>
        <v>0</v>
      </c>
      <c r="FR29" s="5">
        <f t="shared" si="763"/>
        <v>0</v>
      </c>
      <c r="FS29" s="5">
        <f t="shared" si="763"/>
        <v>0</v>
      </c>
      <c r="FT29" s="5">
        <f t="shared" si="763"/>
        <v>0</v>
      </c>
      <c r="FU29" s="5">
        <f t="shared" si="763"/>
        <v>0</v>
      </c>
      <c r="FV29" s="5">
        <f t="shared" si="763"/>
        <v>0</v>
      </c>
      <c r="FW29" s="5">
        <f t="shared" si="763"/>
        <v>0</v>
      </c>
      <c r="FX29" s="5">
        <f t="shared" si="763"/>
        <v>0</v>
      </c>
      <c r="FY29" s="5">
        <f t="shared" si="763"/>
        <v>0</v>
      </c>
      <c r="FZ29" s="5">
        <f t="shared" si="763"/>
        <v>0</v>
      </c>
      <c r="GA29" s="5">
        <f t="shared" si="763"/>
        <v>0</v>
      </c>
      <c r="GB29" s="5">
        <f t="shared" si="763"/>
        <v>0</v>
      </c>
      <c r="GC29" s="5">
        <f t="shared" si="763"/>
        <v>0</v>
      </c>
      <c r="GD29" s="5">
        <f t="shared" si="763"/>
        <v>0</v>
      </c>
      <c r="GE29" s="5">
        <f t="shared" si="763"/>
        <v>0</v>
      </c>
      <c r="GF29" s="5">
        <f t="shared" si="763"/>
        <v>0</v>
      </c>
      <c r="GG29" s="5">
        <f t="shared" si="763"/>
        <v>0</v>
      </c>
      <c r="GH29" s="5">
        <f t="shared" si="763"/>
        <v>0</v>
      </c>
      <c r="GI29" s="5">
        <f t="shared" si="763"/>
        <v>0</v>
      </c>
      <c r="GJ29" s="5">
        <f t="shared" si="763"/>
        <v>0</v>
      </c>
      <c r="GK29" s="5">
        <f t="shared" si="763"/>
        <v>0</v>
      </c>
      <c r="GL29" s="5">
        <f t="shared" ref="GL29" si="764">GL30+GL31+GL32+GL33+GL34</f>
        <v>11179</v>
      </c>
      <c r="GM29" s="5">
        <f t="shared" ref="GM29:GO29" si="765">GM30+GM31+GM32+GM33+GM34</f>
        <v>0</v>
      </c>
      <c r="GN29" s="5">
        <f t="shared" si="765"/>
        <v>11179</v>
      </c>
      <c r="GO29" s="5">
        <f t="shared" si="765"/>
        <v>67808</v>
      </c>
      <c r="GP29" s="5">
        <f t="shared" ref="GP29:GQ29" si="766">GP30+GP31+GP32+GP33+GP34</f>
        <v>0</v>
      </c>
      <c r="GQ29" s="5">
        <f t="shared" si="766"/>
        <v>67808</v>
      </c>
      <c r="GR29" s="5">
        <f t="shared" ref="GR29" si="767">GR30+GR31+GR32+GR33+GR34</f>
        <v>1543570</v>
      </c>
      <c r="GS29" s="5">
        <f t="shared" ref="GS29:GT29" si="768">GS30+GS31+GS32+GS33+GS34</f>
        <v>0</v>
      </c>
      <c r="GT29" s="5">
        <f t="shared" si="768"/>
        <v>1543570</v>
      </c>
      <c r="GU29" s="5">
        <f t="shared" ref="GU29:GW29" si="769">GU30+GU31+GU32+GU33+GU34</f>
        <v>1134</v>
      </c>
      <c r="GV29" s="5">
        <f t="shared" si="769"/>
        <v>0</v>
      </c>
      <c r="GW29" s="5">
        <f t="shared" si="769"/>
        <v>1134</v>
      </c>
      <c r="GX29" s="5">
        <f t="shared" ref="GX29:HA29" si="770">GX30+GX31+GX32+GX33+GX34</f>
        <v>1623691</v>
      </c>
      <c r="GY29" s="5">
        <f t="shared" si="770"/>
        <v>0</v>
      </c>
      <c r="GZ29" s="5">
        <f t="shared" si="770"/>
        <v>1623691</v>
      </c>
      <c r="HA29" s="5">
        <f t="shared" si="770"/>
        <v>5055015</v>
      </c>
      <c r="HB29" s="5">
        <f t="shared" ref="HB29:HC29" si="771">HB30+HB31+HB32+HB33+HB34</f>
        <v>143948</v>
      </c>
      <c r="HC29" s="115">
        <f t="shared" si="771"/>
        <v>5198963</v>
      </c>
      <c r="HE29" s="136"/>
      <c r="HF29" s="136"/>
    </row>
    <row r="30" spans="1:214" ht="15" customHeight="1" x14ac:dyDescent="0.2">
      <c r="A30" s="120" t="s">
        <v>397</v>
      </c>
      <c r="B30" s="6">
        <f>SUM('címrend kötelező'!B30+'címrend önként'!B30+'címrend államig'!B30)</f>
        <v>0</v>
      </c>
      <c r="C30" s="6">
        <f>SUM('címrend kötelező'!C30+'címrend önként'!C30+'címrend államig'!C30)</f>
        <v>0</v>
      </c>
      <c r="D30" s="6">
        <f>SUM('címrend kötelező'!D30+'címrend önként'!D30+'címrend államig'!D30)</f>
        <v>0</v>
      </c>
      <c r="E30" s="6">
        <f>SUM('címrend kötelező'!E30+'címrend önként'!E30+'címrend államig'!E30)</f>
        <v>0</v>
      </c>
      <c r="F30" s="6">
        <f>SUM('címrend kötelező'!F30+'címrend önként'!F30+'címrend államig'!F30)</f>
        <v>0</v>
      </c>
      <c r="G30" s="6">
        <f>SUM('címrend kötelező'!G30+'címrend önként'!G30+'címrend államig'!G30)</f>
        <v>0</v>
      </c>
      <c r="H30" s="6">
        <f>SUM('címrend kötelező'!H30+'címrend önként'!H30+'címrend államig'!H30)</f>
        <v>0</v>
      </c>
      <c r="I30" s="6">
        <f>SUM('címrend kötelező'!I30+'címrend önként'!I30+'címrend államig'!I30)</f>
        <v>0</v>
      </c>
      <c r="J30" s="6">
        <f>SUM('címrend kötelező'!J30+'címrend önként'!J30+'címrend államig'!J30)</f>
        <v>0</v>
      </c>
      <c r="K30" s="6">
        <f>SUM('címrend kötelező'!K30+'címrend önként'!K30+'címrend államig'!K30)</f>
        <v>0</v>
      </c>
      <c r="L30" s="6">
        <f>SUM('címrend kötelező'!L30+'címrend önként'!L30+'címrend államig'!L30)</f>
        <v>0</v>
      </c>
      <c r="M30" s="6">
        <f>SUM('címrend kötelező'!M30+'címrend önként'!M30+'címrend államig'!M30)</f>
        <v>0</v>
      </c>
      <c r="N30" s="6">
        <f>SUM('címrend kötelező'!N30+'címrend önként'!N30+'címrend államig'!N30)</f>
        <v>0</v>
      </c>
      <c r="O30" s="6">
        <f>SUM('címrend kötelező'!O30+'címrend önként'!O30+'címrend államig'!O30)</f>
        <v>0</v>
      </c>
      <c r="P30" s="6">
        <f>SUM('címrend kötelező'!P30+'címrend önként'!P30+'címrend államig'!P30)</f>
        <v>0</v>
      </c>
      <c r="Q30" s="6">
        <f>SUM('címrend kötelező'!Q30+'címrend önként'!Q30+'címrend államig'!Q30)</f>
        <v>0</v>
      </c>
      <c r="R30" s="6">
        <f>SUM('címrend kötelező'!R30+'címrend önként'!R30+'címrend államig'!R30)</f>
        <v>0</v>
      </c>
      <c r="S30" s="6">
        <f>SUM('címrend kötelező'!S30+'címrend önként'!S30+'címrend államig'!S30)</f>
        <v>0</v>
      </c>
      <c r="T30" s="6">
        <f>SUM('címrend kötelező'!T30+'címrend önként'!T30+'címrend államig'!T30)</f>
        <v>0</v>
      </c>
      <c r="U30" s="6">
        <f>SUM('címrend kötelező'!U30+'címrend önként'!U30+'címrend államig'!U30)</f>
        <v>0</v>
      </c>
      <c r="V30" s="6">
        <f>SUM('címrend kötelező'!V30+'címrend önként'!V30+'címrend államig'!V30)</f>
        <v>0</v>
      </c>
      <c r="W30" s="6">
        <f>SUM('címrend kötelező'!W30+'címrend önként'!W30+'címrend államig'!W30)</f>
        <v>0</v>
      </c>
      <c r="X30" s="6">
        <f>SUM('címrend kötelező'!X30+'címrend önként'!X30+'címrend államig'!X30)</f>
        <v>0</v>
      </c>
      <c r="Y30" s="6">
        <f>SUM('címrend kötelező'!Y30+'címrend önként'!Y30+'címrend államig'!Y30)</f>
        <v>0</v>
      </c>
      <c r="Z30" s="6">
        <f>SUM('címrend kötelező'!Z30+'címrend önként'!Z30+'címrend államig'!Z30)</f>
        <v>2045172</v>
      </c>
      <c r="AA30" s="6">
        <f>SUM('címrend kötelező'!AA30+'címrend önként'!AA30+'címrend államig'!AA30)</f>
        <v>129176</v>
      </c>
      <c r="AB30" s="6">
        <f>SUM('címrend kötelező'!AB30+'címrend önként'!AB30+'címrend államig'!AB30)</f>
        <v>2174348</v>
      </c>
      <c r="AC30" s="6">
        <f>SUM('címrend kötelező'!AC30+'címrend önként'!AC30+'címrend államig'!AC30)</f>
        <v>0</v>
      </c>
      <c r="AD30" s="6">
        <f>SUM('címrend kötelező'!AD30+'címrend önként'!AD30+'címrend államig'!AD30)</f>
        <v>0</v>
      </c>
      <c r="AE30" s="6">
        <f>SUM('címrend kötelező'!AE30+'címrend önként'!AE30+'címrend államig'!AE30)</f>
        <v>0</v>
      </c>
      <c r="AF30" s="6">
        <f>SUM('címrend kötelező'!AF30+'címrend önként'!AF30+'címrend államig'!AF30)</f>
        <v>0</v>
      </c>
      <c r="AG30" s="6">
        <f>SUM('címrend kötelező'!AG30+'címrend önként'!AG30+'címrend államig'!AG30)</f>
        <v>0</v>
      </c>
      <c r="AH30" s="6">
        <f>SUM('címrend kötelező'!AH30+'címrend önként'!AH30+'címrend államig'!AH30)</f>
        <v>0</v>
      </c>
      <c r="AI30" s="6">
        <f>SUM('címrend kötelező'!AI30+'címrend önként'!AI30+'címrend államig'!AI30)</f>
        <v>0</v>
      </c>
      <c r="AJ30" s="6">
        <f>SUM('címrend kötelező'!AJ30+'címrend önként'!AJ30+'címrend államig'!AJ30)</f>
        <v>0</v>
      </c>
      <c r="AK30" s="6">
        <f>SUM('címrend kötelező'!AK30+'címrend önként'!AK30+'címrend államig'!AK30)</f>
        <v>0</v>
      </c>
      <c r="AL30" s="6">
        <f>SUM('címrend kötelező'!AL30+'címrend önként'!AL30+'címrend államig'!AL30)</f>
        <v>0</v>
      </c>
      <c r="AM30" s="6">
        <f>SUM('címrend kötelező'!AM30+'címrend önként'!AM30+'címrend államig'!AM30)</f>
        <v>0</v>
      </c>
      <c r="AN30" s="6">
        <f>SUM('címrend kötelező'!AN30+'címrend önként'!AN30+'címrend államig'!AN30)</f>
        <v>0</v>
      </c>
      <c r="AO30" s="6">
        <f>SUM('címrend kötelező'!AO30+'címrend önként'!AO30+'címrend államig'!AO30)</f>
        <v>0</v>
      </c>
      <c r="AP30" s="6">
        <f>SUM('címrend kötelező'!AP30+'címrend önként'!AP30+'címrend államig'!AP30)</f>
        <v>0</v>
      </c>
      <c r="AQ30" s="6">
        <f>SUM('címrend kötelező'!AQ30+'címrend önként'!AQ30+'címrend államig'!AQ30)</f>
        <v>0</v>
      </c>
      <c r="AR30" s="6">
        <f>SUM('címrend kötelező'!AR30+'címrend önként'!AR30+'címrend államig'!AR30)</f>
        <v>0</v>
      </c>
      <c r="AS30" s="6">
        <f>SUM('címrend kötelező'!AS30+'címrend önként'!AS30+'címrend államig'!AS30)</f>
        <v>0</v>
      </c>
      <c r="AT30" s="6">
        <f>SUM('címrend kötelező'!AT30+'címrend önként'!AT30+'címrend államig'!AT30)</f>
        <v>0</v>
      </c>
      <c r="AU30" s="6">
        <f>SUM('címrend kötelező'!AU30+'címrend önként'!AU30+'címrend államig'!AU30)</f>
        <v>0</v>
      </c>
      <c r="AV30" s="6">
        <f>SUM('címrend kötelező'!AV30+'címrend önként'!AV30+'címrend államig'!AV30)</f>
        <v>0</v>
      </c>
      <c r="AW30" s="6">
        <f>SUM('címrend kötelező'!AW30+'címrend önként'!AW30+'címrend államig'!AW30)</f>
        <v>0</v>
      </c>
      <c r="AX30" s="6">
        <f>SUM('címrend kötelező'!AX30+'címrend önként'!AX30+'címrend államig'!AX30)</f>
        <v>0</v>
      </c>
      <c r="AY30" s="6">
        <f>SUM('címrend kötelező'!AY30+'címrend önként'!AY30+'címrend államig'!AY30)</f>
        <v>0</v>
      </c>
      <c r="AZ30" s="6">
        <f>SUM('címrend kötelező'!AZ30+'címrend önként'!AZ30+'címrend államig'!AZ30)</f>
        <v>0</v>
      </c>
      <c r="BA30" s="6">
        <f>SUM('címrend kötelező'!BA30+'címrend önként'!BA30+'címrend államig'!BA30)</f>
        <v>0</v>
      </c>
      <c r="BB30" s="6">
        <f>SUM('címrend kötelező'!BB30+'címrend önként'!BB30+'címrend államig'!BB30)</f>
        <v>0</v>
      </c>
      <c r="BC30" s="6">
        <f>SUM('címrend kötelező'!BC30+'címrend önként'!BC30+'címrend államig'!BC30)</f>
        <v>0</v>
      </c>
      <c r="BD30" s="6">
        <f>SUM('címrend kötelező'!BD30+'címrend önként'!BD30+'címrend államig'!BD30)</f>
        <v>0</v>
      </c>
      <c r="BE30" s="6">
        <f>SUM('címrend kötelező'!BE30+'címrend önként'!BE30+'címrend államig'!BE30)</f>
        <v>0</v>
      </c>
      <c r="BF30" s="6">
        <f>SUM('címrend kötelező'!BF30+'címrend önként'!BF30+'címrend államig'!BF30)</f>
        <v>0</v>
      </c>
      <c r="BG30" s="6">
        <f>SUM('címrend kötelező'!BG30+'címrend önként'!BG30+'címrend államig'!BG30)</f>
        <v>0</v>
      </c>
      <c r="BH30" s="6">
        <f>SUM('címrend kötelező'!BH30+'címrend önként'!BH30+'címrend államig'!BH30)</f>
        <v>0</v>
      </c>
      <c r="BI30" s="6">
        <f>SUM('címrend kötelező'!BI30+'címrend önként'!BI30+'címrend államig'!BI30)</f>
        <v>0</v>
      </c>
      <c r="BJ30" s="6">
        <f>SUM('címrend kötelező'!BJ30+'címrend önként'!BJ30+'címrend államig'!BJ30)</f>
        <v>0</v>
      </c>
      <c r="BK30" s="6">
        <f>SUM('címrend kötelező'!BK30+'címrend önként'!BK30+'címrend államig'!BK30)</f>
        <v>0</v>
      </c>
      <c r="BL30" s="6">
        <f>SUM('címrend kötelező'!BL30+'címrend önként'!BL30+'címrend államig'!BL30)</f>
        <v>0</v>
      </c>
      <c r="BM30" s="6">
        <f>SUM('címrend kötelező'!BM30+'címrend önként'!BM30+'címrend államig'!BM30)</f>
        <v>0</v>
      </c>
      <c r="BN30" s="6">
        <f>SUM('címrend kötelező'!BN30+'címrend önként'!BN30+'címrend államig'!BN30)</f>
        <v>0</v>
      </c>
      <c r="BO30" s="6">
        <f>SUM('címrend kötelező'!BO30+'címrend önként'!BO30+'címrend államig'!BO30)</f>
        <v>0</v>
      </c>
      <c r="BP30" s="6">
        <f>SUM('címrend kötelező'!BP30+'címrend önként'!BP30+'címrend államig'!BP30)</f>
        <v>0</v>
      </c>
      <c r="BQ30" s="6">
        <f>SUM('címrend kötelező'!BQ30+'címrend önként'!BQ30+'címrend államig'!BQ30)</f>
        <v>0</v>
      </c>
      <c r="BR30" s="6">
        <f>SUM('címrend kötelező'!BR30+'címrend önként'!BR30+'címrend államig'!BR30)</f>
        <v>0</v>
      </c>
      <c r="BS30" s="6">
        <f>SUM('címrend kötelező'!BS30+'címrend önként'!BS30+'címrend államig'!BS30)</f>
        <v>0</v>
      </c>
      <c r="BT30" s="6">
        <f>SUM('címrend kötelező'!BT30+'címrend önként'!BT30+'címrend államig'!BT30)</f>
        <v>0</v>
      </c>
      <c r="BU30" s="6">
        <f>SUM('címrend kötelező'!BU30+'címrend önként'!BU30+'címrend államig'!BU30)</f>
        <v>0</v>
      </c>
      <c r="BV30" s="6">
        <f>SUM('címrend kötelező'!BV30+'címrend önként'!BV30+'címrend államig'!BV30)</f>
        <v>0</v>
      </c>
      <c r="BW30" s="6">
        <f>SUM('címrend kötelező'!BW30+'címrend önként'!BW30+'címrend államig'!BW30)</f>
        <v>0</v>
      </c>
      <c r="BX30" s="6">
        <f>SUM('címrend kötelező'!BX30+'címrend önként'!BX30+'címrend államig'!BX30)</f>
        <v>0</v>
      </c>
      <c r="BY30" s="6">
        <f>SUM('címrend kötelező'!BY30+'címrend önként'!BY30+'címrend államig'!BY30)</f>
        <v>0</v>
      </c>
      <c r="BZ30" s="6">
        <f>SUM('címrend kötelező'!BZ30+'címrend önként'!BZ30+'címrend államig'!BZ30)</f>
        <v>0</v>
      </c>
      <c r="CA30" s="6">
        <f>SUM('címrend kötelező'!CA30+'címrend önként'!CA30+'címrend államig'!CA30)</f>
        <v>0</v>
      </c>
      <c r="CB30" s="6">
        <f>SUM('címrend kötelező'!CB30+'címrend önként'!CB30+'címrend államig'!CB30)</f>
        <v>0</v>
      </c>
      <c r="CC30" s="6">
        <f>SUM('címrend kötelező'!CC30+'címrend önként'!CC30+'címrend államig'!CC30)</f>
        <v>0</v>
      </c>
      <c r="CD30" s="6">
        <f>SUM('címrend kötelező'!CD30+'címrend önként'!CD30+'címrend államig'!CD30)</f>
        <v>0</v>
      </c>
      <c r="CE30" s="6">
        <f>SUM('címrend kötelező'!CE30+'címrend önként'!CE30+'címrend államig'!CE30)</f>
        <v>0</v>
      </c>
      <c r="CF30" s="6">
        <f>SUM('címrend kötelező'!CF30+'címrend önként'!CF30+'címrend államig'!CF30)</f>
        <v>0</v>
      </c>
      <c r="CG30" s="6">
        <f>SUM('címrend kötelező'!CG30+'címrend önként'!CG30+'címrend államig'!CG30)</f>
        <v>0</v>
      </c>
      <c r="CH30" s="6">
        <f>SUM('címrend kötelező'!CH30+'címrend önként'!CH30+'címrend államig'!CH30)</f>
        <v>0</v>
      </c>
      <c r="CI30" s="6">
        <f>SUM('címrend kötelező'!CI30+'címrend önként'!CI30+'címrend államig'!CI30)</f>
        <v>0</v>
      </c>
      <c r="CJ30" s="6">
        <f>SUM('címrend kötelező'!CJ30+'címrend önként'!CJ30+'címrend államig'!CJ30)</f>
        <v>0</v>
      </c>
      <c r="CK30" s="6">
        <f>SUM('címrend kötelező'!CK30+'címrend önként'!CK30+'címrend államig'!CK30)</f>
        <v>0</v>
      </c>
      <c r="CL30" s="6">
        <f>SUM('címrend kötelező'!CL30+'címrend önként'!CL30+'címrend államig'!CL30)</f>
        <v>0</v>
      </c>
      <c r="CM30" s="6">
        <f>SUM('címrend kötelező'!CM30+'címrend önként'!CM30+'címrend államig'!CM30)</f>
        <v>0</v>
      </c>
      <c r="CN30" s="6">
        <f>SUM('címrend kötelező'!CN30+'címrend önként'!CN30+'címrend államig'!CN30)</f>
        <v>0</v>
      </c>
      <c r="CO30" s="6">
        <f>SUM('címrend kötelező'!CO30+'címrend önként'!CO30+'címrend államig'!CO30)</f>
        <v>0</v>
      </c>
      <c r="CP30" s="6">
        <f>SUM('címrend kötelező'!CP30+'címrend önként'!CP30+'címrend államig'!CP30)</f>
        <v>0</v>
      </c>
      <c r="CQ30" s="6">
        <f>SUM('címrend kötelező'!CQ30+'címrend önként'!CQ30+'címrend államig'!CQ30)</f>
        <v>0</v>
      </c>
      <c r="CR30" s="6">
        <f>SUM('címrend kötelező'!CR30+'címrend önként'!CR30+'címrend államig'!CR30)</f>
        <v>0</v>
      </c>
      <c r="CS30" s="6">
        <f>SUM('címrend kötelező'!CS30+'címrend önként'!CS30+'címrend államig'!CS30)</f>
        <v>0</v>
      </c>
      <c r="CT30" s="6">
        <f>SUM('címrend kötelező'!CT30+'címrend önként'!CT30+'címrend államig'!CT30)</f>
        <v>0</v>
      </c>
      <c r="CU30" s="6">
        <f>SUM('címrend kötelező'!CU30+'címrend önként'!CU30+'címrend államig'!CU30)</f>
        <v>0</v>
      </c>
      <c r="CV30" s="6">
        <f>SUM('címrend kötelező'!CV30+'címrend önként'!CV30+'címrend államig'!CV30)</f>
        <v>0</v>
      </c>
      <c r="CW30" s="6">
        <f>SUM('címrend kötelező'!CW30+'címrend önként'!CW30+'címrend államig'!CW30)</f>
        <v>0</v>
      </c>
      <c r="CX30" s="6">
        <f>SUM('címrend kötelező'!CX30+'címrend önként'!CX30+'címrend államig'!CX30)</f>
        <v>0</v>
      </c>
      <c r="CY30" s="6">
        <f>SUM('címrend kötelező'!CY30+'címrend önként'!CY30+'címrend államig'!CY30)</f>
        <v>0</v>
      </c>
      <c r="CZ30" s="6">
        <f>SUM('címrend kötelező'!CZ30+'címrend önként'!CZ30+'címrend államig'!CZ30)</f>
        <v>0</v>
      </c>
      <c r="DA30" s="6">
        <f>SUM('címrend kötelező'!DA30+'címrend önként'!DA30+'címrend államig'!DA30)</f>
        <v>0</v>
      </c>
      <c r="DB30" s="6">
        <f>SUM('címrend kötelező'!DB30+'címrend önként'!DB30+'címrend államig'!DB30)</f>
        <v>0</v>
      </c>
      <c r="DC30" s="6">
        <f>SUM('címrend kötelező'!DC30+'címrend önként'!DC30+'címrend államig'!DC30)</f>
        <v>0</v>
      </c>
      <c r="DD30" s="6">
        <f>SUM('címrend kötelező'!DD30+'címrend önként'!DD30+'címrend államig'!DD30)</f>
        <v>0</v>
      </c>
      <c r="DE30" s="6">
        <f>SUM('címrend kötelező'!DE30+'címrend önként'!DE30+'címrend államig'!DE30)</f>
        <v>0</v>
      </c>
      <c r="DF30" s="6">
        <f>SUM('címrend kötelező'!DF30+'címrend önként'!DF30+'címrend államig'!DF30)</f>
        <v>0</v>
      </c>
      <c r="DG30" s="6">
        <f>SUM('címrend kötelező'!DG30+'címrend önként'!DG30+'címrend államig'!DG30)</f>
        <v>0</v>
      </c>
      <c r="DH30" s="6">
        <f>SUM('címrend kötelező'!DH30+'címrend önként'!DH30+'címrend államig'!DH30)</f>
        <v>0</v>
      </c>
      <c r="DI30" s="6">
        <f>SUM('címrend kötelező'!DI30+'címrend önként'!DI30+'címrend államig'!DI30)</f>
        <v>0</v>
      </c>
      <c r="DJ30" s="6">
        <f>SUM('címrend kötelező'!DJ30+'címrend önként'!DJ30+'címrend államig'!DJ30)</f>
        <v>0</v>
      </c>
      <c r="DK30" s="6">
        <f>SUM('címrend kötelező'!DK30+'címrend önként'!DK30+'címrend államig'!DK30)</f>
        <v>0</v>
      </c>
      <c r="DL30" s="6">
        <f>SUM('címrend kötelező'!DL30+'címrend önként'!DL30+'címrend államig'!DL30)</f>
        <v>0</v>
      </c>
      <c r="DM30" s="6">
        <f>SUM('címrend kötelező'!DM30+'címrend önként'!DM30+'címrend államig'!DM30)</f>
        <v>0</v>
      </c>
      <c r="DN30" s="6">
        <f>SUM('címrend kötelező'!DN30+'címrend önként'!DN30+'címrend államig'!DN30)</f>
        <v>0</v>
      </c>
      <c r="DO30" s="6">
        <f>SUM('címrend kötelező'!DO30+'címrend önként'!DO30+'címrend államig'!DO30)</f>
        <v>0</v>
      </c>
      <c r="DP30" s="6">
        <f>SUM('címrend kötelező'!DP30+'címrend önként'!DP30+'címrend államig'!DP30)</f>
        <v>0</v>
      </c>
      <c r="DQ30" s="6">
        <f>SUM('címrend kötelező'!DQ30+'címrend önként'!DQ30+'címrend államig'!DQ30)</f>
        <v>0</v>
      </c>
      <c r="DR30" s="251">
        <f t="shared" ref="DR30:DR36" si="772">SUM(B30+E30+H30+K30+N30+Q30+T30+W30+Z30+AC30+AF30+AI30+AL30+AO30+AR30+AU30+AX30+BA30+BD30+BG30+BJ30+BM30+BP30+BS30+BV30+BY30+CB30+CE30+CH30+CK30+CN30+CQ30+CT30+CW30+CZ30+DC30+DF30+DI30+DL30+DO30)</f>
        <v>2045172</v>
      </c>
      <c r="DS30" s="251">
        <f t="shared" ref="DS30:DS36" si="773">SUM(C30+F30+I30+L30+O30+R30+U30+X30+AA30+AD30+AG30+AJ30+AM30+AP30+AS30+AV30+AY30+BB30+BE30+BH30+BK30+BN30+BQ30+BT30+BW30+BZ30+CC30+CF30+CI30+CL30+CO30+CR30+CU30+CX30+DA30+DD30+DG30+DJ30+DM30+DP30)</f>
        <v>129176</v>
      </c>
      <c r="DT30" s="251">
        <f t="shared" ref="DT30:DT36" si="774">SUM(D30+G30+J30+M30+P30+S30+V30+Y30+AB30+AE30+AH30+AK30+AN30+AQ30+AT30+AW30+AZ30+BC30+BF30+BI30+BL30+BO30+BR30+BU30+BX30+CA30+CD30+CG30+CJ30+CM30+CP30+CS30+CV30+CY30+DB30+DE30+DH30+DK30+DN30+DQ30)</f>
        <v>2174348</v>
      </c>
      <c r="DU30" s="6">
        <f>SUM('címrend kötelező'!DU30+'címrend önként'!DU30+'címrend államig'!DU30)</f>
        <v>0</v>
      </c>
      <c r="DV30" s="6">
        <f>SUM('címrend kötelező'!DV30+'címrend önként'!DV30+'címrend államig'!DV30)</f>
        <v>0</v>
      </c>
      <c r="DW30" s="6">
        <f>SUM('címrend kötelező'!DW30+'címrend önként'!DW30+'címrend államig'!DW30)</f>
        <v>0</v>
      </c>
      <c r="DX30" s="6">
        <f>SUM('címrend kötelező'!DX30+'címrend önként'!DX30+'címrend államig'!DX30)</f>
        <v>0</v>
      </c>
      <c r="DY30" s="6">
        <f>SUM('címrend kötelező'!DY30+'címrend önként'!DY30+'címrend államig'!DY30)</f>
        <v>0</v>
      </c>
      <c r="DZ30" s="6">
        <f>SUM('címrend kötelező'!DZ30+'címrend önként'!DZ30+'címrend államig'!DZ30)</f>
        <v>0</v>
      </c>
      <c r="EA30" s="6">
        <f>SUM('címrend kötelező'!EA30+'címrend önként'!EA30+'címrend államig'!EA30)</f>
        <v>0</v>
      </c>
      <c r="EB30" s="6">
        <f>SUM('címrend kötelező'!EB30+'címrend önként'!EB30+'címrend államig'!EB30)</f>
        <v>0</v>
      </c>
      <c r="EC30" s="6">
        <f>SUM('címrend kötelező'!EC30+'címrend önként'!EC30+'címrend államig'!EC30)</f>
        <v>0</v>
      </c>
      <c r="ED30" s="6">
        <f>SUM('címrend kötelező'!ED30+'címrend önként'!ED30+'címrend államig'!ED30)</f>
        <v>0</v>
      </c>
      <c r="EE30" s="6">
        <f>SUM('címrend kötelező'!EE30+'címrend önként'!EE30+'címrend államig'!EE30)</f>
        <v>0</v>
      </c>
      <c r="EF30" s="6">
        <f>SUM('címrend kötelező'!EF30+'címrend önként'!EF30+'címrend államig'!EF30)</f>
        <v>0</v>
      </c>
      <c r="EG30" s="6">
        <f>SUM('címrend kötelező'!EG30+'címrend önként'!EG30+'címrend államig'!EG30)</f>
        <v>0</v>
      </c>
      <c r="EH30" s="6">
        <f>SUM('címrend kötelező'!EH30+'címrend önként'!EH30+'címrend államig'!EH30)</f>
        <v>0</v>
      </c>
      <c r="EI30" s="6">
        <f>SUM('címrend kötelező'!EI30+'címrend önként'!EI30+'címrend államig'!EI30)</f>
        <v>0</v>
      </c>
      <c r="EJ30" s="6">
        <f>SUM('címrend kötelező'!EJ30+'címrend önként'!EJ30+'címrend államig'!EJ30)</f>
        <v>0</v>
      </c>
      <c r="EK30" s="6">
        <f>SUM('címrend kötelező'!EK30+'címrend önként'!EK30+'címrend államig'!EK30)</f>
        <v>0</v>
      </c>
      <c r="EL30" s="6">
        <f>SUM('címrend kötelező'!EL30+'címrend önként'!EL30+'címrend államig'!EL30)</f>
        <v>0</v>
      </c>
      <c r="EM30" s="6">
        <f>SUM('címrend kötelező'!EM30+'címrend önként'!EM30+'címrend államig'!EM30)</f>
        <v>0</v>
      </c>
      <c r="EN30" s="6">
        <f>SUM('címrend kötelező'!EN30+'címrend önként'!EN30+'címrend államig'!EN30)</f>
        <v>0</v>
      </c>
      <c r="EO30" s="6">
        <f>SUM('címrend kötelező'!EO30+'címrend önként'!EO30+'címrend államig'!EO30)</f>
        <v>0</v>
      </c>
      <c r="EP30" s="6">
        <f>SUM('címrend kötelező'!EP30+'címrend önként'!EP30+'címrend államig'!EP30)</f>
        <v>0</v>
      </c>
      <c r="EQ30" s="6">
        <f>SUM('címrend kötelező'!EQ30+'címrend önként'!EQ30+'címrend államig'!EQ30)</f>
        <v>0</v>
      </c>
      <c r="ER30" s="6">
        <f>SUM('címrend kötelező'!ER30+'címrend önként'!ER30+'címrend államig'!ER30)</f>
        <v>0</v>
      </c>
      <c r="ES30" s="6">
        <f>SUM('címrend kötelező'!ES30+'címrend önként'!ES30+'címrend államig'!ES30)</f>
        <v>0</v>
      </c>
      <c r="ET30" s="6">
        <f>SUM('címrend kötelező'!ET30+'címrend önként'!ET30+'címrend államig'!ET30)</f>
        <v>0</v>
      </c>
      <c r="EU30" s="6">
        <f>SUM('címrend kötelező'!EU30+'címrend önként'!EU30+'címrend államig'!EU30)</f>
        <v>0</v>
      </c>
      <c r="EV30" s="251">
        <f t="shared" ref="EV30:EV36" si="775">DU30+DX30+EA30+ED30+EG30+EJ30+EM30+EP30+ES30</f>
        <v>0</v>
      </c>
      <c r="EW30" s="251">
        <f t="shared" ref="EW30:EW36" si="776">DV30+DY30+EB30+EE30+EH30+EK30+EN30+EQ30+ET30</f>
        <v>0</v>
      </c>
      <c r="EX30" s="251">
        <f t="shared" ref="EX30:EX36" si="777">DW30+DZ30+EC30+EF30+EI30+EL30+EO30+ER30+EU30</f>
        <v>0</v>
      </c>
      <c r="EY30" s="251">
        <f>'címrend kötelező'!EY30+'címrend önként'!EY30+'címrend államig'!EY30</f>
        <v>0</v>
      </c>
      <c r="EZ30" s="251">
        <f>'címrend kötelező'!EZ30+'címrend önként'!EZ30+'címrend államig'!EZ30</f>
        <v>0</v>
      </c>
      <c r="FA30" s="251">
        <f>'címrend kötelező'!FA30+'címrend önként'!FA30+'címrend államig'!FA30</f>
        <v>0</v>
      </c>
      <c r="FB30" s="251">
        <f>'címrend kötelező'!FB30+'címrend önként'!FB30+'címrend államig'!FB30</f>
        <v>0</v>
      </c>
      <c r="FC30" s="251">
        <f>'címrend kötelező'!FC30+'címrend önként'!FC30+'címrend államig'!FC30</f>
        <v>0</v>
      </c>
      <c r="FD30" s="251">
        <f>'címrend kötelező'!FD30+'címrend önként'!FD30+'címrend államig'!FD30</f>
        <v>0</v>
      </c>
      <c r="FE30" s="251">
        <f>'címrend kötelező'!FE30+'címrend önként'!FE30+'címrend államig'!FE30</f>
        <v>0</v>
      </c>
      <c r="FF30" s="251">
        <f>'címrend kötelező'!FF30+'címrend önként'!FF30+'címrend államig'!FF30</f>
        <v>0</v>
      </c>
      <c r="FG30" s="251">
        <f>'címrend kötelező'!FG30+'címrend önként'!FG30+'címrend államig'!FG30</f>
        <v>0</v>
      </c>
      <c r="FH30" s="251">
        <f>'címrend kötelező'!FH30+'címrend önként'!FH30+'címrend államig'!FH30</f>
        <v>0</v>
      </c>
      <c r="FI30" s="251">
        <f>'címrend kötelező'!FI30+'címrend önként'!FI30+'címrend államig'!FI30</f>
        <v>0</v>
      </c>
      <c r="FJ30" s="251">
        <f>'címrend kötelező'!FJ30+'címrend önként'!FJ30+'címrend államig'!FJ30</f>
        <v>0</v>
      </c>
      <c r="FK30" s="251">
        <f>'címrend kötelező'!FK30+'címrend önként'!FK30+'címrend államig'!FK30</f>
        <v>0</v>
      </c>
      <c r="FL30" s="251">
        <f>'címrend kötelező'!FL30+'címrend önként'!FL30+'címrend államig'!FL30</f>
        <v>0</v>
      </c>
      <c r="FM30" s="251">
        <f>'címrend kötelező'!FM30+'címrend önként'!FM30+'címrend államig'!FM30</f>
        <v>0</v>
      </c>
      <c r="FN30" s="251">
        <f>'címrend kötelező'!FN30+'címrend önként'!FN30+'címrend államig'!FN30</f>
        <v>0</v>
      </c>
      <c r="FO30" s="251">
        <f>'címrend kötelező'!FO30+'címrend önként'!FO30+'címrend államig'!FO30</f>
        <v>0</v>
      </c>
      <c r="FP30" s="251">
        <f>'címrend kötelező'!FP30+'címrend önként'!FP30+'címrend államig'!FP30</f>
        <v>0</v>
      </c>
      <c r="FQ30" s="251">
        <f>'címrend kötelező'!FQ30+'címrend önként'!FQ30+'címrend államig'!FQ30</f>
        <v>0</v>
      </c>
      <c r="FR30" s="251">
        <f>'címrend kötelező'!FR30+'címrend önként'!FR30+'címrend államig'!FR30</f>
        <v>0</v>
      </c>
      <c r="FS30" s="251">
        <f>'címrend kötelező'!FS30+'címrend önként'!FS30+'címrend államig'!FS30</f>
        <v>0</v>
      </c>
      <c r="FT30" s="251">
        <f>'címrend kötelező'!FT30+'címrend önként'!FT30+'címrend államig'!FT30</f>
        <v>0</v>
      </c>
      <c r="FU30" s="251">
        <f>'címrend kötelező'!FU30+'címrend önként'!FU30+'címrend államig'!FU30</f>
        <v>0</v>
      </c>
      <c r="FV30" s="251">
        <f>'címrend kötelező'!FV30+'címrend önként'!FV30+'címrend államig'!FV30</f>
        <v>0</v>
      </c>
      <c r="FW30" s="251">
        <f>'címrend kötelező'!FW30+'címrend önként'!FW30+'címrend államig'!FW30</f>
        <v>0</v>
      </c>
      <c r="FX30" s="251">
        <f>'címrend kötelező'!FX30+'címrend önként'!FX30+'címrend államig'!FX30</f>
        <v>0</v>
      </c>
      <c r="FY30" s="251">
        <f>'címrend kötelező'!FY30+'címrend önként'!FY30+'címrend államig'!FY30</f>
        <v>0</v>
      </c>
      <c r="FZ30" s="251">
        <f>'címrend kötelező'!FZ30+'címrend önként'!FZ30+'címrend államig'!FZ30</f>
        <v>0</v>
      </c>
      <c r="GA30" s="251">
        <f>'címrend kötelező'!GA30+'címrend önként'!GA30+'címrend államig'!GA30</f>
        <v>0</v>
      </c>
      <c r="GB30" s="251">
        <f>'címrend kötelező'!GB30+'címrend önként'!GB30+'címrend államig'!GB30</f>
        <v>0</v>
      </c>
      <c r="GC30" s="251">
        <f>'címrend kötelező'!GC30+'címrend önként'!GC30+'címrend államig'!GC30</f>
        <v>0</v>
      </c>
      <c r="GD30" s="251">
        <f>'címrend kötelező'!GD30+'címrend önként'!GD30+'címrend államig'!GD30</f>
        <v>0</v>
      </c>
      <c r="GE30" s="251">
        <f>'címrend kötelező'!GE30+'címrend önként'!GE30+'címrend államig'!GE30</f>
        <v>0</v>
      </c>
      <c r="GF30" s="251">
        <f>'címrend kötelező'!GF30+'címrend önként'!GF30+'címrend államig'!GF30</f>
        <v>0</v>
      </c>
      <c r="GG30" s="251">
        <f>'címrend kötelező'!GG30+'címrend önként'!GG30+'címrend államig'!GG30</f>
        <v>0</v>
      </c>
      <c r="GH30" s="251">
        <f>'címrend kötelező'!GH30+'címrend önként'!GH30+'címrend államig'!GH30</f>
        <v>0</v>
      </c>
      <c r="GI30" s="251">
        <f>'címrend kötelező'!GI30+'címrend önként'!GI30+'címrend államig'!GI30</f>
        <v>0</v>
      </c>
      <c r="GJ30" s="251">
        <f>'címrend kötelező'!GJ30+'címrend önként'!GJ30+'címrend államig'!GJ30</f>
        <v>0</v>
      </c>
      <c r="GK30" s="251">
        <f>'címrend kötelező'!GK30+'címrend önként'!GK30+'címrend államig'!GK30</f>
        <v>0</v>
      </c>
      <c r="GL30" s="251">
        <f t="shared" ref="GL30:GL36" si="778">EY30+FB30+FE30+FH30+FK30+FN30+FQ30+FT30+FW30+FZ30+GC30+GF30+GI30</f>
        <v>0</v>
      </c>
      <c r="GM30" s="251">
        <f t="shared" ref="GM30:GN36" si="779">EZ30+FC30+FF30+FI30+FL30+FO30+FR30+FU30+FX30+GA30+GD30+GG30+GJ30</f>
        <v>0</v>
      </c>
      <c r="GN30" s="251">
        <f t="shared" si="779"/>
        <v>0</v>
      </c>
      <c r="GO30" s="251">
        <f>'címrend kötelező'!GO30+'címrend önként'!GO30+'címrend államig'!GO30</f>
        <v>0</v>
      </c>
      <c r="GP30" s="251">
        <f>'címrend kötelező'!GP30+'címrend önként'!GP30+'címrend államig'!GP30</f>
        <v>0</v>
      </c>
      <c r="GQ30" s="251">
        <f>'címrend kötelező'!GQ30+'címrend önként'!GQ30+'címrend államig'!GQ30</f>
        <v>0</v>
      </c>
      <c r="GR30" s="251">
        <f>'címrend kötelező'!GR30+'címrend önként'!GR30+'címrend államig'!GR30</f>
        <v>0</v>
      </c>
      <c r="GS30" s="251">
        <f>'címrend kötelező'!GS30+'címrend önként'!GS30+'címrend államig'!GS30</f>
        <v>0</v>
      </c>
      <c r="GT30" s="251">
        <f>'címrend kötelező'!GT30+'címrend önként'!GT30+'címrend államig'!GT30</f>
        <v>0</v>
      </c>
      <c r="GU30" s="251">
        <f>'címrend kötelező'!GU30+'címrend önként'!GU30+'címrend államig'!GU30</f>
        <v>0</v>
      </c>
      <c r="GV30" s="251">
        <f>'címrend kötelező'!GV30+'címrend önként'!GV30+'címrend államig'!GV30</f>
        <v>0</v>
      </c>
      <c r="GW30" s="251">
        <f>'címrend kötelező'!GW30+'címrend önként'!GW30+'címrend államig'!GW30</f>
        <v>0</v>
      </c>
      <c r="GX30" s="251">
        <f t="shared" si="159"/>
        <v>0</v>
      </c>
      <c r="GY30" s="251">
        <f t="shared" ref="GY30:GY36" si="780">GM30+GP30+GS30+GV30</f>
        <v>0</v>
      </c>
      <c r="GZ30" s="251">
        <f t="shared" ref="GZ30:GZ36" si="781">GN30+GQ30+GT30+GW30</f>
        <v>0</v>
      </c>
      <c r="HA30" s="35">
        <f t="shared" si="162"/>
        <v>2045172</v>
      </c>
      <c r="HB30" s="35">
        <f t="shared" ref="HB30:HB36" si="782">DS30+EW30+GY30</f>
        <v>129176</v>
      </c>
      <c r="HC30" s="131">
        <f t="shared" ref="HC30:HC36" si="783">DT30+EX30+GZ30</f>
        <v>2174348</v>
      </c>
      <c r="HE30" s="136"/>
      <c r="HF30" s="136"/>
    </row>
    <row r="31" spans="1:214" ht="15" customHeight="1" x14ac:dyDescent="0.2">
      <c r="A31" s="120" t="s">
        <v>398</v>
      </c>
      <c r="B31" s="6">
        <f>SUM('címrend kötelező'!B31+'címrend önként'!B31+'címrend államig'!B31)</f>
        <v>0</v>
      </c>
      <c r="C31" s="6">
        <f>SUM('címrend kötelező'!C31+'címrend önként'!C31+'címrend államig'!C31)</f>
        <v>0</v>
      </c>
      <c r="D31" s="6">
        <f>SUM('címrend kötelező'!D31+'címrend önként'!D31+'címrend államig'!D31)</f>
        <v>0</v>
      </c>
      <c r="E31" s="6">
        <f>SUM('címrend kötelező'!E31+'címrend önként'!E31+'címrend államig'!E31)</f>
        <v>0</v>
      </c>
      <c r="F31" s="6">
        <f>SUM('címrend kötelező'!F31+'címrend önként'!F31+'címrend államig'!F31)</f>
        <v>0</v>
      </c>
      <c r="G31" s="6">
        <f>SUM('címrend kötelező'!G31+'címrend önként'!G31+'címrend államig'!G31)</f>
        <v>0</v>
      </c>
      <c r="H31" s="6">
        <f>SUM('címrend kötelező'!H31+'címrend önként'!H31+'címrend államig'!H31)</f>
        <v>0</v>
      </c>
      <c r="I31" s="6">
        <f>SUM('címrend kötelező'!I31+'címrend önként'!I31+'címrend államig'!I31)</f>
        <v>0</v>
      </c>
      <c r="J31" s="6">
        <f>SUM('címrend kötelező'!J31+'címrend önként'!J31+'címrend államig'!J31)</f>
        <v>0</v>
      </c>
      <c r="K31" s="6">
        <f>SUM('címrend kötelező'!K31+'címrend önként'!K31+'címrend államig'!K31)</f>
        <v>0</v>
      </c>
      <c r="L31" s="6">
        <f>SUM('címrend kötelező'!L31+'címrend önként'!L31+'címrend államig'!L31)</f>
        <v>0</v>
      </c>
      <c r="M31" s="6">
        <f>SUM('címrend kötelező'!M31+'címrend önként'!M31+'címrend államig'!M31)</f>
        <v>0</v>
      </c>
      <c r="N31" s="6">
        <f>SUM('címrend kötelező'!N31+'címrend önként'!N31+'címrend államig'!N31)</f>
        <v>0</v>
      </c>
      <c r="O31" s="6">
        <f>SUM('címrend kötelező'!O31+'címrend önként'!O31+'címrend államig'!O31)</f>
        <v>0</v>
      </c>
      <c r="P31" s="6">
        <f>SUM('címrend kötelező'!P31+'címrend önként'!P31+'címrend államig'!P31)</f>
        <v>0</v>
      </c>
      <c r="Q31" s="6">
        <f>SUM('címrend kötelező'!Q31+'címrend önként'!Q31+'címrend államig'!Q31)</f>
        <v>0</v>
      </c>
      <c r="R31" s="6">
        <f>SUM('címrend kötelező'!R31+'címrend önként'!R31+'címrend államig'!R31)</f>
        <v>0</v>
      </c>
      <c r="S31" s="6">
        <f>SUM('címrend kötelező'!S31+'címrend önként'!S31+'címrend államig'!S31)</f>
        <v>0</v>
      </c>
      <c r="T31" s="6">
        <f>SUM('címrend kötelező'!T31+'címrend önként'!T31+'címrend államig'!T31)</f>
        <v>0</v>
      </c>
      <c r="U31" s="6">
        <f>SUM('címrend kötelező'!U31+'címrend önként'!U31+'címrend államig'!U31)</f>
        <v>0</v>
      </c>
      <c r="V31" s="6">
        <f>SUM('címrend kötelező'!V31+'címrend önként'!V31+'címrend államig'!V31)</f>
        <v>0</v>
      </c>
      <c r="W31" s="6">
        <f>SUM('címrend kötelező'!W31+'címrend önként'!W31+'címrend államig'!W31)</f>
        <v>0</v>
      </c>
      <c r="X31" s="6">
        <f>SUM('címrend kötelező'!X31+'címrend önként'!X31+'címrend államig'!X31)</f>
        <v>0</v>
      </c>
      <c r="Y31" s="6">
        <f>SUM('címrend kötelező'!Y31+'címrend önként'!Y31+'címrend államig'!Y31)</f>
        <v>0</v>
      </c>
      <c r="Z31" s="6">
        <f>SUM('címrend kötelező'!Z31+'címrend önként'!Z31+'címrend államig'!Z31)</f>
        <v>0</v>
      </c>
      <c r="AA31" s="6">
        <f>SUM('címrend kötelező'!AA31+'címrend önként'!AA31+'címrend államig'!AA31)</f>
        <v>0</v>
      </c>
      <c r="AB31" s="6">
        <f>SUM('címrend kötelező'!AB31+'címrend önként'!AB31+'címrend államig'!AB31)</f>
        <v>0</v>
      </c>
      <c r="AC31" s="6">
        <f>SUM('címrend kötelező'!AC31+'címrend önként'!AC31+'címrend államig'!AC31)</f>
        <v>583263</v>
      </c>
      <c r="AD31" s="6">
        <f>SUM('címrend kötelező'!AD31+'címrend önként'!AD31+'címrend államig'!AD31)</f>
        <v>0</v>
      </c>
      <c r="AE31" s="6">
        <f>SUM('címrend kötelező'!AE31+'címrend önként'!AE31+'címrend államig'!AE31)</f>
        <v>583263</v>
      </c>
      <c r="AF31" s="6">
        <f>SUM('címrend kötelező'!AF31+'címrend önként'!AF31+'címrend államig'!AF31)</f>
        <v>0</v>
      </c>
      <c r="AG31" s="6">
        <f>SUM('címrend kötelező'!AG31+'címrend önként'!AG31+'címrend államig'!AG31)</f>
        <v>0</v>
      </c>
      <c r="AH31" s="6">
        <f>SUM('címrend kötelező'!AH31+'címrend önként'!AH31+'címrend államig'!AH31)</f>
        <v>0</v>
      </c>
      <c r="AI31" s="6">
        <f>SUM('címrend kötelező'!AI31+'címrend önként'!AI31+'címrend államig'!AI31)</f>
        <v>0</v>
      </c>
      <c r="AJ31" s="6">
        <f>SUM('címrend kötelező'!AJ31+'címrend önként'!AJ31+'címrend államig'!AJ31)</f>
        <v>0</v>
      </c>
      <c r="AK31" s="6">
        <f>SUM('címrend kötelező'!AK31+'címrend önként'!AK31+'címrend államig'!AK31)</f>
        <v>0</v>
      </c>
      <c r="AL31" s="6">
        <f>SUM('címrend kötelező'!AL31+'címrend önként'!AL31+'címrend államig'!AL31)</f>
        <v>0</v>
      </c>
      <c r="AM31" s="6">
        <f>SUM('címrend kötelező'!AM31+'címrend önként'!AM31+'címrend államig'!AM31)</f>
        <v>0</v>
      </c>
      <c r="AN31" s="6">
        <f>SUM('címrend kötelező'!AN31+'címrend önként'!AN31+'címrend államig'!AN31)</f>
        <v>0</v>
      </c>
      <c r="AO31" s="6">
        <f>SUM('címrend kötelező'!AO31+'címrend önként'!AO31+'címrend államig'!AO31)</f>
        <v>0</v>
      </c>
      <c r="AP31" s="6">
        <f>SUM('címrend kötelező'!AP31+'címrend önként'!AP31+'címrend államig'!AP31)</f>
        <v>0</v>
      </c>
      <c r="AQ31" s="6">
        <f>SUM('címrend kötelező'!AQ31+'címrend önként'!AQ31+'címrend államig'!AQ31)</f>
        <v>0</v>
      </c>
      <c r="AR31" s="6">
        <f>SUM('címrend kötelező'!AR31+'címrend önként'!AR31+'címrend államig'!AR31)</f>
        <v>0</v>
      </c>
      <c r="AS31" s="6">
        <f>SUM('címrend kötelező'!AS31+'címrend önként'!AS31+'címrend államig'!AS31)</f>
        <v>0</v>
      </c>
      <c r="AT31" s="6">
        <f>SUM('címrend kötelező'!AT31+'címrend önként'!AT31+'címrend államig'!AT31)</f>
        <v>0</v>
      </c>
      <c r="AU31" s="6">
        <f>SUM('címrend kötelező'!AU31+'címrend önként'!AU31+'címrend államig'!AU31)</f>
        <v>0</v>
      </c>
      <c r="AV31" s="6">
        <f>SUM('címrend kötelező'!AV31+'címrend önként'!AV31+'címrend államig'!AV31)</f>
        <v>0</v>
      </c>
      <c r="AW31" s="6">
        <f>SUM('címrend kötelező'!AW31+'címrend önként'!AW31+'címrend államig'!AW31)</f>
        <v>0</v>
      </c>
      <c r="AX31" s="6">
        <f>SUM('címrend kötelező'!AX31+'címrend önként'!AX31+'címrend államig'!AX31)</f>
        <v>0</v>
      </c>
      <c r="AY31" s="6">
        <f>SUM('címrend kötelező'!AY31+'címrend önként'!AY31+'címrend államig'!AY31)</f>
        <v>0</v>
      </c>
      <c r="AZ31" s="6">
        <f>SUM('címrend kötelező'!AZ31+'címrend önként'!AZ31+'címrend államig'!AZ31)</f>
        <v>0</v>
      </c>
      <c r="BA31" s="6">
        <f>SUM('címrend kötelező'!BA31+'címrend önként'!BA31+'címrend államig'!BA31)</f>
        <v>0</v>
      </c>
      <c r="BB31" s="6">
        <f>SUM('címrend kötelező'!BB31+'címrend önként'!BB31+'címrend államig'!BB31)</f>
        <v>0</v>
      </c>
      <c r="BC31" s="6">
        <f>SUM('címrend kötelező'!BC31+'címrend önként'!BC31+'címrend államig'!BC31)</f>
        <v>0</v>
      </c>
      <c r="BD31" s="6">
        <f>SUM('címrend kötelező'!BD31+'címrend önként'!BD31+'címrend államig'!BD31)</f>
        <v>0</v>
      </c>
      <c r="BE31" s="6">
        <f>SUM('címrend kötelező'!BE31+'címrend önként'!BE31+'címrend államig'!BE31)</f>
        <v>0</v>
      </c>
      <c r="BF31" s="6">
        <f>SUM('címrend kötelező'!BF31+'címrend önként'!BF31+'címrend államig'!BF31)</f>
        <v>0</v>
      </c>
      <c r="BG31" s="6">
        <f>SUM('címrend kötelező'!BG31+'címrend önként'!BG31+'címrend államig'!BG31)</f>
        <v>0</v>
      </c>
      <c r="BH31" s="6">
        <f>SUM('címrend kötelező'!BH31+'címrend önként'!BH31+'címrend államig'!BH31)</f>
        <v>0</v>
      </c>
      <c r="BI31" s="6">
        <f>SUM('címrend kötelező'!BI31+'címrend önként'!BI31+'címrend államig'!BI31)</f>
        <v>0</v>
      </c>
      <c r="BJ31" s="6">
        <f>SUM('címrend kötelező'!BJ31+'címrend önként'!BJ31+'címrend államig'!BJ31)</f>
        <v>0</v>
      </c>
      <c r="BK31" s="6">
        <f>SUM('címrend kötelező'!BK31+'címrend önként'!BK31+'címrend államig'!BK31)</f>
        <v>0</v>
      </c>
      <c r="BL31" s="6">
        <f>SUM('címrend kötelező'!BL31+'címrend önként'!BL31+'címrend államig'!BL31)</f>
        <v>0</v>
      </c>
      <c r="BM31" s="6">
        <f>SUM('címrend kötelező'!BM31+'címrend önként'!BM31+'címrend államig'!BM31)</f>
        <v>0</v>
      </c>
      <c r="BN31" s="6">
        <f>SUM('címrend kötelező'!BN31+'címrend önként'!BN31+'címrend államig'!BN31)</f>
        <v>0</v>
      </c>
      <c r="BO31" s="6">
        <f>SUM('címrend kötelező'!BO31+'címrend önként'!BO31+'címrend államig'!BO31)</f>
        <v>0</v>
      </c>
      <c r="BP31" s="6">
        <f>SUM('címrend kötelező'!BP31+'címrend önként'!BP31+'címrend államig'!BP31)</f>
        <v>0</v>
      </c>
      <c r="BQ31" s="6">
        <f>SUM('címrend kötelező'!BQ31+'címrend önként'!BQ31+'címrend államig'!BQ31)</f>
        <v>0</v>
      </c>
      <c r="BR31" s="6">
        <f>SUM('címrend kötelező'!BR31+'címrend önként'!BR31+'címrend államig'!BR31)</f>
        <v>0</v>
      </c>
      <c r="BS31" s="6">
        <f>SUM('címrend kötelező'!BS31+'címrend önként'!BS31+'címrend államig'!BS31)</f>
        <v>0</v>
      </c>
      <c r="BT31" s="6">
        <f>SUM('címrend kötelező'!BT31+'címrend önként'!BT31+'címrend államig'!BT31)</f>
        <v>0</v>
      </c>
      <c r="BU31" s="6">
        <f>SUM('címrend kötelező'!BU31+'címrend önként'!BU31+'címrend államig'!BU31)</f>
        <v>0</v>
      </c>
      <c r="BV31" s="6">
        <f>SUM('címrend kötelező'!BV31+'címrend önként'!BV31+'címrend államig'!BV31)</f>
        <v>0</v>
      </c>
      <c r="BW31" s="6">
        <f>SUM('címrend kötelező'!BW31+'címrend önként'!BW31+'címrend államig'!BW31)</f>
        <v>0</v>
      </c>
      <c r="BX31" s="6">
        <f>SUM('címrend kötelező'!BX31+'címrend önként'!BX31+'címrend államig'!BX31)</f>
        <v>0</v>
      </c>
      <c r="BY31" s="6">
        <f>SUM('címrend kötelező'!BY31+'címrend önként'!BY31+'címrend államig'!BY31)</f>
        <v>0</v>
      </c>
      <c r="BZ31" s="6">
        <f>SUM('címrend kötelező'!BZ31+'címrend önként'!BZ31+'címrend államig'!BZ31)</f>
        <v>0</v>
      </c>
      <c r="CA31" s="6">
        <f>SUM('címrend kötelező'!CA31+'címrend önként'!CA31+'címrend államig'!CA31)</f>
        <v>0</v>
      </c>
      <c r="CB31" s="6">
        <f>SUM('címrend kötelező'!CB31+'címrend önként'!CB31+'címrend államig'!CB31)</f>
        <v>0</v>
      </c>
      <c r="CC31" s="6">
        <f>SUM('címrend kötelező'!CC31+'címrend önként'!CC31+'címrend államig'!CC31)</f>
        <v>0</v>
      </c>
      <c r="CD31" s="6">
        <f>SUM('címrend kötelező'!CD31+'címrend önként'!CD31+'címrend államig'!CD31)</f>
        <v>0</v>
      </c>
      <c r="CE31" s="6">
        <f>SUM('címrend kötelező'!CE31+'címrend önként'!CE31+'címrend államig'!CE31)</f>
        <v>0</v>
      </c>
      <c r="CF31" s="6">
        <f>SUM('címrend kötelező'!CF31+'címrend önként'!CF31+'címrend államig'!CF31)</f>
        <v>0</v>
      </c>
      <c r="CG31" s="6">
        <f>SUM('címrend kötelező'!CG31+'címrend önként'!CG31+'címrend államig'!CG31)</f>
        <v>0</v>
      </c>
      <c r="CH31" s="6">
        <f>SUM('címrend kötelező'!CH31+'címrend önként'!CH31+'címrend államig'!CH31)</f>
        <v>0</v>
      </c>
      <c r="CI31" s="6">
        <f>SUM('címrend kötelező'!CI31+'címrend önként'!CI31+'címrend államig'!CI31)</f>
        <v>0</v>
      </c>
      <c r="CJ31" s="6">
        <f>SUM('címrend kötelező'!CJ31+'címrend önként'!CJ31+'címrend államig'!CJ31)</f>
        <v>0</v>
      </c>
      <c r="CK31" s="6">
        <f>SUM('címrend kötelező'!CK31+'címrend önként'!CK31+'címrend államig'!CK31)</f>
        <v>0</v>
      </c>
      <c r="CL31" s="6">
        <f>SUM('címrend kötelező'!CL31+'címrend önként'!CL31+'címrend államig'!CL31)</f>
        <v>0</v>
      </c>
      <c r="CM31" s="6">
        <f>SUM('címrend kötelező'!CM31+'címrend önként'!CM31+'címrend államig'!CM31)</f>
        <v>0</v>
      </c>
      <c r="CN31" s="6">
        <f>SUM('címrend kötelező'!CN31+'címrend önként'!CN31+'címrend államig'!CN31)</f>
        <v>0</v>
      </c>
      <c r="CO31" s="6">
        <f>SUM('címrend kötelező'!CO31+'címrend önként'!CO31+'címrend államig'!CO31)</f>
        <v>0</v>
      </c>
      <c r="CP31" s="6">
        <f>SUM('címrend kötelező'!CP31+'címrend önként'!CP31+'címrend államig'!CP31)</f>
        <v>0</v>
      </c>
      <c r="CQ31" s="6">
        <f>SUM('címrend kötelező'!CQ31+'címrend önként'!CQ31+'címrend államig'!CQ31)</f>
        <v>0</v>
      </c>
      <c r="CR31" s="6">
        <f>SUM('címrend kötelező'!CR31+'címrend önként'!CR31+'címrend államig'!CR31)</f>
        <v>0</v>
      </c>
      <c r="CS31" s="6">
        <f>SUM('címrend kötelező'!CS31+'címrend önként'!CS31+'címrend államig'!CS31)</f>
        <v>0</v>
      </c>
      <c r="CT31" s="6">
        <f>SUM('címrend kötelező'!CT31+'címrend önként'!CT31+'címrend államig'!CT31)</f>
        <v>0</v>
      </c>
      <c r="CU31" s="6">
        <f>SUM('címrend kötelező'!CU31+'címrend önként'!CU31+'címrend államig'!CU31)</f>
        <v>0</v>
      </c>
      <c r="CV31" s="6">
        <f>SUM('címrend kötelező'!CV31+'címrend önként'!CV31+'címrend államig'!CV31)</f>
        <v>0</v>
      </c>
      <c r="CW31" s="6">
        <f>SUM('címrend kötelező'!CW31+'címrend önként'!CW31+'címrend államig'!CW31)</f>
        <v>0</v>
      </c>
      <c r="CX31" s="6">
        <f>SUM('címrend kötelező'!CX31+'címrend önként'!CX31+'címrend államig'!CX31)</f>
        <v>0</v>
      </c>
      <c r="CY31" s="6">
        <f>SUM('címrend kötelező'!CY31+'címrend önként'!CY31+'címrend államig'!CY31)</f>
        <v>0</v>
      </c>
      <c r="CZ31" s="6">
        <f>SUM('címrend kötelező'!CZ31+'címrend önként'!CZ31+'címrend államig'!CZ31)</f>
        <v>0</v>
      </c>
      <c r="DA31" s="6">
        <f>SUM('címrend kötelező'!DA31+'címrend önként'!DA31+'címrend államig'!DA31)</f>
        <v>0</v>
      </c>
      <c r="DB31" s="6">
        <f>SUM('címrend kötelező'!DB31+'címrend önként'!DB31+'címrend államig'!DB31)</f>
        <v>0</v>
      </c>
      <c r="DC31" s="6">
        <f>SUM('címrend kötelező'!DC31+'címrend önként'!DC31+'címrend államig'!DC31)</f>
        <v>0</v>
      </c>
      <c r="DD31" s="6">
        <f>SUM('címrend kötelező'!DD31+'címrend önként'!DD31+'címrend államig'!DD31)</f>
        <v>0</v>
      </c>
      <c r="DE31" s="6">
        <f>SUM('címrend kötelező'!DE31+'címrend önként'!DE31+'címrend államig'!DE31)</f>
        <v>0</v>
      </c>
      <c r="DF31" s="6">
        <f>SUM('címrend kötelező'!DF31+'címrend önként'!DF31+'címrend államig'!DF31)</f>
        <v>0</v>
      </c>
      <c r="DG31" s="6">
        <f>SUM('címrend kötelező'!DG31+'címrend önként'!DG31+'címrend államig'!DG31)</f>
        <v>0</v>
      </c>
      <c r="DH31" s="6">
        <f>SUM('címrend kötelező'!DH31+'címrend önként'!DH31+'címrend államig'!DH31)</f>
        <v>0</v>
      </c>
      <c r="DI31" s="6">
        <f>SUM('címrend kötelező'!DI31+'címrend önként'!DI31+'címrend államig'!DI31)</f>
        <v>0</v>
      </c>
      <c r="DJ31" s="6">
        <f>SUM('címrend kötelező'!DJ31+'címrend önként'!DJ31+'címrend államig'!DJ31)</f>
        <v>0</v>
      </c>
      <c r="DK31" s="6">
        <f>SUM('címrend kötelező'!DK31+'címrend önként'!DK31+'címrend államig'!DK31)</f>
        <v>0</v>
      </c>
      <c r="DL31" s="6">
        <f>SUM('címrend kötelező'!DL31+'címrend önként'!DL31+'címrend államig'!DL31)</f>
        <v>0</v>
      </c>
      <c r="DM31" s="6">
        <f>SUM('címrend kötelező'!DM31+'címrend önként'!DM31+'címrend államig'!DM31)</f>
        <v>0</v>
      </c>
      <c r="DN31" s="6">
        <f>SUM('címrend kötelező'!DN31+'címrend önként'!DN31+'címrend államig'!DN31)</f>
        <v>0</v>
      </c>
      <c r="DO31" s="6">
        <f>SUM('címrend kötelező'!DO31+'címrend önként'!DO31+'címrend államig'!DO31)</f>
        <v>0</v>
      </c>
      <c r="DP31" s="6">
        <f>SUM('címrend kötelező'!DP31+'címrend önként'!DP31+'címrend államig'!DP31)</f>
        <v>0</v>
      </c>
      <c r="DQ31" s="6">
        <f>SUM('címrend kötelező'!DQ31+'címrend önként'!DQ31+'címrend államig'!DQ31)</f>
        <v>0</v>
      </c>
      <c r="DR31" s="251">
        <f t="shared" si="772"/>
        <v>583263</v>
      </c>
      <c r="DS31" s="251">
        <f t="shared" si="773"/>
        <v>0</v>
      </c>
      <c r="DT31" s="251">
        <f t="shared" si="774"/>
        <v>583263</v>
      </c>
      <c r="DU31" s="6">
        <f>SUM('címrend kötelező'!DU31+'címrend önként'!DU31+'címrend államig'!DU31)</f>
        <v>0</v>
      </c>
      <c r="DV31" s="6">
        <f>SUM('címrend kötelező'!DV31+'címrend önként'!DV31+'címrend államig'!DV31)</f>
        <v>0</v>
      </c>
      <c r="DW31" s="6">
        <f>SUM('címrend kötelező'!DW31+'címrend önként'!DW31+'címrend államig'!DW31)</f>
        <v>0</v>
      </c>
      <c r="DX31" s="6">
        <f>SUM('címrend kötelező'!DX31+'címrend önként'!DX31+'címrend államig'!DX31)</f>
        <v>0</v>
      </c>
      <c r="DY31" s="6">
        <f>SUM('címrend kötelező'!DY31+'címrend önként'!DY31+'címrend államig'!DY31)</f>
        <v>0</v>
      </c>
      <c r="DZ31" s="6">
        <f>SUM('címrend kötelező'!DZ31+'címrend önként'!DZ31+'címrend államig'!DZ31)</f>
        <v>0</v>
      </c>
      <c r="EA31" s="6">
        <f>SUM('címrend kötelező'!EA31+'címrend önként'!EA31+'címrend államig'!EA31)</f>
        <v>0</v>
      </c>
      <c r="EB31" s="6">
        <f>SUM('címrend kötelező'!EB31+'címrend önként'!EB31+'címrend államig'!EB31)</f>
        <v>0</v>
      </c>
      <c r="EC31" s="6">
        <f>SUM('címrend kötelező'!EC31+'címrend önként'!EC31+'címrend államig'!EC31)</f>
        <v>0</v>
      </c>
      <c r="ED31" s="6">
        <f>SUM('címrend kötelező'!ED31+'címrend önként'!ED31+'címrend államig'!ED31)</f>
        <v>0</v>
      </c>
      <c r="EE31" s="6">
        <f>SUM('címrend kötelező'!EE31+'címrend önként'!EE31+'címrend államig'!EE31)</f>
        <v>0</v>
      </c>
      <c r="EF31" s="6">
        <f>SUM('címrend kötelező'!EF31+'címrend önként'!EF31+'címrend államig'!EF31)</f>
        <v>0</v>
      </c>
      <c r="EG31" s="6">
        <f>SUM('címrend kötelező'!EG31+'címrend önként'!EG31+'címrend államig'!EG31)</f>
        <v>0</v>
      </c>
      <c r="EH31" s="6">
        <f>SUM('címrend kötelező'!EH31+'címrend önként'!EH31+'címrend államig'!EH31)</f>
        <v>0</v>
      </c>
      <c r="EI31" s="6">
        <f>SUM('címrend kötelező'!EI31+'címrend önként'!EI31+'címrend államig'!EI31)</f>
        <v>0</v>
      </c>
      <c r="EJ31" s="6">
        <f>SUM('címrend kötelező'!EJ31+'címrend önként'!EJ31+'címrend államig'!EJ31)</f>
        <v>0</v>
      </c>
      <c r="EK31" s="6">
        <f>SUM('címrend kötelező'!EK31+'címrend önként'!EK31+'címrend államig'!EK31)</f>
        <v>0</v>
      </c>
      <c r="EL31" s="6">
        <f>SUM('címrend kötelező'!EL31+'címrend önként'!EL31+'címrend államig'!EL31)</f>
        <v>0</v>
      </c>
      <c r="EM31" s="6">
        <f>SUM('címrend kötelező'!EM31+'címrend önként'!EM31+'címrend államig'!EM31)</f>
        <v>0</v>
      </c>
      <c r="EN31" s="6">
        <f>SUM('címrend kötelező'!EN31+'címrend önként'!EN31+'címrend államig'!EN31)</f>
        <v>0</v>
      </c>
      <c r="EO31" s="6">
        <f>SUM('címrend kötelező'!EO31+'címrend önként'!EO31+'címrend államig'!EO31)</f>
        <v>0</v>
      </c>
      <c r="EP31" s="6">
        <f>SUM('címrend kötelező'!EP31+'címrend önként'!EP31+'címrend államig'!EP31)</f>
        <v>0</v>
      </c>
      <c r="EQ31" s="6">
        <f>SUM('címrend kötelező'!EQ31+'címrend önként'!EQ31+'címrend államig'!EQ31)</f>
        <v>0</v>
      </c>
      <c r="ER31" s="6">
        <f>SUM('címrend kötelező'!ER31+'címrend önként'!ER31+'címrend államig'!ER31)</f>
        <v>0</v>
      </c>
      <c r="ES31" s="6">
        <f>SUM('címrend kötelező'!ES31+'címrend önként'!ES31+'címrend államig'!ES31)</f>
        <v>0</v>
      </c>
      <c r="ET31" s="6">
        <f>SUM('címrend kötelező'!ET31+'címrend önként'!ET31+'címrend államig'!ET31)</f>
        <v>0</v>
      </c>
      <c r="EU31" s="6">
        <f>SUM('címrend kötelező'!EU31+'címrend önként'!EU31+'címrend államig'!EU31)</f>
        <v>0</v>
      </c>
      <c r="EV31" s="251">
        <f t="shared" si="775"/>
        <v>0</v>
      </c>
      <c r="EW31" s="251">
        <f t="shared" si="776"/>
        <v>0</v>
      </c>
      <c r="EX31" s="251">
        <f t="shared" si="777"/>
        <v>0</v>
      </c>
      <c r="EY31" s="251">
        <f>'címrend kötelező'!EY31+'címrend önként'!EY31+'címrend államig'!EY31</f>
        <v>0</v>
      </c>
      <c r="EZ31" s="251">
        <f>'címrend kötelező'!EZ31+'címrend önként'!EZ31+'címrend államig'!EZ31</f>
        <v>0</v>
      </c>
      <c r="FA31" s="251">
        <f>'címrend kötelező'!FA31+'címrend önként'!FA31+'címrend államig'!FA31</f>
        <v>0</v>
      </c>
      <c r="FB31" s="251">
        <f>'címrend kötelező'!FB31+'címrend önként'!FB31+'címrend államig'!FB31</f>
        <v>0</v>
      </c>
      <c r="FC31" s="251">
        <f>'címrend kötelező'!FC31+'címrend önként'!FC31+'címrend államig'!FC31</f>
        <v>0</v>
      </c>
      <c r="FD31" s="251">
        <f>'címrend kötelező'!FD31+'címrend önként'!FD31+'címrend államig'!FD31</f>
        <v>0</v>
      </c>
      <c r="FE31" s="251">
        <f>'címrend kötelező'!FE31+'címrend önként'!FE31+'címrend államig'!FE31</f>
        <v>0</v>
      </c>
      <c r="FF31" s="251">
        <f>'címrend kötelező'!FF31+'címrend önként'!FF31+'címrend államig'!FF31</f>
        <v>0</v>
      </c>
      <c r="FG31" s="251">
        <f>'címrend kötelező'!FG31+'címrend önként'!FG31+'címrend államig'!FG31</f>
        <v>0</v>
      </c>
      <c r="FH31" s="251">
        <f>'címrend kötelező'!FH31+'címrend önként'!FH31+'címrend államig'!FH31</f>
        <v>0</v>
      </c>
      <c r="FI31" s="251">
        <f>'címrend kötelező'!FI31+'címrend önként'!FI31+'címrend államig'!FI31</f>
        <v>0</v>
      </c>
      <c r="FJ31" s="251">
        <f>'címrend kötelező'!FJ31+'címrend önként'!FJ31+'címrend államig'!FJ31</f>
        <v>0</v>
      </c>
      <c r="FK31" s="251">
        <f>'címrend kötelező'!FK31+'címrend önként'!FK31+'címrend államig'!FK31</f>
        <v>0</v>
      </c>
      <c r="FL31" s="251">
        <f>'címrend kötelező'!FL31+'címrend önként'!FL31+'címrend államig'!FL31</f>
        <v>0</v>
      </c>
      <c r="FM31" s="251">
        <f>'címrend kötelező'!FM31+'címrend önként'!FM31+'címrend államig'!FM31</f>
        <v>0</v>
      </c>
      <c r="FN31" s="251">
        <f>'címrend kötelező'!FN31+'címrend önként'!FN31+'címrend államig'!FN31</f>
        <v>0</v>
      </c>
      <c r="FO31" s="251">
        <f>'címrend kötelező'!FO31+'címrend önként'!FO31+'címrend államig'!FO31</f>
        <v>0</v>
      </c>
      <c r="FP31" s="251">
        <f>'címrend kötelező'!FP31+'címrend önként'!FP31+'címrend államig'!FP31</f>
        <v>0</v>
      </c>
      <c r="FQ31" s="251">
        <f>'címrend kötelező'!FQ31+'címrend önként'!FQ31+'címrend államig'!FQ31</f>
        <v>0</v>
      </c>
      <c r="FR31" s="251">
        <f>'címrend kötelező'!FR31+'címrend önként'!FR31+'címrend államig'!FR31</f>
        <v>0</v>
      </c>
      <c r="FS31" s="251">
        <f>'címrend kötelező'!FS31+'címrend önként'!FS31+'címrend államig'!FS31</f>
        <v>0</v>
      </c>
      <c r="FT31" s="251">
        <f>'címrend kötelező'!FT31+'címrend önként'!FT31+'címrend államig'!FT31</f>
        <v>0</v>
      </c>
      <c r="FU31" s="251">
        <f>'címrend kötelező'!FU31+'címrend önként'!FU31+'címrend államig'!FU31</f>
        <v>0</v>
      </c>
      <c r="FV31" s="251">
        <f>'címrend kötelező'!FV31+'címrend önként'!FV31+'címrend államig'!FV31</f>
        <v>0</v>
      </c>
      <c r="FW31" s="251">
        <f>'címrend kötelező'!FW31+'címrend önként'!FW31+'címrend államig'!FW31</f>
        <v>0</v>
      </c>
      <c r="FX31" s="251">
        <f>'címrend kötelező'!FX31+'címrend önként'!FX31+'címrend államig'!FX31</f>
        <v>0</v>
      </c>
      <c r="FY31" s="251">
        <f>'címrend kötelező'!FY31+'címrend önként'!FY31+'címrend államig'!FY31</f>
        <v>0</v>
      </c>
      <c r="FZ31" s="251">
        <f>'címrend kötelező'!FZ31+'címrend önként'!FZ31+'címrend államig'!FZ31</f>
        <v>0</v>
      </c>
      <c r="GA31" s="251">
        <f>'címrend kötelező'!GA31+'címrend önként'!GA31+'címrend államig'!GA31</f>
        <v>0</v>
      </c>
      <c r="GB31" s="251">
        <f>'címrend kötelező'!GB31+'címrend önként'!GB31+'címrend államig'!GB31</f>
        <v>0</v>
      </c>
      <c r="GC31" s="251">
        <f>'címrend kötelező'!GC31+'címrend önként'!GC31+'címrend államig'!GC31</f>
        <v>0</v>
      </c>
      <c r="GD31" s="251">
        <f>'címrend kötelező'!GD31+'címrend önként'!GD31+'címrend államig'!GD31</f>
        <v>0</v>
      </c>
      <c r="GE31" s="251">
        <f>'címrend kötelező'!GE31+'címrend önként'!GE31+'címrend államig'!GE31</f>
        <v>0</v>
      </c>
      <c r="GF31" s="251">
        <f>'címrend kötelező'!GF31+'címrend önként'!GF31+'címrend államig'!GF31</f>
        <v>0</v>
      </c>
      <c r="GG31" s="251">
        <f>'címrend kötelező'!GG31+'címrend önként'!GG31+'címrend államig'!GG31</f>
        <v>0</v>
      </c>
      <c r="GH31" s="251">
        <f>'címrend kötelező'!GH31+'címrend önként'!GH31+'címrend államig'!GH31</f>
        <v>0</v>
      </c>
      <c r="GI31" s="251">
        <f>'címrend kötelező'!GI31+'címrend önként'!GI31+'címrend államig'!GI31</f>
        <v>0</v>
      </c>
      <c r="GJ31" s="251">
        <f>'címrend kötelező'!GJ31+'címrend önként'!GJ31+'címrend államig'!GJ31</f>
        <v>0</v>
      </c>
      <c r="GK31" s="251">
        <f>'címrend kötelező'!GK31+'címrend önként'!GK31+'címrend államig'!GK31</f>
        <v>0</v>
      </c>
      <c r="GL31" s="251">
        <f t="shared" si="778"/>
        <v>0</v>
      </c>
      <c r="GM31" s="251">
        <f t="shared" si="779"/>
        <v>0</v>
      </c>
      <c r="GN31" s="251">
        <f t="shared" si="779"/>
        <v>0</v>
      </c>
      <c r="GO31" s="251">
        <f>'címrend kötelező'!GO31+'címrend önként'!GO31+'címrend államig'!GO31</f>
        <v>0</v>
      </c>
      <c r="GP31" s="251">
        <f>'címrend kötelező'!GP31+'címrend önként'!GP31+'címrend államig'!GP31</f>
        <v>0</v>
      </c>
      <c r="GQ31" s="251">
        <f>'címrend kötelező'!GQ31+'címrend önként'!GQ31+'címrend államig'!GQ31</f>
        <v>0</v>
      </c>
      <c r="GR31" s="251">
        <f>'címrend kötelező'!GR31+'címrend önként'!GR31+'címrend államig'!GR31</f>
        <v>0</v>
      </c>
      <c r="GS31" s="251">
        <f>'címrend kötelező'!GS31+'címrend önként'!GS31+'címrend államig'!GS31</f>
        <v>0</v>
      </c>
      <c r="GT31" s="251">
        <f>'címrend kötelező'!GT31+'címrend önként'!GT31+'címrend államig'!GT31</f>
        <v>0</v>
      </c>
      <c r="GU31" s="251">
        <f>'címrend kötelező'!GU31+'címrend önként'!GU31+'címrend államig'!GU31</f>
        <v>0</v>
      </c>
      <c r="GV31" s="251">
        <f>'címrend kötelező'!GV31+'címrend önként'!GV31+'címrend államig'!GV31</f>
        <v>0</v>
      </c>
      <c r="GW31" s="251">
        <f>'címrend kötelező'!GW31+'címrend önként'!GW31+'címrend államig'!GW31</f>
        <v>0</v>
      </c>
      <c r="GX31" s="251">
        <f t="shared" si="159"/>
        <v>0</v>
      </c>
      <c r="GY31" s="251">
        <f t="shared" si="780"/>
        <v>0</v>
      </c>
      <c r="GZ31" s="251">
        <f t="shared" si="781"/>
        <v>0</v>
      </c>
      <c r="HA31" s="35">
        <f t="shared" si="162"/>
        <v>583263</v>
      </c>
      <c r="HB31" s="35">
        <f t="shared" si="782"/>
        <v>0</v>
      </c>
      <c r="HC31" s="131">
        <f t="shared" si="783"/>
        <v>583263</v>
      </c>
      <c r="HE31" s="136"/>
      <c r="HF31" s="136"/>
    </row>
    <row r="32" spans="1:214" ht="15" customHeight="1" x14ac:dyDescent="0.2">
      <c r="A32" s="120" t="s">
        <v>399</v>
      </c>
      <c r="B32" s="6">
        <f>SUM('címrend kötelező'!B32+'címrend önként'!B32+'címrend államig'!B32)</f>
        <v>0</v>
      </c>
      <c r="C32" s="6">
        <f>SUM('címrend kötelező'!C32+'címrend önként'!C32+'címrend államig'!C32)</f>
        <v>0</v>
      </c>
      <c r="D32" s="6">
        <f>SUM('címrend kötelező'!D32+'címrend önként'!D32+'címrend államig'!D32)</f>
        <v>0</v>
      </c>
      <c r="E32" s="6">
        <f>SUM('címrend kötelező'!E32+'címrend önként'!E32+'címrend államig'!E32)</f>
        <v>0</v>
      </c>
      <c r="F32" s="6">
        <f>SUM('címrend kötelező'!F32+'címrend önként'!F32+'címrend államig'!F32)</f>
        <v>0</v>
      </c>
      <c r="G32" s="6">
        <f>SUM('címrend kötelező'!G32+'címrend önként'!G32+'címrend államig'!G32)</f>
        <v>0</v>
      </c>
      <c r="H32" s="6">
        <f>SUM('címrend kötelező'!H32+'címrend önként'!H32+'címrend államig'!H32)</f>
        <v>0</v>
      </c>
      <c r="I32" s="6">
        <f>SUM('címrend kötelező'!I32+'címrend önként'!I32+'címrend államig'!I32)</f>
        <v>0</v>
      </c>
      <c r="J32" s="6">
        <f>SUM('címrend kötelező'!J32+'címrend önként'!J32+'címrend államig'!J32)</f>
        <v>0</v>
      </c>
      <c r="K32" s="6">
        <f>SUM('címrend kötelező'!K32+'címrend önként'!K32+'címrend államig'!K32)</f>
        <v>0</v>
      </c>
      <c r="L32" s="6">
        <f>SUM('címrend kötelező'!L32+'címrend önként'!L32+'címrend államig'!L32)</f>
        <v>0</v>
      </c>
      <c r="M32" s="6">
        <f>SUM('címrend kötelező'!M32+'címrend önként'!M32+'címrend államig'!M32)</f>
        <v>0</v>
      </c>
      <c r="N32" s="6">
        <f>SUM('címrend kötelező'!N32+'címrend önként'!N32+'címrend államig'!N32)</f>
        <v>0</v>
      </c>
      <c r="O32" s="6">
        <f>SUM('címrend kötelező'!O32+'címrend önként'!O32+'címrend államig'!O32)</f>
        <v>0</v>
      </c>
      <c r="P32" s="6">
        <f>SUM('címrend kötelező'!P32+'címrend önként'!P32+'címrend államig'!P32)</f>
        <v>0</v>
      </c>
      <c r="Q32" s="6">
        <f>SUM('címrend kötelező'!Q32+'címrend önként'!Q32+'címrend államig'!Q32)</f>
        <v>0</v>
      </c>
      <c r="R32" s="6">
        <f>SUM('címrend kötelező'!R32+'címrend önként'!R32+'címrend államig'!R32)</f>
        <v>0</v>
      </c>
      <c r="S32" s="6">
        <f>SUM('címrend kötelező'!S32+'címrend önként'!S32+'címrend államig'!S32)</f>
        <v>0</v>
      </c>
      <c r="T32" s="6">
        <f>SUM('címrend kötelező'!T32+'címrend önként'!T32+'címrend államig'!T32)</f>
        <v>0</v>
      </c>
      <c r="U32" s="6">
        <f>SUM('címrend kötelező'!U32+'címrend önként'!U32+'címrend államig'!U32)</f>
        <v>0</v>
      </c>
      <c r="V32" s="6">
        <f>SUM('címrend kötelező'!V32+'címrend önként'!V32+'címrend államig'!V32)</f>
        <v>0</v>
      </c>
      <c r="W32" s="6">
        <f>SUM('címrend kötelező'!W32+'címrend önként'!W32+'címrend államig'!W32)</f>
        <v>0</v>
      </c>
      <c r="X32" s="6">
        <f>SUM('címrend kötelező'!X32+'címrend önként'!X32+'címrend államig'!X32)</f>
        <v>0</v>
      </c>
      <c r="Y32" s="6">
        <f>SUM('címrend kötelező'!Y32+'címrend önként'!Y32+'címrend államig'!Y32)</f>
        <v>0</v>
      </c>
      <c r="Z32" s="6">
        <f>SUM('címrend kötelező'!Z32+'címrend önként'!Z32+'címrend államig'!Z32)</f>
        <v>0</v>
      </c>
      <c r="AA32" s="6">
        <f>SUM('címrend kötelező'!AA32+'címrend önként'!AA32+'címrend államig'!AA32)</f>
        <v>0</v>
      </c>
      <c r="AB32" s="6">
        <f>SUM('címrend kötelező'!AB32+'címrend önként'!AB32+'címrend államig'!AB32)</f>
        <v>0</v>
      </c>
      <c r="AC32" s="6">
        <f>SUM('címrend kötelező'!AC32+'címrend önként'!AC32+'címrend államig'!AC32)</f>
        <v>0</v>
      </c>
      <c r="AD32" s="6">
        <f>SUM('címrend kötelező'!AD32+'címrend önként'!AD32+'címrend államig'!AD32)</f>
        <v>0</v>
      </c>
      <c r="AE32" s="6">
        <f>SUM('címrend kötelező'!AE32+'címrend önként'!AE32+'címrend államig'!AE32)</f>
        <v>0</v>
      </c>
      <c r="AF32" s="6">
        <f>SUM('címrend kötelező'!AF32+'címrend önként'!AF32+'címrend államig'!AF32)</f>
        <v>0</v>
      </c>
      <c r="AG32" s="6">
        <f>SUM('címrend kötelező'!AG32+'címrend önként'!AG32+'címrend államig'!AG32)</f>
        <v>0</v>
      </c>
      <c r="AH32" s="6">
        <f>SUM('címrend kötelező'!AH32+'címrend önként'!AH32+'címrend államig'!AH32)</f>
        <v>0</v>
      </c>
      <c r="AI32" s="6">
        <f>SUM('címrend kötelező'!AI32+'címrend önként'!AI32+'címrend államig'!AI32)</f>
        <v>0</v>
      </c>
      <c r="AJ32" s="6">
        <f>SUM('címrend kötelező'!AJ32+'címrend önként'!AJ32+'címrend államig'!AJ32)</f>
        <v>0</v>
      </c>
      <c r="AK32" s="6">
        <f>SUM('címrend kötelező'!AK32+'címrend önként'!AK32+'címrend államig'!AK32)</f>
        <v>0</v>
      </c>
      <c r="AL32" s="6">
        <f>SUM('címrend kötelező'!AL32+'címrend önként'!AL32+'címrend államig'!AL32)</f>
        <v>0</v>
      </c>
      <c r="AM32" s="6">
        <f>SUM('címrend kötelező'!AM32+'címrend önként'!AM32+'címrend államig'!AM32)</f>
        <v>0</v>
      </c>
      <c r="AN32" s="6">
        <f>SUM('címrend kötelező'!AN32+'címrend önként'!AN32+'címrend államig'!AN32)</f>
        <v>0</v>
      </c>
      <c r="AO32" s="6">
        <f>SUM('címrend kötelező'!AO32+'címrend önként'!AO32+'címrend államig'!AO32)</f>
        <v>0</v>
      </c>
      <c r="AP32" s="6">
        <f>SUM('címrend kötelező'!AP32+'címrend önként'!AP32+'címrend államig'!AP32)</f>
        <v>0</v>
      </c>
      <c r="AQ32" s="6">
        <f>SUM('címrend kötelező'!AQ32+'címrend önként'!AQ32+'címrend államig'!AQ32)</f>
        <v>0</v>
      </c>
      <c r="AR32" s="6">
        <f>SUM('címrend kötelező'!AR32+'címrend önként'!AR32+'címrend államig'!AR32)</f>
        <v>0</v>
      </c>
      <c r="AS32" s="6">
        <f>SUM('címrend kötelező'!AS32+'címrend önként'!AS32+'címrend államig'!AS32)</f>
        <v>0</v>
      </c>
      <c r="AT32" s="6">
        <f>SUM('címrend kötelező'!AT32+'címrend önként'!AT32+'címrend államig'!AT32)</f>
        <v>0</v>
      </c>
      <c r="AU32" s="6">
        <f>SUM('címrend kötelező'!AU32+'címrend önként'!AU32+'címrend államig'!AU32)</f>
        <v>0</v>
      </c>
      <c r="AV32" s="6">
        <f>SUM('címrend kötelező'!AV32+'címrend önként'!AV32+'címrend államig'!AV32)</f>
        <v>0</v>
      </c>
      <c r="AW32" s="6">
        <f>SUM('címrend kötelező'!AW32+'címrend önként'!AW32+'címrend államig'!AW32)</f>
        <v>0</v>
      </c>
      <c r="AX32" s="6">
        <f>SUM('címrend kötelező'!AX32+'címrend önként'!AX32+'címrend államig'!AX32)</f>
        <v>0</v>
      </c>
      <c r="AY32" s="6">
        <f>SUM('címrend kötelező'!AY32+'címrend önként'!AY32+'címrend államig'!AY32)</f>
        <v>0</v>
      </c>
      <c r="AZ32" s="6">
        <f>SUM('címrend kötelező'!AZ32+'címrend önként'!AZ32+'címrend államig'!AZ32)</f>
        <v>0</v>
      </c>
      <c r="BA32" s="6">
        <f>SUM('címrend kötelező'!BA32+'címrend önként'!BA32+'címrend államig'!BA32)</f>
        <v>0</v>
      </c>
      <c r="BB32" s="6">
        <f>SUM('címrend kötelező'!BB32+'címrend önként'!BB32+'címrend államig'!BB32)</f>
        <v>0</v>
      </c>
      <c r="BC32" s="6">
        <f>SUM('címrend kötelező'!BC32+'címrend önként'!BC32+'címrend államig'!BC32)</f>
        <v>0</v>
      </c>
      <c r="BD32" s="6">
        <f>SUM('címrend kötelező'!BD32+'címrend önként'!BD32+'címrend államig'!BD32)</f>
        <v>0</v>
      </c>
      <c r="BE32" s="6">
        <f>SUM('címrend kötelező'!BE32+'címrend önként'!BE32+'címrend államig'!BE32)</f>
        <v>0</v>
      </c>
      <c r="BF32" s="6">
        <f>SUM('címrend kötelező'!BF32+'címrend önként'!BF32+'címrend államig'!BF32)</f>
        <v>0</v>
      </c>
      <c r="BG32" s="6">
        <f>SUM('címrend kötelező'!BG32+'címrend önként'!BG32+'címrend államig'!BG32)</f>
        <v>0</v>
      </c>
      <c r="BH32" s="6">
        <f>SUM('címrend kötelező'!BH32+'címrend önként'!BH32+'címrend államig'!BH32)</f>
        <v>0</v>
      </c>
      <c r="BI32" s="6">
        <f>SUM('címrend kötelező'!BI32+'címrend önként'!BI32+'címrend államig'!BI32)</f>
        <v>0</v>
      </c>
      <c r="BJ32" s="6">
        <f>SUM('címrend kötelező'!BJ32+'címrend önként'!BJ32+'címrend államig'!BJ32)</f>
        <v>0</v>
      </c>
      <c r="BK32" s="6">
        <f>SUM('címrend kötelező'!BK32+'címrend önként'!BK32+'címrend államig'!BK32)</f>
        <v>0</v>
      </c>
      <c r="BL32" s="6">
        <f>SUM('címrend kötelező'!BL32+'címrend önként'!BL32+'címrend államig'!BL32)</f>
        <v>0</v>
      </c>
      <c r="BM32" s="6">
        <f>SUM('címrend kötelező'!BM32+'címrend önként'!BM32+'címrend államig'!BM32)</f>
        <v>0</v>
      </c>
      <c r="BN32" s="6">
        <f>SUM('címrend kötelező'!BN32+'címrend önként'!BN32+'címrend államig'!BN32)</f>
        <v>0</v>
      </c>
      <c r="BO32" s="6">
        <f>SUM('címrend kötelező'!BO32+'címrend önként'!BO32+'címrend államig'!BO32)</f>
        <v>0</v>
      </c>
      <c r="BP32" s="6">
        <f>SUM('címrend kötelező'!BP32+'címrend önként'!BP32+'címrend államig'!BP32)</f>
        <v>0</v>
      </c>
      <c r="BQ32" s="6">
        <f>SUM('címrend kötelező'!BQ32+'címrend önként'!BQ32+'címrend államig'!BQ32)</f>
        <v>0</v>
      </c>
      <c r="BR32" s="6">
        <f>SUM('címrend kötelező'!BR32+'címrend önként'!BR32+'címrend államig'!BR32)</f>
        <v>0</v>
      </c>
      <c r="BS32" s="6">
        <f>SUM('címrend kötelező'!BS32+'címrend önként'!BS32+'címrend államig'!BS32)</f>
        <v>0</v>
      </c>
      <c r="BT32" s="6">
        <f>SUM('címrend kötelező'!BT32+'címrend önként'!BT32+'címrend államig'!BT32)</f>
        <v>0</v>
      </c>
      <c r="BU32" s="6">
        <f>SUM('címrend kötelező'!BU32+'címrend önként'!BU32+'címrend államig'!BU32)</f>
        <v>0</v>
      </c>
      <c r="BV32" s="6">
        <f>SUM('címrend kötelező'!BV32+'címrend önként'!BV32+'címrend államig'!BV32)</f>
        <v>0</v>
      </c>
      <c r="BW32" s="6">
        <f>SUM('címrend kötelező'!BW32+'címrend önként'!BW32+'címrend államig'!BW32)</f>
        <v>0</v>
      </c>
      <c r="BX32" s="6">
        <f>SUM('címrend kötelező'!BX32+'címrend önként'!BX32+'címrend államig'!BX32)</f>
        <v>0</v>
      </c>
      <c r="BY32" s="6">
        <f>SUM('címrend kötelező'!BY32+'címrend önként'!BY32+'címrend államig'!BY32)</f>
        <v>0</v>
      </c>
      <c r="BZ32" s="6">
        <f>SUM('címrend kötelező'!BZ32+'címrend önként'!BZ32+'címrend államig'!BZ32)</f>
        <v>0</v>
      </c>
      <c r="CA32" s="6">
        <f>SUM('címrend kötelező'!CA32+'címrend önként'!CA32+'címrend államig'!CA32)</f>
        <v>0</v>
      </c>
      <c r="CB32" s="6">
        <f>SUM('címrend kötelező'!CB32+'címrend önként'!CB32+'címrend államig'!CB32)</f>
        <v>0</v>
      </c>
      <c r="CC32" s="6">
        <f>SUM('címrend kötelező'!CC32+'címrend önként'!CC32+'címrend államig'!CC32)</f>
        <v>0</v>
      </c>
      <c r="CD32" s="6">
        <f>SUM('címrend kötelező'!CD32+'címrend önként'!CD32+'címrend államig'!CD32)</f>
        <v>0</v>
      </c>
      <c r="CE32" s="6">
        <f>SUM('címrend kötelező'!CE32+'címrend önként'!CE32+'címrend államig'!CE32)</f>
        <v>0</v>
      </c>
      <c r="CF32" s="6">
        <f>SUM('címrend kötelező'!CF32+'címrend önként'!CF32+'címrend államig'!CF32)</f>
        <v>0</v>
      </c>
      <c r="CG32" s="6">
        <f>SUM('címrend kötelező'!CG32+'címrend önként'!CG32+'címrend államig'!CG32)</f>
        <v>0</v>
      </c>
      <c r="CH32" s="6">
        <f>SUM('címrend kötelező'!CH32+'címrend önként'!CH32+'címrend államig'!CH32)</f>
        <v>0</v>
      </c>
      <c r="CI32" s="6">
        <f>SUM('címrend kötelező'!CI32+'címrend önként'!CI32+'címrend államig'!CI32)</f>
        <v>0</v>
      </c>
      <c r="CJ32" s="6">
        <f>SUM('címrend kötelező'!CJ32+'címrend önként'!CJ32+'címrend államig'!CJ32)</f>
        <v>0</v>
      </c>
      <c r="CK32" s="6">
        <f>SUM('címrend kötelező'!CK32+'címrend önként'!CK32+'címrend államig'!CK32)</f>
        <v>0</v>
      </c>
      <c r="CL32" s="6">
        <f>SUM('címrend kötelező'!CL32+'címrend önként'!CL32+'címrend államig'!CL32)</f>
        <v>0</v>
      </c>
      <c r="CM32" s="6">
        <f>SUM('címrend kötelező'!CM32+'címrend önként'!CM32+'címrend államig'!CM32)</f>
        <v>0</v>
      </c>
      <c r="CN32" s="6">
        <f>SUM('címrend kötelező'!CN32+'címrend önként'!CN32+'címrend államig'!CN32)</f>
        <v>0</v>
      </c>
      <c r="CO32" s="6">
        <f>SUM('címrend kötelező'!CO32+'címrend önként'!CO32+'címrend államig'!CO32)</f>
        <v>0</v>
      </c>
      <c r="CP32" s="6">
        <f>SUM('címrend kötelező'!CP32+'címrend önként'!CP32+'címrend államig'!CP32)</f>
        <v>0</v>
      </c>
      <c r="CQ32" s="6">
        <f>SUM('címrend kötelező'!CQ32+'címrend önként'!CQ32+'címrend államig'!CQ32)</f>
        <v>0</v>
      </c>
      <c r="CR32" s="6">
        <f>SUM('címrend kötelező'!CR32+'címrend önként'!CR32+'címrend államig'!CR32)</f>
        <v>0</v>
      </c>
      <c r="CS32" s="6">
        <f>SUM('címrend kötelező'!CS32+'címrend önként'!CS32+'címrend államig'!CS32)</f>
        <v>0</v>
      </c>
      <c r="CT32" s="6">
        <f>SUM('címrend kötelező'!CT32+'címrend önként'!CT32+'címrend államig'!CT32)</f>
        <v>0</v>
      </c>
      <c r="CU32" s="6">
        <f>SUM('címrend kötelező'!CU32+'címrend önként'!CU32+'címrend államig'!CU32)</f>
        <v>0</v>
      </c>
      <c r="CV32" s="6">
        <f>SUM('címrend kötelező'!CV32+'címrend önként'!CV32+'címrend államig'!CV32)</f>
        <v>0</v>
      </c>
      <c r="CW32" s="6">
        <f>SUM('címrend kötelező'!CW32+'címrend önként'!CW32+'címrend államig'!CW32)</f>
        <v>0</v>
      </c>
      <c r="CX32" s="6">
        <f>SUM('címrend kötelező'!CX32+'címrend önként'!CX32+'címrend államig'!CX32)</f>
        <v>0</v>
      </c>
      <c r="CY32" s="6">
        <f>SUM('címrend kötelező'!CY32+'címrend önként'!CY32+'címrend államig'!CY32)</f>
        <v>0</v>
      </c>
      <c r="CZ32" s="6">
        <f>SUM('címrend kötelező'!CZ32+'címrend önként'!CZ32+'címrend államig'!CZ32)</f>
        <v>0</v>
      </c>
      <c r="DA32" s="6">
        <f>SUM('címrend kötelező'!DA32+'címrend önként'!DA32+'címrend államig'!DA32)</f>
        <v>0</v>
      </c>
      <c r="DB32" s="6">
        <f>SUM('címrend kötelező'!DB32+'címrend önként'!DB32+'címrend államig'!DB32)</f>
        <v>0</v>
      </c>
      <c r="DC32" s="6">
        <f>SUM('címrend kötelező'!DC32+'címrend önként'!DC32+'címrend államig'!DC32)</f>
        <v>0</v>
      </c>
      <c r="DD32" s="6">
        <f>SUM('címrend kötelező'!DD32+'címrend önként'!DD32+'címrend államig'!DD32)</f>
        <v>0</v>
      </c>
      <c r="DE32" s="6">
        <f>SUM('címrend kötelező'!DE32+'címrend önként'!DE32+'címrend államig'!DE32)</f>
        <v>0</v>
      </c>
      <c r="DF32" s="6">
        <f>SUM('címrend kötelező'!DF32+'címrend önként'!DF32+'címrend államig'!DF32)</f>
        <v>0</v>
      </c>
      <c r="DG32" s="6">
        <f>SUM('címrend kötelező'!DG32+'címrend önként'!DG32+'címrend államig'!DG32)</f>
        <v>0</v>
      </c>
      <c r="DH32" s="6">
        <f>SUM('címrend kötelező'!DH32+'címrend önként'!DH32+'címrend államig'!DH32)</f>
        <v>0</v>
      </c>
      <c r="DI32" s="6">
        <f>SUM('címrend kötelező'!DI32+'címrend önként'!DI32+'címrend államig'!DI32)</f>
        <v>0</v>
      </c>
      <c r="DJ32" s="6">
        <f>SUM('címrend kötelező'!DJ32+'címrend önként'!DJ32+'címrend államig'!DJ32)</f>
        <v>0</v>
      </c>
      <c r="DK32" s="6">
        <f>SUM('címrend kötelező'!DK32+'címrend önként'!DK32+'címrend államig'!DK32)</f>
        <v>0</v>
      </c>
      <c r="DL32" s="6">
        <f>SUM('címrend kötelező'!DL32+'címrend önként'!DL32+'címrend államig'!DL32)</f>
        <v>0</v>
      </c>
      <c r="DM32" s="6">
        <f>SUM('címrend kötelező'!DM32+'címrend önként'!DM32+'címrend államig'!DM32)</f>
        <v>0</v>
      </c>
      <c r="DN32" s="6">
        <f>SUM('címrend kötelező'!DN32+'címrend önként'!DN32+'címrend államig'!DN32)</f>
        <v>0</v>
      </c>
      <c r="DO32" s="6">
        <f>SUM('címrend kötelező'!DO32+'címrend önként'!DO32+'címrend államig'!DO32)</f>
        <v>0</v>
      </c>
      <c r="DP32" s="6">
        <f>SUM('címrend kötelező'!DP32+'címrend önként'!DP32+'címrend államig'!DP32)</f>
        <v>0</v>
      </c>
      <c r="DQ32" s="6">
        <f>SUM('címrend kötelező'!DQ32+'címrend önként'!DQ32+'címrend államig'!DQ32)</f>
        <v>0</v>
      </c>
      <c r="DR32" s="251">
        <f t="shared" si="772"/>
        <v>0</v>
      </c>
      <c r="DS32" s="251">
        <f t="shared" si="773"/>
        <v>0</v>
      </c>
      <c r="DT32" s="251">
        <f>SUM(D32+G32+J32+M32+P32+S32+V32+Y32+AB32+AE32+AH32+AK32+AN32+AQ32+AT32+AW32+AZ32+BC32+BF32+BI32+BL32+BO32+BR32+BU32+BX32+CA32+CD32+CG32+CJ32+CM32+CP32+CS32+CV32+CY32+DB32+DE32+DH32+DK32+DN32+DQ32)</f>
        <v>0</v>
      </c>
      <c r="DU32" s="6">
        <f>SUM('címrend kötelező'!DU32+'címrend önként'!DU32+'címrend államig'!DU32)</f>
        <v>0</v>
      </c>
      <c r="DV32" s="6">
        <f>SUM('címrend kötelező'!DV32+'címrend önként'!DV32+'címrend államig'!DV32)</f>
        <v>0</v>
      </c>
      <c r="DW32" s="6">
        <f>SUM('címrend kötelező'!DW32+'címrend önként'!DW32+'címrend államig'!DW32)</f>
        <v>0</v>
      </c>
      <c r="DX32" s="6">
        <f>SUM('címrend kötelező'!DX32+'címrend önként'!DX32+'címrend államig'!DX32)</f>
        <v>0</v>
      </c>
      <c r="DY32" s="6">
        <f>SUM('címrend kötelező'!DY32+'címrend önként'!DY32+'címrend államig'!DY32)</f>
        <v>0</v>
      </c>
      <c r="DZ32" s="6">
        <f>SUM('címrend kötelező'!DZ32+'címrend önként'!DZ32+'címrend államig'!DZ32)</f>
        <v>0</v>
      </c>
      <c r="EA32" s="6">
        <f>SUM('címrend kötelező'!EA32+'címrend önként'!EA32+'címrend államig'!EA32)</f>
        <v>0</v>
      </c>
      <c r="EB32" s="6">
        <f>SUM('címrend kötelező'!EB32+'címrend önként'!EB32+'címrend államig'!EB32)</f>
        <v>0</v>
      </c>
      <c r="EC32" s="6">
        <f>SUM('címrend kötelező'!EC32+'címrend önként'!EC32+'címrend államig'!EC32)</f>
        <v>0</v>
      </c>
      <c r="ED32" s="6">
        <f>SUM('címrend kötelező'!ED32+'címrend önként'!ED32+'címrend államig'!ED32)</f>
        <v>0</v>
      </c>
      <c r="EE32" s="6">
        <f>SUM('címrend kötelező'!EE32+'címrend önként'!EE32+'címrend államig'!EE32)</f>
        <v>0</v>
      </c>
      <c r="EF32" s="6">
        <f>SUM('címrend kötelező'!EF32+'címrend önként'!EF32+'címrend államig'!EF32)</f>
        <v>0</v>
      </c>
      <c r="EG32" s="6">
        <f>SUM('címrend kötelező'!EG32+'címrend önként'!EG32+'címrend államig'!EG32)</f>
        <v>0</v>
      </c>
      <c r="EH32" s="6">
        <f>SUM('címrend kötelező'!EH32+'címrend önként'!EH32+'címrend államig'!EH32)</f>
        <v>0</v>
      </c>
      <c r="EI32" s="6">
        <f>SUM('címrend kötelező'!EI32+'címrend önként'!EI32+'címrend államig'!EI32)</f>
        <v>0</v>
      </c>
      <c r="EJ32" s="6">
        <f>SUM('címrend kötelező'!EJ32+'címrend önként'!EJ32+'címrend államig'!EJ32)</f>
        <v>0</v>
      </c>
      <c r="EK32" s="6">
        <f>SUM('címrend kötelező'!EK32+'címrend önként'!EK32+'címrend államig'!EK32)</f>
        <v>0</v>
      </c>
      <c r="EL32" s="6">
        <f>SUM('címrend kötelező'!EL32+'címrend önként'!EL32+'címrend államig'!EL32)</f>
        <v>0</v>
      </c>
      <c r="EM32" s="6">
        <f>SUM('címrend kötelező'!EM32+'címrend önként'!EM32+'címrend államig'!EM32)</f>
        <v>0</v>
      </c>
      <c r="EN32" s="6">
        <f>SUM('címrend kötelező'!EN32+'címrend önként'!EN32+'címrend államig'!EN32)</f>
        <v>0</v>
      </c>
      <c r="EO32" s="6">
        <f>SUM('címrend kötelező'!EO32+'címrend önként'!EO32+'címrend államig'!EO32)</f>
        <v>0</v>
      </c>
      <c r="EP32" s="6">
        <f>SUM('címrend kötelező'!EP32+'címrend önként'!EP32+'címrend államig'!EP32)</f>
        <v>0</v>
      </c>
      <c r="EQ32" s="6">
        <f>SUM('címrend kötelező'!EQ32+'címrend önként'!EQ32+'címrend államig'!EQ32)</f>
        <v>0</v>
      </c>
      <c r="ER32" s="6">
        <f>SUM('címrend kötelező'!ER32+'címrend önként'!ER32+'címrend államig'!ER32)</f>
        <v>0</v>
      </c>
      <c r="ES32" s="6">
        <f>SUM('címrend kötelező'!ES32+'címrend önként'!ES32+'címrend államig'!ES32)</f>
        <v>0</v>
      </c>
      <c r="ET32" s="6">
        <f>SUM('címrend kötelező'!ET32+'címrend önként'!ET32+'címrend államig'!ET32)</f>
        <v>0</v>
      </c>
      <c r="EU32" s="6">
        <f>SUM('címrend kötelező'!EU32+'címrend önként'!EU32+'címrend államig'!EU32)</f>
        <v>0</v>
      </c>
      <c r="EV32" s="251">
        <f t="shared" si="775"/>
        <v>0</v>
      </c>
      <c r="EW32" s="251">
        <f t="shared" si="776"/>
        <v>0</v>
      </c>
      <c r="EX32" s="251">
        <f t="shared" si="777"/>
        <v>0</v>
      </c>
      <c r="EY32" s="251">
        <f>'címrend kötelező'!EY32+'címrend önként'!EY32+'címrend államig'!EY32</f>
        <v>0</v>
      </c>
      <c r="EZ32" s="251">
        <f>'címrend kötelező'!EZ32+'címrend önként'!EZ32+'címrend államig'!EZ32</f>
        <v>0</v>
      </c>
      <c r="FA32" s="251">
        <f>'címrend kötelező'!FA32+'címrend önként'!FA32+'címrend államig'!FA32</f>
        <v>0</v>
      </c>
      <c r="FB32" s="251">
        <f>'címrend kötelező'!FB32+'címrend önként'!FB32+'címrend államig'!FB32</f>
        <v>0</v>
      </c>
      <c r="FC32" s="251">
        <f>'címrend kötelező'!FC32+'címrend önként'!FC32+'címrend államig'!FC32</f>
        <v>0</v>
      </c>
      <c r="FD32" s="251">
        <f>'címrend kötelező'!FD32+'címrend önként'!FD32+'címrend államig'!FD32</f>
        <v>0</v>
      </c>
      <c r="FE32" s="251">
        <f>'címrend kötelező'!FE32+'címrend önként'!FE32+'címrend államig'!FE32</f>
        <v>0</v>
      </c>
      <c r="FF32" s="251">
        <f>'címrend kötelező'!FF32+'címrend önként'!FF32+'címrend államig'!FF32</f>
        <v>0</v>
      </c>
      <c r="FG32" s="251">
        <f>'címrend kötelező'!FG32+'címrend önként'!FG32+'címrend államig'!FG32</f>
        <v>0</v>
      </c>
      <c r="FH32" s="251">
        <f>'címrend kötelező'!FH32+'címrend önként'!FH32+'címrend államig'!FH32</f>
        <v>0</v>
      </c>
      <c r="FI32" s="251">
        <f>'címrend kötelező'!FI32+'címrend önként'!FI32+'címrend államig'!FI32</f>
        <v>0</v>
      </c>
      <c r="FJ32" s="251">
        <f>'címrend kötelező'!FJ32+'címrend önként'!FJ32+'címrend államig'!FJ32</f>
        <v>0</v>
      </c>
      <c r="FK32" s="251">
        <f>'címrend kötelező'!FK32+'címrend önként'!FK32+'címrend államig'!FK32</f>
        <v>0</v>
      </c>
      <c r="FL32" s="251">
        <f>'címrend kötelező'!FL32+'címrend önként'!FL32+'címrend államig'!FL32</f>
        <v>0</v>
      </c>
      <c r="FM32" s="251">
        <f>'címrend kötelező'!FM32+'címrend önként'!FM32+'címrend államig'!FM32</f>
        <v>0</v>
      </c>
      <c r="FN32" s="251">
        <f>'címrend kötelező'!FN32+'címrend önként'!FN32+'címrend államig'!FN32</f>
        <v>0</v>
      </c>
      <c r="FO32" s="251">
        <f>'címrend kötelező'!FO32+'címrend önként'!FO32+'címrend államig'!FO32</f>
        <v>0</v>
      </c>
      <c r="FP32" s="251">
        <f>'címrend kötelező'!FP32+'címrend önként'!FP32+'címrend államig'!FP32</f>
        <v>0</v>
      </c>
      <c r="FQ32" s="251">
        <f>'címrend kötelező'!FQ32+'címrend önként'!FQ32+'címrend államig'!FQ32</f>
        <v>0</v>
      </c>
      <c r="FR32" s="251">
        <f>'címrend kötelező'!FR32+'címrend önként'!FR32+'címrend államig'!FR32</f>
        <v>0</v>
      </c>
      <c r="FS32" s="251">
        <f>'címrend kötelező'!FS32+'címrend önként'!FS32+'címrend államig'!FS32</f>
        <v>0</v>
      </c>
      <c r="FT32" s="251">
        <f>'címrend kötelező'!FT32+'címrend önként'!FT32+'címrend államig'!FT32</f>
        <v>0</v>
      </c>
      <c r="FU32" s="251">
        <f>'címrend kötelező'!FU32+'címrend önként'!FU32+'címrend államig'!FU32</f>
        <v>0</v>
      </c>
      <c r="FV32" s="251">
        <f>'címrend kötelező'!FV32+'címrend önként'!FV32+'címrend államig'!FV32</f>
        <v>0</v>
      </c>
      <c r="FW32" s="251">
        <f>'címrend kötelező'!FW32+'címrend önként'!FW32+'címrend államig'!FW32</f>
        <v>0</v>
      </c>
      <c r="FX32" s="251">
        <f>'címrend kötelező'!FX32+'címrend önként'!FX32+'címrend államig'!FX32</f>
        <v>0</v>
      </c>
      <c r="FY32" s="251">
        <f>'címrend kötelező'!FY32+'címrend önként'!FY32+'címrend államig'!FY32</f>
        <v>0</v>
      </c>
      <c r="FZ32" s="251">
        <f>'címrend kötelező'!FZ32+'címrend önként'!FZ32+'címrend államig'!FZ32</f>
        <v>0</v>
      </c>
      <c r="GA32" s="251">
        <f>'címrend kötelező'!GA32+'címrend önként'!GA32+'címrend államig'!GA32</f>
        <v>0</v>
      </c>
      <c r="GB32" s="251">
        <f>'címrend kötelező'!GB32+'címrend önként'!GB32+'címrend államig'!GB32</f>
        <v>0</v>
      </c>
      <c r="GC32" s="251">
        <f>'címrend kötelező'!GC32+'címrend önként'!GC32+'címrend államig'!GC32</f>
        <v>0</v>
      </c>
      <c r="GD32" s="251">
        <f>'címrend kötelező'!GD32+'címrend önként'!GD32+'címrend államig'!GD32</f>
        <v>0</v>
      </c>
      <c r="GE32" s="251">
        <f>'címrend kötelező'!GE32+'címrend önként'!GE32+'címrend államig'!GE32</f>
        <v>0</v>
      </c>
      <c r="GF32" s="251">
        <f>'címrend kötelező'!GF32+'címrend önként'!GF32+'címrend államig'!GF32</f>
        <v>0</v>
      </c>
      <c r="GG32" s="251">
        <f>'címrend kötelező'!GG32+'címrend önként'!GG32+'címrend államig'!GG32</f>
        <v>0</v>
      </c>
      <c r="GH32" s="251">
        <f>'címrend kötelező'!GH32+'címrend önként'!GH32+'címrend államig'!GH32</f>
        <v>0</v>
      </c>
      <c r="GI32" s="251">
        <f>'címrend kötelező'!GI32+'címrend önként'!GI32+'címrend államig'!GI32</f>
        <v>0</v>
      </c>
      <c r="GJ32" s="251">
        <f>'címrend kötelező'!GJ32+'címrend önként'!GJ32+'címrend államig'!GJ32</f>
        <v>0</v>
      </c>
      <c r="GK32" s="251">
        <f>'címrend kötelező'!GK32+'címrend önként'!GK32+'címrend államig'!GK32</f>
        <v>0</v>
      </c>
      <c r="GL32" s="251">
        <f t="shared" si="778"/>
        <v>0</v>
      </c>
      <c r="GM32" s="251">
        <f t="shared" si="779"/>
        <v>0</v>
      </c>
      <c r="GN32" s="251">
        <f t="shared" si="779"/>
        <v>0</v>
      </c>
      <c r="GO32" s="251">
        <f>'címrend kötelező'!GO32+'címrend önként'!GO32+'címrend államig'!GO32</f>
        <v>0</v>
      </c>
      <c r="GP32" s="251">
        <f>'címrend kötelező'!GP32+'címrend önként'!GP32+'címrend államig'!GP32</f>
        <v>0</v>
      </c>
      <c r="GQ32" s="251">
        <f>'címrend kötelező'!GQ32+'címrend önként'!GQ32+'címrend államig'!GQ32</f>
        <v>0</v>
      </c>
      <c r="GR32" s="251">
        <f>'címrend kötelező'!GR32+'címrend önként'!GR32+'címrend államig'!GR32</f>
        <v>0</v>
      </c>
      <c r="GS32" s="251">
        <f>'címrend kötelező'!GS32+'címrend önként'!GS32+'címrend államig'!GS32</f>
        <v>0</v>
      </c>
      <c r="GT32" s="251">
        <f>'címrend kötelező'!GT32+'címrend önként'!GT32+'címrend államig'!GT32</f>
        <v>0</v>
      </c>
      <c r="GU32" s="251">
        <f>'címrend kötelező'!GU32+'címrend önként'!GU32+'címrend államig'!GU32</f>
        <v>0</v>
      </c>
      <c r="GV32" s="251">
        <f>'címrend kötelező'!GV32+'címrend önként'!GV32+'címrend államig'!GV32</f>
        <v>0</v>
      </c>
      <c r="GW32" s="251">
        <f>'címrend kötelező'!GW32+'címrend önként'!GW32+'címrend államig'!GW32</f>
        <v>0</v>
      </c>
      <c r="GX32" s="251">
        <f t="shared" si="159"/>
        <v>0</v>
      </c>
      <c r="GY32" s="251">
        <f t="shared" si="780"/>
        <v>0</v>
      </c>
      <c r="GZ32" s="251">
        <f t="shared" si="781"/>
        <v>0</v>
      </c>
      <c r="HA32" s="35">
        <f t="shared" si="162"/>
        <v>0</v>
      </c>
      <c r="HB32" s="35">
        <f t="shared" si="782"/>
        <v>0</v>
      </c>
      <c r="HC32" s="131">
        <f t="shared" si="783"/>
        <v>0</v>
      </c>
      <c r="HE32" s="136"/>
      <c r="HF32" s="136"/>
    </row>
    <row r="33" spans="1:214" ht="15" customHeight="1" x14ac:dyDescent="0.2">
      <c r="A33" s="120" t="s">
        <v>400</v>
      </c>
      <c r="B33" s="6">
        <f>SUM('címrend kötelező'!B33+'címrend önként'!B33+'címrend államig'!B33)</f>
        <v>0</v>
      </c>
      <c r="C33" s="6">
        <f>SUM('címrend kötelező'!C33+'címrend önként'!C33+'címrend államig'!C33)</f>
        <v>0</v>
      </c>
      <c r="D33" s="6">
        <f>SUM('címrend kötelező'!D33+'címrend önként'!D33+'címrend államig'!D33)</f>
        <v>0</v>
      </c>
      <c r="E33" s="6">
        <f>SUM('címrend kötelező'!E33+'címrend önként'!E33+'címrend államig'!E33)</f>
        <v>0</v>
      </c>
      <c r="F33" s="6">
        <f>SUM('címrend kötelező'!F33+'címrend önként'!F33+'címrend államig'!F33)</f>
        <v>0</v>
      </c>
      <c r="G33" s="6">
        <f>SUM('címrend kötelező'!G33+'címrend önként'!G33+'címrend államig'!G33)</f>
        <v>0</v>
      </c>
      <c r="H33" s="6">
        <f>SUM('címrend kötelező'!H33+'címrend önként'!H33+'címrend államig'!H33)</f>
        <v>0</v>
      </c>
      <c r="I33" s="6">
        <f>SUM('címrend kötelező'!I33+'címrend önként'!I33+'címrend államig'!I33)</f>
        <v>0</v>
      </c>
      <c r="J33" s="6">
        <f>SUM('címrend kötelező'!J33+'címrend önként'!J33+'címrend államig'!J33)</f>
        <v>0</v>
      </c>
      <c r="K33" s="6">
        <f>SUM('címrend kötelező'!K33+'címrend önként'!K33+'címrend államig'!K33)</f>
        <v>0</v>
      </c>
      <c r="L33" s="6">
        <f>SUM('címrend kötelező'!L33+'címrend önként'!L33+'címrend államig'!L33)</f>
        <v>0</v>
      </c>
      <c r="M33" s="6">
        <f>SUM('címrend kötelező'!M33+'címrend önként'!M33+'címrend államig'!M33)</f>
        <v>0</v>
      </c>
      <c r="N33" s="6">
        <f>SUM('címrend kötelező'!N33+'címrend önként'!N33+'címrend államig'!N33)</f>
        <v>0</v>
      </c>
      <c r="O33" s="6">
        <f>SUM('címrend kötelező'!O33+'címrend önként'!O33+'címrend államig'!O33)</f>
        <v>0</v>
      </c>
      <c r="P33" s="6">
        <f>SUM('címrend kötelező'!P33+'címrend önként'!P33+'címrend államig'!P33)</f>
        <v>0</v>
      </c>
      <c r="Q33" s="6">
        <f>SUM('címrend kötelező'!Q33+'címrend önként'!Q33+'címrend államig'!Q33)</f>
        <v>0</v>
      </c>
      <c r="R33" s="6">
        <f>SUM('címrend kötelező'!R33+'címrend önként'!R33+'címrend államig'!R33)</f>
        <v>0</v>
      </c>
      <c r="S33" s="6">
        <f>SUM('címrend kötelező'!S33+'címrend önként'!S33+'címrend államig'!S33)</f>
        <v>0</v>
      </c>
      <c r="T33" s="6">
        <f>SUM('címrend kötelező'!T33+'címrend önként'!T33+'címrend államig'!T33)</f>
        <v>0</v>
      </c>
      <c r="U33" s="6">
        <f>SUM('címrend kötelező'!U33+'címrend önként'!U33+'címrend államig'!U33)</f>
        <v>0</v>
      </c>
      <c r="V33" s="6">
        <f>SUM('címrend kötelező'!V33+'címrend önként'!V33+'címrend államig'!V33)</f>
        <v>0</v>
      </c>
      <c r="W33" s="6">
        <f>SUM('címrend kötelező'!W33+'címrend önként'!W33+'címrend államig'!W33)</f>
        <v>0</v>
      </c>
      <c r="X33" s="6">
        <f>SUM('címrend kötelező'!X33+'címrend önként'!X33+'címrend államig'!X33)</f>
        <v>0</v>
      </c>
      <c r="Y33" s="6">
        <f>SUM('címrend kötelező'!Y33+'címrend önként'!Y33+'címrend államig'!Y33)</f>
        <v>0</v>
      </c>
      <c r="Z33" s="6">
        <f>SUM('címrend kötelező'!Z33+'címrend önként'!Z33+'címrend államig'!Z33)</f>
        <v>0</v>
      </c>
      <c r="AA33" s="6">
        <f>SUM('címrend kötelező'!AA33+'címrend önként'!AA33+'címrend államig'!AA33)</f>
        <v>0</v>
      </c>
      <c r="AB33" s="6">
        <f>SUM('címrend kötelező'!AB33+'címrend önként'!AB33+'címrend államig'!AB33)</f>
        <v>0</v>
      </c>
      <c r="AC33" s="6">
        <f>SUM('címrend kötelező'!AC33+'címrend önként'!AC33+'címrend államig'!AC33)</f>
        <v>0</v>
      </c>
      <c r="AD33" s="6">
        <f>SUM('címrend kötelező'!AD33+'címrend önként'!AD33+'címrend államig'!AD33)</f>
        <v>0</v>
      </c>
      <c r="AE33" s="6">
        <f>SUM('címrend kötelező'!AE33+'címrend önként'!AE33+'címrend államig'!AE33)</f>
        <v>0</v>
      </c>
      <c r="AF33" s="6">
        <f>SUM('címrend kötelező'!AF33+'címrend önként'!AF33+'címrend államig'!AF33)</f>
        <v>0</v>
      </c>
      <c r="AG33" s="6">
        <f>SUM('címrend kötelező'!AG33+'címrend önként'!AG33+'címrend államig'!AG33)</f>
        <v>0</v>
      </c>
      <c r="AH33" s="6">
        <f>SUM('címrend kötelező'!AH33+'címrend önként'!AH33+'címrend államig'!AH33)</f>
        <v>0</v>
      </c>
      <c r="AI33" s="6">
        <f>SUM('címrend kötelező'!AI33+'címrend önként'!AI33+'címrend államig'!AI33)</f>
        <v>0</v>
      </c>
      <c r="AJ33" s="6">
        <f>SUM('címrend kötelező'!AJ33+'címrend önként'!AJ33+'címrend államig'!AJ33)</f>
        <v>0</v>
      </c>
      <c r="AK33" s="6">
        <f>SUM('címrend kötelező'!AK33+'címrend önként'!AK33+'címrend államig'!AK33)</f>
        <v>0</v>
      </c>
      <c r="AL33" s="6">
        <f>SUM('címrend kötelező'!AL33+'címrend önként'!AL33+'címrend államig'!AL33)</f>
        <v>0</v>
      </c>
      <c r="AM33" s="6">
        <f>SUM('címrend kötelező'!AM33+'címrend önként'!AM33+'címrend államig'!AM33)</f>
        <v>0</v>
      </c>
      <c r="AN33" s="6">
        <f>SUM('címrend kötelező'!AN33+'címrend önként'!AN33+'címrend államig'!AN33)</f>
        <v>0</v>
      </c>
      <c r="AO33" s="6">
        <f>SUM('címrend kötelező'!AO33+'címrend önként'!AO33+'címrend államig'!AO33)</f>
        <v>0</v>
      </c>
      <c r="AP33" s="6">
        <f>SUM('címrend kötelező'!AP33+'címrend önként'!AP33+'címrend államig'!AP33)</f>
        <v>0</v>
      </c>
      <c r="AQ33" s="6">
        <f>SUM('címrend kötelező'!AQ33+'címrend önként'!AQ33+'címrend államig'!AQ33)</f>
        <v>0</v>
      </c>
      <c r="AR33" s="6">
        <f>SUM('címrend kötelező'!AR33+'címrend önként'!AR33+'címrend államig'!AR33)</f>
        <v>0</v>
      </c>
      <c r="AS33" s="6">
        <f>SUM('címrend kötelező'!AS33+'címrend önként'!AS33+'címrend államig'!AS33)</f>
        <v>0</v>
      </c>
      <c r="AT33" s="6">
        <f>SUM('címrend kötelező'!AT33+'címrend önként'!AT33+'címrend államig'!AT33)</f>
        <v>0</v>
      </c>
      <c r="AU33" s="6">
        <f>SUM('címrend kötelező'!AU33+'címrend önként'!AU33+'címrend államig'!AU33)</f>
        <v>0</v>
      </c>
      <c r="AV33" s="6">
        <f>SUM('címrend kötelező'!AV33+'címrend önként'!AV33+'címrend államig'!AV33)</f>
        <v>0</v>
      </c>
      <c r="AW33" s="6">
        <f>SUM('címrend kötelező'!AW33+'címrend önként'!AW33+'címrend államig'!AW33)</f>
        <v>0</v>
      </c>
      <c r="AX33" s="6">
        <f>SUM('címrend kötelező'!AX33+'címrend önként'!AX33+'címrend államig'!AX33)</f>
        <v>0</v>
      </c>
      <c r="AY33" s="6">
        <f>SUM('címrend kötelező'!AY33+'címrend önként'!AY33+'címrend államig'!AY33)</f>
        <v>0</v>
      </c>
      <c r="AZ33" s="6">
        <f>SUM('címrend kötelező'!AZ33+'címrend önként'!AZ33+'címrend államig'!AZ33)</f>
        <v>0</v>
      </c>
      <c r="BA33" s="6">
        <f>SUM('címrend kötelező'!BA33+'címrend önként'!BA33+'címrend államig'!BA33)</f>
        <v>0</v>
      </c>
      <c r="BB33" s="6">
        <f>SUM('címrend kötelező'!BB33+'címrend önként'!BB33+'címrend államig'!BB33)</f>
        <v>0</v>
      </c>
      <c r="BC33" s="6">
        <f>SUM('címrend kötelező'!BC33+'címrend önként'!BC33+'címrend államig'!BC33)</f>
        <v>0</v>
      </c>
      <c r="BD33" s="6">
        <f>SUM('címrend kötelező'!BD33+'címrend önként'!BD33+'címrend államig'!BD33)</f>
        <v>0</v>
      </c>
      <c r="BE33" s="6">
        <f>SUM('címrend kötelező'!BE33+'címrend önként'!BE33+'címrend államig'!BE33)</f>
        <v>0</v>
      </c>
      <c r="BF33" s="6">
        <f>SUM('címrend kötelező'!BF33+'címrend önként'!BF33+'címrend államig'!BF33)</f>
        <v>0</v>
      </c>
      <c r="BG33" s="6">
        <f>SUM('címrend kötelező'!BG33+'címrend önként'!BG33+'címrend államig'!BG33)</f>
        <v>0</v>
      </c>
      <c r="BH33" s="6">
        <f>SUM('címrend kötelező'!BH33+'címrend önként'!BH33+'címrend államig'!BH33)</f>
        <v>0</v>
      </c>
      <c r="BI33" s="6">
        <f>SUM('címrend kötelező'!BI33+'címrend önként'!BI33+'címrend államig'!BI33)</f>
        <v>0</v>
      </c>
      <c r="BJ33" s="6">
        <f>SUM('címrend kötelező'!BJ33+'címrend önként'!BJ33+'címrend államig'!BJ33)</f>
        <v>0</v>
      </c>
      <c r="BK33" s="6">
        <f>SUM('címrend kötelező'!BK33+'címrend önként'!BK33+'címrend államig'!BK33)</f>
        <v>0</v>
      </c>
      <c r="BL33" s="6">
        <f>SUM('címrend kötelező'!BL33+'címrend önként'!BL33+'címrend államig'!BL33)</f>
        <v>0</v>
      </c>
      <c r="BM33" s="6">
        <f>SUM('címrend kötelező'!BM33+'címrend önként'!BM33+'címrend államig'!BM33)</f>
        <v>0</v>
      </c>
      <c r="BN33" s="6">
        <f>SUM('címrend kötelező'!BN33+'címrend önként'!BN33+'címrend államig'!BN33)</f>
        <v>0</v>
      </c>
      <c r="BO33" s="6">
        <f>SUM('címrend kötelező'!BO33+'címrend önként'!BO33+'címrend államig'!BO33)</f>
        <v>0</v>
      </c>
      <c r="BP33" s="6">
        <f>SUM('címrend kötelező'!BP33+'címrend önként'!BP33+'címrend államig'!BP33)</f>
        <v>0</v>
      </c>
      <c r="BQ33" s="6">
        <f>SUM('címrend kötelező'!BQ33+'címrend önként'!BQ33+'címrend államig'!BQ33)</f>
        <v>0</v>
      </c>
      <c r="BR33" s="6">
        <f>SUM('címrend kötelező'!BR33+'címrend önként'!BR33+'címrend államig'!BR33)</f>
        <v>0</v>
      </c>
      <c r="BS33" s="6">
        <f>SUM('címrend kötelező'!BS33+'címrend önként'!BS33+'címrend államig'!BS33)</f>
        <v>0</v>
      </c>
      <c r="BT33" s="6">
        <f>SUM('címrend kötelező'!BT33+'címrend önként'!BT33+'címrend államig'!BT33)</f>
        <v>0</v>
      </c>
      <c r="BU33" s="6">
        <f>SUM('címrend kötelező'!BU33+'címrend önként'!BU33+'címrend államig'!BU33)</f>
        <v>0</v>
      </c>
      <c r="BV33" s="6">
        <f>SUM('címrend kötelező'!BV33+'címrend önként'!BV33+'címrend államig'!BV33)</f>
        <v>0</v>
      </c>
      <c r="BW33" s="6">
        <f>SUM('címrend kötelező'!BW33+'címrend önként'!BW33+'címrend államig'!BW33)</f>
        <v>0</v>
      </c>
      <c r="BX33" s="6">
        <f>SUM('címrend kötelező'!BX33+'címrend önként'!BX33+'címrend államig'!BX33)</f>
        <v>0</v>
      </c>
      <c r="BY33" s="6">
        <f>SUM('címrend kötelező'!BY33+'címrend önként'!BY33+'címrend államig'!BY33)</f>
        <v>0</v>
      </c>
      <c r="BZ33" s="6">
        <f>SUM('címrend kötelező'!BZ33+'címrend önként'!BZ33+'címrend államig'!BZ33)</f>
        <v>0</v>
      </c>
      <c r="CA33" s="6">
        <f>SUM('címrend kötelező'!CA33+'címrend önként'!CA33+'címrend államig'!CA33)</f>
        <v>0</v>
      </c>
      <c r="CB33" s="6">
        <f>SUM('címrend kötelező'!CB33+'címrend önként'!CB33+'címrend államig'!CB33)</f>
        <v>0</v>
      </c>
      <c r="CC33" s="6">
        <f>SUM('címrend kötelező'!CC33+'címrend önként'!CC33+'címrend államig'!CC33)</f>
        <v>0</v>
      </c>
      <c r="CD33" s="6">
        <f>SUM('címrend kötelező'!CD33+'címrend önként'!CD33+'címrend államig'!CD33)</f>
        <v>0</v>
      </c>
      <c r="CE33" s="6">
        <f>SUM('címrend kötelező'!CE33+'címrend önként'!CE33+'címrend államig'!CE33)</f>
        <v>0</v>
      </c>
      <c r="CF33" s="6">
        <f>SUM('címrend kötelező'!CF33+'címrend önként'!CF33+'címrend államig'!CF33)</f>
        <v>0</v>
      </c>
      <c r="CG33" s="6">
        <f>SUM('címrend kötelező'!CG33+'címrend önként'!CG33+'címrend államig'!CG33)</f>
        <v>0</v>
      </c>
      <c r="CH33" s="6">
        <f>SUM('címrend kötelező'!CH33+'címrend önként'!CH33+'címrend államig'!CH33)</f>
        <v>0</v>
      </c>
      <c r="CI33" s="6">
        <f>SUM('címrend kötelező'!CI33+'címrend önként'!CI33+'címrend államig'!CI33)</f>
        <v>0</v>
      </c>
      <c r="CJ33" s="6">
        <f>SUM('címrend kötelező'!CJ33+'címrend önként'!CJ33+'címrend államig'!CJ33)</f>
        <v>0</v>
      </c>
      <c r="CK33" s="6">
        <f>SUM('címrend kötelező'!CK33+'címrend önként'!CK33+'címrend államig'!CK33)</f>
        <v>0</v>
      </c>
      <c r="CL33" s="6">
        <f>SUM('címrend kötelező'!CL33+'címrend önként'!CL33+'címrend államig'!CL33)</f>
        <v>0</v>
      </c>
      <c r="CM33" s="6">
        <f>SUM('címrend kötelező'!CM33+'címrend önként'!CM33+'címrend államig'!CM33)</f>
        <v>0</v>
      </c>
      <c r="CN33" s="6">
        <f>SUM('címrend kötelező'!CN33+'címrend önként'!CN33+'címrend államig'!CN33)</f>
        <v>0</v>
      </c>
      <c r="CO33" s="6">
        <f>SUM('címrend kötelező'!CO33+'címrend önként'!CO33+'címrend államig'!CO33)</f>
        <v>0</v>
      </c>
      <c r="CP33" s="6">
        <f>SUM('címrend kötelező'!CP33+'címrend önként'!CP33+'címrend államig'!CP33)</f>
        <v>0</v>
      </c>
      <c r="CQ33" s="6">
        <f>SUM('címrend kötelező'!CQ33+'címrend önként'!CQ33+'címrend államig'!CQ33)</f>
        <v>0</v>
      </c>
      <c r="CR33" s="6">
        <f>SUM('címrend kötelező'!CR33+'címrend önként'!CR33+'címrend államig'!CR33)</f>
        <v>0</v>
      </c>
      <c r="CS33" s="6">
        <f>SUM('címrend kötelező'!CS33+'címrend önként'!CS33+'címrend államig'!CS33)</f>
        <v>0</v>
      </c>
      <c r="CT33" s="6">
        <f>SUM('címrend kötelező'!CT33+'címrend önként'!CT33+'címrend államig'!CT33)</f>
        <v>0</v>
      </c>
      <c r="CU33" s="6">
        <f>SUM('címrend kötelező'!CU33+'címrend önként'!CU33+'címrend államig'!CU33)</f>
        <v>0</v>
      </c>
      <c r="CV33" s="6">
        <f>SUM('címrend kötelező'!CV33+'címrend önként'!CV33+'címrend államig'!CV33)</f>
        <v>0</v>
      </c>
      <c r="CW33" s="6">
        <f>SUM('címrend kötelező'!CW33+'címrend önként'!CW33+'címrend államig'!CW33)</f>
        <v>0</v>
      </c>
      <c r="CX33" s="6">
        <f>SUM('címrend kötelező'!CX33+'címrend önként'!CX33+'címrend államig'!CX33)</f>
        <v>0</v>
      </c>
      <c r="CY33" s="6">
        <f>SUM('címrend kötelező'!CY33+'címrend önként'!CY33+'címrend államig'!CY33)</f>
        <v>0</v>
      </c>
      <c r="CZ33" s="6">
        <f>SUM('címrend kötelező'!CZ33+'címrend önként'!CZ33+'címrend államig'!CZ33)</f>
        <v>0</v>
      </c>
      <c r="DA33" s="6">
        <f>SUM('címrend kötelező'!DA33+'címrend önként'!DA33+'címrend államig'!DA33)</f>
        <v>0</v>
      </c>
      <c r="DB33" s="6">
        <f>SUM('címrend kötelező'!DB33+'címrend önként'!DB33+'címrend államig'!DB33)</f>
        <v>0</v>
      </c>
      <c r="DC33" s="6">
        <f>SUM('címrend kötelező'!DC33+'címrend önként'!DC33+'címrend államig'!DC33)</f>
        <v>0</v>
      </c>
      <c r="DD33" s="6">
        <f>SUM('címrend kötelező'!DD33+'címrend önként'!DD33+'címrend államig'!DD33)</f>
        <v>0</v>
      </c>
      <c r="DE33" s="6">
        <f>SUM('címrend kötelező'!DE33+'címrend önként'!DE33+'címrend államig'!DE33)</f>
        <v>0</v>
      </c>
      <c r="DF33" s="6">
        <f>SUM('címrend kötelező'!DF33+'címrend önként'!DF33+'címrend államig'!DF33)</f>
        <v>0</v>
      </c>
      <c r="DG33" s="6">
        <f>SUM('címrend kötelező'!DG33+'címrend önként'!DG33+'címrend államig'!DG33)</f>
        <v>0</v>
      </c>
      <c r="DH33" s="6">
        <f>SUM('címrend kötelező'!DH33+'címrend önként'!DH33+'címrend államig'!DH33)</f>
        <v>0</v>
      </c>
      <c r="DI33" s="6">
        <f>SUM('címrend kötelező'!DI33+'címrend önként'!DI33+'címrend államig'!DI33)</f>
        <v>0</v>
      </c>
      <c r="DJ33" s="6">
        <f>SUM('címrend kötelező'!DJ33+'címrend önként'!DJ33+'címrend államig'!DJ33)</f>
        <v>0</v>
      </c>
      <c r="DK33" s="6">
        <f>SUM('címrend kötelező'!DK33+'címrend önként'!DK33+'címrend államig'!DK33)</f>
        <v>0</v>
      </c>
      <c r="DL33" s="6">
        <f>SUM('címrend kötelező'!DL33+'címrend önként'!DL33+'címrend államig'!DL33)</f>
        <v>0</v>
      </c>
      <c r="DM33" s="6">
        <f>SUM('címrend kötelező'!DM33+'címrend önként'!DM33+'címrend államig'!DM33)</f>
        <v>0</v>
      </c>
      <c r="DN33" s="6">
        <f>SUM('címrend kötelező'!DN33+'címrend önként'!DN33+'címrend államig'!DN33)</f>
        <v>0</v>
      </c>
      <c r="DO33" s="6">
        <f>SUM('címrend kötelező'!DO33+'címrend önként'!DO33+'címrend államig'!DO33)</f>
        <v>0</v>
      </c>
      <c r="DP33" s="6">
        <f>SUM('címrend kötelező'!DP33+'címrend önként'!DP33+'címrend államig'!DP33)</f>
        <v>0</v>
      </c>
      <c r="DQ33" s="6">
        <f>SUM('címrend kötelező'!DQ33+'címrend önként'!DQ33+'címrend államig'!DQ33)</f>
        <v>0</v>
      </c>
      <c r="DR33" s="251">
        <f t="shared" si="772"/>
        <v>0</v>
      </c>
      <c r="DS33" s="251">
        <f t="shared" si="773"/>
        <v>0</v>
      </c>
      <c r="DT33" s="251">
        <f t="shared" si="774"/>
        <v>0</v>
      </c>
      <c r="DU33" s="6">
        <f>SUM('címrend kötelező'!DU33+'címrend önként'!DU33+'címrend államig'!DU33)</f>
        <v>0</v>
      </c>
      <c r="DV33" s="6">
        <f>SUM('címrend kötelező'!DV33+'címrend önként'!DV33+'címrend államig'!DV33)</f>
        <v>0</v>
      </c>
      <c r="DW33" s="6">
        <f>SUM('címrend kötelező'!DW33+'címrend önként'!DW33+'címrend államig'!DW33)</f>
        <v>0</v>
      </c>
      <c r="DX33" s="6">
        <f>SUM('címrend kötelező'!DX33+'címrend önként'!DX33+'címrend államig'!DX33)</f>
        <v>0</v>
      </c>
      <c r="DY33" s="6">
        <f>SUM('címrend kötelező'!DY33+'címrend önként'!DY33+'címrend államig'!DY33)</f>
        <v>0</v>
      </c>
      <c r="DZ33" s="6">
        <f>SUM('címrend kötelező'!DZ33+'címrend önként'!DZ33+'címrend államig'!DZ33)</f>
        <v>0</v>
      </c>
      <c r="EA33" s="6">
        <f>SUM('címrend kötelező'!EA33+'címrend önként'!EA33+'címrend államig'!EA33)</f>
        <v>0</v>
      </c>
      <c r="EB33" s="6">
        <f>SUM('címrend kötelező'!EB33+'címrend önként'!EB33+'címrend államig'!EB33)</f>
        <v>0</v>
      </c>
      <c r="EC33" s="6">
        <f>SUM('címrend kötelező'!EC33+'címrend önként'!EC33+'címrend államig'!EC33)</f>
        <v>0</v>
      </c>
      <c r="ED33" s="6">
        <f>SUM('címrend kötelező'!ED33+'címrend önként'!ED33+'címrend államig'!ED33)</f>
        <v>0</v>
      </c>
      <c r="EE33" s="6">
        <f>SUM('címrend kötelező'!EE33+'címrend önként'!EE33+'címrend államig'!EE33)</f>
        <v>0</v>
      </c>
      <c r="EF33" s="6">
        <f>SUM('címrend kötelező'!EF33+'címrend önként'!EF33+'címrend államig'!EF33)</f>
        <v>0</v>
      </c>
      <c r="EG33" s="6">
        <f>SUM('címrend kötelező'!EG33+'címrend önként'!EG33+'címrend államig'!EG33)</f>
        <v>0</v>
      </c>
      <c r="EH33" s="6">
        <f>SUM('címrend kötelező'!EH33+'címrend önként'!EH33+'címrend államig'!EH33)</f>
        <v>0</v>
      </c>
      <c r="EI33" s="6">
        <f>SUM('címrend kötelező'!EI33+'címrend önként'!EI33+'címrend államig'!EI33)</f>
        <v>0</v>
      </c>
      <c r="EJ33" s="6">
        <f>SUM('címrend kötelező'!EJ33+'címrend önként'!EJ33+'címrend államig'!EJ33)</f>
        <v>0</v>
      </c>
      <c r="EK33" s="6">
        <f>SUM('címrend kötelező'!EK33+'címrend önként'!EK33+'címrend államig'!EK33)</f>
        <v>0</v>
      </c>
      <c r="EL33" s="6">
        <f>SUM('címrend kötelező'!EL33+'címrend önként'!EL33+'címrend államig'!EL33)</f>
        <v>0</v>
      </c>
      <c r="EM33" s="6">
        <f>SUM('címrend kötelező'!EM33+'címrend önként'!EM33+'címrend államig'!EM33)</f>
        <v>0</v>
      </c>
      <c r="EN33" s="6">
        <f>SUM('címrend kötelező'!EN33+'címrend önként'!EN33+'címrend államig'!EN33)</f>
        <v>0</v>
      </c>
      <c r="EO33" s="6">
        <f>SUM('címrend kötelező'!EO33+'címrend önként'!EO33+'címrend államig'!EO33)</f>
        <v>0</v>
      </c>
      <c r="EP33" s="6">
        <f>SUM('címrend kötelező'!EP33+'címrend önként'!EP33+'címrend államig'!EP33)</f>
        <v>0</v>
      </c>
      <c r="EQ33" s="6">
        <f>SUM('címrend kötelező'!EQ33+'címrend önként'!EQ33+'címrend államig'!EQ33)</f>
        <v>0</v>
      </c>
      <c r="ER33" s="6">
        <f>SUM('címrend kötelező'!ER33+'címrend önként'!ER33+'címrend államig'!ER33)</f>
        <v>0</v>
      </c>
      <c r="ES33" s="6">
        <f>SUM('címrend kötelező'!ES33+'címrend önként'!ES33+'címrend államig'!ES33)</f>
        <v>0</v>
      </c>
      <c r="ET33" s="6">
        <f>SUM('címrend kötelező'!ET33+'címrend önként'!ET33+'címrend államig'!ET33)</f>
        <v>0</v>
      </c>
      <c r="EU33" s="6">
        <f>SUM('címrend kötelező'!EU33+'címrend önként'!EU33+'címrend államig'!EU33)</f>
        <v>0</v>
      </c>
      <c r="EV33" s="251">
        <f t="shared" si="775"/>
        <v>0</v>
      </c>
      <c r="EW33" s="251">
        <f t="shared" si="776"/>
        <v>0</v>
      </c>
      <c r="EX33" s="251">
        <f t="shared" si="777"/>
        <v>0</v>
      </c>
      <c r="EY33" s="251">
        <f>'címrend kötelező'!EY33+'címrend önként'!EY33+'címrend államig'!EY33</f>
        <v>0</v>
      </c>
      <c r="EZ33" s="251">
        <f>'címrend kötelező'!EZ33+'címrend önként'!EZ33+'címrend államig'!EZ33</f>
        <v>0</v>
      </c>
      <c r="FA33" s="251">
        <f>'címrend kötelező'!FA33+'címrend önként'!FA33+'címrend államig'!FA33</f>
        <v>0</v>
      </c>
      <c r="FB33" s="251">
        <f>'címrend kötelező'!FB33+'címrend önként'!FB33+'címrend államig'!FB33</f>
        <v>0</v>
      </c>
      <c r="FC33" s="251">
        <f>'címrend kötelező'!FC33+'címrend önként'!FC33+'címrend államig'!FC33</f>
        <v>0</v>
      </c>
      <c r="FD33" s="251">
        <f>'címrend kötelező'!FD33+'címrend önként'!FD33+'címrend államig'!FD33</f>
        <v>0</v>
      </c>
      <c r="FE33" s="251">
        <f>'címrend kötelező'!FE33+'címrend önként'!FE33+'címrend államig'!FE33</f>
        <v>0</v>
      </c>
      <c r="FF33" s="251">
        <f>'címrend kötelező'!FF33+'címrend önként'!FF33+'címrend államig'!FF33</f>
        <v>0</v>
      </c>
      <c r="FG33" s="251">
        <f>'címrend kötelező'!FG33+'címrend önként'!FG33+'címrend államig'!FG33</f>
        <v>0</v>
      </c>
      <c r="FH33" s="251">
        <f>'címrend kötelező'!FH33+'címrend önként'!FH33+'címrend államig'!FH33</f>
        <v>0</v>
      </c>
      <c r="FI33" s="251">
        <f>'címrend kötelező'!FI33+'címrend önként'!FI33+'címrend államig'!FI33</f>
        <v>0</v>
      </c>
      <c r="FJ33" s="251">
        <f>'címrend kötelező'!FJ33+'címrend önként'!FJ33+'címrend államig'!FJ33</f>
        <v>0</v>
      </c>
      <c r="FK33" s="251">
        <f>'címrend kötelező'!FK33+'címrend önként'!FK33+'címrend államig'!FK33</f>
        <v>0</v>
      </c>
      <c r="FL33" s="251">
        <f>'címrend kötelező'!FL33+'címrend önként'!FL33+'címrend államig'!FL33</f>
        <v>0</v>
      </c>
      <c r="FM33" s="251">
        <f>'címrend kötelező'!FM33+'címrend önként'!FM33+'címrend államig'!FM33</f>
        <v>0</v>
      </c>
      <c r="FN33" s="251">
        <f>'címrend kötelező'!FN33+'címrend önként'!FN33+'címrend államig'!FN33</f>
        <v>0</v>
      </c>
      <c r="FO33" s="251">
        <f>'címrend kötelező'!FO33+'címrend önként'!FO33+'címrend államig'!FO33</f>
        <v>0</v>
      </c>
      <c r="FP33" s="251">
        <f>'címrend kötelező'!FP33+'címrend önként'!FP33+'címrend államig'!FP33</f>
        <v>0</v>
      </c>
      <c r="FQ33" s="251">
        <f>'címrend kötelező'!FQ33+'címrend önként'!FQ33+'címrend államig'!FQ33</f>
        <v>0</v>
      </c>
      <c r="FR33" s="251">
        <f>'címrend kötelező'!FR33+'címrend önként'!FR33+'címrend államig'!FR33</f>
        <v>0</v>
      </c>
      <c r="FS33" s="251">
        <f>'címrend kötelező'!FS33+'címrend önként'!FS33+'címrend államig'!FS33</f>
        <v>0</v>
      </c>
      <c r="FT33" s="251">
        <f>'címrend kötelező'!FT33+'címrend önként'!FT33+'címrend államig'!FT33</f>
        <v>0</v>
      </c>
      <c r="FU33" s="251">
        <f>'címrend kötelező'!FU33+'címrend önként'!FU33+'címrend államig'!FU33</f>
        <v>0</v>
      </c>
      <c r="FV33" s="251">
        <f>'címrend kötelező'!FV33+'címrend önként'!FV33+'címrend államig'!FV33</f>
        <v>0</v>
      </c>
      <c r="FW33" s="251">
        <f>'címrend kötelező'!FW33+'címrend önként'!FW33+'címrend államig'!FW33</f>
        <v>0</v>
      </c>
      <c r="FX33" s="251">
        <f>'címrend kötelező'!FX33+'címrend önként'!FX33+'címrend államig'!FX33</f>
        <v>0</v>
      </c>
      <c r="FY33" s="251">
        <f>'címrend kötelező'!FY33+'címrend önként'!FY33+'címrend államig'!FY33</f>
        <v>0</v>
      </c>
      <c r="FZ33" s="251">
        <f>'címrend kötelező'!FZ33+'címrend önként'!FZ33+'címrend államig'!FZ33</f>
        <v>0</v>
      </c>
      <c r="GA33" s="251">
        <f>'címrend kötelező'!GA33+'címrend önként'!GA33+'címrend államig'!GA33</f>
        <v>0</v>
      </c>
      <c r="GB33" s="251">
        <f>'címrend kötelező'!GB33+'címrend önként'!GB33+'címrend államig'!GB33</f>
        <v>0</v>
      </c>
      <c r="GC33" s="251">
        <f>'címrend kötelező'!GC33+'címrend önként'!GC33+'címrend államig'!GC33</f>
        <v>0</v>
      </c>
      <c r="GD33" s="251">
        <f>'címrend kötelező'!GD33+'címrend önként'!GD33+'címrend államig'!GD33</f>
        <v>0</v>
      </c>
      <c r="GE33" s="251">
        <f>'címrend kötelező'!GE33+'címrend önként'!GE33+'címrend államig'!GE33</f>
        <v>0</v>
      </c>
      <c r="GF33" s="251">
        <f>'címrend kötelező'!GF33+'címrend önként'!GF33+'címrend államig'!GF33</f>
        <v>0</v>
      </c>
      <c r="GG33" s="251">
        <f>'címrend kötelező'!GG33+'címrend önként'!GG33+'címrend államig'!GG33</f>
        <v>0</v>
      </c>
      <c r="GH33" s="251">
        <f>'címrend kötelező'!GH33+'címrend önként'!GH33+'címrend államig'!GH33</f>
        <v>0</v>
      </c>
      <c r="GI33" s="251">
        <f>'címrend kötelező'!GI33+'címrend önként'!GI33+'címrend államig'!GI33</f>
        <v>0</v>
      </c>
      <c r="GJ33" s="251">
        <f>'címrend kötelező'!GJ33+'címrend önként'!GJ33+'címrend államig'!GJ33</f>
        <v>0</v>
      </c>
      <c r="GK33" s="251">
        <f>'címrend kötelező'!GK33+'címrend önként'!GK33+'címrend államig'!GK33</f>
        <v>0</v>
      </c>
      <c r="GL33" s="251">
        <f t="shared" si="778"/>
        <v>0</v>
      </c>
      <c r="GM33" s="251">
        <f t="shared" si="779"/>
        <v>0</v>
      </c>
      <c r="GN33" s="251">
        <f t="shared" si="779"/>
        <v>0</v>
      </c>
      <c r="GO33" s="251">
        <f>'címrend kötelező'!GO33+'címrend önként'!GO33+'címrend államig'!GO33</f>
        <v>0</v>
      </c>
      <c r="GP33" s="251">
        <f>'címrend kötelező'!GP33+'címrend önként'!GP33+'címrend államig'!GP33</f>
        <v>0</v>
      </c>
      <c r="GQ33" s="251">
        <f>'címrend kötelező'!GQ33+'címrend önként'!GQ33+'címrend államig'!GQ33</f>
        <v>0</v>
      </c>
      <c r="GR33" s="251">
        <f>'címrend kötelező'!GR33+'címrend önként'!GR33+'címrend államig'!GR33</f>
        <v>0</v>
      </c>
      <c r="GS33" s="251">
        <f>'címrend kötelező'!GS33+'címrend önként'!GS33+'címrend államig'!GS33</f>
        <v>0</v>
      </c>
      <c r="GT33" s="251">
        <f>'címrend kötelező'!GT33+'címrend önként'!GT33+'címrend államig'!GT33</f>
        <v>0</v>
      </c>
      <c r="GU33" s="251">
        <f>'címrend kötelező'!GU33+'címrend önként'!GU33+'címrend államig'!GU33</f>
        <v>0</v>
      </c>
      <c r="GV33" s="251">
        <f>'címrend kötelező'!GV33+'címrend önként'!GV33+'címrend államig'!GV33</f>
        <v>0</v>
      </c>
      <c r="GW33" s="251">
        <f>'címrend kötelező'!GW33+'címrend önként'!GW33+'címrend államig'!GW33</f>
        <v>0</v>
      </c>
      <c r="GX33" s="251">
        <f t="shared" si="159"/>
        <v>0</v>
      </c>
      <c r="GY33" s="251">
        <f t="shared" si="780"/>
        <v>0</v>
      </c>
      <c r="GZ33" s="251">
        <f t="shared" si="781"/>
        <v>0</v>
      </c>
      <c r="HA33" s="35">
        <f t="shared" si="162"/>
        <v>0</v>
      </c>
      <c r="HB33" s="35">
        <f t="shared" si="782"/>
        <v>0</v>
      </c>
      <c r="HC33" s="131">
        <f t="shared" si="783"/>
        <v>0</v>
      </c>
      <c r="HE33" s="136"/>
      <c r="HF33" s="136"/>
    </row>
    <row r="34" spans="1:214" ht="15" customHeight="1" x14ac:dyDescent="0.2">
      <c r="A34" s="120" t="s">
        <v>401</v>
      </c>
      <c r="B34" s="6">
        <f>SUM('címrend kötelező'!B34+'címrend önként'!B34+'címrend államig'!B34)</f>
        <v>0</v>
      </c>
      <c r="C34" s="6">
        <f>SUM('címrend kötelező'!C34+'címrend önként'!C34+'címrend államig'!C34)</f>
        <v>0</v>
      </c>
      <c r="D34" s="6">
        <f>SUM('címrend kötelező'!D34+'címrend önként'!D34+'címrend államig'!D34)</f>
        <v>0</v>
      </c>
      <c r="E34" s="6">
        <f>SUM('címrend kötelező'!E34+'címrend önként'!E34+'címrend államig'!E34)</f>
        <v>0</v>
      </c>
      <c r="F34" s="6">
        <f>SUM('címrend kötelező'!F34+'címrend önként'!F34+'címrend államig'!F34)</f>
        <v>0</v>
      </c>
      <c r="G34" s="6">
        <f>SUM('címrend kötelező'!G34+'címrend önként'!G34+'címrend államig'!G34)</f>
        <v>0</v>
      </c>
      <c r="H34" s="6">
        <f>SUM('címrend kötelező'!H34+'címrend önként'!H34+'címrend államig'!H34)</f>
        <v>0</v>
      </c>
      <c r="I34" s="6">
        <f>SUM('címrend kötelező'!I34+'címrend önként'!I34+'címrend államig'!I34)</f>
        <v>0</v>
      </c>
      <c r="J34" s="6">
        <f>SUM('címrend kötelező'!J34+'címrend önként'!J34+'címrend államig'!J34)</f>
        <v>0</v>
      </c>
      <c r="K34" s="6">
        <f>SUM('címrend kötelező'!K34+'címrend önként'!K34+'címrend államig'!K34)</f>
        <v>0</v>
      </c>
      <c r="L34" s="6">
        <f>SUM('címrend kötelező'!L34+'címrend önként'!L34+'címrend államig'!L34)</f>
        <v>0</v>
      </c>
      <c r="M34" s="6">
        <f>SUM('címrend kötelező'!M34+'címrend önként'!M34+'címrend államig'!M34)</f>
        <v>0</v>
      </c>
      <c r="N34" s="6">
        <f>SUM('címrend kötelező'!N34+'címrend önként'!N34+'címrend államig'!N34)</f>
        <v>0</v>
      </c>
      <c r="O34" s="6">
        <f>SUM('címrend kötelező'!O34+'címrend önként'!O34+'címrend államig'!O34)</f>
        <v>0</v>
      </c>
      <c r="P34" s="6">
        <f>SUM('címrend kötelező'!P34+'címrend önként'!P34+'címrend államig'!P34)</f>
        <v>0</v>
      </c>
      <c r="Q34" s="6">
        <f>SUM('címrend kötelező'!Q34+'címrend önként'!Q34+'címrend államig'!Q34)</f>
        <v>0</v>
      </c>
      <c r="R34" s="6">
        <f>SUM('címrend kötelező'!R34+'címrend önként'!R34+'címrend államig'!R34)</f>
        <v>0</v>
      </c>
      <c r="S34" s="6">
        <f>SUM('címrend kötelező'!S34+'címrend önként'!S34+'címrend államig'!S34)</f>
        <v>0</v>
      </c>
      <c r="T34" s="6">
        <f>SUM('címrend kötelező'!T34+'címrend önként'!T34+'címrend államig'!T34)</f>
        <v>0</v>
      </c>
      <c r="U34" s="6">
        <f>SUM('címrend kötelező'!U34+'címrend önként'!U34+'címrend államig'!U34)</f>
        <v>0</v>
      </c>
      <c r="V34" s="6">
        <f>SUM('címrend kötelező'!V34+'címrend önként'!V34+'címrend államig'!V34)</f>
        <v>0</v>
      </c>
      <c r="W34" s="6">
        <f>SUM('címrend kötelező'!W34+'címrend önként'!W34+'címrend államig'!W34)</f>
        <v>0</v>
      </c>
      <c r="X34" s="6">
        <f>SUM('címrend kötelező'!X34+'címrend önként'!X34+'címrend államig'!X34)</f>
        <v>0</v>
      </c>
      <c r="Y34" s="6">
        <f>SUM('címrend kötelező'!Y34+'címrend önként'!Y34+'címrend államig'!Y34)</f>
        <v>0</v>
      </c>
      <c r="Z34" s="6">
        <f>SUM('címrend kötelező'!Z34+'címrend önként'!Z34+'címrend államig'!Z34)</f>
        <v>8467</v>
      </c>
      <c r="AA34" s="6">
        <f>SUM('címrend kötelező'!AA34+'címrend önként'!AA34+'címrend államig'!AA34)</f>
        <v>0</v>
      </c>
      <c r="AB34" s="6">
        <f>SUM('címrend kötelező'!AB34+'címrend önként'!AB34+'címrend államig'!AB34)</f>
        <v>8467</v>
      </c>
      <c r="AC34" s="6">
        <f>SUM('címrend kötelező'!AC34+'címrend önként'!AC34+'címrend államig'!AC34)</f>
        <v>0</v>
      </c>
      <c r="AD34" s="6">
        <f>SUM('címrend kötelező'!AD34+'címrend önként'!AD34+'címrend államig'!AD34)</f>
        <v>0</v>
      </c>
      <c r="AE34" s="6">
        <f>SUM('címrend kötelező'!AE34+'címrend önként'!AE34+'címrend államig'!AE34)</f>
        <v>0</v>
      </c>
      <c r="AF34" s="6">
        <f>SUM('címrend kötelező'!AF34+'címrend önként'!AF34+'címrend államig'!AF34)</f>
        <v>0</v>
      </c>
      <c r="AG34" s="6">
        <f>SUM('címrend kötelező'!AG34+'címrend önként'!AG34+'címrend államig'!AG34)</f>
        <v>0</v>
      </c>
      <c r="AH34" s="6">
        <f>SUM('címrend kötelező'!AH34+'címrend önként'!AH34+'címrend államig'!AH34)</f>
        <v>0</v>
      </c>
      <c r="AI34" s="6">
        <f>SUM('címrend kötelező'!AI34+'címrend önként'!AI34+'címrend államig'!AI34)</f>
        <v>0</v>
      </c>
      <c r="AJ34" s="6">
        <f>SUM('címrend kötelező'!AJ34+'címrend önként'!AJ34+'címrend államig'!AJ34)</f>
        <v>1000</v>
      </c>
      <c r="AK34" s="6">
        <f>SUM('címrend kötelező'!AK34+'címrend önként'!AK34+'címrend államig'!AK34)</f>
        <v>1000</v>
      </c>
      <c r="AL34" s="6">
        <f>SUM('címrend kötelező'!AL34+'címrend önként'!AL34+'címrend államig'!AL34)</f>
        <v>4000</v>
      </c>
      <c r="AM34" s="6">
        <f>SUM('címrend kötelező'!AM34+'címrend önként'!AM34+'címrend államig'!AM34)</f>
        <v>0</v>
      </c>
      <c r="AN34" s="6">
        <f>SUM('címrend kötelező'!AN34+'címrend önként'!AN34+'címrend államig'!AN34)</f>
        <v>4000</v>
      </c>
      <c r="AO34" s="6">
        <f>SUM('címrend kötelező'!AO34+'címrend önként'!AO34+'címrend államig'!AO34)</f>
        <v>0</v>
      </c>
      <c r="AP34" s="6">
        <f>SUM('címrend kötelező'!AP34+'címrend önként'!AP34+'címrend államig'!AP34)</f>
        <v>0</v>
      </c>
      <c r="AQ34" s="6">
        <f>SUM('címrend kötelező'!AQ34+'címrend önként'!AQ34+'címrend államig'!AQ34)</f>
        <v>0</v>
      </c>
      <c r="AR34" s="6">
        <f>SUM('címrend kötelező'!AR34+'címrend önként'!AR34+'címrend államig'!AR34)</f>
        <v>0</v>
      </c>
      <c r="AS34" s="6">
        <f>SUM('címrend kötelező'!AS34+'címrend önként'!AS34+'címrend államig'!AS34)</f>
        <v>0</v>
      </c>
      <c r="AT34" s="6">
        <f>SUM('címrend kötelező'!AT34+'címrend önként'!AT34+'címrend államig'!AT34)</f>
        <v>0</v>
      </c>
      <c r="AU34" s="6">
        <f>SUM('címrend kötelező'!AU34+'címrend önként'!AU34+'címrend államig'!AU34)</f>
        <v>0</v>
      </c>
      <c r="AV34" s="6">
        <f>SUM('címrend kötelező'!AV34+'címrend önként'!AV34+'címrend államig'!AV34)</f>
        <v>0</v>
      </c>
      <c r="AW34" s="6">
        <f>SUM('címrend kötelező'!AW34+'címrend önként'!AW34+'címrend államig'!AW34)</f>
        <v>0</v>
      </c>
      <c r="AX34" s="6">
        <f>SUM('címrend kötelező'!AX34+'címrend önként'!AX34+'címrend államig'!AX34)</f>
        <v>0</v>
      </c>
      <c r="AY34" s="6">
        <f>SUM('címrend kötelező'!AY34+'címrend önként'!AY34+'címrend államig'!AY34)</f>
        <v>0</v>
      </c>
      <c r="AZ34" s="6">
        <f>SUM('címrend kötelező'!AZ34+'címrend önként'!AZ34+'címrend államig'!AZ34)</f>
        <v>0</v>
      </c>
      <c r="BA34" s="6">
        <f>SUM('címrend kötelező'!BA34+'címrend önként'!BA34+'címrend államig'!BA34)</f>
        <v>0</v>
      </c>
      <c r="BB34" s="6">
        <f>SUM('címrend kötelező'!BB34+'címrend önként'!BB34+'címrend államig'!BB34)</f>
        <v>0</v>
      </c>
      <c r="BC34" s="6">
        <f>SUM('címrend kötelező'!BC34+'címrend önként'!BC34+'címrend államig'!BC34)</f>
        <v>0</v>
      </c>
      <c r="BD34" s="6">
        <f>SUM('címrend kötelező'!BD34+'címrend önként'!BD34+'címrend államig'!BD34)</f>
        <v>0</v>
      </c>
      <c r="BE34" s="6">
        <f>SUM('címrend kötelező'!BE34+'címrend önként'!BE34+'címrend államig'!BE34)</f>
        <v>0</v>
      </c>
      <c r="BF34" s="6">
        <f>SUM('címrend kötelező'!BF34+'címrend önként'!BF34+'címrend államig'!BF34)</f>
        <v>0</v>
      </c>
      <c r="BG34" s="6">
        <f>SUM('címrend kötelező'!BG34+'címrend önként'!BG34+'címrend államig'!BG34)</f>
        <v>0</v>
      </c>
      <c r="BH34" s="6">
        <f>SUM('címrend kötelező'!BH34+'címrend önként'!BH34+'címrend államig'!BH34)</f>
        <v>0</v>
      </c>
      <c r="BI34" s="6">
        <f>SUM('címrend kötelező'!BI34+'címrend önként'!BI34+'címrend államig'!BI34)</f>
        <v>0</v>
      </c>
      <c r="BJ34" s="6">
        <f>SUM('címrend kötelező'!BJ34+'címrend önként'!BJ34+'címrend államig'!BJ34)</f>
        <v>0</v>
      </c>
      <c r="BK34" s="6">
        <f>SUM('címrend kötelező'!BK34+'címrend önként'!BK34+'címrend államig'!BK34)</f>
        <v>0</v>
      </c>
      <c r="BL34" s="6">
        <f>SUM('címrend kötelező'!BL34+'címrend önként'!BL34+'címrend államig'!BL34)</f>
        <v>0</v>
      </c>
      <c r="BM34" s="6">
        <f>SUM('címrend kötelező'!BM34+'címrend önként'!BM34+'címrend államig'!BM34)</f>
        <v>9000</v>
      </c>
      <c r="BN34" s="6">
        <f>SUM('címrend kötelező'!BN34+'címrend önként'!BN34+'címrend államig'!BN34)</f>
        <v>0</v>
      </c>
      <c r="BO34" s="6">
        <f>SUM('címrend kötelező'!BO34+'címrend önként'!BO34+'címrend államig'!BO34)</f>
        <v>9000</v>
      </c>
      <c r="BP34" s="6">
        <f>SUM('címrend kötelező'!BP34+'címrend önként'!BP34+'címrend államig'!BP34)</f>
        <v>0</v>
      </c>
      <c r="BQ34" s="6">
        <f>SUM('címrend kötelező'!BQ34+'címrend önként'!BQ34+'címrend államig'!BQ34)</f>
        <v>0</v>
      </c>
      <c r="BR34" s="6">
        <f>SUM('címrend kötelező'!BR34+'címrend önként'!BR34+'címrend államig'!BR34)</f>
        <v>0</v>
      </c>
      <c r="BS34" s="6">
        <f>SUM('címrend kötelező'!BS34+'címrend önként'!BS34+'címrend államig'!BS34)</f>
        <v>0</v>
      </c>
      <c r="BT34" s="6">
        <f>SUM('címrend kötelező'!BT34+'címrend önként'!BT34+'címrend államig'!BT34)</f>
        <v>0</v>
      </c>
      <c r="BU34" s="6">
        <f>SUM('címrend kötelező'!BU34+'címrend önként'!BU34+'címrend államig'!BU34)</f>
        <v>0</v>
      </c>
      <c r="BV34" s="6">
        <f>SUM('címrend kötelező'!BV34+'címrend önként'!BV34+'címrend államig'!BV34)</f>
        <v>0</v>
      </c>
      <c r="BW34" s="6">
        <f>SUM('címrend kötelező'!BW34+'címrend önként'!BW34+'címrend államig'!BW34)</f>
        <v>0</v>
      </c>
      <c r="BX34" s="6">
        <f>SUM('címrend kötelező'!BX34+'címrend önként'!BX34+'címrend államig'!BX34)</f>
        <v>0</v>
      </c>
      <c r="BY34" s="6">
        <f>SUM('címrend kötelező'!BY34+'címrend önként'!BY34+'címrend államig'!BY34)</f>
        <v>0</v>
      </c>
      <c r="BZ34" s="6">
        <f>SUM('címrend kötelező'!BZ34+'címrend önként'!BZ34+'címrend államig'!BZ34)</f>
        <v>0</v>
      </c>
      <c r="CA34" s="6">
        <f>SUM('címrend kötelező'!CA34+'címrend önként'!CA34+'címrend államig'!CA34)</f>
        <v>0</v>
      </c>
      <c r="CB34" s="6">
        <f>SUM('címrend kötelező'!CB34+'címrend önként'!CB34+'címrend államig'!CB34)</f>
        <v>0</v>
      </c>
      <c r="CC34" s="6">
        <f>SUM('címrend kötelező'!CC34+'címrend önként'!CC34+'címrend államig'!CC34)</f>
        <v>0</v>
      </c>
      <c r="CD34" s="6">
        <f>SUM('címrend kötelező'!CD34+'címrend önként'!CD34+'címrend államig'!CD34)</f>
        <v>0</v>
      </c>
      <c r="CE34" s="6">
        <f>SUM('címrend kötelező'!CE34+'címrend önként'!CE34+'címrend államig'!CE34)</f>
        <v>0</v>
      </c>
      <c r="CF34" s="6">
        <f>SUM('címrend kötelező'!CF34+'címrend önként'!CF34+'címrend államig'!CF34)</f>
        <v>0</v>
      </c>
      <c r="CG34" s="6">
        <f>SUM('címrend kötelező'!CG34+'címrend önként'!CG34+'címrend államig'!CG34)</f>
        <v>0</v>
      </c>
      <c r="CH34" s="6">
        <f>SUM('címrend kötelező'!CH34+'címrend önként'!CH34+'címrend államig'!CH34)</f>
        <v>0</v>
      </c>
      <c r="CI34" s="6">
        <f>SUM('címrend kötelező'!CI34+'címrend önként'!CI34+'címrend államig'!CI34)</f>
        <v>0</v>
      </c>
      <c r="CJ34" s="6">
        <f>SUM('címrend kötelező'!CJ34+'címrend önként'!CJ34+'címrend államig'!CJ34)</f>
        <v>0</v>
      </c>
      <c r="CK34" s="6">
        <f>SUM('címrend kötelező'!CK34+'címrend önként'!CK34+'címrend államig'!CK34)</f>
        <v>0</v>
      </c>
      <c r="CL34" s="6">
        <f>SUM('címrend kötelező'!CL34+'címrend önként'!CL34+'címrend államig'!CL34)</f>
        <v>0</v>
      </c>
      <c r="CM34" s="6">
        <f>SUM('címrend kötelező'!CM34+'címrend önként'!CM34+'címrend államig'!CM34)</f>
        <v>0</v>
      </c>
      <c r="CN34" s="6">
        <f>SUM('címrend kötelező'!CN34+'címrend önként'!CN34+'címrend államig'!CN34)</f>
        <v>379019</v>
      </c>
      <c r="CO34" s="6">
        <f>SUM('címrend kötelező'!CO34+'címrend önként'!CO34+'címrend államig'!CO34)</f>
        <v>0</v>
      </c>
      <c r="CP34" s="6">
        <f>SUM('címrend kötelező'!CP34+'címrend önként'!CP34+'címrend államig'!CP34)</f>
        <v>379019</v>
      </c>
      <c r="CQ34" s="6">
        <f>SUM('címrend kötelező'!CQ34+'címrend önként'!CQ34+'címrend államig'!CQ34)</f>
        <v>0</v>
      </c>
      <c r="CR34" s="6">
        <f>SUM('címrend kötelező'!CR34+'címrend önként'!CR34+'címrend államig'!CR34)</f>
        <v>0</v>
      </c>
      <c r="CS34" s="6">
        <f>SUM('címrend kötelező'!CS34+'címrend önként'!CS34+'címrend államig'!CS34)</f>
        <v>0</v>
      </c>
      <c r="CT34" s="6">
        <f>SUM('címrend kötelező'!CT34+'címrend önként'!CT34+'címrend államig'!CT34)</f>
        <v>0</v>
      </c>
      <c r="CU34" s="6">
        <f>SUM('címrend kötelező'!CU34+'címrend önként'!CU34+'címrend államig'!CU34)</f>
        <v>0</v>
      </c>
      <c r="CV34" s="6">
        <f>SUM('címrend kötelező'!CV34+'címrend önként'!CV34+'címrend államig'!CV34)</f>
        <v>0</v>
      </c>
      <c r="CW34" s="6">
        <f>SUM('címrend kötelező'!CW34+'címrend önként'!CW34+'címrend államig'!CW34)</f>
        <v>0</v>
      </c>
      <c r="CX34" s="6">
        <f>SUM('címrend kötelező'!CX34+'címrend önként'!CX34+'címrend államig'!CX34)</f>
        <v>0</v>
      </c>
      <c r="CY34" s="6">
        <f>SUM('címrend kötelező'!CY34+'címrend önként'!CY34+'címrend államig'!CY34)</f>
        <v>0</v>
      </c>
      <c r="CZ34" s="6">
        <f>SUM('címrend kötelező'!CZ34+'címrend önként'!CZ34+'címrend államig'!CZ34)</f>
        <v>0</v>
      </c>
      <c r="DA34" s="6">
        <f>SUM('címrend kötelező'!DA34+'címrend önként'!DA34+'címrend államig'!DA34)</f>
        <v>0</v>
      </c>
      <c r="DB34" s="6">
        <f>SUM('címrend kötelező'!DB34+'címrend önként'!DB34+'címrend államig'!DB34)</f>
        <v>0</v>
      </c>
      <c r="DC34" s="6">
        <f>SUM('címrend kötelező'!DC34+'címrend önként'!DC34+'címrend államig'!DC34)</f>
        <v>0</v>
      </c>
      <c r="DD34" s="6">
        <f>SUM('címrend kötelező'!DD34+'címrend önként'!DD34+'címrend államig'!DD34)</f>
        <v>0</v>
      </c>
      <c r="DE34" s="6">
        <f>SUM('címrend kötelező'!DE34+'címrend önként'!DE34+'címrend államig'!DE34)</f>
        <v>0</v>
      </c>
      <c r="DF34" s="6">
        <f>SUM('címrend kötelező'!DF34+'címrend önként'!DF34+'címrend államig'!DF34)</f>
        <v>0</v>
      </c>
      <c r="DG34" s="6">
        <f>SUM('címrend kötelező'!DG34+'címrend önként'!DG34+'címrend államig'!DG34)</f>
        <v>0</v>
      </c>
      <c r="DH34" s="6">
        <f>SUM('címrend kötelező'!DH34+'címrend önként'!DH34+'címrend államig'!DH34)</f>
        <v>0</v>
      </c>
      <c r="DI34" s="6">
        <f>SUM('címrend kötelező'!DI34+'címrend önként'!DI34+'címrend államig'!DI34)</f>
        <v>0</v>
      </c>
      <c r="DJ34" s="6">
        <f>SUM('címrend kötelező'!DJ34+'címrend önként'!DJ34+'címrend államig'!DJ34)</f>
        <v>0</v>
      </c>
      <c r="DK34" s="6">
        <f>SUM('címrend kötelező'!DK34+'címrend önként'!DK34+'címrend államig'!DK34)</f>
        <v>0</v>
      </c>
      <c r="DL34" s="6">
        <f>SUM('címrend kötelező'!DL34+'címrend önként'!DL34+'címrend államig'!DL34)</f>
        <v>0</v>
      </c>
      <c r="DM34" s="6">
        <f>SUM('címrend kötelező'!DM34+'címrend önként'!DM34+'címrend államig'!DM34)</f>
        <v>0</v>
      </c>
      <c r="DN34" s="6">
        <f>SUM('címrend kötelező'!DN34+'címrend önként'!DN34+'címrend államig'!DN34)</f>
        <v>0</v>
      </c>
      <c r="DO34" s="6">
        <f>SUM('címrend kötelező'!DO34+'címrend önként'!DO34+'címrend államig'!DO34)</f>
        <v>0</v>
      </c>
      <c r="DP34" s="6">
        <f>SUM('címrend kötelező'!DP34+'címrend önként'!DP34+'címrend államig'!DP34)</f>
        <v>0</v>
      </c>
      <c r="DQ34" s="6">
        <f>SUM('címrend kötelező'!DQ34+'címrend önként'!DQ34+'címrend államig'!DQ34)</f>
        <v>0</v>
      </c>
      <c r="DR34" s="251">
        <f t="shared" si="772"/>
        <v>400486</v>
      </c>
      <c r="DS34" s="251">
        <f t="shared" si="773"/>
        <v>1000</v>
      </c>
      <c r="DT34" s="251">
        <f t="shared" si="774"/>
        <v>401486</v>
      </c>
      <c r="DU34" s="6">
        <f>SUM('címrend kötelező'!DU34+'címrend önként'!DU34+'címrend államig'!DU34)</f>
        <v>12714</v>
      </c>
      <c r="DV34" s="6">
        <f>SUM('címrend kötelező'!DV34+'címrend önként'!DV34+'címrend államig'!DV34)</f>
        <v>0</v>
      </c>
      <c r="DW34" s="6">
        <f>SUM('címrend kötelező'!DW34+'címrend önként'!DW34+'címrend államig'!DW34)</f>
        <v>12714</v>
      </c>
      <c r="DX34" s="6">
        <f>SUM('címrend kötelező'!DX34+'címrend önként'!DX34+'címrend államig'!DX34)</f>
        <v>3257</v>
      </c>
      <c r="DY34" s="6">
        <f>SUM('címrend kötelező'!DY34+'címrend önként'!DY34+'címrend államig'!DY34)</f>
        <v>0</v>
      </c>
      <c r="DZ34" s="6">
        <f>SUM('címrend kötelező'!DZ34+'címrend önként'!DZ34+'címrend államig'!DZ34)</f>
        <v>3257</v>
      </c>
      <c r="EA34" s="6">
        <f>SUM('címrend kötelező'!EA34+'címrend önként'!EA34+'címrend államig'!EA34)</f>
        <v>1659</v>
      </c>
      <c r="EB34" s="6">
        <f>SUM('címrend kötelező'!EB34+'címrend önként'!EB34+'címrend államig'!EB34)</f>
        <v>0</v>
      </c>
      <c r="EC34" s="6">
        <f>SUM('címrend kötelező'!EC34+'címrend önként'!EC34+'címrend államig'!EC34)</f>
        <v>1659</v>
      </c>
      <c r="ED34" s="6">
        <f>SUM('címrend kötelező'!ED34+'címrend önként'!ED34+'címrend államig'!ED34)</f>
        <v>149701</v>
      </c>
      <c r="EE34" s="6">
        <f>SUM('címrend kötelező'!EE34+'címrend önként'!EE34+'címrend államig'!EE34)</f>
        <v>0</v>
      </c>
      <c r="EF34" s="6">
        <f>SUM('címrend kötelező'!EF34+'címrend önként'!EF34+'címrend államig'!EF34)</f>
        <v>149701</v>
      </c>
      <c r="EG34" s="6">
        <f>SUM('címrend kötelező'!EG34+'címrend önként'!EG34+'címrend államig'!EG34)</f>
        <v>65628</v>
      </c>
      <c r="EH34" s="6">
        <f>SUM('címrend kötelező'!EH34+'címrend önként'!EH34+'címrend államig'!EH34)</f>
        <v>0</v>
      </c>
      <c r="EI34" s="6">
        <f>SUM('címrend kötelező'!EI34+'címrend önként'!EI34+'címrend államig'!EI34)</f>
        <v>65628</v>
      </c>
      <c r="EJ34" s="6">
        <f>SUM('címrend kötelező'!EJ34+'címrend önként'!EJ34+'címrend államig'!EJ34)</f>
        <v>9892</v>
      </c>
      <c r="EK34" s="6">
        <f>SUM('címrend kötelező'!EK34+'címrend önként'!EK34+'címrend államig'!EK34)</f>
        <v>13772</v>
      </c>
      <c r="EL34" s="6">
        <f>SUM('címrend kötelező'!EL34+'címrend önként'!EL34+'címrend államig'!EL34)</f>
        <v>23664</v>
      </c>
      <c r="EM34" s="6">
        <f>SUM('címrend kötelező'!EM34+'címrend önként'!EM34+'címrend államig'!EM34)</f>
        <v>11184</v>
      </c>
      <c r="EN34" s="6">
        <f>SUM('címrend kötelező'!EN34+'címrend önként'!EN34+'címrend államig'!EN34)</f>
        <v>0</v>
      </c>
      <c r="EO34" s="6">
        <f>SUM('címrend kötelező'!EO34+'címrend önként'!EO34+'címrend államig'!EO34)</f>
        <v>11184</v>
      </c>
      <c r="EP34" s="6">
        <f>SUM('címrend kötelező'!EP34+'címrend önként'!EP34+'címrend államig'!EP34)</f>
        <v>88600</v>
      </c>
      <c r="EQ34" s="6">
        <f>SUM('címrend kötelező'!EQ34+'címrend önként'!EQ34+'címrend államig'!EQ34)</f>
        <v>0</v>
      </c>
      <c r="ER34" s="6">
        <f>SUM('címrend kötelező'!ER34+'címrend önként'!ER34+'címrend államig'!ER34)</f>
        <v>88600</v>
      </c>
      <c r="ES34" s="6">
        <f>SUM('címrend kötelező'!ES34+'címrend önként'!ES34+'címrend államig'!ES34)</f>
        <v>59768</v>
      </c>
      <c r="ET34" s="6">
        <f>SUM('címrend kötelező'!ET34+'címrend önként'!ET34+'címrend államig'!ET34)</f>
        <v>0</v>
      </c>
      <c r="EU34" s="6">
        <f>SUM('címrend kötelező'!EU34+'címrend önként'!EU34+'címrend államig'!EU34)</f>
        <v>59768</v>
      </c>
      <c r="EV34" s="251">
        <f t="shared" si="775"/>
        <v>402403</v>
      </c>
      <c r="EW34" s="251">
        <f t="shared" si="776"/>
        <v>13772</v>
      </c>
      <c r="EX34" s="251">
        <f t="shared" si="777"/>
        <v>416175</v>
      </c>
      <c r="EY34" s="251">
        <f>'címrend kötelező'!EY34+'címrend önként'!EY34+'címrend államig'!EY34</f>
        <v>0</v>
      </c>
      <c r="EZ34" s="251">
        <f>'címrend kötelező'!EZ34+'címrend önként'!EZ34+'címrend államig'!EZ34</f>
        <v>0</v>
      </c>
      <c r="FA34" s="251">
        <f>'címrend kötelező'!FA34+'címrend önként'!FA34+'címrend államig'!FA34</f>
        <v>0</v>
      </c>
      <c r="FB34" s="251">
        <f>'címrend kötelező'!FB34+'címrend önként'!FB34+'címrend államig'!FB34</f>
        <v>11179</v>
      </c>
      <c r="FC34" s="251">
        <f>'címrend kötelező'!FC34+'címrend önként'!FC34+'címrend államig'!FC34</f>
        <v>0</v>
      </c>
      <c r="FD34" s="251">
        <f>'címrend kötelező'!FD34+'címrend önként'!FD34+'címrend államig'!FD34</f>
        <v>11179</v>
      </c>
      <c r="FE34" s="251">
        <f>'címrend kötelező'!FE34+'címrend önként'!FE34+'címrend államig'!FE34</f>
        <v>0</v>
      </c>
      <c r="FF34" s="251">
        <f>'címrend kötelező'!FF34+'címrend önként'!FF34+'címrend államig'!FF34</f>
        <v>0</v>
      </c>
      <c r="FG34" s="251">
        <f>'címrend kötelező'!FG34+'címrend önként'!FG34+'címrend államig'!FG34</f>
        <v>0</v>
      </c>
      <c r="FH34" s="251">
        <f>'címrend kötelező'!FH34+'címrend önként'!FH34+'címrend államig'!FH34</f>
        <v>0</v>
      </c>
      <c r="FI34" s="251">
        <f>'címrend kötelező'!FI34+'címrend önként'!FI34+'címrend államig'!FI34</f>
        <v>0</v>
      </c>
      <c r="FJ34" s="251">
        <f>'címrend kötelező'!FJ34+'címrend önként'!FJ34+'címrend államig'!FJ34</f>
        <v>0</v>
      </c>
      <c r="FK34" s="251">
        <f>'címrend kötelező'!FK34+'címrend önként'!FK34+'címrend államig'!FK34</f>
        <v>0</v>
      </c>
      <c r="FL34" s="251">
        <f>'címrend kötelező'!FL34+'címrend önként'!FL34+'címrend államig'!FL34</f>
        <v>0</v>
      </c>
      <c r="FM34" s="251">
        <f>'címrend kötelező'!FM34+'címrend önként'!FM34+'címrend államig'!FM34</f>
        <v>0</v>
      </c>
      <c r="FN34" s="251">
        <f>'címrend kötelező'!FN34+'címrend önként'!FN34+'címrend államig'!FN34</f>
        <v>0</v>
      </c>
      <c r="FO34" s="251">
        <f>'címrend kötelező'!FO34+'címrend önként'!FO34+'címrend államig'!FO34</f>
        <v>0</v>
      </c>
      <c r="FP34" s="251">
        <f>'címrend kötelező'!FP34+'címrend önként'!FP34+'címrend államig'!FP34</f>
        <v>0</v>
      </c>
      <c r="FQ34" s="251">
        <f>'címrend kötelező'!FQ34+'címrend önként'!FQ34+'címrend államig'!FQ34</f>
        <v>0</v>
      </c>
      <c r="FR34" s="251">
        <f>'címrend kötelező'!FR34+'címrend önként'!FR34+'címrend államig'!FR34</f>
        <v>0</v>
      </c>
      <c r="FS34" s="251">
        <f>'címrend kötelező'!FS34+'címrend önként'!FS34+'címrend államig'!FS34</f>
        <v>0</v>
      </c>
      <c r="FT34" s="251">
        <f>'címrend kötelező'!FT34+'címrend önként'!FT34+'címrend államig'!FT34</f>
        <v>0</v>
      </c>
      <c r="FU34" s="251">
        <f>'címrend kötelező'!FU34+'címrend önként'!FU34+'címrend államig'!FU34</f>
        <v>0</v>
      </c>
      <c r="FV34" s="251">
        <f>'címrend kötelező'!FV34+'címrend önként'!FV34+'címrend államig'!FV34</f>
        <v>0</v>
      </c>
      <c r="FW34" s="251">
        <f>'címrend kötelező'!FW34+'címrend önként'!FW34+'címrend államig'!FW34</f>
        <v>0</v>
      </c>
      <c r="FX34" s="251">
        <f>'címrend kötelező'!FX34+'címrend önként'!FX34+'címrend államig'!FX34</f>
        <v>0</v>
      </c>
      <c r="FY34" s="251">
        <f>'címrend kötelező'!FY34+'címrend önként'!FY34+'címrend államig'!FY34</f>
        <v>0</v>
      </c>
      <c r="FZ34" s="251">
        <f>'címrend kötelező'!FZ34+'címrend önként'!FZ34+'címrend államig'!FZ34</f>
        <v>0</v>
      </c>
      <c r="GA34" s="251">
        <f>'címrend kötelező'!GA34+'címrend önként'!GA34+'címrend államig'!GA34</f>
        <v>0</v>
      </c>
      <c r="GB34" s="251">
        <f>'címrend kötelező'!GB34+'címrend önként'!GB34+'címrend államig'!GB34</f>
        <v>0</v>
      </c>
      <c r="GC34" s="251">
        <f>'címrend kötelező'!GC34+'címrend önként'!GC34+'címrend államig'!GC34</f>
        <v>0</v>
      </c>
      <c r="GD34" s="251">
        <f>'címrend kötelező'!GD34+'címrend önként'!GD34+'címrend államig'!GD34</f>
        <v>0</v>
      </c>
      <c r="GE34" s="251">
        <f>'címrend kötelező'!GE34+'címrend önként'!GE34+'címrend államig'!GE34</f>
        <v>0</v>
      </c>
      <c r="GF34" s="251">
        <f>'címrend kötelező'!GF34+'címrend önként'!GF34+'címrend államig'!GF34</f>
        <v>0</v>
      </c>
      <c r="GG34" s="251">
        <f>'címrend kötelező'!GG34+'címrend önként'!GG34+'címrend államig'!GG34</f>
        <v>0</v>
      </c>
      <c r="GH34" s="251">
        <f>'címrend kötelező'!GH34+'címrend önként'!GH34+'címrend államig'!GH34</f>
        <v>0</v>
      </c>
      <c r="GI34" s="251">
        <f>'címrend kötelező'!GI34+'címrend önként'!GI34+'címrend államig'!GI34</f>
        <v>0</v>
      </c>
      <c r="GJ34" s="251">
        <f>'címrend kötelező'!GJ34+'címrend önként'!GJ34+'címrend államig'!GJ34</f>
        <v>0</v>
      </c>
      <c r="GK34" s="251">
        <f>'címrend kötelező'!GK34+'címrend önként'!GK34+'címrend államig'!GK34</f>
        <v>0</v>
      </c>
      <c r="GL34" s="251">
        <f t="shared" si="778"/>
        <v>11179</v>
      </c>
      <c r="GM34" s="251">
        <f t="shared" si="779"/>
        <v>0</v>
      </c>
      <c r="GN34" s="251">
        <f t="shared" si="779"/>
        <v>11179</v>
      </c>
      <c r="GO34" s="251">
        <f>'címrend kötelező'!GO34+'címrend önként'!GO34+'címrend államig'!GO34</f>
        <v>67808</v>
      </c>
      <c r="GP34" s="251">
        <f>'címrend kötelező'!GP34+'címrend önként'!GP34+'címrend államig'!GP34</f>
        <v>0</v>
      </c>
      <c r="GQ34" s="251">
        <f>'címrend kötelező'!GQ34+'címrend önként'!GQ34+'címrend államig'!GQ34</f>
        <v>67808</v>
      </c>
      <c r="GR34" s="251">
        <f>'címrend kötelező'!GR34+'címrend önként'!GR34+'címrend államig'!GR34</f>
        <v>1543570</v>
      </c>
      <c r="GS34" s="251">
        <f>'címrend kötelező'!GS34+'címrend önként'!GS34+'címrend államig'!GS34</f>
        <v>0</v>
      </c>
      <c r="GT34" s="251">
        <f>'címrend kötelező'!GT34+'címrend önként'!GT34+'címrend államig'!GT34</f>
        <v>1543570</v>
      </c>
      <c r="GU34" s="251">
        <f>'címrend kötelező'!GU34+'címrend önként'!GU34+'címrend államig'!GU34</f>
        <v>1134</v>
      </c>
      <c r="GV34" s="251">
        <f>'címrend kötelező'!GV34+'címrend önként'!GV34+'címrend államig'!GV34</f>
        <v>0</v>
      </c>
      <c r="GW34" s="251">
        <f>'címrend kötelező'!GW34+'címrend önként'!GW34+'címrend államig'!GW34</f>
        <v>1134</v>
      </c>
      <c r="GX34" s="251">
        <f t="shared" si="159"/>
        <v>1623691</v>
      </c>
      <c r="GY34" s="251">
        <f t="shared" si="780"/>
        <v>0</v>
      </c>
      <c r="GZ34" s="251">
        <f t="shared" si="781"/>
        <v>1623691</v>
      </c>
      <c r="HA34" s="35">
        <f t="shared" si="162"/>
        <v>2426580</v>
      </c>
      <c r="HB34" s="35">
        <f t="shared" si="782"/>
        <v>14772</v>
      </c>
      <c r="HC34" s="131">
        <f t="shared" si="783"/>
        <v>2441352</v>
      </c>
      <c r="HE34" s="136"/>
      <c r="HF34" s="136"/>
    </row>
    <row r="35" spans="1:214" ht="15" customHeight="1" x14ac:dyDescent="0.2">
      <c r="A35" s="120" t="s">
        <v>402</v>
      </c>
      <c r="B35" s="6">
        <f>SUM('címrend kötelező'!B35+'címrend önként'!B35+'címrend államig'!B35)</f>
        <v>0</v>
      </c>
      <c r="C35" s="6">
        <f>SUM('címrend kötelező'!C35+'címrend önként'!C35+'címrend államig'!C35)</f>
        <v>0</v>
      </c>
      <c r="D35" s="6">
        <f>SUM('címrend kötelező'!D35+'címrend önként'!D35+'címrend államig'!D35)</f>
        <v>0</v>
      </c>
      <c r="E35" s="6">
        <f>SUM('címrend kötelező'!E35+'címrend önként'!E35+'címrend államig'!E35)</f>
        <v>0</v>
      </c>
      <c r="F35" s="6">
        <f>SUM('címrend kötelező'!F35+'címrend önként'!F35+'címrend államig'!F35)</f>
        <v>0</v>
      </c>
      <c r="G35" s="6">
        <f>SUM('címrend kötelező'!G35+'címrend önként'!G35+'címrend államig'!G35)</f>
        <v>0</v>
      </c>
      <c r="H35" s="6">
        <f>SUM('címrend kötelező'!H35+'címrend önként'!H35+'címrend államig'!H35)</f>
        <v>0</v>
      </c>
      <c r="I35" s="6">
        <f>SUM('címrend kötelező'!I35+'címrend önként'!I35+'címrend államig'!I35)</f>
        <v>0</v>
      </c>
      <c r="J35" s="6">
        <f>SUM('címrend kötelező'!J35+'címrend önként'!J35+'címrend államig'!J35)</f>
        <v>0</v>
      </c>
      <c r="K35" s="6">
        <f>SUM('címrend kötelező'!K35+'címrend önként'!K35+'címrend államig'!K35)</f>
        <v>0</v>
      </c>
      <c r="L35" s="6">
        <f>SUM('címrend kötelező'!L35+'címrend önként'!L35+'címrend államig'!L35)</f>
        <v>0</v>
      </c>
      <c r="M35" s="6">
        <f>SUM('címrend kötelező'!M35+'címrend önként'!M35+'címrend államig'!M35)</f>
        <v>0</v>
      </c>
      <c r="N35" s="6">
        <f>SUM('címrend kötelező'!N35+'címrend önként'!N35+'címrend államig'!N35)</f>
        <v>0</v>
      </c>
      <c r="O35" s="6">
        <f>SUM('címrend kötelező'!O35+'címrend önként'!O35+'címrend államig'!O35)</f>
        <v>0</v>
      </c>
      <c r="P35" s="6">
        <f>SUM('címrend kötelező'!P35+'címrend önként'!P35+'címrend államig'!P35)</f>
        <v>0</v>
      </c>
      <c r="Q35" s="6">
        <f>SUM('címrend kötelező'!Q35+'címrend önként'!Q35+'címrend államig'!Q35)</f>
        <v>0</v>
      </c>
      <c r="R35" s="6">
        <f>SUM('címrend kötelező'!R35+'címrend önként'!R35+'címrend államig'!R35)</f>
        <v>0</v>
      </c>
      <c r="S35" s="6">
        <f>SUM('címrend kötelező'!S35+'címrend önként'!S35+'címrend államig'!S35)</f>
        <v>0</v>
      </c>
      <c r="T35" s="6">
        <f>SUM('címrend kötelező'!T35+'címrend önként'!T35+'címrend államig'!T35)</f>
        <v>0</v>
      </c>
      <c r="U35" s="6">
        <f>SUM('címrend kötelező'!U35+'címrend önként'!U35+'címrend államig'!U35)</f>
        <v>0</v>
      </c>
      <c r="V35" s="6">
        <f>SUM('címrend kötelező'!V35+'címrend önként'!V35+'címrend államig'!V35)</f>
        <v>0</v>
      </c>
      <c r="W35" s="6">
        <f>SUM('címrend kötelező'!W35+'címrend önként'!W35+'címrend államig'!W35)</f>
        <v>8245012</v>
      </c>
      <c r="X35" s="6">
        <f>SUM('címrend kötelező'!X35+'címrend önként'!X35+'címrend államig'!X35)</f>
        <v>0</v>
      </c>
      <c r="Y35" s="6">
        <f>SUM('címrend kötelező'!Y35+'címrend önként'!Y35+'címrend államig'!Y35)</f>
        <v>8245012</v>
      </c>
      <c r="Z35" s="6">
        <f>SUM('címrend kötelező'!Z35+'címrend önként'!Z35+'címrend államig'!Z35)</f>
        <v>0</v>
      </c>
      <c r="AA35" s="6">
        <f>SUM('címrend kötelező'!AA35+'címrend önként'!AA35+'címrend államig'!AA35)</f>
        <v>0</v>
      </c>
      <c r="AB35" s="6">
        <f>SUM('címrend kötelező'!AB35+'címrend önként'!AB35+'címrend államig'!AB35)</f>
        <v>0</v>
      </c>
      <c r="AC35" s="6">
        <f>SUM('címrend kötelező'!AC35+'címrend önként'!AC35+'címrend államig'!AC35)</f>
        <v>0</v>
      </c>
      <c r="AD35" s="6">
        <f>SUM('címrend kötelező'!AD35+'címrend önként'!AD35+'címrend államig'!AD35)</f>
        <v>0</v>
      </c>
      <c r="AE35" s="6">
        <f>SUM('címrend kötelező'!AE35+'címrend önként'!AE35+'címrend államig'!AE35)</f>
        <v>0</v>
      </c>
      <c r="AF35" s="6">
        <f>SUM('címrend kötelező'!AF35+'címrend önként'!AF35+'címrend államig'!AF35)</f>
        <v>0</v>
      </c>
      <c r="AG35" s="6">
        <f>SUM('címrend kötelező'!AG35+'címrend önként'!AG35+'címrend államig'!AG35)</f>
        <v>0</v>
      </c>
      <c r="AH35" s="6">
        <f>SUM('címrend kötelező'!AH35+'címrend önként'!AH35+'címrend államig'!AH35)</f>
        <v>0</v>
      </c>
      <c r="AI35" s="6">
        <f>SUM('címrend kötelező'!AI35+'címrend önként'!AI35+'címrend államig'!AI35)</f>
        <v>0</v>
      </c>
      <c r="AJ35" s="6">
        <f>SUM('címrend kötelező'!AJ35+'címrend önként'!AJ35+'címrend államig'!AJ35)</f>
        <v>0</v>
      </c>
      <c r="AK35" s="6">
        <f>SUM('címrend kötelező'!AK35+'címrend önként'!AK35+'címrend államig'!AK35)</f>
        <v>0</v>
      </c>
      <c r="AL35" s="6">
        <f>SUM('címrend kötelező'!AL35+'címrend önként'!AL35+'címrend államig'!AL35)</f>
        <v>0</v>
      </c>
      <c r="AM35" s="6">
        <f>SUM('címrend kötelező'!AM35+'címrend önként'!AM35+'címrend államig'!AM35)</f>
        <v>0</v>
      </c>
      <c r="AN35" s="6">
        <f>SUM('címrend kötelező'!AN35+'címrend önként'!AN35+'címrend államig'!AN35)</f>
        <v>0</v>
      </c>
      <c r="AO35" s="6">
        <f>SUM('címrend kötelező'!AO35+'címrend önként'!AO35+'címrend államig'!AO35)</f>
        <v>0</v>
      </c>
      <c r="AP35" s="6">
        <f>SUM('címrend kötelező'!AP35+'címrend önként'!AP35+'címrend államig'!AP35)</f>
        <v>0</v>
      </c>
      <c r="AQ35" s="6">
        <f>SUM('címrend kötelező'!AQ35+'címrend önként'!AQ35+'címrend államig'!AQ35)</f>
        <v>0</v>
      </c>
      <c r="AR35" s="6">
        <f>SUM('címrend kötelező'!AR35+'címrend önként'!AR35+'címrend államig'!AR35)</f>
        <v>0</v>
      </c>
      <c r="AS35" s="6">
        <f>SUM('címrend kötelező'!AS35+'címrend önként'!AS35+'címrend államig'!AS35)</f>
        <v>0</v>
      </c>
      <c r="AT35" s="6">
        <f>SUM('címrend kötelező'!AT35+'címrend önként'!AT35+'címrend államig'!AT35)</f>
        <v>0</v>
      </c>
      <c r="AU35" s="6">
        <f>SUM('címrend kötelező'!AU35+'címrend önként'!AU35+'címrend államig'!AU35)</f>
        <v>0</v>
      </c>
      <c r="AV35" s="6">
        <f>SUM('címrend kötelező'!AV35+'címrend önként'!AV35+'címrend államig'!AV35)</f>
        <v>0</v>
      </c>
      <c r="AW35" s="6">
        <f>SUM('címrend kötelező'!AW35+'címrend önként'!AW35+'címrend államig'!AW35)</f>
        <v>0</v>
      </c>
      <c r="AX35" s="6">
        <f>SUM('címrend kötelező'!AX35+'címrend önként'!AX35+'címrend államig'!AX35)</f>
        <v>0</v>
      </c>
      <c r="AY35" s="6">
        <f>SUM('címrend kötelező'!AY35+'címrend önként'!AY35+'címrend államig'!AY35)</f>
        <v>0</v>
      </c>
      <c r="AZ35" s="6">
        <f>SUM('címrend kötelező'!AZ35+'címrend önként'!AZ35+'címrend államig'!AZ35)</f>
        <v>0</v>
      </c>
      <c r="BA35" s="6">
        <f>SUM('címrend kötelező'!BA35+'címrend önként'!BA35+'címrend államig'!BA35)</f>
        <v>0</v>
      </c>
      <c r="BB35" s="6">
        <f>SUM('címrend kötelező'!BB35+'címrend önként'!BB35+'címrend államig'!BB35)</f>
        <v>0</v>
      </c>
      <c r="BC35" s="6">
        <f>SUM('címrend kötelező'!BC35+'címrend önként'!BC35+'címrend államig'!BC35)</f>
        <v>0</v>
      </c>
      <c r="BD35" s="6">
        <f>SUM('címrend kötelező'!BD35+'címrend önként'!BD35+'címrend államig'!BD35)</f>
        <v>0</v>
      </c>
      <c r="BE35" s="6">
        <f>SUM('címrend kötelező'!BE35+'címrend önként'!BE35+'címrend államig'!BE35)</f>
        <v>0</v>
      </c>
      <c r="BF35" s="6">
        <f>SUM('címrend kötelező'!BF35+'címrend önként'!BF35+'címrend államig'!BF35)</f>
        <v>0</v>
      </c>
      <c r="BG35" s="6">
        <f>SUM('címrend kötelező'!BG35+'címrend önként'!BG35+'címrend államig'!BG35)</f>
        <v>0</v>
      </c>
      <c r="BH35" s="6">
        <f>SUM('címrend kötelező'!BH35+'címrend önként'!BH35+'címrend államig'!BH35)</f>
        <v>0</v>
      </c>
      <c r="BI35" s="6">
        <f>SUM('címrend kötelező'!BI35+'címrend önként'!BI35+'címrend államig'!BI35)</f>
        <v>0</v>
      </c>
      <c r="BJ35" s="6">
        <f>SUM('címrend kötelező'!BJ35+'címrend önként'!BJ35+'címrend államig'!BJ35)</f>
        <v>0</v>
      </c>
      <c r="BK35" s="6">
        <f>SUM('címrend kötelező'!BK35+'címrend önként'!BK35+'címrend államig'!BK35)</f>
        <v>0</v>
      </c>
      <c r="BL35" s="6">
        <f>SUM('címrend kötelező'!BL35+'címrend önként'!BL35+'címrend államig'!BL35)</f>
        <v>0</v>
      </c>
      <c r="BM35" s="6">
        <f>SUM('címrend kötelező'!BM35+'címrend önként'!BM35+'címrend államig'!BM35)</f>
        <v>0</v>
      </c>
      <c r="BN35" s="6">
        <f>SUM('címrend kötelező'!BN35+'címrend önként'!BN35+'címrend államig'!BN35)</f>
        <v>0</v>
      </c>
      <c r="BO35" s="6">
        <f>SUM('címrend kötelező'!BO35+'címrend önként'!BO35+'címrend államig'!BO35)</f>
        <v>0</v>
      </c>
      <c r="BP35" s="6">
        <f>SUM('címrend kötelező'!BP35+'címrend önként'!BP35+'címrend államig'!BP35)</f>
        <v>0</v>
      </c>
      <c r="BQ35" s="6">
        <f>SUM('címrend kötelező'!BQ35+'címrend önként'!BQ35+'címrend államig'!BQ35)</f>
        <v>0</v>
      </c>
      <c r="BR35" s="6">
        <f>SUM('címrend kötelező'!BR35+'címrend önként'!BR35+'címrend államig'!BR35)</f>
        <v>0</v>
      </c>
      <c r="BS35" s="6">
        <f>SUM('címrend kötelező'!BS35+'címrend önként'!BS35+'címrend államig'!BS35)</f>
        <v>0</v>
      </c>
      <c r="BT35" s="6">
        <f>SUM('címrend kötelező'!BT35+'címrend önként'!BT35+'címrend államig'!BT35)</f>
        <v>0</v>
      </c>
      <c r="BU35" s="6">
        <f>SUM('címrend kötelező'!BU35+'címrend önként'!BU35+'címrend államig'!BU35)</f>
        <v>0</v>
      </c>
      <c r="BV35" s="6">
        <f>SUM('címrend kötelező'!BV35+'címrend önként'!BV35+'címrend államig'!BV35)</f>
        <v>0</v>
      </c>
      <c r="BW35" s="6">
        <f>SUM('címrend kötelező'!BW35+'címrend önként'!BW35+'címrend államig'!BW35)</f>
        <v>0</v>
      </c>
      <c r="BX35" s="6">
        <f>SUM('címrend kötelező'!BX35+'címrend önként'!BX35+'címrend államig'!BX35)</f>
        <v>0</v>
      </c>
      <c r="BY35" s="6">
        <f>SUM('címrend kötelező'!BY35+'címrend önként'!BY35+'címrend államig'!BY35)</f>
        <v>0</v>
      </c>
      <c r="BZ35" s="6">
        <f>SUM('címrend kötelező'!BZ35+'címrend önként'!BZ35+'címrend államig'!BZ35)</f>
        <v>0</v>
      </c>
      <c r="CA35" s="6">
        <f>SUM('címrend kötelező'!CA35+'címrend önként'!CA35+'címrend államig'!CA35)</f>
        <v>0</v>
      </c>
      <c r="CB35" s="6">
        <f>SUM('címrend kötelező'!CB35+'címrend önként'!CB35+'címrend államig'!CB35)</f>
        <v>0</v>
      </c>
      <c r="CC35" s="6">
        <f>SUM('címrend kötelező'!CC35+'címrend önként'!CC35+'címrend államig'!CC35)</f>
        <v>0</v>
      </c>
      <c r="CD35" s="6">
        <f>SUM('címrend kötelező'!CD35+'címrend önként'!CD35+'címrend államig'!CD35)</f>
        <v>0</v>
      </c>
      <c r="CE35" s="6">
        <f>SUM('címrend kötelező'!CE35+'címrend önként'!CE35+'címrend államig'!CE35)</f>
        <v>0</v>
      </c>
      <c r="CF35" s="6">
        <f>SUM('címrend kötelező'!CF35+'címrend önként'!CF35+'címrend államig'!CF35)</f>
        <v>0</v>
      </c>
      <c r="CG35" s="6">
        <f>SUM('címrend kötelező'!CG35+'címrend önként'!CG35+'címrend államig'!CG35)</f>
        <v>0</v>
      </c>
      <c r="CH35" s="6">
        <f>SUM('címrend kötelező'!CH35+'címrend önként'!CH35+'címrend államig'!CH35)</f>
        <v>0</v>
      </c>
      <c r="CI35" s="6">
        <f>SUM('címrend kötelező'!CI35+'címrend önként'!CI35+'címrend államig'!CI35)</f>
        <v>0</v>
      </c>
      <c r="CJ35" s="6">
        <f>SUM('címrend kötelező'!CJ35+'címrend önként'!CJ35+'címrend államig'!CJ35)</f>
        <v>0</v>
      </c>
      <c r="CK35" s="6">
        <f>SUM('címrend kötelező'!CK35+'címrend önként'!CK35+'címrend államig'!CK35)</f>
        <v>0</v>
      </c>
      <c r="CL35" s="6">
        <f>SUM('címrend kötelező'!CL35+'címrend önként'!CL35+'címrend államig'!CL35)</f>
        <v>0</v>
      </c>
      <c r="CM35" s="6">
        <f>SUM('címrend kötelező'!CM35+'címrend önként'!CM35+'címrend államig'!CM35)</f>
        <v>0</v>
      </c>
      <c r="CN35" s="6">
        <f>SUM('címrend kötelező'!CN35+'címrend önként'!CN35+'címrend államig'!CN35)</f>
        <v>0</v>
      </c>
      <c r="CO35" s="6">
        <f>SUM('címrend kötelező'!CO35+'címrend önként'!CO35+'címrend államig'!CO35)</f>
        <v>0</v>
      </c>
      <c r="CP35" s="6">
        <f>SUM('címrend kötelező'!CP35+'címrend önként'!CP35+'címrend államig'!CP35)</f>
        <v>0</v>
      </c>
      <c r="CQ35" s="6">
        <f>SUM('címrend kötelező'!CQ35+'címrend önként'!CQ35+'címrend államig'!CQ35)</f>
        <v>0</v>
      </c>
      <c r="CR35" s="6">
        <f>SUM('címrend kötelező'!CR35+'címrend önként'!CR35+'címrend államig'!CR35)</f>
        <v>0</v>
      </c>
      <c r="CS35" s="6">
        <f>SUM('címrend kötelező'!CS35+'címrend önként'!CS35+'címrend államig'!CS35)</f>
        <v>0</v>
      </c>
      <c r="CT35" s="6">
        <f>SUM('címrend kötelező'!CT35+'címrend önként'!CT35+'címrend államig'!CT35)</f>
        <v>0</v>
      </c>
      <c r="CU35" s="6">
        <f>SUM('címrend kötelező'!CU35+'címrend önként'!CU35+'címrend államig'!CU35)</f>
        <v>0</v>
      </c>
      <c r="CV35" s="6">
        <f>SUM('címrend kötelező'!CV35+'címrend önként'!CV35+'címrend államig'!CV35)</f>
        <v>0</v>
      </c>
      <c r="CW35" s="6">
        <f>SUM('címrend kötelező'!CW35+'címrend önként'!CW35+'címrend államig'!CW35)</f>
        <v>0</v>
      </c>
      <c r="CX35" s="6">
        <f>SUM('címrend kötelező'!CX35+'címrend önként'!CX35+'címrend államig'!CX35)</f>
        <v>0</v>
      </c>
      <c r="CY35" s="6">
        <f>SUM('címrend kötelező'!CY35+'címrend önként'!CY35+'címrend államig'!CY35)</f>
        <v>0</v>
      </c>
      <c r="CZ35" s="6">
        <f>SUM('címrend kötelező'!CZ35+'címrend önként'!CZ35+'címrend államig'!CZ35)</f>
        <v>0</v>
      </c>
      <c r="DA35" s="6">
        <f>SUM('címrend kötelező'!DA35+'címrend önként'!DA35+'címrend államig'!DA35)</f>
        <v>0</v>
      </c>
      <c r="DB35" s="6">
        <f>SUM('címrend kötelező'!DB35+'címrend önként'!DB35+'címrend államig'!DB35)</f>
        <v>0</v>
      </c>
      <c r="DC35" s="6">
        <f>SUM('címrend kötelező'!DC35+'címrend önként'!DC35+'címrend államig'!DC35)</f>
        <v>0</v>
      </c>
      <c r="DD35" s="6">
        <f>SUM('címrend kötelező'!DD35+'címrend önként'!DD35+'címrend államig'!DD35)</f>
        <v>0</v>
      </c>
      <c r="DE35" s="6">
        <f>SUM('címrend kötelező'!DE35+'címrend önként'!DE35+'címrend államig'!DE35)</f>
        <v>0</v>
      </c>
      <c r="DF35" s="6">
        <f>SUM('címrend kötelező'!DF35+'címrend önként'!DF35+'címrend államig'!DF35)</f>
        <v>0</v>
      </c>
      <c r="DG35" s="6">
        <f>SUM('címrend kötelező'!DG35+'címrend önként'!DG35+'címrend államig'!DG35)</f>
        <v>0</v>
      </c>
      <c r="DH35" s="6">
        <f>SUM('címrend kötelező'!DH35+'címrend önként'!DH35+'címrend államig'!DH35)</f>
        <v>0</v>
      </c>
      <c r="DI35" s="6">
        <f>SUM('címrend kötelező'!DI35+'címrend önként'!DI35+'címrend államig'!DI35)</f>
        <v>0</v>
      </c>
      <c r="DJ35" s="6">
        <f>SUM('címrend kötelező'!DJ35+'címrend önként'!DJ35+'címrend államig'!DJ35)</f>
        <v>0</v>
      </c>
      <c r="DK35" s="6">
        <f>SUM('címrend kötelező'!DK35+'címrend önként'!DK35+'címrend államig'!DK35)</f>
        <v>0</v>
      </c>
      <c r="DL35" s="6">
        <f>SUM('címrend kötelező'!DL35+'címrend önként'!DL35+'címrend államig'!DL35)</f>
        <v>0</v>
      </c>
      <c r="DM35" s="6">
        <f>SUM('címrend kötelező'!DM35+'címrend önként'!DM35+'címrend államig'!DM35)</f>
        <v>0</v>
      </c>
      <c r="DN35" s="6">
        <f>SUM('címrend kötelező'!DN35+'címrend önként'!DN35+'címrend államig'!DN35)</f>
        <v>0</v>
      </c>
      <c r="DO35" s="6">
        <f>SUM('címrend kötelező'!DO35+'címrend önként'!DO35+'címrend államig'!DO35)</f>
        <v>0</v>
      </c>
      <c r="DP35" s="6">
        <f>SUM('címrend kötelező'!DP35+'címrend önként'!DP35+'címrend államig'!DP35)</f>
        <v>0</v>
      </c>
      <c r="DQ35" s="6">
        <f>SUM('címrend kötelező'!DQ35+'címrend önként'!DQ35+'címrend államig'!DQ35)</f>
        <v>0</v>
      </c>
      <c r="DR35" s="251">
        <f t="shared" si="772"/>
        <v>8245012</v>
      </c>
      <c r="DS35" s="251">
        <f t="shared" si="773"/>
        <v>0</v>
      </c>
      <c r="DT35" s="251">
        <f t="shared" si="774"/>
        <v>8245012</v>
      </c>
      <c r="DU35" s="6">
        <f>SUM('címrend kötelező'!DU35+'címrend önként'!DU35+'címrend államig'!DU35)</f>
        <v>1000</v>
      </c>
      <c r="DV35" s="6">
        <f>SUM('címrend kötelező'!DV35+'címrend önként'!DV35+'címrend államig'!DV35)</f>
        <v>0</v>
      </c>
      <c r="DW35" s="6">
        <f>SUM('címrend kötelező'!DW35+'címrend önként'!DW35+'címrend államig'!DW35)</f>
        <v>1000</v>
      </c>
      <c r="DX35" s="6">
        <f>SUM('címrend kötelező'!DX35+'címrend önként'!DX35+'címrend államig'!DX35)</f>
        <v>600</v>
      </c>
      <c r="DY35" s="6">
        <f>SUM('címrend kötelező'!DY35+'címrend önként'!DY35+'címrend államig'!DY35)</f>
        <v>0</v>
      </c>
      <c r="DZ35" s="6">
        <f>SUM('címrend kötelező'!DZ35+'címrend önként'!DZ35+'címrend államig'!DZ35)</f>
        <v>600</v>
      </c>
      <c r="EA35" s="6">
        <f>SUM('címrend kötelező'!EA35+'címrend önként'!EA35+'címrend államig'!EA35)</f>
        <v>0</v>
      </c>
      <c r="EB35" s="6">
        <f>SUM('címrend kötelező'!EB35+'címrend önként'!EB35+'címrend államig'!EB35)</f>
        <v>0</v>
      </c>
      <c r="EC35" s="6">
        <f>SUM('címrend kötelező'!EC35+'címrend önként'!EC35+'címrend államig'!EC35)</f>
        <v>0</v>
      </c>
      <c r="ED35" s="6">
        <f>SUM('címrend kötelező'!ED35+'címrend önként'!ED35+'címrend államig'!ED35)</f>
        <v>0</v>
      </c>
      <c r="EE35" s="6">
        <f>SUM('címrend kötelező'!EE35+'címrend önként'!EE35+'címrend államig'!EE35)</f>
        <v>0</v>
      </c>
      <c r="EF35" s="6">
        <f>SUM('címrend kötelező'!EF35+'címrend önként'!EF35+'címrend államig'!EF35)</f>
        <v>0</v>
      </c>
      <c r="EG35" s="6">
        <f>SUM('címrend kötelező'!EG35+'címrend önként'!EG35+'címrend államig'!EG35)</f>
        <v>0</v>
      </c>
      <c r="EH35" s="6">
        <f>SUM('címrend kötelező'!EH35+'címrend önként'!EH35+'címrend államig'!EH35)</f>
        <v>0</v>
      </c>
      <c r="EI35" s="6">
        <f>SUM('címrend kötelező'!EI35+'címrend önként'!EI35+'címrend államig'!EI35)</f>
        <v>0</v>
      </c>
      <c r="EJ35" s="6">
        <f>SUM('címrend kötelező'!EJ35+'címrend önként'!EJ35+'címrend államig'!EJ35)</f>
        <v>0</v>
      </c>
      <c r="EK35" s="6">
        <f>SUM('címrend kötelező'!EK35+'címrend önként'!EK35+'címrend államig'!EK35)</f>
        <v>0</v>
      </c>
      <c r="EL35" s="6">
        <f>SUM('címrend kötelező'!EL35+'címrend önként'!EL35+'címrend államig'!EL35)</f>
        <v>0</v>
      </c>
      <c r="EM35" s="6">
        <f>SUM('címrend kötelező'!EM35+'címrend önként'!EM35+'címrend államig'!EM35)</f>
        <v>0</v>
      </c>
      <c r="EN35" s="6">
        <f>SUM('címrend kötelező'!EN35+'címrend önként'!EN35+'címrend államig'!EN35)</f>
        <v>0</v>
      </c>
      <c r="EO35" s="6">
        <f>SUM('címrend kötelező'!EO35+'címrend önként'!EO35+'címrend államig'!EO35)</f>
        <v>0</v>
      </c>
      <c r="EP35" s="6">
        <f>SUM('címrend kötelező'!EP35+'címrend önként'!EP35+'címrend államig'!EP35)</f>
        <v>0</v>
      </c>
      <c r="EQ35" s="6">
        <f>SUM('címrend kötelező'!EQ35+'címrend önként'!EQ35+'címrend államig'!EQ35)</f>
        <v>0</v>
      </c>
      <c r="ER35" s="6">
        <f>SUM('címrend kötelező'!ER35+'címrend önként'!ER35+'címrend államig'!ER35)</f>
        <v>0</v>
      </c>
      <c r="ES35" s="6">
        <f>SUM('címrend kötelező'!ES35+'címrend önként'!ES35+'címrend államig'!ES35)</f>
        <v>35000</v>
      </c>
      <c r="ET35" s="6">
        <f>SUM('címrend kötelező'!ET35+'címrend önként'!ET35+'címrend államig'!ET35)</f>
        <v>0</v>
      </c>
      <c r="EU35" s="6">
        <f>SUM('címrend kötelező'!EU35+'címrend önként'!EU35+'címrend államig'!EU35)</f>
        <v>35000</v>
      </c>
      <c r="EV35" s="251">
        <f t="shared" si="775"/>
        <v>36600</v>
      </c>
      <c r="EW35" s="251">
        <f t="shared" si="776"/>
        <v>0</v>
      </c>
      <c r="EX35" s="251">
        <f t="shared" si="777"/>
        <v>36600</v>
      </c>
      <c r="EY35" s="251">
        <f>'címrend kötelező'!EY35+'címrend önként'!EY35+'címrend államig'!EY35</f>
        <v>0</v>
      </c>
      <c r="EZ35" s="251">
        <f>'címrend kötelező'!EZ35+'címrend önként'!EZ35+'címrend államig'!EZ35</f>
        <v>0</v>
      </c>
      <c r="FA35" s="251">
        <f>'címrend kötelező'!FA35+'címrend önként'!FA35+'címrend államig'!FA35</f>
        <v>0</v>
      </c>
      <c r="FB35" s="251">
        <f>'címrend kötelező'!FB35+'címrend önként'!FB35+'címrend államig'!FB35</f>
        <v>0</v>
      </c>
      <c r="FC35" s="251">
        <f>'címrend kötelező'!FC35+'címrend önként'!FC35+'címrend államig'!FC35</f>
        <v>0</v>
      </c>
      <c r="FD35" s="251">
        <f>'címrend kötelező'!FD35+'címrend önként'!FD35+'címrend államig'!FD35</f>
        <v>0</v>
      </c>
      <c r="FE35" s="251">
        <f>'címrend kötelező'!FE35+'címrend önként'!FE35+'címrend államig'!FE35</f>
        <v>0</v>
      </c>
      <c r="FF35" s="251">
        <f>'címrend kötelező'!FF35+'címrend önként'!FF35+'címrend államig'!FF35</f>
        <v>0</v>
      </c>
      <c r="FG35" s="251">
        <f>'címrend kötelező'!FG35+'címrend önként'!FG35+'címrend államig'!FG35</f>
        <v>0</v>
      </c>
      <c r="FH35" s="251">
        <f>'címrend kötelező'!FH35+'címrend önként'!FH35+'címrend államig'!FH35</f>
        <v>0</v>
      </c>
      <c r="FI35" s="251">
        <f>'címrend kötelező'!FI35+'címrend önként'!FI35+'címrend államig'!FI35</f>
        <v>0</v>
      </c>
      <c r="FJ35" s="251">
        <f>'címrend kötelező'!FJ35+'címrend önként'!FJ35+'címrend államig'!FJ35</f>
        <v>0</v>
      </c>
      <c r="FK35" s="251">
        <f>'címrend kötelező'!FK35+'címrend önként'!FK35+'címrend államig'!FK35</f>
        <v>0</v>
      </c>
      <c r="FL35" s="251">
        <f>'címrend kötelező'!FL35+'címrend önként'!FL35+'címrend államig'!FL35</f>
        <v>0</v>
      </c>
      <c r="FM35" s="251">
        <f>'címrend kötelező'!FM35+'címrend önként'!FM35+'címrend államig'!FM35</f>
        <v>0</v>
      </c>
      <c r="FN35" s="251">
        <f>'címrend kötelező'!FN35+'címrend önként'!FN35+'címrend államig'!FN35</f>
        <v>0</v>
      </c>
      <c r="FO35" s="251">
        <f>'címrend kötelező'!FO35+'címrend önként'!FO35+'címrend államig'!FO35</f>
        <v>0</v>
      </c>
      <c r="FP35" s="251">
        <f>'címrend kötelező'!FP35+'címrend önként'!FP35+'címrend államig'!FP35</f>
        <v>0</v>
      </c>
      <c r="FQ35" s="251">
        <f>'címrend kötelező'!FQ35+'címrend önként'!FQ35+'címrend államig'!FQ35</f>
        <v>0</v>
      </c>
      <c r="FR35" s="251">
        <f>'címrend kötelező'!FR35+'címrend önként'!FR35+'címrend államig'!FR35</f>
        <v>0</v>
      </c>
      <c r="FS35" s="251">
        <f>'címrend kötelező'!FS35+'címrend önként'!FS35+'címrend államig'!FS35</f>
        <v>0</v>
      </c>
      <c r="FT35" s="251">
        <f>'címrend kötelező'!FT35+'címrend önként'!FT35+'címrend államig'!FT35</f>
        <v>0</v>
      </c>
      <c r="FU35" s="251">
        <f>'címrend kötelező'!FU35+'címrend önként'!FU35+'címrend államig'!FU35</f>
        <v>0</v>
      </c>
      <c r="FV35" s="251">
        <f>'címrend kötelező'!FV35+'címrend önként'!FV35+'címrend államig'!FV35</f>
        <v>0</v>
      </c>
      <c r="FW35" s="251">
        <f>'címrend kötelező'!FW35+'címrend önként'!FW35+'címrend államig'!FW35</f>
        <v>0</v>
      </c>
      <c r="FX35" s="251">
        <f>'címrend kötelező'!FX35+'címrend önként'!FX35+'címrend államig'!FX35</f>
        <v>0</v>
      </c>
      <c r="FY35" s="251">
        <f>'címrend kötelező'!FY35+'címrend önként'!FY35+'címrend államig'!FY35</f>
        <v>0</v>
      </c>
      <c r="FZ35" s="251">
        <f>'címrend kötelező'!FZ35+'címrend önként'!FZ35+'címrend államig'!FZ35</f>
        <v>0</v>
      </c>
      <c r="GA35" s="251">
        <f>'címrend kötelező'!GA35+'címrend önként'!GA35+'címrend államig'!GA35</f>
        <v>0</v>
      </c>
      <c r="GB35" s="251">
        <f>'címrend kötelező'!GB35+'címrend önként'!GB35+'címrend államig'!GB35</f>
        <v>0</v>
      </c>
      <c r="GC35" s="251">
        <f>'címrend kötelező'!GC35+'címrend önként'!GC35+'címrend államig'!GC35</f>
        <v>0</v>
      </c>
      <c r="GD35" s="251">
        <f>'címrend kötelező'!GD35+'címrend önként'!GD35+'címrend államig'!GD35</f>
        <v>0</v>
      </c>
      <c r="GE35" s="251">
        <f>'címrend kötelező'!GE35+'címrend önként'!GE35+'címrend államig'!GE35</f>
        <v>0</v>
      </c>
      <c r="GF35" s="251">
        <f>'címrend kötelező'!GF35+'címrend önként'!GF35+'címrend államig'!GF35</f>
        <v>0</v>
      </c>
      <c r="GG35" s="251">
        <f>'címrend kötelező'!GG35+'címrend önként'!GG35+'címrend államig'!GG35</f>
        <v>0</v>
      </c>
      <c r="GH35" s="251">
        <f>'címrend kötelező'!GH35+'címrend önként'!GH35+'címrend államig'!GH35</f>
        <v>0</v>
      </c>
      <c r="GI35" s="251">
        <f>'címrend kötelező'!GI35+'címrend önként'!GI35+'címrend államig'!GI35</f>
        <v>0</v>
      </c>
      <c r="GJ35" s="251">
        <f>'címrend kötelező'!GJ35+'címrend önként'!GJ35+'címrend államig'!GJ35</f>
        <v>0</v>
      </c>
      <c r="GK35" s="251">
        <f>'címrend kötelező'!GK35+'címrend önként'!GK35+'címrend államig'!GK35</f>
        <v>0</v>
      </c>
      <c r="GL35" s="251">
        <f t="shared" si="778"/>
        <v>0</v>
      </c>
      <c r="GM35" s="251">
        <f t="shared" si="779"/>
        <v>0</v>
      </c>
      <c r="GN35" s="251">
        <f t="shared" si="779"/>
        <v>0</v>
      </c>
      <c r="GO35" s="251">
        <f>'címrend kötelező'!GO35+'címrend önként'!GO35+'címrend államig'!GO35</f>
        <v>0</v>
      </c>
      <c r="GP35" s="251">
        <f>'címrend kötelező'!GP35+'címrend önként'!GP35+'címrend államig'!GP35</f>
        <v>0</v>
      </c>
      <c r="GQ35" s="251">
        <f>'címrend kötelező'!GQ35+'címrend önként'!GQ35+'címrend államig'!GQ35</f>
        <v>0</v>
      </c>
      <c r="GR35" s="251">
        <f>'címrend kötelező'!GR35+'címrend önként'!GR35+'címrend államig'!GR35</f>
        <v>0</v>
      </c>
      <c r="GS35" s="251">
        <f>'címrend kötelező'!GS35+'címrend önként'!GS35+'címrend államig'!GS35</f>
        <v>0</v>
      </c>
      <c r="GT35" s="251">
        <f>'címrend kötelező'!GT35+'címrend önként'!GT35+'címrend államig'!GT35</f>
        <v>0</v>
      </c>
      <c r="GU35" s="251">
        <f>'címrend kötelező'!GU35+'címrend önként'!GU35+'címrend államig'!GU35</f>
        <v>0</v>
      </c>
      <c r="GV35" s="251">
        <f>'címrend kötelező'!GV35+'címrend önként'!GV35+'címrend államig'!GV35</f>
        <v>0</v>
      </c>
      <c r="GW35" s="251">
        <f>'címrend kötelező'!GW35+'címrend önként'!GW35+'címrend államig'!GW35</f>
        <v>0</v>
      </c>
      <c r="GX35" s="251">
        <f t="shared" si="159"/>
        <v>0</v>
      </c>
      <c r="GY35" s="251">
        <f t="shared" si="780"/>
        <v>0</v>
      </c>
      <c r="GZ35" s="251">
        <f t="shared" si="781"/>
        <v>0</v>
      </c>
      <c r="HA35" s="35">
        <f t="shared" si="162"/>
        <v>8281612</v>
      </c>
      <c r="HB35" s="35">
        <f t="shared" si="782"/>
        <v>0</v>
      </c>
      <c r="HC35" s="131">
        <f t="shared" si="783"/>
        <v>8281612</v>
      </c>
      <c r="HE35" s="136"/>
      <c r="HF35" s="136"/>
    </row>
    <row r="36" spans="1:214" ht="15" customHeight="1" x14ac:dyDescent="0.2">
      <c r="A36" s="120" t="s">
        <v>403</v>
      </c>
      <c r="B36" s="6">
        <f>SUM('címrend kötelező'!B36+'címrend önként'!B36+'címrend államig'!B36)</f>
        <v>0</v>
      </c>
      <c r="C36" s="6">
        <f>SUM('címrend kötelező'!C36+'címrend önként'!C36+'címrend államig'!C36)</f>
        <v>0</v>
      </c>
      <c r="D36" s="6">
        <f>SUM('címrend kötelező'!D36+'címrend önként'!D36+'címrend államig'!D36)</f>
        <v>0</v>
      </c>
      <c r="E36" s="6">
        <f>SUM('címrend kötelező'!E36+'címrend önként'!E36+'címrend államig'!E36)</f>
        <v>0</v>
      </c>
      <c r="F36" s="6">
        <f>SUM('címrend kötelező'!F36+'címrend önként'!F36+'címrend államig'!F36)</f>
        <v>0</v>
      </c>
      <c r="G36" s="6">
        <f>SUM('címrend kötelező'!G36+'címrend önként'!G36+'címrend államig'!G36)</f>
        <v>0</v>
      </c>
      <c r="H36" s="6">
        <f>SUM('címrend kötelező'!H36+'címrend önként'!H36+'címrend államig'!H36)</f>
        <v>0</v>
      </c>
      <c r="I36" s="6">
        <f>SUM('címrend kötelező'!I36+'címrend önként'!I36+'címrend államig'!I36)</f>
        <v>0</v>
      </c>
      <c r="J36" s="6">
        <f>SUM('címrend kötelező'!J36+'címrend önként'!J36+'címrend államig'!J36)</f>
        <v>0</v>
      </c>
      <c r="K36" s="6">
        <f>SUM('címrend kötelező'!K36+'címrend önként'!K36+'címrend államig'!K36)</f>
        <v>0</v>
      </c>
      <c r="L36" s="6">
        <f>SUM('címrend kötelező'!L36+'címrend önként'!L36+'címrend államig'!L36)</f>
        <v>0</v>
      </c>
      <c r="M36" s="6">
        <f>SUM('címrend kötelező'!M36+'címrend önként'!M36+'címrend államig'!M36)</f>
        <v>0</v>
      </c>
      <c r="N36" s="6">
        <f>SUM('címrend kötelező'!N36+'címrend önként'!N36+'címrend államig'!N36)</f>
        <v>0</v>
      </c>
      <c r="O36" s="6">
        <f>SUM('címrend kötelező'!O36+'címrend önként'!O36+'címrend államig'!O36)</f>
        <v>0</v>
      </c>
      <c r="P36" s="6">
        <f>SUM('címrend kötelező'!P36+'címrend önként'!P36+'címrend államig'!P36)</f>
        <v>0</v>
      </c>
      <c r="Q36" s="6">
        <f>SUM('címrend kötelező'!Q36+'címrend önként'!Q36+'címrend államig'!Q36)</f>
        <v>0</v>
      </c>
      <c r="R36" s="6">
        <f>SUM('címrend kötelező'!R36+'címrend önként'!R36+'címrend államig'!R36)</f>
        <v>0</v>
      </c>
      <c r="S36" s="6">
        <f>SUM('címrend kötelező'!S36+'címrend önként'!S36+'címrend államig'!S36)</f>
        <v>0</v>
      </c>
      <c r="T36" s="6">
        <f>SUM('címrend kötelező'!T36+'címrend önként'!T36+'címrend államig'!T36)</f>
        <v>0</v>
      </c>
      <c r="U36" s="6">
        <f>SUM('címrend kötelező'!U36+'címrend önként'!U36+'címrend államig'!U36)</f>
        <v>0</v>
      </c>
      <c r="V36" s="6">
        <f>SUM('címrend kötelező'!V36+'címrend önként'!V36+'címrend államig'!V36)</f>
        <v>0</v>
      </c>
      <c r="W36" s="6">
        <f>SUM('címrend kötelező'!W36+'címrend önként'!W36+'címrend államig'!W36)</f>
        <v>0</v>
      </c>
      <c r="X36" s="6">
        <f>SUM('címrend kötelező'!X36+'címrend önként'!X36+'címrend államig'!X36)</f>
        <v>0</v>
      </c>
      <c r="Y36" s="6">
        <f>SUM('címrend kötelező'!Y36+'címrend önként'!Y36+'címrend államig'!Y36)</f>
        <v>0</v>
      </c>
      <c r="Z36" s="6">
        <f>SUM('címrend kötelező'!Z36+'címrend önként'!Z36+'címrend államig'!Z36)</f>
        <v>0</v>
      </c>
      <c r="AA36" s="6">
        <f>SUM('címrend kötelező'!AA36+'címrend önként'!AA36+'címrend államig'!AA36)</f>
        <v>0</v>
      </c>
      <c r="AB36" s="6">
        <f>SUM('címrend kötelező'!AB36+'címrend önként'!AB36+'címrend államig'!AB36)</f>
        <v>0</v>
      </c>
      <c r="AC36" s="6">
        <f>SUM('címrend kötelező'!AC36+'címrend önként'!AC36+'címrend államig'!AC36)</f>
        <v>0</v>
      </c>
      <c r="AD36" s="6">
        <f>SUM('címrend kötelező'!AD36+'címrend önként'!AD36+'címrend államig'!AD36)</f>
        <v>0</v>
      </c>
      <c r="AE36" s="6">
        <f>SUM('címrend kötelező'!AE36+'címrend önként'!AE36+'címrend államig'!AE36)</f>
        <v>0</v>
      </c>
      <c r="AF36" s="6">
        <f>SUM('címrend kötelező'!AF36+'címrend önként'!AF36+'címrend államig'!AF36)</f>
        <v>0</v>
      </c>
      <c r="AG36" s="6">
        <f>SUM('címrend kötelező'!AG36+'címrend önként'!AG36+'címrend államig'!AG36)</f>
        <v>0</v>
      </c>
      <c r="AH36" s="6">
        <f>SUM('címrend kötelező'!AH36+'címrend önként'!AH36+'címrend államig'!AH36)</f>
        <v>0</v>
      </c>
      <c r="AI36" s="6">
        <f>SUM('címrend kötelező'!AI36+'címrend önként'!AI36+'címrend államig'!AI36)</f>
        <v>5603</v>
      </c>
      <c r="AJ36" s="6">
        <f>SUM('címrend kötelező'!AJ36+'címrend önként'!AJ36+'címrend államig'!AJ36)</f>
        <v>0</v>
      </c>
      <c r="AK36" s="6">
        <f>SUM('címrend kötelező'!AK36+'címrend önként'!AK36+'címrend államig'!AK36)</f>
        <v>5603</v>
      </c>
      <c r="AL36" s="6">
        <f>SUM('címrend kötelező'!AL36+'címrend önként'!AL36+'címrend államig'!AL36)</f>
        <v>0</v>
      </c>
      <c r="AM36" s="6">
        <f>SUM('címrend kötelező'!AM36+'címrend önként'!AM36+'címrend államig'!AM36)</f>
        <v>0</v>
      </c>
      <c r="AN36" s="6">
        <f>SUM('címrend kötelező'!AN36+'címrend önként'!AN36+'címrend államig'!AN36)</f>
        <v>0</v>
      </c>
      <c r="AO36" s="6">
        <f>SUM('címrend kötelező'!AO36+'címrend önként'!AO36+'címrend államig'!AO36)</f>
        <v>1529011</v>
      </c>
      <c r="AP36" s="6">
        <f>SUM('címrend kötelező'!AP36+'címrend önként'!AP36+'címrend államig'!AP36)</f>
        <v>0</v>
      </c>
      <c r="AQ36" s="6">
        <f>SUM('címrend kötelező'!AQ36+'címrend önként'!AQ36+'címrend államig'!AQ36)</f>
        <v>1529011</v>
      </c>
      <c r="AR36" s="6">
        <f>SUM('címrend kötelező'!AR36+'címrend önként'!AR36+'címrend államig'!AR36)</f>
        <v>0</v>
      </c>
      <c r="AS36" s="6">
        <f>SUM('címrend kötelező'!AS36+'címrend önként'!AS36+'címrend államig'!AS36)</f>
        <v>0</v>
      </c>
      <c r="AT36" s="6">
        <f>SUM('címrend kötelező'!AT36+'címrend önként'!AT36+'címrend államig'!AT36)</f>
        <v>0</v>
      </c>
      <c r="AU36" s="6">
        <f>SUM('címrend kötelező'!AU36+'címrend önként'!AU36+'címrend államig'!AU36)</f>
        <v>1300</v>
      </c>
      <c r="AV36" s="6">
        <f>SUM('címrend kötelező'!AV36+'címrend önként'!AV36+'címrend államig'!AV36)</f>
        <v>0</v>
      </c>
      <c r="AW36" s="6">
        <f>SUM('címrend kötelező'!AW36+'címrend önként'!AW36+'címrend államig'!AW36)</f>
        <v>1300</v>
      </c>
      <c r="AX36" s="6">
        <f>SUM('címrend kötelező'!AX36+'címrend önként'!AX36+'címrend államig'!AX36)</f>
        <v>269000</v>
      </c>
      <c r="AY36" s="6">
        <f>SUM('címrend kötelező'!AY36+'címrend önként'!AY36+'címrend államig'!AY36)</f>
        <v>0</v>
      </c>
      <c r="AZ36" s="6">
        <f>SUM('címrend kötelező'!AZ36+'címrend önként'!AZ36+'címrend államig'!AZ36)</f>
        <v>269000</v>
      </c>
      <c r="BA36" s="6">
        <f>SUM('címrend kötelező'!BA36+'címrend önként'!BA36+'címrend államig'!BA36)</f>
        <v>0</v>
      </c>
      <c r="BB36" s="6">
        <f>SUM('címrend kötelező'!BB36+'címrend önként'!BB36+'címrend államig'!BB36)</f>
        <v>0</v>
      </c>
      <c r="BC36" s="6">
        <f>SUM('címrend kötelező'!BC36+'címrend önként'!BC36+'címrend államig'!BC36)</f>
        <v>0</v>
      </c>
      <c r="BD36" s="6">
        <f>SUM('címrend kötelező'!BD36+'címrend önként'!BD36+'címrend államig'!BD36)</f>
        <v>0</v>
      </c>
      <c r="BE36" s="6">
        <f>SUM('címrend kötelező'!BE36+'címrend önként'!BE36+'címrend államig'!BE36)</f>
        <v>0</v>
      </c>
      <c r="BF36" s="6">
        <f>SUM('címrend kötelező'!BF36+'címrend önként'!BF36+'címrend államig'!BF36)</f>
        <v>0</v>
      </c>
      <c r="BG36" s="6">
        <f>SUM('címrend kötelező'!BG36+'címrend önként'!BG36+'címrend államig'!BG36)</f>
        <v>58944</v>
      </c>
      <c r="BH36" s="6">
        <f>SUM('címrend kötelező'!BH36+'címrend önként'!BH36+'címrend államig'!BH36)</f>
        <v>0</v>
      </c>
      <c r="BI36" s="6">
        <f>SUM('címrend kötelező'!BI36+'címrend önként'!BI36+'címrend államig'!BI36)</f>
        <v>58944</v>
      </c>
      <c r="BJ36" s="6">
        <f>SUM('címrend kötelező'!BJ36+'címrend önként'!BJ36+'címrend államig'!BJ36)</f>
        <v>0</v>
      </c>
      <c r="BK36" s="6">
        <f>SUM('címrend kötelező'!BK36+'címrend önként'!BK36+'címrend államig'!BK36)</f>
        <v>0</v>
      </c>
      <c r="BL36" s="6">
        <f>SUM('címrend kötelező'!BL36+'címrend önként'!BL36+'címrend államig'!BL36)</f>
        <v>0</v>
      </c>
      <c r="BM36" s="6">
        <f>SUM('címrend kötelező'!BM36+'címrend önként'!BM36+'címrend államig'!BM36)</f>
        <v>0</v>
      </c>
      <c r="BN36" s="6">
        <f>SUM('címrend kötelező'!BN36+'címrend önként'!BN36+'címrend államig'!BN36)</f>
        <v>0</v>
      </c>
      <c r="BO36" s="6">
        <f>SUM('címrend kötelező'!BO36+'címrend önként'!BO36+'címrend államig'!BO36)</f>
        <v>0</v>
      </c>
      <c r="BP36" s="6">
        <f>SUM('címrend kötelező'!BP36+'címrend önként'!BP36+'címrend államig'!BP36)</f>
        <v>245077</v>
      </c>
      <c r="BQ36" s="6">
        <f>SUM('címrend kötelező'!BQ36+'címrend önként'!BQ36+'címrend államig'!BQ36)</f>
        <v>0</v>
      </c>
      <c r="BR36" s="6">
        <f>SUM('címrend kötelező'!BR36+'címrend önként'!BR36+'címrend államig'!BR36)</f>
        <v>245077</v>
      </c>
      <c r="BS36" s="6">
        <f>SUM('címrend kötelező'!BS36+'címrend önként'!BS36+'címrend államig'!BS36)</f>
        <v>0</v>
      </c>
      <c r="BT36" s="6">
        <f>SUM('címrend kötelező'!BT36+'címrend önként'!BT36+'címrend államig'!BT36)</f>
        <v>0</v>
      </c>
      <c r="BU36" s="6">
        <f>SUM('címrend kötelező'!BU36+'címrend önként'!BU36+'címrend államig'!BU36)</f>
        <v>0</v>
      </c>
      <c r="BV36" s="6">
        <f>SUM('címrend kötelező'!BV36+'címrend önként'!BV36+'címrend államig'!BV36)</f>
        <v>0</v>
      </c>
      <c r="BW36" s="6">
        <f>SUM('címrend kötelező'!BW36+'címrend önként'!BW36+'címrend államig'!BW36)</f>
        <v>0</v>
      </c>
      <c r="BX36" s="6">
        <f>SUM('címrend kötelező'!BX36+'címrend önként'!BX36+'címrend államig'!BX36)</f>
        <v>0</v>
      </c>
      <c r="BY36" s="6">
        <f>SUM('címrend kötelező'!BY36+'címrend önként'!BY36+'címrend államig'!BY36)</f>
        <v>0</v>
      </c>
      <c r="BZ36" s="6">
        <f>SUM('címrend kötelező'!BZ36+'címrend önként'!BZ36+'címrend államig'!BZ36)</f>
        <v>0</v>
      </c>
      <c r="CA36" s="6">
        <f>SUM('címrend kötelező'!CA36+'címrend önként'!CA36+'címrend államig'!CA36)</f>
        <v>0</v>
      </c>
      <c r="CB36" s="6">
        <f>SUM('címrend kötelező'!CB36+'címrend önként'!CB36+'címrend államig'!CB36)</f>
        <v>0</v>
      </c>
      <c r="CC36" s="6">
        <f>SUM('címrend kötelező'!CC36+'címrend önként'!CC36+'címrend államig'!CC36)</f>
        <v>0</v>
      </c>
      <c r="CD36" s="6">
        <f>SUM('címrend kötelező'!CD36+'címrend önként'!CD36+'címrend államig'!CD36)</f>
        <v>0</v>
      </c>
      <c r="CE36" s="6">
        <f>SUM('címrend kötelező'!CE36+'címrend önként'!CE36+'címrend államig'!CE36)</f>
        <v>2403939</v>
      </c>
      <c r="CF36" s="6">
        <f>SUM('címrend kötelező'!CF36+'címrend önként'!CF36+'címrend államig'!CF36)</f>
        <v>-117418</v>
      </c>
      <c r="CG36" s="6">
        <f>SUM('címrend kötelező'!CG36+'címrend önként'!CG36+'címrend államig'!CG36)</f>
        <v>2286521</v>
      </c>
      <c r="CH36" s="6">
        <f>SUM('címrend kötelező'!CH36+'címrend önként'!CH36+'címrend államig'!CH36)</f>
        <v>0</v>
      </c>
      <c r="CI36" s="6">
        <f>SUM('címrend kötelező'!CI36+'címrend önként'!CI36+'címrend államig'!CI36)</f>
        <v>0</v>
      </c>
      <c r="CJ36" s="6">
        <f>SUM('címrend kötelező'!CJ36+'címrend önként'!CJ36+'címrend államig'!CJ36)</f>
        <v>0</v>
      </c>
      <c r="CK36" s="6">
        <f>SUM('címrend kötelező'!CK36+'címrend önként'!CK36+'címrend államig'!CK36)</f>
        <v>0</v>
      </c>
      <c r="CL36" s="6">
        <f>SUM('címrend kötelező'!CL36+'címrend önként'!CL36+'címrend államig'!CL36)</f>
        <v>0</v>
      </c>
      <c r="CM36" s="6">
        <f>SUM('címrend kötelező'!CM36+'címrend önként'!CM36+'címrend államig'!CM36)</f>
        <v>0</v>
      </c>
      <c r="CN36" s="6">
        <f>SUM('címrend kötelező'!CN36+'címrend önként'!CN36+'címrend államig'!CN36)</f>
        <v>0</v>
      </c>
      <c r="CO36" s="6">
        <f>SUM('címrend kötelező'!CO36+'címrend önként'!CO36+'címrend államig'!CO36)</f>
        <v>0</v>
      </c>
      <c r="CP36" s="6">
        <f>SUM('címrend kötelező'!CP36+'címrend önként'!CP36+'címrend államig'!CP36)</f>
        <v>0</v>
      </c>
      <c r="CQ36" s="6">
        <f>SUM('címrend kötelező'!CQ36+'címrend önként'!CQ36+'címrend államig'!CQ36)</f>
        <v>0</v>
      </c>
      <c r="CR36" s="6">
        <f>SUM('címrend kötelező'!CR36+'címrend önként'!CR36+'címrend államig'!CR36)</f>
        <v>0</v>
      </c>
      <c r="CS36" s="6">
        <f>SUM('címrend kötelező'!CS36+'címrend önként'!CS36+'címrend államig'!CS36)</f>
        <v>0</v>
      </c>
      <c r="CT36" s="6">
        <f>SUM('címrend kötelező'!CT36+'címrend önként'!CT36+'címrend államig'!CT36)</f>
        <v>0</v>
      </c>
      <c r="CU36" s="6">
        <f>SUM('címrend kötelező'!CU36+'címrend önként'!CU36+'címrend államig'!CU36)</f>
        <v>0</v>
      </c>
      <c r="CV36" s="6">
        <f>SUM('címrend kötelező'!CV36+'címrend önként'!CV36+'címrend államig'!CV36)</f>
        <v>0</v>
      </c>
      <c r="CW36" s="6">
        <f>SUM('címrend kötelező'!CW36+'címrend önként'!CW36+'címrend államig'!CW36)</f>
        <v>0</v>
      </c>
      <c r="CX36" s="6">
        <f>SUM('címrend kötelező'!CX36+'címrend önként'!CX36+'címrend államig'!CX36)</f>
        <v>0</v>
      </c>
      <c r="CY36" s="6">
        <f>SUM('címrend kötelező'!CY36+'címrend önként'!CY36+'címrend államig'!CY36)</f>
        <v>0</v>
      </c>
      <c r="CZ36" s="6">
        <f>SUM('címrend kötelező'!CZ36+'címrend önként'!CZ36+'címrend államig'!CZ36)</f>
        <v>0</v>
      </c>
      <c r="DA36" s="6">
        <f>SUM('címrend kötelező'!DA36+'címrend önként'!DA36+'címrend államig'!DA36)</f>
        <v>0</v>
      </c>
      <c r="DB36" s="6">
        <f>SUM('címrend kötelező'!DB36+'címrend önként'!DB36+'címrend államig'!DB36)</f>
        <v>0</v>
      </c>
      <c r="DC36" s="6">
        <f>SUM('címrend kötelező'!DC36+'címrend önként'!DC36+'címrend államig'!DC36)</f>
        <v>0</v>
      </c>
      <c r="DD36" s="6">
        <f>SUM('címrend kötelező'!DD36+'címrend önként'!DD36+'címrend államig'!DD36)</f>
        <v>0</v>
      </c>
      <c r="DE36" s="6">
        <f>SUM('címrend kötelező'!DE36+'címrend önként'!DE36+'címrend államig'!DE36)</f>
        <v>0</v>
      </c>
      <c r="DF36" s="6">
        <f>SUM('címrend kötelező'!DF36+'címrend önként'!DF36+'címrend államig'!DF36)</f>
        <v>0</v>
      </c>
      <c r="DG36" s="6">
        <f>SUM('címrend kötelező'!DG36+'címrend önként'!DG36+'címrend államig'!DG36)</f>
        <v>0</v>
      </c>
      <c r="DH36" s="6">
        <f>SUM('címrend kötelező'!DH36+'címrend önként'!DH36+'címrend államig'!DH36)</f>
        <v>0</v>
      </c>
      <c r="DI36" s="6">
        <f>SUM('címrend kötelező'!DI36+'címrend önként'!DI36+'címrend államig'!DI36)</f>
        <v>15000</v>
      </c>
      <c r="DJ36" s="6">
        <f>SUM('címrend kötelező'!DJ36+'címrend önként'!DJ36+'címrend államig'!DJ36)</f>
        <v>11289</v>
      </c>
      <c r="DK36" s="6">
        <f>SUM('címrend kötelező'!DK36+'címrend önként'!DK36+'címrend államig'!DK36)</f>
        <v>26289</v>
      </c>
      <c r="DL36" s="6">
        <f>SUM('címrend kötelező'!DL36+'címrend önként'!DL36+'címrend államig'!DL36)</f>
        <v>0</v>
      </c>
      <c r="DM36" s="6">
        <f>SUM('címrend kötelező'!DM36+'címrend önként'!DM36+'címrend államig'!DM36)</f>
        <v>0</v>
      </c>
      <c r="DN36" s="6">
        <f>SUM('címrend kötelező'!DN36+'címrend önként'!DN36+'címrend államig'!DN36)</f>
        <v>0</v>
      </c>
      <c r="DO36" s="6">
        <f>SUM('címrend kötelező'!DO36+'címrend önként'!DO36+'címrend államig'!DO36)</f>
        <v>0</v>
      </c>
      <c r="DP36" s="6">
        <f>SUM('címrend kötelező'!DP36+'címrend önként'!DP36+'címrend államig'!DP36)</f>
        <v>0</v>
      </c>
      <c r="DQ36" s="6">
        <f>SUM('címrend kötelező'!DQ36+'címrend önként'!DQ36+'címrend államig'!DQ36)</f>
        <v>0</v>
      </c>
      <c r="DR36" s="251">
        <f t="shared" si="772"/>
        <v>4527874</v>
      </c>
      <c r="DS36" s="251">
        <f t="shared" si="773"/>
        <v>-106129</v>
      </c>
      <c r="DT36" s="251">
        <f t="shared" si="774"/>
        <v>4421745</v>
      </c>
      <c r="DU36" s="6">
        <f>SUM('címrend kötelező'!DU36+'címrend önként'!DU36+'címrend államig'!DU36)</f>
        <v>0</v>
      </c>
      <c r="DV36" s="6">
        <f>SUM('címrend kötelező'!DV36+'címrend önként'!DV36+'címrend államig'!DV36)</f>
        <v>0</v>
      </c>
      <c r="DW36" s="6">
        <f>SUM('címrend kötelező'!DW36+'címrend önként'!DW36+'címrend államig'!DW36)</f>
        <v>0</v>
      </c>
      <c r="DX36" s="6">
        <f>SUM('címrend kötelező'!DX36+'címrend önként'!DX36+'címrend államig'!DX36)</f>
        <v>0</v>
      </c>
      <c r="DY36" s="6">
        <f>SUM('címrend kötelező'!DY36+'címrend önként'!DY36+'címrend államig'!DY36)</f>
        <v>0</v>
      </c>
      <c r="DZ36" s="6">
        <f>SUM('címrend kötelező'!DZ36+'címrend önként'!DZ36+'címrend államig'!DZ36)</f>
        <v>0</v>
      </c>
      <c r="EA36" s="6">
        <f>SUM('címrend kötelező'!EA36+'címrend önként'!EA36+'címrend államig'!EA36)</f>
        <v>1600</v>
      </c>
      <c r="EB36" s="6">
        <f>SUM('címrend kötelező'!EB36+'címrend önként'!EB36+'címrend államig'!EB36)</f>
        <v>0</v>
      </c>
      <c r="EC36" s="6">
        <f>SUM('címrend kötelező'!EC36+'címrend önként'!EC36+'címrend államig'!EC36)</f>
        <v>1600</v>
      </c>
      <c r="ED36" s="6">
        <f>SUM('címrend kötelező'!ED36+'címrend önként'!ED36+'címrend államig'!ED36)</f>
        <v>4000</v>
      </c>
      <c r="EE36" s="6">
        <f>SUM('címrend kötelező'!EE36+'címrend önként'!EE36+'címrend államig'!EE36)</f>
        <v>0</v>
      </c>
      <c r="EF36" s="6">
        <f>SUM('címrend kötelező'!EF36+'címrend önként'!EF36+'címrend államig'!EF36)</f>
        <v>4000</v>
      </c>
      <c r="EG36" s="6">
        <f>SUM('címrend kötelező'!EG36+'címrend önként'!EG36+'címrend államig'!EG36)</f>
        <v>0</v>
      </c>
      <c r="EH36" s="6">
        <f>SUM('címrend kötelező'!EH36+'címrend önként'!EH36+'címrend államig'!EH36)</f>
        <v>0</v>
      </c>
      <c r="EI36" s="6">
        <f>SUM('címrend kötelező'!EI36+'címrend önként'!EI36+'címrend államig'!EI36)</f>
        <v>0</v>
      </c>
      <c r="EJ36" s="6">
        <f>SUM('címrend kötelező'!EJ36+'címrend önként'!EJ36+'címrend államig'!EJ36)</f>
        <v>0</v>
      </c>
      <c r="EK36" s="6">
        <f>SUM('címrend kötelező'!EK36+'címrend önként'!EK36+'címrend államig'!EK36)</f>
        <v>0</v>
      </c>
      <c r="EL36" s="6">
        <f>SUM('címrend kötelező'!EL36+'címrend önként'!EL36+'címrend államig'!EL36)</f>
        <v>0</v>
      </c>
      <c r="EM36" s="6">
        <f>SUM('címrend kötelező'!EM36+'címrend önként'!EM36+'címrend államig'!EM36)</f>
        <v>0</v>
      </c>
      <c r="EN36" s="6">
        <f>SUM('címrend kötelező'!EN36+'címrend önként'!EN36+'címrend államig'!EN36)</f>
        <v>0</v>
      </c>
      <c r="EO36" s="6">
        <f>SUM('címrend kötelező'!EO36+'címrend önként'!EO36+'címrend államig'!EO36)</f>
        <v>0</v>
      </c>
      <c r="EP36" s="6">
        <f>SUM('címrend kötelező'!EP36+'címrend önként'!EP36+'címrend államig'!EP36)</f>
        <v>0</v>
      </c>
      <c r="EQ36" s="6">
        <f>SUM('címrend kötelező'!EQ36+'címrend önként'!EQ36+'címrend államig'!EQ36)</f>
        <v>0</v>
      </c>
      <c r="ER36" s="6">
        <f>SUM('címrend kötelező'!ER36+'címrend önként'!ER36+'címrend államig'!ER36)</f>
        <v>0</v>
      </c>
      <c r="ES36" s="6">
        <f>SUM('címrend kötelező'!ES36+'címrend önként'!ES36+'címrend államig'!ES36)</f>
        <v>0</v>
      </c>
      <c r="ET36" s="6">
        <f>SUM('címrend kötelező'!ET36+'címrend önként'!ET36+'címrend államig'!ET36)</f>
        <v>0</v>
      </c>
      <c r="EU36" s="6">
        <f>SUM('címrend kötelező'!EU36+'címrend önként'!EU36+'címrend államig'!EU36)</f>
        <v>0</v>
      </c>
      <c r="EV36" s="251">
        <f t="shared" si="775"/>
        <v>5600</v>
      </c>
      <c r="EW36" s="251">
        <f t="shared" si="776"/>
        <v>0</v>
      </c>
      <c r="EX36" s="251">
        <f t="shared" si="777"/>
        <v>5600</v>
      </c>
      <c r="EY36" s="251">
        <f>'címrend kötelező'!EY36+'címrend önként'!EY36+'címrend államig'!EY36</f>
        <v>3000</v>
      </c>
      <c r="EZ36" s="251">
        <f>'címrend kötelező'!EZ36+'címrend önként'!EZ36+'címrend államig'!EZ36</f>
        <v>0</v>
      </c>
      <c r="FA36" s="251">
        <f>'címrend kötelező'!FA36+'címrend önként'!FA36+'címrend államig'!FA36</f>
        <v>3000</v>
      </c>
      <c r="FB36" s="251">
        <f>'címrend kötelező'!FB36+'címrend önként'!FB36+'címrend államig'!FB36</f>
        <v>40000</v>
      </c>
      <c r="FC36" s="251">
        <f>'címrend kötelező'!FC36+'címrend önként'!FC36+'címrend államig'!FC36</f>
        <v>301</v>
      </c>
      <c r="FD36" s="251">
        <f>'címrend kötelező'!FD36+'címrend önként'!FD36+'címrend államig'!FD36</f>
        <v>40301</v>
      </c>
      <c r="FE36" s="251">
        <f>'címrend kötelező'!FE36+'címrend önként'!FE36+'címrend államig'!FE36</f>
        <v>0</v>
      </c>
      <c r="FF36" s="251">
        <f>'címrend kötelező'!FF36+'címrend önként'!FF36+'címrend államig'!FF36</f>
        <v>0</v>
      </c>
      <c r="FG36" s="251">
        <f>'címrend kötelező'!FG36+'címrend önként'!FG36+'címrend államig'!FG36</f>
        <v>0</v>
      </c>
      <c r="FH36" s="251">
        <f>'címrend kötelező'!FH36+'címrend önként'!FH36+'címrend államig'!FH36</f>
        <v>1097</v>
      </c>
      <c r="FI36" s="251">
        <f>'címrend kötelező'!FI36+'címrend önként'!FI36+'címrend államig'!FI36</f>
        <v>132</v>
      </c>
      <c r="FJ36" s="251">
        <f>'címrend kötelező'!FJ36+'címrend önként'!FJ36+'címrend államig'!FJ36</f>
        <v>1229</v>
      </c>
      <c r="FK36" s="251">
        <f>'címrend kötelező'!FK36+'címrend önként'!FK36+'címrend államig'!FK36</f>
        <v>0</v>
      </c>
      <c r="FL36" s="251">
        <f>'címrend kötelező'!FL36+'címrend önként'!FL36+'címrend államig'!FL36</f>
        <v>0</v>
      </c>
      <c r="FM36" s="251">
        <f>'címrend kötelező'!FM36+'címrend önként'!FM36+'címrend államig'!FM36</f>
        <v>0</v>
      </c>
      <c r="FN36" s="251">
        <f>'címrend kötelező'!FN36+'címrend önként'!FN36+'címrend államig'!FN36</f>
        <v>38796</v>
      </c>
      <c r="FO36" s="251">
        <f>'címrend kötelező'!FO36+'címrend önként'!FO36+'címrend államig'!FO36</f>
        <v>0</v>
      </c>
      <c r="FP36" s="251">
        <f>'címrend kötelező'!FP36+'címrend önként'!FP36+'címrend államig'!FP36</f>
        <v>38796</v>
      </c>
      <c r="FQ36" s="251">
        <f>'címrend kötelező'!FQ36+'címrend önként'!FQ36+'címrend államig'!FQ36</f>
        <v>6596</v>
      </c>
      <c r="FR36" s="251">
        <f>'címrend kötelező'!FR36+'címrend önként'!FR36+'címrend államig'!FR36</f>
        <v>0</v>
      </c>
      <c r="FS36" s="251">
        <f>'címrend kötelező'!FS36+'címrend önként'!FS36+'címrend államig'!FS36</f>
        <v>6596</v>
      </c>
      <c r="FT36" s="251">
        <f>'címrend kötelező'!FT36+'címrend önként'!FT36+'címrend államig'!FT36</f>
        <v>3513</v>
      </c>
      <c r="FU36" s="251">
        <f>'címrend kötelező'!FU36+'címrend önként'!FU36+'címrend államig'!FU36</f>
        <v>0</v>
      </c>
      <c r="FV36" s="251">
        <f>'címrend kötelező'!FV36+'címrend önként'!FV36+'címrend államig'!FV36</f>
        <v>3513</v>
      </c>
      <c r="FW36" s="251">
        <f>'címrend kötelező'!FW36+'címrend önként'!FW36+'címrend államig'!FW36</f>
        <v>13603</v>
      </c>
      <c r="FX36" s="251">
        <f>'címrend kötelező'!FX36+'címrend önként'!FX36+'címrend államig'!FX36</f>
        <v>0</v>
      </c>
      <c r="FY36" s="251">
        <f>'címrend kötelező'!FY36+'címrend önként'!FY36+'címrend államig'!FY36</f>
        <v>13603</v>
      </c>
      <c r="FZ36" s="251">
        <f>'címrend kötelező'!FZ36+'címrend önként'!FZ36+'címrend államig'!FZ36</f>
        <v>0</v>
      </c>
      <c r="GA36" s="251">
        <f>'címrend kötelező'!GA36+'címrend önként'!GA36+'címrend államig'!GA36</f>
        <v>0</v>
      </c>
      <c r="GB36" s="251">
        <f>'címrend kötelező'!GB36+'címrend önként'!GB36+'címrend államig'!GB36</f>
        <v>0</v>
      </c>
      <c r="GC36" s="251">
        <f>'címrend kötelező'!GC36+'címrend önként'!GC36+'címrend államig'!GC36</f>
        <v>0</v>
      </c>
      <c r="GD36" s="251">
        <f>'címrend kötelező'!GD36+'címrend önként'!GD36+'címrend államig'!GD36</f>
        <v>0</v>
      </c>
      <c r="GE36" s="251">
        <f>'címrend kötelező'!GE36+'címrend önként'!GE36+'címrend államig'!GE36</f>
        <v>0</v>
      </c>
      <c r="GF36" s="251">
        <f>'címrend kötelező'!GF36+'címrend önként'!GF36+'címrend államig'!GF36</f>
        <v>102188</v>
      </c>
      <c r="GG36" s="251">
        <f>'címrend kötelező'!GG36+'címrend önként'!GG36+'címrend államig'!GG36</f>
        <v>0</v>
      </c>
      <c r="GH36" s="251">
        <f>'címrend kötelező'!GH36+'címrend önként'!GH36+'címrend államig'!GH36</f>
        <v>102188</v>
      </c>
      <c r="GI36" s="251">
        <f>'címrend kötelező'!GI36+'címrend önként'!GI36+'címrend államig'!GI36</f>
        <v>0</v>
      </c>
      <c r="GJ36" s="251">
        <f>'címrend kötelező'!GJ36+'címrend önként'!GJ36+'címrend államig'!GJ36</f>
        <v>0</v>
      </c>
      <c r="GK36" s="251">
        <f>'címrend kötelező'!GK36+'címrend önként'!GK36+'címrend államig'!GK36</f>
        <v>0</v>
      </c>
      <c r="GL36" s="251">
        <f t="shared" si="778"/>
        <v>208793</v>
      </c>
      <c r="GM36" s="251">
        <f t="shared" si="779"/>
        <v>433</v>
      </c>
      <c r="GN36" s="251">
        <f t="shared" si="779"/>
        <v>209226</v>
      </c>
      <c r="GO36" s="251">
        <f>'címrend kötelező'!GO36+'címrend önként'!GO36+'címrend államig'!GO36</f>
        <v>47578</v>
      </c>
      <c r="GP36" s="251">
        <f>'címrend kötelező'!GP36+'címrend önként'!GP36+'címrend államig'!GP36</f>
        <v>647</v>
      </c>
      <c r="GQ36" s="251">
        <f>'címrend kötelező'!GQ36+'címrend önként'!GQ36+'címrend államig'!GQ36</f>
        <v>48225</v>
      </c>
      <c r="GR36" s="251">
        <f>'címrend kötelező'!GR36+'címrend önként'!GR36+'címrend államig'!GR36</f>
        <v>28650</v>
      </c>
      <c r="GS36" s="251">
        <f>'címrend kötelező'!GS36+'címrend önként'!GS36+'címrend államig'!GS36</f>
        <v>0</v>
      </c>
      <c r="GT36" s="251">
        <f>'címrend kötelező'!GT36+'címrend önként'!GT36+'címrend államig'!GT36</f>
        <v>28650</v>
      </c>
      <c r="GU36" s="251">
        <f>'címrend kötelező'!GU36+'címrend önként'!GU36+'címrend államig'!GU36</f>
        <v>0</v>
      </c>
      <c r="GV36" s="251">
        <f>'címrend kötelező'!GV36+'címrend önként'!GV36+'címrend államig'!GV36</f>
        <v>1809</v>
      </c>
      <c r="GW36" s="251">
        <f>'címrend kötelező'!GW36+'címrend önként'!GW36+'címrend államig'!GW36</f>
        <v>1809</v>
      </c>
      <c r="GX36" s="251">
        <f t="shared" si="159"/>
        <v>285021</v>
      </c>
      <c r="GY36" s="251">
        <f t="shared" si="780"/>
        <v>2889</v>
      </c>
      <c r="GZ36" s="251">
        <f t="shared" si="781"/>
        <v>287910</v>
      </c>
      <c r="HA36" s="35">
        <f t="shared" si="162"/>
        <v>4818495</v>
      </c>
      <c r="HB36" s="35">
        <f t="shared" si="782"/>
        <v>-103240</v>
      </c>
      <c r="HC36" s="131">
        <f t="shared" si="783"/>
        <v>4715255</v>
      </c>
      <c r="HE36" s="136"/>
      <c r="HF36" s="136"/>
    </row>
    <row r="37" spans="1:214" s="12" customFormat="1" ht="15" customHeight="1" x14ac:dyDescent="0.2">
      <c r="A37" s="121" t="s">
        <v>404</v>
      </c>
      <c r="B37" s="5">
        <f>B38+B39</f>
        <v>0</v>
      </c>
      <c r="C37" s="5">
        <f t="shared" ref="C37:D37" si="784">C38+C39</f>
        <v>0</v>
      </c>
      <c r="D37" s="5">
        <f t="shared" si="784"/>
        <v>0</v>
      </c>
      <c r="E37" s="5">
        <f>E38+E39</f>
        <v>0</v>
      </c>
      <c r="F37" s="5">
        <f t="shared" ref="F37" si="785">F38+F39</f>
        <v>0</v>
      </c>
      <c r="G37" s="5">
        <f t="shared" ref="G37" si="786">G38+G39</f>
        <v>0</v>
      </c>
      <c r="H37" s="5">
        <f>H38+H39</f>
        <v>0</v>
      </c>
      <c r="I37" s="5">
        <f t="shared" ref="I37" si="787">I38+I39</f>
        <v>0</v>
      </c>
      <c r="J37" s="5">
        <f t="shared" ref="J37" si="788">J38+J39</f>
        <v>0</v>
      </c>
      <c r="K37" s="5">
        <f>K38+K39</f>
        <v>0</v>
      </c>
      <c r="L37" s="5">
        <f t="shared" ref="L37" si="789">L38+L39</f>
        <v>0</v>
      </c>
      <c r="M37" s="5">
        <f t="shared" ref="M37" si="790">M38+M39</f>
        <v>0</v>
      </c>
      <c r="N37" s="5">
        <f>N38+N39</f>
        <v>0</v>
      </c>
      <c r="O37" s="5">
        <f t="shared" ref="O37" si="791">O38+O39</f>
        <v>0</v>
      </c>
      <c r="P37" s="5">
        <f t="shared" ref="P37" si="792">P38+P39</f>
        <v>0</v>
      </c>
      <c r="Q37" s="5">
        <f>Q38+Q39</f>
        <v>0</v>
      </c>
      <c r="R37" s="5">
        <f t="shared" ref="R37" si="793">R38+R39</f>
        <v>0</v>
      </c>
      <c r="S37" s="5">
        <f t="shared" ref="S37" si="794">S38+S39</f>
        <v>0</v>
      </c>
      <c r="T37" s="5">
        <f>T38+T39</f>
        <v>0</v>
      </c>
      <c r="U37" s="5">
        <f t="shared" ref="U37" si="795">U38+U39</f>
        <v>0</v>
      </c>
      <c r="V37" s="5">
        <f t="shared" ref="V37" si="796">V38+V39</f>
        <v>0</v>
      </c>
      <c r="W37" s="5">
        <f>W38+W39</f>
        <v>0</v>
      </c>
      <c r="X37" s="5">
        <f t="shared" ref="X37" si="797">X38+X39</f>
        <v>0</v>
      </c>
      <c r="Y37" s="5">
        <f t="shared" ref="Y37" si="798">Y38+Y39</f>
        <v>0</v>
      </c>
      <c r="Z37" s="5">
        <f>Z38+Z39</f>
        <v>0</v>
      </c>
      <c r="AA37" s="5">
        <f t="shared" ref="AA37" si="799">AA38+AA39</f>
        <v>0</v>
      </c>
      <c r="AB37" s="5">
        <f t="shared" ref="AB37" si="800">AB38+AB39</f>
        <v>0</v>
      </c>
      <c r="AC37" s="5">
        <f>AC38+AC39</f>
        <v>0</v>
      </c>
      <c r="AD37" s="5">
        <f t="shared" ref="AD37" si="801">AD38+AD39</f>
        <v>0</v>
      </c>
      <c r="AE37" s="5">
        <f t="shared" ref="AE37" si="802">AE38+AE39</f>
        <v>0</v>
      </c>
      <c r="AF37" s="5">
        <f>AF38+AF39</f>
        <v>0</v>
      </c>
      <c r="AG37" s="5">
        <f t="shared" ref="AG37" si="803">AG38+AG39</f>
        <v>0</v>
      </c>
      <c r="AH37" s="5">
        <f t="shared" ref="AH37" si="804">AH38+AH39</f>
        <v>0</v>
      </c>
      <c r="AI37" s="5">
        <f>AI38+AI39</f>
        <v>0</v>
      </c>
      <c r="AJ37" s="5">
        <f t="shared" ref="AJ37" si="805">AJ38+AJ39</f>
        <v>0</v>
      </c>
      <c r="AK37" s="5">
        <f t="shared" ref="AK37" si="806">AK38+AK39</f>
        <v>0</v>
      </c>
      <c r="AL37" s="5">
        <f>AL38+AL39</f>
        <v>0</v>
      </c>
      <c r="AM37" s="5">
        <f t="shared" ref="AM37" si="807">AM38+AM39</f>
        <v>0</v>
      </c>
      <c r="AN37" s="5">
        <f t="shared" ref="AN37" si="808">AN38+AN39</f>
        <v>0</v>
      </c>
      <c r="AO37" s="5">
        <f>AO38+AO39</f>
        <v>0</v>
      </c>
      <c r="AP37" s="5">
        <f t="shared" ref="AP37" si="809">AP38+AP39</f>
        <v>0</v>
      </c>
      <c r="AQ37" s="5">
        <f t="shared" ref="AQ37" si="810">AQ38+AQ39</f>
        <v>0</v>
      </c>
      <c r="AR37" s="5">
        <f>AR38+AR39</f>
        <v>0</v>
      </c>
      <c r="AS37" s="5">
        <f t="shared" ref="AS37" si="811">AS38+AS39</f>
        <v>0</v>
      </c>
      <c r="AT37" s="5">
        <f t="shared" ref="AT37" si="812">AT38+AT39</f>
        <v>0</v>
      </c>
      <c r="AU37" s="5">
        <f>AU38+AU39</f>
        <v>0</v>
      </c>
      <c r="AV37" s="5">
        <f t="shared" ref="AV37" si="813">AV38+AV39</f>
        <v>0</v>
      </c>
      <c r="AW37" s="5">
        <f t="shared" ref="AW37" si="814">AW38+AW39</f>
        <v>0</v>
      </c>
      <c r="AX37" s="5">
        <f>AX38+AX39</f>
        <v>0</v>
      </c>
      <c r="AY37" s="5">
        <f t="shared" ref="AY37" si="815">AY38+AY39</f>
        <v>0</v>
      </c>
      <c r="AZ37" s="5">
        <f t="shared" ref="AZ37" si="816">AZ38+AZ39</f>
        <v>0</v>
      </c>
      <c r="BA37" s="5">
        <f>BA38+BA39</f>
        <v>0</v>
      </c>
      <c r="BB37" s="5">
        <f t="shared" ref="BB37" si="817">BB38+BB39</f>
        <v>0</v>
      </c>
      <c r="BC37" s="5">
        <f t="shared" ref="BC37" si="818">BC38+BC39</f>
        <v>0</v>
      </c>
      <c r="BD37" s="5">
        <f>BD38+BD39</f>
        <v>0</v>
      </c>
      <c r="BE37" s="5">
        <f t="shared" ref="BE37" si="819">BE38+BE39</f>
        <v>0</v>
      </c>
      <c r="BF37" s="5">
        <f t="shared" ref="BF37" si="820">BF38+BF39</f>
        <v>0</v>
      </c>
      <c r="BG37" s="5">
        <f>BG38+BG39</f>
        <v>0</v>
      </c>
      <c r="BH37" s="5">
        <f t="shared" ref="BH37" si="821">BH38+BH39</f>
        <v>0</v>
      </c>
      <c r="BI37" s="5">
        <f t="shared" ref="BI37" si="822">BI38+BI39</f>
        <v>0</v>
      </c>
      <c r="BJ37" s="5">
        <f>BJ38+BJ39</f>
        <v>0</v>
      </c>
      <c r="BK37" s="5">
        <f t="shared" ref="BK37" si="823">BK38+BK39</f>
        <v>0</v>
      </c>
      <c r="BL37" s="5">
        <f t="shared" ref="BL37" si="824">BL38+BL39</f>
        <v>0</v>
      </c>
      <c r="BM37" s="5">
        <f>BM38+BM39</f>
        <v>0</v>
      </c>
      <c r="BN37" s="5">
        <f t="shared" ref="BN37" si="825">BN38+BN39</f>
        <v>0</v>
      </c>
      <c r="BO37" s="5">
        <f t="shared" ref="BO37" si="826">BO38+BO39</f>
        <v>0</v>
      </c>
      <c r="BP37" s="5">
        <f>BP38+BP39</f>
        <v>0</v>
      </c>
      <c r="BQ37" s="5">
        <f t="shared" ref="BQ37" si="827">BQ38+BQ39</f>
        <v>0</v>
      </c>
      <c r="BR37" s="5">
        <f t="shared" ref="BR37" si="828">BR38+BR39</f>
        <v>0</v>
      </c>
      <c r="BS37" s="5">
        <f>BS38+BS39</f>
        <v>65914</v>
      </c>
      <c r="BT37" s="5">
        <f t="shared" ref="BT37" si="829">BT38+BT39</f>
        <v>0</v>
      </c>
      <c r="BU37" s="5">
        <f t="shared" ref="BU37" si="830">BU38+BU39</f>
        <v>65914</v>
      </c>
      <c r="BV37" s="5">
        <f>BV38+BV39</f>
        <v>0</v>
      </c>
      <c r="BW37" s="5">
        <f t="shared" ref="BW37" si="831">BW38+BW39</f>
        <v>0</v>
      </c>
      <c r="BX37" s="5">
        <f t="shared" ref="BX37" si="832">BX38+BX39</f>
        <v>0</v>
      </c>
      <c r="BY37" s="5">
        <f>BY38+BY39</f>
        <v>185573</v>
      </c>
      <c r="BZ37" s="5">
        <f t="shared" ref="BZ37" si="833">BZ38+BZ39</f>
        <v>0</v>
      </c>
      <c r="CA37" s="5">
        <f t="shared" ref="CA37" si="834">CA38+CA39</f>
        <v>185573</v>
      </c>
      <c r="CB37" s="5">
        <f>CB38+CB39</f>
        <v>0</v>
      </c>
      <c r="CC37" s="5">
        <f t="shared" ref="CC37" si="835">CC38+CC39</f>
        <v>0</v>
      </c>
      <c r="CD37" s="5">
        <f t="shared" ref="CD37" si="836">CD38+CD39</f>
        <v>0</v>
      </c>
      <c r="CE37" s="5">
        <f>CE38+CE39</f>
        <v>0</v>
      </c>
      <c r="CF37" s="5">
        <f t="shared" ref="CF37" si="837">CF38+CF39</f>
        <v>0</v>
      </c>
      <c r="CG37" s="5">
        <f t="shared" ref="CG37" si="838">CG38+CG39</f>
        <v>0</v>
      </c>
      <c r="CH37" s="5">
        <f>CH38+CH39</f>
        <v>0</v>
      </c>
      <c r="CI37" s="5">
        <f t="shared" ref="CI37" si="839">CI38+CI39</f>
        <v>0</v>
      </c>
      <c r="CJ37" s="5">
        <f t="shared" ref="CJ37" si="840">CJ38+CJ39</f>
        <v>0</v>
      </c>
      <c r="CK37" s="5">
        <f>CK38+CK39</f>
        <v>0</v>
      </c>
      <c r="CL37" s="5">
        <f t="shared" ref="CL37" si="841">CL38+CL39</f>
        <v>0</v>
      </c>
      <c r="CM37" s="5">
        <f t="shared" ref="CM37" si="842">CM38+CM39</f>
        <v>0</v>
      </c>
      <c r="CN37" s="5">
        <f>CN38+CN39</f>
        <v>0</v>
      </c>
      <c r="CO37" s="5">
        <f t="shared" ref="CO37" si="843">CO38+CO39</f>
        <v>0</v>
      </c>
      <c r="CP37" s="5">
        <f t="shared" ref="CP37" si="844">CP38+CP39</f>
        <v>0</v>
      </c>
      <c r="CQ37" s="5">
        <f>CQ38+CQ39</f>
        <v>0</v>
      </c>
      <c r="CR37" s="5">
        <f t="shared" ref="CR37" si="845">CR38+CR39</f>
        <v>0</v>
      </c>
      <c r="CS37" s="5">
        <f t="shared" ref="CS37" si="846">CS38+CS39</f>
        <v>0</v>
      </c>
      <c r="CT37" s="5">
        <f>CT38+CT39</f>
        <v>0</v>
      </c>
      <c r="CU37" s="5">
        <f t="shared" ref="CU37" si="847">CU38+CU39</f>
        <v>0</v>
      </c>
      <c r="CV37" s="5">
        <f t="shared" ref="CV37" si="848">CV38+CV39</f>
        <v>0</v>
      </c>
      <c r="CW37" s="5">
        <f>CW38+CW39</f>
        <v>0</v>
      </c>
      <c r="CX37" s="5">
        <f t="shared" ref="CX37" si="849">CX38+CX39</f>
        <v>0</v>
      </c>
      <c r="CY37" s="5">
        <f t="shared" ref="CY37" si="850">CY38+CY39</f>
        <v>0</v>
      </c>
      <c r="CZ37" s="5">
        <f>CZ38+CZ39</f>
        <v>0</v>
      </c>
      <c r="DA37" s="5">
        <f t="shared" ref="DA37" si="851">DA38+DA39</f>
        <v>0</v>
      </c>
      <c r="DB37" s="5">
        <f t="shared" ref="DB37" si="852">DB38+DB39</f>
        <v>0</v>
      </c>
      <c r="DC37" s="5">
        <f>DC38+DC39</f>
        <v>0</v>
      </c>
      <c r="DD37" s="5">
        <f t="shared" ref="DD37" si="853">DD38+DD39</f>
        <v>0</v>
      </c>
      <c r="DE37" s="5">
        <f t="shared" ref="DE37" si="854">DE38+DE39</f>
        <v>0</v>
      </c>
      <c r="DF37" s="5">
        <f>DF38+DF39</f>
        <v>0</v>
      </c>
      <c r="DG37" s="5">
        <f t="shared" ref="DG37" si="855">DG38+DG39</f>
        <v>0</v>
      </c>
      <c r="DH37" s="5">
        <f t="shared" ref="DH37" si="856">DH38+DH39</f>
        <v>0</v>
      </c>
      <c r="DI37" s="5">
        <f>DI38+DI39</f>
        <v>0</v>
      </c>
      <c r="DJ37" s="5">
        <f t="shared" ref="DJ37" si="857">DJ38+DJ39</f>
        <v>0</v>
      </c>
      <c r="DK37" s="5">
        <f t="shared" ref="DK37" si="858">DK38+DK39</f>
        <v>0</v>
      </c>
      <c r="DL37" s="5">
        <f>DL38+DL39</f>
        <v>0</v>
      </c>
      <c r="DM37" s="5">
        <f t="shared" ref="DM37" si="859">DM38+DM39</f>
        <v>0</v>
      </c>
      <c r="DN37" s="5">
        <f t="shared" ref="DN37" si="860">DN38+DN39</f>
        <v>0</v>
      </c>
      <c r="DO37" s="5">
        <f>DO38+DO39</f>
        <v>55926</v>
      </c>
      <c r="DP37" s="5">
        <f t="shared" ref="DP37" si="861">DP38+DP39</f>
        <v>0</v>
      </c>
      <c r="DQ37" s="5">
        <f t="shared" ref="DQ37:DR37" si="862">DQ38+DQ39</f>
        <v>55926</v>
      </c>
      <c r="DR37" s="5">
        <f t="shared" si="862"/>
        <v>307413</v>
      </c>
      <c r="DS37" s="5">
        <f t="shared" ref="DS37:EV37" si="863">DS38+DS39</f>
        <v>0</v>
      </c>
      <c r="DT37" s="5">
        <f t="shared" si="863"/>
        <v>307413</v>
      </c>
      <c r="DU37" s="5">
        <f t="shared" si="863"/>
        <v>0</v>
      </c>
      <c r="DV37" s="5">
        <f t="shared" si="863"/>
        <v>0</v>
      </c>
      <c r="DW37" s="5">
        <f t="shared" si="863"/>
        <v>0</v>
      </c>
      <c r="DX37" s="5">
        <f t="shared" ref="DX37:EU37" si="864">DX38+DX39</f>
        <v>0</v>
      </c>
      <c r="DY37" s="5">
        <f t="shared" si="864"/>
        <v>0</v>
      </c>
      <c r="DZ37" s="5">
        <f t="shared" si="864"/>
        <v>0</v>
      </c>
      <c r="EA37" s="5">
        <f t="shared" si="864"/>
        <v>0</v>
      </c>
      <c r="EB37" s="5">
        <f t="shared" si="864"/>
        <v>0</v>
      </c>
      <c r="EC37" s="5">
        <f t="shared" si="864"/>
        <v>0</v>
      </c>
      <c r="ED37" s="5">
        <f t="shared" si="864"/>
        <v>0</v>
      </c>
      <c r="EE37" s="5">
        <f t="shared" si="864"/>
        <v>0</v>
      </c>
      <c r="EF37" s="5">
        <f t="shared" si="864"/>
        <v>0</v>
      </c>
      <c r="EG37" s="5">
        <f t="shared" si="864"/>
        <v>0</v>
      </c>
      <c r="EH37" s="5">
        <f t="shared" si="864"/>
        <v>0</v>
      </c>
      <c r="EI37" s="5">
        <f t="shared" si="864"/>
        <v>0</v>
      </c>
      <c r="EJ37" s="5">
        <f t="shared" si="864"/>
        <v>0</v>
      </c>
      <c r="EK37" s="5">
        <f t="shared" si="864"/>
        <v>0</v>
      </c>
      <c r="EL37" s="5">
        <f t="shared" si="864"/>
        <v>0</v>
      </c>
      <c r="EM37" s="5">
        <f t="shared" si="864"/>
        <v>0</v>
      </c>
      <c r="EN37" s="5">
        <f t="shared" si="864"/>
        <v>0</v>
      </c>
      <c r="EO37" s="5">
        <f t="shared" si="864"/>
        <v>0</v>
      </c>
      <c r="EP37" s="5">
        <f t="shared" si="864"/>
        <v>0</v>
      </c>
      <c r="EQ37" s="5">
        <f t="shared" si="864"/>
        <v>0</v>
      </c>
      <c r="ER37" s="5">
        <f t="shared" si="864"/>
        <v>0</v>
      </c>
      <c r="ES37" s="5">
        <f t="shared" si="864"/>
        <v>0</v>
      </c>
      <c r="ET37" s="5">
        <f t="shared" si="864"/>
        <v>0</v>
      </c>
      <c r="EU37" s="5">
        <f t="shared" si="864"/>
        <v>0</v>
      </c>
      <c r="EV37" s="5">
        <f t="shared" si="863"/>
        <v>0</v>
      </c>
      <c r="EW37" s="5">
        <f t="shared" ref="EW37:EY37" si="865">EW38+EW39</f>
        <v>0</v>
      </c>
      <c r="EX37" s="5">
        <f t="shared" si="865"/>
        <v>0</v>
      </c>
      <c r="EY37" s="5">
        <f t="shared" si="865"/>
        <v>0</v>
      </c>
      <c r="EZ37" s="5">
        <f t="shared" ref="EZ37:FB37" si="866">EZ38+EZ39</f>
        <v>0</v>
      </c>
      <c r="FA37" s="5">
        <f t="shared" si="866"/>
        <v>0</v>
      </c>
      <c r="FB37" s="5">
        <f t="shared" si="866"/>
        <v>0</v>
      </c>
      <c r="FC37" s="5">
        <f t="shared" ref="FC37:GL37" si="867">FC38+FC39</f>
        <v>0</v>
      </c>
      <c r="FD37" s="5">
        <f t="shared" si="867"/>
        <v>0</v>
      </c>
      <c r="FE37" s="5">
        <f t="shared" si="867"/>
        <v>0</v>
      </c>
      <c r="FF37" s="5">
        <f t="shared" si="867"/>
        <v>0</v>
      </c>
      <c r="FG37" s="5">
        <f t="shared" si="867"/>
        <v>0</v>
      </c>
      <c r="FH37" s="5">
        <f t="shared" si="867"/>
        <v>0</v>
      </c>
      <c r="FI37" s="5">
        <f t="shared" si="867"/>
        <v>0</v>
      </c>
      <c r="FJ37" s="5">
        <f t="shared" si="867"/>
        <v>0</v>
      </c>
      <c r="FK37" s="5">
        <f t="shared" si="867"/>
        <v>0</v>
      </c>
      <c r="FL37" s="5">
        <f t="shared" si="867"/>
        <v>0</v>
      </c>
      <c r="FM37" s="5">
        <f t="shared" si="867"/>
        <v>0</v>
      </c>
      <c r="FN37" s="5">
        <f t="shared" si="867"/>
        <v>0</v>
      </c>
      <c r="FO37" s="5">
        <f t="shared" si="867"/>
        <v>0</v>
      </c>
      <c r="FP37" s="5">
        <f t="shared" si="867"/>
        <v>0</v>
      </c>
      <c r="FQ37" s="5">
        <f t="shared" si="867"/>
        <v>0</v>
      </c>
      <c r="FR37" s="5">
        <f t="shared" si="867"/>
        <v>0</v>
      </c>
      <c r="FS37" s="5">
        <f t="shared" si="867"/>
        <v>0</v>
      </c>
      <c r="FT37" s="5">
        <f t="shared" si="867"/>
        <v>0</v>
      </c>
      <c r="FU37" s="5">
        <f t="shared" si="867"/>
        <v>0</v>
      </c>
      <c r="FV37" s="5">
        <f t="shared" si="867"/>
        <v>0</v>
      </c>
      <c r="FW37" s="5">
        <f t="shared" si="867"/>
        <v>0</v>
      </c>
      <c r="FX37" s="5">
        <f t="shared" si="867"/>
        <v>0</v>
      </c>
      <c r="FY37" s="5">
        <f t="shared" si="867"/>
        <v>0</v>
      </c>
      <c r="FZ37" s="5">
        <f t="shared" si="867"/>
        <v>0</v>
      </c>
      <c r="GA37" s="5">
        <f t="shared" si="867"/>
        <v>0</v>
      </c>
      <c r="GB37" s="5">
        <f t="shared" si="867"/>
        <v>0</v>
      </c>
      <c r="GC37" s="5">
        <f t="shared" si="867"/>
        <v>0</v>
      </c>
      <c r="GD37" s="5">
        <f t="shared" si="867"/>
        <v>0</v>
      </c>
      <c r="GE37" s="5">
        <f t="shared" si="867"/>
        <v>0</v>
      </c>
      <c r="GF37" s="5">
        <f t="shared" si="867"/>
        <v>0</v>
      </c>
      <c r="GG37" s="5">
        <f t="shared" si="867"/>
        <v>0</v>
      </c>
      <c r="GH37" s="5">
        <f t="shared" si="867"/>
        <v>0</v>
      </c>
      <c r="GI37" s="5">
        <f t="shared" si="867"/>
        <v>0</v>
      </c>
      <c r="GJ37" s="5">
        <f t="shared" si="867"/>
        <v>0</v>
      </c>
      <c r="GK37" s="5">
        <f t="shared" si="867"/>
        <v>0</v>
      </c>
      <c r="GL37" s="5">
        <f t="shared" si="867"/>
        <v>0</v>
      </c>
      <c r="GM37" s="5">
        <f t="shared" ref="GM37:GO37" si="868">GM38+GM39</f>
        <v>0</v>
      </c>
      <c r="GN37" s="5">
        <f t="shared" si="868"/>
        <v>0</v>
      </c>
      <c r="GO37" s="5">
        <f t="shared" si="868"/>
        <v>0</v>
      </c>
      <c r="GP37" s="5">
        <f t="shared" ref="GP37:GR37" si="869">GP38+GP39</f>
        <v>0</v>
      </c>
      <c r="GQ37" s="5">
        <f t="shared" si="869"/>
        <v>0</v>
      </c>
      <c r="GR37" s="5">
        <f t="shared" si="869"/>
        <v>0</v>
      </c>
      <c r="GS37" s="5">
        <f t="shared" ref="GS37:GU37" si="870">GS38+GS39</f>
        <v>0</v>
      </c>
      <c r="GT37" s="5">
        <f t="shared" si="870"/>
        <v>0</v>
      </c>
      <c r="GU37" s="5">
        <f t="shared" si="870"/>
        <v>0</v>
      </c>
      <c r="GV37" s="5">
        <f t="shared" ref="GV37:GX37" si="871">GV38+GV39</f>
        <v>56</v>
      </c>
      <c r="GW37" s="5">
        <f t="shared" si="871"/>
        <v>56</v>
      </c>
      <c r="GX37" s="5">
        <f t="shared" si="871"/>
        <v>0</v>
      </c>
      <c r="GY37" s="5">
        <f t="shared" ref="GY37:HA37" si="872">GY38+GY39</f>
        <v>56</v>
      </c>
      <c r="GZ37" s="5">
        <f t="shared" si="872"/>
        <v>56</v>
      </c>
      <c r="HA37" s="5">
        <f t="shared" si="872"/>
        <v>307413</v>
      </c>
      <c r="HB37" s="5">
        <f t="shared" ref="HB37:HC37" si="873">HB38+HB39</f>
        <v>56</v>
      </c>
      <c r="HC37" s="115">
        <f t="shared" si="873"/>
        <v>307469</v>
      </c>
      <c r="HE37" s="136"/>
      <c r="HF37" s="136"/>
    </row>
    <row r="38" spans="1:214" ht="15" customHeight="1" x14ac:dyDescent="0.2">
      <c r="A38" s="120" t="s">
        <v>405</v>
      </c>
      <c r="B38" s="6">
        <f>SUM('címrend kötelező'!B38+'címrend önként'!B38+'címrend államig'!B38)</f>
        <v>0</v>
      </c>
      <c r="C38" s="6">
        <f>SUM('címrend kötelező'!C38+'címrend önként'!C38+'címrend államig'!C38)</f>
        <v>0</v>
      </c>
      <c r="D38" s="6">
        <f>SUM('címrend kötelező'!D38+'címrend önként'!D38+'címrend államig'!D38)</f>
        <v>0</v>
      </c>
      <c r="E38" s="6">
        <f>SUM('címrend kötelező'!E38+'címrend önként'!E38+'címrend államig'!E38)</f>
        <v>0</v>
      </c>
      <c r="F38" s="6">
        <f>SUM('címrend kötelező'!F38+'címrend önként'!F38+'címrend államig'!F38)</f>
        <v>0</v>
      </c>
      <c r="G38" s="6">
        <f>SUM('címrend kötelező'!G38+'címrend önként'!G38+'címrend államig'!G38)</f>
        <v>0</v>
      </c>
      <c r="H38" s="6">
        <f>SUM('címrend kötelező'!H38+'címrend önként'!H38+'címrend államig'!H38)</f>
        <v>0</v>
      </c>
      <c r="I38" s="6">
        <f>SUM('címrend kötelező'!I38+'címrend önként'!I38+'címrend államig'!I38)</f>
        <v>0</v>
      </c>
      <c r="J38" s="6">
        <f>SUM('címrend kötelező'!J38+'címrend önként'!J38+'címrend államig'!J38)</f>
        <v>0</v>
      </c>
      <c r="K38" s="6">
        <f>SUM('címrend kötelező'!K38+'címrend önként'!K38+'címrend államig'!K38)</f>
        <v>0</v>
      </c>
      <c r="L38" s="6">
        <f>SUM('címrend kötelező'!L38+'címrend önként'!L38+'címrend államig'!L38)</f>
        <v>0</v>
      </c>
      <c r="M38" s="6">
        <f>SUM('címrend kötelező'!M38+'címrend önként'!M38+'címrend államig'!M38)</f>
        <v>0</v>
      </c>
      <c r="N38" s="6">
        <f>SUM('címrend kötelező'!N38+'címrend önként'!N38+'címrend államig'!N38)</f>
        <v>0</v>
      </c>
      <c r="O38" s="6">
        <f>SUM('címrend kötelező'!O38+'címrend önként'!O38+'címrend államig'!O38)</f>
        <v>0</v>
      </c>
      <c r="P38" s="6">
        <f>SUM('címrend kötelező'!P38+'címrend önként'!P38+'címrend államig'!P38)</f>
        <v>0</v>
      </c>
      <c r="Q38" s="6">
        <f>SUM('címrend kötelező'!Q38+'címrend önként'!Q38+'címrend államig'!Q38)</f>
        <v>0</v>
      </c>
      <c r="R38" s="6">
        <f>SUM('címrend kötelező'!R38+'címrend önként'!R38+'címrend államig'!R38)</f>
        <v>0</v>
      </c>
      <c r="S38" s="6">
        <f>SUM('címrend kötelező'!S38+'címrend önként'!S38+'címrend államig'!S38)</f>
        <v>0</v>
      </c>
      <c r="T38" s="6">
        <f>SUM('címrend kötelező'!T38+'címrend önként'!T38+'címrend államig'!T38)</f>
        <v>0</v>
      </c>
      <c r="U38" s="6">
        <f>SUM('címrend kötelező'!U38+'címrend önként'!U38+'címrend államig'!U38)</f>
        <v>0</v>
      </c>
      <c r="V38" s="6">
        <f>SUM('címrend kötelező'!V38+'címrend önként'!V38+'címrend államig'!V38)</f>
        <v>0</v>
      </c>
      <c r="W38" s="6">
        <f>SUM('címrend kötelező'!W38+'címrend önként'!W38+'címrend államig'!W38)</f>
        <v>0</v>
      </c>
      <c r="X38" s="6">
        <f>SUM('címrend kötelező'!X38+'címrend önként'!X38+'címrend államig'!X38)</f>
        <v>0</v>
      </c>
      <c r="Y38" s="6">
        <f>SUM('címrend kötelező'!Y38+'címrend önként'!Y38+'címrend államig'!Y38)</f>
        <v>0</v>
      </c>
      <c r="Z38" s="6">
        <f>SUM('címrend kötelező'!Z38+'címrend önként'!Z38+'címrend államig'!Z38)</f>
        <v>0</v>
      </c>
      <c r="AA38" s="6">
        <f>SUM('címrend kötelező'!AA38+'címrend önként'!AA38+'címrend államig'!AA38)</f>
        <v>0</v>
      </c>
      <c r="AB38" s="6">
        <f>SUM('címrend kötelező'!AB38+'címrend önként'!AB38+'címrend államig'!AB38)</f>
        <v>0</v>
      </c>
      <c r="AC38" s="6">
        <f>SUM('címrend kötelező'!AC38+'címrend önként'!AC38+'címrend államig'!AC38)</f>
        <v>0</v>
      </c>
      <c r="AD38" s="6">
        <f>SUM('címrend kötelező'!AD38+'címrend önként'!AD38+'címrend államig'!AD38)</f>
        <v>0</v>
      </c>
      <c r="AE38" s="6">
        <f>SUM('címrend kötelező'!AE38+'címrend önként'!AE38+'címrend államig'!AE38)</f>
        <v>0</v>
      </c>
      <c r="AF38" s="6">
        <f>SUM('címrend kötelező'!AF38+'címrend önként'!AF38+'címrend államig'!AF38)</f>
        <v>0</v>
      </c>
      <c r="AG38" s="6">
        <f>SUM('címrend kötelező'!AG38+'címrend önként'!AG38+'címrend államig'!AG38)</f>
        <v>0</v>
      </c>
      <c r="AH38" s="6">
        <f>SUM('címrend kötelező'!AH38+'címrend önként'!AH38+'címrend államig'!AH38)</f>
        <v>0</v>
      </c>
      <c r="AI38" s="6">
        <f>SUM('címrend kötelező'!AI38+'címrend önként'!AI38+'címrend államig'!AI38)</f>
        <v>0</v>
      </c>
      <c r="AJ38" s="6">
        <f>SUM('címrend kötelező'!AJ38+'címrend önként'!AJ38+'címrend államig'!AJ38)</f>
        <v>0</v>
      </c>
      <c r="AK38" s="6">
        <f>SUM('címrend kötelező'!AK38+'címrend önként'!AK38+'címrend államig'!AK38)</f>
        <v>0</v>
      </c>
      <c r="AL38" s="6">
        <f>SUM('címrend kötelező'!AL38+'címrend önként'!AL38+'címrend államig'!AL38)</f>
        <v>0</v>
      </c>
      <c r="AM38" s="6">
        <f>SUM('címrend kötelező'!AM38+'címrend önként'!AM38+'címrend államig'!AM38)</f>
        <v>0</v>
      </c>
      <c r="AN38" s="6">
        <f>SUM('címrend kötelező'!AN38+'címrend önként'!AN38+'címrend államig'!AN38)</f>
        <v>0</v>
      </c>
      <c r="AO38" s="6">
        <f>SUM('címrend kötelező'!AO38+'címrend önként'!AO38+'címrend államig'!AO38)</f>
        <v>0</v>
      </c>
      <c r="AP38" s="6">
        <f>SUM('címrend kötelező'!AP38+'címrend önként'!AP38+'címrend államig'!AP38)</f>
        <v>0</v>
      </c>
      <c r="AQ38" s="6">
        <f>SUM('címrend kötelező'!AQ38+'címrend önként'!AQ38+'címrend államig'!AQ38)</f>
        <v>0</v>
      </c>
      <c r="AR38" s="6">
        <f>SUM('címrend kötelező'!AR38+'címrend önként'!AR38+'címrend államig'!AR38)</f>
        <v>0</v>
      </c>
      <c r="AS38" s="6">
        <f>SUM('címrend kötelező'!AS38+'címrend önként'!AS38+'címrend államig'!AS38)</f>
        <v>0</v>
      </c>
      <c r="AT38" s="6">
        <f>SUM('címrend kötelező'!AT38+'címrend önként'!AT38+'címrend államig'!AT38)</f>
        <v>0</v>
      </c>
      <c r="AU38" s="6">
        <f>SUM('címrend kötelező'!AU38+'címrend önként'!AU38+'címrend államig'!AU38)</f>
        <v>0</v>
      </c>
      <c r="AV38" s="6">
        <f>SUM('címrend kötelező'!AV38+'címrend önként'!AV38+'címrend államig'!AV38)</f>
        <v>0</v>
      </c>
      <c r="AW38" s="6">
        <f>SUM('címrend kötelező'!AW38+'címrend önként'!AW38+'címrend államig'!AW38)</f>
        <v>0</v>
      </c>
      <c r="AX38" s="6">
        <f>SUM('címrend kötelező'!AX38+'címrend önként'!AX38+'címrend államig'!AX38)</f>
        <v>0</v>
      </c>
      <c r="AY38" s="6">
        <f>SUM('címrend kötelező'!AY38+'címrend önként'!AY38+'címrend államig'!AY38)</f>
        <v>0</v>
      </c>
      <c r="AZ38" s="6">
        <f>SUM('címrend kötelező'!AZ38+'címrend önként'!AZ38+'címrend államig'!AZ38)</f>
        <v>0</v>
      </c>
      <c r="BA38" s="6">
        <f>SUM('címrend kötelező'!BA38+'címrend önként'!BA38+'címrend államig'!BA38)</f>
        <v>0</v>
      </c>
      <c r="BB38" s="6">
        <f>SUM('címrend kötelező'!BB38+'címrend önként'!BB38+'címrend államig'!BB38)</f>
        <v>0</v>
      </c>
      <c r="BC38" s="6">
        <f>SUM('címrend kötelező'!BC38+'címrend önként'!BC38+'címrend államig'!BC38)</f>
        <v>0</v>
      </c>
      <c r="BD38" s="6">
        <f>SUM('címrend kötelező'!BD38+'címrend önként'!BD38+'címrend államig'!BD38)</f>
        <v>0</v>
      </c>
      <c r="BE38" s="6">
        <f>SUM('címrend kötelező'!BE38+'címrend önként'!BE38+'címrend államig'!BE38)</f>
        <v>0</v>
      </c>
      <c r="BF38" s="6">
        <f>SUM('címrend kötelező'!BF38+'címrend önként'!BF38+'címrend államig'!BF38)</f>
        <v>0</v>
      </c>
      <c r="BG38" s="6">
        <f>SUM('címrend kötelező'!BG38+'címrend önként'!BG38+'címrend államig'!BG38)</f>
        <v>0</v>
      </c>
      <c r="BH38" s="6">
        <f>SUM('címrend kötelező'!BH38+'címrend önként'!BH38+'címrend államig'!BH38)</f>
        <v>0</v>
      </c>
      <c r="BI38" s="6">
        <f>SUM('címrend kötelező'!BI38+'címrend önként'!BI38+'címrend államig'!BI38)</f>
        <v>0</v>
      </c>
      <c r="BJ38" s="6">
        <f>SUM('címrend kötelező'!BJ38+'címrend önként'!BJ38+'címrend államig'!BJ38)</f>
        <v>0</v>
      </c>
      <c r="BK38" s="6">
        <f>SUM('címrend kötelező'!BK38+'címrend önként'!BK38+'címrend államig'!BK38)</f>
        <v>0</v>
      </c>
      <c r="BL38" s="6">
        <f>SUM('címrend kötelező'!BL38+'címrend önként'!BL38+'címrend államig'!BL38)</f>
        <v>0</v>
      </c>
      <c r="BM38" s="6">
        <f>SUM('címrend kötelező'!BM38+'címrend önként'!BM38+'címrend államig'!BM38)</f>
        <v>0</v>
      </c>
      <c r="BN38" s="6">
        <f>SUM('címrend kötelező'!BN38+'címrend önként'!BN38+'címrend államig'!BN38)</f>
        <v>0</v>
      </c>
      <c r="BO38" s="6">
        <f>SUM('címrend kötelező'!BO38+'címrend önként'!BO38+'címrend államig'!BO38)</f>
        <v>0</v>
      </c>
      <c r="BP38" s="6">
        <f>SUM('címrend kötelező'!BP38+'címrend önként'!BP38+'címrend államig'!BP38)</f>
        <v>0</v>
      </c>
      <c r="BQ38" s="6">
        <f>SUM('címrend kötelező'!BQ38+'címrend önként'!BQ38+'címrend államig'!BQ38)</f>
        <v>0</v>
      </c>
      <c r="BR38" s="6">
        <f>SUM('címrend kötelező'!BR38+'címrend önként'!BR38+'címrend államig'!BR38)</f>
        <v>0</v>
      </c>
      <c r="BS38" s="6">
        <f>SUM('címrend kötelező'!BS38+'címrend önként'!BS38+'címrend államig'!BS38)</f>
        <v>0</v>
      </c>
      <c r="BT38" s="6">
        <f>SUM('címrend kötelező'!BT38+'címrend önként'!BT38+'címrend államig'!BT38)</f>
        <v>0</v>
      </c>
      <c r="BU38" s="6">
        <f>SUM('címrend kötelező'!BU38+'címrend önként'!BU38+'címrend államig'!BU38)</f>
        <v>0</v>
      </c>
      <c r="BV38" s="6">
        <f>SUM('címrend kötelező'!BV38+'címrend önként'!BV38+'címrend államig'!BV38)</f>
        <v>0</v>
      </c>
      <c r="BW38" s="6">
        <f>SUM('címrend kötelező'!BW38+'címrend önként'!BW38+'címrend államig'!BW38)</f>
        <v>0</v>
      </c>
      <c r="BX38" s="6">
        <f>SUM('címrend kötelező'!BX38+'címrend önként'!BX38+'címrend államig'!BX38)</f>
        <v>0</v>
      </c>
      <c r="BY38" s="6">
        <f>SUM('címrend kötelező'!BY38+'címrend önként'!BY38+'címrend államig'!BY38)</f>
        <v>0</v>
      </c>
      <c r="BZ38" s="6">
        <f>SUM('címrend kötelező'!BZ38+'címrend önként'!BZ38+'címrend államig'!BZ38)</f>
        <v>0</v>
      </c>
      <c r="CA38" s="6">
        <f>SUM('címrend kötelező'!CA38+'címrend önként'!CA38+'címrend államig'!CA38)</f>
        <v>0</v>
      </c>
      <c r="CB38" s="6">
        <f>SUM('címrend kötelező'!CB38+'címrend önként'!CB38+'címrend államig'!CB38)</f>
        <v>0</v>
      </c>
      <c r="CC38" s="6">
        <f>SUM('címrend kötelező'!CC38+'címrend önként'!CC38+'címrend államig'!CC38)</f>
        <v>0</v>
      </c>
      <c r="CD38" s="6">
        <f>SUM('címrend kötelező'!CD38+'címrend önként'!CD38+'címrend államig'!CD38)</f>
        <v>0</v>
      </c>
      <c r="CE38" s="6">
        <f>SUM('címrend kötelező'!CE38+'címrend önként'!CE38+'címrend államig'!CE38)</f>
        <v>0</v>
      </c>
      <c r="CF38" s="6">
        <f>SUM('címrend kötelező'!CF38+'címrend önként'!CF38+'címrend államig'!CF38)</f>
        <v>0</v>
      </c>
      <c r="CG38" s="6">
        <f>SUM('címrend kötelező'!CG38+'címrend önként'!CG38+'címrend államig'!CG38)</f>
        <v>0</v>
      </c>
      <c r="CH38" s="6">
        <f>SUM('címrend kötelező'!CH38+'címrend önként'!CH38+'címrend államig'!CH38)</f>
        <v>0</v>
      </c>
      <c r="CI38" s="6">
        <f>SUM('címrend kötelező'!CI38+'címrend önként'!CI38+'címrend államig'!CI38)</f>
        <v>0</v>
      </c>
      <c r="CJ38" s="6">
        <f>SUM('címrend kötelező'!CJ38+'címrend önként'!CJ38+'címrend államig'!CJ38)</f>
        <v>0</v>
      </c>
      <c r="CK38" s="6">
        <f>SUM('címrend kötelező'!CK38+'címrend önként'!CK38+'címrend államig'!CK38)</f>
        <v>0</v>
      </c>
      <c r="CL38" s="6">
        <f>SUM('címrend kötelező'!CL38+'címrend önként'!CL38+'címrend államig'!CL38)</f>
        <v>0</v>
      </c>
      <c r="CM38" s="6">
        <f>SUM('címrend kötelező'!CM38+'címrend önként'!CM38+'címrend államig'!CM38)</f>
        <v>0</v>
      </c>
      <c r="CN38" s="6">
        <f>SUM('címrend kötelező'!CN38+'címrend önként'!CN38+'címrend államig'!CN38)</f>
        <v>0</v>
      </c>
      <c r="CO38" s="6">
        <f>SUM('címrend kötelező'!CO38+'címrend önként'!CO38+'címrend államig'!CO38)</f>
        <v>0</v>
      </c>
      <c r="CP38" s="6">
        <f>SUM('címrend kötelező'!CP38+'címrend önként'!CP38+'címrend államig'!CP38)</f>
        <v>0</v>
      </c>
      <c r="CQ38" s="6">
        <f>SUM('címrend kötelező'!CQ38+'címrend önként'!CQ38+'címrend államig'!CQ38)</f>
        <v>0</v>
      </c>
      <c r="CR38" s="6">
        <f>SUM('címrend kötelező'!CR38+'címrend önként'!CR38+'címrend államig'!CR38)</f>
        <v>0</v>
      </c>
      <c r="CS38" s="6">
        <f>SUM('címrend kötelező'!CS38+'címrend önként'!CS38+'címrend államig'!CS38)</f>
        <v>0</v>
      </c>
      <c r="CT38" s="6">
        <f>SUM('címrend kötelező'!CT38+'címrend önként'!CT38+'címrend államig'!CT38)</f>
        <v>0</v>
      </c>
      <c r="CU38" s="6">
        <f>SUM('címrend kötelező'!CU38+'címrend önként'!CU38+'címrend államig'!CU38)</f>
        <v>0</v>
      </c>
      <c r="CV38" s="6">
        <f>SUM('címrend kötelező'!CV38+'címrend önként'!CV38+'címrend államig'!CV38)</f>
        <v>0</v>
      </c>
      <c r="CW38" s="6">
        <f>SUM('címrend kötelező'!CW38+'címrend önként'!CW38+'címrend államig'!CW38)</f>
        <v>0</v>
      </c>
      <c r="CX38" s="6">
        <f>SUM('címrend kötelező'!CX38+'címrend önként'!CX38+'címrend államig'!CX38)</f>
        <v>0</v>
      </c>
      <c r="CY38" s="6">
        <f>SUM('címrend kötelező'!CY38+'címrend önként'!CY38+'címrend államig'!CY38)</f>
        <v>0</v>
      </c>
      <c r="CZ38" s="6">
        <f>SUM('címrend kötelező'!CZ38+'címrend önként'!CZ38+'címrend államig'!CZ38)</f>
        <v>0</v>
      </c>
      <c r="DA38" s="6">
        <f>SUM('címrend kötelező'!DA38+'címrend önként'!DA38+'címrend államig'!DA38)</f>
        <v>0</v>
      </c>
      <c r="DB38" s="6">
        <f>SUM('címrend kötelező'!DB38+'címrend önként'!DB38+'címrend államig'!DB38)</f>
        <v>0</v>
      </c>
      <c r="DC38" s="6">
        <f>SUM('címrend kötelező'!DC38+'címrend önként'!DC38+'címrend államig'!DC38)</f>
        <v>0</v>
      </c>
      <c r="DD38" s="6">
        <f>SUM('címrend kötelező'!DD38+'címrend önként'!DD38+'címrend államig'!DD38)</f>
        <v>0</v>
      </c>
      <c r="DE38" s="6">
        <f>SUM('címrend kötelező'!DE38+'címrend önként'!DE38+'címrend államig'!DE38)</f>
        <v>0</v>
      </c>
      <c r="DF38" s="6">
        <f>SUM('címrend kötelező'!DF38+'címrend önként'!DF38+'címrend államig'!DF38)</f>
        <v>0</v>
      </c>
      <c r="DG38" s="6">
        <f>SUM('címrend kötelező'!DG38+'címrend önként'!DG38+'címrend államig'!DG38)</f>
        <v>0</v>
      </c>
      <c r="DH38" s="6">
        <f>SUM('címrend kötelező'!DH38+'címrend önként'!DH38+'címrend államig'!DH38)</f>
        <v>0</v>
      </c>
      <c r="DI38" s="6">
        <f>SUM('címrend kötelező'!DI38+'címrend önként'!DI38+'címrend államig'!DI38)</f>
        <v>0</v>
      </c>
      <c r="DJ38" s="6">
        <f>SUM('címrend kötelező'!DJ38+'címrend önként'!DJ38+'címrend államig'!DJ38)</f>
        <v>0</v>
      </c>
      <c r="DK38" s="6">
        <f>SUM('címrend kötelező'!DK38+'címrend önként'!DK38+'címrend államig'!DK38)</f>
        <v>0</v>
      </c>
      <c r="DL38" s="6">
        <f>SUM('címrend kötelező'!DL38+'címrend önként'!DL38+'címrend államig'!DL38)</f>
        <v>0</v>
      </c>
      <c r="DM38" s="6">
        <f>SUM('címrend kötelező'!DM38+'címrend önként'!DM38+'címrend államig'!DM38)</f>
        <v>0</v>
      </c>
      <c r="DN38" s="6">
        <f>SUM('címrend kötelező'!DN38+'címrend önként'!DN38+'címrend államig'!DN38)</f>
        <v>0</v>
      </c>
      <c r="DO38" s="6">
        <f>SUM('címrend kötelező'!DO38+'címrend önként'!DO38+'címrend államig'!DO38)</f>
        <v>0</v>
      </c>
      <c r="DP38" s="6">
        <f>SUM('címrend kötelező'!DP38+'címrend önként'!DP38+'címrend államig'!DP38)</f>
        <v>0</v>
      </c>
      <c r="DQ38" s="6">
        <f>SUM('címrend kötelező'!DQ38+'címrend önként'!DQ38+'címrend államig'!DQ38)</f>
        <v>0</v>
      </c>
      <c r="DR38" s="251">
        <f t="shared" ref="DR38:DR39" si="874">SUM(B38+E38+H38+K38+N38+Q38+T38+W38+Z38+AC38+AF38+AI38+AL38+AO38+AR38+AU38+AX38+BA38+BD38+BG38+BJ38+BM38+BP38+BS38+BV38+BY38+CB38+CE38+CH38+CK38+CN38+CQ38+CT38+CW38+CZ38+DC38+DF38+DI38+DL38+DO38)</f>
        <v>0</v>
      </c>
      <c r="DS38" s="251">
        <f t="shared" ref="DS38:DS39" si="875">SUM(C38+F38+I38+L38+O38+R38+U38+X38+AA38+AD38+AG38+AJ38+AM38+AP38+AS38+AV38+AY38+BB38+BE38+BH38+BK38+BN38+BQ38+BT38+BW38+BZ38+CC38+CF38+CI38+CL38+CO38+CR38+CU38+CX38+DA38+DD38+DG38+DJ38+DM38+DP38)</f>
        <v>0</v>
      </c>
      <c r="DT38" s="251">
        <f t="shared" ref="DT38:DT39" si="876">SUM(D38+G38+J38+M38+P38+S38+V38+Y38+AB38+AE38+AH38+AK38+AN38+AQ38+AT38+AW38+AZ38+BC38+BF38+BI38+BL38+BO38+BR38+BU38+BX38+CA38+CD38+CG38+CJ38+CM38+CP38+CS38+CV38+CY38+DB38+DE38+DH38+DK38+DN38+DQ38)</f>
        <v>0</v>
      </c>
      <c r="DU38" s="6">
        <f>SUM('címrend kötelező'!DU38+'címrend önként'!DU38+'címrend államig'!DU38)</f>
        <v>0</v>
      </c>
      <c r="DV38" s="6">
        <f>SUM('címrend kötelező'!DV38+'címrend önként'!DV38+'címrend államig'!DV38)</f>
        <v>0</v>
      </c>
      <c r="DW38" s="6">
        <f>SUM('címrend kötelező'!DW38+'címrend önként'!DW38+'címrend államig'!DW38)</f>
        <v>0</v>
      </c>
      <c r="DX38" s="6">
        <f>SUM('címrend kötelező'!DX38+'címrend önként'!DX38+'címrend államig'!DX38)</f>
        <v>0</v>
      </c>
      <c r="DY38" s="6">
        <f>SUM('címrend kötelező'!DY38+'címrend önként'!DY38+'címrend államig'!DY38)</f>
        <v>0</v>
      </c>
      <c r="DZ38" s="6">
        <f>SUM('címrend kötelező'!DZ38+'címrend önként'!DZ38+'címrend államig'!DZ38)</f>
        <v>0</v>
      </c>
      <c r="EA38" s="6">
        <f>SUM('címrend kötelező'!EA38+'címrend önként'!EA38+'címrend államig'!EA38)</f>
        <v>0</v>
      </c>
      <c r="EB38" s="6">
        <f>SUM('címrend kötelező'!EB38+'címrend önként'!EB38+'címrend államig'!EB38)</f>
        <v>0</v>
      </c>
      <c r="EC38" s="6">
        <f>SUM('címrend kötelező'!EC38+'címrend önként'!EC38+'címrend államig'!EC38)</f>
        <v>0</v>
      </c>
      <c r="ED38" s="6">
        <f>SUM('címrend kötelező'!ED38+'címrend önként'!ED38+'címrend államig'!ED38)</f>
        <v>0</v>
      </c>
      <c r="EE38" s="6">
        <f>SUM('címrend kötelező'!EE38+'címrend önként'!EE38+'címrend államig'!EE38)</f>
        <v>0</v>
      </c>
      <c r="EF38" s="6">
        <f>SUM('címrend kötelező'!EF38+'címrend önként'!EF38+'címrend államig'!EF38)</f>
        <v>0</v>
      </c>
      <c r="EG38" s="6">
        <f>SUM('címrend kötelező'!EG38+'címrend önként'!EG38+'címrend államig'!EG38)</f>
        <v>0</v>
      </c>
      <c r="EH38" s="6">
        <f>SUM('címrend kötelező'!EH38+'címrend önként'!EH38+'címrend államig'!EH38)</f>
        <v>0</v>
      </c>
      <c r="EI38" s="6">
        <f>SUM('címrend kötelező'!EI38+'címrend önként'!EI38+'címrend államig'!EI38)</f>
        <v>0</v>
      </c>
      <c r="EJ38" s="6">
        <f>SUM('címrend kötelező'!EJ38+'címrend önként'!EJ38+'címrend államig'!EJ38)</f>
        <v>0</v>
      </c>
      <c r="EK38" s="6">
        <f>SUM('címrend kötelező'!EK38+'címrend önként'!EK38+'címrend államig'!EK38)</f>
        <v>0</v>
      </c>
      <c r="EL38" s="6">
        <f>SUM('címrend kötelező'!EL38+'címrend önként'!EL38+'címrend államig'!EL38)</f>
        <v>0</v>
      </c>
      <c r="EM38" s="6">
        <f>SUM('címrend kötelező'!EM38+'címrend önként'!EM38+'címrend államig'!EM38)</f>
        <v>0</v>
      </c>
      <c r="EN38" s="6">
        <f>SUM('címrend kötelező'!EN38+'címrend önként'!EN38+'címrend államig'!EN38)</f>
        <v>0</v>
      </c>
      <c r="EO38" s="6">
        <f>SUM('címrend kötelező'!EO38+'címrend önként'!EO38+'címrend államig'!EO38)</f>
        <v>0</v>
      </c>
      <c r="EP38" s="6">
        <f>SUM('címrend kötelező'!EP38+'címrend önként'!EP38+'címrend államig'!EP38)</f>
        <v>0</v>
      </c>
      <c r="EQ38" s="6">
        <f>SUM('címrend kötelező'!EQ38+'címrend önként'!EQ38+'címrend államig'!EQ38)</f>
        <v>0</v>
      </c>
      <c r="ER38" s="6">
        <f>SUM('címrend kötelező'!ER38+'címrend önként'!ER38+'címrend államig'!ER38)</f>
        <v>0</v>
      </c>
      <c r="ES38" s="6">
        <f>SUM('címrend kötelező'!ES38+'címrend önként'!ES38+'címrend államig'!ES38)</f>
        <v>0</v>
      </c>
      <c r="ET38" s="6">
        <f>SUM('címrend kötelező'!ET38+'címrend önként'!ET38+'címrend államig'!ET38)</f>
        <v>0</v>
      </c>
      <c r="EU38" s="6">
        <f>SUM('címrend kötelező'!EU38+'címrend önként'!EU38+'címrend államig'!EU38)</f>
        <v>0</v>
      </c>
      <c r="EV38" s="251">
        <f t="shared" ref="EV38:EV39" si="877">DU38+DX38+EA38+ED38+EG38+EJ38+EM38+EP38+ES38</f>
        <v>0</v>
      </c>
      <c r="EW38" s="251">
        <f t="shared" ref="EW38:EW39" si="878">DV38+DY38+EB38+EE38+EH38+EK38+EN38+EQ38+ET38</f>
        <v>0</v>
      </c>
      <c r="EX38" s="251">
        <f t="shared" ref="EX38:EX39" si="879">DW38+DZ38+EC38+EF38+EI38+EL38+EO38+ER38+EU38</f>
        <v>0</v>
      </c>
      <c r="EY38" s="251">
        <f>'címrend kötelező'!EY38+'címrend önként'!EY38+'címrend államig'!EY38</f>
        <v>0</v>
      </c>
      <c r="EZ38" s="251">
        <f>'címrend kötelező'!EZ38+'címrend önként'!EZ38+'címrend államig'!EZ38</f>
        <v>0</v>
      </c>
      <c r="FA38" s="251">
        <f>'címrend kötelező'!FA38+'címrend önként'!FA38+'címrend államig'!FA38</f>
        <v>0</v>
      </c>
      <c r="FB38" s="251">
        <f>'címrend kötelező'!FB38+'címrend önként'!FB38+'címrend államig'!FB38</f>
        <v>0</v>
      </c>
      <c r="FC38" s="251">
        <f>'címrend kötelező'!FC38+'címrend önként'!FC38+'címrend államig'!FC38</f>
        <v>0</v>
      </c>
      <c r="FD38" s="251">
        <f>'címrend kötelező'!FD38+'címrend önként'!FD38+'címrend államig'!FD38</f>
        <v>0</v>
      </c>
      <c r="FE38" s="251">
        <f>'címrend kötelező'!FE38+'címrend önként'!FE38+'címrend államig'!FE38</f>
        <v>0</v>
      </c>
      <c r="FF38" s="251">
        <f>'címrend kötelező'!FF38+'címrend önként'!FF38+'címrend államig'!FF38</f>
        <v>0</v>
      </c>
      <c r="FG38" s="251">
        <f>'címrend kötelező'!FG38+'címrend önként'!FG38+'címrend államig'!FG38</f>
        <v>0</v>
      </c>
      <c r="FH38" s="251">
        <f>'címrend kötelező'!FH38+'címrend önként'!FH38+'címrend államig'!FH38</f>
        <v>0</v>
      </c>
      <c r="FI38" s="251">
        <f>'címrend kötelező'!FI38+'címrend önként'!FI38+'címrend államig'!FI38</f>
        <v>0</v>
      </c>
      <c r="FJ38" s="251">
        <f>'címrend kötelező'!FJ38+'címrend önként'!FJ38+'címrend államig'!FJ38</f>
        <v>0</v>
      </c>
      <c r="FK38" s="251">
        <f>'címrend kötelező'!FK38+'címrend önként'!FK38+'címrend államig'!FK38</f>
        <v>0</v>
      </c>
      <c r="FL38" s="251">
        <f>'címrend kötelező'!FL38+'címrend önként'!FL38+'címrend államig'!FL38</f>
        <v>0</v>
      </c>
      <c r="FM38" s="251">
        <f>'címrend kötelező'!FM38+'címrend önként'!FM38+'címrend államig'!FM38</f>
        <v>0</v>
      </c>
      <c r="FN38" s="251">
        <f>'címrend kötelező'!FN38+'címrend önként'!FN38+'címrend államig'!FN38</f>
        <v>0</v>
      </c>
      <c r="FO38" s="251">
        <f>'címrend kötelező'!FO38+'címrend önként'!FO38+'címrend államig'!FO38</f>
        <v>0</v>
      </c>
      <c r="FP38" s="251">
        <f>'címrend kötelező'!FP38+'címrend önként'!FP38+'címrend államig'!FP38</f>
        <v>0</v>
      </c>
      <c r="FQ38" s="251">
        <f>'címrend kötelező'!FQ38+'címrend önként'!FQ38+'címrend államig'!FQ38</f>
        <v>0</v>
      </c>
      <c r="FR38" s="251">
        <f>'címrend kötelező'!FR38+'címrend önként'!FR38+'címrend államig'!FR38</f>
        <v>0</v>
      </c>
      <c r="FS38" s="251">
        <f>'címrend kötelező'!FS38+'címrend önként'!FS38+'címrend államig'!FS38</f>
        <v>0</v>
      </c>
      <c r="FT38" s="251">
        <f>'címrend kötelező'!FT38+'címrend önként'!FT38+'címrend államig'!FT38</f>
        <v>0</v>
      </c>
      <c r="FU38" s="251">
        <f>'címrend kötelező'!FU38+'címrend önként'!FU38+'címrend államig'!FU38</f>
        <v>0</v>
      </c>
      <c r="FV38" s="251">
        <f>'címrend kötelező'!FV38+'címrend önként'!FV38+'címrend államig'!FV38</f>
        <v>0</v>
      </c>
      <c r="FW38" s="251">
        <f>'címrend kötelező'!FW38+'címrend önként'!FW38+'címrend államig'!FW38</f>
        <v>0</v>
      </c>
      <c r="FX38" s="251">
        <f>'címrend kötelező'!FX38+'címrend önként'!FX38+'címrend államig'!FX38</f>
        <v>0</v>
      </c>
      <c r="FY38" s="251">
        <f>'címrend kötelező'!FY38+'címrend önként'!FY38+'címrend államig'!FY38</f>
        <v>0</v>
      </c>
      <c r="FZ38" s="251">
        <f>'címrend kötelező'!FZ38+'címrend önként'!FZ38+'címrend államig'!FZ38</f>
        <v>0</v>
      </c>
      <c r="GA38" s="251">
        <f>'címrend kötelező'!GA38+'címrend önként'!GA38+'címrend államig'!GA38</f>
        <v>0</v>
      </c>
      <c r="GB38" s="251">
        <f>'címrend kötelező'!GB38+'címrend önként'!GB38+'címrend államig'!GB38</f>
        <v>0</v>
      </c>
      <c r="GC38" s="251">
        <f>'címrend kötelező'!GC38+'címrend önként'!GC38+'címrend államig'!GC38</f>
        <v>0</v>
      </c>
      <c r="GD38" s="251">
        <f>'címrend kötelező'!GD38+'címrend önként'!GD38+'címrend államig'!GD38</f>
        <v>0</v>
      </c>
      <c r="GE38" s="251">
        <f>'címrend kötelező'!GE38+'címrend önként'!GE38+'címrend államig'!GE38</f>
        <v>0</v>
      </c>
      <c r="GF38" s="251">
        <f>'címrend kötelező'!GF38+'címrend önként'!GF38+'címrend államig'!GF38</f>
        <v>0</v>
      </c>
      <c r="GG38" s="251">
        <f>'címrend kötelező'!GG38+'címrend önként'!GG38+'címrend államig'!GG38</f>
        <v>0</v>
      </c>
      <c r="GH38" s="251">
        <f>'címrend kötelező'!GH38+'címrend önként'!GH38+'címrend államig'!GH38</f>
        <v>0</v>
      </c>
      <c r="GI38" s="251">
        <f>'címrend kötelező'!GI38+'címrend önként'!GI38+'címrend államig'!GI38</f>
        <v>0</v>
      </c>
      <c r="GJ38" s="251">
        <f>'címrend kötelező'!GJ38+'címrend önként'!GJ38+'címrend államig'!GJ38</f>
        <v>0</v>
      </c>
      <c r="GK38" s="251">
        <f>'címrend kötelező'!GK38+'címrend önként'!GK38+'címrend államig'!GK38</f>
        <v>0</v>
      </c>
      <c r="GL38" s="251">
        <f>EY38+FB38+FE38+FH38+FK38+FN38+FQ38+FT38+FW38+FZ38+GC38+GF38+GI38</f>
        <v>0</v>
      </c>
      <c r="GM38" s="251">
        <f t="shared" ref="GM38:GN39" si="880">EZ38+FC38+FF38+FI38+FL38+FO38+FR38+FU38+FX38+GA38+GD38+GG38+GJ38</f>
        <v>0</v>
      </c>
      <c r="GN38" s="251">
        <f t="shared" si="880"/>
        <v>0</v>
      </c>
      <c r="GO38" s="251">
        <f>'címrend kötelező'!GO38+'címrend önként'!GO38+'címrend államig'!GO38</f>
        <v>0</v>
      </c>
      <c r="GP38" s="251">
        <f>'címrend kötelező'!GP38+'címrend önként'!GP38+'címrend államig'!GP38</f>
        <v>0</v>
      </c>
      <c r="GQ38" s="251">
        <f>'címrend kötelező'!GQ38+'címrend önként'!GQ38+'címrend államig'!GQ38</f>
        <v>0</v>
      </c>
      <c r="GR38" s="251">
        <f>'címrend kötelező'!GR38+'címrend önként'!GR38+'címrend államig'!GR38</f>
        <v>0</v>
      </c>
      <c r="GS38" s="251">
        <f>'címrend kötelező'!GS38+'címrend önként'!GS38+'címrend államig'!GS38</f>
        <v>0</v>
      </c>
      <c r="GT38" s="251">
        <f>'címrend kötelező'!GT38+'címrend önként'!GT38+'címrend államig'!GT38</f>
        <v>0</v>
      </c>
      <c r="GU38" s="251">
        <f>'címrend kötelező'!GU38+'címrend önként'!GU38+'címrend államig'!GU38</f>
        <v>0</v>
      </c>
      <c r="GV38" s="251">
        <f>'címrend kötelező'!GV38+'címrend önként'!GV38+'címrend államig'!GV38</f>
        <v>0</v>
      </c>
      <c r="GW38" s="251">
        <f>'címrend kötelező'!GW38+'címrend önként'!GW38+'címrend államig'!GW38</f>
        <v>0</v>
      </c>
      <c r="GX38" s="251">
        <f t="shared" ref="GX38:GX69" si="881">GL38+GO38+GR38+GU38</f>
        <v>0</v>
      </c>
      <c r="GY38" s="251">
        <f t="shared" ref="GY38:GY39" si="882">GM38+GP38+GS38+GV38</f>
        <v>0</v>
      </c>
      <c r="GZ38" s="251">
        <f t="shared" ref="GZ38:GZ39" si="883">GN38+GQ38+GT38+GW38</f>
        <v>0</v>
      </c>
      <c r="HA38" s="35">
        <f t="shared" ref="HA38:HA70" si="884">DR38+EV38+GX38</f>
        <v>0</v>
      </c>
      <c r="HB38" s="35">
        <f t="shared" ref="HB38:HB39" si="885">DS38+EW38+GY38</f>
        <v>0</v>
      </c>
      <c r="HC38" s="131">
        <f t="shared" ref="HC38:HC39" si="886">DT38+EX38+GZ38</f>
        <v>0</v>
      </c>
      <c r="HE38" s="136"/>
      <c r="HF38" s="136"/>
    </row>
    <row r="39" spans="1:214" ht="15" customHeight="1" x14ac:dyDescent="0.2">
      <c r="A39" s="120" t="s">
        <v>406</v>
      </c>
      <c r="B39" s="6">
        <f>SUM('címrend kötelező'!B39+'címrend önként'!B39+'címrend államig'!B39)</f>
        <v>0</v>
      </c>
      <c r="C39" s="6">
        <f>SUM('címrend kötelező'!C39+'címrend önként'!C39+'címrend államig'!C39)</f>
        <v>0</v>
      </c>
      <c r="D39" s="6">
        <f>SUM('címrend kötelező'!D39+'címrend önként'!D39+'címrend államig'!D39)</f>
        <v>0</v>
      </c>
      <c r="E39" s="6">
        <f>SUM('címrend kötelező'!E39+'címrend önként'!E39+'címrend államig'!E39)</f>
        <v>0</v>
      </c>
      <c r="F39" s="6">
        <f>SUM('címrend kötelező'!F39+'címrend önként'!F39+'címrend államig'!F39)</f>
        <v>0</v>
      </c>
      <c r="G39" s="6">
        <f>SUM('címrend kötelező'!G39+'címrend önként'!G39+'címrend államig'!G39)</f>
        <v>0</v>
      </c>
      <c r="H39" s="6">
        <f>SUM('címrend kötelező'!H39+'címrend önként'!H39+'címrend államig'!H39)</f>
        <v>0</v>
      </c>
      <c r="I39" s="6">
        <f>SUM('címrend kötelező'!I39+'címrend önként'!I39+'címrend államig'!I39)</f>
        <v>0</v>
      </c>
      <c r="J39" s="6">
        <f>SUM('címrend kötelező'!J39+'címrend önként'!J39+'címrend államig'!J39)</f>
        <v>0</v>
      </c>
      <c r="K39" s="6">
        <f>SUM('címrend kötelező'!K39+'címrend önként'!K39+'címrend államig'!K39)</f>
        <v>0</v>
      </c>
      <c r="L39" s="6">
        <f>SUM('címrend kötelező'!L39+'címrend önként'!L39+'címrend államig'!L39)</f>
        <v>0</v>
      </c>
      <c r="M39" s="6">
        <f>SUM('címrend kötelező'!M39+'címrend önként'!M39+'címrend államig'!M39)</f>
        <v>0</v>
      </c>
      <c r="N39" s="6">
        <f>SUM('címrend kötelező'!N39+'címrend önként'!N39+'címrend államig'!N39)</f>
        <v>0</v>
      </c>
      <c r="O39" s="6">
        <f>SUM('címrend kötelező'!O39+'címrend önként'!O39+'címrend államig'!O39)</f>
        <v>0</v>
      </c>
      <c r="P39" s="6">
        <f>SUM('címrend kötelező'!P39+'címrend önként'!P39+'címrend államig'!P39)</f>
        <v>0</v>
      </c>
      <c r="Q39" s="6">
        <f>SUM('címrend kötelező'!Q39+'címrend önként'!Q39+'címrend államig'!Q39)</f>
        <v>0</v>
      </c>
      <c r="R39" s="6">
        <f>SUM('címrend kötelező'!R39+'címrend önként'!R39+'címrend államig'!R39)</f>
        <v>0</v>
      </c>
      <c r="S39" s="6">
        <f>SUM('címrend kötelező'!S39+'címrend önként'!S39+'címrend államig'!S39)</f>
        <v>0</v>
      </c>
      <c r="T39" s="6">
        <f>SUM('címrend kötelező'!T39+'címrend önként'!T39+'címrend államig'!T39)</f>
        <v>0</v>
      </c>
      <c r="U39" s="6">
        <f>SUM('címrend kötelező'!U39+'címrend önként'!U39+'címrend államig'!U39)</f>
        <v>0</v>
      </c>
      <c r="V39" s="6">
        <f>SUM('címrend kötelező'!V39+'címrend önként'!V39+'címrend államig'!V39)</f>
        <v>0</v>
      </c>
      <c r="W39" s="6">
        <f>SUM('címrend kötelező'!W39+'címrend önként'!W39+'címrend államig'!W39)</f>
        <v>0</v>
      </c>
      <c r="X39" s="6">
        <f>SUM('címrend kötelező'!X39+'címrend önként'!X39+'címrend államig'!X39)</f>
        <v>0</v>
      </c>
      <c r="Y39" s="6">
        <f>SUM('címrend kötelező'!Y39+'címrend önként'!Y39+'címrend államig'!Y39)</f>
        <v>0</v>
      </c>
      <c r="Z39" s="6">
        <f>SUM('címrend kötelező'!Z39+'címrend önként'!Z39+'címrend államig'!Z39)</f>
        <v>0</v>
      </c>
      <c r="AA39" s="6">
        <f>SUM('címrend kötelező'!AA39+'címrend önként'!AA39+'címrend államig'!AA39)</f>
        <v>0</v>
      </c>
      <c r="AB39" s="6">
        <f>SUM('címrend kötelező'!AB39+'címrend önként'!AB39+'címrend államig'!AB39)</f>
        <v>0</v>
      </c>
      <c r="AC39" s="6">
        <f>SUM('címrend kötelező'!AC39+'címrend önként'!AC39+'címrend államig'!AC39)</f>
        <v>0</v>
      </c>
      <c r="AD39" s="6">
        <f>SUM('címrend kötelező'!AD39+'címrend önként'!AD39+'címrend államig'!AD39)</f>
        <v>0</v>
      </c>
      <c r="AE39" s="6">
        <f>SUM('címrend kötelező'!AE39+'címrend önként'!AE39+'címrend államig'!AE39)</f>
        <v>0</v>
      </c>
      <c r="AF39" s="6">
        <f>SUM('címrend kötelező'!AF39+'címrend önként'!AF39+'címrend államig'!AF39)</f>
        <v>0</v>
      </c>
      <c r="AG39" s="6">
        <f>SUM('címrend kötelező'!AG39+'címrend önként'!AG39+'címrend államig'!AG39)</f>
        <v>0</v>
      </c>
      <c r="AH39" s="6">
        <f>SUM('címrend kötelező'!AH39+'címrend önként'!AH39+'címrend államig'!AH39)</f>
        <v>0</v>
      </c>
      <c r="AI39" s="6">
        <f>SUM('címrend kötelező'!AI39+'címrend önként'!AI39+'címrend államig'!AI39)</f>
        <v>0</v>
      </c>
      <c r="AJ39" s="6">
        <f>SUM('címrend kötelező'!AJ39+'címrend önként'!AJ39+'címrend államig'!AJ39)</f>
        <v>0</v>
      </c>
      <c r="AK39" s="6">
        <f>SUM('címrend kötelező'!AK39+'címrend önként'!AK39+'címrend államig'!AK39)</f>
        <v>0</v>
      </c>
      <c r="AL39" s="6">
        <f>SUM('címrend kötelező'!AL39+'címrend önként'!AL39+'címrend államig'!AL39)</f>
        <v>0</v>
      </c>
      <c r="AM39" s="6">
        <f>SUM('címrend kötelező'!AM39+'címrend önként'!AM39+'címrend államig'!AM39)</f>
        <v>0</v>
      </c>
      <c r="AN39" s="6">
        <f>SUM('címrend kötelező'!AN39+'címrend önként'!AN39+'címrend államig'!AN39)</f>
        <v>0</v>
      </c>
      <c r="AO39" s="6">
        <f>SUM('címrend kötelező'!AO39+'címrend önként'!AO39+'címrend államig'!AO39)</f>
        <v>0</v>
      </c>
      <c r="AP39" s="6">
        <f>SUM('címrend kötelező'!AP39+'címrend önként'!AP39+'címrend államig'!AP39)</f>
        <v>0</v>
      </c>
      <c r="AQ39" s="6">
        <f>SUM('címrend kötelező'!AQ39+'címrend önként'!AQ39+'címrend államig'!AQ39)</f>
        <v>0</v>
      </c>
      <c r="AR39" s="6">
        <f>SUM('címrend kötelező'!AR39+'címrend önként'!AR39+'címrend államig'!AR39)</f>
        <v>0</v>
      </c>
      <c r="AS39" s="6">
        <f>SUM('címrend kötelező'!AS39+'címrend önként'!AS39+'címrend államig'!AS39)</f>
        <v>0</v>
      </c>
      <c r="AT39" s="6">
        <f>SUM('címrend kötelező'!AT39+'címrend önként'!AT39+'címrend államig'!AT39)</f>
        <v>0</v>
      </c>
      <c r="AU39" s="6">
        <f>SUM('címrend kötelező'!AU39+'címrend önként'!AU39+'címrend államig'!AU39)</f>
        <v>0</v>
      </c>
      <c r="AV39" s="6">
        <f>SUM('címrend kötelező'!AV39+'címrend önként'!AV39+'címrend államig'!AV39)</f>
        <v>0</v>
      </c>
      <c r="AW39" s="6">
        <f>SUM('címrend kötelező'!AW39+'címrend önként'!AW39+'címrend államig'!AW39)</f>
        <v>0</v>
      </c>
      <c r="AX39" s="6">
        <f>SUM('címrend kötelező'!AX39+'címrend önként'!AX39+'címrend államig'!AX39)</f>
        <v>0</v>
      </c>
      <c r="AY39" s="6">
        <f>SUM('címrend kötelező'!AY39+'címrend önként'!AY39+'címrend államig'!AY39)</f>
        <v>0</v>
      </c>
      <c r="AZ39" s="6">
        <f>SUM('címrend kötelező'!AZ39+'címrend önként'!AZ39+'címrend államig'!AZ39)</f>
        <v>0</v>
      </c>
      <c r="BA39" s="6">
        <f>SUM('címrend kötelező'!BA39+'címrend önként'!BA39+'címrend államig'!BA39)</f>
        <v>0</v>
      </c>
      <c r="BB39" s="6">
        <f>SUM('címrend kötelező'!BB39+'címrend önként'!BB39+'címrend államig'!BB39)</f>
        <v>0</v>
      </c>
      <c r="BC39" s="6">
        <f>SUM('címrend kötelező'!BC39+'címrend önként'!BC39+'címrend államig'!BC39)</f>
        <v>0</v>
      </c>
      <c r="BD39" s="6">
        <f>SUM('címrend kötelező'!BD39+'címrend önként'!BD39+'címrend államig'!BD39)</f>
        <v>0</v>
      </c>
      <c r="BE39" s="6">
        <f>SUM('címrend kötelező'!BE39+'címrend önként'!BE39+'címrend államig'!BE39)</f>
        <v>0</v>
      </c>
      <c r="BF39" s="6">
        <f>SUM('címrend kötelező'!BF39+'címrend önként'!BF39+'címrend államig'!BF39)</f>
        <v>0</v>
      </c>
      <c r="BG39" s="6">
        <f>SUM('címrend kötelező'!BG39+'címrend önként'!BG39+'címrend államig'!BG39)</f>
        <v>0</v>
      </c>
      <c r="BH39" s="6">
        <f>SUM('címrend kötelező'!BH39+'címrend önként'!BH39+'címrend államig'!BH39)</f>
        <v>0</v>
      </c>
      <c r="BI39" s="6">
        <f>SUM('címrend kötelező'!BI39+'címrend önként'!BI39+'címrend államig'!BI39)</f>
        <v>0</v>
      </c>
      <c r="BJ39" s="6">
        <f>SUM('címrend kötelező'!BJ39+'címrend önként'!BJ39+'címrend államig'!BJ39)</f>
        <v>0</v>
      </c>
      <c r="BK39" s="6">
        <f>SUM('címrend kötelező'!BK39+'címrend önként'!BK39+'címrend államig'!BK39)</f>
        <v>0</v>
      </c>
      <c r="BL39" s="6">
        <f>SUM('címrend kötelező'!BL39+'címrend önként'!BL39+'címrend államig'!BL39)</f>
        <v>0</v>
      </c>
      <c r="BM39" s="6">
        <f>SUM('címrend kötelező'!BM39+'címrend önként'!BM39+'címrend államig'!BM39)</f>
        <v>0</v>
      </c>
      <c r="BN39" s="6">
        <f>SUM('címrend kötelező'!BN39+'címrend önként'!BN39+'címrend államig'!BN39)</f>
        <v>0</v>
      </c>
      <c r="BO39" s="6">
        <f>SUM('címrend kötelező'!BO39+'címrend önként'!BO39+'címrend államig'!BO39)</f>
        <v>0</v>
      </c>
      <c r="BP39" s="6">
        <f>SUM('címrend kötelező'!BP39+'címrend önként'!BP39+'címrend államig'!BP39)</f>
        <v>0</v>
      </c>
      <c r="BQ39" s="6">
        <f>SUM('címrend kötelező'!BQ39+'címrend önként'!BQ39+'címrend államig'!BQ39)</f>
        <v>0</v>
      </c>
      <c r="BR39" s="6">
        <f>SUM('címrend kötelező'!BR39+'címrend önként'!BR39+'címrend államig'!BR39)</f>
        <v>0</v>
      </c>
      <c r="BS39" s="6">
        <f>SUM('címrend kötelező'!BS39+'címrend önként'!BS39+'címrend államig'!BS39)</f>
        <v>65914</v>
      </c>
      <c r="BT39" s="6">
        <f>SUM('címrend kötelező'!BT39+'címrend önként'!BT39+'címrend államig'!BT39)</f>
        <v>0</v>
      </c>
      <c r="BU39" s="6">
        <f>SUM('címrend kötelező'!BU39+'címrend önként'!BU39+'címrend államig'!BU39)</f>
        <v>65914</v>
      </c>
      <c r="BV39" s="6">
        <f>SUM('címrend kötelező'!BV39+'címrend önként'!BV39+'címrend államig'!BV39)</f>
        <v>0</v>
      </c>
      <c r="BW39" s="6">
        <f>SUM('címrend kötelező'!BW39+'címrend önként'!BW39+'címrend államig'!BW39)</f>
        <v>0</v>
      </c>
      <c r="BX39" s="6">
        <f>SUM('címrend kötelező'!BX39+'címrend önként'!BX39+'címrend államig'!BX39)</f>
        <v>0</v>
      </c>
      <c r="BY39" s="6">
        <f>SUM('címrend kötelező'!BY39+'címrend önként'!BY39+'címrend államig'!BY39)</f>
        <v>185573</v>
      </c>
      <c r="BZ39" s="6">
        <f>SUM('címrend kötelező'!BZ39+'címrend önként'!BZ39+'címrend államig'!BZ39)</f>
        <v>0</v>
      </c>
      <c r="CA39" s="6">
        <f>SUM('címrend kötelező'!CA39+'címrend önként'!CA39+'címrend államig'!CA39)</f>
        <v>185573</v>
      </c>
      <c r="CB39" s="6">
        <f>SUM('címrend kötelező'!CB39+'címrend önként'!CB39+'címrend államig'!CB39)</f>
        <v>0</v>
      </c>
      <c r="CC39" s="6">
        <f>SUM('címrend kötelező'!CC39+'címrend önként'!CC39+'címrend államig'!CC39)</f>
        <v>0</v>
      </c>
      <c r="CD39" s="6">
        <f>SUM('címrend kötelező'!CD39+'címrend önként'!CD39+'címrend államig'!CD39)</f>
        <v>0</v>
      </c>
      <c r="CE39" s="6">
        <f>SUM('címrend kötelező'!CE39+'címrend önként'!CE39+'címrend államig'!CE39)</f>
        <v>0</v>
      </c>
      <c r="CF39" s="6">
        <f>SUM('címrend kötelező'!CF39+'címrend önként'!CF39+'címrend államig'!CF39)</f>
        <v>0</v>
      </c>
      <c r="CG39" s="6">
        <f>SUM('címrend kötelező'!CG39+'címrend önként'!CG39+'címrend államig'!CG39)</f>
        <v>0</v>
      </c>
      <c r="CH39" s="6">
        <f>SUM('címrend kötelező'!CH39+'címrend önként'!CH39+'címrend államig'!CH39)</f>
        <v>0</v>
      </c>
      <c r="CI39" s="6">
        <f>SUM('címrend kötelező'!CI39+'címrend önként'!CI39+'címrend államig'!CI39)</f>
        <v>0</v>
      </c>
      <c r="CJ39" s="6">
        <f>SUM('címrend kötelező'!CJ39+'címrend önként'!CJ39+'címrend államig'!CJ39)</f>
        <v>0</v>
      </c>
      <c r="CK39" s="6">
        <f>SUM('címrend kötelező'!CK39+'címrend önként'!CK39+'címrend államig'!CK39)</f>
        <v>0</v>
      </c>
      <c r="CL39" s="6">
        <f>SUM('címrend kötelező'!CL39+'címrend önként'!CL39+'címrend államig'!CL39)</f>
        <v>0</v>
      </c>
      <c r="CM39" s="6">
        <f>SUM('címrend kötelező'!CM39+'címrend önként'!CM39+'címrend államig'!CM39)</f>
        <v>0</v>
      </c>
      <c r="CN39" s="6">
        <f>SUM('címrend kötelező'!CN39+'címrend önként'!CN39+'címrend államig'!CN39)</f>
        <v>0</v>
      </c>
      <c r="CO39" s="6">
        <f>SUM('címrend kötelező'!CO39+'címrend önként'!CO39+'címrend államig'!CO39)</f>
        <v>0</v>
      </c>
      <c r="CP39" s="6">
        <f>SUM('címrend kötelező'!CP39+'címrend önként'!CP39+'címrend államig'!CP39)</f>
        <v>0</v>
      </c>
      <c r="CQ39" s="6">
        <f>SUM('címrend kötelező'!CQ39+'címrend önként'!CQ39+'címrend államig'!CQ39)</f>
        <v>0</v>
      </c>
      <c r="CR39" s="6">
        <f>SUM('címrend kötelező'!CR39+'címrend önként'!CR39+'címrend államig'!CR39)</f>
        <v>0</v>
      </c>
      <c r="CS39" s="6">
        <f>SUM('címrend kötelező'!CS39+'címrend önként'!CS39+'címrend államig'!CS39)</f>
        <v>0</v>
      </c>
      <c r="CT39" s="6">
        <f>SUM('címrend kötelező'!CT39+'címrend önként'!CT39+'címrend államig'!CT39)</f>
        <v>0</v>
      </c>
      <c r="CU39" s="6">
        <f>SUM('címrend kötelező'!CU39+'címrend önként'!CU39+'címrend államig'!CU39)</f>
        <v>0</v>
      </c>
      <c r="CV39" s="6">
        <f>SUM('címrend kötelező'!CV39+'címrend önként'!CV39+'címrend államig'!CV39)</f>
        <v>0</v>
      </c>
      <c r="CW39" s="6">
        <f>SUM('címrend kötelező'!CW39+'címrend önként'!CW39+'címrend államig'!CW39)</f>
        <v>0</v>
      </c>
      <c r="CX39" s="6">
        <f>SUM('címrend kötelező'!CX39+'címrend önként'!CX39+'címrend államig'!CX39)</f>
        <v>0</v>
      </c>
      <c r="CY39" s="6">
        <f>SUM('címrend kötelező'!CY39+'címrend önként'!CY39+'címrend államig'!CY39)</f>
        <v>0</v>
      </c>
      <c r="CZ39" s="6">
        <f>SUM('címrend kötelező'!CZ39+'címrend önként'!CZ39+'címrend államig'!CZ39)</f>
        <v>0</v>
      </c>
      <c r="DA39" s="6">
        <f>SUM('címrend kötelező'!DA39+'címrend önként'!DA39+'címrend államig'!DA39)</f>
        <v>0</v>
      </c>
      <c r="DB39" s="6">
        <f>SUM('címrend kötelező'!DB39+'címrend önként'!DB39+'címrend államig'!DB39)</f>
        <v>0</v>
      </c>
      <c r="DC39" s="6">
        <f>SUM('címrend kötelező'!DC39+'címrend önként'!DC39+'címrend államig'!DC39)</f>
        <v>0</v>
      </c>
      <c r="DD39" s="6">
        <f>SUM('címrend kötelező'!DD39+'címrend önként'!DD39+'címrend államig'!DD39)</f>
        <v>0</v>
      </c>
      <c r="DE39" s="6">
        <f>SUM('címrend kötelező'!DE39+'címrend önként'!DE39+'címrend államig'!DE39)</f>
        <v>0</v>
      </c>
      <c r="DF39" s="6">
        <f>SUM('címrend kötelező'!DF39+'címrend önként'!DF39+'címrend államig'!DF39)</f>
        <v>0</v>
      </c>
      <c r="DG39" s="6">
        <f>SUM('címrend kötelező'!DG39+'címrend önként'!DG39+'címrend államig'!DG39)</f>
        <v>0</v>
      </c>
      <c r="DH39" s="6">
        <f>SUM('címrend kötelező'!DH39+'címrend önként'!DH39+'címrend államig'!DH39)</f>
        <v>0</v>
      </c>
      <c r="DI39" s="6">
        <f>SUM('címrend kötelező'!DI39+'címrend önként'!DI39+'címrend államig'!DI39)</f>
        <v>0</v>
      </c>
      <c r="DJ39" s="6">
        <f>SUM('címrend kötelező'!DJ39+'címrend önként'!DJ39+'címrend államig'!DJ39)</f>
        <v>0</v>
      </c>
      <c r="DK39" s="6">
        <f>SUM('címrend kötelező'!DK39+'címrend önként'!DK39+'címrend államig'!DK39)</f>
        <v>0</v>
      </c>
      <c r="DL39" s="6">
        <f>SUM('címrend kötelező'!DL39+'címrend önként'!DL39+'címrend államig'!DL39)</f>
        <v>0</v>
      </c>
      <c r="DM39" s="6">
        <f>SUM('címrend kötelező'!DM39+'címrend önként'!DM39+'címrend államig'!DM39)</f>
        <v>0</v>
      </c>
      <c r="DN39" s="6">
        <f>SUM('címrend kötelező'!DN39+'címrend önként'!DN39+'címrend államig'!DN39)</f>
        <v>0</v>
      </c>
      <c r="DO39" s="6">
        <f>SUM('címrend kötelező'!DO39+'címrend önként'!DO39+'címrend államig'!DO39)</f>
        <v>55926</v>
      </c>
      <c r="DP39" s="6">
        <f>SUM('címrend kötelező'!DP39+'címrend önként'!DP39+'címrend államig'!DP39)</f>
        <v>0</v>
      </c>
      <c r="DQ39" s="6">
        <f>SUM('címrend kötelező'!DQ39+'címrend önként'!DQ39+'címrend államig'!DQ39)</f>
        <v>55926</v>
      </c>
      <c r="DR39" s="251">
        <f t="shared" si="874"/>
        <v>307413</v>
      </c>
      <c r="DS39" s="251">
        <f t="shared" si="875"/>
        <v>0</v>
      </c>
      <c r="DT39" s="251">
        <f t="shared" si="876"/>
        <v>307413</v>
      </c>
      <c r="DU39" s="6">
        <f>SUM('címrend kötelező'!DU39+'címrend önként'!DU39+'címrend államig'!DU39)</f>
        <v>0</v>
      </c>
      <c r="DV39" s="6">
        <f>SUM('címrend kötelező'!DV39+'címrend önként'!DV39+'címrend államig'!DV39)</f>
        <v>0</v>
      </c>
      <c r="DW39" s="6">
        <f>SUM('címrend kötelező'!DW39+'címrend önként'!DW39+'címrend államig'!DW39)</f>
        <v>0</v>
      </c>
      <c r="DX39" s="6">
        <f>SUM('címrend kötelező'!DX39+'címrend önként'!DX39+'címrend államig'!DX39)</f>
        <v>0</v>
      </c>
      <c r="DY39" s="6">
        <f>SUM('címrend kötelező'!DY39+'címrend önként'!DY39+'címrend államig'!DY39)</f>
        <v>0</v>
      </c>
      <c r="DZ39" s="6">
        <f>SUM('címrend kötelező'!DZ39+'címrend önként'!DZ39+'címrend államig'!DZ39)</f>
        <v>0</v>
      </c>
      <c r="EA39" s="6">
        <f>SUM('címrend kötelező'!EA39+'címrend önként'!EA39+'címrend államig'!EA39)</f>
        <v>0</v>
      </c>
      <c r="EB39" s="6">
        <f>SUM('címrend kötelező'!EB39+'címrend önként'!EB39+'címrend államig'!EB39)</f>
        <v>0</v>
      </c>
      <c r="EC39" s="6">
        <f>SUM('címrend kötelező'!EC39+'címrend önként'!EC39+'címrend államig'!EC39)</f>
        <v>0</v>
      </c>
      <c r="ED39" s="6">
        <f>SUM('címrend kötelező'!ED39+'címrend önként'!ED39+'címrend államig'!ED39)</f>
        <v>0</v>
      </c>
      <c r="EE39" s="6">
        <f>SUM('címrend kötelező'!EE39+'címrend önként'!EE39+'címrend államig'!EE39)</f>
        <v>0</v>
      </c>
      <c r="EF39" s="6">
        <f>SUM('címrend kötelező'!EF39+'címrend önként'!EF39+'címrend államig'!EF39)</f>
        <v>0</v>
      </c>
      <c r="EG39" s="6">
        <f>SUM('címrend kötelező'!EG39+'címrend önként'!EG39+'címrend államig'!EG39)</f>
        <v>0</v>
      </c>
      <c r="EH39" s="6">
        <f>SUM('címrend kötelező'!EH39+'címrend önként'!EH39+'címrend államig'!EH39)</f>
        <v>0</v>
      </c>
      <c r="EI39" s="6">
        <f>SUM('címrend kötelező'!EI39+'címrend önként'!EI39+'címrend államig'!EI39)</f>
        <v>0</v>
      </c>
      <c r="EJ39" s="6">
        <f>SUM('címrend kötelező'!EJ39+'címrend önként'!EJ39+'címrend államig'!EJ39)</f>
        <v>0</v>
      </c>
      <c r="EK39" s="6">
        <f>SUM('címrend kötelező'!EK39+'címrend önként'!EK39+'címrend államig'!EK39)</f>
        <v>0</v>
      </c>
      <c r="EL39" s="6">
        <f>SUM('címrend kötelező'!EL39+'címrend önként'!EL39+'címrend államig'!EL39)</f>
        <v>0</v>
      </c>
      <c r="EM39" s="6">
        <f>SUM('címrend kötelező'!EM39+'címrend önként'!EM39+'címrend államig'!EM39)</f>
        <v>0</v>
      </c>
      <c r="EN39" s="6">
        <f>SUM('címrend kötelező'!EN39+'címrend önként'!EN39+'címrend államig'!EN39)</f>
        <v>0</v>
      </c>
      <c r="EO39" s="6">
        <f>SUM('címrend kötelező'!EO39+'címrend önként'!EO39+'címrend államig'!EO39)</f>
        <v>0</v>
      </c>
      <c r="EP39" s="6">
        <f>SUM('címrend kötelező'!EP39+'címrend önként'!EP39+'címrend államig'!EP39)</f>
        <v>0</v>
      </c>
      <c r="EQ39" s="6">
        <f>SUM('címrend kötelező'!EQ39+'címrend önként'!EQ39+'címrend államig'!EQ39)</f>
        <v>0</v>
      </c>
      <c r="ER39" s="6">
        <f>SUM('címrend kötelező'!ER39+'címrend önként'!ER39+'címrend államig'!ER39)</f>
        <v>0</v>
      </c>
      <c r="ES39" s="6">
        <f>SUM('címrend kötelező'!ES39+'címrend önként'!ES39+'címrend államig'!ES39)</f>
        <v>0</v>
      </c>
      <c r="ET39" s="6">
        <f>SUM('címrend kötelező'!ET39+'címrend önként'!ET39+'címrend államig'!ET39)</f>
        <v>0</v>
      </c>
      <c r="EU39" s="6">
        <f>SUM('címrend kötelező'!EU39+'címrend önként'!EU39+'címrend államig'!EU39)</f>
        <v>0</v>
      </c>
      <c r="EV39" s="251">
        <f t="shared" si="877"/>
        <v>0</v>
      </c>
      <c r="EW39" s="251">
        <f t="shared" si="878"/>
        <v>0</v>
      </c>
      <c r="EX39" s="251">
        <f t="shared" si="879"/>
        <v>0</v>
      </c>
      <c r="EY39" s="251">
        <f>'címrend kötelező'!EY39+'címrend önként'!EY39+'címrend államig'!EY39</f>
        <v>0</v>
      </c>
      <c r="EZ39" s="251">
        <f>'címrend kötelező'!EZ39+'címrend önként'!EZ39+'címrend államig'!EZ39</f>
        <v>0</v>
      </c>
      <c r="FA39" s="251">
        <f>'címrend kötelező'!FA39+'címrend önként'!FA39+'címrend államig'!FA39</f>
        <v>0</v>
      </c>
      <c r="FB39" s="251">
        <f>'címrend kötelező'!FB39+'címrend önként'!FB39+'címrend államig'!FB39</f>
        <v>0</v>
      </c>
      <c r="FC39" s="251">
        <f>'címrend kötelező'!FC39+'címrend önként'!FC39+'címrend államig'!FC39</f>
        <v>0</v>
      </c>
      <c r="FD39" s="251">
        <f>'címrend kötelező'!FD39+'címrend önként'!FD39+'címrend államig'!FD39</f>
        <v>0</v>
      </c>
      <c r="FE39" s="251">
        <f>'címrend kötelező'!FE39+'címrend önként'!FE39+'címrend államig'!FE39</f>
        <v>0</v>
      </c>
      <c r="FF39" s="251">
        <f>'címrend kötelező'!FF39+'címrend önként'!FF39+'címrend államig'!FF39</f>
        <v>0</v>
      </c>
      <c r="FG39" s="251">
        <f>'címrend kötelező'!FG39+'címrend önként'!FG39+'címrend államig'!FG39</f>
        <v>0</v>
      </c>
      <c r="FH39" s="251">
        <f>'címrend kötelező'!FH39+'címrend önként'!FH39+'címrend államig'!FH39</f>
        <v>0</v>
      </c>
      <c r="FI39" s="251">
        <f>'címrend kötelező'!FI39+'címrend önként'!FI39+'címrend államig'!FI39</f>
        <v>0</v>
      </c>
      <c r="FJ39" s="251">
        <f>'címrend kötelező'!FJ39+'címrend önként'!FJ39+'címrend államig'!FJ39</f>
        <v>0</v>
      </c>
      <c r="FK39" s="251">
        <f>'címrend kötelező'!FK39+'címrend önként'!FK39+'címrend államig'!FK39</f>
        <v>0</v>
      </c>
      <c r="FL39" s="251">
        <f>'címrend kötelező'!FL39+'címrend önként'!FL39+'címrend államig'!FL39</f>
        <v>0</v>
      </c>
      <c r="FM39" s="251">
        <f>'címrend kötelező'!FM39+'címrend önként'!FM39+'címrend államig'!FM39</f>
        <v>0</v>
      </c>
      <c r="FN39" s="251">
        <f>'címrend kötelező'!FN39+'címrend önként'!FN39+'címrend államig'!FN39</f>
        <v>0</v>
      </c>
      <c r="FO39" s="251">
        <f>'címrend kötelező'!FO39+'címrend önként'!FO39+'címrend államig'!FO39</f>
        <v>0</v>
      </c>
      <c r="FP39" s="251">
        <f>'címrend kötelező'!FP39+'címrend önként'!FP39+'címrend államig'!FP39</f>
        <v>0</v>
      </c>
      <c r="FQ39" s="251">
        <f>'címrend kötelező'!FQ39+'címrend önként'!FQ39+'címrend államig'!FQ39</f>
        <v>0</v>
      </c>
      <c r="FR39" s="251">
        <f>'címrend kötelező'!FR39+'címrend önként'!FR39+'címrend államig'!FR39</f>
        <v>0</v>
      </c>
      <c r="FS39" s="251">
        <f>'címrend kötelező'!FS39+'címrend önként'!FS39+'címrend államig'!FS39</f>
        <v>0</v>
      </c>
      <c r="FT39" s="251">
        <f>'címrend kötelező'!FT39+'címrend önként'!FT39+'címrend államig'!FT39</f>
        <v>0</v>
      </c>
      <c r="FU39" s="251">
        <f>'címrend kötelező'!FU39+'címrend önként'!FU39+'címrend államig'!FU39</f>
        <v>0</v>
      </c>
      <c r="FV39" s="251">
        <f>'címrend kötelező'!FV39+'címrend önként'!FV39+'címrend államig'!FV39</f>
        <v>0</v>
      </c>
      <c r="FW39" s="251">
        <f>'címrend kötelező'!FW39+'címrend önként'!FW39+'címrend államig'!FW39</f>
        <v>0</v>
      </c>
      <c r="FX39" s="251">
        <f>'címrend kötelező'!FX39+'címrend önként'!FX39+'címrend államig'!FX39</f>
        <v>0</v>
      </c>
      <c r="FY39" s="251">
        <f>'címrend kötelező'!FY39+'címrend önként'!FY39+'címrend államig'!FY39</f>
        <v>0</v>
      </c>
      <c r="FZ39" s="251">
        <f>'címrend kötelező'!FZ39+'címrend önként'!FZ39+'címrend államig'!FZ39</f>
        <v>0</v>
      </c>
      <c r="GA39" s="251">
        <f>'címrend kötelező'!GA39+'címrend önként'!GA39+'címrend államig'!GA39</f>
        <v>0</v>
      </c>
      <c r="GB39" s="251">
        <f>'címrend kötelező'!GB39+'címrend önként'!GB39+'címrend államig'!GB39</f>
        <v>0</v>
      </c>
      <c r="GC39" s="251">
        <f>'címrend kötelező'!GC39+'címrend önként'!GC39+'címrend államig'!GC39</f>
        <v>0</v>
      </c>
      <c r="GD39" s="251">
        <f>'címrend kötelező'!GD39+'címrend önként'!GD39+'címrend államig'!GD39</f>
        <v>0</v>
      </c>
      <c r="GE39" s="251">
        <f>'címrend kötelező'!GE39+'címrend önként'!GE39+'címrend államig'!GE39</f>
        <v>0</v>
      </c>
      <c r="GF39" s="251">
        <f>'címrend kötelező'!GF39+'címrend önként'!GF39+'címrend államig'!GF39</f>
        <v>0</v>
      </c>
      <c r="GG39" s="251">
        <f>'címrend kötelező'!GG39+'címrend önként'!GG39+'címrend államig'!GG39</f>
        <v>0</v>
      </c>
      <c r="GH39" s="251">
        <f>'címrend kötelező'!GH39+'címrend önként'!GH39+'címrend államig'!GH39</f>
        <v>0</v>
      </c>
      <c r="GI39" s="251">
        <f>'címrend kötelező'!GI39+'címrend önként'!GI39+'címrend államig'!GI39</f>
        <v>0</v>
      </c>
      <c r="GJ39" s="251">
        <f>'címrend kötelező'!GJ39+'címrend önként'!GJ39+'címrend államig'!GJ39</f>
        <v>0</v>
      </c>
      <c r="GK39" s="251">
        <f>'címrend kötelező'!GK39+'címrend önként'!GK39+'címrend államig'!GK39</f>
        <v>0</v>
      </c>
      <c r="GL39" s="251">
        <f>EY39+FB39+FE39+FH39+FK39+FN39+FQ39+FT39+FW39+FZ39+GC39+GF39+GI39</f>
        <v>0</v>
      </c>
      <c r="GM39" s="251">
        <f t="shared" si="880"/>
        <v>0</v>
      </c>
      <c r="GN39" s="251">
        <f t="shared" si="880"/>
        <v>0</v>
      </c>
      <c r="GO39" s="251">
        <f>'címrend kötelező'!GO39+'címrend önként'!GO39+'címrend államig'!GO39</f>
        <v>0</v>
      </c>
      <c r="GP39" s="251">
        <f>'címrend kötelező'!GP39+'címrend önként'!GP39+'címrend államig'!GP39</f>
        <v>0</v>
      </c>
      <c r="GQ39" s="251">
        <f>'címrend kötelező'!GQ39+'címrend önként'!GQ39+'címrend államig'!GQ39</f>
        <v>0</v>
      </c>
      <c r="GR39" s="251">
        <f>'címrend kötelező'!GR39+'címrend önként'!GR39+'címrend államig'!GR39</f>
        <v>0</v>
      </c>
      <c r="GS39" s="251">
        <f>'címrend kötelező'!GS39+'címrend önként'!GS39+'címrend államig'!GS39</f>
        <v>0</v>
      </c>
      <c r="GT39" s="251">
        <f>'címrend kötelező'!GT39+'címrend önként'!GT39+'címrend államig'!GT39</f>
        <v>0</v>
      </c>
      <c r="GU39" s="251">
        <f>'címrend kötelező'!GU39+'címrend önként'!GU39+'címrend államig'!GU39</f>
        <v>0</v>
      </c>
      <c r="GV39" s="251">
        <f>'címrend kötelező'!GV39+'címrend önként'!GV39+'címrend államig'!GV39</f>
        <v>56</v>
      </c>
      <c r="GW39" s="251">
        <f>'címrend kötelező'!GW39+'címrend önként'!GW39+'címrend államig'!GW39</f>
        <v>56</v>
      </c>
      <c r="GX39" s="251">
        <f t="shared" si="881"/>
        <v>0</v>
      </c>
      <c r="GY39" s="251">
        <f t="shared" si="882"/>
        <v>56</v>
      </c>
      <c r="GZ39" s="251">
        <f t="shared" si="883"/>
        <v>56</v>
      </c>
      <c r="HA39" s="35">
        <f t="shared" si="884"/>
        <v>307413</v>
      </c>
      <c r="HB39" s="35">
        <f t="shared" si="885"/>
        <v>56</v>
      </c>
      <c r="HC39" s="131">
        <f t="shared" si="886"/>
        <v>307469</v>
      </c>
      <c r="HE39" s="136"/>
      <c r="HF39" s="136"/>
    </row>
    <row r="40" spans="1:214" s="12" customFormat="1" ht="15" customHeight="1" x14ac:dyDescent="0.2">
      <c r="A40" s="121" t="s">
        <v>407</v>
      </c>
      <c r="B40" s="5">
        <f>B41+B46+B47+B48+B49</f>
        <v>0</v>
      </c>
      <c r="C40" s="5">
        <f t="shared" ref="C40:D40" si="887">C41+C46+C47+C48+C49</f>
        <v>0</v>
      </c>
      <c r="D40" s="5">
        <f t="shared" si="887"/>
        <v>0</v>
      </c>
      <c r="E40" s="5">
        <f>E41+E46+E47+E48+E49</f>
        <v>0</v>
      </c>
      <c r="F40" s="5">
        <f t="shared" ref="F40" si="888">F41+F46+F47+F48+F49</f>
        <v>0</v>
      </c>
      <c r="G40" s="5">
        <f t="shared" ref="G40" si="889">G41+G46+G47+G48+G49</f>
        <v>0</v>
      </c>
      <c r="H40" s="5">
        <f>H41+H46+H47+H48+H49</f>
        <v>0</v>
      </c>
      <c r="I40" s="5">
        <f t="shared" ref="I40" si="890">I41+I46+I47+I48+I49</f>
        <v>0</v>
      </c>
      <c r="J40" s="5">
        <f t="shared" ref="J40" si="891">J41+J46+J47+J48+J49</f>
        <v>0</v>
      </c>
      <c r="K40" s="5">
        <f>K41+K46+K47+K48+K49</f>
        <v>500</v>
      </c>
      <c r="L40" s="5">
        <f t="shared" ref="L40" si="892">L41+L46+L47+L48+L49</f>
        <v>0</v>
      </c>
      <c r="M40" s="5">
        <f t="shared" ref="M40" si="893">M41+M46+M47+M48+M49</f>
        <v>500</v>
      </c>
      <c r="N40" s="5">
        <f>N41+N46+N47+N48+N49</f>
        <v>0</v>
      </c>
      <c r="O40" s="5">
        <f t="shared" ref="O40" si="894">O41+O46+O47+O48+O49</f>
        <v>0</v>
      </c>
      <c r="P40" s="5">
        <f t="shared" ref="P40" si="895">P41+P46+P47+P48+P49</f>
        <v>0</v>
      </c>
      <c r="Q40" s="5">
        <f>Q41+Q46+Q47+Q48+Q49</f>
        <v>0</v>
      </c>
      <c r="R40" s="5">
        <f t="shared" ref="R40" si="896">R41+R46+R47+R48+R49</f>
        <v>0</v>
      </c>
      <c r="S40" s="5">
        <f t="shared" ref="S40" si="897">S41+S46+S47+S48+S49</f>
        <v>0</v>
      </c>
      <c r="T40" s="5">
        <f>T41+T46+T47+T48+T49</f>
        <v>0</v>
      </c>
      <c r="U40" s="5">
        <f t="shared" ref="U40" si="898">U41+U46+U47+U48+U49</f>
        <v>0</v>
      </c>
      <c r="V40" s="5">
        <f t="shared" ref="V40" si="899">V41+V46+V47+V48+V49</f>
        <v>0</v>
      </c>
      <c r="W40" s="5">
        <f>W41+W46+W47+W48+W49</f>
        <v>0</v>
      </c>
      <c r="X40" s="5">
        <f t="shared" ref="X40" si="900">X41+X46+X47+X48+X49</f>
        <v>0</v>
      </c>
      <c r="Y40" s="5">
        <f t="shared" ref="Y40" si="901">Y41+Y46+Y47+Y48+Y49</f>
        <v>0</v>
      </c>
      <c r="Z40" s="5">
        <f>Z41+Z46+Z47+Z48+Z49</f>
        <v>0</v>
      </c>
      <c r="AA40" s="5">
        <f t="shared" ref="AA40" si="902">AA41+AA46+AA47+AA48+AA49</f>
        <v>250000</v>
      </c>
      <c r="AB40" s="5">
        <f t="shared" ref="AB40" si="903">AB41+AB46+AB47+AB48+AB49</f>
        <v>250000</v>
      </c>
      <c r="AC40" s="5">
        <f>AC41+AC46+AC47+AC48+AC49</f>
        <v>0</v>
      </c>
      <c r="AD40" s="5">
        <f t="shared" ref="AD40" si="904">AD41+AD46+AD47+AD48+AD49</f>
        <v>0</v>
      </c>
      <c r="AE40" s="5">
        <f t="shared" ref="AE40" si="905">AE41+AE46+AE47+AE48+AE49</f>
        <v>0</v>
      </c>
      <c r="AF40" s="5">
        <f>AF41+AF46+AF47+AF48+AF49</f>
        <v>0</v>
      </c>
      <c r="AG40" s="5">
        <f t="shared" ref="AG40" si="906">AG41+AG46+AG47+AG48+AG49</f>
        <v>0</v>
      </c>
      <c r="AH40" s="5">
        <f t="shared" ref="AH40" si="907">AH41+AH46+AH47+AH48+AH49</f>
        <v>0</v>
      </c>
      <c r="AI40" s="5">
        <f>AI41+AI46+AI47+AI48+AI49</f>
        <v>0</v>
      </c>
      <c r="AJ40" s="5">
        <f t="shared" ref="AJ40" si="908">AJ41+AJ46+AJ47+AJ48+AJ49</f>
        <v>0</v>
      </c>
      <c r="AK40" s="5">
        <f t="shared" ref="AK40" si="909">AK41+AK46+AK47+AK48+AK49</f>
        <v>0</v>
      </c>
      <c r="AL40" s="5">
        <f>AL41+AL46+AL47+AL48+AL49</f>
        <v>0</v>
      </c>
      <c r="AM40" s="5">
        <f t="shared" ref="AM40" si="910">AM41+AM46+AM47+AM48+AM49</f>
        <v>0</v>
      </c>
      <c r="AN40" s="5">
        <f t="shared" ref="AN40" si="911">AN41+AN46+AN47+AN48+AN49</f>
        <v>0</v>
      </c>
      <c r="AO40" s="5">
        <f>AO41+AO46+AO47+AO48+AO49</f>
        <v>0</v>
      </c>
      <c r="AP40" s="5">
        <f t="shared" ref="AP40" si="912">AP41+AP46+AP47+AP48+AP49</f>
        <v>0</v>
      </c>
      <c r="AQ40" s="5">
        <f t="shared" ref="AQ40" si="913">AQ41+AQ46+AQ47+AQ48+AQ49</f>
        <v>0</v>
      </c>
      <c r="AR40" s="5">
        <f>AR41+AR46+AR47+AR48+AR49</f>
        <v>0</v>
      </c>
      <c r="AS40" s="5">
        <f t="shared" ref="AS40" si="914">AS41+AS46+AS47+AS48+AS49</f>
        <v>0</v>
      </c>
      <c r="AT40" s="5">
        <f t="shared" ref="AT40" si="915">AT41+AT46+AT47+AT48+AT49</f>
        <v>0</v>
      </c>
      <c r="AU40" s="5">
        <f>AU41+AU46+AU47+AU48+AU49</f>
        <v>0</v>
      </c>
      <c r="AV40" s="5">
        <f t="shared" ref="AV40" si="916">AV41+AV46+AV47+AV48+AV49</f>
        <v>0</v>
      </c>
      <c r="AW40" s="5">
        <f t="shared" ref="AW40" si="917">AW41+AW46+AW47+AW48+AW49</f>
        <v>0</v>
      </c>
      <c r="AX40" s="5">
        <f>AX41+AX46+AX47+AX48+AX49</f>
        <v>0</v>
      </c>
      <c r="AY40" s="5">
        <f t="shared" ref="AY40" si="918">AY41+AY46+AY47+AY48+AY49</f>
        <v>0</v>
      </c>
      <c r="AZ40" s="5">
        <f t="shared" ref="AZ40" si="919">AZ41+AZ46+AZ47+AZ48+AZ49</f>
        <v>0</v>
      </c>
      <c r="BA40" s="5">
        <f>BA41+BA46+BA47+BA48+BA49</f>
        <v>0</v>
      </c>
      <c r="BB40" s="5">
        <f t="shared" ref="BB40" si="920">BB41+BB46+BB47+BB48+BB49</f>
        <v>0</v>
      </c>
      <c r="BC40" s="5">
        <f t="shared" ref="BC40" si="921">BC41+BC46+BC47+BC48+BC49</f>
        <v>0</v>
      </c>
      <c r="BD40" s="5">
        <f>BD41+BD46+BD47+BD48+BD49</f>
        <v>0</v>
      </c>
      <c r="BE40" s="5">
        <f t="shared" ref="BE40" si="922">BE41+BE46+BE47+BE48+BE49</f>
        <v>0</v>
      </c>
      <c r="BF40" s="5">
        <f t="shared" ref="BF40" si="923">BF41+BF46+BF47+BF48+BF49</f>
        <v>0</v>
      </c>
      <c r="BG40" s="5">
        <f>BG41+BG46+BG47+BG48+BG49</f>
        <v>0</v>
      </c>
      <c r="BH40" s="5">
        <f t="shared" ref="BH40" si="924">BH41+BH46+BH47+BH48+BH49</f>
        <v>0</v>
      </c>
      <c r="BI40" s="5">
        <f t="shared" ref="BI40" si="925">BI41+BI46+BI47+BI48+BI49</f>
        <v>0</v>
      </c>
      <c r="BJ40" s="5">
        <f>BJ41+BJ46+BJ47+BJ48+BJ49</f>
        <v>0</v>
      </c>
      <c r="BK40" s="5">
        <f t="shared" ref="BK40" si="926">BK41+BK46+BK47+BK48+BK49</f>
        <v>0</v>
      </c>
      <c r="BL40" s="5">
        <f t="shared" ref="BL40" si="927">BL41+BL46+BL47+BL48+BL49</f>
        <v>0</v>
      </c>
      <c r="BM40" s="5">
        <f>BM41+BM46+BM47+BM48+BM49</f>
        <v>0</v>
      </c>
      <c r="BN40" s="5">
        <f t="shared" ref="BN40" si="928">BN41+BN46+BN47+BN48+BN49</f>
        <v>0</v>
      </c>
      <c r="BO40" s="5">
        <f t="shared" ref="BO40" si="929">BO41+BO46+BO47+BO48+BO49</f>
        <v>0</v>
      </c>
      <c r="BP40" s="5">
        <f>BP41+BP46+BP47+BP48+BP49</f>
        <v>0</v>
      </c>
      <c r="BQ40" s="5">
        <f t="shared" ref="BQ40" si="930">BQ41+BQ46+BQ47+BQ48+BQ49</f>
        <v>0</v>
      </c>
      <c r="BR40" s="5">
        <f t="shared" ref="BR40" si="931">BR41+BR46+BR47+BR48+BR49</f>
        <v>0</v>
      </c>
      <c r="BS40" s="5">
        <f>BS41+BS46+BS47+BS48+BS49</f>
        <v>0</v>
      </c>
      <c r="BT40" s="5">
        <f t="shared" ref="BT40" si="932">BT41+BT46+BT47+BT48+BT49</f>
        <v>0</v>
      </c>
      <c r="BU40" s="5">
        <f t="shared" ref="BU40" si="933">BU41+BU46+BU47+BU48+BU49</f>
        <v>0</v>
      </c>
      <c r="BV40" s="5">
        <f>BV41+BV46+BV47+BV48+BV49</f>
        <v>0</v>
      </c>
      <c r="BW40" s="5">
        <f t="shared" ref="BW40" si="934">BW41+BW46+BW47+BW48+BW49</f>
        <v>0</v>
      </c>
      <c r="BX40" s="5">
        <f t="shared" ref="BX40" si="935">BX41+BX46+BX47+BX48+BX49</f>
        <v>0</v>
      </c>
      <c r="BY40" s="5">
        <f>BY41+BY46+BY47+BY48+BY49</f>
        <v>0</v>
      </c>
      <c r="BZ40" s="5">
        <f t="shared" ref="BZ40" si="936">BZ41+BZ46+BZ47+BZ48+BZ49</f>
        <v>0</v>
      </c>
      <c r="CA40" s="5">
        <f t="shared" ref="CA40" si="937">CA41+CA46+CA47+CA48+CA49</f>
        <v>0</v>
      </c>
      <c r="CB40" s="5">
        <f>CB41+CB46+CB47+CB48+CB49</f>
        <v>0</v>
      </c>
      <c r="CC40" s="5">
        <f t="shared" ref="CC40" si="938">CC41+CC46+CC47+CC48+CC49</f>
        <v>0</v>
      </c>
      <c r="CD40" s="5">
        <f t="shared" ref="CD40" si="939">CD41+CD46+CD47+CD48+CD49</f>
        <v>0</v>
      </c>
      <c r="CE40" s="5">
        <f>CE41+CE46+CE47+CE48+CE49</f>
        <v>2093290</v>
      </c>
      <c r="CF40" s="5">
        <f t="shared" ref="CF40" si="940">CF41+CF46+CF47+CF48+CF49</f>
        <v>88317</v>
      </c>
      <c r="CG40" s="5">
        <f t="shared" ref="CG40" si="941">CG41+CG46+CG47+CG48+CG49</f>
        <v>2181607</v>
      </c>
      <c r="CH40" s="5">
        <f>CH41+CH46+CH47+CH48+CH49</f>
        <v>0</v>
      </c>
      <c r="CI40" s="5">
        <f t="shared" ref="CI40" si="942">CI41+CI46+CI47+CI48+CI49</f>
        <v>0</v>
      </c>
      <c r="CJ40" s="5">
        <f t="shared" ref="CJ40" si="943">CJ41+CJ46+CJ47+CJ48+CJ49</f>
        <v>0</v>
      </c>
      <c r="CK40" s="5">
        <f>CK41+CK46+CK47+CK48+CK49</f>
        <v>0</v>
      </c>
      <c r="CL40" s="5">
        <f t="shared" ref="CL40" si="944">CL41+CL46+CL47+CL48+CL49</f>
        <v>0</v>
      </c>
      <c r="CM40" s="5">
        <f t="shared" ref="CM40" si="945">CM41+CM46+CM47+CM48+CM49</f>
        <v>0</v>
      </c>
      <c r="CN40" s="5">
        <f>CN41+CN46+CN47+CN48+CN49</f>
        <v>50150</v>
      </c>
      <c r="CO40" s="5">
        <f t="shared" ref="CO40" si="946">CO41+CO46+CO47+CO48+CO49</f>
        <v>0</v>
      </c>
      <c r="CP40" s="5">
        <f t="shared" ref="CP40" si="947">CP41+CP46+CP47+CP48+CP49</f>
        <v>50150</v>
      </c>
      <c r="CQ40" s="5">
        <f>CQ41+CQ46+CQ47+CQ48+CQ49</f>
        <v>0</v>
      </c>
      <c r="CR40" s="5">
        <f t="shared" ref="CR40" si="948">CR41+CR46+CR47+CR48+CR49</f>
        <v>0</v>
      </c>
      <c r="CS40" s="5">
        <f t="shared" ref="CS40" si="949">CS41+CS46+CS47+CS48+CS49</f>
        <v>0</v>
      </c>
      <c r="CT40" s="5">
        <f>CT41+CT46+CT47+CT48+CT49</f>
        <v>0</v>
      </c>
      <c r="CU40" s="5">
        <f t="shared" ref="CU40" si="950">CU41+CU46+CU47+CU48+CU49</f>
        <v>0</v>
      </c>
      <c r="CV40" s="5">
        <f t="shared" ref="CV40" si="951">CV41+CV46+CV47+CV48+CV49</f>
        <v>0</v>
      </c>
      <c r="CW40" s="5">
        <f>CW41+CW46+CW47+CW48+CW49</f>
        <v>0</v>
      </c>
      <c r="CX40" s="5">
        <f t="shared" ref="CX40" si="952">CX41+CX46+CX47+CX48+CX49</f>
        <v>0</v>
      </c>
      <c r="CY40" s="5">
        <f t="shared" ref="CY40" si="953">CY41+CY46+CY47+CY48+CY49</f>
        <v>0</v>
      </c>
      <c r="CZ40" s="5">
        <f>CZ41+CZ46+CZ47+CZ48+CZ49</f>
        <v>0</v>
      </c>
      <c r="DA40" s="5">
        <f t="shared" ref="DA40" si="954">DA41+DA46+DA47+DA48+DA49</f>
        <v>0</v>
      </c>
      <c r="DB40" s="5">
        <f t="shared" ref="DB40" si="955">DB41+DB46+DB47+DB48+DB49</f>
        <v>0</v>
      </c>
      <c r="DC40" s="5">
        <f>DC41+DC46+DC47+DC48+DC49</f>
        <v>240000</v>
      </c>
      <c r="DD40" s="5">
        <f t="shared" ref="DD40" si="956">DD41+DD46+DD47+DD48+DD49</f>
        <v>0</v>
      </c>
      <c r="DE40" s="5">
        <f t="shared" ref="DE40" si="957">DE41+DE46+DE47+DE48+DE49</f>
        <v>240000</v>
      </c>
      <c r="DF40" s="5">
        <f>DF41+DF46+DF47+DF48+DF49</f>
        <v>0</v>
      </c>
      <c r="DG40" s="5">
        <f t="shared" ref="DG40" si="958">DG41+DG46+DG47+DG48+DG49</f>
        <v>0</v>
      </c>
      <c r="DH40" s="5">
        <f t="shared" ref="DH40" si="959">DH41+DH46+DH47+DH48+DH49</f>
        <v>0</v>
      </c>
      <c r="DI40" s="5">
        <f>DI41+DI46+DI47+DI48+DI49</f>
        <v>0</v>
      </c>
      <c r="DJ40" s="5">
        <f t="shared" ref="DJ40" si="960">DJ41+DJ46+DJ47+DJ48+DJ49</f>
        <v>0</v>
      </c>
      <c r="DK40" s="5">
        <f t="shared" ref="DK40" si="961">DK41+DK46+DK47+DK48+DK49</f>
        <v>0</v>
      </c>
      <c r="DL40" s="5">
        <f>DL41+DL46+DL47+DL48+DL49</f>
        <v>0</v>
      </c>
      <c r="DM40" s="5">
        <f t="shared" ref="DM40" si="962">DM41+DM46+DM47+DM48+DM49</f>
        <v>0</v>
      </c>
      <c r="DN40" s="5">
        <f t="shared" ref="DN40" si="963">DN41+DN46+DN47+DN48+DN49</f>
        <v>0</v>
      </c>
      <c r="DO40" s="5">
        <f>DO41+DO46+DO47+DO48+DO49</f>
        <v>0</v>
      </c>
      <c r="DP40" s="5">
        <f t="shared" ref="DP40" si="964">DP41+DP46+DP47+DP48+DP49</f>
        <v>0</v>
      </c>
      <c r="DQ40" s="5">
        <f t="shared" ref="DQ40:DR40" si="965">DQ41+DQ46+DQ47+DQ48+DQ49</f>
        <v>0</v>
      </c>
      <c r="DR40" s="5">
        <f t="shared" si="965"/>
        <v>2383940</v>
      </c>
      <c r="DS40" s="5">
        <f t="shared" ref="DS40:DT40" si="966">DS41+DS46+DS47+DS48+DS49</f>
        <v>338317</v>
      </c>
      <c r="DT40" s="5">
        <f t="shared" si="966"/>
        <v>2722257</v>
      </c>
      <c r="DU40" s="5">
        <f t="shared" ref="DU40:EV40" si="967">DU41+DU46+DU47+DU48+DU49</f>
        <v>0</v>
      </c>
      <c r="DV40" s="5">
        <f t="shared" si="967"/>
        <v>0</v>
      </c>
      <c r="DW40" s="5">
        <f t="shared" si="967"/>
        <v>0</v>
      </c>
      <c r="DX40" s="5">
        <f t="shared" ref="DX40:EU40" si="968">DX41+DX46+DX47+DX48+DX49</f>
        <v>0</v>
      </c>
      <c r="DY40" s="5">
        <f t="shared" si="968"/>
        <v>0</v>
      </c>
      <c r="DZ40" s="5">
        <f t="shared" si="968"/>
        <v>0</v>
      </c>
      <c r="EA40" s="5">
        <f t="shared" si="968"/>
        <v>0</v>
      </c>
      <c r="EB40" s="5">
        <f t="shared" si="968"/>
        <v>0</v>
      </c>
      <c r="EC40" s="5">
        <f t="shared" si="968"/>
        <v>0</v>
      </c>
      <c r="ED40" s="5">
        <f t="shared" si="968"/>
        <v>0</v>
      </c>
      <c r="EE40" s="5">
        <f t="shared" si="968"/>
        <v>0</v>
      </c>
      <c r="EF40" s="5">
        <f t="shared" si="968"/>
        <v>0</v>
      </c>
      <c r="EG40" s="5">
        <f t="shared" si="968"/>
        <v>0</v>
      </c>
      <c r="EH40" s="5">
        <f t="shared" si="968"/>
        <v>0</v>
      </c>
      <c r="EI40" s="5">
        <f t="shared" si="968"/>
        <v>0</v>
      </c>
      <c r="EJ40" s="5">
        <f t="shared" si="968"/>
        <v>0</v>
      </c>
      <c r="EK40" s="5">
        <f t="shared" si="968"/>
        <v>0</v>
      </c>
      <c r="EL40" s="5">
        <f t="shared" si="968"/>
        <v>0</v>
      </c>
      <c r="EM40" s="5">
        <f t="shared" si="968"/>
        <v>0</v>
      </c>
      <c r="EN40" s="5">
        <f t="shared" si="968"/>
        <v>0</v>
      </c>
      <c r="EO40" s="5">
        <f t="shared" si="968"/>
        <v>0</v>
      </c>
      <c r="EP40" s="5">
        <f t="shared" si="968"/>
        <v>0</v>
      </c>
      <c r="EQ40" s="5">
        <f t="shared" si="968"/>
        <v>0</v>
      </c>
      <c r="ER40" s="5">
        <f t="shared" si="968"/>
        <v>0</v>
      </c>
      <c r="ES40" s="5">
        <f t="shared" si="968"/>
        <v>0</v>
      </c>
      <c r="ET40" s="5">
        <f t="shared" si="968"/>
        <v>0</v>
      </c>
      <c r="EU40" s="5">
        <f t="shared" si="968"/>
        <v>0</v>
      </c>
      <c r="EV40" s="5">
        <f t="shared" si="967"/>
        <v>0</v>
      </c>
      <c r="EW40" s="5">
        <f t="shared" ref="EW40:EX40" si="969">EW41+EW46+EW47+EW48+EW49</f>
        <v>0</v>
      </c>
      <c r="EX40" s="5">
        <f t="shared" si="969"/>
        <v>0</v>
      </c>
      <c r="EY40" s="5">
        <f t="shared" ref="EY40" si="970">EY41+EY46+EY47+EY48+EY49</f>
        <v>0</v>
      </c>
      <c r="EZ40" s="5">
        <f t="shared" ref="EZ40:FB40" si="971">EZ41+EZ46+EZ47+EZ48+EZ49</f>
        <v>0</v>
      </c>
      <c r="FA40" s="5">
        <f t="shared" si="971"/>
        <v>0</v>
      </c>
      <c r="FB40" s="5">
        <f t="shared" si="971"/>
        <v>0</v>
      </c>
      <c r="FC40" s="5">
        <f t="shared" ref="FC40:GL40" si="972">FC41+FC46+FC47+FC48+FC49</f>
        <v>0</v>
      </c>
      <c r="FD40" s="5">
        <f t="shared" si="972"/>
        <v>0</v>
      </c>
      <c r="FE40" s="5">
        <f t="shared" si="972"/>
        <v>0</v>
      </c>
      <c r="FF40" s="5">
        <f t="shared" si="972"/>
        <v>0</v>
      </c>
      <c r="FG40" s="5">
        <f t="shared" si="972"/>
        <v>0</v>
      </c>
      <c r="FH40" s="5">
        <f t="shared" si="972"/>
        <v>0</v>
      </c>
      <c r="FI40" s="5">
        <f t="shared" si="972"/>
        <v>0</v>
      </c>
      <c r="FJ40" s="5">
        <f t="shared" si="972"/>
        <v>0</v>
      </c>
      <c r="FK40" s="5">
        <f t="shared" si="972"/>
        <v>0</v>
      </c>
      <c r="FL40" s="5">
        <f t="shared" si="972"/>
        <v>0</v>
      </c>
      <c r="FM40" s="5">
        <f t="shared" si="972"/>
        <v>0</v>
      </c>
      <c r="FN40" s="5">
        <f t="shared" si="972"/>
        <v>0</v>
      </c>
      <c r="FO40" s="5">
        <f t="shared" si="972"/>
        <v>0</v>
      </c>
      <c r="FP40" s="5">
        <f t="shared" si="972"/>
        <v>0</v>
      </c>
      <c r="FQ40" s="5">
        <f t="shared" si="972"/>
        <v>0</v>
      </c>
      <c r="FR40" s="5">
        <f t="shared" si="972"/>
        <v>0</v>
      </c>
      <c r="FS40" s="5">
        <f t="shared" si="972"/>
        <v>0</v>
      </c>
      <c r="FT40" s="5">
        <f t="shared" si="972"/>
        <v>0</v>
      </c>
      <c r="FU40" s="5">
        <f t="shared" si="972"/>
        <v>0</v>
      </c>
      <c r="FV40" s="5">
        <f t="shared" si="972"/>
        <v>0</v>
      </c>
      <c r="FW40" s="5">
        <f t="shared" si="972"/>
        <v>0</v>
      </c>
      <c r="FX40" s="5">
        <f t="shared" si="972"/>
        <v>0</v>
      </c>
      <c r="FY40" s="5">
        <f t="shared" si="972"/>
        <v>0</v>
      </c>
      <c r="FZ40" s="5">
        <f t="shared" si="972"/>
        <v>0</v>
      </c>
      <c r="GA40" s="5">
        <f t="shared" si="972"/>
        <v>0</v>
      </c>
      <c r="GB40" s="5">
        <f t="shared" si="972"/>
        <v>0</v>
      </c>
      <c r="GC40" s="5">
        <f t="shared" si="972"/>
        <v>0</v>
      </c>
      <c r="GD40" s="5">
        <f t="shared" si="972"/>
        <v>0</v>
      </c>
      <c r="GE40" s="5">
        <f t="shared" si="972"/>
        <v>0</v>
      </c>
      <c r="GF40" s="5">
        <f t="shared" si="972"/>
        <v>0</v>
      </c>
      <c r="GG40" s="5">
        <f t="shared" si="972"/>
        <v>0</v>
      </c>
      <c r="GH40" s="5">
        <f t="shared" si="972"/>
        <v>0</v>
      </c>
      <c r="GI40" s="5">
        <f t="shared" si="972"/>
        <v>0</v>
      </c>
      <c r="GJ40" s="5">
        <f t="shared" si="972"/>
        <v>0</v>
      </c>
      <c r="GK40" s="5">
        <f t="shared" si="972"/>
        <v>0</v>
      </c>
      <c r="GL40" s="5">
        <f t="shared" si="972"/>
        <v>0</v>
      </c>
      <c r="GM40" s="5">
        <f t="shared" ref="GM40:GO40" si="973">GM41+GM46+GM47+GM48+GM49</f>
        <v>0</v>
      </c>
      <c r="GN40" s="5">
        <f t="shared" si="973"/>
        <v>0</v>
      </c>
      <c r="GO40" s="5">
        <f t="shared" si="973"/>
        <v>0</v>
      </c>
      <c r="GP40" s="5">
        <f t="shared" ref="GP40:GR40" si="974">GP41+GP46+GP47+GP48+GP49</f>
        <v>1724</v>
      </c>
      <c r="GQ40" s="5">
        <f t="shared" si="974"/>
        <v>1724</v>
      </c>
      <c r="GR40" s="5">
        <f t="shared" si="974"/>
        <v>0</v>
      </c>
      <c r="GS40" s="5">
        <f t="shared" ref="GS40:GU40" si="975">GS41+GS46+GS47+GS48+GS49</f>
        <v>0</v>
      </c>
      <c r="GT40" s="5">
        <f t="shared" si="975"/>
        <v>0</v>
      </c>
      <c r="GU40" s="5">
        <f t="shared" si="975"/>
        <v>0</v>
      </c>
      <c r="GV40" s="5">
        <f t="shared" ref="GV40:GX40" si="976">GV41+GV46+GV47+GV48+GV49</f>
        <v>0</v>
      </c>
      <c r="GW40" s="5">
        <f t="shared" si="976"/>
        <v>0</v>
      </c>
      <c r="GX40" s="5">
        <f t="shared" si="976"/>
        <v>0</v>
      </c>
      <c r="GY40" s="5">
        <f t="shared" ref="GY40:GZ40" si="977">GY41+GY46+GY47+GY48+GY49</f>
        <v>1724</v>
      </c>
      <c r="GZ40" s="5">
        <f t="shared" si="977"/>
        <v>1724</v>
      </c>
      <c r="HA40" s="5">
        <f t="shared" ref="HA40" si="978">HA41+HA46+HA47+HA48+HA49</f>
        <v>2383940</v>
      </c>
      <c r="HB40" s="5">
        <f t="shared" ref="HB40:HC40" si="979">HB41+HB46+HB47+HB48+HB49</f>
        <v>340041</v>
      </c>
      <c r="HC40" s="115">
        <f t="shared" si="979"/>
        <v>2723981</v>
      </c>
      <c r="HE40" s="136"/>
      <c r="HF40" s="136"/>
    </row>
    <row r="41" spans="1:214" s="12" customFormat="1" ht="30" customHeight="1" x14ac:dyDescent="0.2">
      <c r="A41" s="121" t="s">
        <v>408</v>
      </c>
      <c r="B41" s="5">
        <f>B42+B43+B44+B45</f>
        <v>0</v>
      </c>
      <c r="C41" s="5">
        <f t="shared" ref="C41:D41" si="980">C42+C43+C44+C45</f>
        <v>0</v>
      </c>
      <c r="D41" s="5">
        <f t="shared" si="980"/>
        <v>0</v>
      </c>
      <c r="E41" s="5">
        <f>E42+E43+E44+E45</f>
        <v>0</v>
      </c>
      <c r="F41" s="5">
        <f t="shared" ref="F41" si="981">F42+F43+F44+F45</f>
        <v>0</v>
      </c>
      <c r="G41" s="5">
        <f t="shared" ref="G41" si="982">G42+G43+G44+G45</f>
        <v>0</v>
      </c>
      <c r="H41" s="5">
        <f>H42+H43+H44+H45</f>
        <v>0</v>
      </c>
      <c r="I41" s="5">
        <f t="shared" ref="I41" si="983">I42+I43+I44+I45</f>
        <v>0</v>
      </c>
      <c r="J41" s="5">
        <f t="shared" ref="J41" si="984">J42+J43+J44+J45</f>
        <v>0</v>
      </c>
      <c r="K41" s="5">
        <f>K42+K43+K44+K45</f>
        <v>0</v>
      </c>
      <c r="L41" s="5">
        <f t="shared" ref="L41" si="985">L42+L43+L44+L45</f>
        <v>0</v>
      </c>
      <c r="M41" s="5">
        <f t="shared" ref="M41" si="986">M42+M43+M44+M45</f>
        <v>0</v>
      </c>
      <c r="N41" s="5">
        <f>N42+N43+N44+N45</f>
        <v>0</v>
      </c>
      <c r="O41" s="5">
        <f t="shared" ref="O41" si="987">O42+O43+O44+O45</f>
        <v>0</v>
      </c>
      <c r="P41" s="5">
        <f t="shared" ref="P41" si="988">P42+P43+P44+P45</f>
        <v>0</v>
      </c>
      <c r="Q41" s="5">
        <f>Q42+Q43+Q44+Q45</f>
        <v>0</v>
      </c>
      <c r="R41" s="5">
        <f t="shared" ref="R41" si="989">R42+R43+R44+R45</f>
        <v>0</v>
      </c>
      <c r="S41" s="5">
        <f t="shared" ref="S41" si="990">S42+S43+S44+S45</f>
        <v>0</v>
      </c>
      <c r="T41" s="5">
        <f>T42+T43+T44+T45</f>
        <v>0</v>
      </c>
      <c r="U41" s="5">
        <f t="shared" ref="U41" si="991">U42+U43+U44+U45</f>
        <v>0</v>
      </c>
      <c r="V41" s="5">
        <f t="shared" ref="V41" si="992">V42+V43+V44+V45</f>
        <v>0</v>
      </c>
      <c r="W41" s="5">
        <f>W42+W43+W44+W45</f>
        <v>0</v>
      </c>
      <c r="X41" s="5">
        <f t="shared" ref="X41" si="993">X42+X43+X44+X45</f>
        <v>0</v>
      </c>
      <c r="Y41" s="5">
        <f t="shared" ref="Y41" si="994">Y42+Y43+Y44+Y45</f>
        <v>0</v>
      </c>
      <c r="Z41" s="5">
        <f>Z42+Z43+Z44+Z45</f>
        <v>0</v>
      </c>
      <c r="AA41" s="5">
        <f t="shared" ref="AA41" si="995">AA42+AA43+AA44+AA45</f>
        <v>250000</v>
      </c>
      <c r="AB41" s="5">
        <f t="shared" ref="AB41" si="996">AB42+AB43+AB44+AB45</f>
        <v>250000</v>
      </c>
      <c r="AC41" s="5">
        <f>AC42+AC43+AC44+AC45</f>
        <v>0</v>
      </c>
      <c r="AD41" s="5">
        <f t="shared" ref="AD41" si="997">AD42+AD43+AD44+AD45</f>
        <v>0</v>
      </c>
      <c r="AE41" s="5">
        <f t="shared" ref="AE41" si="998">AE42+AE43+AE44+AE45</f>
        <v>0</v>
      </c>
      <c r="AF41" s="5">
        <f>AF42+AF43+AF44+AF45</f>
        <v>0</v>
      </c>
      <c r="AG41" s="5">
        <f t="shared" ref="AG41" si="999">AG42+AG43+AG44+AG45</f>
        <v>0</v>
      </c>
      <c r="AH41" s="5">
        <f t="shared" ref="AH41" si="1000">AH42+AH43+AH44+AH45</f>
        <v>0</v>
      </c>
      <c r="AI41" s="5">
        <f>AI42+AI43+AI44+AI45</f>
        <v>0</v>
      </c>
      <c r="AJ41" s="5">
        <f t="shared" ref="AJ41" si="1001">AJ42+AJ43+AJ44+AJ45</f>
        <v>0</v>
      </c>
      <c r="AK41" s="5">
        <f t="shared" ref="AK41" si="1002">AK42+AK43+AK44+AK45</f>
        <v>0</v>
      </c>
      <c r="AL41" s="5">
        <f>AL42+AL43+AL44+AL45</f>
        <v>0</v>
      </c>
      <c r="AM41" s="5">
        <f t="shared" ref="AM41" si="1003">AM42+AM43+AM44+AM45</f>
        <v>0</v>
      </c>
      <c r="AN41" s="5">
        <f t="shared" ref="AN41" si="1004">AN42+AN43+AN44+AN45</f>
        <v>0</v>
      </c>
      <c r="AO41" s="5">
        <f>AO42+AO43+AO44+AO45</f>
        <v>0</v>
      </c>
      <c r="AP41" s="5">
        <f t="shared" ref="AP41" si="1005">AP42+AP43+AP44+AP45</f>
        <v>0</v>
      </c>
      <c r="AQ41" s="5">
        <f t="shared" ref="AQ41" si="1006">AQ42+AQ43+AQ44+AQ45</f>
        <v>0</v>
      </c>
      <c r="AR41" s="5">
        <f>AR42+AR43+AR44+AR45</f>
        <v>0</v>
      </c>
      <c r="AS41" s="5">
        <f t="shared" ref="AS41" si="1007">AS42+AS43+AS44+AS45</f>
        <v>0</v>
      </c>
      <c r="AT41" s="5">
        <f t="shared" ref="AT41" si="1008">AT42+AT43+AT44+AT45</f>
        <v>0</v>
      </c>
      <c r="AU41" s="5">
        <f>AU42+AU43+AU44+AU45</f>
        <v>0</v>
      </c>
      <c r="AV41" s="5">
        <f t="shared" ref="AV41" si="1009">AV42+AV43+AV44+AV45</f>
        <v>0</v>
      </c>
      <c r="AW41" s="5">
        <f t="shared" ref="AW41" si="1010">AW42+AW43+AW44+AW45</f>
        <v>0</v>
      </c>
      <c r="AX41" s="5">
        <f>AX42+AX43+AX44+AX45</f>
        <v>0</v>
      </c>
      <c r="AY41" s="5">
        <f t="shared" ref="AY41" si="1011">AY42+AY43+AY44+AY45</f>
        <v>0</v>
      </c>
      <c r="AZ41" s="5">
        <f t="shared" ref="AZ41" si="1012">AZ42+AZ43+AZ44+AZ45</f>
        <v>0</v>
      </c>
      <c r="BA41" s="5">
        <f>BA42+BA43+BA44+BA45</f>
        <v>0</v>
      </c>
      <c r="BB41" s="5">
        <f t="shared" ref="BB41" si="1013">BB42+BB43+BB44+BB45</f>
        <v>0</v>
      </c>
      <c r="BC41" s="5">
        <f t="shared" ref="BC41" si="1014">BC42+BC43+BC44+BC45</f>
        <v>0</v>
      </c>
      <c r="BD41" s="5">
        <f>BD42+BD43+BD44+BD45</f>
        <v>0</v>
      </c>
      <c r="BE41" s="5">
        <f t="shared" ref="BE41" si="1015">BE42+BE43+BE44+BE45</f>
        <v>0</v>
      </c>
      <c r="BF41" s="5">
        <f t="shared" ref="BF41" si="1016">BF42+BF43+BF44+BF45</f>
        <v>0</v>
      </c>
      <c r="BG41" s="5">
        <f>BG42+BG43+BG44+BG45</f>
        <v>0</v>
      </c>
      <c r="BH41" s="5">
        <f t="shared" ref="BH41" si="1017">BH42+BH43+BH44+BH45</f>
        <v>0</v>
      </c>
      <c r="BI41" s="5">
        <f t="shared" ref="BI41" si="1018">BI42+BI43+BI44+BI45</f>
        <v>0</v>
      </c>
      <c r="BJ41" s="5">
        <f>BJ42+BJ43+BJ44+BJ45</f>
        <v>0</v>
      </c>
      <c r="BK41" s="5">
        <f t="shared" ref="BK41" si="1019">BK42+BK43+BK44+BK45</f>
        <v>0</v>
      </c>
      <c r="BL41" s="5">
        <f t="shared" ref="BL41" si="1020">BL42+BL43+BL44+BL45</f>
        <v>0</v>
      </c>
      <c r="BM41" s="5">
        <f>BM42+BM43+BM44+BM45</f>
        <v>0</v>
      </c>
      <c r="BN41" s="5">
        <f t="shared" ref="BN41" si="1021">BN42+BN43+BN44+BN45</f>
        <v>0</v>
      </c>
      <c r="BO41" s="5">
        <f t="shared" ref="BO41" si="1022">BO42+BO43+BO44+BO45</f>
        <v>0</v>
      </c>
      <c r="BP41" s="5">
        <f>BP42+BP43+BP44+BP45</f>
        <v>0</v>
      </c>
      <c r="BQ41" s="5">
        <f t="shared" ref="BQ41" si="1023">BQ42+BQ43+BQ44+BQ45</f>
        <v>0</v>
      </c>
      <c r="BR41" s="5">
        <f t="shared" ref="BR41" si="1024">BR42+BR43+BR44+BR45</f>
        <v>0</v>
      </c>
      <c r="BS41" s="5">
        <f>BS42+BS43+BS44+BS45</f>
        <v>0</v>
      </c>
      <c r="BT41" s="5">
        <f t="shared" ref="BT41" si="1025">BT42+BT43+BT44+BT45</f>
        <v>0</v>
      </c>
      <c r="BU41" s="5">
        <f t="shared" ref="BU41" si="1026">BU42+BU43+BU44+BU45</f>
        <v>0</v>
      </c>
      <c r="BV41" s="5">
        <f>BV42+BV43+BV44+BV45</f>
        <v>0</v>
      </c>
      <c r="BW41" s="5">
        <f t="shared" ref="BW41" si="1027">BW42+BW43+BW44+BW45</f>
        <v>0</v>
      </c>
      <c r="BX41" s="5">
        <f t="shared" ref="BX41" si="1028">BX42+BX43+BX44+BX45</f>
        <v>0</v>
      </c>
      <c r="BY41" s="5">
        <f>BY42+BY43+BY44+BY45</f>
        <v>0</v>
      </c>
      <c r="BZ41" s="5">
        <f t="shared" ref="BZ41" si="1029">BZ42+BZ43+BZ44+BZ45</f>
        <v>0</v>
      </c>
      <c r="CA41" s="5">
        <f t="shared" ref="CA41" si="1030">CA42+CA43+CA44+CA45</f>
        <v>0</v>
      </c>
      <c r="CB41" s="5">
        <f>CB42+CB43+CB44+CB45</f>
        <v>0</v>
      </c>
      <c r="CC41" s="5">
        <f t="shared" ref="CC41" si="1031">CC42+CC43+CC44+CC45</f>
        <v>0</v>
      </c>
      <c r="CD41" s="5">
        <f t="shared" ref="CD41" si="1032">CD42+CD43+CD44+CD45</f>
        <v>0</v>
      </c>
      <c r="CE41" s="5">
        <f>CE42+CE43+CE44+CE45</f>
        <v>0</v>
      </c>
      <c r="CF41" s="5">
        <f t="shared" ref="CF41" si="1033">CF42+CF43+CF44+CF45</f>
        <v>0</v>
      </c>
      <c r="CG41" s="5">
        <f t="shared" ref="CG41" si="1034">CG42+CG43+CG44+CG45</f>
        <v>0</v>
      </c>
      <c r="CH41" s="5">
        <f>CH42+CH43+CH44+CH45</f>
        <v>0</v>
      </c>
      <c r="CI41" s="5">
        <f t="shared" ref="CI41" si="1035">CI42+CI43+CI44+CI45</f>
        <v>0</v>
      </c>
      <c r="CJ41" s="5">
        <f t="shared" ref="CJ41" si="1036">CJ42+CJ43+CJ44+CJ45</f>
        <v>0</v>
      </c>
      <c r="CK41" s="5">
        <f>CK42+CK43+CK44+CK45</f>
        <v>0</v>
      </c>
      <c r="CL41" s="5">
        <f t="shared" ref="CL41" si="1037">CL42+CL43+CL44+CL45</f>
        <v>0</v>
      </c>
      <c r="CM41" s="5">
        <f t="shared" ref="CM41" si="1038">CM42+CM43+CM44+CM45</f>
        <v>0</v>
      </c>
      <c r="CN41" s="5">
        <f>CN42+CN43+CN44+CN45</f>
        <v>50150</v>
      </c>
      <c r="CO41" s="5">
        <f t="shared" ref="CO41" si="1039">CO42+CO43+CO44+CO45</f>
        <v>0</v>
      </c>
      <c r="CP41" s="5">
        <f t="shared" ref="CP41" si="1040">CP42+CP43+CP44+CP45</f>
        <v>50150</v>
      </c>
      <c r="CQ41" s="5">
        <f>CQ42+CQ43+CQ44+CQ45</f>
        <v>0</v>
      </c>
      <c r="CR41" s="5">
        <f t="shared" ref="CR41" si="1041">CR42+CR43+CR44+CR45</f>
        <v>0</v>
      </c>
      <c r="CS41" s="5">
        <f t="shared" ref="CS41" si="1042">CS42+CS43+CS44+CS45</f>
        <v>0</v>
      </c>
      <c r="CT41" s="5">
        <f>CT42+CT43+CT44+CT45</f>
        <v>0</v>
      </c>
      <c r="CU41" s="5">
        <f t="shared" ref="CU41" si="1043">CU42+CU43+CU44+CU45</f>
        <v>0</v>
      </c>
      <c r="CV41" s="5">
        <f t="shared" ref="CV41" si="1044">CV42+CV43+CV44+CV45</f>
        <v>0</v>
      </c>
      <c r="CW41" s="5">
        <f>CW42+CW43+CW44+CW45</f>
        <v>0</v>
      </c>
      <c r="CX41" s="5">
        <f t="shared" ref="CX41" si="1045">CX42+CX43+CX44+CX45</f>
        <v>0</v>
      </c>
      <c r="CY41" s="5">
        <f t="shared" ref="CY41" si="1046">CY42+CY43+CY44+CY45</f>
        <v>0</v>
      </c>
      <c r="CZ41" s="5">
        <f>CZ42+CZ43+CZ44+CZ45</f>
        <v>0</v>
      </c>
      <c r="DA41" s="5">
        <f t="shared" ref="DA41" si="1047">DA42+DA43+DA44+DA45</f>
        <v>0</v>
      </c>
      <c r="DB41" s="5">
        <f t="shared" ref="DB41" si="1048">DB42+DB43+DB44+DB45</f>
        <v>0</v>
      </c>
      <c r="DC41" s="5">
        <f>DC42+DC43+DC44+DC45</f>
        <v>0</v>
      </c>
      <c r="DD41" s="5">
        <f t="shared" ref="DD41" si="1049">DD42+DD43+DD44+DD45</f>
        <v>0</v>
      </c>
      <c r="DE41" s="5">
        <f t="shared" ref="DE41" si="1050">DE42+DE43+DE44+DE45</f>
        <v>0</v>
      </c>
      <c r="DF41" s="5">
        <f>DF42+DF43+DF44+DF45</f>
        <v>0</v>
      </c>
      <c r="DG41" s="5">
        <f t="shared" ref="DG41" si="1051">DG42+DG43+DG44+DG45</f>
        <v>0</v>
      </c>
      <c r="DH41" s="5">
        <f t="shared" ref="DH41" si="1052">DH42+DH43+DH44+DH45</f>
        <v>0</v>
      </c>
      <c r="DI41" s="5">
        <f>DI42+DI43+DI44+DI45</f>
        <v>0</v>
      </c>
      <c r="DJ41" s="5">
        <f t="shared" ref="DJ41" si="1053">DJ42+DJ43+DJ44+DJ45</f>
        <v>0</v>
      </c>
      <c r="DK41" s="5">
        <f t="shared" ref="DK41" si="1054">DK42+DK43+DK44+DK45</f>
        <v>0</v>
      </c>
      <c r="DL41" s="5">
        <f>DL42+DL43+DL44+DL45</f>
        <v>0</v>
      </c>
      <c r="DM41" s="5">
        <f t="shared" ref="DM41" si="1055">DM42+DM43+DM44+DM45</f>
        <v>0</v>
      </c>
      <c r="DN41" s="5">
        <f t="shared" ref="DN41" si="1056">DN42+DN43+DN44+DN45</f>
        <v>0</v>
      </c>
      <c r="DO41" s="5">
        <f>DO42+DO43+DO44+DO45</f>
        <v>0</v>
      </c>
      <c r="DP41" s="5">
        <f t="shared" ref="DP41" si="1057">DP42+DP43+DP44+DP45</f>
        <v>0</v>
      </c>
      <c r="DQ41" s="5">
        <f t="shared" ref="DQ41:DR41" si="1058">DQ42+DQ43+DQ44+DQ45</f>
        <v>0</v>
      </c>
      <c r="DR41" s="5">
        <f t="shared" si="1058"/>
        <v>50150</v>
      </c>
      <c r="DS41" s="5">
        <f t="shared" ref="DS41:DT41" si="1059">DS42+DS43+DS44+DS45</f>
        <v>250000</v>
      </c>
      <c r="DT41" s="5">
        <f t="shared" si="1059"/>
        <v>300150</v>
      </c>
      <c r="DU41" s="5">
        <f t="shared" ref="DU41:EV41" si="1060">DU42+DU43+DU44+DU45</f>
        <v>0</v>
      </c>
      <c r="DV41" s="5">
        <f t="shared" si="1060"/>
        <v>0</v>
      </c>
      <c r="DW41" s="5">
        <f t="shared" si="1060"/>
        <v>0</v>
      </c>
      <c r="DX41" s="5">
        <f t="shared" ref="DX41:EU41" si="1061">DX42+DX43+DX44+DX45</f>
        <v>0</v>
      </c>
      <c r="DY41" s="5">
        <f t="shared" si="1061"/>
        <v>0</v>
      </c>
      <c r="DZ41" s="5">
        <f t="shared" si="1061"/>
        <v>0</v>
      </c>
      <c r="EA41" s="5">
        <f t="shared" si="1061"/>
        <v>0</v>
      </c>
      <c r="EB41" s="5">
        <f t="shared" si="1061"/>
        <v>0</v>
      </c>
      <c r="EC41" s="5">
        <f t="shared" si="1061"/>
        <v>0</v>
      </c>
      <c r="ED41" s="5">
        <f t="shared" si="1061"/>
        <v>0</v>
      </c>
      <c r="EE41" s="5">
        <f t="shared" si="1061"/>
        <v>0</v>
      </c>
      <c r="EF41" s="5">
        <f t="shared" si="1061"/>
        <v>0</v>
      </c>
      <c r="EG41" s="5">
        <f t="shared" si="1061"/>
        <v>0</v>
      </c>
      <c r="EH41" s="5">
        <f t="shared" si="1061"/>
        <v>0</v>
      </c>
      <c r="EI41" s="5">
        <f t="shared" si="1061"/>
        <v>0</v>
      </c>
      <c r="EJ41" s="5">
        <f t="shared" si="1061"/>
        <v>0</v>
      </c>
      <c r="EK41" s="5">
        <f t="shared" si="1061"/>
        <v>0</v>
      </c>
      <c r="EL41" s="5">
        <f t="shared" si="1061"/>
        <v>0</v>
      </c>
      <c r="EM41" s="5">
        <f t="shared" si="1061"/>
        <v>0</v>
      </c>
      <c r="EN41" s="5">
        <f t="shared" si="1061"/>
        <v>0</v>
      </c>
      <c r="EO41" s="5">
        <f t="shared" si="1061"/>
        <v>0</v>
      </c>
      <c r="EP41" s="5">
        <f t="shared" si="1061"/>
        <v>0</v>
      </c>
      <c r="EQ41" s="5">
        <f t="shared" si="1061"/>
        <v>0</v>
      </c>
      <c r="ER41" s="5">
        <f t="shared" si="1061"/>
        <v>0</v>
      </c>
      <c r="ES41" s="5">
        <f t="shared" si="1061"/>
        <v>0</v>
      </c>
      <c r="ET41" s="5">
        <f t="shared" si="1061"/>
        <v>0</v>
      </c>
      <c r="EU41" s="5">
        <f t="shared" si="1061"/>
        <v>0</v>
      </c>
      <c r="EV41" s="5">
        <f t="shared" si="1060"/>
        <v>0</v>
      </c>
      <c r="EW41" s="5">
        <f t="shared" ref="EW41:EX41" si="1062">EW42+EW43+EW44+EW45</f>
        <v>0</v>
      </c>
      <c r="EX41" s="5">
        <f t="shared" si="1062"/>
        <v>0</v>
      </c>
      <c r="EY41" s="5">
        <f t="shared" ref="EY41" si="1063">EY42+EY43+EY44+EY45</f>
        <v>0</v>
      </c>
      <c r="EZ41" s="5">
        <f t="shared" ref="EZ41:FB41" si="1064">EZ42+EZ43+EZ44+EZ45</f>
        <v>0</v>
      </c>
      <c r="FA41" s="5">
        <f t="shared" si="1064"/>
        <v>0</v>
      </c>
      <c r="FB41" s="5">
        <f t="shared" si="1064"/>
        <v>0</v>
      </c>
      <c r="FC41" s="5">
        <f t="shared" ref="FC41:GL41" si="1065">FC42+FC43+FC44+FC45</f>
        <v>0</v>
      </c>
      <c r="FD41" s="5">
        <f t="shared" si="1065"/>
        <v>0</v>
      </c>
      <c r="FE41" s="5">
        <f t="shared" si="1065"/>
        <v>0</v>
      </c>
      <c r="FF41" s="5">
        <f t="shared" si="1065"/>
        <v>0</v>
      </c>
      <c r="FG41" s="5">
        <f t="shared" si="1065"/>
        <v>0</v>
      </c>
      <c r="FH41" s="5">
        <f t="shared" si="1065"/>
        <v>0</v>
      </c>
      <c r="FI41" s="5">
        <f t="shared" si="1065"/>
        <v>0</v>
      </c>
      <c r="FJ41" s="5">
        <f t="shared" si="1065"/>
        <v>0</v>
      </c>
      <c r="FK41" s="5">
        <f t="shared" si="1065"/>
        <v>0</v>
      </c>
      <c r="FL41" s="5">
        <f t="shared" si="1065"/>
        <v>0</v>
      </c>
      <c r="FM41" s="5">
        <f t="shared" si="1065"/>
        <v>0</v>
      </c>
      <c r="FN41" s="5">
        <f t="shared" si="1065"/>
        <v>0</v>
      </c>
      <c r="FO41" s="5">
        <f t="shared" si="1065"/>
        <v>0</v>
      </c>
      <c r="FP41" s="5">
        <f t="shared" si="1065"/>
        <v>0</v>
      </c>
      <c r="FQ41" s="5">
        <f t="shared" si="1065"/>
        <v>0</v>
      </c>
      <c r="FR41" s="5">
        <f t="shared" si="1065"/>
        <v>0</v>
      </c>
      <c r="FS41" s="5">
        <f t="shared" si="1065"/>
        <v>0</v>
      </c>
      <c r="FT41" s="5">
        <f t="shared" si="1065"/>
        <v>0</v>
      </c>
      <c r="FU41" s="5">
        <f t="shared" si="1065"/>
        <v>0</v>
      </c>
      <c r="FV41" s="5">
        <f t="shared" si="1065"/>
        <v>0</v>
      </c>
      <c r="FW41" s="5">
        <f t="shared" si="1065"/>
        <v>0</v>
      </c>
      <c r="FX41" s="5">
        <f t="shared" si="1065"/>
        <v>0</v>
      </c>
      <c r="FY41" s="5">
        <f t="shared" si="1065"/>
        <v>0</v>
      </c>
      <c r="FZ41" s="5">
        <f t="shared" si="1065"/>
        <v>0</v>
      </c>
      <c r="GA41" s="5">
        <f t="shared" si="1065"/>
        <v>0</v>
      </c>
      <c r="GB41" s="5">
        <f t="shared" si="1065"/>
        <v>0</v>
      </c>
      <c r="GC41" s="5">
        <f t="shared" si="1065"/>
        <v>0</v>
      </c>
      <c r="GD41" s="5">
        <f t="shared" si="1065"/>
        <v>0</v>
      </c>
      <c r="GE41" s="5">
        <f t="shared" si="1065"/>
        <v>0</v>
      </c>
      <c r="GF41" s="5">
        <f t="shared" si="1065"/>
        <v>0</v>
      </c>
      <c r="GG41" s="5">
        <f t="shared" si="1065"/>
        <v>0</v>
      </c>
      <c r="GH41" s="5">
        <f t="shared" si="1065"/>
        <v>0</v>
      </c>
      <c r="GI41" s="5">
        <f t="shared" si="1065"/>
        <v>0</v>
      </c>
      <c r="GJ41" s="5">
        <f t="shared" si="1065"/>
        <v>0</v>
      </c>
      <c r="GK41" s="5">
        <f t="shared" si="1065"/>
        <v>0</v>
      </c>
      <c r="GL41" s="5">
        <f t="shared" si="1065"/>
        <v>0</v>
      </c>
      <c r="GM41" s="5">
        <f t="shared" ref="GM41:GO41" si="1066">GM42+GM43+GM44+GM45</f>
        <v>0</v>
      </c>
      <c r="GN41" s="5">
        <f t="shared" si="1066"/>
        <v>0</v>
      </c>
      <c r="GO41" s="5">
        <f t="shared" si="1066"/>
        <v>0</v>
      </c>
      <c r="GP41" s="5">
        <f t="shared" ref="GP41:GR41" si="1067">GP42+GP43+GP44+GP45</f>
        <v>1724</v>
      </c>
      <c r="GQ41" s="5">
        <f t="shared" si="1067"/>
        <v>1724</v>
      </c>
      <c r="GR41" s="5">
        <f t="shared" si="1067"/>
        <v>0</v>
      </c>
      <c r="GS41" s="5">
        <f t="shared" ref="GS41:GU41" si="1068">GS42+GS43+GS44+GS45</f>
        <v>0</v>
      </c>
      <c r="GT41" s="5">
        <f t="shared" si="1068"/>
        <v>0</v>
      </c>
      <c r="GU41" s="5">
        <f t="shared" si="1068"/>
        <v>0</v>
      </c>
      <c r="GV41" s="5">
        <f t="shared" ref="GV41:GX41" si="1069">GV42+GV43+GV44+GV45</f>
        <v>0</v>
      </c>
      <c r="GW41" s="5">
        <f t="shared" si="1069"/>
        <v>0</v>
      </c>
      <c r="GX41" s="5">
        <f t="shared" si="1069"/>
        <v>0</v>
      </c>
      <c r="GY41" s="5">
        <f t="shared" ref="GY41:GZ41" si="1070">GY42+GY43+GY44+GY45</f>
        <v>1724</v>
      </c>
      <c r="GZ41" s="5">
        <f t="shared" si="1070"/>
        <v>1724</v>
      </c>
      <c r="HA41" s="5">
        <f t="shared" ref="HA41" si="1071">HA42+HA43+HA44+HA45</f>
        <v>50150</v>
      </c>
      <c r="HB41" s="5">
        <f t="shared" ref="HB41:HC41" si="1072">HB42+HB43+HB44+HB45</f>
        <v>251724</v>
      </c>
      <c r="HC41" s="115">
        <f t="shared" si="1072"/>
        <v>301874</v>
      </c>
      <c r="HE41" s="136"/>
      <c r="HF41" s="136"/>
    </row>
    <row r="42" spans="1:214" ht="15" customHeight="1" x14ac:dyDescent="0.2">
      <c r="A42" s="120" t="s">
        <v>409</v>
      </c>
      <c r="B42" s="6">
        <f>SUM('címrend kötelező'!B42+'címrend önként'!B42+'címrend államig'!B42)</f>
        <v>0</v>
      </c>
      <c r="C42" s="6">
        <f>SUM('címrend kötelező'!C42+'címrend önként'!C42+'címrend államig'!C42)</f>
        <v>0</v>
      </c>
      <c r="D42" s="6">
        <f>SUM('címrend kötelező'!D42+'címrend önként'!D42+'címrend államig'!D42)</f>
        <v>0</v>
      </c>
      <c r="E42" s="6">
        <f>SUM('címrend kötelező'!E42+'címrend önként'!E42+'címrend államig'!E42)</f>
        <v>0</v>
      </c>
      <c r="F42" s="6">
        <f>SUM('címrend kötelező'!F42+'címrend önként'!F42+'címrend államig'!F42)</f>
        <v>0</v>
      </c>
      <c r="G42" s="6">
        <f>SUM('címrend kötelező'!G42+'címrend önként'!G42+'címrend államig'!G42)</f>
        <v>0</v>
      </c>
      <c r="H42" s="6">
        <f>SUM('címrend kötelező'!H42+'címrend önként'!H42+'címrend államig'!H42)</f>
        <v>0</v>
      </c>
      <c r="I42" s="6">
        <f>SUM('címrend kötelező'!I42+'címrend önként'!I42+'címrend államig'!I42)</f>
        <v>0</v>
      </c>
      <c r="J42" s="6">
        <f>SUM('címrend kötelező'!J42+'címrend önként'!J42+'címrend államig'!J42)</f>
        <v>0</v>
      </c>
      <c r="K42" s="6">
        <f>SUM('címrend kötelező'!K42+'címrend önként'!K42+'címrend államig'!K42)</f>
        <v>0</v>
      </c>
      <c r="L42" s="6">
        <f>SUM('címrend kötelező'!L42+'címrend önként'!L42+'címrend államig'!L42)</f>
        <v>0</v>
      </c>
      <c r="M42" s="6">
        <f>SUM('címrend kötelező'!M42+'címrend önként'!M42+'címrend államig'!M42)</f>
        <v>0</v>
      </c>
      <c r="N42" s="6">
        <f>SUM('címrend kötelező'!N42+'címrend önként'!N42+'címrend államig'!N42)</f>
        <v>0</v>
      </c>
      <c r="O42" s="6">
        <f>SUM('címrend kötelező'!O42+'címrend önként'!O42+'címrend államig'!O42)</f>
        <v>0</v>
      </c>
      <c r="P42" s="6">
        <f>SUM('címrend kötelező'!P42+'címrend önként'!P42+'címrend államig'!P42)</f>
        <v>0</v>
      </c>
      <c r="Q42" s="6">
        <f>SUM('címrend kötelező'!Q42+'címrend önként'!Q42+'címrend államig'!Q42)</f>
        <v>0</v>
      </c>
      <c r="R42" s="6">
        <f>SUM('címrend kötelező'!R42+'címrend önként'!R42+'címrend államig'!R42)</f>
        <v>0</v>
      </c>
      <c r="S42" s="6">
        <f>SUM('címrend kötelező'!S42+'címrend önként'!S42+'címrend államig'!S42)</f>
        <v>0</v>
      </c>
      <c r="T42" s="6">
        <f>SUM('címrend kötelező'!T42+'címrend önként'!T42+'címrend államig'!T42)</f>
        <v>0</v>
      </c>
      <c r="U42" s="6">
        <f>SUM('címrend kötelező'!U42+'címrend önként'!U42+'címrend államig'!U42)</f>
        <v>0</v>
      </c>
      <c r="V42" s="6">
        <f>SUM('címrend kötelező'!V42+'címrend önként'!V42+'címrend államig'!V42)</f>
        <v>0</v>
      </c>
      <c r="W42" s="6">
        <f>SUM('címrend kötelező'!W42+'címrend önként'!W42+'címrend államig'!W42)</f>
        <v>0</v>
      </c>
      <c r="X42" s="6">
        <f>SUM('címrend kötelező'!X42+'címrend önként'!X42+'címrend államig'!X42)</f>
        <v>0</v>
      </c>
      <c r="Y42" s="6">
        <f>SUM('címrend kötelező'!Y42+'címrend önként'!Y42+'címrend államig'!Y42)</f>
        <v>0</v>
      </c>
      <c r="Z42" s="6">
        <f>SUM('címrend kötelező'!Z42+'címrend önként'!Z42+'címrend államig'!Z42)</f>
        <v>0</v>
      </c>
      <c r="AA42" s="6">
        <f>SUM('címrend kötelező'!AA42+'címrend önként'!AA42+'címrend államig'!AA42)</f>
        <v>250000</v>
      </c>
      <c r="AB42" s="6">
        <f>SUM('címrend kötelező'!AB42+'címrend önként'!AB42+'címrend államig'!AB42)</f>
        <v>250000</v>
      </c>
      <c r="AC42" s="6">
        <f>SUM('címrend kötelező'!AC42+'címrend önként'!AC42+'címrend államig'!AC42)</f>
        <v>0</v>
      </c>
      <c r="AD42" s="6">
        <f>SUM('címrend kötelező'!AD42+'címrend önként'!AD42+'címrend államig'!AD42)</f>
        <v>0</v>
      </c>
      <c r="AE42" s="6">
        <f>SUM('címrend kötelező'!AE42+'címrend önként'!AE42+'címrend államig'!AE42)</f>
        <v>0</v>
      </c>
      <c r="AF42" s="6">
        <f>SUM('címrend kötelező'!AF42+'címrend önként'!AF42+'címrend államig'!AF42)</f>
        <v>0</v>
      </c>
      <c r="AG42" s="6">
        <f>SUM('címrend kötelező'!AG42+'címrend önként'!AG42+'címrend államig'!AG42)</f>
        <v>0</v>
      </c>
      <c r="AH42" s="6">
        <f>SUM('címrend kötelező'!AH42+'címrend önként'!AH42+'címrend államig'!AH42)</f>
        <v>0</v>
      </c>
      <c r="AI42" s="6">
        <f>SUM('címrend kötelező'!AI42+'címrend önként'!AI42+'címrend államig'!AI42)</f>
        <v>0</v>
      </c>
      <c r="AJ42" s="6">
        <f>SUM('címrend kötelező'!AJ42+'címrend önként'!AJ42+'címrend államig'!AJ42)</f>
        <v>0</v>
      </c>
      <c r="AK42" s="6">
        <f>SUM('címrend kötelező'!AK42+'címrend önként'!AK42+'címrend államig'!AK42)</f>
        <v>0</v>
      </c>
      <c r="AL42" s="6">
        <f>SUM('címrend kötelező'!AL42+'címrend önként'!AL42+'címrend államig'!AL42)</f>
        <v>0</v>
      </c>
      <c r="AM42" s="6">
        <f>SUM('címrend kötelező'!AM42+'címrend önként'!AM42+'címrend államig'!AM42)</f>
        <v>0</v>
      </c>
      <c r="AN42" s="6">
        <f>SUM('címrend kötelező'!AN42+'címrend önként'!AN42+'címrend államig'!AN42)</f>
        <v>0</v>
      </c>
      <c r="AO42" s="6">
        <f>SUM('címrend kötelező'!AO42+'címrend önként'!AO42+'címrend államig'!AO42)</f>
        <v>0</v>
      </c>
      <c r="AP42" s="6">
        <f>SUM('címrend kötelező'!AP42+'címrend önként'!AP42+'címrend államig'!AP42)</f>
        <v>0</v>
      </c>
      <c r="AQ42" s="6">
        <f>SUM('címrend kötelező'!AQ42+'címrend önként'!AQ42+'címrend államig'!AQ42)</f>
        <v>0</v>
      </c>
      <c r="AR42" s="6">
        <f>SUM('címrend kötelező'!AR42+'címrend önként'!AR42+'címrend államig'!AR42)</f>
        <v>0</v>
      </c>
      <c r="AS42" s="6">
        <f>SUM('címrend kötelező'!AS42+'címrend önként'!AS42+'címrend államig'!AS42)</f>
        <v>0</v>
      </c>
      <c r="AT42" s="6">
        <f>SUM('címrend kötelező'!AT42+'címrend önként'!AT42+'címrend államig'!AT42)</f>
        <v>0</v>
      </c>
      <c r="AU42" s="6">
        <f>SUM('címrend kötelező'!AU42+'címrend önként'!AU42+'címrend államig'!AU42)</f>
        <v>0</v>
      </c>
      <c r="AV42" s="6">
        <f>SUM('címrend kötelező'!AV42+'címrend önként'!AV42+'címrend államig'!AV42)</f>
        <v>0</v>
      </c>
      <c r="AW42" s="6">
        <f>SUM('címrend kötelező'!AW42+'címrend önként'!AW42+'címrend államig'!AW42)</f>
        <v>0</v>
      </c>
      <c r="AX42" s="6">
        <f>SUM('címrend kötelező'!AX42+'címrend önként'!AX42+'címrend államig'!AX42)</f>
        <v>0</v>
      </c>
      <c r="AY42" s="6">
        <f>SUM('címrend kötelező'!AY42+'címrend önként'!AY42+'címrend államig'!AY42)</f>
        <v>0</v>
      </c>
      <c r="AZ42" s="6">
        <f>SUM('címrend kötelező'!AZ42+'címrend önként'!AZ42+'címrend államig'!AZ42)</f>
        <v>0</v>
      </c>
      <c r="BA42" s="6">
        <f>SUM('címrend kötelező'!BA42+'címrend önként'!BA42+'címrend államig'!BA42)</f>
        <v>0</v>
      </c>
      <c r="BB42" s="6">
        <f>SUM('címrend kötelező'!BB42+'címrend önként'!BB42+'címrend államig'!BB42)</f>
        <v>0</v>
      </c>
      <c r="BC42" s="6">
        <f>SUM('címrend kötelező'!BC42+'címrend önként'!BC42+'címrend államig'!BC42)</f>
        <v>0</v>
      </c>
      <c r="BD42" s="6">
        <f>SUM('címrend kötelező'!BD42+'címrend önként'!BD42+'címrend államig'!BD42)</f>
        <v>0</v>
      </c>
      <c r="BE42" s="6">
        <f>SUM('címrend kötelező'!BE42+'címrend önként'!BE42+'címrend államig'!BE42)</f>
        <v>0</v>
      </c>
      <c r="BF42" s="6">
        <f>SUM('címrend kötelező'!BF42+'címrend önként'!BF42+'címrend államig'!BF42)</f>
        <v>0</v>
      </c>
      <c r="BG42" s="6">
        <f>SUM('címrend kötelező'!BG42+'címrend önként'!BG42+'címrend államig'!BG42)</f>
        <v>0</v>
      </c>
      <c r="BH42" s="6">
        <f>SUM('címrend kötelező'!BH42+'címrend önként'!BH42+'címrend államig'!BH42)</f>
        <v>0</v>
      </c>
      <c r="BI42" s="6">
        <f>SUM('címrend kötelező'!BI42+'címrend önként'!BI42+'címrend államig'!BI42)</f>
        <v>0</v>
      </c>
      <c r="BJ42" s="6">
        <f>SUM('címrend kötelező'!BJ42+'címrend önként'!BJ42+'címrend államig'!BJ42)</f>
        <v>0</v>
      </c>
      <c r="BK42" s="6">
        <f>SUM('címrend kötelező'!BK42+'címrend önként'!BK42+'címrend államig'!BK42)</f>
        <v>0</v>
      </c>
      <c r="BL42" s="6">
        <f>SUM('címrend kötelező'!BL42+'címrend önként'!BL42+'címrend államig'!BL42)</f>
        <v>0</v>
      </c>
      <c r="BM42" s="6">
        <f>SUM('címrend kötelező'!BM42+'címrend önként'!BM42+'címrend államig'!BM42)</f>
        <v>0</v>
      </c>
      <c r="BN42" s="6">
        <f>SUM('címrend kötelező'!BN42+'címrend önként'!BN42+'címrend államig'!BN42)</f>
        <v>0</v>
      </c>
      <c r="BO42" s="6">
        <f>SUM('címrend kötelező'!BO42+'címrend önként'!BO42+'címrend államig'!BO42)</f>
        <v>0</v>
      </c>
      <c r="BP42" s="6">
        <f>SUM('címrend kötelező'!BP42+'címrend önként'!BP42+'címrend államig'!BP42)</f>
        <v>0</v>
      </c>
      <c r="BQ42" s="6">
        <f>SUM('címrend kötelező'!BQ42+'címrend önként'!BQ42+'címrend államig'!BQ42)</f>
        <v>0</v>
      </c>
      <c r="BR42" s="6">
        <f>SUM('címrend kötelező'!BR42+'címrend önként'!BR42+'címrend államig'!BR42)</f>
        <v>0</v>
      </c>
      <c r="BS42" s="6">
        <f>SUM('címrend kötelező'!BS42+'címrend önként'!BS42+'címrend államig'!BS42)</f>
        <v>0</v>
      </c>
      <c r="BT42" s="6">
        <f>SUM('címrend kötelező'!BT42+'címrend önként'!BT42+'címrend államig'!BT42)</f>
        <v>0</v>
      </c>
      <c r="BU42" s="6">
        <f>SUM('címrend kötelező'!BU42+'címrend önként'!BU42+'címrend államig'!BU42)</f>
        <v>0</v>
      </c>
      <c r="BV42" s="6">
        <f>SUM('címrend kötelező'!BV42+'címrend önként'!BV42+'címrend államig'!BV42)</f>
        <v>0</v>
      </c>
      <c r="BW42" s="6">
        <f>SUM('címrend kötelező'!BW42+'címrend önként'!BW42+'címrend államig'!BW42)</f>
        <v>0</v>
      </c>
      <c r="BX42" s="6">
        <f>SUM('címrend kötelező'!BX42+'címrend önként'!BX42+'címrend államig'!BX42)</f>
        <v>0</v>
      </c>
      <c r="BY42" s="6">
        <f>SUM('címrend kötelező'!BY42+'címrend önként'!BY42+'címrend államig'!BY42)</f>
        <v>0</v>
      </c>
      <c r="BZ42" s="6">
        <f>SUM('címrend kötelező'!BZ42+'címrend önként'!BZ42+'címrend államig'!BZ42)</f>
        <v>0</v>
      </c>
      <c r="CA42" s="6">
        <f>SUM('címrend kötelező'!CA42+'címrend önként'!CA42+'címrend államig'!CA42)</f>
        <v>0</v>
      </c>
      <c r="CB42" s="6">
        <f>SUM('címrend kötelező'!CB42+'címrend önként'!CB42+'címrend államig'!CB42)</f>
        <v>0</v>
      </c>
      <c r="CC42" s="6">
        <f>SUM('címrend kötelező'!CC42+'címrend önként'!CC42+'címrend államig'!CC42)</f>
        <v>0</v>
      </c>
      <c r="CD42" s="6">
        <f>SUM('címrend kötelező'!CD42+'címrend önként'!CD42+'címrend államig'!CD42)</f>
        <v>0</v>
      </c>
      <c r="CE42" s="6">
        <f>SUM('címrend kötelező'!CE42+'címrend önként'!CE42+'címrend államig'!CE42)</f>
        <v>0</v>
      </c>
      <c r="CF42" s="6">
        <f>SUM('címrend kötelező'!CF42+'címrend önként'!CF42+'címrend államig'!CF42)</f>
        <v>0</v>
      </c>
      <c r="CG42" s="6">
        <f>SUM('címrend kötelező'!CG42+'címrend önként'!CG42+'címrend államig'!CG42)</f>
        <v>0</v>
      </c>
      <c r="CH42" s="6">
        <f>SUM('címrend kötelező'!CH42+'címrend önként'!CH42+'címrend államig'!CH42)</f>
        <v>0</v>
      </c>
      <c r="CI42" s="6">
        <f>SUM('címrend kötelező'!CI42+'címrend önként'!CI42+'címrend államig'!CI42)</f>
        <v>0</v>
      </c>
      <c r="CJ42" s="6">
        <f>SUM('címrend kötelező'!CJ42+'címrend önként'!CJ42+'címrend államig'!CJ42)</f>
        <v>0</v>
      </c>
      <c r="CK42" s="6">
        <f>SUM('címrend kötelező'!CK42+'címrend önként'!CK42+'címrend államig'!CK42)</f>
        <v>0</v>
      </c>
      <c r="CL42" s="6">
        <f>SUM('címrend kötelező'!CL42+'címrend önként'!CL42+'címrend államig'!CL42)</f>
        <v>0</v>
      </c>
      <c r="CM42" s="6">
        <f>SUM('címrend kötelező'!CM42+'címrend önként'!CM42+'címrend államig'!CM42)</f>
        <v>0</v>
      </c>
      <c r="CN42" s="6">
        <f>SUM('címrend kötelező'!CN42+'címrend önként'!CN42+'címrend államig'!CN42)</f>
        <v>0</v>
      </c>
      <c r="CO42" s="6">
        <f>SUM('címrend kötelező'!CO42+'címrend önként'!CO42+'címrend államig'!CO42)</f>
        <v>0</v>
      </c>
      <c r="CP42" s="6">
        <f>SUM('címrend kötelező'!CP42+'címrend önként'!CP42+'címrend államig'!CP42)</f>
        <v>0</v>
      </c>
      <c r="CQ42" s="6">
        <f>SUM('címrend kötelező'!CQ42+'címrend önként'!CQ42+'címrend államig'!CQ42)</f>
        <v>0</v>
      </c>
      <c r="CR42" s="6">
        <f>SUM('címrend kötelező'!CR42+'címrend önként'!CR42+'címrend államig'!CR42)</f>
        <v>0</v>
      </c>
      <c r="CS42" s="6">
        <f>SUM('címrend kötelező'!CS42+'címrend önként'!CS42+'címrend államig'!CS42)</f>
        <v>0</v>
      </c>
      <c r="CT42" s="6">
        <f>SUM('címrend kötelező'!CT42+'címrend önként'!CT42+'címrend államig'!CT42)</f>
        <v>0</v>
      </c>
      <c r="CU42" s="6">
        <f>SUM('címrend kötelező'!CU42+'címrend önként'!CU42+'címrend államig'!CU42)</f>
        <v>0</v>
      </c>
      <c r="CV42" s="6">
        <f>SUM('címrend kötelező'!CV42+'címrend önként'!CV42+'címrend államig'!CV42)</f>
        <v>0</v>
      </c>
      <c r="CW42" s="6">
        <f>SUM('címrend kötelező'!CW42+'címrend önként'!CW42+'címrend államig'!CW42)</f>
        <v>0</v>
      </c>
      <c r="CX42" s="6">
        <f>SUM('címrend kötelező'!CX42+'címrend önként'!CX42+'címrend államig'!CX42)</f>
        <v>0</v>
      </c>
      <c r="CY42" s="6">
        <f>SUM('címrend kötelező'!CY42+'címrend önként'!CY42+'címrend államig'!CY42)</f>
        <v>0</v>
      </c>
      <c r="CZ42" s="6">
        <f>SUM('címrend kötelező'!CZ42+'címrend önként'!CZ42+'címrend államig'!CZ42)</f>
        <v>0</v>
      </c>
      <c r="DA42" s="6">
        <f>SUM('címrend kötelező'!DA42+'címrend önként'!DA42+'címrend államig'!DA42)</f>
        <v>0</v>
      </c>
      <c r="DB42" s="6">
        <f>SUM('címrend kötelező'!DB42+'címrend önként'!DB42+'címrend államig'!DB42)</f>
        <v>0</v>
      </c>
      <c r="DC42" s="6">
        <f>SUM('címrend kötelező'!DC42+'címrend önként'!DC42+'címrend államig'!DC42)</f>
        <v>0</v>
      </c>
      <c r="DD42" s="6">
        <f>SUM('címrend kötelező'!DD42+'címrend önként'!DD42+'címrend államig'!DD42)</f>
        <v>0</v>
      </c>
      <c r="DE42" s="6">
        <f>SUM('címrend kötelező'!DE42+'címrend önként'!DE42+'címrend államig'!DE42)</f>
        <v>0</v>
      </c>
      <c r="DF42" s="6">
        <f>SUM('címrend kötelező'!DF42+'címrend önként'!DF42+'címrend államig'!DF42)</f>
        <v>0</v>
      </c>
      <c r="DG42" s="6">
        <f>SUM('címrend kötelező'!DG42+'címrend önként'!DG42+'címrend államig'!DG42)</f>
        <v>0</v>
      </c>
      <c r="DH42" s="6">
        <f>SUM('címrend kötelező'!DH42+'címrend önként'!DH42+'címrend államig'!DH42)</f>
        <v>0</v>
      </c>
      <c r="DI42" s="6">
        <f>SUM('címrend kötelező'!DI42+'címrend önként'!DI42+'címrend államig'!DI42)</f>
        <v>0</v>
      </c>
      <c r="DJ42" s="6">
        <f>SUM('címrend kötelező'!DJ42+'címrend önként'!DJ42+'címrend államig'!DJ42)</f>
        <v>0</v>
      </c>
      <c r="DK42" s="6">
        <f>SUM('címrend kötelező'!DK42+'címrend önként'!DK42+'címrend államig'!DK42)</f>
        <v>0</v>
      </c>
      <c r="DL42" s="6">
        <f>SUM('címrend kötelező'!DL42+'címrend önként'!DL42+'címrend államig'!DL42)</f>
        <v>0</v>
      </c>
      <c r="DM42" s="6">
        <f>SUM('címrend kötelező'!DM42+'címrend önként'!DM42+'címrend államig'!DM42)</f>
        <v>0</v>
      </c>
      <c r="DN42" s="6">
        <f>SUM('címrend kötelező'!DN42+'címrend önként'!DN42+'címrend államig'!DN42)</f>
        <v>0</v>
      </c>
      <c r="DO42" s="6">
        <f>SUM('címrend kötelező'!DO42+'címrend önként'!DO42+'címrend államig'!DO42)</f>
        <v>0</v>
      </c>
      <c r="DP42" s="6">
        <f>SUM('címrend kötelező'!DP42+'címrend önként'!DP42+'címrend államig'!DP42)</f>
        <v>0</v>
      </c>
      <c r="DQ42" s="6">
        <f>SUM('címrend kötelező'!DQ42+'címrend önként'!DQ42+'címrend államig'!DQ42)</f>
        <v>0</v>
      </c>
      <c r="DR42" s="251">
        <f t="shared" ref="DR42:DR48" si="1073">SUM(B42+E42+H42+K42+N42+Q42+T42+W42+Z42+AC42+AF42+AI42+AL42+AO42+AR42+AU42+AX42+BA42+BD42+BG42+BJ42+BM42+BP42+BS42+BV42+BY42+CB42+CE42+CH42+CK42+CN42+CQ42+CT42+CW42+CZ42+DC42+DF42+DI42+DL42+DO42)</f>
        <v>0</v>
      </c>
      <c r="DS42" s="251">
        <f t="shared" ref="DS42:DS48" si="1074">SUM(C42+F42+I42+L42+O42+R42+U42+X42+AA42+AD42+AG42+AJ42+AM42+AP42+AS42+AV42+AY42+BB42+BE42+BH42+BK42+BN42+BQ42+BT42+BW42+BZ42+CC42+CF42+CI42+CL42+CO42+CR42+CU42+CX42+DA42+DD42+DG42+DJ42+DM42+DP42)</f>
        <v>250000</v>
      </c>
      <c r="DT42" s="251">
        <f t="shared" ref="DT42:DT48" si="1075">SUM(D42+G42+J42+M42+P42+S42+V42+Y42+AB42+AE42+AH42+AK42+AN42+AQ42+AT42+AW42+AZ42+BC42+BF42+BI42+BL42+BO42+BR42+BU42+BX42+CA42+CD42+CG42+CJ42+CM42+CP42+CS42+CV42+CY42+DB42+DE42+DH42+DK42+DN42+DQ42)</f>
        <v>250000</v>
      </c>
      <c r="DU42" s="6">
        <f>SUM('címrend kötelező'!DU42+'címrend önként'!DU42+'címrend államig'!DU42)</f>
        <v>0</v>
      </c>
      <c r="DV42" s="6">
        <f>SUM('címrend kötelező'!DV42+'címrend önként'!DV42+'címrend államig'!DV42)</f>
        <v>0</v>
      </c>
      <c r="DW42" s="6">
        <f>SUM('címrend kötelező'!DW42+'címrend önként'!DW42+'címrend államig'!DW42)</f>
        <v>0</v>
      </c>
      <c r="DX42" s="6">
        <f>SUM('címrend kötelező'!DX42+'címrend önként'!DX42+'címrend államig'!DX42)</f>
        <v>0</v>
      </c>
      <c r="DY42" s="6">
        <f>SUM('címrend kötelező'!DY42+'címrend önként'!DY42+'címrend államig'!DY42)</f>
        <v>0</v>
      </c>
      <c r="DZ42" s="6">
        <f>SUM('címrend kötelező'!DZ42+'címrend önként'!DZ42+'címrend államig'!DZ42)</f>
        <v>0</v>
      </c>
      <c r="EA42" s="6">
        <f>SUM('címrend kötelező'!EA42+'címrend önként'!EA42+'címrend államig'!EA42)</f>
        <v>0</v>
      </c>
      <c r="EB42" s="6">
        <f>SUM('címrend kötelező'!EB42+'címrend önként'!EB42+'címrend államig'!EB42)</f>
        <v>0</v>
      </c>
      <c r="EC42" s="6">
        <f>SUM('címrend kötelező'!EC42+'címrend önként'!EC42+'címrend államig'!EC42)</f>
        <v>0</v>
      </c>
      <c r="ED42" s="6">
        <f>SUM('címrend kötelező'!ED42+'címrend önként'!ED42+'címrend államig'!ED42)</f>
        <v>0</v>
      </c>
      <c r="EE42" s="6">
        <f>SUM('címrend kötelező'!EE42+'címrend önként'!EE42+'címrend államig'!EE42)</f>
        <v>0</v>
      </c>
      <c r="EF42" s="6">
        <f>SUM('címrend kötelező'!EF42+'címrend önként'!EF42+'címrend államig'!EF42)</f>
        <v>0</v>
      </c>
      <c r="EG42" s="6">
        <f>SUM('címrend kötelező'!EG42+'címrend önként'!EG42+'címrend államig'!EG42)</f>
        <v>0</v>
      </c>
      <c r="EH42" s="6">
        <f>SUM('címrend kötelező'!EH42+'címrend önként'!EH42+'címrend államig'!EH42)</f>
        <v>0</v>
      </c>
      <c r="EI42" s="6">
        <f>SUM('címrend kötelező'!EI42+'címrend önként'!EI42+'címrend államig'!EI42)</f>
        <v>0</v>
      </c>
      <c r="EJ42" s="6">
        <f>SUM('címrend kötelező'!EJ42+'címrend önként'!EJ42+'címrend államig'!EJ42)</f>
        <v>0</v>
      </c>
      <c r="EK42" s="6">
        <f>SUM('címrend kötelező'!EK42+'címrend önként'!EK42+'címrend államig'!EK42)</f>
        <v>0</v>
      </c>
      <c r="EL42" s="6">
        <f>SUM('címrend kötelező'!EL42+'címrend önként'!EL42+'címrend államig'!EL42)</f>
        <v>0</v>
      </c>
      <c r="EM42" s="6">
        <f>SUM('címrend kötelező'!EM42+'címrend önként'!EM42+'címrend államig'!EM42)</f>
        <v>0</v>
      </c>
      <c r="EN42" s="6">
        <f>SUM('címrend kötelező'!EN42+'címrend önként'!EN42+'címrend államig'!EN42)</f>
        <v>0</v>
      </c>
      <c r="EO42" s="6">
        <f>SUM('címrend kötelező'!EO42+'címrend önként'!EO42+'címrend államig'!EO42)</f>
        <v>0</v>
      </c>
      <c r="EP42" s="6">
        <f>SUM('címrend kötelező'!EP42+'címrend önként'!EP42+'címrend államig'!EP42)</f>
        <v>0</v>
      </c>
      <c r="EQ42" s="6">
        <f>SUM('címrend kötelező'!EQ42+'címrend önként'!EQ42+'címrend államig'!EQ42)</f>
        <v>0</v>
      </c>
      <c r="ER42" s="6">
        <f>SUM('címrend kötelező'!ER42+'címrend önként'!ER42+'címrend államig'!ER42)</f>
        <v>0</v>
      </c>
      <c r="ES42" s="6">
        <f>SUM('címrend kötelező'!ES42+'címrend önként'!ES42+'címrend államig'!ES42)</f>
        <v>0</v>
      </c>
      <c r="ET42" s="6">
        <f>SUM('címrend kötelező'!ET42+'címrend önként'!ET42+'címrend államig'!ET42)</f>
        <v>0</v>
      </c>
      <c r="EU42" s="6">
        <f>SUM('címrend kötelező'!EU42+'címrend önként'!EU42+'címrend államig'!EU42)</f>
        <v>0</v>
      </c>
      <c r="EV42" s="251">
        <f t="shared" ref="EV42:EV48" si="1076">DU42+DX42+EA42+ED42+EG42+EJ42+EM42+EP42+ES42</f>
        <v>0</v>
      </c>
      <c r="EW42" s="251">
        <f t="shared" ref="EW42:EW48" si="1077">DV42+DY42+EB42+EE42+EH42+EK42+EN42+EQ42+ET42</f>
        <v>0</v>
      </c>
      <c r="EX42" s="251">
        <f t="shared" ref="EX42:EX48" si="1078">DW42+DZ42+EC42+EF42+EI42+EL42+EO42+ER42+EU42</f>
        <v>0</v>
      </c>
      <c r="EY42" s="251">
        <f>'címrend kötelező'!EY42+'címrend önként'!EY42+'címrend államig'!EY42</f>
        <v>0</v>
      </c>
      <c r="EZ42" s="251">
        <f>'címrend kötelező'!EZ42+'címrend önként'!EZ42+'címrend államig'!EZ42</f>
        <v>0</v>
      </c>
      <c r="FA42" s="251">
        <f>'címrend kötelező'!FA42+'címrend önként'!FA42+'címrend államig'!FA42</f>
        <v>0</v>
      </c>
      <c r="FB42" s="251">
        <f>'címrend kötelező'!FB42+'címrend önként'!FB42+'címrend államig'!FB42</f>
        <v>0</v>
      </c>
      <c r="FC42" s="251">
        <f>'címrend kötelező'!FC42+'címrend önként'!FC42+'címrend államig'!FC42</f>
        <v>0</v>
      </c>
      <c r="FD42" s="251">
        <f>'címrend kötelező'!FD42+'címrend önként'!FD42+'címrend államig'!FD42</f>
        <v>0</v>
      </c>
      <c r="FE42" s="251">
        <f>'címrend kötelező'!FE42+'címrend önként'!FE42+'címrend államig'!FE42</f>
        <v>0</v>
      </c>
      <c r="FF42" s="251">
        <f>'címrend kötelező'!FF42+'címrend önként'!FF42+'címrend államig'!FF42</f>
        <v>0</v>
      </c>
      <c r="FG42" s="251">
        <f>'címrend kötelező'!FG42+'címrend önként'!FG42+'címrend államig'!FG42</f>
        <v>0</v>
      </c>
      <c r="FH42" s="251">
        <f>'címrend kötelező'!FH42+'címrend önként'!FH42+'címrend államig'!FH42</f>
        <v>0</v>
      </c>
      <c r="FI42" s="251">
        <f>'címrend kötelező'!FI42+'címrend önként'!FI42+'címrend államig'!FI42</f>
        <v>0</v>
      </c>
      <c r="FJ42" s="251">
        <f>'címrend kötelező'!FJ42+'címrend önként'!FJ42+'címrend államig'!FJ42</f>
        <v>0</v>
      </c>
      <c r="FK42" s="251">
        <f>'címrend kötelező'!FK42+'címrend önként'!FK42+'címrend államig'!FK42</f>
        <v>0</v>
      </c>
      <c r="FL42" s="251">
        <f>'címrend kötelező'!FL42+'címrend önként'!FL42+'címrend államig'!FL42</f>
        <v>0</v>
      </c>
      <c r="FM42" s="251">
        <f>'címrend kötelező'!FM42+'címrend önként'!FM42+'címrend államig'!FM42</f>
        <v>0</v>
      </c>
      <c r="FN42" s="251">
        <f>'címrend kötelező'!FN42+'címrend önként'!FN42+'címrend államig'!FN42</f>
        <v>0</v>
      </c>
      <c r="FO42" s="251">
        <f>'címrend kötelező'!FO42+'címrend önként'!FO42+'címrend államig'!FO42</f>
        <v>0</v>
      </c>
      <c r="FP42" s="251">
        <f>'címrend kötelező'!FP42+'címrend önként'!FP42+'címrend államig'!FP42</f>
        <v>0</v>
      </c>
      <c r="FQ42" s="251">
        <f>'címrend kötelező'!FQ42+'címrend önként'!FQ42+'címrend államig'!FQ42</f>
        <v>0</v>
      </c>
      <c r="FR42" s="251">
        <f>'címrend kötelező'!FR42+'címrend önként'!FR42+'címrend államig'!FR42</f>
        <v>0</v>
      </c>
      <c r="FS42" s="251">
        <f>'címrend kötelező'!FS42+'címrend önként'!FS42+'címrend államig'!FS42</f>
        <v>0</v>
      </c>
      <c r="FT42" s="251">
        <f>'címrend kötelező'!FT42+'címrend önként'!FT42+'címrend államig'!FT42</f>
        <v>0</v>
      </c>
      <c r="FU42" s="251">
        <f>'címrend kötelező'!FU42+'címrend önként'!FU42+'címrend államig'!FU42</f>
        <v>0</v>
      </c>
      <c r="FV42" s="251">
        <f>'címrend kötelező'!FV42+'címrend önként'!FV42+'címrend államig'!FV42</f>
        <v>0</v>
      </c>
      <c r="FW42" s="251">
        <f>'címrend kötelező'!FW42+'címrend önként'!FW42+'címrend államig'!FW42</f>
        <v>0</v>
      </c>
      <c r="FX42" s="251">
        <f>'címrend kötelező'!FX42+'címrend önként'!FX42+'címrend államig'!FX42</f>
        <v>0</v>
      </c>
      <c r="FY42" s="251">
        <f>'címrend kötelező'!FY42+'címrend önként'!FY42+'címrend államig'!FY42</f>
        <v>0</v>
      </c>
      <c r="FZ42" s="251">
        <f>'címrend kötelező'!FZ42+'címrend önként'!FZ42+'címrend államig'!FZ42</f>
        <v>0</v>
      </c>
      <c r="GA42" s="251">
        <f>'címrend kötelező'!GA42+'címrend önként'!GA42+'címrend államig'!GA42</f>
        <v>0</v>
      </c>
      <c r="GB42" s="251">
        <f>'címrend kötelező'!GB42+'címrend önként'!GB42+'címrend államig'!GB42</f>
        <v>0</v>
      </c>
      <c r="GC42" s="251">
        <f>'címrend kötelező'!GC42+'címrend önként'!GC42+'címrend államig'!GC42</f>
        <v>0</v>
      </c>
      <c r="GD42" s="251">
        <f>'címrend kötelező'!GD42+'címrend önként'!GD42+'címrend államig'!GD42</f>
        <v>0</v>
      </c>
      <c r="GE42" s="251">
        <f>'címrend kötelező'!GE42+'címrend önként'!GE42+'címrend államig'!GE42</f>
        <v>0</v>
      </c>
      <c r="GF42" s="251">
        <f>'címrend kötelező'!GF42+'címrend önként'!GF42+'címrend államig'!GF42</f>
        <v>0</v>
      </c>
      <c r="GG42" s="251">
        <f>'címrend kötelező'!GG42+'címrend önként'!GG42+'címrend államig'!GG42</f>
        <v>0</v>
      </c>
      <c r="GH42" s="251">
        <f>'címrend kötelező'!GH42+'címrend önként'!GH42+'címrend államig'!GH42</f>
        <v>0</v>
      </c>
      <c r="GI42" s="251">
        <f>'címrend kötelező'!GI42+'címrend önként'!GI42+'címrend államig'!GI42</f>
        <v>0</v>
      </c>
      <c r="GJ42" s="251">
        <f>'címrend kötelező'!GJ42+'címrend önként'!GJ42+'címrend államig'!GJ42</f>
        <v>0</v>
      </c>
      <c r="GK42" s="251">
        <f>'címrend kötelező'!GK42+'címrend önként'!GK42+'címrend államig'!GK42</f>
        <v>0</v>
      </c>
      <c r="GL42" s="251">
        <f t="shared" ref="GL42:GL48" si="1079">EY42+FB42+FE42+FH42+FK42+FN42+FQ42+FT42+FW42+FZ42+GC42+GF42+GI42</f>
        <v>0</v>
      </c>
      <c r="GM42" s="251">
        <f t="shared" ref="GM42:GN48" si="1080">EZ42+FC42+FF42+FI42+FL42+FO42+FR42+FU42+FX42+GA42+GD42+GG42+GJ42</f>
        <v>0</v>
      </c>
      <c r="GN42" s="251">
        <f t="shared" si="1080"/>
        <v>0</v>
      </c>
      <c r="GO42" s="251">
        <f>'címrend kötelező'!GO42+'címrend önként'!GO42+'címrend államig'!GO42</f>
        <v>0</v>
      </c>
      <c r="GP42" s="251">
        <f>'címrend kötelező'!GP42+'címrend önként'!GP42+'címrend államig'!GP42</f>
        <v>0</v>
      </c>
      <c r="GQ42" s="251">
        <f>'címrend kötelező'!GQ42+'címrend önként'!GQ42+'címrend államig'!GQ42</f>
        <v>0</v>
      </c>
      <c r="GR42" s="251">
        <f>'címrend kötelező'!GR42+'címrend önként'!GR42+'címrend államig'!GR42</f>
        <v>0</v>
      </c>
      <c r="GS42" s="251">
        <f>'címrend kötelező'!GS42+'címrend önként'!GS42+'címrend államig'!GS42</f>
        <v>0</v>
      </c>
      <c r="GT42" s="251">
        <f>'címrend kötelező'!GT42+'címrend önként'!GT42+'címrend államig'!GT42</f>
        <v>0</v>
      </c>
      <c r="GU42" s="251">
        <f>'címrend kötelező'!GU42+'címrend önként'!GU42+'címrend államig'!GU42</f>
        <v>0</v>
      </c>
      <c r="GV42" s="251">
        <f>'címrend kötelező'!GV42+'címrend önként'!GV42+'címrend államig'!GV42</f>
        <v>0</v>
      </c>
      <c r="GW42" s="251">
        <f>'címrend kötelező'!GW42+'címrend önként'!GW42+'címrend államig'!GW42</f>
        <v>0</v>
      </c>
      <c r="GX42" s="251">
        <f t="shared" si="881"/>
        <v>0</v>
      </c>
      <c r="GY42" s="251">
        <f t="shared" ref="GY42:GY48" si="1081">GM42+GP42+GS42+GV42</f>
        <v>0</v>
      </c>
      <c r="GZ42" s="251">
        <f t="shared" ref="GZ42:GZ48" si="1082">GN42+GQ42+GT42+GW42</f>
        <v>0</v>
      </c>
      <c r="HA42" s="35">
        <f t="shared" si="884"/>
        <v>0</v>
      </c>
      <c r="HB42" s="35">
        <f t="shared" ref="HB42:HB48" si="1083">DS42+EW42+GY42</f>
        <v>250000</v>
      </c>
      <c r="HC42" s="131">
        <f t="shared" ref="HC42:HC48" si="1084">DT42+EX42+GZ42</f>
        <v>250000</v>
      </c>
      <c r="HE42" s="136"/>
      <c r="HF42" s="136"/>
    </row>
    <row r="43" spans="1:214" ht="24.95" customHeight="1" x14ac:dyDescent="0.2">
      <c r="A43" s="120" t="s">
        <v>410</v>
      </c>
      <c r="B43" s="6">
        <f>SUM('címrend kötelező'!B43+'címrend önként'!B43+'címrend államig'!B43)</f>
        <v>0</v>
      </c>
      <c r="C43" s="6">
        <f>SUM('címrend kötelező'!C43+'címrend önként'!C43+'címrend államig'!C43)</f>
        <v>0</v>
      </c>
      <c r="D43" s="6">
        <f>SUM('címrend kötelező'!D43+'címrend önként'!D43+'címrend államig'!D43)</f>
        <v>0</v>
      </c>
      <c r="E43" s="6">
        <f>SUM('címrend kötelező'!E43+'címrend önként'!E43+'címrend államig'!E43)</f>
        <v>0</v>
      </c>
      <c r="F43" s="6">
        <f>SUM('címrend kötelező'!F43+'címrend önként'!F43+'címrend államig'!F43)</f>
        <v>0</v>
      </c>
      <c r="G43" s="6">
        <f>SUM('címrend kötelező'!G43+'címrend önként'!G43+'címrend államig'!G43)</f>
        <v>0</v>
      </c>
      <c r="H43" s="6">
        <f>SUM('címrend kötelező'!H43+'címrend önként'!H43+'címrend államig'!H43)</f>
        <v>0</v>
      </c>
      <c r="I43" s="6">
        <f>SUM('címrend kötelező'!I43+'címrend önként'!I43+'címrend államig'!I43)</f>
        <v>0</v>
      </c>
      <c r="J43" s="6">
        <f>SUM('címrend kötelező'!J43+'címrend önként'!J43+'címrend államig'!J43)</f>
        <v>0</v>
      </c>
      <c r="K43" s="6">
        <f>SUM('címrend kötelező'!K43+'címrend önként'!K43+'címrend államig'!K43)</f>
        <v>0</v>
      </c>
      <c r="L43" s="6">
        <f>SUM('címrend kötelező'!L43+'címrend önként'!L43+'címrend államig'!L43)</f>
        <v>0</v>
      </c>
      <c r="M43" s="6">
        <f>SUM('címrend kötelező'!M43+'címrend önként'!M43+'címrend államig'!M43)</f>
        <v>0</v>
      </c>
      <c r="N43" s="6">
        <f>SUM('címrend kötelező'!N43+'címrend önként'!N43+'címrend államig'!N43)</f>
        <v>0</v>
      </c>
      <c r="O43" s="6">
        <f>SUM('címrend kötelező'!O43+'címrend önként'!O43+'címrend államig'!O43)</f>
        <v>0</v>
      </c>
      <c r="P43" s="6">
        <f>SUM('címrend kötelező'!P43+'címrend önként'!P43+'címrend államig'!P43)</f>
        <v>0</v>
      </c>
      <c r="Q43" s="6">
        <f>SUM('címrend kötelező'!Q43+'címrend önként'!Q43+'címrend államig'!Q43)</f>
        <v>0</v>
      </c>
      <c r="R43" s="6">
        <f>SUM('címrend kötelező'!R43+'címrend önként'!R43+'címrend államig'!R43)</f>
        <v>0</v>
      </c>
      <c r="S43" s="6">
        <f>SUM('címrend kötelező'!S43+'címrend önként'!S43+'címrend államig'!S43)</f>
        <v>0</v>
      </c>
      <c r="T43" s="6">
        <f>SUM('címrend kötelező'!T43+'címrend önként'!T43+'címrend államig'!T43)</f>
        <v>0</v>
      </c>
      <c r="U43" s="6">
        <f>SUM('címrend kötelező'!U43+'címrend önként'!U43+'címrend államig'!U43)</f>
        <v>0</v>
      </c>
      <c r="V43" s="6">
        <f>SUM('címrend kötelező'!V43+'címrend önként'!V43+'címrend államig'!V43)</f>
        <v>0</v>
      </c>
      <c r="W43" s="6">
        <f>SUM('címrend kötelező'!W43+'címrend önként'!W43+'címrend államig'!W43)</f>
        <v>0</v>
      </c>
      <c r="X43" s="6">
        <f>SUM('címrend kötelező'!X43+'címrend önként'!X43+'címrend államig'!X43)</f>
        <v>0</v>
      </c>
      <c r="Y43" s="6">
        <f>SUM('címrend kötelező'!Y43+'címrend önként'!Y43+'címrend államig'!Y43)</f>
        <v>0</v>
      </c>
      <c r="Z43" s="6">
        <f>SUM('címrend kötelező'!Z43+'címrend önként'!Z43+'címrend államig'!Z43)</f>
        <v>0</v>
      </c>
      <c r="AA43" s="6">
        <f>SUM('címrend kötelező'!AA43+'címrend önként'!AA43+'címrend államig'!AA43)</f>
        <v>0</v>
      </c>
      <c r="AB43" s="6">
        <f>SUM('címrend kötelező'!AB43+'címrend önként'!AB43+'címrend államig'!AB43)</f>
        <v>0</v>
      </c>
      <c r="AC43" s="6">
        <f>SUM('címrend kötelező'!AC43+'címrend önként'!AC43+'címrend államig'!AC43)</f>
        <v>0</v>
      </c>
      <c r="AD43" s="6">
        <f>SUM('címrend kötelező'!AD43+'címrend önként'!AD43+'címrend államig'!AD43)</f>
        <v>0</v>
      </c>
      <c r="AE43" s="6">
        <f>SUM('címrend kötelező'!AE43+'címrend önként'!AE43+'címrend államig'!AE43)</f>
        <v>0</v>
      </c>
      <c r="AF43" s="6">
        <f>SUM('címrend kötelező'!AF43+'címrend önként'!AF43+'címrend államig'!AF43)</f>
        <v>0</v>
      </c>
      <c r="AG43" s="6">
        <f>SUM('címrend kötelező'!AG43+'címrend önként'!AG43+'címrend államig'!AG43)</f>
        <v>0</v>
      </c>
      <c r="AH43" s="6">
        <f>SUM('címrend kötelező'!AH43+'címrend önként'!AH43+'címrend államig'!AH43)</f>
        <v>0</v>
      </c>
      <c r="AI43" s="6">
        <f>SUM('címrend kötelező'!AI43+'címrend önként'!AI43+'címrend államig'!AI43)</f>
        <v>0</v>
      </c>
      <c r="AJ43" s="6">
        <f>SUM('címrend kötelező'!AJ43+'címrend önként'!AJ43+'címrend államig'!AJ43)</f>
        <v>0</v>
      </c>
      <c r="AK43" s="6">
        <f>SUM('címrend kötelező'!AK43+'címrend önként'!AK43+'címrend államig'!AK43)</f>
        <v>0</v>
      </c>
      <c r="AL43" s="6">
        <f>SUM('címrend kötelező'!AL43+'címrend önként'!AL43+'címrend államig'!AL43)</f>
        <v>0</v>
      </c>
      <c r="AM43" s="6">
        <f>SUM('címrend kötelező'!AM43+'címrend önként'!AM43+'címrend államig'!AM43)</f>
        <v>0</v>
      </c>
      <c r="AN43" s="6">
        <f>SUM('címrend kötelező'!AN43+'címrend önként'!AN43+'címrend államig'!AN43)</f>
        <v>0</v>
      </c>
      <c r="AO43" s="6">
        <f>SUM('címrend kötelező'!AO43+'címrend önként'!AO43+'címrend államig'!AO43)</f>
        <v>0</v>
      </c>
      <c r="AP43" s="6">
        <f>SUM('címrend kötelező'!AP43+'címrend önként'!AP43+'címrend államig'!AP43)</f>
        <v>0</v>
      </c>
      <c r="AQ43" s="6">
        <f>SUM('címrend kötelező'!AQ43+'címrend önként'!AQ43+'címrend államig'!AQ43)</f>
        <v>0</v>
      </c>
      <c r="AR43" s="6">
        <f>SUM('címrend kötelező'!AR43+'címrend önként'!AR43+'címrend államig'!AR43)</f>
        <v>0</v>
      </c>
      <c r="AS43" s="6">
        <f>SUM('címrend kötelező'!AS43+'címrend önként'!AS43+'címrend államig'!AS43)</f>
        <v>0</v>
      </c>
      <c r="AT43" s="6">
        <f>SUM('címrend kötelező'!AT43+'címrend önként'!AT43+'címrend államig'!AT43)</f>
        <v>0</v>
      </c>
      <c r="AU43" s="6">
        <f>SUM('címrend kötelező'!AU43+'címrend önként'!AU43+'címrend államig'!AU43)</f>
        <v>0</v>
      </c>
      <c r="AV43" s="6">
        <f>SUM('címrend kötelező'!AV43+'címrend önként'!AV43+'címrend államig'!AV43)</f>
        <v>0</v>
      </c>
      <c r="AW43" s="6">
        <f>SUM('címrend kötelező'!AW43+'címrend önként'!AW43+'címrend államig'!AW43)</f>
        <v>0</v>
      </c>
      <c r="AX43" s="6">
        <f>SUM('címrend kötelező'!AX43+'címrend önként'!AX43+'címrend államig'!AX43)</f>
        <v>0</v>
      </c>
      <c r="AY43" s="6">
        <f>SUM('címrend kötelező'!AY43+'címrend önként'!AY43+'címrend államig'!AY43)</f>
        <v>0</v>
      </c>
      <c r="AZ43" s="6">
        <f>SUM('címrend kötelező'!AZ43+'címrend önként'!AZ43+'címrend államig'!AZ43)</f>
        <v>0</v>
      </c>
      <c r="BA43" s="6">
        <f>SUM('címrend kötelező'!BA43+'címrend önként'!BA43+'címrend államig'!BA43)</f>
        <v>0</v>
      </c>
      <c r="BB43" s="6">
        <f>SUM('címrend kötelező'!BB43+'címrend önként'!BB43+'címrend államig'!BB43)</f>
        <v>0</v>
      </c>
      <c r="BC43" s="6">
        <f>SUM('címrend kötelező'!BC43+'címrend önként'!BC43+'címrend államig'!BC43)</f>
        <v>0</v>
      </c>
      <c r="BD43" s="6">
        <f>SUM('címrend kötelező'!BD43+'címrend önként'!BD43+'címrend államig'!BD43)</f>
        <v>0</v>
      </c>
      <c r="BE43" s="6">
        <f>SUM('címrend kötelező'!BE43+'címrend önként'!BE43+'címrend államig'!BE43)</f>
        <v>0</v>
      </c>
      <c r="BF43" s="6">
        <f>SUM('címrend kötelező'!BF43+'címrend önként'!BF43+'címrend államig'!BF43)</f>
        <v>0</v>
      </c>
      <c r="BG43" s="6">
        <f>SUM('címrend kötelező'!BG43+'címrend önként'!BG43+'címrend államig'!BG43)</f>
        <v>0</v>
      </c>
      <c r="BH43" s="6">
        <f>SUM('címrend kötelező'!BH43+'címrend önként'!BH43+'címrend államig'!BH43)</f>
        <v>0</v>
      </c>
      <c r="BI43" s="6">
        <f>SUM('címrend kötelező'!BI43+'címrend önként'!BI43+'címrend államig'!BI43)</f>
        <v>0</v>
      </c>
      <c r="BJ43" s="6">
        <f>SUM('címrend kötelező'!BJ43+'címrend önként'!BJ43+'címrend államig'!BJ43)</f>
        <v>0</v>
      </c>
      <c r="BK43" s="6">
        <f>SUM('címrend kötelező'!BK43+'címrend önként'!BK43+'címrend államig'!BK43)</f>
        <v>0</v>
      </c>
      <c r="BL43" s="6">
        <f>SUM('címrend kötelező'!BL43+'címrend önként'!BL43+'címrend államig'!BL43)</f>
        <v>0</v>
      </c>
      <c r="BM43" s="6">
        <f>SUM('címrend kötelező'!BM43+'címrend önként'!BM43+'címrend államig'!BM43)</f>
        <v>0</v>
      </c>
      <c r="BN43" s="6">
        <f>SUM('címrend kötelező'!BN43+'címrend önként'!BN43+'címrend államig'!BN43)</f>
        <v>0</v>
      </c>
      <c r="BO43" s="6">
        <f>SUM('címrend kötelező'!BO43+'címrend önként'!BO43+'címrend államig'!BO43)</f>
        <v>0</v>
      </c>
      <c r="BP43" s="6">
        <f>SUM('címrend kötelező'!BP43+'címrend önként'!BP43+'címrend államig'!BP43)</f>
        <v>0</v>
      </c>
      <c r="BQ43" s="6">
        <f>SUM('címrend kötelező'!BQ43+'címrend önként'!BQ43+'címrend államig'!BQ43)</f>
        <v>0</v>
      </c>
      <c r="BR43" s="6">
        <f>SUM('címrend kötelező'!BR43+'címrend önként'!BR43+'címrend államig'!BR43)</f>
        <v>0</v>
      </c>
      <c r="BS43" s="6">
        <f>SUM('címrend kötelező'!BS43+'címrend önként'!BS43+'címrend államig'!BS43)</f>
        <v>0</v>
      </c>
      <c r="BT43" s="6">
        <f>SUM('címrend kötelező'!BT43+'címrend önként'!BT43+'címrend államig'!BT43)</f>
        <v>0</v>
      </c>
      <c r="BU43" s="6">
        <f>SUM('címrend kötelező'!BU43+'címrend önként'!BU43+'címrend államig'!BU43)</f>
        <v>0</v>
      </c>
      <c r="BV43" s="6">
        <f>SUM('címrend kötelező'!BV43+'címrend önként'!BV43+'címrend államig'!BV43)</f>
        <v>0</v>
      </c>
      <c r="BW43" s="6">
        <f>SUM('címrend kötelező'!BW43+'címrend önként'!BW43+'címrend államig'!BW43)</f>
        <v>0</v>
      </c>
      <c r="BX43" s="6">
        <f>SUM('címrend kötelező'!BX43+'címrend önként'!BX43+'címrend államig'!BX43)</f>
        <v>0</v>
      </c>
      <c r="BY43" s="6">
        <f>SUM('címrend kötelező'!BY43+'címrend önként'!BY43+'címrend államig'!BY43)</f>
        <v>0</v>
      </c>
      <c r="BZ43" s="6">
        <f>SUM('címrend kötelező'!BZ43+'címrend önként'!BZ43+'címrend államig'!BZ43)</f>
        <v>0</v>
      </c>
      <c r="CA43" s="6">
        <f>SUM('címrend kötelező'!CA43+'címrend önként'!CA43+'címrend államig'!CA43)</f>
        <v>0</v>
      </c>
      <c r="CB43" s="6">
        <f>SUM('címrend kötelező'!CB43+'címrend önként'!CB43+'címrend államig'!CB43)</f>
        <v>0</v>
      </c>
      <c r="CC43" s="6">
        <f>SUM('címrend kötelező'!CC43+'címrend önként'!CC43+'címrend államig'!CC43)</f>
        <v>0</v>
      </c>
      <c r="CD43" s="6">
        <f>SUM('címrend kötelező'!CD43+'címrend önként'!CD43+'címrend államig'!CD43)</f>
        <v>0</v>
      </c>
      <c r="CE43" s="6">
        <f>SUM('címrend kötelező'!CE43+'címrend önként'!CE43+'címrend államig'!CE43)</f>
        <v>0</v>
      </c>
      <c r="CF43" s="6">
        <f>SUM('címrend kötelező'!CF43+'címrend önként'!CF43+'címrend államig'!CF43)</f>
        <v>0</v>
      </c>
      <c r="CG43" s="6">
        <f>SUM('címrend kötelező'!CG43+'címrend önként'!CG43+'címrend államig'!CG43)</f>
        <v>0</v>
      </c>
      <c r="CH43" s="6">
        <f>SUM('címrend kötelező'!CH43+'címrend önként'!CH43+'címrend államig'!CH43)</f>
        <v>0</v>
      </c>
      <c r="CI43" s="6">
        <f>SUM('címrend kötelező'!CI43+'címrend önként'!CI43+'címrend államig'!CI43)</f>
        <v>0</v>
      </c>
      <c r="CJ43" s="6">
        <f>SUM('címrend kötelező'!CJ43+'címrend önként'!CJ43+'címrend államig'!CJ43)</f>
        <v>0</v>
      </c>
      <c r="CK43" s="6">
        <f>SUM('címrend kötelező'!CK43+'címrend önként'!CK43+'címrend államig'!CK43)</f>
        <v>0</v>
      </c>
      <c r="CL43" s="6">
        <f>SUM('címrend kötelező'!CL43+'címrend önként'!CL43+'címrend államig'!CL43)</f>
        <v>0</v>
      </c>
      <c r="CM43" s="6">
        <f>SUM('címrend kötelező'!CM43+'címrend önként'!CM43+'címrend államig'!CM43)</f>
        <v>0</v>
      </c>
      <c r="CN43" s="6">
        <f>SUM('címrend kötelező'!CN43+'címrend önként'!CN43+'címrend államig'!CN43)</f>
        <v>0</v>
      </c>
      <c r="CO43" s="6">
        <f>SUM('címrend kötelező'!CO43+'címrend önként'!CO43+'címrend államig'!CO43)</f>
        <v>0</v>
      </c>
      <c r="CP43" s="6">
        <f>SUM('címrend kötelező'!CP43+'címrend önként'!CP43+'címrend államig'!CP43)</f>
        <v>0</v>
      </c>
      <c r="CQ43" s="6">
        <f>SUM('címrend kötelező'!CQ43+'címrend önként'!CQ43+'címrend államig'!CQ43)</f>
        <v>0</v>
      </c>
      <c r="CR43" s="6">
        <f>SUM('címrend kötelező'!CR43+'címrend önként'!CR43+'címrend államig'!CR43)</f>
        <v>0</v>
      </c>
      <c r="CS43" s="6">
        <f>SUM('címrend kötelező'!CS43+'címrend önként'!CS43+'címrend államig'!CS43)</f>
        <v>0</v>
      </c>
      <c r="CT43" s="6">
        <f>SUM('címrend kötelező'!CT43+'címrend önként'!CT43+'címrend államig'!CT43)</f>
        <v>0</v>
      </c>
      <c r="CU43" s="6">
        <f>SUM('címrend kötelező'!CU43+'címrend önként'!CU43+'címrend államig'!CU43)</f>
        <v>0</v>
      </c>
      <c r="CV43" s="6">
        <f>SUM('címrend kötelező'!CV43+'címrend önként'!CV43+'címrend államig'!CV43)</f>
        <v>0</v>
      </c>
      <c r="CW43" s="6">
        <f>SUM('címrend kötelező'!CW43+'címrend önként'!CW43+'címrend államig'!CW43)</f>
        <v>0</v>
      </c>
      <c r="CX43" s="6">
        <f>SUM('címrend kötelező'!CX43+'címrend önként'!CX43+'címrend államig'!CX43)</f>
        <v>0</v>
      </c>
      <c r="CY43" s="6">
        <f>SUM('címrend kötelező'!CY43+'címrend önként'!CY43+'címrend államig'!CY43)</f>
        <v>0</v>
      </c>
      <c r="CZ43" s="6">
        <f>SUM('címrend kötelező'!CZ43+'címrend önként'!CZ43+'címrend államig'!CZ43)</f>
        <v>0</v>
      </c>
      <c r="DA43" s="6">
        <f>SUM('címrend kötelező'!DA43+'címrend önként'!DA43+'címrend államig'!DA43)</f>
        <v>0</v>
      </c>
      <c r="DB43" s="6">
        <f>SUM('címrend kötelező'!DB43+'címrend önként'!DB43+'címrend államig'!DB43)</f>
        <v>0</v>
      </c>
      <c r="DC43" s="6">
        <f>SUM('címrend kötelező'!DC43+'címrend önként'!DC43+'címrend államig'!DC43)</f>
        <v>0</v>
      </c>
      <c r="DD43" s="6">
        <f>SUM('címrend kötelező'!DD43+'címrend önként'!DD43+'címrend államig'!DD43)</f>
        <v>0</v>
      </c>
      <c r="DE43" s="6">
        <f>SUM('címrend kötelező'!DE43+'címrend önként'!DE43+'címrend államig'!DE43)</f>
        <v>0</v>
      </c>
      <c r="DF43" s="6">
        <f>SUM('címrend kötelező'!DF43+'címrend önként'!DF43+'címrend államig'!DF43)</f>
        <v>0</v>
      </c>
      <c r="DG43" s="6">
        <f>SUM('címrend kötelező'!DG43+'címrend önként'!DG43+'címrend államig'!DG43)</f>
        <v>0</v>
      </c>
      <c r="DH43" s="6">
        <f>SUM('címrend kötelező'!DH43+'címrend önként'!DH43+'címrend államig'!DH43)</f>
        <v>0</v>
      </c>
      <c r="DI43" s="6">
        <f>SUM('címrend kötelező'!DI43+'címrend önként'!DI43+'címrend államig'!DI43)</f>
        <v>0</v>
      </c>
      <c r="DJ43" s="6">
        <f>SUM('címrend kötelező'!DJ43+'címrend önként'!DJ43+'címrend államig'!DJ43)</f>
        <v>0</v>
      </c>
      <c r="DK43" s="6">
        <f>SUM('címrend kötelező'!DK43+'címrend önként'!DK43+'címrend államig'!DK43)</f>
        <v>0</v>
      </c>
      <c r="DL43" s="6">
        <f>SUM('címrend kötelező'!DL43+'címrend önként'!DL43+'címrend államig'!DL43)</f>
        <v>0</v>
      </c>
      <c r="DM43" s="6">
        <f>SUM('címrend kötelező'!DM43+'címrend önként'!DM43+'címrend államig'!DM43)</f>
        <v>0</v>
      </c>
      <c r="DN43" s="6">
        <f>SUM('címrend kötelező'!DN43+'címrend önként'!DN43+'címrend államig'!DN43)</f>
        <v>0</v>
      </c>
      <c r="DO43" s="6">
        <f>SUM('címrend kötelező'!DO43+'címrend önként'!DO43+'címrend államig'!DO43)</f>
        <v>0</v>
      </c>
      <c r="DP43" s="6">
        <f>SUM('címrend kötelező'!DP43+'címrend önként'!DP43+'címrend államig'!DP43)</f>
        <v>0</v>
      </c>
      <c r="DQ43" s="6">
        <f>SUM('címrend kötelező'!DQ43+'címrend önként'!DQ43+'címrend államig'!DQ43)</f>
        <v>0</v>
      </c>
      <c r="DR43" s="251">
        <f t="shared" si="1073"/>
        <v>0</v>
      </c>
      <c r="DS43" s="251">
        <f t="shared" si="1074"/>
        <v>0</v>
      </c>
      <c r="DT43" s="251">
        <f t="shared" si="1075"/>
        <v>0</v>
      </c>
      <c r="DU43" s="6">
        <f>SUM('címrend kötelező'!DU43+'címrend önként'!DU43+'címrend államig'!DU43)</f>
        <v>0</v>
      </c>
      <c r="DV43" s="6">
        <f>SUM('címrend kötelező'!DV43+'címrend önként'!DV43+'címrend államig'!DV43)</f>
        <v>0</v>
      </c>
      <c r="DW43" s="6">
        <f>SUM('címrend kötelező'!DW43+'címrend önként'!DW43+'címrend államig'!DW43)</f>
        <v>0</v>
      </c>
      <c r="DX43" s="6">
        <f>SUM('címrend kötelező'!DX43+'címrend önként'!DX43+'címrend államig'!DX43)</f>
        <v>0</v>
      </c>
      <c r="DY43" s="6">
        <f>SUM('címrend kötelező'!DY43+'címrend önként'!DY43+'címrend államig'!DY43)</f>
        <v>0</v>
      </c>
      <c r="DZ43" s="6">
        <f>SUM('címrend kötelező'!DZ43+'címrend önként'!DZ43+'címrend államig'!DZ43)</f>
        <v>0</v>
      </c>
      <c r="EA43" s="6">
        <f>SUM('címrend kötelező'!EA43+'címrend önként'!EA43+'címrend államig'!EA43)</f>
        <v>0</v>
      </c>
      <c r="EB43" s="6">
        <f>SUM('címrend kötelező'!EB43+'címrend önként'!EB43+'címrend államig'!EB43)</f>
        <v>0</v>
      </c>
      <c r="EC43" s="6">
        <f>SUM('címrend kötelező'!EC43+'címrend önként'!EC43+'címrend államig'!EC43)</f>
        <v>0</v>
      </c>
      <c r="ED43" s="6">
        <f>SUM('címrend kötelező'!ED43+'címrend önként'!ED43+'címrend államig'!ED43)</f>
        <v>0</v>
      </c>
      <c r="EE43" s="6">
        <f>SUM('címrend kötelező'!EE43+'címrend önként'!EE43+'címrend államig'!EE43)</f>
        <v>0</v>
      </c>
      <c r="EF43" s="6">
        <f>SUM('címrend kötelező'!EF43+'címrend önként'!EF43+'címrend államig'!EF43)</f>
        <v>0</v>
      </c>
      <c r="EG43" s="6">
        <f>SUM('címrend kötelező'!EG43+'címrend önként'!EG43+'címrend államig'!EG43)</f>
        <v>0</v>
      </c>
      <c r="EH43" s="6">
        <f>SUM('címrend kötelező'!EH43+'címrend önként'!EH43+'címrend államig'!EH43)</f>
        <v>0</v>
      </c>
      <c r="EI43" s="6">
        <f>SUM('címrend kötelező'!EI43+'címrend önként'!EI43+'címrend államig'!EI43)</f>
        <v>0</v>
      </c>
      <c r="EJ43" s="6">
        <f>SUM('címrend kötelező'!EJ43+'címrend önként'!EJ43+'címrend államig'!EJ43)</f>
        <v>0</v>
      </c>
      <c r="EK43" s="6">
        <f>SUM('címrend kötelező'!EK43+'címrend önként'!EK43+'címrend államig'!EK43)</f>
        <v>0</v>
      </c>
      <c r="EL43" s="6">
        <f>SUM('címrend kötelező'!EL43+'címrend önként'!EL43+'címrend államig'!EL43)</f>
        <v>0</v>
      </c>
      <c r="EM43" s="6">
        <f>SUM('címrend kötelező'!EM43+'címrend önként'!EM43+'címrend államig'!EM43)</f>
        <v>0</v>
      </c>
      <c r="EN43" s="6">
        <f>SUM('címrend kötelező'!EN43+'címrend önként'!EN43+'címrend államig'!EN43)</f>
        <v>0</v>
      </c>
      <c r="EO43" s="6">
        <f>SUM('címrend kötelező'!EO43+'címrend önként'!EO43+'címrend államig'!EO43)</f>
        <v>0</v>
      </c>
      <c r="EP43" s="6">
        <f>SUM('címrend kötelező'!EP43+'címrend önként'!EP43+'címrend államig'!EP43)</f>
        <v>0</v>
      </c>
      <c r="EQ43" s="6">
        <f>SUM('címrend kötelező'!EQ43+'címrend önként'!EQ43+'címrend államig'!EQ43)</f>
        <v>0</v>
      </c>
      <c r="ER43" s="6">
        <f>SUM('címrend kötelező'!ER43+'címrend önként'!ER43+'címrend államig'!ER43)</f>
        <v>0</v>
      </c>
      <c r="ES43" s="6">
        <f>SUM('címrend kötelező'!ES43+'címrend önként'!ES43+'címrend államig'!ES43)</f>
        <v>0</v>
      </c>
      <c r="ET43" s="6">
        <f>SUM('címrend kötelező'!ET43+'címrend önként'!ET43+'címrend államig'!ET43)</f>
        <v>0</v>
      </c>
      <c r="EU43" s="6">
        <f>SUM('címrend kötelező'!EU43+'címrend önként'!EU43+'címrend államig'!EU43)</f>
        <v>0</v>
      </c>
      <c r="EV43" s="251">
        <f t="shared" si="1076"/>
        <v>0</v>
      </c>
      <c r="EW43" s="251">
        <f t="shared" si="1077"/>
        <v>0</v>
      </c>
      <c r="EX43" s="251">
        <f t="shared" si="1078"/>
        <v>0</v>
      </c>
      <c r="EY43" s="251">
        <f>'címrend kötelező'!EY43+'címrend önként'!EY43+'címrend államig'!EY43</f>
        <v>0</v>
      </c>
      <c r="EZ43" s="251">
        <f>'címrend kötelező'!EZ43+'címrend önként'!EZ43+'címrend államig'!EZ43</f>
        <v>0</v>
      </c>
      <c r="FA43" s="251">
        <f>'címrend kötelező'!FA43+'címrend önként'!FA43+'címrend államig'!FA43</f>
        <v>0</v>
      </c>
      <c r="FB43" s="251">
        <f>'címrend kötelező'!FB43+'címrend önként'!FB43+'címrend államig'!FB43</f>
        <v>0</v>
      </c>
      <c r="FC43" s="251">
        <f>'címrend kötelező'!FC43+'címrend önként'!FC43+'címrend államig'!FC43</f>
        <v>0</v>
      </c>
      <c r="FD43" s="251">
        <f>'címrend kötelező'!FD43+'címrend önként'!FD43+'címrend államig'!FD43</f>
        <v>0</v>
      </c>
      <c r="FE43" s="251">
        <f>'címrend kötelező'!FE43+'címrend önként'!FE43+'címrend államig'!FE43</f>
        <v>0</v>
      </c>
      <c r="FF43" s="251">
        <f>'címrend kötelező'!FF43+'címrend önként'!FF43+'címrend államig'!FF43</f>
        <v>0</v>
      </c>
      <c r="FG43" s="251">
        <f>'címrend kötelező'!FG43+'címrend önként'!FG43+'címrend államig'!FG43</f>
        <v>0</v>
      </c>
      <c r="FH43" s="251">
        <f>'címrend kötelező'!FH43+'címrend önként'!FH43+'címrend államig'!FH43</f>
        <v>0</v>
      </c>
      <c r="FI43" s="251">
        <f>'címrend kötelező'!FI43+'címrend önként'!FI43+'címrend államig'!FI43</f>
        <v>0</v>
      </c>
      <c r="FJ43" s="251">
        <f>'címrend kötelező'!FJ43+'címrend önként'!FJ43+'címrend államig'!FJ43</f>
        <v>0</v>
      </c>
      <c r="FK43" s="251">
        <f>'címrend kötelező'!FK43+'címrend önként'!FK43+'címrend államig'!FK43</f>
        <v>0</v>
      </c>
      <c r="FL43" s="251">
        <f>'címrend kötelező'!FL43+'címrend önként'!FL43+'címrend államig'!FL43</f>
        <v>0</v>
      </c>
      <c r="FM43" s="251">
        <f>'címrend kötelező'!FM43+'címrend önként'!FM43+'címrend államig'!FM43</f>
        <v>0</v>
      </c>
      <c r="FN43" s="251">
        <f>'címrend kötelező'!FN43+'címrend önként'!FN43+'címrend államig'!FN43</f>
        <v>0</v>
      </c>
      <c r="FO43" s="251">
        <f>'címrend kötelező'!FO43+'címrend önként'!FO43+'címrend államig'!FO43</f>
        <v>0</v>
      </c>
      <c r="FP43" s="251">
        <f>'címrend kötelező'!FP43+'címrend önként'!FP43+'címrend államig'!FP43</f>
        <v>0</v>
      </c>
      <c r="FQ43" s="251">
        <f>'címrend kötelező'!FQ43+'címrend önként'!FQ43+'címrend államig'!FQ43</f>
        <v>0</v>
      </c>
      <c r="FR43" s="251">
        <f>'címrend kötelező'!FR43+'címrend önként'!FR43+'címrend államig'!FR43</f>
        <v>0</v>
      </c>
      <c r="FS43" s="251">
        <f>'címrend kötelező'!FS43+'címrend önként'!FS43+'címrend államig'!FS43</f>
        <v>0</v>
      </c>
      <c r="FT43" s="251">
        <f>'címrend kötelező'!FT43+'címrend önként'!FT43+'címrend államig'!FT43</f>
        <v>0</v>
      </c>
      <c r="FU43" s="251">
        <f>'címrend kötelező'!FU43+'címrend önként'!FU43+'címrend államig'!FU43</f>
        <v>0</v>
      </c>
      <c r="FV43" s="251">
        <f>'címrend kötelező'!FV43+'címrend önként'!FV43+'címrend államig'!FV43</f>
        <v>0</v>
      </c>
      <c r="FW43" s="251">
        <f>'címrend kötelező'!FW43+'címrend önként'!FW43+'címrend államig'!FW43</f>
        <v>0</v>
      </c>
      <c r="FX43" s="251">
        <f>'címrend kötelező'!FX43+'címrend önként'!FX43+'címrend államig'!FX43</f>
        <v>0</v>
      </c>
      <c r="FY43" s="251">
        <f>'címrend kötelező'!FY43+'címrend önként'!FY43+'címrend államig'!FY43</f>
        <v>0</v>
      </c>
      <c r="FZ43" s="251">
        <f>'címrend kötelező'!FZ43+'címrend önként'!FZ43+'címrend államig'!FZ43</f>
        <v>0</v>
      </c>
      <c r="GA43" s="251">
        <f>'címrend kötelező'!GA43+'címrend önként'!GA43+'címrend államig'!GA43</f>
        <v>0</v>
      </c>
      <c r="GB43" s="251">
        <f>'címrend kötelező'!GB43+'címrend önként'!GB43+'címrend államig'!GB43</f>
        <v>0</v>
      </c>
      <c r="GC43" s="251">
        <f>'címrend kötelező'!GC43+'címrend önként'!GC43+'címrend államig'!GC43</f>
        <v>0</v>
      </c>
      <c r="GD43" s="251">
        <f>'címrend kötelező'!GD43+'címrend önként'!GD43+'címrend államig'!GD43</f>
        <v>0</v>
      </c>
      <c r="GE43" s="251">
        <f>'címrend kötelező'!GE43+'címrend önként'!GE43+'címrend államig'!GE43</f>
        <v>0</v>
      </c>
      <c r="GF43" s="251">
        <f>'címrend kötelező'!GF43+'címrend önként'!GF43+'címrend államig'!GF43</f>
        <v>0</v>
      </c>
      <c r="GG43" s="251">
        <f>'címrend kötelező'!GG43+'címrend önként'!GG43+'címrend államig'!GG43</f>
        <v>0</v>
      </c>
      <c r="GH43" s="251">
        <f>'címrend kötelező'!GH43+'címrend önként'!GH43+'címrend államig'!GH43</f>
        <v>0</v>
      </c>
      <c r="GI43" s="251">
        <f>'címrend kötelező'!GI43+'címrend önként'!GI43+'címrend államig'!GI43</f>
        <v>0</v>
      </c>
      <c r="GJ43" s="251">
        <f>'címrend kötelező'!GJ43+'címrend önként'!GJ43+'címrend államig'!GJ43</f>
        <v>0</v>
      </c>
      <c r="GK43" s="251">
        <f>'címrend kötelező'!GK43+'címrend önként'!GK43+'címrend államig'!GK43</f>
        <v>0</v>
      </c>
      <c r="GL43" s="251">
        <f t="shared" si="1079"/>
        <v>0</v>
      </c>
      <c r="GM43" s="251">
        <f t="shared" si="1080"/>
        <v>0</v>
      </c>
      <c r="GN43" s="251">
        <f t="shared" si="1080"/>
        <v>0</v>
      </c>
      <c r="GO43" s="251">
        <f>'címrend kötelező'!GO43+'címrend önként'!GO43+'címrend államig'!GO43</f>
        <v>0</v>
      </c>
      <c r="GP43" s="251">
        <f>'címrend kötelező'!GP43+'címrend önként'!GP43+'címrend államig'!GP43</f>
        <v>0</v>
      </c>
      <c r="GQ43" s="251">
        <f>'címrend kötelező'!GQ43+'címrend önként'!GQ43+'címrend államig'!GQ43</f>
        <v>0</v>
      </c>
      <c r="GR43" s="251">
        <f>'címrend kötelező'!GR43+'címrend önként'!GR43+'címrend államig'!GR43</f>
        <v>0</v>
      </c>
      <c r="GS43" s="251">
        <f>'címrend kötelező'!GS43+'címrend önként'!GS43+'címrend államig'!GS43</f>
        <v>0</v>
      </c>
      <c r="GT43" s="251">
        <f>'címrend kötelező'!GT43+'címrend önként'!GT43+'címrend államig'!GT43</f>
        <v>0</v>
      </c>
      <c r="GU43" s="251">
        <f>'címrend kötelező'!GU43+'címrend önként'!GU43+'címrend államig'!GU43</f>
        <v>0</v>
      </c>
      <c r="GV43" s="251">
        <f>'címrend kötelező'!GV43+'címrend önként'!GV43+'címrend államig'!GV43</f>
        <v>0</v>
      </c>
      <c r="GW43" s="251">
        <f>'címrend kötelező'!GW43+'címrend önként'!GW43+'címrend államig'!GW43</f>
        <v>0</v>
      </c>
      <c r="GX43" s="251">
        <f t="shared" si="881"/>
        <v>0</v>
      </c>
      <c r="GY43" s="251">
        <f t="shared" si="1081"/>
        <v>0</v>
      </c>
      <c r="GZ43" s="251">
        <f t="shared" si="1082"/>
        <v>0</v>
      </c>
      <c r="HA43" s="35">
        <f t="shared" si="884"/>
        <v>0</v>
      </c>
      <c r="HB43" s="35">
        <f t="shared" si="1083"/>
        <v>0</v>
      </c>
      <c r="HC43" s="131">
        <f t="shared" si="1084"/>
        <v>0</v>
      </c>
      <c r="HE43" s="136"/>
      <c r="HF43" s="136"/>
    </row>
    <row r="44" spans="1:214" ht="30" customHeight="1" x14ac:dyDescent="0.2">
      <c r="A44" s="120" t="s">
        <v>411</v>
      </c>
      <c r="B44" s="6">
        <f>SUM('címrend kötelező'!B44+'címrend önként'!B44+'címrend államig'!B44)</f>
        <v>0</v>
      </c>
      <c r="C44" s="6">
        <f>SUM('címrend kötelező'!C44+'címrend önként'!C44+'címrend államig'!C44)</f>
        <v>0</v>
      </c>
      <c r="D44" s="6">
        <f>SUM('címrend kötelező'!D44+'címrend önként'!D44+'címrend államig'!D44)</f>
        <v>0</v>
      </c>
      <c r="E44" s="6">
        <f>SUM('címrend kötelező'!E44+'címrend önként'!E44+'címrend államig'!E44)</f>
        <v>0</v>
      </c>
      <c r="F44" s="6">
        <f>SUM('címrend kötelező'!F44+'címrend önként'!F44+'címrend államig'!F44)</f>
        <v>0</v>
      </c>
      <c r="G44" s="6">
        <f>SUM('címrend kötelező'!G44+'címrend önként'!G44+'címrend államig'!G44)</f>
        <v>0</v>
      </c>
      <c r="H44" s="6">
        <f>SUM('címrend kötelező'!H44+'címrend önként'!H44+'címrend államig'!H44)</f>
        <v>0</v>
      </c>
      <c r="I44" s="6">
        <f>SUM('címrend kötelező'!I44+'címrend önként'!I44+'címrend államig'!I44)</f>
        <v>0</v>
      </c>
      <c r="J44" s="6">
        <f>SUM('címrend kötelező'!J44+'címrend önként'!J44+'címrend államig'!J44)</f>
        <v>0</v>
      </c>
      <c r="K44" s="6">
        <f>SUM('címrend kötelező'!K44+'címrend önként'!K44+'címrend államig'!K44)</f>
        <v>0</v>
      </c>
      <c r="L44" s="6">
        <f>SUM('címrend kötelező'!L44+'címrend önként'!L44+'címrend államig'!L44)</f>
        <v>0</v>
      </c>
      <c r="M44" s="6">
        <f>SUM('címrend kötelező'!M44+'címrend önként'!M44+'címrend államig'!M44)</f>
        <v>0</v>
      </c>
      <c r="N44" s="6">
        <f>SUM('címrend kötelező'!N44+'címrend önként'!N44+'címrend államig'!N44)</f>
        <v>0</v>
      </c>
      <c r="O44" s="6">
        <f>SUM('címrend kötelező'!O44+'címrend önként'!O44+'címrend államig'!O44)</f>
        <v>0</v>
      </c>
      <c r="P44" s="6">
        <f>SUM('címrend kötelező'!P44+'címrend önként'!P44+'címrend államig'!P44)</f>
        <v>0</v>
      </c>
      <c r="Q44" s="6">
        <f>SUM('címrend kötelező'!Q44+'címrend önként'!Q44+'címrend államig'!Q44)</f>
        <v>0</v>
      </c>
      <c r="R44" s="6">
        <f>SUM('címrend kötelező'!R44+'címrend önként'!R44+'címrend államig'!R44)</f>
        <v>0</v>
      </c>
      <c r="S44" s="6">
        <f>SUM('címrend kötelező'!S44+'címrend önként'!S44+'címrend államig'!S44)</f>
        <v>0</v>
      </c>
      <c r="T44" s="6">
        <f>SUM('címrend kötelező'!T44+'címrend önként'!T44+'címrend államig'!T44)</f>
        <v>0</v>
      </c>
      <c r="U44" s="6">
        <f>SUM('címrend kötelező'!U44+'címrend önként'!U44+'címrend államig'!U44)</f>
        <v>0</v>
      </c>
      <c r="V44" s="6">
        <f>SUM('címrend kötelező'!V44+'címrend önként'!V44+'címrend államig'!V44)</f>
        <v>0</v>
      </c>
      <c r="W44" s="6">
        <f>SUM('címrend kötelező'!W44+'címrend önként'!W44+'címrend államig'!W44)</f>
        <v>0</v>
      </c>
      <c r="X44" s="6">
        <f>SUM('címrend kötelező'!X44+'címrend önként'!X44+'címrend államig'!X44)</f>
        <v>0</v>
      </c>
      <c r="Y44" s="6">
        <f>SUM('címrend kötelező'!Y44+'címrend önként'!Y44+'címrend államig'!Y44)</f>
        <v>0</v>
      </c>
      <c r="Z44" s="6">
        <f>SUM('címrend kötelező'!Z44+'címrend önként'!Z44+'címrend államig'!Z44)</f>
        <v>0</v>
      </c>
      <c r="AA44" s="6">
        <f>SUM('címrend kötelező'!AA44+'címrend önként'!AA44+'címrend államig'!AA44)</f>
        <v>0</v>
      </c>
      <c r="AB44" s="6">
        <f>SUM('címrend kötelező'!AB44+'címrend önként'!AB44+'címrend államig'!AB44)</f>
        <v>0</v>
      </c>
      <c r="AC44" s="6">
        <f>SUM('címrend kötelező'!AC44+'címrend önként'!AC44+'címrend államig'!AC44)</f>
        <v>0</v>
      </c>
      <c r="AD44" s="6">
        <f>SUM('címrend kötelező'!AD44+'címrend önként'!AD44+'címrend államig'!AD44)</f>
        <v>0</v>
      </c>
      <c r="AE44" s="6">
        <f>SUM('címrend kötelező'!AE44+'címrend önként'!AE44+'címrend államig'!AE44)</f>
        <v>0</v>
      </c>
      <c r="AF44" s="6">
        <f>SUM('címrend kötelező'!AF44+'címrend önként'!AF44+'címrend államig'!AF44)</f>
        <v>0</v>
      </c>
      <c r="AG44" s="6">
        <f>SUM('címrend kötelező'!AG44+'címrend önként'!AG44+'címrend államig'!AG44)</f>
        <v>0</v>
      </c>
      <c r="AH44" s="6">
        <f>SUM('címrend kötelező'!AH44+'címrend önként'!AH44+'címrend államig'!AH44)</f>
        <v>0</v>
      </c>
      <c r="AI44" s="6">
        <f>SUM('címrend kötelező'!AI44+'címrend önként'!AI44+'címrend államig'!AI44)</f>
        <v>0</v>
      </c>
      <c r="AJ44" s="6">
        <f>SUM('címrend kötelező'!AJ44+'címrend önként'!AJ44+'címrend államig'!AJ44)</f>
        <v>0</v>
      </c>
      <c r="AK44" s="6">
        <f>SUM('címrend kötelező'!AK44+'címrend önként'!AK44+'címrend államig'!AK44)</f>
        <v>0</v>
      </c>
      <c r="AL44" s="6">
        <f>SUM('címrend kötelező'!AL44+'címrend önként'!AL44+'címrend államig'!AL44)</f>
        <v>0</v>
      </c>
      <c r="AM44" s="6">
        <f>SUM('címrend kötelező'!AM44+'címrend önként'!AM44+'címrend államig'!AM44)</f>
        <v>0</v>
      </c>
      <c r="AN44" s="6">
        <f>SUM('címrend kötelező'!AN44+'címrend önként'!AN44+'címrend államig'!AN44)</f>
        <v>0</v>
      </c>
      <c r="AO44" s="6">
        <f>SUM('címrend kötelező'!AO44+'címrend önként'!AO44+'címrend államig'!AO44)</f>
        <v>0</v>
      </c>
      <c r="AP44" s="6">
        <f>SUM('címrend kötelező'!AP44+'címrend önként'!AP44+'címrend államig'!AP44)</f>
        <v>0</v>
      </c>
      <c r="AQ44" s="6">
        <f>SUM('címrend kötelező'!AQ44+'címrend önként'!AQ44+'címrend államig'!AQ44)</f>
        <v>0</v>
      </c>
      <c r="AR44" s="6">
        <f>SUM('címrend kötelező'!AR44+'címrend önként'!AR44+'címrend államig'!AR44)</f>
        <v>0</v>
      </c>
      <c r="AS44" s="6">
        <f>SUM('címrend kötelező'!AS44+'címrend önként'!AS44+'címrend államig'!AS44)</f>
        <v>0</v>
      </c>
      <c r="AT44" s="6">
        <f>SUM('címrend kötelező'!AT44+'címrend önként'!AT44+'címrend államig'!AT44)</f>
        <v>0</v>
      </c>
      <c r="AU44" s="6">
        <f>SUM('címrend kötelező'!AU44+'címrend önként'!AU44+'címrend államig'!AU44)</f>
        <v>0</v>
      </c>
      <c r="AV44" s="6">
        <f>SUM('címrend kötelező'!AV44+'címrend önként'!AV44+'címrend államig'!AV44)</f>
        <v>0</v>
      </c>
      <c r="AW44" s="6">
        <f>SUM('címrend kötelező'!AW44+'címrend önként'!AW44+'címrend államig'!AW44)</f>
        <v>0</v>
      </c>
      <c r="AX44" s="6">
        <f>SUM('címrend kötelező'!AX44+'címrend önként'!AX44+'címrend államig'!AX44)</f>
        <v>0</v>
      </c>
      <c r="AY44" s="6">
        <f>SUM('címrend kötelező'!AY44+'címrend önként'!AY44+'címrend államig'!AY44)</f>
        <v>0</v>
      </c>
      <c r="AZ44" s="6">
        <f>SUM('címrend kötelező'!AZ44+'címrend önként'!AZ44+'címrend államig'!AZ44)</f>
        <v>0</v>
      </c>
      <c r="BA44" s="6">
        <f>SUM('címrend kötelező'!BA44+'címrend önként'!BA44+'címrend államig'!BA44)</f>
        <v>0</v>
      </c>
      <c r="BB44" s="6">
        <f>SUM('címrend kötelező'!BB44+'címrend önként'!BB44+'címrend államig'!BB44)</f>
        <v>0</v>
      </c>
      <c r="BC44" s="6">
        <f>SUM('címrend kötelező'!BC44+'címrend önként'!BC44+'címrend államig'!BC44)</f>
        <v>0</v>
      </c>
      <c r="BD44" s="6">
        <f>SUM('címrend kötelező'!BD44+'címrend önként'!BD44+'címrend államig'!BD44)</f>
        <v>0</v>
      </c>
      <c r="BE44" s="6">
        <f>SUM('címrend kötelező'!BE44+'címrend önként'!BE44+'címrend államig'!BE44)</f>
        <v>0</v>
      </c>
      <c r="BF44" s="6">
        <f>SUM('címrend kötelező'!BF44+'címrend önként'!BF44+'címrend államig'!BF44)</f>
        <v>0</v>
      </c>
      <c r="BG44" s="6">
        <f>SUM('címrend kötelező'!BG44+'címrend önként'!BG44+'címrend államig'!BG44)</f>
        <v>0</v>
      </c>
      <c r="BH44" s="6">
        <f>SUM('címrend kötelező'!BH44+'címrend önként'!BH44+'címrend államig'!BH44)</f>
        <v>0</v>
      </c>
      <c r="BI44" s="6">
        <f>SUM('címrend kötelező'!BI44+'címrend önként'!BI44+'címrend államig'!BI44)</f>
        <v>0</v>
      </c>
      <c r="BJ44" s="6">
        <f>SUM('címrend kötelező'!BJ44+'címrend önként'!BJ44+'címrend államig'!BJ44)</f>
        <v>0</v>
      </c>
      <c r="BK44" s="6">
        <f>SUM('címrend kötelező'!BK44+'címrend önként'!BK44+'címrend államig'!BK44)</f>
        <v>0</v>
      </c>
      <c r="BL44" s="6">
        <f>SUM('címrend kötelező'!BL44+'címrend önként'!BL44+'címrend államig'!BL44)</f>
        <v>0</v>
      </c>
      <c r="BM44" s="6">
        <f>SUM('címrend kötelező'!BM44+'címrend önként'!BM44+'címrend államig'!BM44)</f>
        <v>0</v>
      </c>
      <c r="BN44" s="6">
        <f>SUM('címrend kötelező'!BN44+'címrend önként'!BN44+'címrend államig'!BN44)</f>
        <v>0</v>
      </c>
      <c r="BO44" s="6">
        <f>SUM('címrend kötelező'!BO44+'címrend önként'!BO44+'címrend államig'!BO44)</f>
        <v>0</v>
      </c>
      <c r="BP44" s="6">
        <f>SUM('címrend kötelező'!BP44+'címrend önként'!BP44+'címrend államig'!BP44)</f>
        <v>0</v>
      </c>
      <c r="BQ44" s="6">
        <f>SUM('címrend kötelező'!BQ44+'címrend önként'!BQ44+'címrend államig'!BQ44)</f>
        <v>0</v>
      </c>
      <c r="BR44" s="6">
        <f>SUM('címrend kötelező'!BR44+'címrend önként'!BR44+'címrend államig'!BR44)</f>
        <v>0</v>
      </c>
      <c r="BS44" s="6">
        <f>SUM('címrend kötelező'!BS44+'címrend önként'!BS44+'címrend államig'!BS44)</f>
        <v>0</v>
      </c>
      <c r="BT44" s="6">
        <f>SUM('címrend kötelező'!BT44+'címrend önként'!BT44+'címrend államig'!BT44)</f>
        <v>0</v>
      </c>
      <c r="BU44" s="6">
        <f>SUM('címrend kötelező'!BU44+'címrend önként'!BU44+'címrend államig'!BU44)</f>
        <v>0</v>
      </c>
      <c r="BV44" s="6">
        <f>SUM('címrend kötelező'!BV44+'címrend önként'!BV44+'címrend államig'!BV44)</f>
        <v>0</v>
      </c>
      <c r="BW44" s="6">
        <f>SUM('címrend kötelező'!BW44+'címrend önként'!BW44+'címrend államig'!BW44)</f>
        <v>0</v>
      </c>
      <c r="BX44" s="6">
        <f>SUM('címrend kötelező'!BX44+'címrend önként'!BX44+'címrend államig'!BX44)</f>
        <v>0</v>
      </c>
      <c r="BY44" s="6">
        <f>SUM('címrend kötelező'!BY44+'címrend önként'!BY44+'címrend államig'!BY44)</f>
        <v>0</v>
      </c>
      <c r="BZ44" s="6">
        <f>SUM('címrend kötelező'!BZ44+'címrend önként'!BZ44+'címrend államig'!BZ44)</f>
        <v>0</v>
      </c>
      <c r="CA44" s="6">
        <f>SUM('címrend kötelező'!CA44+'címrend önként'!CA44+'címrend államig'!CA44)</f>
        <v>0</v>
      </c>
      <c r="CB44" s="6">
        <f>SUM('címrend kötelező'!CB44+'címrend önként'!CB44+'címrend államig'!CB44)</f>
        <v>0</v>
      </c>
      <c r="CC44" s="6">
        <f>SUM('címrend kötelező'!CC44+'címrend önként'!CC44+'címrend államig'!CC44)</f>
        <v>0</v>
      </c>
      <c r="CD44" s="6">
        <f>SUM('címrend kötelező'!CD44+'címrend önként'!CD44+'címrend államig'!CD44)</f>
        <v>0</v>
      </c>
      <c r="CE44" s="6">
        <f>SUM('címrend kötelező'!CE44+'címrend önként'!CE44+'címrend államig'!CE44)</f>
        <v>0</v>
      </c>
      <c r="CF44" s="6">
        <f>SUM('címrend kötelező'!CF44+'címrend önként'!CF44+'címrend államig'!CF44)</f>
        <v>0</v>
      </c>
      <c r="CG44" s="6">
        <f>SUM('címrend kötelező'!CG44+'címrend önként'!CG44+'címrend államig'!CG44)</f>
        <v>0</v>
      </c>
      <c r="CH44" s="6">
        <f>SUM('címrend kötelező'!CH44+'címrend önként'!CH44+'címrend államig'!CH44)</f>
        <v>0</v>
      </c>
      <c r="CI44" s="6">
        <f>SUM('címrend kötelező'!CI44+'címrend önként'!CI44+'címrend államig'!CI44)</f>
        <v>0</v>
      </c>
      <c r="CJ44" s="6">
        <f>SUM('címrend kötelező'!CJ44+'címrend önként'!CJ44+'címrend államig'!CJ44)</f>
        <v>0</v>
      </c>
      <c r="CK44" s="6">
        <f>SUM('címrend kötelező'!CK44+'címrend önként'!CK44+'címrend államig'!CK44)</f>
        <v>0</v>
      </c>
      <c r="CL44" s="6">
        <f>SUM('címrend kötelező'!CL44+'címrend önként'!CL44+'címrend államig'!CL44)</f>
        <v>0</v>
      </c>
      <c r="CM44" s="6">
        <f>SUM('címrend kötelező'!CM44+'címrend önként'!CM44+'címrend államig'!CM44)</f>
        <v>0</v>
      </c>
      <c r="CN44" s="6">
        <f>SUM('címrend kötelező'!CN44+'címrend önként'!CN44+'címrend államig'!CN44)</f>
        <v>0</v>
      </c>
      <c r="CO44" s="6">
        <f>SUM('címrend kötelező'!CO44+'címrend önként'!CO44+'címrend államig'!CO44)</f>
        <v>0</v>
      </c>
      <c r="CP44" s="6">
        <f>SUM('címrend kötelező'!CP44+'címrend önként'!CP44+'címrend államig'!CP44)</f>
        <v>0</v>
      </c>
      <c r="CQ44" s="6">
        <f>SUM('címrend kötelező'!CQ44+'címrend önként'!CQ44+'címrend államig'!CQ44)</f>
        <v>0</v>
      </c>
      <c r="CR44" s="6">
        <f>SUM('címrend kötelező'!CR44+'címrend önként'!CR44+'címrend államig'!CR44)</f>
        <v>0</v>
      </c>
      <c r="CS44" s="6">
        <f>SUM('címrend kötelező'!CS44+'címrend önként'!CS44+'címrend államig'!CS44)</f>
        <v>0</v>
      </c>
      <c r="CT44" s="6">
        <f>SUM('címrend kötelező'!CT44+'címrend önként'!CT44+'címrend államig'!CT44)</f>
        <v>0</v>
      </c>
      <c r="CU44" s="6">
        <f>SUM('címrend kötelező'!CU44+'címrend önként'!CU44+'címrend államig'!CU44)</f>
        <v>0</v>
      </c>
      <c r="CV44" s="6">
        <f>SUM('címrend kötelező'!CV44+'címrend önként'!CV44+'címrend államig'!CV44)</f>
        <v>0</v>
      </c>
      <c r="CW44" s="6">
        <f>SUM('címrend kötelező'!CW44+'címrend önként'!CW44+'címrend államig'!CW44)</f>
        <v>0</v>
      </c>
      <c r="CX44" s="6">
        <f>SUM('címrend kötelező'!CX44+'címrend önként'!CX44+'címrend államig'!CX44)</f>
        <v>0</v>
      </c>
      <c r="CY44" s="6">
        <f>SUM('címrend kötelező'!CY44+'címrend önként'!CY44+'címrend államig'!CY44)</f>
        <v>0</v>
      </c>
      <c r="CZ44" s="6">
        <f>SUM('címrend kötelező'!CZ44+'címrend önként'!CZ44+'címrend államig'!CZ44)</f>
        <v>0</v>
      </c>
      <c r="DA44" s="6">
        <f>SUM('címrend kötelező'!DA44+'címrend önként'!DA44+'címrend államig'!DA44)</f>
        <v>0</v>
      </c>
      <c r="DB44" s="6">
        <f>SUM('címrend kötelező'!DB44+'címrend önként'!DB44+'címrend államig'!DB44)</f>
        <v>0</v>
      </c>
      <c r="DC44" s="6">
        <f>SUM('címrend kötelező'!DC44+'címrend önként'!DC44+'címrend államig'!DC44)</f>
        <v>0</v>
      </c>
      <c r="DD44" s="6">
        <f>SUM('címrend kötelező'!DD44+'címrend önként'!DD44+'címrend államig'!DD44)</f>
        <v>0</v>
      </c>
      <c r="DE44" s="6">
        <f>SUM('címrend kötelező'!DE44+'címrend önként'!DE44+'címrend államig'!DE44)</f>
        <v>0</v>
      </c>
      <c r="DF44" s="6">
        <f>SUM('címrend kötelező'!DF44+'címrend önként'!DF44+'címrend államig'!DF44)</f>
        <v>0</v>
      </c>
      <c r="DG44" s="6">
        <f>SUM('címrend kötelező'!DG44+'címrend önként'!DG44+'címrend államig'!DG44)</f>
        <v>0</v>
      </c>
      <c r="DH44" s="6">
        <f>SUM('címrend kötelező'!DH44+'címrend önként'!DH44+'címrend államig'!DH44)</f>
        <v>0</v>
      </c>
      <c r="DI44" s="6">
        <f>SUM('címrend kötelező'!DI44+'címrend önként'!DI44+'címrend államig'!DI44)</f>
        <v>0</v>
      </c>
      <c r="DJ44" s="6">
        <f>SUM('címrend kötelező'!DJ44+'címrend önként'!DJ44+'címrend államig'!DJ44)</f>
        <v>0</v>
      </c>
      <c r="DK44" s="6">
        <f>SUM('címrend kötelező'!DK44+'címrend önként'!DK44+'címrend államig'!DK44)</f>
        <v>0</v>
      </c>
      <c r="DL44" s="6">
        <f>SUM('címrend kötelező'!DL44+'címrend önként'!DL44+'címrend államig'!DL44)</f>
        <v>0</v>
      </c>
      <c r="DM44" s="6">
        <f>SUM('címrend kötelező'!DM44+'címrend önként'!DM44+'címrend államig'!DM44)</f>
        <v>0</v>
      </c>
      <c r="DN44" s="6">
        <f>SUM('címrend kötelező'!DN44+'címrend önként'!DN44+'címrend államig'!DN44)</f>
        <v>0</v>
      </c>
      <c r="DO44" s="6">
        <f>SUM('címrend kötelező'!DO44+'címrend önként'!DO44+'címrend államig'!DO44)</f>
        <v>0</v>
      </c>
      <c r="DP44" s="6">
        <f>SUM('címrend kötelező'!DP44+'címrend önként'!DP44+'címrend államig'!DP44)</f>
        <v>0</v>
      </c>
      <c r="DQ44" s="6">
        <f>SUM('címrend kötelező'!DQ44+'címrend önként'!DQ44+'címrend államig'!DQ44)</f>
        <v>0</v>
      </c>
      <c r="DR44" s="251">
        <f t="shared" si="1073"/>
        <v>0</v>
      </c>
      <c r="DS44" s="251">
        <f t="shared" si="1074"/>
        <v>0</v>
      </c>
      <c r="DT44" s="251">
        <f t="shared" si="1075"/>
        <v>0</v>
      </c>
      <c r="DU44" s="6">
        <f>SUM('címrend kötelező'!DU44+'címrend önként'!DU44+'címrend államig'!DU44)</f>
        <v>0</v>
      </c>
      <c r="DV44" s="6">
        <f>SUM('címrend kötelező'!DV44+'címrend önként'!DV44+'címrend államig'!DV44)</f>
        <v>0</v>
      </c>
      <c r="DW44" s="6">
        <f>SUM('címrend kötelező'!DW44+'címrend önként'!DW44+'címrend államig'!DW44)</f>
        <v>0</v>
      </c>
      <c r="DX44" s="6">
        <f>SUM('címrend kötelező'!DX44+'címrend önként'!DX44+'címrend államig'!DX44)</f>
        <v>0</v>
      </c>
      <c r="DY44" s="6">
        <f>SUM('címrend kötelező'!DY44+'címrend önként'!DY44+'címrend államig'!DY44)</f>
        <v>0</v>
      </c>
      <c r="DZ44" s="6">
        <f>SUM('címrend kötelező'!DZ44+'címrend önként'!DZ44+'címrend államig'!DZ44)</f>
        <v>0</v>
      </c>
      <c r="EA44" s="6">
        <f>SUM('címrend kötelező'!EA44+'címrend önként'!EA44+'címrend államig'!EA44)</f>
        <v>0</v>
      </c>
      <c r="EB44" s="6">
        <f>SUM('címrend kötelező'!EB44+'címrend önként'!EB44+'címrend államig'!EB44)</f>
        <v>0</v>
      </c>
      <c r="EC44" s="6">
        <f>SUM('címrend kötelező'!EC44+'címrend önként'!EC44+'címrend államig'!EC44)</f>
        <v>0</v>
      </c>
      <c r="ED44" s="6">
        <f>SUM('címrend kötelező'!ED44+'címrend önként'!ED44+'címrend államig'!ED44)</f>
        <v>0</v>
      </c>
      <c r="EE44" s="6">
        <f>SUM('címrend kötelező'!EE44+'címrend önként'!EE44+'címrend államig'!EE44)</f>
        <v>0</v>
      </c>
      <c r="EF44" s="6">
        <f>SUM('címrend kötelező'!EF44+'címrend önként'!EF44+'címrend államig'!EF44)</f>
        <v>0</v>
      </c>
      <c r="EG44" s="6">
        <f>SUM('címrend kötelező'!EG44+'címrend önként'!EG44+'címrend államig'!EG44)</f>
        <v>0</v>
      </c>
      <c r="EH44" s="6">
        <f>SUM('címrend kötelező'!EH44+'címrend önként'!EH44+'címrend államig'!EH44)</f>
        <v>0</v>
      </c>
      <c r="EI44" s="6">
        <f>SUM('címrend kötelező'!EI44+'címrend önként'!EI44+'címrend államig'!EI44)</f>
        <v>0</v>
      </c>
      <c r="EJ44" s="6">
        <f>SUM('címrend kötelező'!EJ44+'címrend önként'!EJ44+'címrend államig'!EJ44)</f>
        <v>0</v>
      </c>
      <c r="EK44" s="6">
        <f>SUM('címrend kötelező'!EK44+'címrend önként'!EK44+'címrend államig'!EK44)</f>
        <v>0</v>
      </c>
      <c r="EL44" s="6">
        <f>SUM('címrend kötelező'!EL44+'címrend önként'!EL44+'címrend államig'!EL44)</f>
        <v>0</v>
      </c>
      <c r="EM44" s="6">
        <f>SUM('címrend kötelező'!EM44+'címrend önként'!EM44+'címrend államig'!EM44)</f>
        <v>0</v>
      </c>
      <c r="EN44" s="6">
        <f>SUM('címrend kötelező'!EN44+'címrend önként'!EN44+'címrend államig'!EN44)</f>
        <v>0</v>
      </c>
      <c r="EO44" s="6">
        <f>SUM('címrend kötelező'!EO44+'címrend önként'!EO44+'címrend államig'!EO44)</f>
        <v>0</v>
      </c>
      <c r="EP44" s="6">
        <f>SUM('címrend kötelező'!EP44+'címrend önként'!EP44+'címrend államig'!EP44)</f>
        <v>0</v>
      </c>
      <c r="EQ44" s="6">
        <f>SUM('címrend kötelező'!EQ44+'címrend önként'!EQ44+'címrend államig'!EQ44)</f>
        <v>0</v>
      </c>
      <c r="ER44" s="6">
        <f>SUM('címrend kötelező'!ER44+'címrend önként'!ER44+'címrend államig'!ER44)</f>
        <v>0</v>
      </c>
      <c r="ES44" s="6">
        <f>SUM('címrend kötelező'!ES44+'címrend önként'!ES44+'címrend államig'!ES44)</f>
        <v>0</v>
      </c>
      <c r="ET44" s="6">
        <f>SUM('címrend kötelező'!ET44+'címrend önként'!ET44+'címrend államig'!ET44)</f>
        <v>0</v>
      </c>
      <c r="EU44" s="6">
        <f>SUM('címrend kötelező'!EU44+'címrend önként'!EU44+'címrend államig'!EU44)</f>
        <v>0</v>
      </c>
      <c r="EV44" s="251">
        <f t="shared" si="1076"/>
        <v>0</v>
      </c>
      <c r="EW44" s="251">
        <f t="shared" si="1077"/>
        <v>0</v>
      </c>
      <c r="EX44" s="251">
        <f t="shared" si="1078"/>
        <v>0</v>
      </c>
      <c r="EY44" s="251">
        <f>'címrend kötelező'!EY44+'címrend önként'!EY44+'címrend államig'!EY44</f>
        <v>0</v>
      </c>
      <c r="EZ44" s="251">
        <f>'címrend kötelező'!EZ44+'címrend önként'!EZ44+'címrend államig'!EZ44</f>
        <v>0</v>
      </c>
      <c r="FA44" s="251">
        <f>'címrend kötelező'!FA44+'címrend önként'!FA44+'címrend államig'!FA44</f>
        <v>0</v>
      </c>
      <c r="FB44" s="251">
        <f>'címrend kötelező'!FB44+'címrend önként'!FB44+'címrend államig'!FB44</f>
        <v>0</v>
      </c>
      <c r="FC44" s="251">
        <f>'címrend kötelező'!FC44+'címrend önként'!FC44+'címrend államig'!FC44</f>
        <v>0</v>
      </c>
      <c r="FD44" s="251">
        <f>'címrend kötelező'!FD44+'címrend önként'!FD44+'címrend államig'!FD44</f>
        <v>0</v>
      </c>
      <c r="FE44" s="251">
        <f>'címrend kötelező'!FE44+'címrend önként'!FE44+'címrend államig'!FE44</f>
        <v>0</v>
      </c>
      <c r="FF44" s="251">
        <f>'címrend kötelező'!FF44+'címrend önként'!FF44+'címrend államig'!FF44</f>
        <v>0</v>
      </c>
      <c r="FG44" s="251">
        <f>'címrend kötelező'!FG44+'címrend önként'!FG44+'címrend államig'!FG44</f>
        <v>0</v>
      </c>
      <c r="FH44" s="251">
        <f>'címrend kötelező'!FH44+'címrend önként'!FH44+'címrend államig'!FH44</f>
        <v>0</v>
      </c>
      <c r="FI44" s="251">
        <f>'címrend kötelező'!FI44+'címrend önként'!FI44+'címrend államig'!FI44</f>
        <v>0</v>
      </c>
      <c r="FJ44" s="251">
        <f>'címrend kötelező'!FJ44+'címrend önként'!FJ44+'címrend államig'!FJ44</f>
        <v>0</v>
      </c>
      <c r="FK44" s="251">
        <f>'címrend kötelező'!FK44+'címrend önként'!FK44+'címrend államig'!FK44</f>
        <v>0</v>
      </c>
      <c r="FL44" s="251">
        <f>'címrend kötelező'!FL44+'címrend önként'!FL44+'címrend államig'!FL44</f>
        <v>0</v>
      </c>
      <c r="FM44" s="251">
        <f>'címrend kötelező'!FM44+'címrend önként'!FM44+'címrend államig'!FM44</f>
        <v>0</v>
      </c>
      <c r="FN44" s="251">
        <f>'címrend kötelező'!FN44+'címrend önként'!FN44+'címrend államig'!FN44</f>
        <v>0</v>
      </c>
      <c r="FO44" s="251">
        <f>'címrend kötelező'!FO44+'címrend önként'!FO44+'címrend államig'!FO44</f>
        <v>0</v>
      </c>
      <c r="FP44" s="251">
        <f>'címrend kötelező'!FP44+'címrend önként'!FP44+'címrend államig'!FP44</f>
        <v>0</v>
      </c>
      <c r="FQ44" s="251">
        <f>'címrend kötelező'!FQ44+'címrend önként'!FQ44+'címrend államig'!FQ44</f>
        <v>0</v>
      </c>
      <c r="FR44" s="251">
        <f>'címrend kötelező'!FR44+'címrend önként'!FR44+'címrend államig'!FR44</f>
        <v>0</v>
      </c>
      <c r="FS44" s="251">
        <f>'címrend kötelező'!FS44+'címrend önként'!FS44+'címrend államig'!FS44</f>
        <v>0</v>
      </c>
      <c r="FT44" s="251">
        <f>'címrend kötelező'!FT44+'címrend önként'!FT44+'címrend államig'!FT44</f>
        <v>0</v>
      </c>
      <c r="FU44" s="251">
        <f>'címrend kötelező'!FU44+'címrend önként'!FU44+'címrend államig'!FU44</f>
        <v>0</v>
      </c>
      <c r="FV44" s="251">
        <f>'címrend kötelező'!FV44+'címrend önként'!FV44+'címrend államig'!FV44</f>
        <v>0</v>
      </c>
      <c r="FW44" s="251">
        <f>'címrend kötelező'!FW44+'címrend önként'!FW44+'címrend államig'!FW44</f>
        <v>0</v>
      </c>
      <c r="FX44" s="251">
        <f>'címrend kötelező'!FX44+'címrend önként'!FX44+'címrend államig'!FX44</f>
        <v>0</v>
      </c>
      <c r="FY44" s="251">
        <f>'címrend kötelező'!FY44+'címrend önként'!FY44+'címrend államig'!FY44</f>
        <v>0</v>
      </c>
      <c r="FZ44" s="251">
        <f>'címrend kötelező'!FZ44+'címrend önként'!FZ44+'címrend államig'!FZ44</f>
        <v>0</v>
      </c>
      <c r="GA44" s="251">
        <f>'címrend kötelező'!GA44+'címrend önként'!GA44+'címrend államig'!GA44</f>
        <v>0</v>
      </c>
      <c r="GB44" s="251">
        <f>'címrend kötelező'!GB44+'címrend önként'!GB44+'címrend államig'!GB44</f>
        <v>0</v>
      </c>
      <c r="GC44" s="251">
        <f>'címrend kötelező'!GC44+'címrend önként'!GC44+'címrend államig'!GC44</f>
        <v>0</v>
      </c>
      <c r="GD44" s="251">
        <f>'címrend kötelező'!GD44+'címrend önként'!GD44+'címrend államig'!GD44</f>
        <v>0</v>
      </c>
      <c r="GE44" s="251">
        <f>'címrend kötelező'!GE44+'címrend önként'!GE44+'címrend államig'!GE44</f>
        <v>0</v>
      </c>
      <c r="GF44" s="251">
        <f>'címrend kötelező'!GF44+'címrend önként'!GF44+'címrend államig'!GF44</f>
        <v>0</v>
      </c>
      <c r="GG44" s="251">
        <f>'címrend kötelező'!GG44+'címrend önként'!GG44+'címrend államig'!GG44</f>
        <v>0</v>
      </c>
      <c r="GH44" s="251">
        <f>'címrend kötelező'!GH44+'címrend önként'!GH44+'címrend államig'!GH44</f>
        <v>0</v>
      </c>
      <c r="GI44" s="251">
        <f>'címrend kötelező'!GI44+'címrend önként'!GI44+'címrend államig'!GI44</f>
        <v>0</v>
      </c>
      <c r="GJ44" s="251">
        <f>'címrend kötelező'!GJ44+'címrend önként'!GJ44+'címrend államig'!GJ44</f>
        <v>0</v>
      </c>
      <c r="GK44" s="251">
        <f>'címrend kötelező'!GK44+'címrend önként'!GK44+'címrend államig'!GK44</f>
        <v>0</v>
      </c>
      <c r="GL44" s="251">
        <f t="shared" si="1079"/>
        <v>0</v>
      </c>
      <c r="GM44" s="251">
        <f t="shared" si="1080"/>
        <v>0</v>
      </c>
      <c r="GN44" s="251">
        <f t="shared" si="1080"/>
        <v>0</v>
      </c>
      <c r="GO44" s="251">
        <f>'címrend kötelező'!GO44+'címrend önként'!GO44+'címrend államig'!GO44</f>
        <v>0</v>
      </c>
      <c r="GP44" s="251">
        <f>'címrend kötelező'!GP44+'címrend önként'!GP44+'címrend államig'!GP44</f>
        <v>0</v>
      </c>
      <c r="GQ44" s="251">
        <f>'címrend kötelező'!GQ44+'címrend önként'!GQ44+'címrend államig'!GQ44</f>
        <v>0</v>
      </c>
      <c r="GR44" s="251">
        <f>'címrend kötelező'!GR44+'címrend önként'!GR44+'címrend államig'!GR44</f>
        <v>0</v>
      </c>
      <c r="GS44" s="251">
        <f>'címrend kötelező'!GS44+'címrend önként'!GS44+'címrend államig'!GS44</f>
        <v>0</v>
      </c>
      <c r="GT44" s="251">
        <f>'címrend kötelező'!GT44+'címrend önként'!GT44+'címrend államig'!GT44</f>
        <v>0</v>
      </c>
      <c r="GU44" s="251">
        <f>'címrend kötelező'!GU44+'címrend önként'!GU44+'címrend államig'!GU44</f>
        <v>0</v>
      </c>
      <c r="GV44" s="251">
        <f>'címrend kötelező'!GV44+'címrend önként'!GV44+'címrend államig'!GV44</f>
        <v>0</v>
      </c>
      <c r="GW44" s="251">
        <f>'címrend kötelező'!GW44+'címrend önként'!GW44+'címrend államig'!GW44</f>
        <v>0</v>
      </c>
      <c r="GX44" s="251">
        <f t="shared" si="881"/>
        <v>0</v>
      </c>
      <c r="GY44" s="251">
        <f t="shared" si="1081"/>
        <v>0</v>
      </c>
      <c r="GZ44" s="251">
        <f t="shared" si="1082"/>
        <v>0</v>
      </c>
      <c r="HA44" s="35">
        <f t="shared" si="884"/>
        <v>0</v>
      </c>
      <c r="HB44" s="35">
        <f t="shared" si="1083"/>
        <v>0</v>
      </c>
      <c r="HC44" s="131">
        <f t="shared" si="1084"/>
        <v>0</v>
      </c>
      <c r="HE44" s="136"/>
      <c r="HF44" s="136"/>
    </row>
    <row r="45" spans="1:214" ht="15" customHeight="1" x14ac:dyDescent="0.2">
      <c r="A45" s="120" t="s">
        <v>412</v>
      </c>
      <c r="B45" s="6">
        <f>SUM('címrend kötelező'!B45+'címrend önként'!B45+'címrend államig'!B45)</f>
        <v>0</v>
      </c>
      <c r="C45" s="6">
        <f>SUM('címrend kötelező'!C45+'címrend önként'!C45+'címrend államig'!C45)</f>
        <v>0</v>
      </c>
      <c r="D45" s="6">
        <f>SUM('címrend kötelező'!D45+'címrend önként'!D45+'címrend államig'!D45)</f>
        <v>0</v>
      </c>
      <c r="E45" s="6">
        <f>SUM('címrend kötelező'!E45+'címrend önként'!E45+'címrend államig'!E45)</f>
        <v>0</v>
      </c>
      <c r="F45" s="6">
        <f>SUM('címrend kötelező'!F45+'címrend önként'!F45+'címrend államig'!F45)</f>
        <v>0</v>
      </c>
      <c r="G45" s="6">
        <f>SUM('címrend kötelező'!G45+'címrend önként'!G45+'címrend államig'!G45)</f>
        <v>0</v>
      </c>
      <c r="H45" s="6">
        <f>SUM('címrend kötelező'!H45+'címrend önként'!H45+'címrend államig'!H45)</f>
        <v>0</v>
      </c>
      <c r="I45" s="6">
        <f>SUM('címrend kötelező'!I45+'címrend önként'!I45+'címrend államig'!I45)</f>
        <v>0</v>
      </c>
      <c r="J45" s="6">
        <f>SUM('címrend kötelező'!J45+'címrend önként'!J45+'címrend államig'!J45)</f>
        <v>0</v>
      </c>
      <c r="K45" s="6">
        <f>SUM('címrend kötelező'!K45+'címrend önként'!K45+'címrend államig'!K45)</f>
        <v>0</v>
      </c>
      <c r="L45" s="6">
        <f>SUM('címrend kötelező'!L45+'címrend önként'!L45+'címrend államig'!L45)</f>
        <v>0</v>
      </c>
      <c r="M45" s="6">
        <f>SUM('címrend kötelező'!M45+'címrend önként'!M45+'címrend államig'!M45)</f>
        <v>0</v>
      </c>
      <c r="N45" s="6">
        <f>SUM('címrend kötelező'!N45+'címrend önként'!N45+'címrend államig'!N45)</f>
        <v>0</v>
      </c>
      <c r="O45" s="6">
        <f>SUM('címrend kötelező'!O45+'címrend önként'!O45+'címrend államig'!O45)</f>
        <v>0</v>
      </c>
      <c r="P45" s="6">
        <f>SUM('címrend kötelező'!P45+'címrend önként'!P45+'címrend államig'!P45)</f>
        <v>0</v>
      </c>
      <c r="Q45" s="6">
        <f>SUM('címrend kötelező'!Q45+'címrend önként'!Q45+'címrend államig'!Q45)</f>
        <v>0</v>
      </c>
      <c r="R45" s="6">
        <f>SUM('címrend kötelező'!R45+'címrend önként'!R45+'címrend államig'!R45)</f>
        <v>0</v>
      </c>
      <c r="S45" s="6">
        <f>SUM('címrend kötelező'!S45+'címrend önként'!S45+'címrend államig'!S45)</f>
        <v>0</v>
      </c>
      <c r="T45" s="6">
        <f>SUM('címrend kötelező'!T45+'címrend önként'!T45+'címrend államig'!T45)</f>
        <v>0</v>
      </c>
      <c r="U45" s="6">
        <f>SUM('címrend kötelező'!U45+'címrend önként'!U45+'címrend államig'!U45)</f>
        <v>0</v>
      </c>
      <c r="V45" s="6">
        <f>SUM('címrend kötelező'!V45+'címrend önként'!V45+'címrend államig'!V45)</f>
        <v>0</v>
      </c>
      <c r="W45" s="6">
        <f>SUM('címrend kötelező'!W45+'címrend önként'!W45+'címrend államig'!W45)</f>
        <v>0</v>
      </c>
      <c r="X45" s="6">
        <f>SUM('címrend kötelező'!X45+'címrend önként'!X45+'címrend államig'!X45)</f>
        <v>0</v>
      </c>
      <c r="Y45" s="6">
        <f>SUM('címrend kötelező'!Y45+'címrend önként'!Y45+'címrend államig'!Y45)</f>
        <v>0</v>
      </c>
      <c r="Z45" s="6">
        <f>SUM('címrend kötelező'!Z45+'címrend önként'!Z45+'címrend államig'!Z45)</f>
        <v>0</v>
      </c>
      <c r="AA45" s="6">
        <f>SUM('címrend kötelező'!AA45+'címrend önként'!AA45+'címrend államig'!AA45)</f>
        <v>0</v>
      </c>
      <c r="AB45" s="6">
        <f>SUM('címrend kötelező'!AB45+'címrend önként'!AB45+'címrend államig'!AB45)</f>
        <v>0</v>
      </c>
      <c r="AC45" s="6">
        <f>SUM('címrend kötelező'!AC45+'címrend önként'!AC45+'címrend államig'!AC45)</f>
        <v>0</v>
      </c>
      <c r="AD45" s="6">
        <f>SUM('címrend kötelező'!AD45+'címrend önként'!AD45+'címrend államig'!AD45)</f>
        <v>0</v>
      </c>
      <c r="AE45" s="6">
        <f>SUM('címrend kötelező'!AE45+'címrend önként'!AE45+'címrend államig'!AE45)</f>
        <v>0</v>
      </c>
      <c r="AF45" s="6">
        <f>SUM('címrend kötelező'!AF45+'címrend önként'!AF45+'címrend államig'!AF45)</f>
        <v>0</v>
      </c>
      <c r="AG45" s="6">
        <f>SUM('címrend kötelező'!AG45+'címrend önként'!AG45+'címrend államig'!AG45)</f>
        <v>0</v>
      </c>
      <c r="AH45" s="6">
        <f>SUM('címrend kötelező'!AH45+'címrend önként'!AH45+'címrend államig'!AH45)</f>
        <v>0</v>
      </c>
      <c r="AI45" s="6">
        <f>SUM('címrend kötelező'!AI45+'címrend önként'!AI45+'címrend államig'!AI45)</f>
        <v>0</v>
      </c>
      <c r="AJ45" s="6">
        <f>SUM('címrend kötelező'!AJ45+'címrend önként'!AJ45+'címrend államig'!AJ45)</f>
        <v>0</v>
      </c>
      <c r="AK45" s="6">
        <f>SUM('címrend kötelező'!AK45+'címrend önként'!AK45+'címrend államig'!AK45)</f>
        <v>0</v>
      </c>
      <c r="AL45" s="6">
        <f>SUM('címrend kötelező'!AL45+'címrend önként'!AL45+'címrend államig'!AL45)</f>
        <v>0</v>
      </c>
      <c r="AM45" s="6">
        <f>SUM('címrend kötelező'!AM45+'címrend önként'!AM45+'címrend államig'!AM45)</f>
        <v>0</v>
      </c>
      <c r="AN45" s="6">
        <f>SUM('címrend kötelező'!AN45+'címrend önként'!AN45+'címrend államig'!AN45)</f>
        <v>0</v>
      </c>
      <c r="AO45" s="6">
        <f>SUM('címrend kötelező'!AO45+'címrend önként'!AO45+'címrend államig'!AO45)</f>
        <v>0</v>
      </c>
      <c r="AP45" s="6">
        <f>SUM('címrend kötelező'!AP45+'címrend önként'!AP45+'címrend államig'!AP45)</f>
        <v>0</v>
      </c>
      <c r="AQ45" s="6">
        <f>SUM('címrend kötelező'!AQ45+'címrend önként'!AQ45+'címrend államig'!AQ45)</f>
        <v>0</v>
      </c>
      <c r="AR45" s="6">
        <f>SUM('címrend kötelező'!AR45+'címrend önként'!AR45+'címrend államig'!AR45)</f>
        <v>0</v>
      </c>
      <c r="AS45" s="6">
        <f>SUM('címrend kötelező'!AS45+'címrend önként'!AS45+'címrend államig'!AS45)</f>
        <v>0</v>
      </c>
      <c r="AT45" s="6">
        <f>SUM('címrend kötelező'!AT45+'címrend önként'!AT45+'címrend államig'!AT45)</f>
        <v>0</v>
      </c>
      <c r="AU45" s="6">
        <f>SUM('címrend kötelező'!AU45+'címrend önként'!AU45+'címrend államig'!AU45)</f>
        <v>0</v>
      </c>
      <c r="AV45" s="6">
        <f>SUM('címrend kötelező'!AV45+'címrend önként'!AV45+'címrend államig'!AV45)</f>
        <v>0</v>
      </c>
      <c r="AW45" s="6">
        <f>SUM('címrend kötelező'!AW45+'címrend önként'!AW45+'címrend államig'!AW45)</f>
        <v>0</v>
      </c>
      <c r="AX45" s="6">
        <f>SUM('címrend kötelező'!AX45+'címrend önként'!AX45+'címrend államig'!AX45)</f>
        <v>0</v>
      </c>
      <c r="AY45" s="6">
        <f>SUM('címrend kötelező'!AY45+'címrend önként'!AY45+'címrend államig'!AY45)</f>
        <v>0</v>
      </c>
      <c r="AZ45" s="6">
        <f>SUM('címrend kötelező'!AZ45+'címrend önként'!AZ45+'címrend államig'!AZ45)</f>
        <v>0</v>
      </c>
      <c r="BA45" s="6">
        <f>SUM('címrend kötelező'!BA45+'címrend önként'!BA45+'címrend államig'!BA45)</f>
        <v>0</v>
      </c>
      <c r="BB45" s="6">
        <f>SUM('címrend kötelező'!BB45+'címrend önként'!BB45+'címrend államig'!BB45)</f>
        <v>0</v>
      </c>
      <c r="BC45" s="6">
        <f>SUM('címrend kötelező'!BC45+'címrend önként'!BC45+'címrend államig'!BC45)</f>
        <v>0</v>
      </c>
      <c r="BD45" s="6">
        <f>SUM('címrend kötelező'!BD45+'címrend önként'!BD45+'címrend államig'!BD45)</f>
        <v>0</v>
      </c>
      <c r="BE45" s="6">
        <f>SUM('címrend kötelező'!BE45+'címrend önként'!BE45+'címrend államig'!BE45)</f>
        <v>0</v>
      </c>
      <c r="BF45" s="6">
        <f>SUM('címrend kötelező'!BF45+'címrend önként'!BF45+'címrend államig'!BF45)</f>
        <v>0</v>
      </c>
      <c r="BG45" s="6">
        <f>SUM('címrend kötelező'!BG45+'címrend önként'!BG45+'címrend államig'!BG45)</f>
        <v>0</v>
      </c>
      <c r="BH45" s="6">
        <f>SUM('címrend kötelező'!BH45+'címrend önként'!BH45+'címrend államig'!BH45)</f>
        <v>0</v>
      </c>
      <c r="BI45" s="6">
        <f>SUM('címrend kötelező'!BI45+'címrend önként'!BI45+'címrend államig'!BI45)</f>
        <v>0</v>
      </c>
      <c r="BJ45" s="6">
        <f>SUM('címrend kötelező'!BJ45+'címrend önként'!BJ45+'címrend államig'!BJ45)</f>
        <v>0</v>
      </c>
      <c r="BK45" s="6">
        <f>SUM('címrend kötelező'!BK45+'címrend önként'!BK45+'címrend államig'!BK45)</f>
        <v>0</v>
      </c>
      <c r="BL45" s="6">
        <f>SUM('címrend kötelező'!BL45+'címrend önként'!BL45+'címrend államig'!BL45)</f>
        <v>0</v>
      </c>
      <c r="BM45" s="6">
        <f>SUM('címrend kötelező'!BM45+'címrend önként'!BM45+'címrend államig'!BM45)</f>
        <v>0</v>
      </c>
      <c r="BN45" s="6">
        <f>SUM('címrend kötelező'!BN45+'címrend önként'!BN45+'címrend államig'!BN45)</f>
        <v>0</v>
      </c>
      <c r="BO45" s="6">
        <f>SUM('címrend kötelező'!BO45+'címrend önként'!BO45+'címrend államig'!BO45)</f>
        <v>0</v>
      </c>
      <c r="BP45" s="6">
        <f>SUM('címrend kötelező'!BP45+'címrend önként'!BP45+'címrend államig'!BP45)</f>
        <v>0</v>
      </c>
      <c r="BQ45" s="6">
        <f>SUM('címrend kötelező'!BQ45+'címrend önként'!BQ45+'címrend államig'!BQ45)</f>
        <v>0</v>
      </c>
      <c r="BR45" s="6">
        <f>SUM('címrend kötelező'!BR45+'címrend önként'!BR45+'címrend államig'!BR45)</f>
        <v>0</v>
      </c>
      <c r="BS45" s="6">
        <f>SUM('címrend kötelező'!BS45+'címrend önként'!BS45+'címrend államig'!BS45)</f>
        <v>0</v>
      </c>
      <c r="BT45" s="6">
        <f>SUM('címrend kötelező'!BT45+'címrend önként'!BT45+'címrend államig'!BT45)</f>
        <v>0</v>
      </c>
      <c r="BU45" s="6">
        <f>SUM('címrend kötelező'!BU45+'címrend önként'!BU45+'címrend államig'!BU45)</f>
        <v>0</v>
      </c>
      <c r="BV45" s="6">
        <f>SUM('címrend kötelező'!BV45+'címrend önként'!BV45+'címrend államig'!BV45)</f>
        <v>0</v>
      </c>
      <c r="BW45" s="6">
        <f>SUM('címrend kötelező'!BW45+'címrend önként'!BW45+'címrend államig'!BW45)</f>
        <v>0</v>
      </c>
      <c r="BX45" s="6">
        <f>SUM('címrend kötelező'!BX45+'címrend önként'!BX45+'címrend államig'!BX45)</f>
        <v>0</v>
      </c>
      <c r="BY45" s="6">
        <f>SUM('címrend kötelező'!BY45+'címrend önként'!BY45+'címrend államig'!BY45)</f>
        <v>0</v>
      </c>
      <c r="BZ45" s="6">
        <f>SUM('címrend kötelező'!BZ45+'címrend önként'!BZ45+'címrend államig'!BZ45)</f>
        <v>0</v>
      </c>
      <c r="CA45" s="6">
        <f>SUM('címrend kötelező'!CA45+'címrend önként'!CA45+'címrend államig'!CA45)</f>
        <v>0</v>
      </c>
      <c r="CB45" s="6">
        <f>SUM('címrend kötelező'!CB45+'címrend önként'!CB45+'címrend államig'!CB45)</f>
        <v>0</v>
      </c>
      <c r="CC45" s="6">
        <f>SUM('címrend kötelező'!CC45+'címrend önként'!CC45+'címrend államig'!CC45)</f>
        <v>0</v>
      </c>
      <c r="CD45" s="6">
        <f>SUM('címrend kötelező'!CD45+'címrend önként'!CD45+'címrend államig'!CD45)</f>
        <v>0</v>
      </c>
      <c r="CE45" s="6">
        <f>SUM('címrend kötelező'!CE45+'címrend önként'!CE45+'címrend államig'!CE45)</f>
        <v>0</v>
      </c>
      <c r="CF45" s="6">
        <f>SUM('címrend kötelező'!CF45+'címrend önként'!CF45+'címrend államig'!CF45)</f>
        <v>0</v>
      </c>
      <c r="CG45" s="6">
        <f>SUM('címrend kötelező'!CG45+'címrend önként'!CG45+'címrend államig'!CG45)</f>
        <v>0</v>
      </c>
      <c r="CH45" s="6">
        <f>SUM('címrend kötelező'!CH45+'címrend önként'!CH45+'címrend államig'!CH45)</f>
        <v>0</v>
      </c>
      <c r="CI45" s="6">
        <f>SUM('címrend kötelező'!CI45+'címrend önként'!CI45+'címrend államig'!CI45)</f>
        <v>0</v>
      </c>
      <c r="CJ45" s="6">
        <f>SUM('címrend kötelező'!CJ45+'címrend önként'!CJ45+'címrend államig'!CJ45)</f>
        <v>0</v>
      </c>
      <c r="CK45" s="6">
        <f>SUM('címrend kötelező'!CK45+'címrend önként'!CK45+'címrend államig'!CK45)</f>
        <v>0</v>
      </c>
      <c r="CL45" s="6">
        <f>SUM('címrend kötelező'!CL45+'címrend önként'!CL45+'címrend államig'!CL45)</f>
        <v>0</v>
      </c>
      <c r="CM45" s="6">
        <f>SUM('címrend kötelező'!CM45+'címrend önként'!CM45+'címrend államig'!CM45)</f>
        <v>0</v>
      </c>
      <c r="CN45" s="6">
        <f>SUM('címrend kötelező'!CN45+'címrend önként'!CN45+'címrend államig'!CN45)</f>
        <v>50150</v>
      </c>
      <c r="CO45" s="6">
        <f>SUM('címrend kötelező'!CO45+'címrend önként'!CO45+'címrend államig'!CO45)</f>
        <v>0</v>
      </c>
      <c r="CP45" s="6">
        <f>SUM('címrend kötelező'!CP45+'címrend önként'!CP45+'címrend államig'!CP45)</f>
        <v>50150</v>
      </c>
      <c r="CQ45" s="6">
        <f>SUM('címrend kötelező'!CQ45+'címrend önként'!CQ45+'címrend államig'!CQ45)</f>
        <v>0</v>
      </c>
      <c r="CR45" s="6">
        <f>SUM('címrend kötelező'!CR45+'címrend önként'!CR45+'címrend államig'!CR45)</f>
        <v>0</v>
      </c>
      <c r="CS45" s="6">
        <f>SUM('címrend kötelező'!CS45+'címrend önként'!CS45+'címrend államig'!CS45)</f>
        <v>0</v>
      </c>
      <c r="CT45" s="6">
        <f>SUM('címrend kötelező'!CT45+'címrend önként'!CT45+'címrend államig'!CT45)</f>
        <v>0</v>
      </c>
      <c r="CU45" s="6">
        <f>SUM('címrend kötelező'!CU45+'címrend önként'!CU45+'címrend államig'!CU45)</f>
        <v>0</v>
      </c>
      <c r="CV45" s="6">
        <f>SUM('címrend kötelező'!CV45+'címrend önként'!CV45+'címrend államig'!CV45)</f>
        <v>0</v>
      </c>
      <c r="CW45" s="6">
        <f>SUM('címrend kötelező'!CW45+'címrend önként'!CW45+'címrend államig'!CW45)</f>
        <v>0</v>
      </c>
      <c r="CX45" s="6">
        <f>SUM('címrend kötelező'!CX45+'címrend önként'!CX45+'címrend államig'!CX45)</f>
        <v>0</v>
      </c>
      <c r="CY45" s="6">
        <f>SUM('címrend kötelező'!CY45+'címrend önként'!CY45+'címrend államig'!CY45)</f>
        <v>0</v>
      </c>
      <c r="CZ45" s="6">
        <f>SUM('címrend kötelező'!CZ45+'címrend önként'!CZ45+'címrend államig'!CZ45)</f>
        <v>0</v>
      </c>
      <c r="DA45" s="6">
        <f>SUM('címrend kötelező'!DA45+'címrend önként'!DA45+'címrend államig'!DA45)</f>
        <v>0</v>
      </c>
      <c r="DB45" s="6">
        <f>SUM('címrend kötelező'!DB45+'címrend önként'!DB45+'címrend államig'!DB45)</f>
        <v>0</v>
      </c>
      <c r="DC45" s="6">
        <f>SUM('címrend kötelező'!DC45+'címrend önként'!DC45+'címrend államig'!DC45)</f>
        <v>0</v>
      </c>
      <c r="DD45" s="6">
        <f>SUM('címrend kötelező'!DD45+'címrend önként'!DD45+'címrend államig'!DD45)</f>
        <v>0</v>
      </c>
      <c r="DE45" s="6">
        <f>SUM('címrend kötelező'!DE45+'címrend önként'!DE45+'címrend államig'!DE45)</f>
        <v>0</v>
      </c>
      <c r="DF45" s="6">
        <f>SUM('címrend kötelező'!DF45+'címrend önként'!DF45+'címrend államig'!DF45)</f>
        <v>0</v>
      </c>
      <c r="DG45" s="6">
        <f>SUM('címrend kötelező'!DG45+'címrend önként'!DG45+'címrend államig'!DG45)</f>
        <v>0</v>
      </c>
      <c r="DH45" s="6">
        <f>SUM('címrend kötelező'!DH45+'címrend önként'!DH45+'címrend államig'!DH45)</f>
        <v>0</v>
      </c>
      <c r="DI45" s="6">
        <f>SUM('címrend kötelező'!DI45+'címrend önként'!DI45+'címrend államig'!DI45)</f>
        <v>0</v>
      </c>
      <c r="DJ45" s="6">
        <f>SUM('címrend kötelező'!DJ45+'címrend önként'!DJ45+'címrend államig'!DJ45)</f>
        <v>0</v>
      </c>
      <c r="DK45" s="6">
        <f>SUM('címrend kötelező'!DK45+'címrend önként'!DK45+'címrend államig'!DK45)</f>
        <v>0</v>
      </c>
      <c r="DL45" s="6">
        <f>SUM('címrend kötelező'!DL45+'címrend önként'!DL45+'címrend államig'!DL45)</f>
        <v>0</v>
      </c>
      <c r="DM45" s="6">
        <f>SUM('címrend kötelező'!DM45+'címrend önként'!DM45+'címrend államig'!DM45)</f>
        <v>0</v>
      </c>
      <c r="DN45" s="6">
        <f>SUM('címrend kötelező'!DN45+'címrend önként'!DN45+'címrend államig'!DN45)</f>
        <v>0</v>
      </c>
      <c r="DO45" s="6">
        <f>SUM('címrend kötelező'!DO45+'címrend önként'!DO45+'címrend államig'!DO45)</f>
        <v>0</v>
      </c>
      <c r="DP45" s="6">
        <f>SUM('címrend kötelező'!DP45+'címrend önként'!DP45+'címrend államig'!DP45)</f>
        <v>0</v>
      </c>
      <c r="DQ45" s="6">
        <f>SUM('címrend kötelező'!DQ45+'címrend önként'!DQ45+'címrend államig'!DQ45)</f>
        <v>0</v>
      </c>
      <c r="DR45" s="251">
        <f t="shared" si="1073"/>
        <v>50150</v>
      </c>
      <c r="DS45" s="251">
        <f t="shared" si="1074"/>
        <v>0</v>
      </c>
      <c r="DT45" s="251">
        <f t="shared" si="1075"/>
        <v>50150</v>
      </c>
      <c r="DU45" s="6">
        <f>SUM('címrend kötelező'!DU45+'címrend önként'!DU45+'címrend államig'!DU45)</f>
        <v>0</v>
      </c>
      <c r="DV45" s="6">
        <f>SUM('címrend kötelező'!DV45+'címrend önként'!DV45+'címrend államig'!DV45)</f>
        <v>0</v>
      </c>
      <c r="DW45" s="6">
        <f>SUM('címrend kötelező'!DW45+'címrend önként'!DW45+'címrend államig'!DW45)</f>
        <v>0</v>
      </c>
      <c r="DX45" s="6">
        <f>SUM('címrend kötelező'!DX45+'címrend önként'!DX45+'címrend államig'!DX45)</f>
        <v>0</v>
      </c>
      <c r="DY45" s="6">
        <f>SUM('címrend kötelező'!DY45+'címrend önként'!DY45+'címrend államig'!DY45)</f>
        <v>0</v>
      </c>
      <c r="DZ45" s="6">
        <f>SUM('címrend kötelező'!DZ45+'címrend önként'!DZ45+'címrend államig'!DZ45)</f>
        <v>0</v>
      </c>
      <c r="EA45" s="6">
        <f>SUM('címrend kötelező'!EA45+'címrend önként'!EA45+'címrend államig'!EA45)</f>
        <v>0</v>
      </c>
      <c r="EB45" s="6">
        <f>SUM('címrend kötelező'!EB45+'címrend önként'!EB45+'címrend államig'!EB45)</f>
        <v>0</v>
      </c>
      <c r="EC45" s="6">
        <f>SUM('címrend kötelező'!EC45+'címrend önként'!EC45+'címrend államig'!EC45)</f>
        <v>0</v>
      </c>
      <c r="ED45" s="6">
        <f>SUM('címrend kötelező'!ED45+'címrend önként'!ED45+'címrend államig'!ED45)</f>
        <v>0</v>
      </c>
      <c r="EE45" s="6">
        <f>SUM('címrend kötelező'!EE45+'címrend önként'!EE45+'címrend államig'!EE45)</f>
        <v>0</v>
      </c>
      <c r="EF45" s="6">
        <f>SUM('címrend kötelező'!EF45+'címrend önként'!EF45+'címrend államig'!EF45)</f>
        <v>0</v>
      </c>
      <c r="EG45" s="6">
        <f>SUM('címrend kötelező'!EG45+'címrend önként'!EG45+'címrend államig'!EG45)</f>
        <v>0</v>
      </c>
      <c r="EH45" s="6">
        <f>SUM('címrend kötelező'!EH45+'címrend önként'!EH45+'címrend államig'!EH45)</f>
        <v>0</v>
      </c>
      <c r="EI45" s="6">
        <f>SUM('címrend kötelező'!EI45+'címrend önként'!EI45+'címrend államig'!EI45)</f>
        <v>0</v>
      </c>
      <c r="EJ45" s="6">
        <f>SUM('címrend kötelező'!EJ45+'címrend önként'!EJ45+'címrend államig'!EJ45)</f>
        <v>0</v>
      </c>
      <c r="EK45" s="6">
        <f>SUM('címrend kötelező'!EK45+'címrend önként'!EK45+'címrend államig'!EK45)</f>
        <v>0</v>
      </c>
      <c r="EL45" s="6">
        <f>SUM('címrend kötelező'!EL45+'címrend önként'!EL45+'címrend államig'!EL45)</f>
        <v>0</v>
      </c>
      <c r="EM45" s="6">
        <f>SUM('címrend kötelező'!EM45+'címrend önként'!EM45+'címrend államig'!EM45)</f>
        <v>0</v>
      </c>
      <c r="EN45" s="6">
        <f>SUM('címrend kötelező'!EN45+'címrend önként'!EN45+'címrend államig'!EN45)</f>
        <v>0</v>
      </c>
      <c r="EO45" s="6">
        <f>SUM('címrend kötelező'!EO45+'címrend önként'!EO45+'címrend államig'!EO45)</f>
        <v>0</v>
      </c>
      <c r="EP45" s="6">
        <f>SUM('címrend kötelező'!EP45+'címrend önként'!EP45+'címrend államig'!EP45)</f>
        <v>0</v>
      </c>
      <c r="EQ45" s="6">
        <f>SUM('címrend kötelező'!EQ45+'címrend önként'!EQ45+'címrend államig'!EQ45)</f>
        <v>0</v>
      </c>
      <c r="ER45" s="6">
        <f>SUM('címrend kötelező'!ER45+'címrend önként'!ER45+'címrend államig'!ER45)</f>
        <v>0</v>
      </c>
      <c r="ES45" s="6">
        <f>SUM('címrend kötelező'!ES45+'címrend önként'!ES45+'címrend államig'!ES45)</f>
        <v>0</v>
      </c>
      <c r="ET45" s="6">
        <f>SUM('címrend kötelező'!ET45+'címrend önként'!ET45+'címrend államig'!ET45)</f>
        <v>0</v>
      </c>
      <c r="EU45" s="6">
        <f>SUM('címrend kötelező'!EU45+'címrend önként'!EU45+'címrend államig'!EU45)</f>
        <v>0</v>
      </c>
      <c r="EV45" s="251">
        <f t="shared" si="1076"/>
        <v>0</v>
      </c>
      <c r="EW45" s="251">
        <f t="shared" si="1077"/>
        <v>0</v>
      </c>
      <c r="EX45" s="251">
        <f t="shared" si="1078"/>
        <v>0</v>
      </c>
      <c r="EY45" s="251">
        <f>'címrend kötelező'!EY45+'címrend önként'!EY45+'címrend államig'!EY45</f>
        <v>0</v>
      </c>
      <c r="EZ45" s="251">
        <f>'címrend kötelező'!EZ45+'címrend önként'!EZ45+'címrend államig'!EZ45</f>
        <v>0</v>
      </c>
      <c r="FA45" s="251">
        <f>'címrend kötelező'!FA45+'címrend önként'!FA45+'címrend államig'!FA45</f>
        <v>0</v>
      </c>
      <c r="FB45" s="251">
        <f>'címrend kötelező'!FB45+'címrend önként'!FB45+'címrend államig'!FB45</f>
        <v>0</v>
      </c>
      <c r="FC45" s="251">
        <f>'címrend kötelező'!FC45+'címrend önként'!FC45+'címrend államig'!FC45</f>
        <v>0</v>
      </c>
      <c r="FD45" s="251">
        <f>'címrend kötelező'!FD45+'címrend önként'!FD45+'címrend államig'!FD45</f>
        <v>0</v>
      </c>
      <c r="FE45" s="251">
        <f>'címrend kötelező'!FE45+'címrend önként'!FE45+'címrend államig'!FE45</f>
        <v>0</v>
      </c>
      <c r="FF45" s="251">
        <f>'címrend kötelező'!FF45+'címrend önként'!FF45+'címrend államig'!FF45</f>
        <v>0</v>
      </c>
      <c r="FG45" s="251">
        <f>'címrend kötelező'!FG45+'címrend önként'!FG45+'címrend államig'!FG45</f>
        <v>0</v>
      </c>
      <c r="FH45" s="251">
        <f>'címrend kötelező'!FH45+'címrend önként'!FH45+'címrend államig'!FH45</f>
        <v>0</v>
      </c>
      <c r="FI45" s="251">
        <f>'címrend kötelező'!FI45+'címrend önként'!FI45+'címrend államig'!FI45</f>
        <v>0</v>
      </c>
      <c r="FJ45" s="251">
        <f>'címrend kötelező'!FJ45+'címrend önként'!FJ45+'címrend államig'!FJ45</f>
        <v>0</v>
      </c>
      <c r="FK45" s="251">
        <f>'címrend kötelező'!FK45+'címrend önként'!FK45+'címrend államig'!FK45</f>
        <v>0</v>
      </c>
      <c r="FL45" s="251">
        <f>'címrend kötelező'!FL45+'címrend önként'!FL45+'címrend államig'!FL45</f>
        <v>0</v>
      </c>
      <c r="FM45" s="251">
        <f>'címrend kötelező'!FM45+'címrend önként'!FM45+'címrend államig'!FM45</f>
        <v>0</v>
      </c>
      <c r="FN45" s="251">
        <f>'címrend kötelező'!FN45+'címrend önként'!FN45+'címrend államig'!FN45</f>
        <v>0</v>
      </c>
      <c r="FO45" s="251">
        <f>'címrend kötelező'!FO45+'címrend önként'!FO45+'címrend államig'!FO45</f>
        <v>0</v>
      </c>
      <c r="FP45" s="251">
        <f>'címrend kötelező'!FP45+'címrend önként'!FP45+'címrend államig'!FP45</f>
        <v>0</v>
      </c>
      <c r="FQ45" s="251">
        <f>'címrend kötelező'!FQ45+'címrend önként'!FQ45+'címrend államig'!FQ45</f>
        <v>0</v>
      </c>
      <c r="FR45" s="251">
        <f>'címrend kötelező'!FR45+'címrend önként'!FR45+'címrend államig'!FR45</f>
        <v>0</v>
      </c>
      <c r="FS45" s="251">
        <f>'címrend kötelező'!FS45+'címrend önként'!FS45+'címrend államig'!FS45</f>
        <v>0</v>
      </c>
      <c r="FT45" s="251">
        <f>'címrend kötelező'!FT45+'címrend önként'!FT45+'címrend államig'!FT45</f>
        <v>0</v>
      </c>
      <c r="FU45" s="251">
        <f>'címrend kötelező'!FU45+'címrend önként'!FU45+'címrend államig'!FU45</f>
        <v>0</v>
      </c>
      <c r="FV45" s="251">
        <f>'címrend kötelező'!FV45+'címrend önként'!FV45+'címrend államig'!FV45</f>
        <v>0</v>
      </c>
      <c r="FW45" s="251">
        <f>'címrend kötelező'!FW45+'címrend önként'!FW45+'címrend államig'!FW45</f>
        <v>0</v>
      </c>
      <c r="FX45" s="251">
        <f>'címrend kötelező'!FX45+'címrend önként'!FX45+'címrend államig'!FX45</f>
        <v>0</v>
      </c>
      <c r="FY45" s="251">
        <f>'címrend kötelező'!FY45+'címrend önként'!FY45+'címrend államig'!FY45</f>
        <v>0</v>
      </c>
      <c r="FZ45" s="251">
        <f>'címrend kötelező'!FZ45+'címrend önként'!FZ45+'címrend államig'!FZ45</f>
        <v>0</v>
      </c>
      <c r="GA45" s="251">
        <f>'címrend kötelező'!GA45+'címrend önként'!GA45+'címrend államig'!GA45</f>
        <v>0</v>
      </c>
      <c r="GB45" s="251">
        <f>'címrend kötelező'!GB45+'címrend önként'!GB45+'címrend államig'!GB45</f>
        <v>0</v>
      </c>
      <c r="GC45" s="251">
        <f>'címrend kötelező'!GC45+'címrend önként'!GC45+'címrend államig'!GC45</f>
        <v>0</v>
      </c>
      <c r="GD45" s="251">
        <f>'címrend kötelező'!GD45+'címrend önként'!GD45+'címrend államig'!GD45</f>
        <v>0</v>
      </c>
      <c r="GE45" s="251">
        <f>'címrend kötelező'!GE45+'címrend önként'!GE45+'címrend államig'!GE45</f>
        <v>0</v>
      </c>
      <c r="GF45" s="251">
        <f>'címrend kötelező'!GF45+'címrend önként'!GF45+'címrend államig'!GF45</f>
        <v>0</v>
      </c>
      <c r="GG45" s="251">
        <f>'címrend kötelező'!GG45+'címrend önként'!GG45+'címrend államig'!GG45</f>
        <v>0</v>
      </c>
      <c r="GH45" s="251">
        <f>'címrend kötelező'!GH45+'címrend önként'!GH45+'címrend államig'!GH45</f>
        <v>0</v>
      </c>
      <c r="GI45" s="251">
        <f>'címrend kötelező'!GI45+'címrend önként'!GI45+'címrend államig'!GI45</f>
        <v>0</v>
      </c>
      <c r="GJ45" s="251">
        <f>'címrend kötelező'!GJ45+'címrend önként'!GJ45+'címrend államig'!GJ45</f>
        <v>0</v>
      </c>
      <c r="GK45" s="251">
        <f>'címrend kötelező'!GK45+'címrend önként'!GK45+'címrend államig'!GK45</f>
        <v>0</v>
      </c>
      <c r="GL45" s="251">
        <f t="shared" si="1079"/>
        <v>0</v>
      </c>
      <c r="GM45" s="251">
        <f t="shared" si="1080"/>
        <v>0</v>
      </c>
      <c r="GN45" s="251">
        <f t="shared" si="1080"/>
        <v>0</v>
      </c>
      <c r="GO45" s="251">
        <f>'címrend kötelező'!GO45+'címrend önként'!GO45+'címrend államig'!GO45</f>
        <v>0</v>
      </c>
      <c r="GP45" s="251">
        <f>'címrend kötelező'!GP45+'címrend önként'!GP45+'címrend államig'!GP45</f>
        <v>1724</v>
      </c>
      <c r="GQ45" s="251">
        <f>'címrend kötelező'!GQ45+'címrend önként'!GQ45+'címrend államig'!GQ45</f>
        <v>1724</v>
      </c>
      <c r="GR45" s="251">
        <f>'címrend kötelező'!GR45+'címrend önként'!GR45+'címrend államig'!GR45</f>
        <v>0</v>
      </c>
      <c r="GS45" s="251">
        <f>'címrend kötelező'!GS45+'címrend önként'!GS45+'címrend államig'!GS45</f>
        <v>0</v>
      </c>
      <c r="GT45" s="251">
        <f>'címrend kötelező'!GT45+'címrend önként'!GT45+'címrend államig'!GT45</f>
        <v>0</v>
      </c>
      <c r="GU45" s="251">
        <f>'címrend kötelező'!GU45+'címrend önként'!GU45+'címrend államig'!GU45</f>
        <v>0</v>
      </c>
      <c r="GV45" s="251">
        <f>'címrend kötelező'!GV45+'címrend önként'!GV45+'címrend államig'!GV45</f>
        <v>0</v>
      </c>
      <c r="GW45" s="251">
        <f>'címrend kötelező'!GW45+'címrend önként'!GW45+'címrend államig'!GW45</f>
        <v>0</v>
      </c>
      <c r="GX45" s="251">
        <f t="shared" si="881"/>
        <v>0</v>
      </c>
      <c r="GY45" s="251">
        <f t="shared" si="1081"/>
        <v>1724</v>
      </c>
      <c r="GZ45" s="251">
        <f t="shared" si="1082"/>
        <v>1724</v>
      </c>
      <c r="HA45" s="35">
        <f t="shared" si="884"/>
        <v>50150</v>
      </c>
      <c r="HB45" s="35">
        <f t="shared" si="1083"/>
        <v>1724</v>
      </c>
      <c r="HC45" s="131">
        <f t="shared" si="1084"/>
        <v>51874</v>
      </c>
      <c r="HE45" s="136"/>
      <c r="HF45" s="136"/>
    </row>
    <row r="46" spans="1:214" ht="15" customHeight="1" x14ac:dyDescent="0.2">
      <c r="A46" s="120" t="s">
        <v>413</v>
      </c>
      <c r="B46" s="6">
        <f>SUM('címrend kötelező'!B46+'címrend önként'!B46+'címrend államig'!B46)</f>
        <v>0</v>
      </c>
      <c r="C46" s="6">
        <f>SUM('címrend kötelező'!C46+'címrend önként'!C46+'címrend államig'!C46)</f>
        <v>0</v>
      </c>
      <c r="D46" s="6">
        <f>SUM('címrend kötelező'!D46+'címrend önként'!D46+'címrend államig'!D46)</f>
        <v>0</v>
      </c>
      <c r="E46" s="6">
        <f>SUM('címrend kötelező'!E46+'címrend önként'!E46+'címrend államig'!E46)</f>
        <v>0</v>
      </c>
      <c r="F46" s="6">
        <f>SUM('címrend kötelező'!F46+'címrend önként'!F46+'címrend államig'!F46)</f>
        <v>0</v>
      </c>
      <c r="G46" s="6">
        <f>SUM('címrend kötelező'!G46+'címrend önként'!G46+'címrend államig'!G46)</f>
        <v>0</v>
      </c>
      <c r="H46" s="6">
        <f>SUM('címrend kötelező'!H46+'címrend önként'!H46+'címrend államig'!H46)</f>
        <v>0</v>
      </c>
      <c r="I46" s="6">
        <f>SUM('címrend kötelező'!I46+'címrend önként'!I46+'címrend államig'!I46)</f>
        <v>0</v>
      </c>
      <c r="J46" s="6">
        <f>SUM('címrend kötelező'!J46+'címrend önként'!J46+'címrend államig'!J46)</f>
        <v>0</v>
      </c>
      <c r="K46" s="6">
        <f>SUM('címrend kötelező'!K46+'címrend önként'!K46+'címrend államig'!K46)</f>
        <v>0</v>
      </c>
      <c r="L46" s="6">
        <f>SUM('címrend kötelező'!L46+'címrend önként'!L46+'címrend államig'!L46)</f>
        <v>0</v>
      </c>
      <c r="M46" s="6">
        <f>SUM('címrend kötelező'!M46+'címrend önként'!M46+'címrend államig'!M46)</f>
        <v>0</v>
      </c>
      <c r="N46" s="6">
        <f>SUM('címrend kötelező'!N46+'címrend önként'!N46+'címrend államig'!N46)</f>
        <v>0</v>
      </c>
      <c r="O46" s="6">
        <f>SUM('címrend kötelező'!O46+'címrend önként'!O46+'címrend államig'!O46)</f>
        <v>0</v>
      </c>
      <c r="P46" s="6">
        <f>SUM('címrend kötelező'!P46+'címrend önként'!P46+'címrend államig'!P46)</f>
        <v>0</v>
      </c>
      <c r="Q46" s="6">
        <f>SUM('címrend kötelező'!Q46+'címrend önként'!Q46+'címrend államig'!Q46)</f>
        <v>0</v>
      </c>
      <c r="R46" s="6">
        <f>SUM('címrend kötelező'!R46+'címrend önként'!R46+'címrend államig'!R46)</f>
        <v>0</v>
      </c>
      <c r="S46" s="6">
        <f>SUM('címrend kötelező'!S46+'címrend önként'!S46+'címrend államig'!S46)</f>
        <v>0</v>
      </c>
      <c r="T46" s="6">
        <f>SUM('címrend kötelező'!T46+'címrend önként'!T46+'címrend államig'!T46)</f>
        <v>0</v>
      </c>
      <c r="U46" s="6">
        <f>SUM('címrend kötelező'!U46+'címrend önként'!U46+'címrend államig'!U46)</f>
        <v>0</v>
      </c>
      <c r="V46" s="6">
        <f>SUM('címrend kötelező'!V46+'címrend önként'!V46+'címrend államig'!V46)</f>
        <v>0</v>
      </c>
      <c r="W46" s="6">
        <f>SUM('címrend kötelező'!W46+'címrend önként'!W46+'címrend államig'!W46)</f>
        <v>0</v>
      </c>
      <c r="X46" s="6">
        <f>SUM('címrend kötelező'!X46+'címrend önként'!X46+'címrend államig'!X46)</f>
        <v>0</v>
      </c>
      <c r="Y46" s="6">
        <f>SUM('címrend kötelező'!Y46+'címrend önként'!Y46+'címrend államig'!Y46)</f>
        <v>0</v>
      </c>
      <c r="Z46" s="6">
        <f>SUM('címrend kötelező'!Z46+'címrend önként'!Z46+'címrend államig'!Z46)</f>
        <v>0</v>
      </c>
      <c r="AA46" s="6">
        <f>SUM('címrend kötelező'!AA46+'címrend önként'!AA46+'címrend államig'!AA46)</f>
        <v>0</v>
      </c>
      <c r="AB46" s="6">
        <f>SUM('címrend kötelező'!AB46+'címrend önként'!AB46+'címrend államig'!AB46)</f>
        <v>0</v>
      </c>
      <c r="AC46" s="6">
        <f>SUM('címrend kötelező'!AC46+'címrend önként'!AC46+'címrend államig'!AC46)</f>
        <v>0</v>
      </c>
      <c r="AD46" s="6">
        <f>SUM('címrend kötelező'!AD46+'címrend önként'!AD46+'címrend államig'!AD46)</f>
        <v>0</v>
      </c>
      <c r="AE46" s="6">
        <f>SUM('címrend kötelező'!AE46+'címrend önként'!AE46+'címrend államig'!AE46)</f>
        <v>0</v>
      </c>
      <c r="AF46" s="6">
        <f>SUM('címrend kötelező'!AF46+'címrend önként'!AF46+'címrend államig'!AF46)</f>
        <v>0</v>
      </c>
      <c r="AG46" s="6">
        <f>SUM('címrend kötelező'!AG46+'címrend önként'!AG46+'címrend államig'!AG46)</f>
        <v>0</v>
      </c>
      <c r="AH46" s="6">
        <f>SUM('címrend kötelező'!AH46+'címrend önként'!AH46+'címrend államig'!AH46)</f>
        <v>0</v>
      </c>
      <c r="AI46" s="6">
        <f>SUM('címrend kötelező'!AI46+'címrend önként'!AI46+'címrend államig'!AI46)</f>
        <v>0</v>
      </c>
      <c r="AJ46" s="6">
        <f>SUM('címrend kötelező'!AJ46+'címrend önként'!AJ46+'címrend államig'!AJ46)</f>
        <v>0</v>
      </c>
      <c r="AK46" s="6">
        <f>SUM('címrend kötelező'!AK46+'címrend önként'!AK46+'címrend államig'!AK46)</f>
        <v>0</v>
      </c>
      <c r="AL46" s="6">
        <f>SUM('címrend kötelező'!AL46+'címrend önként'!AL46+'címrend államig'!AL46)</f>
        <v>0</v>
      </c>
      <c r="AM46" s="6">
        <f>SUM('címrend kötelező'!AM46+'címrend önként'!AM46+'címrend államig'!AM46)</f>
        <v>0</v>
      </c>
      <c r="AN46" s="6">
        <f>SUM('címrend kötelező'!AN46+'címrend önként'!AN46+'címrend államig'!AN46)</f>
        <v>0</v>
      </c>
      <c r="AO46" s="6">
        <f>SUM('címrend kötelező'!AO46+'címrend önként'!AO46+'címrend államig'!AO46)</f>
        <v>0</v>
      </c>
      <c r="AP46" s="6">
        <f>SUM('címrend kötelező'!AP46+'címrend önként'!AP46+'címrend államig'!AP46)</f>
        <v>0</v>
      </c>
      <c r="AQ46" s="6">
        <f>SUM('címrend kötelező'!AQ46+'címrend önként'!AQ46+'címrend államig'!AQ46)</f>
        <v>0</v>
      </c>
      <c r="AR46" s="6">
        <f>SUM('címrend kötelező'!AR46+'címrend önként'!AR46+'címrend államig'!AR46)</f>
        <v>0</v>
      </c>
      <c r="AS46" s="6">
        <f>SUM('címrend kötelező'!AS46+'címrend önként'!AS46+'címrend államig'!AS46)</f>
        <v>0</v>
      </c>
      <c r="AT46" s="6">
        <f>SUM('címrend kötelező'!AT46+'címrend önként'!AT46+'címrend államig'!AT46)</f>
        <v>0</v>
      </c>
      <c r="AU46" s="6">
        <f>SUM('címrend kötelező'!AU46+'címrend önként'!AU46+'címrend államig'!AU46)</f>
        <v>0</v>
      </c>
      <c r="AV46" s="6">
        <f>SUM('címrend kötelező'!AV46+'címrend önként'!AV46+'címrend államig'!AV46)</f>
        <v>0</v>
      </c>
      <c r="AW46" s="6">
        <f>SUM('címrend kötelező'!AW46+'címrend önként'!AW46+'címrend államig'!AW46)</f>
        <v>0</v>
      </c>
      <c r="AX46" s="6">
        <f>SUM('címrend kötelező'!AX46+'címrend önként'!AX46+'címrend államig'!AX46)</f>
        <v>0</v>
      </c>
      <c r="AY46" s="6">
        <f>SUM('címrend kötelező'!AY46+'címrend önként'!AY46+'címrend államig'!AY46)</f>
        <v>0</v>
      </c>
      <c r="AZ46" s="6">
        <f>SUM('címrend kötelező'!AZ46+'címrend önként'!AZ46+'címrend államig'!AZ46)</f>
        <v>0</v>
      </c>
      <c r="BA46" s="6">
        <f>SUM('címrend kötelező'!BA46+'címrend önként'!BA46+'címrend államig'!BA46)</f>
        <v>0</v>
      </c>
      <c r="BB46" s="6">
        <f>SUM('címrend kötelező'!BB46+'címrend önként'!BB46+'címrend államig'!BB46)</f>
        <v>0</v>
      </c>
      <c r="BC46" s="6">
        <f>SUM('címrend kötelező'!BC46+'címrend önként'!BC46+'címrend államig'!BC46)</f>
        <v>0</v>
      </c>
      <c r="BD46" s="6">
        <f>SUM('címrend kötelező'!BD46+'címrend önként'!BD46+'címrend államig'!BD46)</f>
        <v>0</v>
      </c>
      <c r="BE46" s="6">
        <f>SUM('címrend kötelező'!BE46+'címrend önként'!BE46+'címrend államig'!BE46)</f>
        <v>0</v>
      </c>
      <c r="BF46" s="6">
        <f>SUM('címrend kötelező'!BF46+'címrend önként'!BF46+'címrend államig'!BF46)</f>
        <v>0</v>
      </c>
      <c r="BG46" s="6">
        <f>SUM('címrend kötelező'!BG46+'címrend önként'!BG46+'címrend államig'!BG46)</f>
        <v>0</v>
      </c>
      <c r="BH46" s="6">
        <f>SUM('címrend kötelező'!BH46+'címrend önként'!BH46+'címrend államig'!BH46)</f>
        <v>0</v>
      </c>
      <c r="BI46" s="6">
        <f>SUM('címrend kötelező'!BI46+'címrend önként'!BI46+'címrend államig'!BI46)</f>
        <v>0</v>
      </c>
      <c r="BJ46" s="6">
        <f>SUM('címrend kötelező'!BJ46+'címrend önként'!BJ46+'címrend államig'!BJ46)</f>
        <v>0</v>
      </c>
      <c r="BK46" s="6">
        <f>SUM('címrend kötelező'!BK46+'címrend önként'!BK46+'címrend államig'!BK46)</f>
        <v>0</v>
      </c>
      <c r="BL46" s="6">
        <f>SUM('címrend kötelező'!BL46+'címrend önként'!BL46+'címrend államig'!BL46)</f>
        <v>0</v>
      </c>
      <c r="BM46" s="6">
        <f>SUM('címrend kötelező'!BM46+'címrend önként'!BM46+'címrend államig'!BM46)</f>
        <v>0</v>
      </c>
      <c r="BN46" s="6">
        <f>SUM('címrend kötelező'!BN46+'címrend önként'!BN46+'címrend államig'!BN46)</f>
        <v>0</v>
      </c>
      <c r="BO46" s="6">
        <f>SUM('címrend kötelező'!BO46+'címrend önként'!BO46+'címrend államig'!BO46)</f>
        <v>0</v>
      </c>
      <c r="BP46" s="6">
        <f>SUM('címrend kötelező'!BP46+'címrend önként'!BP46+'címrend államig'!BP46)</f>
        <v>0</v>
      </c>
      <c r="BQ46" s="6">
        <f>SUM('címrend kötelező'!BQ46+'címrend önként'!BQ46+'címrend államig'!BQ46)</f>
        <v>0</v>
      </c>
      <c r="BR46" s="6">
        <f>SUM('címrend kötelező'!BR46+'címrend önként'!BR46+'címrend államig'!BR46)</f>
        <v>0</v>
      </c>
      <c r="BS46" s="6">
        <f>SUM('címrend kötelező'!BS46+'címrend önként'!BS46+'címrend államig'!BS46)</f>
        <v>0</v>
      </c>
      <c r="BT46" s="6">
        <f>SUM('címrend kötelező'!BT46+'címrend önként'!BT46+'címrend államig'!BT46)</f>
        <v>0</v>
      </c>
      <c r="BU46" s="6">
        <f>SUM('címrend kötelező'!BU46+'címrend önként'!BU46+'címrend államig'!BU46)</f>
        <v>0</v>
      </c>
      <c r="BV46" s="6">
        <f>SUM('címrend kötelező'!BV46+'címrend önként'!BV46+'címrend államig'!BV46)</f>
        <v>0</v>
      </c>
      <c r="BW46" s="6">
        <f>SUM('címrend kötelező'!BW46+'címrend önként'!BW46+'címrend államig'!BW46)</f>
        <v>0</v>
      </c>
      <c r="BX46" s="6">
        <f>SUM('címrend kötelező'!BX46+'címrend önként'!BX46+'címrend államig'!BX46)</f>
        <v>0</v>
      </c>
      <c r="BY46" s="6">
        <f>SUM('címrend kötelező'!BY46+'címrend önként'!BY46+'címrend államig'!BY46)</f>
        <v>0</v>
      </c>
      <c r="BZ46" s="6">
        <f>SUM('címrend kötelező'!BZ46+'címrend önként'!BZ46+'címrend államig'!BZ46)</f>
        <v>0</v>
      </c>
      <c r="CA46" s="6">
        <f>SUM('címrend kötelező'!CA46+'címrend önként'!CA46+'címrend államig'!CA46)</f>
        <v>0</v>
      </c>
      <c r="CB46" s="6">
        <f>SUM('címrend kötelező'!CB46+'címrend önként'!CB46+'címrend államig'!CB46)</f>
        <v>0</v>
      </c>
      <c r="CC46" s="6">
        <f>SUM('címrend kötelező'!CC46+'címrend önként'!CC46+'címrend államig'!CC46)</f>
        <v>0</v>
      </c>
      <c r="CD46" s="6">
        <f>SUM('címrend kötelező'!CD46+'címrend önként'!CD46+'címrend államig'!CD46)</f>
        <v>0</v>
      </c>
      <c r="CE46" s="6">
        <f>SUM('címrend kötelező'!CE46+'címrend önként'!CE46+'címrend államig'!CE46)</f>
        <v>2093290</v>
      </c>
      <c r="CF46" s="6">
        <f>SUM('címrend kötelező'!CF46+'címrend önként'!CF46+'címrend államig'!CF46)</f>
        <v>88317</v>
      </c>
      <c r="CG46" s="6">
        <f>SUM('címrend kötelező'!CG46+'címrend önként'!CG46+'címrend államig'!CG46)</f>
        <v>2181607</v>
      </c>
      <c r="CH46" s="6">
        <f>SUM('címrend kötelező'!CH46+'címrend önként'!CH46+'címrend államig'!CH46)</f>
        <v>0</v>
      </c>
      <c r="CI46" s="6">
        <f>SUM('címrend kötelező'!CI46+'címrend önként'!CI46+'címrend államig'!CI46)</f>
        <v>0</v>
      </c>
      <c r="CJ46" s="6">
        <f>SUM('címrend kötelező'!CJ46+'címrend önként'!CJ46+'címrend államig'!CJ46)</f>
        <v>0</v>
      </c>
      <c r="CK46" s="6">
        <f>SUM('címrend kötelező'!CK46+'címrend önként'!CK46+'címrend államig'!CK46)</f>
        <v>0</v>
      </c>
      <c r="CL46" s="6">
        <f>SUM('címrend kötelező'!CL46+'címrend önként'!CL46+'címrend államig'!CL46)</f>
        <v>0</v>
      </c>
      <c r="CM46" s="6">
        <f>SUM('címrend kötelező'!CM46+'címrend önként'!CM46+'címrend államig'!CM46)</f>
        <v>0</v>
      </c>
      <c r="CN46" s="6">
        <f>SUM('címrend kötelező'!CN46+'címrend önként'!CN46+'címrend államig'!CN46)</f>
        <v>0</v>
      </c>
      <c r="CO46" s="6">
        <f>SUM('címrend kötelező'!CO46+'címrend önként'!CO46+'címrend államig'!CO46)</f>
        <v>0</v>
      </c>
      <c r="CP46" s="6">
        <f>SUM('címrend kötelező'!CP46+'címrend önként'!CP46+'címrend államig'!CP46)</f>
        <v>0</v>
      </c>
      <c r="CQ46" s="6">
        <f>SUM('címrend kötelező'!CQ46+'címrend önként'!CQ46+'címrend államig'!CQ46)</f>
        <v>0</v>
      </c>
      <c r="CR46" s="6">
        <f>SUM('címrend kötelező'!CR46+'címrend önként'!CR46+'címrend államig'!CR46)</f>
        <v>0</v>
      </c>
      <c r="CS46" s="6">
        <f>SUM('címrend kötelező'!CS46+'címrend önként'!CS46+'címrend államig'!CS46)</f>
        <v>0</v>
      </c>
      <c r="CT46" s="6">
        <f>SUM('címrend kötelező'!CT46+'címrend önként'!CT46+'címrend államig'!CT46)</f>
        <v>0</v>
      </c>
      <c r="CU46" s="6">
        <f>SUM('címrend kötelező'!CU46+'címrend önként'!CU46+'címrend államig'!CU46)</f>
        <v>0</v>
      </c>
      <c r="CV46" s="6">
        <f>SUM('címrend kötelező'!CV46+'címrend önként'!CV46+'címrend államig'!CV46)</f>
        <v>0</v>
      </c>
      <c r="CW46" s="6">
        <f>SUM('címrend kötelező'!CW46+'címrend önként'!CW46+'címrend államig'!CW46)</f>
        <v>0</v>
      </c>
      <c r="CX46" s="6">
        <f>SUM('címrend kötelező'!CX46+'címrend önként'!CX46+'címrend államig'!CX46)</f>
        <v>0</v>
      </c>
      <c r="CY46" s="6">
        <f>SUM('címrend kötelező'!CY46+'címrend önként'!CY46+'címrend államig'!CY46)</f>
        <v>0</v>
      </c>
      <c r="CZ46" s="6">
        <f>SUM('címrend kötelező'!CZ46+'címrend önként'!CZ46+'címrend államig'!CZ46)</f>
        <v>0</v>
      </c>
      <c r="DA46" s="6">
        <f>SUM('címrend kötelező'!DA46+'címrend önként'!DA46+'címrend államig'!DA46)</f>
        <v>0</v>
      </c>
      <c r="DB46" s="6">
        <f>SUM('címrend kötelező'!DB46+'címrend önként'!DB46+'címrend államig'!DB46)</f>
        <v>0</v>
      </c>
      <c r="DC46" s="6">
        <f>SUM('címrend kötelező'!DC46+'címrend önként'!DC46+'címrend államig'!DC46)</f>
        <v>0</v>
      </c>
      <c r="DD46" s="6">
        <f>SUM('címrend kötelező'!DD46+'címrend önként'!DD46+'címrend államig'!DD46)</f>
        <v>0</v>
      </c>
      <c r="DE46" s="6">
        <f>SUM('címrend kötelező'!DE46+'címrend önként'!DE46+'címrend államig'!DE46)</f>
        <v>0</v>
      </c>
      <c r="DF46" s="6">
        <f>SUM('címrend kötelező'!DF46+'címrend önként'!DF46+'címrend államig'!DF46)</f>
        <v>0</v>
      </c>
      <c r="DG46" s="6">
        <f>SUM('címrend kötelező'!DG46+'címrend önként'!DG46+'címrend államig'!DG46)</f>
        <v>0</v>
      </c>
      <c r="DH46" s="6">
        <f>SUM('címrend kötelező'!DH46+'címrend önként'!DH46+'címrend államig'!DH46)</f>
        <v>0</v>
      </c>
      <c r="DI46" s="6">
        <f>SUM('címrend kötelező'!DI46+'címrend önként'!DI46+'címrend államig'!DI46)</f>
        <v>0</v>
      </c>
      <c r="DJ46" s="6">
        <f>SUM('címrend kötelező'!DJ46+'címrend önként'!DJ46+'címrend államig'!DJ46)</f>
        <v>0</v>
      </c>
      <c r="DK46" s="6">
        <f>SUM('címrend kötelező'!DK46+'címrend önként'!DK46+'címrend államig'!DK46)</f>
        <v>0</v>
      </c>
      <c r="DL46" s="6">
        <f>SUM('címrend kötelező'!DL46+'címrend önként'!DL46+'címrend államig'!DL46)</f>
        <v>0</v>
      </c>
      <c r="DM46" s="6">
        <f>SUM('címrend kötelező'!DM46+'címrend önként'!DM46+'címrend államig'!DM46)</f>
        <v>0</v>
      </c>
      <c r="DN46" s="6">
        <f>SUM('címrend kötelező'!DN46+'címrend önként'!DN46+'címrend államig'!DN46)</f>
        <v>0</v>
      </c>
      <c r="DO46" s="6">
        <f>SUM('címrend kötelező'!DO46+'címrend önként'!DO46+'címrend államig'!DO46)</f>
        <v>0</v>
      </c>
      <c r="DP46" s="6">
        <f>SUM('címrend kötelező'!DP46+'címrend önként'!DP46+'címrend államig'!DP46)</f>
        <v>0</v>
      </c>
      <c r="DQ46" s="6">
        <f>SUM('címrend kötelező'!DQ46+'címrend önként'!DQ46+'címrend államig'!DQ46)</f>
        <v>0</v>
      </c>
      <c r="DR46" s="251">
        <f t="shared" si="1073"/>
        <v>2093290</v>
      </c>
      <c r="DS46" s="251">
        <f t="shared" si="1074"/>
        <v>88317</v>
      </c>
      <c r="DT46" s="251">
        <f t="shared" si="1075"/>
        <v>2181607</v>
      </c>
      <c r="DU46" s="6">
        <f>SUM('címrend kötelező'!DU46+'címrend önként'!DU46+'címrend államig'!DU46)</f>
        <v>0</v>
      </c>
      <c r="DV46" s="6">
        <f>SUM('címrend kötelező'!DV46+'címrend önként'!DV46+'címrend államig'!DV46)</f>
        <v>0</v>
      </c>
      <c r="DW46" s="6">
        <f>SUM('címrend kötelező'!DW46+'címrend önként'!DW46+'címrend államig'!DW46)</f>
        <v>0</v>
      </c>
      <c r="DX46" s="6">
        <f>SUM('címrend kötelező'!DX46+'címrend önként'!DX46+'címrend államig'!DX46)</f>
        <v>0</v>
      </c>
      <c r="DY46" s="6">
        <f>SUM('címrend kötelező'!DY46+'címrend önként'!DY46+'címrend államig'!DY46)</f>
        <v>0</v>
      </c>
      <c r="DZ46" s="6">
        <f>SUM('címrend kötelező'!DZ46+'címrend önként'!DZ46+'címrend államig'!DZ46)</f>
        <v>0</v>
      </c>
      <c r="EA46" s="6">
        <f>SUM('címrend kötelező'!EA46+'címrend önként'!EA46+'címrend államig'!EA46)</f>
        <v>0</v>
      </c>
      <c r="EB46" s="6">
        <f>SUM('címrend kötelező'!EB46+'címrend önként'!EB46+'címrend államig'!EB46)</f>
        <v>0</v>
      </c>
      <c r="EC46" s="6">
        <f>SUM('címrend kötelező'!EC46+'címrend önként'!EC46+'címrend államig'!EC46)</f>
        <v>0</v>
      </c>
      <c r="ED46" s="6">
        <f>SUM('címrend kötelező'!ED46+'címrend önként'!ED46+'címrend államig'!ED46)</f>
        <v>0</v>
      </c>
      <c r="EE46" s="6">
        <f>SUM('címrend kötelező'!EE46+'címrend önként'!EE46+'címrend államig'!EE46)</f>
        <v>0</v>
      </c>
      <c r="EF46" s="6">
        <f>SUM('címrend kötelező'!EF46+'címrend önként'!EF46+'címrend államig'!EF46)</f>
        <v>0</v>
      </c>
      <c r="EG46" s="6">
        <f>SUM('címrend kötelező'!EG46+'címrend önként'!EG46+'címrend államig'!EG46)</f>
        <v>0</v>
      </c>
      <c r="EH46" s="6">
        <f>SUM('címrend kötelező'!EH46+'címrend önként'!EH46+'címrend államig'!EH46)</f>
        <v>0</v>
      </c>
      <c r="EI46" s="6">
        <f>SUM('címrend kötelező'!EI46+'címrend önként'!EI46+'címrend államig'!EI46)</f>
        <v>0</v>
      </c>
      <c r="EJ46" s="6">
        <f>SUM('címrend kötelező'!EJ46+'címrend önként'!EJ46+'címrend államig'!EJ46)</f>
        <v>0</v>
      </c>
      <c r="EK46" s="6">
        <f>SUM('címrend kötelező'!EK46+'címrend önként'!EK46+'címrend államig'!EK46)</f>
        <v>0</v>
      </c>
      <c r="EL46" s="6">
        <f>SUM('címrend kötelező'!EL46+'címrend önként'!EL46+'címrend államig'!EL46)</f>
        <v>0</v>
      </c>
      <c r="EM46" s="6">
        <f>SUM('címrend kötelező'!EM46+'címrend önként'!EM46+'címrend államig'!EM46)</f>
        <v>0</v>
      </c>
      <c r="EN46" s="6">
        <f>SUM('címrend kötelező'!EN46+'címrend önként'!EN46+'címrend államig'!EN46)</f>
        <v>0</v>
      </c>
      <c r="EO46" s="6">
        <f>SUM('címrend kötelező'!EO46+'címrend önként'!EO46+'címrend államig'!EO46)</f>
        <v>0</v>
      </c>
      <c r="EP46" s="6">
        <f>SUM('címrend kötelező'!EP46+'címrend önként'!EP46+'címrend államig'!EP46)</f>
        <v>0</v>
      </c>
      <c r="EQ46" s="6">
        <f>SUM('címrend kötelező'!EQ46+'címrend önként'!EQ46+'címrend államig'!EQ46)</f>
        <v>0</v>
      </c>
      <c r="ER46" s="6">
        <f>SUM('címrend kötelező'!ER46+'címrend önként'!ER46+'címrend államig'!ER46)</f>
        <v>0</v>
      </c>
      <c r="ES46" s="6">
        <f>SUM('címrend kötelező'!ES46+'címrend önként'!ES46+'címrend államig'!ES46)</f>
        <v>0</v>
      </c>
      <c r="ET46" s="6">
        <f>SUM('címrend kötelező'!ET46+'címrend önként'!ET46+'címrend államig'!ET46)</f>
        <v>0</v>
      </c>
      <c r="EU46" s="6">
        <f>SUM('címrend kötelező'!EU46+'címrend önként'!EU46+'címrend államig'!EU46)</f>
        <v>0</v>
      </c>
      <c r="EV46" s="251">
        <f t="shared" si="1076"/>
        <v>0</v>
      </c>
      <c r="EW46" s="251">
        <f t="shared" si="1077"/>
        <v>0</v>
      </c>
      <c r="EX46" s="251">
        <f t="shared" si="1078"/>
        <v>0</v>
      </c>
      <c r="EY46" s="251">
        <f>'címrend kötelező'!EY46+'címrend önként'!EY46+'címrend államig'!EY46</f>
        <v>0</v>
      </c>
      <c r="EZ46" s="251">
        <f>'címrend kötelező'!EZ46+'címrend önként'!EZ46+'címrend államig'!EZ46</f>
        <v>0</v>
      </c>
      <c r="FA46" s="251">
        <f>'címrend kötelező'!FA46+'címrend önként'!FA46+'címrend államig'!FA46</f>
        <v>0</v>
      </c>
      <c r="FB46" s="251">
        <f>'címrend kötelező'!FB46+'címrend önként'!FB46+'címrend államig'!FB46</f>
        <v>0</v>
      </c>
      <c r="FC46" s="251">
        <f>'címrend kötelező'!FC46+'címrend önként'!FC46+'címrend államig'!FC46</f>
        <v>0</v>
      </c>
      <c r="FD46" s="251">
        <f>'címrend kötelező'!FD46+'címrend önként'!FD46+'címrend államig'!FD46</f>
        <v>0</v>
      </c>
      <c r="FE46" s="251">
        <f>'címrend kötelező'!FE46+'címrend önként'!FE46+'címrend államig'!FE46</f>
        <v>0</v>
      </c>
      <c r="FF46" s="251">
        <f>'címrend kötelező'!FF46+'címrend önként'!FF46+'címrend államig'!FF46</f>
        <v>0</v>
      </c>
      <c r="FG46" s="251">
        <f>'címrend kötelező'!FG46+'címrend önként'!FG46+'címrend államig'!FG46</f>
        <v>0</v>
      </c>
      <c r="FH46" s="251">
        <f>'címrend kötelező'!FH46+'címrend önként'!FH46+'címrend államig'!FH46</f>
        <v>0</v>
      </c>
      <c r="FI46" s="251">
        <f>'címrend kötelező'!FI46+'címrend önként'!FI46+'címrend államig'!FI46</f>
        <v>0</v>
      </c>
      <c r="FJ46" s="251">
        <f>'címrend kötelező'!FJ46+'címrend önként'!FJ46+'címrend államig'!FJ46</f>
        <v>0</v>
      </c>
      <c r="FK46" s="251">
        <f>'címrend kötelező'!FK46+'címrend önként'!FK46+'címrend államig'!FK46</f>
        <v>0</v>
      </c>
      <c r="FL46" s="251">
        <f>'címrend kötelező'!FL46+'címrend önként'!FL46+'címrend államig'!FL46</f>
        <v>0</v>
      </c>
      <c r="FM46" s="251">
        <f>'címrend kötelező'!FM46+'címrend önként'!FM46+'címrend államig'!FM46</f>
        <v>0</v>
      </c>
      <c r="FN46" s="251">
        <f>'címrend kötelező'!FN46+'címrend önként'!FN46+'címrend államig'!FN46</f>
        <v>0</v>
      </c>
      <c r="FO46" s="251">
        <f>'címrend kötelező'!FO46+'címrend önként'!FO46+'címrend államig'!FO46</f>
        <v>0</v>
      </c>
      <c r="FP46" s="251">
        <f>'címrend kötelező'!FP46+'címrend önként'!FP46+'címrend államig'!FP46</f>
        <v>0</v>
      </c>
      <c r="FQ46" s="251">
        <f>'címrend kötelező'!FQ46+'címrend önként'!FQ46+'címrend államig'!FQ46</f>
        <v>0</v>
      </c>
      <c r="FR46" s="251">
        <f>'címrend kötelező'!FR46+'címrend önként'!FR46+'címrend államig'!FR46</f>
        <v>0</v>
      </c>
      <c r="FS46" s="251">
        <f>'címrend kötelező'!FS46+'címrend önként'!FS46+'címrend államig'!FS46</f>
        <v>0</v>
      </c>
      <c r="FT46" s="251">
        <f>'címrend kötelező'!FT46+'címrend önként'!FT46+'címrend államig'!FT46</f>
        <v>0</v>
      </c>
      <c r="FU46" s="251">
        <f>'címrend kötelező'!FU46+'címrend önként'!FU46+'címrend államig'!FU46</f>
        <v>0</v>
      </c>
      <c r="FV46" s="251">
        <f>'címrend kötelező'!FV46+'címrend önként'!FV46+'címrend államig'!FV46</f>
        <v>0</v>
      </c>
      <c r="FW46" s="251">
        <f>'címrend kötelező'!FW46+'címrend önként'!FW46+'címrend államig'!FW46</f>
        <v>0</v>
      </c>
      <c r="FX46" s="251">
        <f>'címrend kötelező'!FX46+'címrend önként'!FX46+'címrend államig'!FX46</f>
        <v>0</v>
      </c>
      <c r="FY46" s="251">
        <f>'címrend kötelező'!FY46+'címrend önként'!FY46+'címrend államig'!FY46</f>
        <v>0</v>
      </c>
      <c r="FZ46" s="251">
        <f>'címrend kötelező'!FZ46+'címrend önként'!FZ46+'címrend államig'!FZ46</f>
        <v>0</v>
      </c>
      <c r="GA46" s="251">
        <f>'címrend kötelező'!GA46+'címrend önként'!GA46+'címrend államig'!GA46</f>
        <v>0</v>
      </c>
      <c r="GB46" s="251">
        <f>'címrend kötelező'!GB46+'címrend önként'!GB46+'címrend államig'!GB46</f>
        <v>0</v>
      </c>
      <c r="GC46" s="251">
        <f>'címrend kötelező'!GC46+'címrend önként'!GC46+'címrend államig'!GC46</f>
        <v>0</v>
      </c>
      <c r="GD46" s="251">
        <f>'címrend kötelező'!GD46+'címrend önként'!GD46+'címrend államig'!GD46</f>
        <v>0</v>
      </c>
      <c r="GE46" s="251">
        <f>'címrend kötelező'!GE46+'címrend önként'!GE46+'címrend államig'!GE46</f>
        <v>0</v>
      </c>
      <c r="GF46" s="251">
        <f>'címrend kötelező'!GF46+'címrend önként'!GF46+'címrend államig'!GF46</f>
        <v>0</v>
      </c>
      <c r="GG46" s="251">
        <f>'címrend kötelező'!GG46+'címrend önként'!GG46+'címrend államig'!GG46</f>
        <v>0</v>
      </c>
      <c r="GH46" s="251">
        <f>'címrend kötelező'!GH46+'címrend önként'!GH46+'címrend államig'!GH46</f>
        <v>0</v>
      </c>
      <c r="GI46" s="251">
        <f>'címrend kötelező'!GI46+'címrend önként'!GI46+'címrend államig'!GI46</f>
        <v>0</v>
      </c>
      <c r="GJ46" s="251">
        <f>'címrend kötelező'!GJ46+'címrend önként'!GJ46+'címrend államig'!GJ46</f>
        <v>0</v>
      </c>
      <c r="GK46" s="251">
        <f>'címrend kötelező'!GK46+'címrend önként'!GK46+'címrend államig'!GK46</f>
        <v>0</v>
      </c>
      <c r="GL46" s="251">
        <f t="shared" si="1079"/>
        <v>0</v>
      </c>
      <c r="GM46" s="251">
        <f t="shared" si="1080"/>
        <v>0</v>
      </c>
      <c r="GN46" s="251">
        <f t="shared" si="1080"/>
        <v>0</v>
      </c>
      <c r="GO46" s="251">
        <f>'címrend kötelező'!GO46+'címrend önként'!GO46+'címrend államig'!GO46</f>
        <v>0</v>
      </c>
      <c r="GP46" s="251">
        <f>'címrend kötelező'!GP46+'címrend önként'!GP46+'címrend államig'!GP46</f>
        <v>0</v>
      </c>
      <c r="GQ46" s="251">
        <f>'címrend kötelező'!GQ46+'címrend önként'!GQ46+'címrend államig'!GQ46</f>
        <v>0</v>
      </c>
      <c r="GR46" s="251">
        <f>'címrend kötelező'!GR46+'címrend önként'!GR46+'címrend államig'!GR46</f>
        <v>0</v>
      </c>
      <c r="GS46" s="251">
        <f>'címrend kötelező'!GS46+'címrend önként'!GS46+'címrend államig'!GS46</f>
        <v>0</v>
      </c>
      <c r="GT46" s="251">
        <f>'címrend kötelező'!GT46+'címrend önként'!GT46+'címrend államig'!GT46</f>
        <v>0</v>
      </c>
      <c r="GU46" s="251">
        <f>'címrend kötelező'!GU46+'címrend önként'!GU46+'címrend államig'!GU46</f>
        <v>0</v>
      </c>
      <c r="GV46" s="251">
        <f>'címrend kötelező'!GV46+'címrend önként'!GV46+'címrend államig'!GV46</f>
        <v>0</v>
      </c>
      <c r="GW46" s="251">
        <f>'címrend kötelező'!GW46+'címrend önként'!GW46+'címrend államig'!GW46</f>
        <v>0</v>
      </c>
      <c r="GX46" s="251">
        <f t="shared" si="881"/>
        <v>0</v>
      </c>
      <c r="GY46" s="251">
        <f t="shared" si="1081"/>
        <v>0</v>
      </c>
      <c r="GZ46" s="251">
        <f t="shared" si="1082"/>
        <v>0</v>
      </c>
      <c r="HA46" s="35">
        <f t="shared" si="884"/>
        <v>2093290</v>
      </c>
      <c r="HB46" s="35">
        <f t="shared" si="1083"/>
        <v>88317</v>
      </c>
      <c r="HC46" s="131">
        <f t="shared" si="1084"/>
        <v>2181607</v>
      </c>
      <c r="HE46" s="136"/>
      <c r="HF46" s="136"/>
    </row>
    <row r="47" spans="1:214" ht="15" customHeight="1" x14ac:dyDescent="0.2">
      <c r="A47" s="120" t="s">
        <v>414</v>
      </c>
      <c r="B47" s="6">
        <f>SUM('címrend kötelező'!B47+'címrend önként'!B47+'címrend államig'!B47)</f>
        <v>0</v>
      </c>
      <c r="C47" s="6">
        <f>SUM('címrend kötelező'!C47+'címrend önként'!C47+'címrend államig'!C47)</f>
        <v>0</v>
      </c>
      <c r="D47" s="6">
        <f>SUM('címrend kötelező'!D47+'címrend önként'!D47+'címrend államig'!D47)</f>
        <v>0</v>
      </c>
      <c r="E47" s="6">
        <f>SUM('címrend kötelező'!E47+'címrend önként'!E47+'címrend államig'!E47)</f>
        <v>0</v>
      </c>
      <c r="F47" s="6">
        <f>SUM('címrend kötelező'!F47+'címrend önként'!F47+'címrend államig'!F47)</f>
        <v>0</v>
      </c>
      <c r="G47" s="6">
        <f>SUM('címrend kötelező'!G47+'címrend önként'!G47+'címrend államig'!G47)</f>
        <v>0</v>
      </c>
      <c r="H47" s="6">
        <f>SUM('címrend kötelező'!H47+'címrend önként'!H47+'címrend államig'!H47)</f>
        <v>0</v>
      </c>
      <c r="I47" s="6">
        <f>SUM('címrend kötelező'!I47+'címrend önként'!I47+'címrend államig'!I47)</f>
        <v>0</v>
      </c>
      <c r="J47" s="6">
        <f>SUM('címrend kötelező'!J47+'címrend önként'!J47+'címrend államig'!J47)</f>
        <v>0</v>
      </c>
      <c r="K47" s="6">
        <f>SUM('címrend kötelező'!K47+'címrend önként'!K47+'címrend államig'!K47)</f>
        <v>0</v>
      </c>
      <c r="L47" s="6">
        <f>SUM('címrend kötelező'!L47+'címrend önként'!L47+'címrend államig'!L47)</f>
        <v>0</v>
      </c>
      <c r="M47" s="6">
        <f>SUM('címrend kötelező'!M47+'címrend önként'!M47+'címrend államig'!M47)</f>
        <v>0</v>
      </c>
      <c r="N47" s="6">
        <f>SUM('címrend kötelező'!N47+'címrend önként'!N47+'címrend államig'!N47)</f>
        <v>0</v>
      </c>
      <c r="O47" s="6">
        <f>SUM('címrend kötelező'!O47+'címrend önként'!O47+'címrend államig'!O47)</f>
        <v>0</v>
      </c>
      <c r="P47" s="6">
        <f>SUM('címrend kötelező'!P47+'címrend önként'!P47+'címrend államig'!P47)</f>
        <v>0</v>
      </c>
      <c r="Q47" s="6">
        <f>SUM('címrend kötelező'!Q47+'címrend önként'!Q47+'címrend államig'!Q47)</f>
        <v>0</v>
      </c>
      <c r="R47" s="6">
        <f>SUM('címrend kötelező'!R47+'címrend önként'!R47+'címrend államig'!R47)</f>
        <v>0</v>
      </c>
      <c r="S47" s="6">
        <f>SUM('címrend kötelező'!S47+'címrend önként'!S47+'címrend államig'!S47)</f>
        <v>0</v>
      </c>
      <c r="T47" s="6">
        <f>SUM('címrend kötelező'!T47+'címrend önként'!T47+'címrend államig'!T47)</f>
        <v>0</v>
      </c>
      <c r="U47" s="6">
        <f>SUM('címrend kötelező'!U47+'címrend önként'!U47+'címrend államig'!U47)</f>
        <v>0</v>
      </c>
      <c r="V47" s="6">
        <f>SUM('címrend kötelező'!V47+'címrend önként'!V47+'címrend államig'!V47)</f>
        <v>0</v>
      </c>
      <c r="W47" s="6">
        <f>SUM('címrend kötelező'!W47+'címrend önként'!W47+'címrend államig'!W47)</f>
        <v>0</v>
      </c>
      <c r="X47" s="6">
        <f>SUM('címrend kötelező'!X47+'címrend önként'!X47+'címrend államig'!X47)</f>
        <v>0</v>
      </c>
      <c r="Y47" s="6">
        <f>SUM('címrend kötelező'!Y47+'címrend önként'!Y47+'címrend államig'!Y47)</f>
        <v>0</v>
      </c>
      <c r="Z47" s="6">
        <f>SUM('címrend kötelező'!Z47+'címrend önként'!Z47+'címrend államig'!Z47)</f>
        <v>0</v>
      </c>
      <c r="AA47" s="6">
        <f>SUM('címrend kötelező'!AA47+'címrend önként'!AA47+'címrend államig'!AA47)</f>
        <v>0</v>
      </c>
      <c r="AB47" s="6">
        <f>SUM('címrend kötelező'!AB47+'címrend önként'!AB47+'címrend államig'!AB47)</f>
        <v>0</v>
      </c>
      <c r="AC47" s="6">
        <f>SUM('címrend kötelező'!AC47+'címrend önként'!AC47+'címrend államig'!AC47)</f>
        <v>0</v>
      </c>
      <c r="AD47" s="6">
        <f>SUM('címrend kötelező'!AD47+'címrend önként'!AD47+'címrend államig'!AD47)</f>
        <v>0</v>
      </c>
      <c r="AE47" s="6">
        <f>SUM('címrend kötelező'!AE47+'címrend önként'!AE47+'címrend államig'!AE47)</f>
        <v>0</v>
      </c>
      <c r="AF47" s="6">
        <f>SUM('címrend kötelező'!AF47+'címrend önként'!AF47+'címrend államig'!AF47)</f>
        <v>0</v>
      </c>
      <c r="AG47" s="6">
        <f>SUM('címrend kötelező'!AG47+'címrend önként'!AG47+'címrend államig'!AG47)</f>
        <v>0</v>
      </c>
      <c r="AH47" s="6">
        <f>SUM('címrend kötelező'!AH47+'címrend önként'!AH47+'címrend államig'!AH47)</f>
        <v>0</v>
      </c>
      <c r="AI47" s="6">
        <f>SUM('címrend kötelező'!AI47+'címrend önként'!AI47+'címrend államig'!AI47)</f>
        <v>0</v>
      </c>
      <c r="AJ47" s="6">
        <f>SUM('címrend kötelező'!AJ47+'címrend önként'!AJ47+'címrend államig'!AJ47)</f>
        <v>0</v>
      </c>
      <c r="AK47" s="6">
        <f>SUM('címrend kötelező'!AK47+'címrend önként'!AK47+'címrend államig'!AK47)</f>
        <v>0</v>
      </c>
      <c r="AL47" s="6">
        <f>SUM('címrend kötelező'!AL47+'címrend önként'!AL47+'címrend államig'!AL47)</f>
        <v>0</v>
      </c>
      <c r="AM47" s="6">
        <f>SUM('címrend kötelező'!AM47+'címrend önként'!AM47+'címrend államig'!AM47)</f>
        <v>0</v>
      </c>
      <c r="AN47" s="6">
        <f>SUM('címrend kötelező'!AN47+'címrend önként'!AN47+'címrend államig'!AN47)</f>
        <v>0</v>
      </c>
      <c r="AO47" s="6">
        <f>SUM('címrend kötelező'!AO47+'címrend önként'!AO47+'címrend államig'!AO47)</f>
        <v>0</v>
      </c>
      <c r="AP47" s="6">
        <f>SUM('címrend kötelező'!AP47+'címrend önként'!AP47+'címrend államig'!AP47)</f>
        <v>0</v>
      </c>
      <c r="AQ47" s="6">
        <f>SUM('címrend kötelező'!AQ47+'címrend önként'!AQ47+'címrend államig'!AQ47)</f>
        <v>0</v>
      </c>
      <c r="AR47" s="6">
        <f>SUM('címrend kötelező'!AR47+'címrend önként'!AR47+'címrend államig'!AR47)</f>
        <v>0</v>
      </c>
      <c r="AS47" s="6">
        <f>SUM('címrend kötelező'!AS47+'címrend önként'!AS47+'címrend államig'!AS47)</f>
        <v>0</v>
      </c>
      <c r="AT47" s="6">
        <f>SUM('címrend kötelező'!AT47+'címrend önként'!AT47+'címrend államig'!AT47)</f>
        <v>0</v>
      </c>
      <c r="AU47" s="6">
        <f>SUM('címrend kötelező'!AU47+'címrend önként'!AU47+'címrend államig'!AU47)</f>
        <v>0</v>
      </c>
      <c r="AV47" s="6">
        <f>SUM('címrend kötelező'!AV47+'címrend önként'!AV47+'címrend államig'!AV47)</f>
        <v>0</v>
      </c>
      <c r="AW47" s="6">
        <f>SUM('címrend kötelező'!AW47+'címrend önként'!AW47+'címrend államig'!AW47)</f>
        <v>0</v>
      </c>
      <c r="AX47" s="6">
        <f>SUM('címrend kötelező'!AX47+'címrend önként'!AX47+'címrend államig'!AX47)</f>
        <v>0</v>
      </c>
      <c r="AY47" s="6">
        <f>SUM('címrend kötelező'!AY47+'címrend önként'!AY47+'címrend államig'!AY47)</f>
        <v>0</v>
      </c>
      <c r="AZ47" s="6">
        <f>SUM('címrend kötelező'!AZ47+'címrend önként'!AZ47+'címrend államig'!AZ47)</f>
        <v>0</v>
      </c>
      <c r="BA47" s="6">
        <f>SUM('címrend kötelező'!BA47+'címrend önként'!BA47+'címrend államig'!BA47)</f>
        <v>0</v>
      </c>
      <c r="BB47" s="6">
        <f>SUM('címrend kötelező'!BB47+'címrend önként'!BB47+'címrend államig'!BB47)</f>
        <v>0</v>
      </c>
      <c r="BC47" s="6">
        <f>SUM('címrend kötelező'!BC47+'címrend önként'!BC47+'címrend államig'!BC47)</f>
        <v>0</v>
      </c>
      <c r="BD47" s="6">
        <f>SUM('címrend kötelező'!BD47+'címrend önként'!BD47+'címrend államig'!BD47)</f>
        <v>0</v>
      </c>
      <c r="BE47" s="6">
        <f>SUM('címrend kötelező'!BE47+'címrend önként'!BE47+'címrend államig'!BE47)</f>
        <v>0</v>
      </c>
      <c r="BF47" s="6">
        <f>SUM('címrend kötelező'!BF47+'címrend önként'!BF47+'címrend államig'!BF47)</f>
        <v>0</v>
      </c>
      <c r="BG47" s="6">
        <f>SUM('címrend kötelező'!BG47+'címrend önként'!BG47+'címrend államig'!BG47)</f>
        <v>0</v>
      </c>
      <c r="BH47" s="6">
        <f>SUM('címrend kötelező'!BH47+'címrend önként'!BH47+'címrend államig'!BH47)</f>
        <v>0</v>
      </c>
      <c r="BI47" s="6">
        <f>SUM('címrend kötelező'!BI47+'címrend önként'!BI47+'címrend államig'!BI47)</f>
        <v>0</v>
      </c>
      <c r="BJ47" s="6">
        <f>SUM('címrend kötelező'!BJ47+'címrend önként'!BJ47+'címrend államig'!BJ47)</f>
        <v>0</v>
      </c>
      <c r="BK47" s="6">
        <f>SUM('címrend kötelező'!BK47+'címrend önként'!BK47+'címrend államig'!BK47)</f>
        <v>0</v>
      </c>
      <c r="BL47" s="6">
        <f>SUM('címrend kötelező'!BL47+'címrend önként'!BL47+'címrend államig'!BL47)</f>
        <v>0</v>
      </c>
      <c r="BM47" s="6">
        <f>SUM('címrend kötelező'!BM47+'címrend önként'!BM47+'címrend államig'!BM47)</f>
        <v>0</v>
      </c>
      <c r="BN47" s="6">
        <f>SUM('címrend kötelező'!BN47+'címrend önként'!BN47+'címrend államig'!BN47)</f>
        <v>0</v>
      </c>
      <c r="BO47" s="6">
        <f>SUM('címrend kötelező'!BO47+'címrend önként'!BO47+'címrend államig'!BO47)</f>
        <v>0</v>
      </c>
      <c r="BP47" s="6">
        <f>SUM('címrend kötelező'!BP47+'címrend önként'!BP47+'címrend államig'!BP47)</f>
        <v>0</v>
      </c>
      <c r="BQ47" s="6">
        <f>SUM('címrend kötelező'!BQ47+'címrend önként'!BQ47+'címrend államig'!BQ47)</f>
        <v>0</v>
      </c>
      <c r="BR47" s="6">
        <f>SUM('címrend kötelező'!BR47+'címrend önként'!BR47+'címrend államig'!BR47)</f>
        <v>0</v>
      </c>
      <c r="BS47" s="6">
        <f>SUM('címrend kötelező'!BS47+'címrend önként'!BS47+'címrend államig'!BS47)</f>
        <v>0</v>
      </c>
      <c r="BT47" s="6">
        <f>SUM('címrend kötelező'!BT47+'címrend önként'!BT47+'címrend államig'!BT47)</f>
        <v>0</v>
      </c>
      <c r="BU47" s="6">
        <f>SUM('címrend kötelező'!BU47+'címrend önként'!BU47+'címrend államig'!BU47)</f>
        <v>0</v>
      </c>
      <c r="BV47" s="6">
        <f>SUM('címrend kötelező'!BV47+'címrend önként'!BV47+'címrend államig'!BV47)</f>
        <v>0</v>
      </c>
      <c r="BW47" s="6">
        <f>SUM('címrend kötelező'!BW47+'címrend önként'!BW47+'címrend államig'!BW47)</f>
        <v>0</v>
      </c>
      <c r="BX47" s="6">
        <f>SUM('címrend kötelező'!BX47+'címrend önként'!BX47+'címrend államig'!BX47)</f>
        <v>0</v>
      </c>
      <c r="BY47" s="6">
        <f>SUM('címrend kötelező'!BY47+'címrend önként'!BY47+'címrend államig'!BY47)</f>
        <v>0</v>
      </c>
      <c r="BZ47" s="6">
        <f>SUM('címrend kötelező'!BZ47+'címrend önként'!BZ47+'címrend államig'!BZ47)</f>
        <v>0</v>
      </c>
      <c r="CA47" s="6">
        <f>SUM('címrend kötelező'!CA47+'címrend önként'!CA47+'címrend államig'!CA47)</f>
        <v>0</v>
      </c>
      <c r="CB47" s="6">
        <f>SUM('címrend kötelező'!CB47+'címrend önként'!CB47+'címrend államig'!CB47)</f>
        <v>0</v>
      </c>
      <c r="CC47" s="6">
        <f>SUM('címrend kötelező'!CC47+'címrend önként'!CC47+'címrend államig'!CC47)</f>
        <v>0</v>
      </c>
      <c r="CD47" s="6">
        <f>SUM('címrend kötelező'!CD47+'címrend önként'!CD47+'címrend államig'!CD47)</f>
        <v>0</v>
      </c>
      <c r="CE47" s="6">
        <f>SUM('címrend kötelező'!CE47+'címrend önként'!CE47+'címrend államig'!CE47)</f>
        <v>0</v>
      </c>
      <c r="CF47" s="6">
        <f>SUM('címrend kötelező'!CF47+'címrend önként'!CF47+'címrend államig'!CF47)</f>
        <v>0</v>
      </c>
      <c r="CG47" s="6">
        <f>SUM('címrend kötelező'!CG47+'címrend önként'!CG47+'címrend államig'!CG47)</f>
        <v>0</v>
      </c>
      <c r="CH47" s="6">
        <f>SUM('címrend kötelező'!CH47+'címrend önként'!CH47+'címrend államig'!CH47)</f>
        <v>0</v>
      </c>
      <c r="CI47" s="6">
        <f>SUM('címrend kötelező'!CI47+'címrend önként'!CI47+'címrend államig'!CI47)</f>
        <v>0</v>
      </c>
      <c r="CJ47" s="6">
        <f>SUM('címrend kötelező'!CJ47+'címrend önként'!CJ47+'címrend államig'!CJ47)</f>
        <v>0</v>
      </c>
      <c r="CK47" s="6">
        <f>SUM('címrend kötelező'!CK47+'címrend önként'!CK47+'címrend államig'!CK47)</f>
        <v>0</v>
      </c>
      <c r="CL47" s="6">
        <f>SUM('címrend kötelező'!CL47+'címrend önként'!CL47+'címrend államig'!CL47)</f>
        <v>0</v>
      </c>
      <c r="CM47" s="6">
        <f>SUM('címrend kötelező'!CM47+'címrend önként'!CM47+'címrend államig'!CM47)</f>
        <v>0</v>
      </c>
      <c r="CN47" s="6">
        <f>SUM('címrend kötelező'!CN47+'címrend önként'!CN47+'címrend államig'!CN47)</f>
        <v>0</v>
      </c>
      <c r="CO47" s="6">
        <f>SUM('címrend kötelező'!CO47+'címrend önként'!CO47+'címrend államig'!CO47)</f>
        <v>0</v>
      </c>
      <c r="CP47" s="6">
        <f>SUM('címrend kötelező'!CP47+'címrend önként'!CP47+'címrend államig'!CP47)</f>
        <v>0</v>
      </c>
      <c r="CQ47" s="6">
        <f>SUM('címrend kötelező'!CQ47+'címrend önként'!CQ47+'címrend államig'!CQ47)</f>
        <v>0</v>
      </c>
      <c r="CR47" s="6">
        <f>SUM('címrend kötelező'!CR47+'címrend önként'!CR47+'címrend államig'!CR47)</f>
        <v>0</v>
      </c>
      <c r="CS47" s="6">
        <f>SUM('címrend kötelező'!CS47+'címrend önként'!CS47+'címrend államig'!CS47)</f>
        <v>0</v>
      </c>
      <c r="CT47" s="6">
        <f>SUM('címrend kötelező'!CT47+'címrend önként'!CT47+'címrend államig'!CT47)</f>
        <v>0</v>
      </c>
      <c r="CU47" s="6">
        <f>SUM('címrend kötelező'!CU47+'címrend önként'!CU47+'címrend államig'!CU47)</f>
        <v>0</v>
      </c>
      <c r="CV47" s="6">
        <f>SUM('címrend kötelező'!CV47+'címrend önként'!CV47+'címrend államig'!CV47)</f>
        <v>0</v>
      </c>
      <c r="CW47" s="6">
        <f>SUM('címrend kötelező'!CW47+'címrend önként'!CW47+'címrend államig'!CW47)</f>
        <v>0</v>
      </c>
      <c r="CX47" s="6">
        <f>SUM('címrend kötelező'!CX47+'címrend önként'!CX47+'címrend államig'!CX47)</f>
        <v>0</v>
      </c>
      <c r="CY47" s="6">
        <f>SUM('címrend kötelező'!CY47+'címrend önként'!CY47+'címrend államig'!CY47)</f>
        <v>0</v>
      </c>
      <c r="CZ47" s="6">
        <f>SUM('címrend kötelező'!CZ47+'címrend önként'!CZ47+'címrend államig'!CZ47)</f>
        <v>0</v>
      </c>
      <c r="DA47" s="6">
        <f>SUM('címrend kötelező'!DA47+'címrend önként'!DA47+'címrend államig'!DA47)</f>
        <v>0</v>
      </c>
      <c r="DB47" s="6">
        <f>SUM('címrend kötelező'!DB47+'címrend önként'!DB47+'címrend államig'!DB47)</f>
        <v>0</v>
      </c>
      <c r="DC47" s="6">
        <f>SUM('címrend kötelező'!DC47+'címrend önként'!DC47+'címrend államig'!DC47)</f>
        <v>0</v>
      </c>
      <c r="DD47" s="6">
        <f>SUM('címrend kötelező'!DD47+'címrend önként'!DD47+'címrend államig'!DD47)</f>
        <v>0</v>
      </c>
      <c r="DE47" s="6">
        <f>SUM('címrend kötelező'!DE47+'címrend önként'!DE47+'címrend államig'!DE47)</f>
        <v>0</v>
      </c>
      <c r="DF47" s="6">
        <f>SUM('címrend kötelező'!DF47+'címrend önként'!DF47+'címrend államig'!DF47)</f>
        <v>0</v>
      </c>
      <c r="DG47" s="6">
        <f>SUM('címrend kötelező'!DG47+'címrend önként'!DG47+'címrend államig'!DG47)</f>
        <v>0</v>
      </c>
      <c r="DH47" s="6">
        <f>SUM('címrend kötelező'!DH47+'címrend önként'!DH47+'címrend államig'!DH47)</f>
        <v>0</v>
      </c>
      <c r="DI47" s="6">
        <f>SUM('címrend kötelező'!DI47+'címrend önként'!DI47+'címrend államig'!DI47)</f>
        <v>0</v>
      </c>
      <c r="DJ47" s="6">
        <f>SUM('címrend kötelező'!DJ47+'címrend önként'!DJ47+'címrend államig'!DJ47)</f>
        <v>0</v>
      </c>
      <c r="DK47" s="6">
        <f>SUM('címrend kötelező'!DK47+'címrend önként'!DK47+'címrend államig'!DK47)</f>
        <v>0</v>
      </c>
      <c r="DL47" s="6">
        <f>SUM('címrend kötelező'!DL47+'címrend önként'!DL47+'címrend államig'!DL47)</f>
        <v>0</v>
      </c>
      <c r="DM47" s="6">
        <f>SUM('címrend kötelező'!DM47+'címrend önként'!DM47+'címrend államig'!DM47)</f>
        <v>0</v>
      </c>
      <c r="DN47" s="6">
        <f>SUM('címrend kötelező'!DN47+'címrend önként'!DN47+'címrend államig'!DN47)</f>
        <v>0</v>
      </c>
      <c r="DO47" s="6">
        <f>SUM('címrend kötelező'!DO47+'címrend önként'!DO47+'címrend államig'!DO47)</f>
        <v>0</v>
      </c>
      <c r="DP47" s="6">
        <f>SUM('címrend kötelező'!DP47+'címrend önként'!DP47+'címrend államig'!DP47)</f>
        <v>0</v>
      </c>
      <c r="DQ47" s="6">
        <f>SUM('címrend kötelező'!DQ47+'címrend önként'!DQ47+'címrend államig'!DQ47)</f>
        <v>0</v>
      </c>
      <c r="DR47" s="251">
        <f t="shared" si="1073"/>
        <v>0</v>
      </c>
      <c r="DS47" s="251">
        <f t="shared" si="1074"/>
        <v>0</v>
      </c>
      <c r="DT47" s="251">
        <f t="shared" si="1075"/>
        <v>0</v>
      </c>
      <c r="DU47" s="6">
        <f>SUM('címrend kötelező'!DU47+'címrend önként'!DU47+'címrend államig'!DU47)</f>
        <v>0</v>
      </c>
      <c r="DV47" s="6">
        <f>SUM('címrend kötelező'!DV47+'címrend önként'!DV47+'címrend államig'!DV47)</f>
        <v>0</v>
      </c>
      <c r="DW47" s="6">
        <f>SUM('címrend kötelező'!DW47+'címrend önként'!DW47+'címrend államig'!DW47)</f>
        <v>0</v>
      </c>
      <c r="DX47" s="6">
        <f>SUM('címrend kötelező'!DX47+'címrend önként'!DX47+'címrend államig'!DX47)</f>
        <v>0</v>
      </c>
      <c r="DY47" s="6">
        <f>SUM('címrend kötelező'!DY47+'címrend önként'!DY47+'címrend államig'!DY47)</f>
        <v>0</v>
      </c>
      <c r="DZ47" s="6">
        <f>SUM('címrend kötelező'!DZ47+'címrend önként'!DZ47+'címrend államig'!DZ47)</f>
        <v>0</v>
      </c>
      <c r="EA47" s="6">
        <f>SUM('címrend kötelező'!EA47+'címrend önként'!EA47+'címrend államig'!EA47)</f>
        <v>0</v>
      </c>
      <c r="EB47" s="6">
        <f>SUM('címrend kötelező'!EB47+'címrend önként'!EB47+'címrend államig'!EB47)</f>
        <v>0</v>
      </c>
      <c r="EC47" s="6">
        <f>SUM('címrend kötelező'!EC47+'címrend önként'!EC47+'címrend államig'!EC47)</f>
        <v>0</v>
      </c>
      <c r="ED47" s="6">
        <f>SUM('címrend kötelező'!ED47+'címrend önként'!ED47+'címrend államig'!ED47)</f>
        <v>0</v>
      </c>
      <c r="EE47" s="6">
        <f>SUM('címrend kötelező'!EE47+'címrend önként'!EE47+'címrend államig'!EE47)</f>
        <v>0</v>
      </c>
      <c r="EF47" s="6">
        <f>SUM('címrend kötelező'!EF47+'címrend önként'!EF47+'címrend államig'!EF47)</f>
        <v>0</v>
      </c>
      <c r="EG47" s="6">
        <f>SUM('címrend kötelező'!EG47+'címrend önként'!EG47+'címrend államig'!EG47)</f>
        <v>0</v>
      </c>
      <c r="EH47" s="6">
        <f>SUM('címrend kötelező'!EH47+'címrend önként'!EH47+'címrend államig'!EH47)</f>
        <v>0</v>
      </c>
      <c r="EI47" s="6">
        <f>SUM('címrend kötelező'!EI47+'címrend önként'!EI47+'címrend államig'!EI47)</f>
        <v>0</v>
      </c>
      <c r="EJ47" s="6">
        <f>SUM('címrend kötelező'!EJ47+'címrend önként'!EJ47+'címrend államig'!EJ47)</f>
        <v>0</v>
      </c>
      <c r="EK47" s="6">
        <f>SUM('címrend kötelező'!EK47+'címrend önként'!EK47+'címrend államig'!EK47)</f>
        <v>0</v>
      </c>
      <c r="EL47" s="6">
        <f>SUM('címrend kötelező'!EL47+'címrend önként'!EL47+'címrend államig'!EL47)</f>
        <v>0</v>
      </c>
      <c r="EM47" s="6">
        <f>SUM('címrend kötelező'!EM47+'címrend önként'!EM47+'címrend államig'!EM47)</f>
        <v>0</v>
      </c>
      <c r="EN47" s="6">
        <f>SUM('címrend kötelező'!EN47+'címrend önként'!EN47+'címrend államig'!EN47)</f>
        <v>0</v>
      </c>
      <c r="EO47" s="6">
        <f>SUM('címrend kötelező'!EO47+'címrend önként'!EO47+'címrend államig'!EO47)</f>
        <v>0</v>
      </c>
      <c r="EP47" s="6">
        <f>SUM('címrend kötelező'!EP47+'címrend önként'!EP47+'címrend államig'!EP47)</f>
        <v>0</v>
      </c>
      <c r="EQ47" s="6">
        <f>SUM('címrend kötelező'!EQ47+'címrend önként'!EQ47+'címrend államig'!EQ47)</f>
        <v>0</v>
      </c>
      <c r="ER47" s="6">
        <f>SUM('címrend kötelező'!ER47+'címrend önként'!ER47+'címrend államig'!ER47)</f>
        <v>0</v>
      </c>
      <c r="ES47" s="6">
        <f>SUM('címrend kötelező'!ES47+'címrend önként'!ES47+'címrend államig'!ES47)</f>
        <v>0</v>
      </c>
      <c r="ET47" s="6">
        <f>SUM('címrend kötelező'!ET47+'címrend önként'!ET47+'címrend államig'!ET47)</f>
        <v>0</v>
      </c>
      <c r="EU47" s="6">
        <f>SUM('címrend kötelező'!EU47+'címrend önként'!EU47+'címrend államig'!EU47)</f>
        <v>0</v>
      </c>
      <c r="EV47" s="251">
        <f t="shared" si="1076"/>
        <v>0</v>
      </c>
      <c r="EW47" s="251">
        <f t="shared" si="1077"/>
        <v>0</v>
      </c>
      <c r="EX47" s="251">
        <f t="shared" si="1078"/>
        <v>0</v>
      </c>
      <c r="EY47" s="251">
        <f>'címrend kötelező'!EY47+'címrend önként'!EY47+'címrend államig'!EY47</f>
        <v>0</v>
      </c>
      <c r="EZ47" s="251">
        <f>'címrend kötelező'!EZ47+'címrend önként'!EZ47+'címrend államig'!EZ47</f>
        <v>0</v>
      </c>
      <c r="FA47" s="251">
        <f>'címrend kötelező'!FA47+'címrend önként'!FA47+'címrend államig'!FA47</f>
        <v>0</v>
      </c>
      <c r="FB47" s="251">
        <f>'címrend kötelező'!FB47+'címrend önként'!FB47+'címrend államig'!FB47</f>
        <v>0</v>
      </c>
      <c r="FC47" s="251">
        <f>'címrend kötelező'!FC47+'címrend önként'!FC47+'címrend államig'!FC47</f>
        <v>0</v>
      </c>
      <c r="FD47" s="251">
        <f>'címrend kötelező'!FD47+'címrend önként'!FD47+'címrend államig'!FD47</f>
        <v>0</v>
      </c>
      <c r="FE47" s="251">
        <f>'címrend kötelező'!FE47+'címrend önként'!FE47+'címrend államig'!FE47</f>
        <v>0</v>
      </c>
      <c r="FF47" s="251">
        <f>'címrend kötelező'!FF47+'címrend önként'!FF47+'címrend államig'!FF47</f>
        <v>0</v>
      </c>
      <c r="FG47" s="251">
        <f>'címrend kötelező'!FG47+'címrend önként'!FG47+'címrend államig'!FG47</f>
        <v>0</v>
      </c>
      <c r="FH47" s="251">
        <f>'címrend kötelező'!FH47+'címrend önként'!FH47+'címrend államig'!FH47</f>
        <v>0</v>
      </c>
      <c r="FI47" s="251">
        <f>'címrend kötelező'!FI47+'címrend önként'!FI47+'címrend államig'!FI47</f>
        <v>0</v>
      </c>
      <c r="FJ47" s="251">
        <f>'címrend kötelező'!FJ47+'címrend önként'!FJ47+'címrend államig'!FJ47</f>
        <v>0</v>
      </c>
      <c r="FK47" s="251">
        <f>'címrend kötelező'!FK47+'címrend önként'!FK47+'címrend államig'!FK47</f>
        <v>0</v>
      </c>
      <c r="FL47" s="251">
        <f>'címrend kötelező'!FL47+'címrend önként'!FL47+'címrend államig'!FL47</f>
        <v>0</v>
      </c>
      <c r="FM47" s="251">
        <f>'címrend kötelező'!FM47+'címrend önként'!FM47+'címrend államig'!FM47</f>
        <v>0</v>
      </c>
      <c r="FN47" s="251">
        <f>'címrend kötelező'!FN47+'címrend önként'!FN47+'címrend államig'!FN47</f>
        <v>0</v>
      </c>
      <c r="FO47" s="251">
        <f>'címrend kötelező'!FO47+'címrend önként'!FO47+'címrend államig'!FO47</f>
        <v>0</v>
      </c>
      <c r="FP47" s="251">
        <f>'címrend kötelező'!FP47+'címrend önként'!FP47+'címrend államig'!FP47</f>
        <v>0</v>
      </c>
      <c r="FQ47" s="251">
        <f>'címrend kötelező'!FQ47+'címrend önként'!FQ47+'címrend államig'!FQ47</f>
        <v>0</v>
      </c>
      <c r="FR47" s="251">
        <f>'címrend kötelező'!FR47+'címrend önként'!FR47+'címrend államig'!FR47</f>
        <v>0</v>
      </c>
      <c r="FS47" s="251">
        <f>'címrend kötelező'!FS47+'címrend önként'!FS47+'címrend államig'!FS47</f>
        <v>0</v>
      </c>
      <c r="FT47" s="251">
        <f>'címrend kötelező'!FT47+'címrend önként'!FT47+'címrend államig'!FT47</f>
        <v>0</v>
      </c>
      <c r="FU47" s="251">
        <f>'címrend kötelező'!FU47+'címrend önként'!FU47+'címrend államig'!FU47</f>
        <v>0</v>
      </c>
      <c r="FV47" s="251">
        <f>'címrend kötelező'!FV47+'címrend önként'!FV47+'címrend államig'!FV47</f>
        <v>0</v>
      </c>
      <c r="FW47" s="251">
        <f>'címrend kötelező'!FW47+'címrend önként'!FW47+'címrend államig'!FW47</f>
        <v>0</v>
      </c>
      <c r="FX47" s="251">
        <f>'címrend kötelező'!FX47+'címrend önként'!FX47+'címrend államig'!FX47</f>
        <v>0</v>
      </c>
      <c r="FY47" s="251">
        <f>'címrend kötelező'!FY47+'címrend önként'!FY47+'címrend államig'!FY47</f>
        <v>0</v>
      </c>
      <c r="FZ47" s="251">
        <f>'címrend kötelező'!FZ47+'címrend önként'!FZ47+'címrend államig'!FZ47</f>
        <v>0</v>
      </c>
      <c r="GA47" s="251">
        <f>'címrend kötelező'!GA47+'címrend önként'!GA47+'címrend államig'!GA47</f>
        <v>0</v>
      </c>
      <c r="GB47" s="251">
        <f>'címrend kötelező'!GB47+'címrend önként'!GB47+'címrend államig'!GB47</f>
        <v>0</v>
      </c>
      <c r="GC47" s="251">
        <f>'címrend kötelező'!GC47+'címrend önként'!GC47+'címrend államig'!GC47</f>
        <v>0</v>
      </c>
      <c r="GD47" s="251">
        <f>'címrend kötelező'!GD47+'címrend önként'!GD47+'címrend államig'!GD47</f>
        <v>0</v>
      </c>
      <c r="GE47" s="251">
        <f>'címrend kötelező'!GE47+'címrend önként'!GE47+'címrend államig'!GE47</f>
        <v>0</v>
      </c>
      <c r="GF47" s="251">
        <f>'címrend kötelező'!GF47+'címrend önként'!GF47+'címrend államig'!GF47</f>
        <v>0</v>
      </c>
      <c r="GG47" s="251">
        <f>'címrend kötelező'!GG47+'címrend önként'!GG47+'címrend államig'!GG47</f>
        <v>0</v>
      </c>
      <c r="GH47" s="251">
        <f>'címrend kötelező'!GH47+'címrend önként'!GH47+'címrend államig'!GH47</f>
        <v>0</v>
      </c>
      <c r="GI47" s="251">
        <f>'címrend kötelező'!GI47+'címrend önként'!GI47+'címrend államig'!GI47</f>
        <v>0</v>
      </c>
      <c r="GJ47" s="251">
        <f>'címrend kötelező'!GJ47+'címrend önként'!GJ47+'címrend államig'!GJ47</f>
        <v>0</v>
      </c>
      <c r="GK47" s="251">
        <f>'címrend kötelező'!GK47+'címrend önként'!GK47+'címrend államig'!GK47</f>
        <v>0</v>
      </c>
      <c r="GL47" s="251">
        <f t="shared" si="1079"/>
        <v>0</v>
      </c>
      <c r="GM47" s="251">
        <f t="shared" si="1080"/>
        <v>0</v>
      </c>
      <c r="GN47" s="251">
        <f t="shared" si="1080"/>
        <v>0</v>
      </c>
      <c r="GO47" s="251">
        <f>'címrend kötelező'!GO47+'címrend önként'!GO47+'címrend államig'!GO47</f>
        <v>0</v>
      </c>
      <c r="GP47" s="251">
        <f>'címrend kötelező'!GP47+'címrend önként'!GP47+'címrend államig'!GP47</f>
        <v>0</v>
      </c>
      <c r="GQ47" s="251">
        <f>'címrend kötelező'!GQ47+'címrend önként'!GQ47+'címrend államig'!GQ47</f>
        <v>0</v>
      </c>
      <c r="GR47" s="251">
        <f>'címrend kötelező'!GR47+'címrend önként'!GR47+'címrend államig'!GR47</f>
        <v>0</v>
      </c>
      <c r="GS47" s="251">
        <f>'címrend kötelező'!GS47+'címrend önként'!GS47+'címrend államig'!GS47</f>
        <v>0</v>
      </c>
      <c r="GT47" s="251">
        <f>'címrend kötelező'!GT47+'címrend önként'!GT47+'címrend államig'!GT47</f>
        <v>0</v>
      </c>
      <c r="GU47" s="251">
        <f>'címrend kötelező'!GU47+'címrend önként'!GU47+'címrend államig'!GU47</f>
        <v>0</v>
      </c>
      <c r="GV47" s="251">
        <f>'címrend kötelező'!GV47+'címrend önként'!GV47+'címrend államig'!GV47</f>
        <v>0</v>
      </c>
      <c r="GW47" s="251">
        <f>'címrend kötelező'!GW47+'címrend önként'!GW47+'címrend államig'!GW47</f>
        <v>0</v>
      </c>
      <c r="GX47" s="251">
        <f t="shared" si="881"/>
        <v>0</v>
      </c>
      <c r="GY47" s="251">
        <f t="shared" si="1081"/>
        <v>0</v>
      </c>
      <c r="GZ47" s="251">
        <f t="shared" si="1082"/>
        <v>0</v>
      </c>
      <c r="HA47" s="35">
        <f t="shared" si="884"/>
        <v>0</v>
      </c>
      <c r="HB47" s="35">
        <f t="shared" si="1083"/>
        <v>0</v>
      </c>
      <c r="HC47" s="131">
        <f t="shared" si="1084"/>
        <v>0</v>
      </c>
      <c r="HE47" s="136"/>
      <c r="HF47" s="136"/>
    </row>
    <row r="48" spans="1:214" ht="24.95" customHeight="1" x14ac:dyDescent="0.2">
      <c r="A48" s="120" t="s">
        <v>415</v>
      </c>
      <c r="B48" s="6">
        <f>SUM('címrend kötelező'!B48+'címrend önként'!B48+'címrend államig'!B48)</f>
        <v>0</v>
      </c>
      <c r="C48" s="6">
        <f>SUM('címrend kötelező'!C48+'címrend önként'!C48+'címrend államig'!C48)</f>
        <v>0</v>
      </c>
      <c r="D48" s="6">
        <f>SUM('címrend kötelező'!D48+'címrend önként'!D48+'címrend államig'!D48)</f>
        <v>0</v>
      </c>
      <c r="E48" s="6">
        <f>SUM('címrend kötelező'!E48+'címrend önként'!E48+'címrend államig'!E48)</f>
        <v>0</v>
      </c>
      <c r="F48" s="6">
        <f>SUM('címrend kötelező'!F48+'címrend önként'!F48+'címrend államig'!F48)</f>
        <v>0</v>
      </c>
      <c r="G48" s="6">
        <f>SUM('címrend kötelező'!G48+'címrend önként'!G48+'címrend államig'!G48)</f>
        <v>0</v>
      </c>
      <c r="H48" s="6">
        <f>SUM('címrend kötelező'!H48+'címrend önként'!H48+'címrend államig'!H48)</f>
        <v>0</v>
      </c>
      <c r="I48" s="6">
        <f>SUM('címrend kötelező'!I48+'címrend önként'!I48+'címrend államig'!I48)</f>
        <v>0</v>
      </c>
      <c r="J48" s="6">
        <f>SUM('címrend kötelező'!J48+'címrend önként'!J48+'címrend államig'!J48)</f>
        <v>0</v>
      </c>
      <c r="K48" s="6">
        <f>SUM('címrend kötelező'!K48+'címrend önként'!K48+'címrend államig'!K48)</f>
        <v>0</v>
      </c>
      <c r="L48" s="6">
        <f>SUM('címrend kötelező'!L48+'címrend önként'!L48+'címrend államig'!L48)</f>
        <v>0</v>
      </c>
      <c r="M48" s="6">
        <f>SUM('címrend kötelező'!M48+'címrend önként'!M48+'címrend államig'!M48)</f>
        <v>0</v>
      </c>
      <c r="N48" s="6">
        <f>SUM('címrend kötelező'!N48+'címrend önként'!N48+'címrend államig'!N48)</f>
        <v>0</v>
      </c>
      <c r="O48" s="6">
        <f>SUM('címrend kötelező'!O48+'címrend önként'!O48+'címrend államig'!O48)</f>
        <v>0</v>
      </c>
      <c r="P48" s="6">
        <f>SUM('címrend kötelező'!P48+'címrend önként'!P48+'címrend államig'!P48)</f>
        <v>0</v>
      </c>
      <c r="Q48" s="6">
        <f>SUM('címrend kötelező'!Q48+'címrend önként'!Q48+'címrend államig'!Q48)</f>
        <v>0</v>
      </c>
      <c r="R48" s="6">
        <f>SUM('címrend kötelező'!R48+'címrend önként'!R48+'címrend államig'!R48)</f>
        <v>0</v>
      </c>
      <c r="S48" s="6">
        <f>SUM('címrend kötelező'!S48+'címrend önként'!S48+'címrend államig'!S48)</f>
        <v>0</v>
      </c>
      <c r="T48" s="6">
        <f>SUM('címrend kötelező'!T48+'címrend önként'!T48+'címrend államig'!T48)</f>
        <v>0</v>
      </c>
      <c r="U48" s="6">
        <f>SUM('címrend kötelező'!U48+'címrend önként'!U48+'címrend államig'!U48)</f>
        <v>0</v>
      </c>
      <c r="V48" s="6">
        <f>SUM('címrend kötelező'!V48+'címrend önként'!V48+'címrend államig'!V48)</f>
        <v>0</v>
      </c>
      <c r="W48" s="6">
        <f>SUM('címrend kötelező'!W48+'címrend önként'!W48+'címrend államig'!W48)</f>
        <v>0</v>
      </c>
      <c r="X48" s="6">
        <f>SUM('címrend kötelező'!X48+'címrend önként'!X48+'címrend államig'!X48)</f>
        <v>0</v>
      </c>
      <c r="Y48" s="6">
        <f>SUM('címrend kötelező'!Y48+'címrend önként'!Y48+'címrend államig'!Y48)</f>
        <v>0</v>
      </c>
      <c r="Z48" s="6">
        <f>SUM('címrend kötelező'!Z48+'címrend önként'!Z48+'címrend államig'!Z48)</f>
        <v>0</v>
      </c>
      <c r="AA48" s="6">
        <f>SUM('címrend kötelező'!AA48+'címrend önként'!AA48+'címrend államig'!AA48)</f>
        <v>0</v>
      </c>
      <c r="AB48" s="6">
        <f>SUM('címrend kötelező'!AB48+'címrend önként'!AB48+'címrend államig'!AB48)</f>
        <v>0</v>
      </c>
      <c r="AC48" s="6">
        <f>SUM('címrend kötelező'!AC48+'címrend önként'!AC48+'címrend államig'!AC48)</f>
        <v>0</v>
      </c>
      <c r="AD48" s="6">
        <f>SUM('címrend kötelező'!AD48+'címrend önként'!AD48+'címrend államig'!AD48)</f>
        <v>0</v>
      </c>
      <c r="AE48" s="6">
        <f>SUM('címrend kötelező'!AE48+'címrend önként'!AE48+'címrend államig'!AE48)</f>
        <v>0</v>
      </c>
      <c r="AF48" s="6">
        <f>SUM('címrend kötelező'!AF48+'címrend önként'!AF48+'címrend államig'!AF48)</f>
        <v>0</v>
      </c>
      <c r="AG48" s="6">
        <f>SUM('címrend kötelező'!AG48+'címrend önként'!AG48+'címrend államig'!AG48)</f>
        <v>0</v>
      </c>
      <c r="AH48" s="6">
        <f>SUM('címrend kötelező'!AH48+'címrend önként'!AH48+'címrend államig'!AH48)</f>
        <v>0</v>
      </c>
      <c r="AI48" s="6">
        <f>SUM('címrend kötelező'!AI48+'címrend önként'!AI48+'címrend államig'!AI48)</f>
        <v>0</v>
      </c>
      <c r="AJ48" s="6">
        <f>SUM('címrend kötelező'!AJ48+'címrend önként'!AJ48+'címrend államig'!AJ48)</f>
        <v>0</v>
      </c>
      <c r="AK48" s="6">
        <f>SUM('címrend kötelező'!AK48+'címrend önként'!AK48+'címrend államig'!AK48)</f>
        <v>0</v>
      </c>
      <c r="AL48" s="6">
        <f>SUM('címrend kötelező'!AL48+'címrend önként'!AL48+'címrend államig'!AL48)</f>
        <v>0</v>
      </c>
      <c r="AM48" s="6">
        <f>SUM('címrend kötelező'!AM48+'címrend önként'!AM48+'címrend államig'!AM48)</f>
        <v>0</v>
      </c>
      <c r="AN48" s="6">
        <f>SUM('címrend kötelező'!AN48+'címrend önként'!AN48+'címrend államig'!AN48)</f>
        <v>0</v>
      </c>
      <c r="AO48" s="6">
        <f>SUM('címrend kötelező'!AO48+'címrend önként'!AO48+'címrend államig'!AO48)</f>
        <v>0</v>
      </c>
      <c r="AP48" s="6">
        <f>SUM('címrend kötelező'!AP48+'címrend önként'!AP48+'címrend államig'!AP48)</f>
        <v>0</v>
      </c>
      <c r="AQ48" s="6">
        <f>SUM('címrend kötelező'!AQ48+'címrend önként'!AQ48+'címrend államig'!AQ48)</f>
        <v>0</v>
      </c>
      <c r="AR48" s="6">
        <f>SUM('címrend kötelező'!AR48+'címrend önként'!AR48+'címrend államig'!AR48)</f>
        <v>0</v>
      </c>
      <c r="AS48" s="6">
        <f>SUM('címrend kötelező'!AS48+'címrend önként'!AS48+'címrend államig'!AS48)</f>
        <v>0</v>
      </c>
      <c r="AT48" s="6">
        <f>SUM('címrend kötelező'!AT48+'címrend önként'!AT48+'címrend államig'!AT48)</f>
        <v>0</v>
      </c>
      <c r="AU48" s="6">
        <f>SUM('címrend kötelező'!AU48+'címrend önként'!AU48+'címrend államig'!AU48)</f>
        <v>0</v>
      </c>
      <c r="AV48" s="6">
        <f>SUM('címrend kötelező'!AV48+'címrend önként'!AV48+'címrend államig'!AV48)</f>
        <v>0</v>
      </c>
      <c r="AW48" s="6">
        <f>SUM('címrend kötelező'!AW48+'címrend önként'!AW48+'címrend államig'!AW48)</f>
        <v>0</v>
      </c>
      <c r="AX48" s="6">
        <f>SUM('címrend kötelező'!AX48+'címrend önként'!AX48+'címrend államig'!AX48)</f>
        <v>0</v>
      </c>
      <c r="AY48" s="6">
        <f>SUM('címrend kötelező'!AY48+'címrend önként'!AY48+'címrend államig'!AY48)</f>
        <v>0</v>
      </c>
      <c r="AZ48" s="6">
        <f>SUM('címrend kötelező'!AZ48+'címrend önként'!AZ48+'címrend államig'!AZ48)</f>
        <v>0</v>
      </c>
      <c r="BA48" s="6">
        <f>SUM('címrend kötelező'!BA48+'címrend önként'!BA48+'címrend államig'!BA48)</f>
        <v>0</v>
      </c>
      <c r="BB48" s="6">
        <f>SUM('címrend kötelező'!BB48+'címrend önként'!BB48+'címrend államig'!BB48)</f>
        <v>0</v>
      </c>
      <c r="BC48" s="6">
        <f>SUM('címrend kötelező'!BC48+'címrend önként'!BC48+'címrend államig'!BC48)</f>
        <v>0</v>
      </c>
      <c r="BD48" s="6">
        <f>SUM('címrend kötelező'!BD48+'címrend önként'!BD48+'címrend államig'!BD48)</f>
        <v>0</v>
      </c>
      <c r="BE48" s="6">
        <f>SUM('címrend kötelező'!BE48+'címrend önként'!BE48+'címrend államig'!BE48)</f>
        <v>0</v>
      </c>
      <c r="BF48" s="6">
        <f>SUM('címrend kötelező'!BF48+'címrend önként'!BF48+'címrend államig'!BF48)</f>
        <v>0</v>
      </c>
      <c r="BG48" s="6">
        <f>SUM('címrend kötelező'!BG48+'címrend önként'!BG48+'címrend államig'!BG48)</f>
        <v>0</v>
      </c>
      <c r="BH48" s="6">
        <f>SUM('címrend kötelező'!BH48+'címrend önként'!BH48+'címrend államig'!BH48)</f>
        <v>0</v>
      </c>
      <c r="BI48" s="6">
        <f>SUM('címrend kötelező'!BI48+'címrend önként'!BI48+'címrend államig'!BI48)</f>
        <v>0</v>
      </c>
      <c r="BJ48" s="6">
        <f>SUM('címrend kötelező'!BJ48+'címrend önként'!BJ48+'címrend államig'!BJ48)</f>
        <v>0</v>
      </c>
      <c r="BK48" s="6">
        <f>SUM('címrend kötelező'!BK48+'címrend önként'!BK48+'címrend államig'!BK48)</f>
        <v>0</v>
      </c>
      <c r="BL48" s="6">
        <f>SUM('címrend kötelező'!BL48+'címrend önként'!BL48+'címrend államig'!BL48)</f>
        <v>0</v>
      </c>
      <c r="BM48" s="6">
        <f>SUM('címrend kötelező'!BM48+'címrend önként'!BM48+'címrend államig'!BM48)</f>
        <v>0</v>
      </c>
      <c r="BN48" s="6">
        <f>SUM('címrend kötelező'!BN48+'címrend önként'!BN48+'címrend államig'!BN48)</f>
        <v>0</v>
      </c>
      <c r="BO48" s="6">
        <f>SUM('címrend kötelező'!BO48+'címrend önként'!BO48+'címrend államig'!BO48)</f>
        <v>0</v>
      </c>
      <c r="BP48" s="6">
        <f>SUM('címrend kötelező'!BP48+'címrend önként'!BP48+'címrend államig'!BP48)</f>
        <v>0</v>
      </c>
      <c r="BQ48" s="6">
        <f>SUM('címrend kötelező'!BQ48+'címrend önként'!BQ48+'címrend államig'!BQ48)</f>
        <v>0</v>
      </c>
      <c r="BR48" s="6">
        <f>SUM('címrend kötelező'!BR48+'címrend önként'!BR48+'címrend államig'!BR48)</f>
        <v>0</v>
      </c>
      <c r="BS48" s="6">
        <f>SUM('címrend kötelező'!BS48+'címrend önként'!BS48+'címrend államig'!BS48)</f>
        <v>0</v>
      </c>
      <c r="BT48" s="6">
        <f>SUM('címrend kötelező'!BT48+'címrend önként'!BT48+'címrend államig'!BT48)</f>
        <v>0</v>
      </c>
      <c r="BU48" s="6">
        <f>SUM('címrend kötelező'!BU48+'címrend önként'!BU48+'címrend államig'!BU48)</f>
        <v>0</v>
      </c>
      <c r="BV48" s="6">
        <f>SUM('címrend kötelező'!BV48+'címrend önként'!BV48+'címrend államig'!BV48)</f>
        <v>0</v>
      </c>
      <c r="BW48" s="6">
        <f>SUM('címrend kötelező'!BW48+'címrend önként'!BW48+'címrend államig'!BW48)</f>
        <v>0</v>
      </c>
      <c r="BX48" s="6">
        <f>SUM('címrend kötelező'!BX48+'címrend önként'!BX48+'címrend államig'!BX48)</f>
        <v>0</v>
      </c>
      <c r="BY48" s="6">
        <f>SUM('címrend kötelező'!BY48+'címrend önként'!BY48+'címrend államig'!BY48)</f>
        <v>0</v>
      </c>
      <c r="BZ48" s="6">
        <f>SUM('címrend kötelező'!BZ48+'címrend önként'!BZ48+'címrend államig'!BZ48)</f>
        <v>0</v>
      </c>
      <c r="CA48" s="6">
        <f>SUM('címrend kötelező'!CA48+'címrend önként'!CA48+'címrend államig'!CA48)</f>
        <v>0</v>
      </c>
      <c r="CB48" s="6">
        <f>SUM('címrend kötelező'!CB48+'címrend önként'!CB48+'címrend államig'!CB48)</f>
        <v>0</v>
      </c>
      <c r="CC48" s="6">
        <f>SUM('címrend kötelező'!CC48+'címrend önként'!CC48+'címrend államig'!CC48)</f>
        <v>0</v>
      </c>
      <c r="CD48" s="6">
        <f>SUM('címrend kötelező'!CD48+'címrend önként'!CD48+'címrend államig'!CD48)</f>
        <v>0</v>
      </c>
      <c r="CE48" s="6">
        <f>SUM('címrend kötelező'!CE48+'címrend önként'!CE48+'címrend államig'!CE48)</f>
        <v>0</v>
      </c>
      <c r="CF48" s="6">
        <f>SUM('címrend kötelező'!CF48+'címrend önként'!CF48+'címrend államig'!CF48)</f>
        <v>0</v>
      </c>
      <c r="CG48" s="6">
        <f>SUM('címrend kötelező'!CG48+'címrend önként'!CG48+'címrend államig'!CG48)</f>
        <v>0</v>
      </c>
      <c r="CH48" s="6">
        <f>SUM('címrend kötelező'!CH48+'címrend önként'!CH48+'címrend államig'!CH48)</f>
        <v>0</v>
      </c>
      <c r="CI48" s="6">
        <f>SUM('címrend kötelező'!CI48+'címrend önként'!CI48+'címrend államig'!CI48)</f>
        <v>0</v>
      </c>
      <c r="CJ48" s="6">
        <f>SUM('címrend kötelező'!CJ48+'címrend önként'!CJ48+'címrend államig'!CJ48)</f>
        <v>0</v>
      </c>
      <c r="CK48" s="6">
        <f>SUM('címrend kötelező'!CK48+'címrend önként'!CK48+'címrend államig'!CK48)</f>
        <v>0</v>
      </c>
      <c r="CL48" s="6">
        <f>SUM('címrend kötelező'!CL48+'címrend önként'!CL48+'címrend államig'!CL48)</f>
        <v>0</v>
      </c>
      <c r="CM48" s="6">
        <f>SUM('címrend kötelező'!CM48+'címrend önként'!CM48+'címrend államig'!CM48)</f>
        <v>0</v>
      </c>
      <c r="CN48" s="6">
        <f>SUM('címrend kötelező'!CN48+'címrend önként'!CN48+'címrend államig'!CN48)</f>
        <v>0</v>
      </c>
      <c r="CO48" s="6">
        <f>SUM('címrend kötelező'!CO48+'címrend önként'!CO48+'címrend államig'!CO48)</f>
        <v>0</v>
      </c>
      <c r="CP48" s="6">
        <f>SUM('címrend kötelező'!CP48+'címrend önként'!CP48+'címrend államig'!CP48)</f>
        <v>0</v>
      </c>
      <c r="CQ48" s="6">
        <f>SUM('címrend kötelező'!CQ48+'címrend önként'!CQ48+'címrend államig'!CQ48)</f>
        <v>0</v>
      </c>
      <c r="CR48" s="6">
        <f>SUM('címrend kötelező'!CR48+'címrend önként'!CR48+'címrend államig'!CR48)</f>
        <v>0</v>
      </c>
      <c r="CS48" s="6">
        <f>SUM('címrend kötelező'!CS48+'címrend önként'!CS48+'címrend államig'!CS48)</f>
        <v>0</v>
      </c>
      <c r="CT48" s="6">
        <f>SUM('címrend kötelező'!CT48+'címrend önként'!CT48+'címrend államig'!CT48)</f>
        <v>0</v>
      </c>
      <c r="CU48" s="6">
        <f>SUM('címrend kötelező'!CU48+'címrend önként'!CU48+'címrend államig'!CU48)</f>
        <v>0</v>
      </c>
      <c r="CV48" s="6">
        <f>SUM('címrend kötelező'!CV48+'címrend önként'!CV48+'címrend államig'!CV48)</f>
        <v>0</v>
      </c>
      <c r="CW48" s="6">
        <f>SUM('címrend kötelező'!CW48+'címrend önként'!CW48+'címrend államig'!CW48)</f>
        <v>0</v>
      </c>
      <c r="CX48" s="6">
        <f>SUM('címrend kötelező'!CX48+'címrend önként'!CX48+'címrend államig'!CX48)</f>
        <v>0</v>
      </c>
      <c r="CY48" s="6">
        <f>SUM('címrend kötelező'!CY48+'címrend önként'!CY48+'címrend államig'!CY48)</f>
        <v>0</v>
      </c>
      <c r="CZ48" s="6">
        <f>SUM('címrend kötelező'!CZ48+'címrend önként'!CZ48+'címrend államig'!CZ48)</f>
        <v>0</v>
      </c>
      <c r="DA48" s="6">
        <f>SUM('címrend kötelező'!DA48+'címrend önként'!DA48+'címrend államig'!DA48)</f>
        <v>0</v>
      </c>
      <c r="DB48" s="6">
        <f>SUM('címrend kötelező'!DB48+'címrend önként'!DB48+'címrend államig'!DB48)</f>
        <v>0</v>
      </c>
      <c r="DC48" s="6">
        <f>SUM('címrend kötelező'!DC48+'címrend önként'!DC48+'címrend államig'!DC48)</f>
        <v>0</v>
      </c>
      <c r="DD48" s="6">
        <f>SUM('címrend kötelező'!DD48+'címrend önként'!DD48+'címrend államig'!DD48)</f>
        <v>0</v>
      </c>
      <c r="DE48" s="6">
        <f>SUM('címrend kötelező'!DE48+'címrend önként'!DE48+'címrend államig'!DE48)</f>
        <v>0</v>
      </c>
      <c r="DF48" s="6">
        <f>SUM('címrend kötelező'!DF48+'címrend önként'!DF48+'címrend államig'!DF48)</f>
        <v>0</v>
      </c>
      <c r="DG48" s="6">
        <f>SUM('címrend kötelező'!DG48+'címrend önként'!DG48+'címrend államig'!DG48)</f>
        <v>0</v>
      </c>
      <c r="DH48" s="6">
        <f>SUM('címrend kötelező'!DH48+'címrend önként'!DH48+'címrend államig'!DH48)</f>
        <v>0</v>
      </c>
      <c r="DI48" s="6">
        <f>SUM('címrend kötelező'!DI48+'címrend önként'!DI48+'címrend államig'!DI48)</f>
        <v>0</v>
      </c>
      <c r="DJ48" s="6">
        <f>SUM('címrend kötelező'!DJ48+'címrend önként'!DJ48+'címrend államig'!DJ48)</f>
        <v>0</v>
      </c>
      <c r="DK48" s="6">
        <f>SUM('címrend kötelező'!DK48+'címrend önként'!DK48+'címrend államig'!DK48)</f>
        <v>0</v>
      </c>
      <c r="DL48" s="6">
        <f>SUM('címrend kötelező'!DL48+'címrend önként'!DL48+'címrend államig'!DL48)</f>
        <v>0</v>
      </c>
      <c r="DM48" s="6">
        <f>SUM('címrend kötelező'!DM48+'címrend önként'!DM48+'címrend államig'!DM48)</f>
        <v>0</v>
      </c>
      <c r="DN48" s="6">
        <f>SUM('címrend kötelező'!DN48+'címrend önként'!DN48+'címrend államig'!DN48)</f>
        <v>0</v>
      </c>
      <c r="DO48" s="6">
        <f>SUM('címrend kötelező'!DO48+'címrend önként'!DO48+'címrend államig'!DO48)</f>
        <v>0</v>
      </c>
      <c r="DP48" s="6">
        <f>SUM('címrend kötelező'!DP48+'címrend önként'!DP48+'címrend államig'!DP48)</f>
        <v>0</v>
      </c>
      <c r="DQ48" s="6">
        <f>SUM('címrend kötelező'!DQ48+'címrend önként'!DQ48+'címrend államig'!DQ48)</f>
        <v>0</v>
      </c>
      <c r="DR48" s="251">
        <f t="shared" si="1073"/>
        <v>0</v>
      </c>
      <c r="DS48" s="251">
        <f t="shared" si="1074"/>
        <v>0</v>
      </c>
      <c r="DT48" s="251">
        <f t="shared" si="1075"/>
        <v>0</v>
      </c>
      <c r="DU48" s="6">
        <f>SUM('címrend kötelező'!DU48+'címrend önként'!DU48+'címrend államig'!DU48)</f>
        <v>0</v>
      </c>
      <c r="DV48" s="6">
        <f>SUM('címrend kötelező'!DV48+'címrend önként'!DV48+'címrend államig'!DV48)</f>
        <v>0</v>
      </c>
      <c r="DW48" s="6">
        <f>SUM('címrend kötelező'!DW48+'címrend önként'!DW48+'címrend államig'!DW48)</f>
        <v>0</v>
      </c>
      <c r="DX48" s="6">
        <f>SUM('címrend kötelező'!DX48+'címrend önként'!DX48+'címrend államig'!DX48)</f>
        <v>0</v>
      </c>
      <c r="DY48" s="6">
        <f>SUM('címrend kötelező'!DY48+'címrend önként'!DY48+'címrend államig'!DY48)</f>
        <v>0</v>
      </c>
      <c r="DZ48" s="6">
        <f>SUM('címrend kötelező'!DZ48+'címrend önként'!DZ48+'címrend államig'!DZ48)</f>
        <v>0</v>
      </c>
      <c r="EA48" s="6">
        <f>SUM('címrend kötelező'!EA48+'címrend önként'!EA48+'címrend államig'!EA48)</f>
        <v>0</v>
      </c>
      <c r="EB48" s="6">
        <f>SUM('címrend kötelező'!EB48+'címrend önként'!EB48+'címrend államig'!EB48)</f>
        <v>0</v>
      </c>
      <c r="EC48" s="6">
        <f>SUM('címrend kötelező'!EC48+'címrend önként'!EC48+'címrend államig'!EC48)</f>
        <v>0</v>
      </c>
      <c r="ED48" s="6">
        <f>SUM('címrend kötelező'!ED48+'címrend önként'!ED48+'címrend államig'!ED48)</f>
        <v>0</v>
      </c>
      <c r="EE48" s="6">
        <f>SUM('címrend kötelező'!EE48+'címrend önként'!EE48+'címrend államig'!EE48)</f>
        <v>0</v>
      </c>
      <c r="EF48" s="6">
        <f>SUM('címrend kötelező'!EF48+'címrend önként'!EF48+'címrend államig'!EF48)</f>
        <v>0</v>
      </c>
      <c r="EG48" s="6">
        <f>SUM('címrend kötelező'!EG48+'címrend önként'!EG48+'címrend államig'!EG48)</f>
        <v>0</v>
      </c>
      <c r="EH48" s="6">
        <f>SUM('címrend kötelező'!EH48+'címrend önként'!EH48+'címrend államig'!EH48)</f>
        <v>0</v>
      </c>
      <c r="EI48" s="6">
        <f>SUM('címrend kötelező'!EI48+'címrend önként'!EI48+'címrend államig'!EI48)</f>
        <v>0</v>
      </c>
      <c r="EJ48" s="6">
        <f>SUM('címrend kötelező'!EJ48+'címrend önként'!EJ48+'címrend államig'!EJ48)</f>
        <v>0</v>
      </c>
      <c r="EK48" s="6">
        <f>SUM('címrend kötelező'!EK48+'címrend önként'!EK48+'címrend államig'!EK48)</f>
        <v>0</v>
      </c>
      <c r="EL48" s="6">
        <f>SUM('címrend kötelező'!EL48+'címrend önként'!EL48+'címrend államig'!EL48)</f>
        <v>0</v>
      </c>
      <c r="EM48" s="6">
        <f>SUM('címrend kötelező'!EM48+'címrend önként'!EM48+'címrend államig'!EM48)</f>
        <v>0</v>
      </c>
      <c r="EN48" s="6">
        <f>SUM('címrend kötelező'!EN48+'címrend önként'!EN48+'címrend államig'!EN48)</f>
        <v>0</v>
      </c>
      <c r="EO48" s="6">
        <f>SUM('címrend kötelező'!EO48+'címrend önként'!EO48+'címrend államig'!EO48)</f>
        <v>0</v>
      </c>
      <c r="EP48" s="6">
        <f>SUM('címrend kötelező'!EP48+'címrend önként'!EP48+'címrend államig'!EP48)</f>
        <v>0</v>
      </c>
      <c r="EQ48" s="6">
        <f>SUM('címrend kötelező'!EQ48+'címrend önként'!EQ48+'címrend államig'!EQ48)</f>
        <v>0</v>
      </c>
      <c r="ER48" s="6">
        <f>SUM('címrend kötelező'!ER48+'címrend önként'!ER48+'címrend államig'!ER48)</f>
        <v>0</v>
      </c>
      <c r="ES48" s="6">
        <f>SUM('címrend kötelező'!ES48+'címrend önként'!ES48+'címrend államig'!ES48)</f>
        <v>0</v>
      </c>
      <c r="ET48" s="6">
        <f>SUM('címrend kötelező'!ET48+'címrend önként'!ET48+'címrend államig'!ET48)</f>
        <v>0</v>
      </c>
      <c r="EU48" s="6">
        <f>SUM('címrend kötelező'!EU48+'címrend önként'!EU48+'címrend államig'!EU48)</f>
        <v>0</v>
      </c>
      <c r="EV48" s="251">
        <f t="shared" si="1076"/>
        <v>0</v>
      </c>
      <c r="EW48" s="251">
        <f t="shared" si="1077"/>
        <v>0</v>
      </c>
      <c r="EX48" s="251">
        <f t="shared" si="1078"/>
        <v>0</v>
      </c>
      <c r="EY48" s="251">
        <f>'címrend kötelező'!EY48+'címrend önként'!EY48+'címrend államig'!EY48</f>
        <v>0</v>
      </c>
      <c r="EZ48" s="251">
        <f>'címrend kötelező'!EZ48+'címrend önként'!EZ48+'címrend államig'!EZ48</f>
        <v>0</v>
      </c>
      <c r="FA48" s="251">
        <f>'címrend kötelező'!FA48+'címrend önként'!FA48+'címrend államig'!FA48</f>
        <v>0</v>
      </c>
      <c r="FB48" s="251">
        <f>'címrend kötelező'!FB48+'címrend önként'!FB48+'címrend államig'!FB48</f>
        <v>0</v>
      </c>
      <c r="FC48" s="251">
        <f>'címrend kötelező'!FC48+'címrend önként'!FC48+'címrend államig'!FC48</f>
        <v>0</v>
      </c>
      <c r="FD48" s="251">
        <f>'címrend kötelező'!FD48+'címrend önként'!FD48+'címrend államig'!FD48</f>
        <v>0</v>
      </c>
      <c r="FE48" s="251">
        <f>'címrend kötelező'!FE48+'címrend önként'!FE48+'címrend államig'!FE48</f>
        <v>0</v>
      </c>
      <c r="FF48" s="251">
        <f>'címrend kötelező'!FF48+'címrend önként'!FF48+'címrend államig'!FF48</f>
        <v>0</v>
      </c>
      <c r="FG48" s="251">
        <f>'címrend kötelező'!FG48+'címrend önként'!FG48+'címrend államig'!FG48</f>
        <v>0</v>
      </c>
      <c r="FH48" s="251">
        <f>'címrend kötelező'!FH48+'címrend önként'!FH48+'címrend államig'!FH48</f>
        <v>0</v>
      </c>
      <c r="FI48" s="251">
        <f>'címrend kötelező'!FI48+'címrend önként'!FI48+'címrend államig'!FI48</f>
        <v>0</v>
      </c>
      <c r="FJ48" s="251">
        <f>'címrend kötelező'!FJ48+'címrend önként'!FJ48+'címrend államig'!FJ48</f>
        <v>0</v>
      </c>
      <c r="FK48" s="251">
        <f>'címrend kötelező'!FK48+'címrend önként'!FK48+'címrend államig'!FK48</f>
        <v>0</v>
      </c>
      <c r="FL48" s="251">
        <f>'címrend kötelező'!FL48+'címrend önként'!FL48+'címrend államig'!FL48</f>
        <v>0</v>
      </c>
      <c r="FM48" s="251">
        <f>'címrend kötelező'!FM48+'címrend önként'!FM48+'címrend államig'!FM48</f>
        <v>0</v>
      </c>
      <c r="FN48" s="251">
        <f>'címrend kötelező'!FN48+'címrend önként'!FN48+'címrend államig'!FN48</f>
        <v>0</v>
      </c>
      <c r="FO48" s="251">
        <f>'címrend kötelező'!FO48+'címrend önként'!FO48+'címrend államig'!FO48</f>
        <v>0</v>
      </c>
      <c r="FP48" s="251">
        <f>'címrend kötelező'!FP48+'címrend önként'!FP48+'címrend államig'!FP48</f>
        <v>0</v>
      </c>
      <c r="FQ48" s="251">
        <f>'címrend kötelező'!FQ48+'címrend önként'!FQ48+'címrend államig'!FQ48</f>
        <v>0</v>
      </c>
      <c r="FR48" s="251">
        <f>'címrend kötelező'!FR48+'címrend önként'!FR48+'címrend államig'!FR48</f>
        <v>0</v>
      </c>
      <c r="FS48" s="251">
        <f>'címrend kötelező'!FS48+'címrend önként'!FS48+'címrend államig'!FS48</f>
        <v>0</v>
      </c>
      <c r="FT48" s="251">
        <f>'címrend kötelező'!FT48+'címrend önként'!FT48+'címrend államig'!FT48</f>
        <v>0</v>
      </c>
      <c r="FU48" s="251">
        <f>'címrend kötelező'!FU48+'címrend önként'!FU48+'címrend államig'!FU48</f>
        <v>0</v>
      </c>
      <c r="FV48" s="251">
        <f>'címrend kötelező'!FV48+'címrend önként'!FV48+'címrend államig'!FV48</f>
        <v>0</v>
      </c>
      <c r="FW48" s="251">
        <f>'címrend kötelező'!FW48+'címrend önként'!FW48+'címrend államig'!FW48</f>
        <v>0</v>
      </c>
      <c r="FX48" s="251">
        <f>'címrend kötelező'!FX48+'címrend önként'!FX48+'címrend államig'!FX48</f>
        <v>0</v>
      </c>
      <c r="FY48" s="251">
        <f>'címrend kötelező'!FY48+'címrend önként'!FY48+'címrend államig'!FY48</f>
        <v>0</v>
      </c>
      <c r="FZ48" s="251">
        <f>'címrend kötelező'!FZ48+'címrend önként'!FZ48+'címrend államig'!FZ48</f>
        <v>0</v>
      </c>
      <c r="GA48" s="251">
        <f>'címrend kötelező'!GA48+'címrend önként'!GA48+'címrend államig'!GA48</f>
        <v>0</v>
      </c>
      <c r="GB48" s="251">
        <f>'címrend kötelező'!GB48+'címrend önként'!GB48+'címrend államig'!GB48</f>
        <v>0</v>
      </c>
      <c r="GC48" s="251">
        <f>'címrend kötelező'!GC48+'címrend önként'!GC48+'címrend államig'!GC48</f>
        <v>0</v>
      </c>
      <c r="GD48" s="251">
        <f>'címrend kötelező'!GD48+'címrend önként'!GD48+'címrend államig'!GD48</f>
        <v>0</v>
      </c>
      <c r="GE48" s="251">
        <f>'címrend kötelező'!GE48+'címrend önként'!GE48+'címrend államig'!GE48</f>
        <v>0</v>
      </c>
      <c r="GF48" s="251">
        <f>'címrend kötelező'!GF48+'címrend önként'!GF48+'címrend államig'!GF48</f>
        <v>0</v>
      </c>
      <c r="GG48" s="251">
        <f>'címrend kötelező'!GG48+'címrend önként'!GG48+'címrend államig'!GG48</f>
        <v>0</v>
      </c>
      <c r="GH48" s="251">
        <f>'címrend kötelező'!GH48+'címrend önként'!GH48+'címrend államig'!GH48</f>
        <v>0</v>
      </c>
      <c r="GI48" s="251">
        <f>'címrend kötelező'!GI48+'címrend önként'!GI48+'címrend államig'!GI48</f>
        <v>0</v>
      </c>
      <c r="GJ48" s="251">
        <f>'címrend kötelező'!GJ48+'címrend önként'!GJ48+'címrend államig'!GJ48</f>
        <v>0</v>
      </c>
      <c r="GK48" s="251">
        <f>'címrend kötelező'!GK48+'címrend önként'!GK48+'címrend államig'!GK48</f>
        <v>0</v>
      </c>
      <c r="GL48" s="251">
        <f t="shared" si="1079"/>
        <v>0</v>
      </c>
      <c r="GM48" s="251">
        <f t="shared" si="1080"/>
        <v>0</v>
      </c>
      <c r="GN48" s="251">
        <f t="shared" si="1080"/>
        <v>0</v>
      </c>
      <c r="GO48" s="251">
        <f>'címrend kötelező'!GO48+'címrend önként'!GO48+'címrend államig'!GO48</f>
        <v>0</v>
      </c>
      <c r="GP48" s="251">
        <f>'címrend kötelező'!GP48+'címrend önként'!GP48+'címrend államig'!GP48</f>
        <v>0</v>
      </c>
      <c r="GQ48" s="251">
        <f>'címrend kötelező'!GQ48+'címrend önként'!GQ48+'címrend államig'!GQ48</f>
        <v>0</v>
      </c>
      <c r="GR48" s="251">
        <f>'címrend kötelező'!GR48+'címrend önként'!GR48+'címrend államig'!GR48</f>
        <v>0</v>
      </c>
      <c r="GS48" s="251">
        <f>'címrend kötelező'!GS48+'címrend önként'!GS48+'címrend államig'!GS48</f>
        <v>0</v>
      </c>
      <c r="GT48" s="251">
        <f>'címrend kötelező'!GT48+'címrend önként'!GT48+'címrend államig'!GT48</f>
        <v>0</v>
      </c>
      <c r="GU48" s="251">
        <f>'címrend kötelező'!GU48+'címrend önként'!GU48+'címrend államig'!GU48</f>
        <v>0</v>
      </c>
      <c r="GV48" s="251">
        <f>'címrend kötelező'!GV48+'címrend önként'!GV48+'címrend államig'!GV48</f>
        <v>0</v>
      </c>
      <c r="GW48" s="251">
        <f>'címrend kötelező'!GW48+'címrend önként'!GW48+'címrend államig'!GW48</f>
        <v>0</v>
      </c>
      <c r="GX48" s="251">
        <f t="shared" si="881"/>
        <v>0</v>
      </c>
      <c r="GY48" s="251">
        <f t="shared" si="1081"/>
        <v>0</v>
      </c>
      <c r="GZ48" s="251">
        <f t="shared" si="1082"/>
        <v>0</v>
      </c>
      <c r="HA48" s="35">
        <f t="shared" si="884"/>
        <v>0</v>
      </c>
      <c r="HB48" s="35">
        <f t="shared" si="1083"/>
        <v>0</v>
      </c>
      <c r="HC48" s="131">
        <f t="shared" si="1084"/>
        <v>0</v>
      </c>
      <c r="HE48" s="136"/>
      <c r="HF48" s="136"/>
    </row>
    <row r="49" spans="1:214" s="12" customFormat="1" ht="15" customHeight="1" x14ac:dyDescent="0.2">
      <c r="A49" s="121" t="s">
        <v>416</v>
      </c>
      <c r="B49" s="5">
        <f>B50+B51</f>
        <v>0</v>
      </c>
      <c r="C49" s="5">
        <f t="shared" ref="C49:D49" si="1085">C50+C51</f>
        <v>0</v>
      </c>
      <c r="D49" s="5">
        <f t="shared" si="1085"/>
        <v>0</v>
      </c>
      <c r="E49" s="5">
        <f>E50+E51</f>
        <v>0</v>
      </c>
      <c r="F49" s="5">
        <f t="shared" ref="F49" si="1086">F50+F51</f>
        <v>0</v>
      </c>
      <c r="G49" s="5">
        <f t="shared" ref="G49" si="1087">G50+G51</f>
        <v>0</v>
      </c>
      <c r="H49" s="5">
        <f>H50+H51</f>
        <v>0</v>
      </c>
      <c r="I49" s="5">
        <f t="shared" ref="I49" si="1088">I50+I51</f>
        <v>0</v>
      </c>
      <c r="J49" s="5">
        <f t="shared" ref="J49" si="1089">J50+J51</f>
        <v>0</v>
      </c>
      <c r="K49" s="5">
        <f>K50+K51</f>
        <v>500</v>
      </c>
      <c r="L49" s="5">
        <f t="shared" ref="L49" si="1090">L50+L51</f>
        <v>0</v>
      </c>
      <c r="M49" s="5">
        <f t="shared" ref="M49" si="1091">M50+M51</f>
        <v>500</v>
      </c>
      <c r="N49" s="5">
        <f>N50+N51</f>
        <v>0</v>
      </c>
      <c r="O49" s="5">
        <f t="shared" ref="O49" si="1092">O50+O51</f>
        <v>0</v>
      </c>
      <c r="P49" s="5">
        <f t="shared" ref="P49" si="1093">P50+P51</f>
        <v>0</v>
      </c>
      <c r="Q49" s="5">
        <f>Q50+Q51</f>
        <v>0</v>
      </c>
      <c r="R49" s="5">
        <f t="shared" ref="R49" si="1094">R50+R51</f>
        <v>0</v>
      </c>
      <c r="S49" s="5">
        <f t="shared" ref="S49" si="1095">S50+S51</f>
        <v>0</v>
      </c>
      <c r="T49" s="5">
        <f>T50+T51</f>
        <v>0</v>
      </c>
      <c r="U49" s="5">
        <f t="shared" ref="U49" si="1096">U50+U51</f>
        <v>0</v>
      </c>
      <c r="V49" s="5">
        <f t="shared" ref="V49" si="1097">V50+V51</f>
        <v>0</v>
      </c>
      <c r="W49" s="5">
        <f>W50+W51</f>
        <v>0</v>
      </c>
      <c r="X49" s="5">
        <f t="shared" ref="X49" si="1098">X50+X51</f>
        <v>0</v>
      </c>
      <c r="Y49" s="5">
        <f t="shared" ref="Y49" si="1099">Y50+Y51</f>
        <v>0</v>
      </c>
      <c r="Z49" s="5">
        <f>Z50+Z51</f>
        <v>0</v>
      </c>
      <c r="AA49" s="5">
        <f t="shared" ref="AA49" si="1100">AA50+AA51</f>
        <v>0</v>
      </c>
      <c r="AB49" s="5">
        <f t="shared" ref="AB49" si="1101">AB50+AB51</f>
        <v>0</v>
      </c>
      <c r="AC49" s="5">
        <f>AC50+AC51</f>
        <v>0</v>
      </c>
      <c r="AD49" s="5">
        <f t="shared" ref="AD49" si="1102">AD50+AD51</f>
        <v>0</v>
      </c>
      <c r="AE49" s="5">
        <f t="shared" ref="AE49" si="1103">AE50+AE51</f>
        <v>0</v>
      </c>
      <c r="AF49" s="5">
        <f>AF50+AF51</f>
        <v>0</v>
      </c>
      <c r="AG49" s="5">
        <f t="shared" ref="AG49" si="1104">AG50+AG51</f>
        <v>0</v>
      </c>
      <c r="AH49" s="5">
        <f t="shared" ref="AH49" si="1105">AH50+AH51</f>
        <v>0</v>
      </c>
      <c r="AI49" s="5">
        <f>AI50+AI51</f>
        <v>0</v>
      </c>
      <c r="AJ49" s="5">
        <f t="shared" ref="AJ49" si="1106">AJ50+AJ51</f>
        <v>0</v>
      </c>
      <c r="AK49" s="5">
        <f t="shared" ref="AK49" si="1107">AK50+AK51</f>
        <v>0</v>
      </c>
      <c r="AL49" s="5">
        <f>AL50+AL51</f>
        <v>0</v>
      </c>
      <c r="AM49" s="5">
        <f t="shared" ref="AM49" si="1108">AM50+AM51</f>
        <v>0</v>
      </c>
      <c r="AN49" s="5">
        <f t="shared" ref="AN49" si="1109">AN50+AN51</f>
        <v>0</v>
      </c>
      <c r="AO49" s="5">
        <f>AO50+AO51</f>
        <v>0</v>
      </c>
      <c r="AP49" s="5">
        <f t="shared" ref="AP49" si="1110">AP50+AP51</f>
        <v>0</v>
      </c>
      <c r="AQ49" s="5">
        <f t="shared" ref="AQ49" si="1111">AQ50+AQ51</f>
        <v>0</v>
      </c>
      <c r="AR49" s="5">
        <f>AR50+AR51</f>
        <v>0</v>
      </c>
      <c r="AS49" s="5">
        <f t="shared" ref="AS49" si="1112">AS50+AS51</f>
        <v>0</v>
      </c>
      <c r="AT49" s="5">
        <f t="shared" ref="AT49" si="1113">AT50+AT51</f>
        <v>0</v>
      </c>
      <c r="AU49" s="5">
        <f>AU50+AU51</f>
        <v>0</v>
      </c>
      <c r="AV49" s="5">
        <f t="shared" ref="AV49" si="1114">AV50+AV51</f>
        <v>0</v>
      </c>
      <c r="AW49" s="5">
        <f t="shared" ref="AW49" si="1115">AW50+AW51</f>
        <v>0</v>
      </c>
      <c r="AX49" s="5">
        <f>AX50+AX51</f>
        <v>0</v>
      </c>
      <c r="AY49" s="5">
        <f t="shared" ref="AY49" si="1116">AY50+AY51</f>
        <v>0</v>
      </c>
      <c r="AZ49" s="5">
        <f t="shared" ref="AZ49" si="1117">AZ50+AZ51</f>
        <v>0</v>
      </c>
      <c r="BA49" s="5">
        <f>BA50+BA51</f>
        <v>0</v>
      </c>
      <c r="BB49" s="5">
        <f t="shared" ref="BB49" si="1118">BB50+BB51</f>
        <v>0</v>
      </c>
      <c r="BC49" s="5">
        <f t="shared" ref="BC49" si="1119">BC50+BC51</f>
        <v>0</v>
      </c>
      <c r="BD49" s="5">
        <f>BD50+BD51</f>
        <v>0</v>
      </c>
      <c r="BE49" s="5">
        <f t="shared" ref="BE49" si="1120">BE50+BE51</f>
        <v>0</v>
      </c>
      <c r="BF49" s="5">
        <f t="shared" ref="BF49" si="1121">BF50+BF51</f>
        <v>0</v>
      </c>
      <c r="BG49" s="5">
        <f>BG50+BG51</f>
        <v>0</v>
      </c>
      <c r="BH49" s="5">
        <f t="shared" ref="BH49" si="1122">BH50+BH51</f>
        <v>0</v>
      </c>
      <c r="BI49" s="5">
        <f t="shared" ref="BI49" si="1123">BI50+BI51</f>
        <v>0</v>
      </c>
      <c r="BJ49" s="5">
        <f>BJ50+BJ51</f>
        <v>0</v>
      </c>
      <c r="BK49" s="5">
        <f t="shared" ref="BK49" si="1124">BK50+BK51</f>
        <v>0</v>
      </c>
      <c r="BL49" s="5">
        <f t="shared" ref="BL49" si="1125">BL50+BL51</f>
        <v>0</v>
      </c>
      <c r="BM49" s="5">
        <f>BM50+BM51</f>
        <v>0</v>
      </c>
      <c r="BN49" s="5">
        <f t="shared" ref="BN49" si="1126">BN50+BN51</f>
        <v>0</v>
      </c>
      <c r="BO49" s="5">
        <f t="shared" ref="BO49" si="1127">BO50+BO51</f>
        <v>0</v>
      </c>
      <c r="BP49" s="5">
        <f>BP50+BP51</f>
        <v>0</v>
      </c>
      <c r="BQ49" s="5">
        <f t="shared" ref="BQ49" si="1128">BQ50+BQ51</f>
        <v>0</v>
      </c>
      <c r="BR49" s="5">
        <f t="shared" ref="BR49" si="1129">BR50+BR51</f>
        <v>0</v>
      </c>
      <c r="BS49" s="5">
        <f>BS50+BS51</f>
        <v>0</v>
      </c>
      <c r="BT49" s="5">
        <f t="shared" ref="BT49" si="1130">BT50+BT51</f>
        <v>0</v>
      </c>
      <c r="BU49" s="5">
        <f t="shared" ref="BU49" si="1131">BU50+BU51</f>
        <v>0</v>
      </c>
      <c r="BV49" s="5">
        <f>BV50+BV51</f>
        <v>0</v>
      </c>
      <c r="BW49" s="5">
        <f t="shared" ref="BW49" si="1132">BW50+BW51</f>
        <v>0</v>
      </c>
      <c r="BX49" s="5">
        <f t="shared" ref="BX49" si="1133">BX50+BX51</f>
        <v>0</v>
      </c>
      <c r="BY49" s="5">
        <f>BY50+BY51</f>
        <v>0</v>
      </c>
      <c r="BZ49" s="5">
        <f t="shared" ref="BZ49" si="1134">BZ50+BZ51</f>
        <v>0</v>
      </c>
      <c r="CA49" s="5">
        <f t="shared" ref="CA49" si="1135">CA50+CA51</f>
        <v>0</v>
      </c>
      <c r="CB49" s="5">
        <f>CB50+CB51</f>
        <v>0</v>
      </c>
      <c r="CC49" s="5">
        <f t="shared" ref="CC49" si="1136">CC50+CC51</f>
        <v>0</v>
      </c>
      <c r="CD49" s="5">
        <f t="shared" ref="CD49" si="1137">CD50+CD51</f>
        <v>0</v>
      </c>
      <c r="CE49" s="5">
        <f>CE50+CE51</f>
        <v>0</v>
      </c>
      <c r="CF49" s="5">
        <f t="shared" ref="CF49" si="1138">CF50+CF51</f>
        <v>0</v>
      </c>
      <c r="CG49" s="5">
        <f t="shared" ref="CG49" si="1139">CG50+CG51</f>
        <v>0</v>
      </c>
      <c r="CH49" s="5">
        <f>CH50+CH51</f>
        <v>0</v>
      </c>
      <c r="CI49" s="5">
        <f t="shared" ref="CI49" si="1140">CI50+CI51</f>
        <v>0</v>
      </c>
      <c r="CJ49" s="5">
        <f t="shared" ref="CJ49" si="1141">CJ50+CJ51</f>
        <v>0</v>
      </c>
      <c r="CK49" s="5">
        <f>CK50+CK51</f>
        <v>0</v>
      </c>
      <c r="CL49" s="5">
        <f t="shared" ref="CL49" si="1142">CL50+CL51</f>
        <v>0</v>
      </c>
      <c r="CM49" s="5">
        <f t="shared" ref="CM49" si="1143">CM50+CM51</f>
        <v>0</v>
      </c>
      <c r="CN49" s="5">
        <f>CN50+CN51</f>
        <v>0</v>
      </c>
      <c r="CO49" s="5">
        <f t="shared" ref="CO49" si="1144">CO50+CO51</f>
        <v>0</v>
      </c>
      <c r="CP49" s="5">
        <f t="shared" ref="CP49" si="1145">CP50+CP51</f>
        <v>0</v>
      </c>
      <c r="CQ49" s="5">
        <f>CQ50+CQ51</f>
        <v>0</v>
      </c>
      <c r="CR49" s="5">
        <f t="shared" ref="CR49" si="1146">CR50+CR51</f>
        <v>0</v>
      </c>
      <c r="CS49" s="5">
        <f t="shared" ref="CS49" si="1147">CS50+CS51</f>
        <v>0</v>
      </c>
      <c r="CT49" s="5">
        <f>CT50+CT51</f>
        <v>0</v>
      </c>
      <c r="CU49" s="5">
        <f t="shared" ref="CU49" si="1148">CU50+CU51</f>
        <v>0</v>
      </c>
      <c r="CV49" s="5">
        <f t="shared" ref="CV49" si="1149">CV50+CV51</f>
        <v>0</v>
      </c>
      <c r="CW49" s="5">
        <f>CW50+CW51</f>
        <v>0</v>
      </c>
      <c r="CX49" s="5">
        <f t="shared" ref="CX49" si="1150">CX50+CX51</f>
        <v>0</v>
      </c>
      <c r="CY49" s="5">
        <f t="shared" ref="CY49" si="1151">CY50+CY51</f>
        <v>0</v>
      </c>
      <c r="CZ49" s="5">
        <f>CZ50+CZ51</f>
        <v>0</v>
      </c>
      <c r="DA49" s="5">
        <f t="shared" ref="DA49" si="1152">DA50+DA51</f>
        <v>0</v>
      </c>
      <c r="DB49" s="5">
        <f t="shared" ref="DB49" si="1153">DB50+DB51</f>
        <v>0</v>
      </c>
      <c r="DC49" s="5">
        <f>DC50+DC51</f>
        <v>240000</v>
      </c>
      <c r="DD49" s="5">
        <f t="shared" ref="DD49" si="1154">DD50+DD51</f>
        <v>0</v>
      </c>
      <c r="DE49" s="5">
        <f t="shared" ref="DE49" si="1155">DE50+DE51</f>
        <v>240000</v>
      </c>
      <c r="DF49" s="5">
        <f>DF50+DF51</f>
        <v>0</v>
      </c>
      <c r="DG49" s="5">
        <f t="shared" ref="DG49" si="1156">DG50+DG51</f>
        <v>0</v>
      </c>
      <c r="DH49" s="5">
        <f t="shared" ref="DH49" si="1157">DH50+DH51</f>
        <v>0</v>
      </c>
      <c r="DI49" s="5">
        <f>DI50+DI51</f>
        <v>0</v>
      </c>
      <c r="DJ49" s="5">
        <f t="shared" ref="DJ49" si="1158">DJ50+DJ51</f>
        <v>0</v>
      </c>
      <c r="DK49" s="5">
        <f t="shared" ref="DK49" si="1159">DK50+DK51</f>
        <v>0</v>
      </c>
      <c r="DL49" s="5">
        <f>DL50+DL51</f>
        <v>0</v>
      </c>
      <c r="DM49" s="5">
        <f t="shared" ref="DM49" si="1160">DM50+DM51</f>
        <v>0</v>
      </c>
      <c r="DN49" s="5">
        <f t="shared" ref="DN49" si="1161">DN50+DN51</f>
        <v>0</v>
      </c>
      <c r="DO49" s="5">
        <f>DO50+DO51</f>
        <v>0</v>
      </c>
      <c r="DP49" s="5">
        <f t="shared" ref="DP49" si="1162">DP50+DP51</f>
        <v>0</v>
      </c>
      <c r="DQ49" s="5">
        <f t="shared" ref="DQ49:DR49" si="1163">DQ50+DQ51</f>
        <v>0</v>
      </c>
      <c r="DR49" s="5">
        <f t="shared" si="1163"/>
        <v>240500</v>
      </c>
      <c r="DS49" s="5">
        <f t="shared" ref="DS49:EV49" si="1164">DS50+DS51</f>
        <v>0</v>
      </c>
      <c r="DT49" s="5">
        <f t="shared" si="1164"/>
        <v>240500</v>
      </c>
      <c r="DU49" s="5">
        <f t="shared" si="1164"/>
        <v>0</v>
      </c>
      <c r="DV49" s="5">
        <f t="shared" si="1164"/>
        <v>0</v>
      </c>
      <c r="DW49" s="5">
        <f t="shared" si="1164"/>
        <v>0</v>
      </c>
      <c r="DX49" s="5">
        <f t="shared" ref="DX49:EU49" si="1165">DX50+DX51</f>
        <v>0</v>
      </c>
      <c r="DY49" s="5">
        <f t="shared" si="1165"/>
        <v>0</v>
      </c>
      <c r="DZ49" s="5">
        <f t="shared" si="1165"/>
        <v>0</v>
      </c>
      <c r="EA49" s="5">
        <f t="shared" si="1165"/>
        <v>0</v>
      </c>
      <c r="EB49" s="5">
        <f t="shared" si="1165"/>
        <v>0</v>
      </c>
      <c r="EC49" s="5">
        <f t="shared" si="1165"/>
        <v>0</v>
      </c>
      <c r="ED49" s="5">
        <f t="shared" si="1165"/>
        <v>0</v>
      </c>
      <c r="EE49" s="5">
        <f t="shared" si="1165"/>
        <v>0</v>
      </c>
      <c r="EF49" s="5">
        <f t="shared" si="1165"/>
        <v>0</v>
      </c>
      <c r="EG49" s="5">
        <f t="shared" si="1165"/>
        <v>0</v>
      </c>
      <c r="EH49" s="5">
        <f t="shared" si="1165"/>
        <v>0</v>
      </c>
      <c r="EI49" s="5">
        <f t="shared" si="1165"/>
        <v>0</v>
      </c>
      <c r="EJ49" s="5">
        <f t="shared" si="1165"/>
        <v>0</v>
      </c>
      <c r="EK49" s="5">
        <f t="shared" si="1165"/>
        <v>0</v>
      </c>
      <c r="EL49" s="5">
        <f t="shared" si="1165"/>
        <v>0</v>
      </c>
      <c r="EM49" s="5">
        <f t="shared" si="1165"/>
        <v>0</v>
      </c>
      <c r="EN49" s="5">
        <f t="shared" si="1165"/>
        <v>0</v>
      </c>
      <c r="EO49" s="5">
        <f t="shared" si="1165"/>
        <v>0</v>
      </c>
      <c r="EP49" s="5">
        <f t="shared" si="1165"/>
        <v>0</v>
      </c>
      <c r="EQ49" s="5">
        <f t="shared" si="1165"/>
        <v>0</v>
      </c>
      <c r="ER49" s="5">
        <f t="shared" si="1165"/>
        <v>0</v>
      </c>
      <c r="ES49" s="5">
        <f t="shared" si="1165"/>
        <v>0</v>
      </c>
      <c r="ET49" s="5">
        <f t="shared" si="1165"/>
        <v>0</v>
      </c>
      <c r="EU49" s="5">
        <f t="shared" si="1165"/>
        <v>0</v>
      </c>
      <c r="EV49" s="5">
        <f t="shared" si="1164"/>
        <v>0</v>
      </c>
      <c r="EW49" s="5">
        <f t="shared" ref="EW49:EY49" si="1166">EW50+EW51</f>
        <v>0</v>
      </c>
      <c r="EX49" s="5">
        <f t="shared" si="1166"/>
        <v>0</v>
      </c>
      <c r="EY49" s="5">
        <f t="shared" si="1166"/>
        <v>0</v>
      </c>
      <c r="EZ49" s="5">
        <f t="shared" ref="EZ49:FB49" si="1167">EZ50+EZ51</f>
        <v>0</v>
      </c>
      <c r="FA49" s="5">
        <f t="shared" si="1167"/>
        <v>0</v>
      </c>
      <c r="FB49" s="5">
        <f t="shared" si="1167"/>
        <v>0</v>
      </c>
      <c r="FC49" s="5">
        <f t="shared" ref="FC49:GL49" si="1168">FC50+FC51</f>
        <v>0</v>
      </c>
      <c r="FD49" s="5">
        <f t="shared" si="1168"/>
        <v>0</v>
      </c>
      <c r="FE49" s="5">
        <f t="shared" si="1168"/>
        <v>0</v>
      </c>
      <c r="FF49" s="5">
        <f t="shared" si="1168"/>
        <v>0</v>
      </c>
      <c r="FG49" s="5">
        <f t="shared" si="1168"/>
        <v>0</v>
      </c>
      <c r="FH49" s="5">
        <f t="shared" si="1168"/>
        <v>0</v>
      </c>
      <c r="FI49" s="5">
        <f t="shared" si="1168"/>
        <v>0</v>
      </c>
      <c r="FJ49" s="5">
        <f t="shared" si="1168"/>
        <v>0</v>
      </c>
      <c r="FK49" s="5">
        <f t="shared" si="1168"/>
        <v>0</v>
      </c>
      <c r="FL49" s="5">
        <f t="shared" si="1168"/>
        <v>0</v>
      </c>
      <c r="FM49" s="5">
        <f t="shared" si="1168"/>
        <v>0</v>
      </c>
      <c r="FN49" s="5">
        <f t="shared" si="1168"/>
        <v>0</v>
      </c>
      <c r="FO49" s="5">
        <f t="shared" si="1168"/>
        <v>0</v>
      </c>
      <c r="FP49" s="5">
        <f t="shared" si="1168"/>
        <v>0</v>
      </c>
      <c r="FQ49" s="5">
        <f t="shared" si="1168"/>
        <v>0</v>
      </c>
      <c r="FR49" s="5">
        <f t="shared" si="1168"/>
        <v>0</v>
      </c>
      <c r="FS49" s="5">
        <f t="shared" si="1168"/>
        <v>0</v>
      </c>
      <c r="FT49" s="5">
        <f t="shared" si="1168"/>
        <v>0</v>
      </c>
      <c r="FU49" s="5">
        <f t="shared" si="1168"/>
        <v>0</v>
      </c>
      <c r="FV49" s="5">
        <f t="shared" si="1168"/>
        <v>0</v>
      </c>
      <c r="FW49" s="5">
        <f t="shared" si="1168"/>
        <v>0</v>
      </c>
      <c r="FX49" s="5">
        <f t="shared" si="1168"/>
        <v>0</v>
      </c>
      <c r="FY49" s="5">
        <f t="shared" si="1168"/>
        <v>0</v>
      </c>
      <c r="FZ49" s="5">
        <f t="shared" si="1168"/>
        <v>0</v>
      </c>
      <c r="GA49" s="5">
        <f t="shared" si="1168"/>
        <v>0</v>
      </c>
      <c r="GB49" s="5">
        <f t="shared" si="1168"/>
        <v>0</v>
      </c>
      <c r="GC49" s="5">
        <f t="shared" si="1168"/>
        <v>0</v>
      </c>
      <c r="GD49" s="5">
        <f t="shared" si="1168"/>
        <v>0</v>
      </c>
      <c r="GE49" s="5">
        <f t="shared" si="1168"/>
        <v>0</v>
      </c>
      <c r="GF49" s="5">
        <f t="shared" si="1168"/>
        <v>0</v>
      </c>
      <c r="GG49" s="5">
        <f t="shared" si="1168"/>
        <v>0</v>
      </c>
      <c r="GH49" s="5">
        <f t="shared" si="1168"/>
        <v>0</v>
      </c>
      <c r="GI49" s="5">
        <f t="shared" si="1168"/>
        <v>0</v>
      </c>
      <c r="GJ49" s="5">
        <f t="shared" si="1168"/>
        <v>0</v>
      </c>
      <c r="GK49" s="5">
        <f t="shared" si="1168"/>
        <v>0</v>
      </c>
      <c r="GL49" s="5">
        <f t="shared" si="1168"/>
        <v>0</v>
      </c>
      <c r="GM49" s="5">
        <f t="shared" ref="GM49:GO49" si="1169">GM50+GM51</f>
        <v>0</v>
      </c>
      <c r="GN49" s="5">
        <f t="shared" si="1169"/>
        <v>0</v>
      </c>
      <c r="GO49" s="5">
        <f t="shared" si="1169"/>
        <v>0</v>
      </c>
      <c r="GP49" s="5">
        <f t="shared" ref="GP49:GR49" si="1170">GP50+GP51</f>
        <v>0</v>
      </c>
      <c r="GQ49" s="5">
        <f t="shared" si="1170"/>
        <v>0</v>
      </c>
      <c r="GR49" s="5">
        <f t="shared" si="1170"/>
        <v>0</v>
      </c>
      <c r="GS49" s="5">
        <f t="shared" ref="GS49:GU49" si="1171">GS50+GS51</f>
        <v>0</v>
      </c>
      <c r="GT49" s="5">
        <f t="shared" si="1171"/>
        <v>0</v>
      </c>
      <c r="GU49" s="5">
        <f t="shared" si="1171"/>
        <v>0</v>
      </c>
      <c r="GV49" s="5">
        <f t="shared" ref="GV49:GX49" si="1172">GV50+GV51</f>
        <v>0</v>
      </c>
      <c r="GW49" s="5">
        <f t="shared" si="1172"/>
        <v>0</v>
      </c>
      <c r="GX49" s="5">
        <f t="shared" si="1172"/>
        <v>0</v>
      </c>
      <c r="GY49" s="5">
        <f t="shared" ref="GY49:HA49" si="1173">GY50+GY51</f>
        <v>0</v>
      </c>
      <c r="GZ49" s="5">
        <f t="shared" si="1173"/>
        <v>0</v>
      </c>
      <c r="HA49" s="5">
        <f t="shared" si="1173"/>
        <v>240500</v>
      </c>
      <c r="HB49" s="5">
        <f t="shared" ref="HB49:HC49" si="1174">HB50+HB51</f>
        <v>0</v>
      </c>
      <c r="HC49" s="115">
        <f t="shared" si="1174"/>
        <v>240500</v>
      </c>
      <c r="HE49" s="136"/>
      <c r="HF49" s="136"/>
    </row>
    <row r="50" spans="1:214" ht="24.95" customHeight="1" x14ac:dyDescent="0.2">
      <c r="A50" s="120" t="s">
        <v>417</v>
      </c>
      <c r="B50" s="6">
        <f>SUM('címrend kötelező'!B50+'címrend önként'!B50+'címrend államig'!B50)</f>
        <v>0</v>
      </c>
      <c r="C50" s="6">
        <f>SUM('címrend kötelező'!C50+'címrend önként'!C50+'címrend államig'!C50)</f>
        <v>0</v>
      </c>
      <c r="D50" s="6">
        <f>SUM('címrend kötelező'!D50+'címrend önként'!D50+'címrend államig'!D50)</f>
        <v>0</v>
      </c>
      <c r="E50" s="6">
        <f>SUM('címrend kötelező'!E50+'címrend önként'!E50+'címrend államig'!E50)</f>
        <v>0</v>
      </c>
      <c r="F50" s="6">
        <f>SUM('címrend kötelező'!F50+'címrend önként'!F50+'címrend államig'!F50)</f>
        <v>0</v>
      </c>
      <c r="G50" s="6">
        <f>SUM('címrend kötelező'!G50+'címrend önként'!G50+'címrend államig'!G50)</f>
        <v>0</v>
      </c>
      <c r="H50" s="6">
        <f>SUM('címrend kötelező'!H50+'címrend önként'!H50+'címrend államig'!H50)</f>
        <v>0</v>
      </c>
      <c r="I50" s="6">
        <f>SUM('címrend kötelező'!I50+'címrend önként'!I50+'címrend államig'!I50)</f>
        <v>0</v>
      </c>
      <c r="J50" s="6">
        <f>SUM('címrend kötelező'!J50+'címrend önként'!J50+'címrend államig'!J50)</f>
        <v>0</v>
      </c>
      <c r="K50" s="6">
        <f>SUM('címrend kötelező'!K50+'címrend önként'!K50+'címrend államig'!K50)</f>
        <v>500</v>
      </c>
      <c r="L50" s="6">
        <f>SUM('címrend kötelező'!L50+'címrend önként'!L50+'címrend államig'!L50)</f>
        <v>0</v>
      </c>
      <c r="M50" s="6">
        <f>SUM('címrend kötelező'!M50+'címrend önként'!M50+'címrend államig'!M50)</f>
        <v>500</v>
      </c>
      <c r="N50" s="6">
        <f>SUM('címrend kötelező'!N50+'címrend önként'!N50+'címrend államig'!N50)</f>
        <v>0</v>
      </c>
      <c r="O50" s="6">
        <f>SUM('címrend kötelező'!O50+'címrend önként'!O50+'címrend államig'!O50)</f>
        <v>0</v>
      </c>
      <c r="P50" s="6">
        <f>SUM('címrend kötelező'!P50+'címrend önként'!P50+'címrend államig'!P50)</f>
        <v>0</v>
      </c>
      <c r="Q50" s="6">
        <f>SUM('címrend kötelező'!Q50+'címrend önként'!Q50+'címrend államig'!Q50)</f>
        <v>0</v>
      </c>
      <c r="R50" s="6">
        <f>SUM('címrend kötelező'!R50+'címrend önként'!R50+'címrend államig'!R50)</f>
        <v>0</v>
      </c>
      <c r="S50" s="6">
        <f>SUM('címrend kötelező'!S50+'címrend önként'!S50+'címrend államig'!S50)</f>
        <v>0</v>
      </c>
      <c r="T50" s="6">
        <f>SUM('címrend kötelező'!T50+'címrend önként'!T50+'címrend államig'!T50)</f>
        <v>0</v>
      </c>
      <c r="U50" s="6">
        <f>SUM('címrend kötelező'!U50+'címrend önként'!U50+'címrend államig'!U50)</f>
        <v>0</v>
      </c>
      <c r="V50" s="6">
        <f>SUM('címrend kötelező'!V50+'címrend önként'!V50+'címrend államig'!V50)</f>
        <v>0</v>
      </c>
      <c r="W50" s="6">
        <f>SUM('címrend kötelező'!W50+'címrend önként'!W50+'címrend államig'!W50)</f>
        <v>0</v>
      </c>
      <c r="X50" s="6">
        <f>SUM('címrend kötelező'!X50+'címrend önként'!X50+'címrend államig'!X50)</f>
        <v>0</v>
      </c>
      <c r="Y50" s="6">
        <f>SUM('címrend kötelező'!Y50+'címrend önként'!Y50+'címrend államig'!Y50)</f>
        <v>0</v>
      </c>
      <c r="Z50" s="6">
        <f>SUM('címrend kötelező'!Z50+'címrend önként'!Z50+'címrend államig'!Z50)</f>
        <v>0</v>
      </c>
      <c r="AA50" s="6">
        <f>SUM('címrend kötelező'!AA50+'címrend önként'!AA50+'címrend államig'!AA50)</f>
        <v>0</v>
      </c>
      <c r="AB50" s="6">
        <f>SUM('címrend kötelező'!AB50+'címrend önként'!AB50+'címrend államig'!AB50)</f>
        <v>0</v>
      </c>
      <c r="AC50" s="6">
        <f>SUM('címrend kötelező'!AC50+'címrend önként'!AC50+'címrend államig'!AC50)</f>
        <v>0</v>
      </c>
      <c r="AD50" s="6">
        <f>SUM('címrend kötelező'!AD50+'címrend önként'!AD50+'címrend államig'!AD50)</f>
        <v>0</v>
      </c>
      <c r="AE50" s="6">
        <f>SUM('címrend kötelező'!AE50+'címrend önként'!AE50+'címrend államig'!AE50)</f>
        <v>0</v>
      </c>
      <c r="AF50" s="6">
        <f>SUM('címrend kötelező'!AF50+'címrend önként'!AF50+'címrend államig'!AF50)</f>
        <v>0</v>
      </c>
      <c r="AG50" s="6">
        <f>SUM('címrend kötelező'!AG50+'címrend önként'!AG50+'címrend államig'!AG50)</f>
        <v>0</v>
      </c>
      <c r="AH50" s="6">
        <f>SUM('címrend kötelező'!AH50+'címrend önként'!AH50+'címrend államig'!AH50)</f>
        <v>0</v>
      </c>
      <c r="AI50" s="6">
        <f>SUM('címrend kötelező'!AI50+'címrend önként'!AI50+'címrend államig'!AI50)</f>
        <v>0</v>
      </c>
      <c r="AJ50" s="6">
        <f>SUM('címrend kötelező'!AJ50+'címrend önként'!AJ50+'címrend államig'!AJ50)</f>
        <v>0</v>
      </c>
      <c r="AK50" s="6">
        <f>SUM('címrend kötelező'!AK50+'címrend önként'!AK50+'címrend államig'!AK50)</f>
        <v>0</v>
      </c>
      <c r="AL50" s="6">
        <f>SUM('címrend kötelező'!AL50+'címrend önként'!AL50+'címrend államig'!AL50)</f>
        <v>0</v>
      </c>
      <c r="AM50" s="6">
        <f>SUM('címrend kötelező'!AM50+'címrend önként'!AM50+'címrend államig'!AM50)</f>
        <v>0</v>
      </c>
      <c r="AN50" s="6">
        <f>SUM('címrend kötelező'!AN50+'címrend önként'!AN50+'címrend államig'!AN50)</f>
        <v>0</v>
      </c>
      <c r="AO50" s="6">
        <f>SUM('címrend kötelező'!AO50+'címrend önként'!AO50+'címrend államig'!AO50)</f>
        <v>0</v>
      </c>
      <c r="AP50" s="6">
        <f>SUM('címrend kötelező'!AP50+'címrend önként'!AP50+'címrend államig'!AP50)</f>
        <v>0</v>
      </c>
      <c r="AQ50" s="6">
        <f>SUM('címrend kötelező'!AQ50+'címrend önként'!AQ50+'címrend államig'!AQ50)</f>
        <v>0</v>
      </c>
      <c r="AR50" s="6">
        <f>SUM('címrend kötelező'!AR50+'címrend önként'!AR50+'címrend államig'!AR50)</f>
        <v>0</v>
      </c>
      <c r="AS50" s="6">
        <f>SUM('címrend kötelező'!AS50+'címrend önként'!AS50+'címrend államig'!AS50)</f>
        <v>0</v>
      </c>
      <c r="AT50" s="6">
        <f>SUM('címrend kötelező'!AT50+'címrend önként'!AT50+'címrend államig'!AT50)</f>
        <v>0</v>
      </c>
      <c r="AU50" s="6">
        <f>SUM('címrend kötelező'!AU50+'címrend önként'!AU50+'címrend államig'!AU50)</f>
        <v>0</v>
      </c>
      <c r="AV50" s="6">
        <f>SUM('címrend kötelező'!AV50+'címrend önként'!AV50+'címrend államig'!AV50)</f>
        <v>0</v>
      </c>
      <c r="AW50" s="6">
        <f>SUM('címrend kötelező'!AW50+'címrend önként'!AW50+'címrend államig'!AW50)</f>
        <v>0</v>
      </c>
      <c r="AX50" s="6">
        <f>SUM('címrend kötelező'!AX50+'címrend önként'!AX50+'címrend államig'!AX50)</f>
        <v>0</v>
      </c>
      <c r="AY50" s="6">
        <f>SUM('címrend kötelező'!AY50+'címrend önként'!AY50+'címrend államig'!AY50)</f>
        <v>0</v>
      </c>
      <c r="AZ50" s="6">
        <f>SUM('címrend kötelező'!AZ50+'címrend önként'!AZ50+'címrend államig'!AZ50)</f>
        <v>0</v>
      </c>
      <c r="BA50" s="6">
        <f>SUM('címrend kötelező'!BA50+'címrend önként'!BA50+'címrend államig'!BA50)</f>
        <v>0</v>
      </c>
      <c r="BB50" s="6">
        <f>SUM('címrend kötelező'!BB50+'címrend önként'!BB50+'címrend államig'!BB50)</f>
        <v>0</v>
      </c>
      <c r="BC50" s="6">
        <f>SUM('címrend kötelező'!BC50+'címrend önként'!BC50+'címrend államig'!BC50)</f>
        <v>0</v>
      </c>
      <c r="BD50" s="6">
        <f>SUM('címrend kötelező'!BD50+'címrend önként'!BD50+'címrend államig'!BD50)</f>
        <v>0</v>
      </c>
      <c r="BE50" s="6">
        <f>SUM('címrend kötelező'!BE50+'címrend önként'!BE50+'címrend államig'!BE50)</f>
        <v>0</v>
      </c>
      <c r="BF50" s="6">
        <f>SUM('címrend kötelező'!BF50+'címrend önként'!BF50+'címrend államig'!BF50)</f>
        <v>0</v>
      </c>
      <c r="BG50" s="6">
        <f>SUM('címrend kötelező'!BG50+'címrend önként'!BG50+'címrend államig'!BG50)</f>
        <v>0</v>
      </c>
      <c r="BH50" s="6">
        <f>SUM('címrend kötelező'!BH50+'címrend önként'!BH50+'címrend államig'!BH50)</f>
        <v>0</v>
      </c>
      <c r="BI50" s="6">
        <f>SUM('címrend kötelező'!BI50+'címrend önként'!BI50+'címrend államig'!BI50)</f>
        <v>0</v>
      </c>
      <c r="BJ50" s="6">
        <f>SUM('címrend kötelező'!BJ50+'címrend önként'!BJ50+'címrend államig'!BJ50)</f>
        <v>0</v>
      </c>
      <c r="BK50" s="6">
        <f>SUM('címrend kötelező'!BK50+'címrend önként'!BK50+'címrend államig'!BK50)</f>
        <v>0</v>
      </c>
      <c r="BL50" s="6">
        <f>SUM('címrend kötelező'!BL50+'címrend önként'!BL50+'címrend államig'!BL50)</f>
        <v>0</v>
      </c>
      <c r="BM50" s="6">
        <f>SUM('címrend kötelező'!BM50+'címrend önként'!BM50+'címrend államig'!BM50)</f>
        <v>0</v>
      </c>
      <c r="BN50" s="6">
        <f>SUM('címrend kötelező'!BN50+'címrend önként'!BN50+'címrend államig'!BN50)</f>
        <v>0</v>
      </c>
      <c r="BO50" s="6">
        <f>SUM('címrend kötelező'!BO50+'címrend önként'!BO50+'címrend államig'!BO50)</f>
        <v>0</v>
      </c>
      <c r="BP50" s="6">
        <f>SUM('címrend kötelező'!BP50+'címrend önként'!BP50+'címrend államig'!BP50)</f>
        <v>0</v>
      </c>
      <c r="BQ50" s="6">
        <f>SUM('címrend kötelező'!BQ50+'címrend önként'!BQ50+'címrend államig'!BQ50)</f>
        <v>0</v>
      </c>
      <c r="BR50" s="6">
        <f>SUM('címrend kötelező'!BR50+'címrend önként'!BR50+'címrend államig'!BR50)</f>
        <v>0</v>
      </c>
      <c r="BS50" s="6">
        <f>SUM('címrend kötelező'!BS50+'címrend önként'!BS50+'címrend államig'!BS50)</f>
        <v>0</v>
      </c>
      <c r="BT50" s="6">
        <f>SUM('címrend kötelező'!BT50+'címrend önként'!BT50+'címrend államig'!BT50)</f>
        <v>0</v>
      </c>
      <c r="BU50" s="6">
        <f>SUM('címrend kötelező'!BU50+'címrend önként'!BU50+'címrend államig'!BU50)</f>
        <v>0</v>
      </c>
      <c r="BV50" s="6">
        <f>SUM('címrend kötelező'!BV50+'címrend önként'!BV50+'címrend államig'!BV50)</f>
        <v>0</v>
      </c>
      <c r="BW50" s="6">
        <f>SUM('címrend kötelező'!BW50+'címrend önként'!BW50+'címrend államig'!BW50)</f>
        <v>0</v>
      </c>
      <c r="BX50" s="6">
        <f>SUM('címrend kötelező'!BX50+'címrend önként'!BX50+'címrend államig'!BX50)</f>
        <v>0</v>
      </c>
      <c r="BY50" s="6">
        <f>SUM('címrend kötelező'!BY50+'címrend önként'!BY50+'címrend államig'!BY50)</f>
        <v>0</v>
      </c>
      <c r="BZ50" s="6">
        <f>SUM('címrend kötelező'!BZ50+'címrend önként'!BZ50+'címrend államig'!BZ50)</f>
        <v>0</v>
      </c>
      <c r="CA50" s="6">
        <f>SUM('címrend kötelező'!CA50+'címrend önként'!CA50+'címrend államig'!CA50)</f>
        <v>0</v>
      </c>
      <c r="CB50" s="6">
        <f>SUM('címrend kötelező'!CB50+'címrend önként'!CB50+'címrend államig'!CB50)</f>
        <v>0</v>
      </c>
      <c r="CC50" s="6">
        <f>SUM('címrend kötelező'!CC50+'címrend önként'!CC50+'címrend államig'!CC50)</f>
        <v>0</v>
      </c>
      <c r="CD50" s="6">
        <f>SUM('címrend kötelező'!CD50+'címrend önként'!CD50+'címrend államig'!CD50)</f>
        <v>0</v>
      </c>
      <c r="CE50" s="6">
        <f>SUM('címrend kötelező'!CE50+'címrend önként'!CE50+'címrend államig'!CE50)</f>
        <v>0</v>
      </c>
      <c r="CF50" s="6">
        <f>SUM('címrend kötelező'!CF50+'címrend önként'!CF50+'címrend államig'!CF50)</f>
        <v>0</v>
      </c>
      <c r="CG50" s="6">
        <f>SUM('címrend kötelező'!CG50+'címrend önként'!CG50+'címrend államig'!CG50)</f>
        <v>0</v>
      </c>
      <c r="CH50" s="6">
        <f>SUM('címrend kötelező'!CH50+'címrend önként'!CH50+'címrend államig'!CH50)</f>
        <v>0</v>
      </c>
      <c r="CI50" s="6">
        <f>SUM('címrend kötelező'!CI50+'címrend önként'!CI50+'címrend államig'!CI50)</f>
        <v>0</v>
      </c>
      <c r="CJ50" s="6">
        <f>SUM('címrend kötelező'!CJ50+'címrend önként'!CJ50+'címrend államig'!CJ50)</f>
        <v>0</v>
      </c>
      <c r="CK50" s="6">
        <f>SUM('címrend kötelező'!CK50+'címrend önként'!CK50+'címrend államig'!CK50)</f>
        <v>0</v>
      </c>
      <c r="CL50" s="6">
        <f>SUM('címrend kötelező'!CL50+'címrend önként'!CL50+'címrend államig'!CL50)</f>
        <v>0</v>
      </c>
      <c r="CM50" s="6">
        <f>SUM('címrend kötelező'!CM50+'címrend önként'!CM50+'címrend államig'!CM50)</f>
        <v>0</v>
      </c>
      <c r="CN50" s="6">
        <f>SUM('címrend kötelező'!CN50+'címrend önként'!CN50+'címrend államig'!CN50)</f>
        <v>0</v>
      </c>
      <c r="CO50" s="6">
        <f>SUM('címrend kötelező'!CO50+'címrend önként'!CO50+'címrend államig'!CO50)</f>
        <v>0</v>
      </c>
      <c r="CP50" s="6">
        <f>SUM('címrend kötelező'!CP50+'címrend önként'!CP50+'címrend államig'!CP50)</f>
        <v>0</v>
      </c>
      <c r="CQ50" s="6">
        <f>SUM('címrend kötelező'!CQ50+'címrend önként'!CQ50+'címrend államig'!CQ50)</f>
        <v>0</v>
      </c>
      <c r="CR50" s="6">
        <f>SUM('címrend kötelező'!CR50+'címrend önként'!CR50+'címrend államig'!CR50)</f>
        <v>0</v>
      </c>
      <c r="CS50" s="6">
        <f>SUM('címrend kötelező'!CS50+'címrend önként'!CS50+'címrend államig'!CS50)</f>
        <v>0</v>
      </c>
      <c r="CT50" s="6">
        <f>SUM('címrend kötelező'!CT50+'címrend önként'!CT50+'címrend államig'!CT50)</f>
        <v>0</v>
      </c>
      <c r="CU50" s="6">
        <f>SUM('címrend kötelező'!CU50+'címrend önként'!CU50+'címrend államig'!CU50)</f>
        <v>0</v>
      </c>
      <c r="CV50" s="6">
        <f>SUM('címrend kötelező'!CV50+'címrend önként'!CV50+'címrend államig'!CV50)</f>
        <v>0</v>
      </c>
      <c r="CW50" s="6">
        <f>SUM('címrend kötelező'!CW50+'címrend önként'!CW50+'címrend államig'!CW50)</f>
        <v>0</v>
      </c>
      <c r="CX50" s="6">
        <f>SUM('címrend kötelező'!CX50+'címrend önként'!CX50+'címrend államig'!CX50)</f>
        <v>0</v>
      </c>
      <c r="CY50" s="6">
        <f>SUM('címrend kötelező'!CY50+'címrend önként'!CY50+'címrend államig'!CY50)</f>
        <v>0</v>
      </c>
      <c r="CZ50" s="6">
        <f>SUM('címrend kötelező'!CZ50+'címrend önként'!CZ50+'címrend államig'!CZ50)</f>
        <v>0</v>
      </c>
      <c r="DA50" s="6">
        <f>SUM('címrend kötelező'!DA50+'címrend önként'!DA50+'címrend államig'!DA50)</f>
        <v>0</v>
      </c>
      <c r="DB50" s="6">
        <f>SUM('címrend kötelező'!DB50+'címrend önként'!DB50+'címrend államig'!DB50)</f>
        <v>0</v>
      </c>
      <c r="DC50" s="6">
        <f>SUM('címrend kötelező'!DC50+'címrend önként'!DC50+'címrend államig'!DC50)</f>
        <v>240000</v>
      </c>
      <c r="DD50" s="6">
        <f>SUM('címrend kötelező'!DD50+'címrend önként'!DD50+'címrend államig'!DD50)</f>
        <v>0</v>
      </c>
      <c r="DE50" s="6">
        <f>SUM('címrend kötelező'!DE50+'címrend önként'!DE50+'címrend államig'!DE50)</f>
        <v>240000</v>
      </c>
      <c r="DF50" s="6">
        <f>SUM('címrend kötelező'!DF50+'címrend önként'!DF50+'címrend államig'!DF50)</f>
        <v>0</v>
      </c>
      <c r="DG50" s="6">
        <f>SUM('címrend kötelező'!DG50+'címrend önként'!DG50+'címrend államig'!DG50)</f>
        <v>0</v>
      </c>
      <c r="DH50" s="6">
        <f>SUM('címrend kötelező'!DH50+'címrend önként'!DH50+'címrend államig'!DH50)</f>
        <v>0</v>
      </c>
      <c r="DI50" s="6">
        <f>SUM('címrend kötelező'!DI50+'címrend önként'!DI50+'címrend államig'!DI50)</f>
        <v>0</v>
      </c>
      <c r="DJ50" s="6">
        <f>SUM('címrend kötelező'!DJ50+'címrend önként'!DJ50+'címrend államig'!DJ50)</f>
        <v>0</v>
      </c>
      <c r="DK50" s="6">
        <f>SUM('címrend kötelező'!DK50+'címrend önként'!DK50+'címrend államig'!DK50)</f>
        <v>0</v>
      </c>
      <c r="DL50" s="6">
        <f>SUM('címrend kötelező'!DL50+'címrend önként'!DL50+'címrend államig'!DL50)</f>
        <v>0</v>
      </c>
      <c r="DM50" s="6">
        <f>SUM('címrend kötelező'!DM50+'címrend önként'!DM50+'címrend államig'!DM50)</f>
        <v>0</v>
      </c>
      <c r="DN50" s="6">
        <f>SUM('címrend kötelező'!DN50+'címrend önként'!DN50+'címrend államig'!DN50)</f>
        <v>0</v>
      </c>
      <c r="DO50" s="6">
        <f>SUM('címrend kötelező'!DO50+'címrend önként'!DO50+'címrend államig'!DO50)</f>
        <v>0</v>
      </c>
      <c r="DP50" s="6">
        <f>SUM('címrend kötelező'!DP50+'címrend önként'!DP50+'címrend államig'!DP50)</f>
        <v>0</v>
      </c>
      <c r="DQ50" s="6">
        <f>SUM('címrend kötelező'!DQ50+'címrend önként'!DQ50+'címrend államig'!DQ50)</f>
        <v>0</v>
      </c>
      <c r="DR50" s="251">
        <f t="shared" ref="DR50:DR51" si="1175">SUM(B50+E50+H50+K50+N50+Q50+T50+W50+Z50+AC50+AF50+AI50+AL50+AO50+AR50+AU50+AX50+BA50+BD50+BG50+BJ50+BM50+BP50+BS50+BV50+BY50+CB50+CE50+CH50+CK50+CN50+CQ50+CT50+CW50+CZ50+DC50+DF50+DI50+DL50+DO50)</f>
        <v>240500</v>
      </c>
      <c r="DS50" s="251">
        <f t="shared" ref="DS50:DS51" si="1176">SUM(C50+F50+I50+L50+O50+R50+U50+X50+AA50+AD50+AG50+AJ50+AM50+AP50+AS50+AV50+AY50+BB50+BE50+BH50+BK50+BN50+BQ50+BT50+BW50+BZ50+CC50+CF50+CI50+CL50+CO50+CR50+CU50+CX50+DA50+DD50+DG50+DJ50+DM50+DP50)</f>
        <v>0</v>
      </c>
      <c r="DT50" s="251">
        <f t="shared" ref="DT50:DT51" si="1177">SUM(D50+G50+J50+M50+P50+S50+V50+Y50+AB50+AE50+AH50+AK50+AN50+AQ50+AT50+AW50+AZ50+BC50+BF50+BI50+BL50+BO50+BR50+BU50+BX50+CA50+CD50+CG50+CJ50+CM50+CP50+CS50+CV50+CY50+DB50+DE50+DH50+DK50+DN50+DQ50)</f>
        <v>240500</v>
      </c>
      <c r="DU50" s="6">
        <f>SUM('címrend kötelező'!DU50+'címrend önként'!DU50+'címrend államig'!DU50)</f>
        <v>0</v>
      </c>
      <c r="DV50" s="6">
        <f>SUM('címrend kötelező'!DV50+'címrend önként'!DV50+'címrend államig'!DV50)</f>
        <v>0</v>
      </c>
      <c r="DW50" s="6">
        <f>SUM('címrend kötelező'!DW50+'címrend önként'!DW50+'címrend államig'!DW50)</f>
        <v>0</v>
      </c>
      <c r="DX50" s="6">
        <f>SUM('címrend kötelező'!DX50+'címrend önként'!DX50+'címrend államig'!DX50)</f>
        <v>0</v>
      </c>
      <c r="DY50" s="6">
        <f>SUM('címrend kötelező'!DY50+'címrend önként'!DY50+'címrend államig'!DY50)</f>
        <v>0</v>
      </c>
      <c r="DZ50" s="6">
        <f>SUM('címrend kötelező'!DZ50+'címrend önként'!DZ50+'címrend államig'!DZ50)</f>
        <v>0</v>
      </c>
      <c r="EA50" s="6">
        <f>SUM('címrend kötelező'!EA50+'címrend önként'!EA50+'címrend államig'!EA50)</f>
        <v>0</v>
      </c>
      <c r="EB50" s="6">
        <f>SUM('címrend kötelező'!EB50+'címrend önként'!EB50+'címrend államig'!EB50)</f>
        <v>0</v>
      </c>
      <c r="EC50" s="6">
        <f>SUM('címrend kötelező'!EC50+'címrend önként'!EC50+'címrend államig'!EC50)</f>
        <v>0</v>
      </c>
      <c r="ED50" s="6">
        <f>SUM('címrend kötelező'!ED50+'címrend önként'!ED50+'címrend államig'!ED50)</f>
        <v>0</v>
      </c>
      <c r="EE50" s="6">
        <f>SUM('címrend kötelező'!EE50+'címrend önként'!EE50+'címrend államig'!EE50)</f>
        <v>0</v>
      </c>
      <c r="EF50" s="6">
        <f>SUM('címrend kötelező'!EF50+'címrend önként'!EF50+'címrend államig'!EF50)</f>
        <v>0</v>
      </c>
      <c r="EG50" s="6">
        <f>SUM('címrend kötelező'!EG50+'címrend önként'!EG50+'címrend államig'!EG50)</f>
        <v>0</v>
      </c>
      <c r="EH50" s="6">
        <f>SUM('címrend kötelező'!EH50+'címrend önként'!EH50+'címrend államig'!EH50)</f>
        <v>0</v>
      </c>
      <c r="EI50" s="6">
        <f>SUM('címrend kötelező'!EI50+'címrend önként'!EI50+'címrend államig'!EI50)</f>
        <v>0</v>
      </c>
      <c r="EJ50" s="6">
        <f>SUM('címrend kötelező'!EJ50+'címrend önként'!EJ50+'címrend államig'!EJ50)</f>
        <v>0</v>
      </c>
      <c r="EK50" s="6">
        <f>SUM('címrend kötelező'!EK50+'címrend önként'!EK50+'címrend államig'!EK50)</f>
        <v>0</v>
      </c>
      <c r="EL50" s="6">
        <f>SUM('címrend kötelező'!EL50+'címrend önként'!EL50+'címrend államig'!EL50)</f>
        <v>0</v>
      </c>
      <c r="EM50" s="6">
        <f>SUM('címrend kötelező'!EM50+'címrend önként'!EM50+'címrend államig'!EM50)</f>
        <v>0</v>
      </c>
      <c r="EN50" s="6">
        <f>SUM('címrend kötelező'!EN50+'címrend önként'!EN50+'címrend államig'!EN50)</f>
        <v>0</v>
      </c>
      <c r="EO50" s="6">
        <f>SUM('címrend kötelező'!EO50+'címrend önként'!EO50+'címrend államig'!EO50)</f>
        <v>0</v>
      </c>
      <c r="EP50" s="6">
        <f>SUM('címrend kötelező'!EP50+'címrend önként'!EP50+'címrend államig'!EP50)</f>
        <v>0</v>
      </c>
      <c r="EQ50" s="6">
        <f>SUM('címrend kötelező'!EQ50+'címrend önként'!EQ50+'címrend államig'!EQ50)</f>
        <v>0</v>
      </c>
      <c r="ER50" s="6">
        <f>SUM('címrend kötelező'!ER50+'címrend önként'!ER50+'címrend államig'!ER50)</f>
        <v>0</v>
      </c>
      <c r="ES50" s="6">
        <f>SUM('címrend kötelező'!ES50+'címrend önként'!ES50+'címrend államig'!ES50)</f>
        <v>0</v>
      </c>
      <c r="ET50" s="6">
        <f>SUM('címrend kötelező'!ET50+'címrend önként'!ET50+'címrend államig'!ET50)</f>
        <v>0</v>
      </c>
      <c r="EU50" s="6">
        <f>SUM('címrend kötelező'!EU50+'címrend önként'!EU50+'címrend államig'!EU50)</f>
        <v>0</v>
      </c>
      <c r="EV50" s="251">
        <f t="shared" ref="EV50:EV51" si="1178">DU50+DX50+EA50+ED50+EG50+EJ50+EM50+EP50+ES50</f>
        <v>0</v>
      </c>
      <c r="EW50" s="251">
        <f t="shared" ref="EW50:EW51" si="1179">DV50+DY50+EB50+EE50+EH50+EK50+EN50+EQ50+ET50</f>
        <v>0</v>
      </c>
      <c r="EX50" s="251">
        <f t="shared" ref="EX50:EX51" si="1180">DW50+DZ50+EC50+EF50+EI50+EL50+EO50+ER50+EU50</f>
        <v>0</v>
      </c>
      <c r="EY50" s="251">
        <f>'címrend kötelező'!EY50+'címrend önként'!EY50+'címrend államig'!EY50</f>
        <v>0</v>
      </c>
      <c r="EZ50" s="251">
        <f>'címrend kötelező'!EZ50+'címrend önként'!EZ50+'címrend államig'!EZ50</f>
        <v>0</v>
      </c>
      <c r="FA50" s="251">
        <f>'címrend kötelező'!FA50+'címrend önként'!FA50+'címrend államig'!FA50</f>
        <v>0</v>
      </c>
      <c r="FB50" s="251">
        <f>'címrend kötelező'!FB50+'címrend önként'!FB50+'címrend államig'!FB50</f>
        <v>0</v>
      </c>
      <c r="FC50" s="251">
        <f>'címrend kötelező'!FC50+'címrend önként'!FC50+'címrend államig'!FC50</f>
        <v>0</v>
      </c>
      <c r="FD50" s="251">
        <f>'címrend kötelező'!FD50+'címrend önként'!FD50+'címrend államig'!FD50</f>
        <v>0</v>
      </c>
      <c r="FE50" s="251">
        <f>'címrend kötelező'!FE50+'címrend önként'!FE50+'címrend államig'!FE50</f>
        <v>0</v>
      </c>
      <c r="FF50" s="251">
        <f>'címrend kötelező'!FF50+'címrend önként'!FF50+'címrend államig'!FF50</f>
        <v>0</v>
      </c>
      <c r="FG50" s="251">
        <f>'címrend kötelező'!FG50+'címrend önként'!FG50+'címrend államig'!FG50</f>
        <v>0</v>
      </c>
      <c r="FH50" s="251">
        <f>'címrend kötelező'!FH50+'címrend önként'!FH50+'címrend államig'!FH50</f>
        <v>0</v>
      </c>
      <c r="FI50" s="251">
        <f>'címrend kötelező'!FI50+'címrend önként'!FI50+'címrend államig'!FI50</f>
        <v>0</v>
      </c>
      <c r="FJ50" s="251">
        <f>'címrend kötelező'!FJ50+'címrend önként'!FJ50+'címrend államig'!FJ50</f>
        <v>0</v>
      </c>
      <c r="FK50" s="251">
        <f>'címrend kötelező'!FK50+'címrend önként'!FK50+'címrend államig'!FK50</f>
        <v>0</v>
      </c>
      <c r="FL50" s="251">
        <f>'címrend kötelező'!FL50+'címrend önként'!FL50+'címrend államig'!FL50</f>
        <v>0</v>
      </c>
      <c r="FM50" s="251">
        <f>'címrend kötelező'!FM50+'címrend önként'!FM50+'címrend államig'!FM50</f>
        <v>0</v>
      </c>
      <c r="FN50" s="251">
        <f>'címrend kötelező'!FN50+'címrend önként'!FN50+'címrend államig'!FN50</f>
        <v>0</v>
      </c>
      <c r="FO50" s="251">
        <f>'címrend kötelező'!FO50+'címrend önként'!FO50+'címrend államig'!FO50</f>
        <v>0</v>
      </c>
      <c r="FP50" s="251">
        <f>'címrend kötelező'!FP50+'címrend önként'!FP50+'címrend államig'!FP50</f>
        <v>0</v>
      </c>
      <c r="FQ50" s="251">
        <f>'címrend kötelező'!FQ50+'címrend önként'!FQ50+'címrend államig'!FQ50</f>
        <v>0</v>
      </c>
      <c r="FR50" s="251">
        <f>'címrend kötelező'!FR50+'címrend önként'!FR50+'címrend államig'!FR50</f>
        <v>0</v>
      </c>
      <c r="FS50" s="251">
        <f>'címrend kötelező'!FS50+'címrend önként'!FS50+'címrend államig'!FS50</f>
        <v>0</v>
      </c>
      <c r="FT50" s="251">
        <f>'címrend kötelező'!FT50+'címrend önként'!FT50+'címrend államig'!FT50</f>
        <v>0</v>
      </c>
      <c r="FU50" s="251">
        <f>'címrend kötelező'!FU50+'címrend önként'!FU50+'címrend államig'!FU50</f>
        <v>0</v>
      </c>
      <c r="FV50" s="251">
        <f>'címrend kötelező'!FV50+'címrend önként'!FV50+'címrend államig'!FV50</f>
        <v>0</v>
      </c>
      <c r="FW50" s="251">
        <f>'címrend kötelező'!FW50+'címrend önként'!FW50+'címrend államig'!FW50</f>
        <v>0</v>
      </c>
      <c r="FX50" s="251">
        <f>'címrend kötelező'!FX50+'címrend önként'!FX50+'címrend államig'!FX50</f>
        <v>0</v>
      </c>
      <c r="FY50" s="251">
        <f>'címrend kötelező'!FY50+'címrend önként'!FY50+'címrend államig'!FY50</f>
        <v>0</v>
      </c>
      <c r="FZ50" s="251">
        <f>'címrend kötelező'!FZ50+'címrend önként'!FZ50+'címrend államig'!FZ50</f>
        <v>0</v>
      </c>
      <c r="GA50" s="251">
        <f>'címrend kötelező'!GA50+'címrend önként'!GA50+'címrend államig'!GA50</f>
        <v>0</v>
      </c>
      <c r="GB50" s="251">
        <f>'címrend kötelező'!GB50+'címrend önként'!GB50+'címrend államig'!GB50</f>
        <v>0</v>
      </c>
      <c r="GC50" s="251">
        <f>'címrend kötelező'!GC50+'címrend önként'!GC50+'címrend államig'!GC50</f>
        <v>0</v>
      </c>
      <c r="GD50" s="251">
        <f>'címrend kötelező'!GD50+'címrend önként'!GD50+'címrend államig'!GD50</f>
        <v>0</v>
      </c>
      <c r="GE50" s="251">
        <f>'címrend kötelező'!GE50+'címrend önként'!GE50+'címrend államig'!GE50</f>
        <v>0</v>
      </c>
      <c r="GF50" s="251">
        <f>'címrend kötelező'!GF50+'címrend önként'!GF50+'címrend államig'!GF50</f>
        <v>0</v>
      </c>
      <c r="GG50" s="251">
        <f>'címrend kötelező'!GG50+'címrend önként'!GG50+'címrend államig'!GG50</f>
        <v>0</v>
      </c>
      <c r="GH50" s="251">
        <f>'címrend kötelező'!GH50+'címrend önként'!GH50+'címrend államig'!GH50</f>
        <v>0</v>
      </c>
      <c r="GI50" s="251">
        <f>'címrend kötelező'!GI50+'címrend önként'!GI50+'címrend államig'!GI50</f>
        <v>0</v>
      </c>
      <c r="GJ50" s="251">
        <f>'címrend kötelező'!GJ50+'címrend önként'!GJ50+'címrend államig'!GJ50</f>
        <v>0</v>
      </c>
      <c r="GK50" s="251">
        <f>'címrend kötelező'!GK50+'címrend önként'!GK50+'címrend államig'!GK50</f>
        <v>0</v>
      </c>
      <c r="GL50" s="251">
        <f>EY50+FB50+FE50+FH50+FK50+FN50+FQ50+FT50+FW50+FZ50+GC50+GF50+GI50</f>
        <v>0</v>
      </c>
      <c r="GM50" s="251">
        <f t="shared" ref="GM50:GN51" si="1181">EZ50+FC50+FF50+FI50+FL50+FO50+FR50+FU50+FX50+GA50+GD50+GG50+GJ50</f>
        <v>0</v>
      </c>
      <c r="GN50" s="251">
        <f t="shared" si="1181"/>
        <v>0</v>
      </c>
      <c r="GO50" s="251">
        <f>'címrend kötelező'!GO50+'címrend önként'!GO50+'címrend államig'!GO50</f>
        <v>0</v>
      </c>
      <c r="GP50" s="251">
        <f>'címrend kötelező'!GP50+'címrend önként'!GP50+'címrend államig'!GP50</f>
        <v>0</v>
      </c>
      <c r="GQ50" s="251">
        <f>'címrend kötelező'!GQ50+'címrend önként'!GQ50+'címrend államig'!GQ50</f>
        <v>0</v>
      </c>
      <c r="GR50" s="251">
        <f>'címrend kötelező'!GR50+'címrend önként'!GR50+'címrend államig'!GR50</f>
        <v>0</v>
      </c>
      <c r="GS50" s="251">
        <f>'címrend kötelező'!GS50+'címrend önként'!GS50+'címrend államig'!GS50</f>
        <v>0</v>
      </c>
      <c r="GT50" s="251">
        <f>'címrend kötelező'!GT50+'címrend önként'!GT50+'címrend államig'!GT50</f>
        <v>0</v>
      </c>
      <c r="GU50" s="251">
        <f>'címrend kötelező'!GU50+'címrend önként'!GU50+'címrend államig'!GU50</f>
        <v>0</v>
      </c>
      <c r="GV50" s="251">
        <f>'címrend kötelező'!GV50+'címrend önként'!GV50+'címrend államig'!GV50</f>
        <v>0</v>
      </c>
      <c r="GW50" s="251">
        <f>'címrend kötelező'!GW50+'címrend önként'!GW50+'címrend államig'!GW50</f>
        <v>0</v>
      </c>
      <c r="GX50" s="251">
        <f t="shared" si="881"/>
        <v>0</v>
      </c>
      <c r="GY50" s="251">
        <f t="shared" ref="GY50:GY51" si="1182">GM50+GP50+GS50+GV50</f>
        <v>0</v>
      </c>
      <c r="GZ50" s="251">
        <f t="shared" ref="GZ50:GZ51" si="1183">GN50+GQ50+GT50+GW50</f>
        <v>0</v>
      </c>
      <c r="HA50" s="35">
        <f t="shared" si="884"/>
        <v>240500</v>
      </c>
      <c r="HB50" s="35">
        <f t="shared" ref="HB50:HB51" si="1184">DS50+EW50+GY50</f>
        <v>0</v>
      </c>
      <c r="HC50" s="131">
        <f t="shared" ref="HC50:HC51" si="1185">DT50+EX50+GZ50</f>
        <v>240500</v>
      </c>
      <c r="HE50" s="136"/>
      <c r="HF50" s="136"/>
    </row>
    <row r="51" spans="1:214" ht="15" customHeight="1" x14ac:dyDescent="0.2">
      <c r="A51" s="120" t="s">
        <v>418</v>
      </c>
      <c r="B51" s="6">
        <f>SUM('címrend kötelező'!B51+'címrend önként'!B51+'címrend államig'!B51)</f>
        <v>0</v>
      </c>
      <c r="C51" s="6">
        <f>SUM('címrend kötelező'!C51+'címrend önként'!C51+'címrend államig'!C51)</f>
        <v>0</v>
      </c>
      <c r="D51" s="6">
        <f>SUM('címrend kötelező'!D51+'címrend önként'!D51+'címrend államig'!D51)</f>
        <v>0</v>
      </c>
      <c r="E51" s="6">
        <f>SUM('címrend kötelező'!E51+'címrend önként'!E51+'címrend államig'!E51)</f>
        <v>0</v>
      </c>
      <c r="F51" s="6">
        <f>SUM('címrend kötelező'!F51+'címrend önként'!F51+'címrend államig'!F51)</f>
        <v>0</v>
      </c>
      <c r="G51" s="6">
        <f>SUM('címrend kötelező'!G51+'címrend önként'!G51+'címrend államig'!G51)</f>
        <v>0</v>
      </c>
      <c r="H51" s="6">
        <f>SUM('címrend kötelező'!H51+'címrend önként'!H51+'címrend államig'!H51)</f>
        <v>0</v>
      </c>
      <c r="I51" s="6">
        <f>SUM('címrend kötelező'!I51+'címrend önként'!I51+'címrend államig'!I51)</f>
        <v>0</v>
      </c>
      <c r="J51" s="6">
        <f>SUM('címrend kötelező'!J51+'címrend önként'!J51+'címrend államig'!J51)</f>
        <v>0</v>
      </c>
      <c r="K51" s="6">
        <f>SUM('címrend kötelező'!K51+'címrend önként'!K51+'címrend államig'!K51)</f>
        <v>0</v>
      </c>
      <c r="L51" s="6">
        <f>SUM('címrend kötelező'!L51+'címrend önként'!L51+'címrend államig'!L51)</f>
        <v>0</v>
      </c>
      <c r="M51" s="6">
        <f>SUM('címrend kötelező'!M51+'címrend önként'!M51+'címrend államig'!M51)</f>
        <v>0</v>
      </c>
      <c r="N51" s="6">
        <f>SUM('címrend kötelező'!N51+'címrend önként'!N51+'címrend államig'!N51)</f>
        <v>0</v>
      </c>
      <c r="O51" s="6">
        <f>SUM('címrend kötelező'!O51+'címrend önként'!O51+'címrend államig'!O51)</f>
        <v>0</v>
      </c>
      <c r="P51" s="6">
        <f>SUM('címrend kötelező'!P51+'címrend önként'!P51+'címrend államig'!P51)</f>
        <v>0</v>
      </c>
      <c r="Q51" s="6">
        <f>SUM('címrend kötelező'!Q51+'címrend önként'!Q51+'címrend államig'!Q51)</f>
        <v>0</v>
      </c>
      <c r="R51" s="6">
        <f>SUM('címrend kötelező'!R51+'címrend önként'!R51+'címrend államig'!R51)</f>
        <v>0</v>
      </c>
      <c r="S51" s="6">
        <f>SUM('címrend kötelező'!S51+'címrend önként'!S51+'címrend államig'!S51)</f>
        <v>0</v>
      </c>
      <c r="T51" s="6">
        <f>SUM('címrend kötelező'!T51+'címrend önként'!T51+'címrend államig'!T51)</f>
        <v>0</v>
      </c>
      <c r="U51" s="6">
        <f>SUM('címrend kötelező'!U51+'címrend önként'!U51+'címrend államig'!U51)</f>
        <v>0</v>
      </c>
      <c r="V51" s="6">
        <f>SUM('címrend kötelező'!V51+'címrend önként'!V51+'címrend államig'!V51)</f>
        <v>0</v>
      </c>
      <c r="W51" s="6">
        <f>SUM('címrend kötelező'!W51+'címrend önként'!W51+'címrend államig'!W51)</f>
        <v>0</v>
      </c>
      <c r="X51" s="6">
        <f>SUM('címrend kötelező'!X51+'címrend önként'!X51+'címrend államig'!X51)</f>
        <v>0</v>
      </c>
      <c r="Y51" s="6">
        <f>SUM('címrend kötelező'!Y51+'címrend önként'!Y51+'címrend államig'!Y51)</f>
        <v>0</v>
      </c>
      <c r="Z51" s="6">
        <f>SUM('címrend kötelező'!Z51+'címrend önként'!Z51+'címrend államig'!Z51)</f>
        <v>0</v>
      </c>
      <c r="AA51" s="6">
        <f>SUM('címrend kötelező'!AA51+'címrend önként'!AA51+'címrend államig'!AA51)</f>
        <v>0</v>
      </c>
      <c r="AB51" s="6">
        <f>SUM('címrend kötelező'!AB51+'címrend önként'!AB51+'címrend államig'!AB51)</f>
        <v>0</v>
      </c>
      <c r="AC51" s="6">
        <f>SUM('címrend kötelező'!AC51+'címrend önként'!AC51+'címrend államig'!AC51)</f>
        <v>0</v>
      </c>
      <c r="AD51" s="6">
        <f>SUM('címrend kötelező'!AD51+'címrend önként'!AD51+'címrend államig'!AD51)</f>
        <v>0</v>
      </c>
      <c r="AE51" s="6">
        <f>SUM('címrend kötelező'!AE51+'címrend önként'!AE51+'címrend államig'!AE51)</f>
        <v>0</v>
      </c>
      <c r="AF51" s="6">
        <f>SUM('címrend kötelező'!AF51+'címrend önként'!AF51+'címrend államig'!AF51)</f>
        <v>0</v>
      </c>
      <c r="AG51" s="6">
        <f>SUM('címrend kötelező'!AG51+'címrend önként'!AG51+'címrend államig'!AG51)</f>
        <v>0</v>
      </c>
      <c r="AH51" s="6">
        <f>SUM('címrend kötelező'!AH51+'címrend önként'!AH51+'címrend államig'!AH51)</f>
        <v>0</v>
      </c>
      <c r="AI51" s="6">
        <f>SUM('címrend kötelező'!AI51+'címrend önként'!AI51+'címrend államig'!AI51)</f>
        <v>0</v>
      </c>
      <c r="AJ51" s="6">
        <f>SUM('címrend kötelező'!AJ51+'címrend önként'!AJ51+'címrend államig'!AJ51)</f>
        <v>0</v>
      </c>
      <c r="AK51" s="6">
        <f>SUM('címrend kötelező'!AK51+'címrend önként'!AK51+'címrend államig'!AK51)</f>
        <v>0</v>
      </c>
      <c r="AL51" s="6">
        <f>SUM('címrend kötelező'!AL51+'címrend önként'!AL51+'címrend államig'!AL51)</f>
        <v>0</v>
      </c>
      <c r="AM51" s="6">
        <f>SUM('címrend kötelező'!AM51+'címrend önként'!AM51+'címrend államig'!AM51)</f>
        <v>0</v>
      </c>
      <c r="AN51" s="6">
        <f>SUM('címrend kötelező'!AN51+'címrend önként'!AN51+'címrend államig'!AN51)</f>
        <v>0</v>
      </c>
      <c r="AO51" s="6">
        <f>SUM('címrend kötelező'!AO51+'címrend önként'!AO51+'címrend államig'!AO51)</f>
        <v>0</v>
      </c>
      <c r="AP51" s="6">
        <f>SUM('címrend kötelező'!AP51+'címrend önként'!AP51+'címrend államig'!AP51)</f>
        <v>0</v>
      </c>
      <c r="AQ51" s="6">
        <f>SUM('címrend kötelező'!AQ51+'címrend önként'!AQ51+'címrend államig'!AQ51)</f>
        <v>0</v>
      </c>
      <c r="AR51" s="6">
        <f>SUM('címrend kötelező'!AR51+'címrend önként'!AR51+'címrend államig'!AR51)</f>
        <v>0</v>
      </c>
      <c r="AS51" s="6">
        <f>SUM('címrend kötelező'!AS51+'címrend önként'!AS51+'címrend államig'!AS51)</f>
        <v>0</v>
      </c>
      <c r="AT51" s="6">
        <f>SUM('címrend kötelező'!AT51+'címrend önként'!AT51+'címrend államig'!AT51)</f>
        <v>0</v>
      </c>
      <c r="AU51" s="6">
        <f>SUM('címrend kötelező'!AU51+'címrend önként'!AU51+'címrend államig'!AU51)</f>
        <v>0</v>
      </c>
      <c r="AV51" s="6">
        <f>SUM('címrend kötelező'!AV51+'címrend önként'!AV51+'címrend államig'!AV51)</f>
        <v>0</v>
      </c>
      <c r="AW51" s="6">
        <f>SUM('címrend kötelező'!AW51+'címrend önként'!AW51+'címrend államig'!AW51)</f>
        <v>0</v>
      </c>
      <c r="AX51" s="6">
        <f>SUM('címrend kötelező'!AX51+'címrend önként'!AX51+'címrend államig'!AX51)</f>
        <v>0</v>
      </c>
      <c r="AY51" s="6">
        <f>SUM('címrend kötelező'!AY51+'címrend önként'!AY51+'címrend államig'!AY51)</f>
        <v>0</v>
      </c>
      <c r="AZ51" s="6">
        <f>SUM('címrend kötelező'!AZ51+'címrend önként'!AZ51+'címrend államig'!AZ51)</f>
        <v>0</v>
      </c>
      <c r="BA51" s="6">
        <f>SUM('címrend kötelező'!BA51+'címrend önként'!BA51+'címrend államig'!BA51)</f>
        <v>0</v>
      </c>
      <c r="BB51" s="6">
        <f>SUM('címrend kötelező'!BB51+'címrend önként'!BB51+'címrend államig'!BB51)</f>
        <v>0</v>
      </c>
      <c r="BC51" s="6">
        <f>SUM('címrend kötelező'!BC51+'címrend önként'!BC51+'címrend államig'!BC51)</f>
        <v>0</v>
      </c>
      <c r="BD51" s="6">
        <f>SUM('címrend kötelező'!BD51+'címrend önként'!BD51+'címrend államig'!BD51)</f>
        <v>0</v>
      </c>
      <c r="BE51" s="6">
        <f>SUM('címrend kötelező'!BE51+'címrend önként'!BE51+'címrend államig'!BE51)</f>
        <v>0</v>
      </c>
      <c r="BF51" s="6">
        <f>SUM('címrend kötelező'!BF51+'címrend önként'!BF51+'címrend államig'!BF51)</f>
        <v>0</v>
      </c>
      <c r="BG51" s="6">
        <f>SUM('címrend kötelező'!BG51+'címrend önként'!BG51+'címrend államig'!BG51)</f>
        <v>0</v>
      </c>
      <c r="BH51" s="6">
        <f>SUM('címrend kötelező'!BH51+'címrend önként'!BH51+'címrend államig'!BH51)</f>
        <v>0</v>
      </c>
      <c r="BI51" s="6">
        <f>SUM('címrend kötelező'!BI51+'címrend önként'!BI51+'címrend államig'!BI51)</f>
        <v>0</v>
      </c>
      <c r="BJ51" s="6">
        <f>SUM('címrend kötelező'!BJ51+'címrend önként'!BJ51+'címrend államig'!BJ51)</f>
        <v>0</v>
      </c>
      <c r="BK51" s="6">
        <f>SUM('címrend kötelező'!BK51+'címrend önként'!BK51+'címrend államig'!BK51)</f>
        <v>0</v>
      </c>
      <c r="BL51" s="6">
        <f>SUM('címrend kötelező'!BL51+'címrend önként'!BL51+'címrend államig'!BL51)</f>
        <v>0</v>
      </c>
      <c r="BM51" s="6">
        <f>SUM('címrend kötelező'!BM51+'címrend önként'!BM51+'címrend államig'!BM51)</f>
        <v>0</v>
      </c>
      <c r="BN51" s="6">
        <f>SUM('címrend kötelező'!BN51+'címrend önként'!BN51+'címrend államig'!BN51)</f>
        <v>0</v>
      </c>
      <c r="BO51" s="6">
        <f>SUM('címrend kötelező'!BO51+'címrend önként'!BO51+'címrend államig'!BO51)</f>
        <v>0</v>
      </c>
      <c r="BP51" s="6">
        <f>SUM('címrend kötelező'!BP51+'címrend önként'!BP51+'címrend államig'!BP51)</f>
        <v>0</v>
      </c>
      <c r="BQ51" s="6">
        <f>SUM('címrend kötelező'!BQ51+'címrend önként'!BQ51+'címrend államig'!BQ51)</f>
        <v>0</v>
      </c>
      <c r="BR51" s="6">
        <f>SUM('címrend kötelező'!BR51+'címrend önként'!BR51+'címrend államig'!BR51)</f>
        <v>0</v>
      </c>
      <c r="BS51" s="6">
        <f>SUM('címrend kötelező'!BS51+'címrend önként'!BS51+'címrend államig'!BS51)</f>
        <v>0</v>
      </c>
      <c r="BT51" s="6">
        <f>SUM('címrend kötelező'!BT51+'címrend önként'!BT51+'címrend államig'!BT51)</f>
        <v>0</v>
      </c>
      <c r="BU51" s="6">
        <f>SUM('címrend kötelező'!BU51+'címrend önként'!BU51+'címrend államig'!BU51)</f>
        <v>0</v>
      </c>
      <c r="BV51" s="6">
        <f>SUM('címrend kötelező'!BV51+'címrend önként'!BV51+'címrend államig'!BV51)</f>
        <v>0</v>
      </c>
      <c r="BW51" s="6">
        <f>SUM('címrend kötelező'!BW51+'címrend önként'!BW51+'címrend államig'!BW51)</f>
        <v>0</v>
      </c>
      <c r="BX51" s="6">
        <f>SUM('címrend kötelező'!BX51+'címrend önként'!BX51+'címrend államig'!BX51)</f>
        <v>0</v>
      </c>
      <c r="BY51" s="6">
        <f>SUM('címrend kötelező'!BY51+'címrend önként'!BY51+'címrend államig'!BY51)</f>
        <v>0</v>
      </c>
      <c r="BZ51" s="6">
        <f>SUM('címrend kötelező'!BZ51+'címrend önként'!BZ51+'címrend államig'!BZ51)</f>
        <v>0</v>
      </c>
      <c r="CA51" s="6">
        <f>SUM('címrend kötelező'!CA51+'címrend önként'!CA51+'címrend államig'!CA51)</f>
        <v>0</v>
      </c>
      <c r="CB51" s="6">
        <f>SUM('címrend kötelező'!CB51+'címrend önként'!CB51+'címrend államig'!CB51)</f>
        <v>0</v>
      </c>
      <c r="CC51" s="6">
        <f>SUM('címrend kötelező'!CC51+'címrend önként'!CC51+'címrend államig'!CC51)</f>
        <v>0</v>
      </c>
      <c r="CD51" s="6">
        <f>SUM('címrend kötelező'!CD51+'címrend önként'!CD51+'címrend államig'!CD51)</f>
        <v>0</v>
      </c>
      <c r="CE51" s="6">
        <f>SUM('címrend kötelező'!CE51+'címrend önként'!CE51+'címrend államig'!CE51)</f>
        <v>0</v>
      </c>
      <c r="CF51" s="6">
        <f>SUM('címrend kötelező'!CF51+'címrend önként'!CF51+'címrend államig'!CF51)</f>
        <v>0</v>
      </c>
      <c r="CG51" s="6">
        <f>SUM('címrend kötelező'!CG51+'címrend önként'!CG51+'címrend államig'!CG51)</f>
        <v>0</v>
      </c>
      <c r="CH51" s="6">
        <f>SUM('címrend kötelező'!CH51+'címrend önként'!CH51+'címrend államig'!CH51)</f>
        <v>0</v>
      </c>
      <c r="CI51" s="6">
        <f>SUM('címrend kötelező'!CI51+'címrend önként'!CI51+'címrend államig'!CI51)</f>
        <v>0</v>
      </c>
      <c r="CJ51" s="6">
        <f>SUM('címrend kötelező'!CJ51+'címrend önként'!CJ51+'címrend államig'!CJ51)</f>
        <v>0</v>
      </c>
      <c r="CK51" s="6">
        <f>SUM('címrend kötelező'!CK51+'címrend önként'!CK51+'címrend államig'!CK51)</f>
        <v>0</v>
      </c>
      <c r="CL51" s="6">
        <f>SUM('címrend kötelező'!CL51+'címrend önként'!CL51+'címrend államig'!CL51)</f>
        <v>0</v>
      </c>
      <c r="CM51" s="6">
        <f>SUM('címrend kötelező'!CM51+'címrend önként'!CM51+'címrend államig'!CM51)</f>
        <v>0</v>
      </c>
      <c r="CN51" s="6">
        <f>SUM('címrend kötelező'!CN51+'címrend önként'!CN51+'címrend államig'!CN51)</f>
        <v>0</v>
      </c>
      <c r="CO51" s="6">
        <f>SUM('címrend kötelező'!CO51+'címrend önként'!CO51+'címrend államig'!CO51)</f>
        <v>0</v>
      </c>
      <c r="CP51" s="6">
        <f>SUM('címrend kötelező'!CP51+'címrend önként'!CP51+'címrend államig'!CP51)</f>
        <v>0</v>
      </c>
      <c r="CQ51" s="6">
        <f>SUM('címrend kötelező'!CQ51+'címrend önként'!CQ51+'címrend államig'!CQ51)</f>
        <v>0</v>
      </c>
      <c r="CR51" s="6">
        <f>SUM('címrend kötelező'!CR51+'címrend önként'!CR51+'címrend államig'!CR51)</f>
        <v>0</v>
      </c>
      <c r="CS51" s="6">
        <f>SUM('címrend kötelező'!CS51+'címrend önként'!CS51+'címrend államig'!CS51)</f>
        <v>0</v>
      </c>
      <c r="CT51" s="6">
        <f>SUM('címrend kötelező'!CT51+'címrend önként'!CT51+'címrend államig'!CT51)</f>
        <v>0</v>
      </c>
      <c r="CU51" s="6">
        <f>SUM('címrend kötelező'!CU51+'címrend önként'!CU51+'címrend államig'!CU51)</f>
        <v>0</v>
      </c>
      <c r="CV51" s="6">
        <f>SUM('címrend kötelező'!CV51+'címrend önként'!CV51+'címrend államig'!CV51)</f>
        <v>0</v>
      </c>
      <c r="CW51" s="6">
        <f>SUM('címrend kötelező'!CW51+'címrend önként'!CW51+'címrend államig'!CW51)</f>
        <v>0</v>
      </c>
      <c r="CX51" s="6">
        <f>SUM('címrend kötelező'!CX51+'címrend önként'!CX51+'címrend államig'!CX51)</f>
        <v>0</v>
      </c>
      <c r="CY51" s="6">
        <f>SUM('címrend kötelező'!CY51+'címrend önként'!CY51+'címrend államig'!CY51)</f>
        <v>0</v>
      </c>
      <c r="CZ51" s="6">
        <f>SUM('címrend kötelező'!CZ51+'címrend önként'!CZ51+'címrend államig'!CZ51)</f>
        <v>0</v>
      </c>
      <c r="DA51" s="6">
        <f>SUM('címrend kötelező'!DA51+'címrend önként'!DA51+'címrend államig'!DA51)</f>
        <v>0</v>
      </c>
      <c r="DB51" s="6">
        <f>SUM('címrend kötelező'!DB51+'címrend önként'!DB51+'címrend államig'!DB51)</f>
        <v>0</v>
      </c>
      <c r="DC51" s="6">
        <f>SUM('címrend kötelező'!DC51+'címrend önként'!DC51+'címrend államig'!DC51)</f>
        <v>0</v>
      </c>
      <c r="DD51" s="6">
        <f>SUM('címrend kötelező'!DD51+'címrend önként'!DD51+'címrend államig'!DD51)</f>
        <v>0</v>
      </c>
      <c r="DE51" s="6">
        <f>SUM('címrend kötelező'!DE51+'címrend önként'!DE51+'címrend államig'!DE51)</f>
        <v>0</v>
      </c>
      <c r="DF51" s="6">
        <f>SUM('címrend kötelező'!DF51+'címrend önként'!DF51+'címrend államig'!DF51)</f>
        <v>0</v>
      </c>
      <c r="DG51" s="6">
        <f>SUM('címrend kötelező'!DG51+'címrend önként'!DG51+'címrend államig'!DG51)</f>
        <v>0</v>
      </c>
      <c r="DH51" s="6">
        <f>SUM('címrend kötelező'!DH51+'címrend önként'!DH51+'címrend államig'!DH51)</f>
        <v>0</v>
      </c>
      <c r="DI51" s="6">
        <f>SUM('címrend kötelező'!DI51+'címrend önként'!DI51+'címrend államig'!DI51)</f>
        <v>0</v>
      </c>
      <c r="DJ51" s="6">
        <f>SUM('címrend kötelező'!DJ51+'címrend önként'!DJ51+'címrend államig'!DJ51)</f>
        <v>0</v>
      </c>
      <c r="DK51" s="6">
        <f>SUM('címrend kötelező'!DK51+'címrend önként'!DK51+'címrend államig'!DK51)</f>
        <v>0</v>
      </c>
      <c r="DL51" s="6">
        <f>SUM('címrend kötelező'!DL51+'címrend önként'!DL51+'címrend államig'!DL51)</f>
        <v>0</v>
      </c>
      <c r="DM51" s="6">
        <f>SUM('címrend kötelező'!DM51+'címrend önként'!DM51+'címrend államig'!DM51)</f>
        <v>0</v>
      </c>
      <c r="DN51" s="6">
        <f>SUM('címrend kötelező'!DN51+'címrend önként'!DN51+'címrend államig'!DN51)</f>
        <v>0</v>
      </c>
      <c r="DO51" s="6">
        <f>SUM('címrend kötelező'!DO51+'címrend önként'!DO51+'címrend államig'!DO51)</f>
        <v>0</v>
      </c>
      <c r="DP51" s="6">
        <f>SUM('címrend kötelező'!DP51+'címrend önként'!DP51+'címrend államig'!DP51)</f>
        <v>0</v>
      </c>
      <c r="DQ51" s="6">
        <f>SUM('címrend kötelező'!DQ51+'címrend önként'!DQ51+'címrend államig'!DQ51)</f>
        <v>0</v>
      </c>
      <c r="DR51" s="251">
        <f t="shared" si="1175"/>
        <v>0</v>
      </c>
      <c r="DS51" s="251">
        <f t="shared" si="1176"/>
        <v>0</v>
      </c>
      <c r="DT51" s="251">
        <f t="shared" si="1177"/>
        <v>0</v>
      </c>
      <c r="DU51" s="6">
        <f>SUM('címrend kötelező'!DU51+'címrend önként'!DU51+'címrend államig'!DU51)</f>
        <v>0</v>
      </c>
      <c r="DV51" s="6">
        <f>SUM('címrend kötelező'!DV51+'címrend önként'!DV51+'címrend államig'!DV51)</f>
        <v>0</v>
      </c>
      <c r="DW51" s="6">
        <f>SUM('címrend kötelező'!DW51+'címrend önként'!DW51+'címrend államig'!DW51)</f>
        <v>0</v>
      </c>
      <c r="DX51" s="6">
        <f>SUM('címrend kötelező'!DX51+'címrend önként'!DX51+'címrend államig'!DX51)</f>
        <v>0</v>
      </c>
      <c r="DY51" s="6">
        <f>SUM('címrend kötelező'!DY51+'címrend önként'!DY51+'címrend államig'!DY51)</f>
        <v>0</v>
      </c>
      <c r="DZ51" s="6">
        <f>SUM('címrend kötelező'!DZ51+'címrend önként'!DZ51+'címrend államig'!DZ51)</f>
        <v>0</v>
      </c>
      <c r="EA51" s="6">
        <f>SUM('címrend kötelező'!EA51+'címrend önként'!EA51+'címrend államig'!EA51)</f>
        <v>0</v>
      </c>
      <c r="EB51" s="6">
        <f>SUM('címrend kötelező'!EB51+'címrend önként'!EB51+'címrend államig'!EB51)</f>
        <v>0</v>
      </c>
      <c r="EC51" s="6">
        <f>SUM('címrend kötelező'!EC51+'címrend önként'!EC51+'címrend államig'!EC51)</f>
        <v>0</v>
      </c>
      <c r="ED51" s="6">
        <f>SUM('címrend kötelező'!ED51+'címrend önként'!ED51+'címrend államig'!ED51)</f>
        <v>0</v>
      </c>
      <c r="EE51" s="6">
        <f>SUM('címrend kötelező'!EE51+'címrend önként'!EE51+'címrend államig'!EE51)</f>
        <v>0</v>
      </c>
      <c r="EF51" s="6">
        <f>SUM('címrend kötelező'!EF51+'címrend önként'!EF51+'címrend államig'!EF51)</f>
        <v>0</v>
      </c>
      <c r="EG51" s="6">
        <f>SUM('címrend kötelező'!EG51+'címrend önként'!EG51+'címrend államig'!EG51)</f>
        <v>0</v>
      </c>
      <c r="EH51" s="6">
        <f>SUM('címrend kötelező'!EH51+'címrend önként'!EH51+'címrend államig'!EH51)</f>
        <v>0</v>
      </c>
      <c r="EI51" s="6">
        <f>SUM('címrend kötelező'!EI51+'címrend önként'!EI51+'címrend államig'!EI51)</f>
        <v>0</v>
      </c>
      <c r="EJ51" s="6">
        <f>SUM('címrend kötelező'!EJ51+'címrend önként'!EJ51+'címrend államig'!EJ51)</f>
        <v>0</v>
      </c>
      <c r="EK51" s="6">
        <f>SUM('címrend kötelező'!EK51+'címrend önként'!EK51+'címrend államig'!EK51)</f>
        <v>0</v>
      </c>
      <c r="EL51" s="6">
        <f>SUM('címrend kötelező'!EL51+'címrend önként'!EL51+'címrend államig'!EL51)</f>
        <v>0</v>
      </c>
      <c r="EM51" s="6">
        <f>SUM('címrend kötelező'!EM51+'címrend önként'!EM51+'címrend államig'!EM51)</f>
        <v>0</v>
      </c>
      <c r="EN51" s="6">
        <f>SUM('címrend kötelező'!EN51+'címrend önként'!EN51+'címrend államig'!EN51)</f>
        <v>0</v>
      </c>
      <c r="EO51" s="6">
        <f>SUM('címrend kötelező'!EO51+'címrend önként'!EO51+'címrend államig'!EO51)</f>
        <v>0</v>
      </c>
      <c r="EP51" s="6">
        <f>SUM('címrend kötelező'!EP51+'címrend önként'!EP51+'címrend államig'!EP51)</f>
        <v>0</v>
      </c>
      <c r="EQ51" s="6">
        <f>SUM('címrend kötelező'!EQ51+'címrend önként'!EQ51+'címrend államig'!EQ51)</f>
        <v>0</v>
      </c>
      <c r="ER51" s="6">
        <f>SUM('címrend kötelező'!ER51+'címrend önként'!ER51+'címrend államig'!ER51)</f>
        <v>0</v>
      </c>
      <c r="ES51" s="6">
        <f>SUM('címrend kötelező'!ES51+'címrend önként'!ES51+'címrend államig'!ES51)</f>
        <v>0</v>
      </c>
      <c r="ET51" s="6">
        <f>SUM('címrend kötelező'!ET51+'címrend önként'!ET51+'címrend államig'!ET51)</f>
        <v>0</v>
      </c>
      <c r="EU51" s="6">
        <f>SUM('címrend kötelező'!EU51+'címrend önként'!EU51+'címrend államig'!EU51)</f>
        <v>0</v>
      </c>
      <c r="EV51" s="251">
        <f t="shared" si="1178"/>
        <v>0</v>
      </c>
      <c r="EW51" s="251">
        <f t="shared" si="1179"/>
        <v>0</v>
      </c>
      <c r="EX51" s="251">
        <f t="shared" si="1180"/>
        <v>0</v>
      </c>
      <c r="EY51" s="251">
        <f>'címrend kötelező'!EY51+'címrend önként'!EY51+'címrend államig'!EY51</f>
        <v>0</v>
      </c>
      <c r="EZ51" s="251">
        <f>'címrend kötelező'!EZ51+'címrend önként'!EZ51+'címrend államig'!EZ51</f>
        <v>0</v>
      </c>
      <c r="FA51" s="251">
        <f>'címrend kötelező'!FA51+'címrend önként'!FA51+'címrend államig'!FA51</f>
        <v>0</v>
      </c>
      <c r="FB51" s="251">
        <f>'címrend kötelező'!FB51+'címrend önként'!FB51+'címrend államig'!FB51</f>
        <v>0</v>
      </c>
      <c r="FC51" s="251">
        <f>'címrend kötelező'!FC51+'címrend önként'!FC51+'címrend államig'!FC51</f>
        <v>0</v>
      </c>
      <c r="FD51" s="251">
        <f>'címrend kötelező'!FD51+'címrend önként'!FD51+'címrend államig'!FD51</f>
        <v>0</v>
      </c>
      <c r="FE51" s="251">
        <f>'címrend kötelező'!FE51+'címrend önként'!FE51+'címrend államig'!FE51</f>
        <v>0</v>
      </c>
      <c r="FF51" s="251">
        <f>'címrend kötelező'!FF51+'címrend önként'!FF51+'címrend államig'!FF51</f>
        <v>0</v>
      </c>
      <c r="FG51" s="251">
        <f>'címrend kötelező'!FG51+'címrend önként'!FG51+'címrend államig'!FG51</f>
        <v>0</v>
      </c>
      <c r="FH51" s="251">
        <f>'címrend kötelező'!FH51+'címrend önként'!FH51+'címrend államig'!FH51</f>
        <v>0</v>
      </c>
      <c r="FI51" s="251">
        <f>'címrend kötelező'!FI51+'címrend önként'!FI51+'címrend államig'!FI51</f>
        <v>0</v>
      </c>
      <c r="FJ51" s="251">
        <f>'címrend kötelező'!FJ51+'címrend önként'!FJ51+'címrend államig'!FJ51</f>
        <v>0</v>
      </c>
      <c r="FK51" s="251">
        <f>'címrend kötelező'!FK51+'címrend önként'!FK51+'címrend államig'!FK51</f>
        <v>0</v>
      </c>
      <c r="FL51" s="251">
        <f>'címrend kötelező'!FL51+'címrend önként'!FL51+'címrend államig'!FL51</f>
        <v>0</v>
      </c>
      <c r="FM51" s="251">
        <f>'címrend kötelező'!FM51+'címrend önként'!FM51+'címrend államig'!FM51</f>
        <v>0</v>
      </c>
      <c r="FN51" s="251">
        <f>'címrend kötelező'!FN51+'címrend önként'!FN51+'címrend államig'!FN51</f>
        <v>0</v>
      </c>
      <c r="FO51" s="251">
        <f>'címrend kötelező'!FO51+'címrend önként'!FO51+'címrend államig'!FO51</f>
        <v>0</v>
      </c>
      <c r="FP51" s="251">
        <f>'címrend kötelező'!FP51+'címrend önként'!FP51+'címrend államig'!FP51</f>
        <v>0</v>
      </c>
      <c r="FQ51" s="251">
        <f>'címrend kötelező'!FQ51+'címrend önként'!FQ51+'címrend államig'!FQ51</f>
        <v>0</v>
      </c>
      <c r="FR51" s="251">
        <f>'címrend kötelező'!FR51+'címrend önként'!FR51+'címrend államig'!FR51</f>
        <v>0</v>
      </c>
      <c r="FS51" s="251">
        <f>'címrend kötelező'!FS51+'címrend önként'!FS51+'címrend államig'!FS51</f>
        <v>0</v>
      </c>
      <c r="FT51" s="251">
        <f>'címrend kötelező'!FT51+'címrend önként'!FT51+'címrend államig'!FT51</f>
        <v>0</v>
      </c>
      <c r="FU51" s="251">
        <f>'címrend kötelező'!FU51+'címrend önként'!FU51+'címrend államig'!FU51</f>
        <v>0</v>
      </c>
      <c r="FV51" s="251">
        <f>'címrend kötelező'!FV51+'címrend önként'!FV51+'címrend államig'!FV51</f>
        <v>0</v>
      </c>
      <c r="FW51" s="251">
        <f>'címrend kötelező'!FW51+'címrend önként'!FW51+'címrend államig'!FW51</f>
        <v>0</v>
      </c>
      <c r="FX51" s="251">
        <f>'címrend kötelező'!FX51+'címrend önként'!FX51+'címrend államig'!FX51</f>
        <v>0</v>
      </c>
      <c r="FY51" s="251">
        <f>'címrend kötelező'!FY51+'címrend önként'!FY51+'címrend államig'!FY51</f>
        <v>0</v>
      </c>
      <c r="FZ51" s="251">
        <f>'címrend kötelező'!FZ51+'címrend önként'!FZ51+'címrend államig'!FZ51</f>
        <v>0</v>
      </c>
      <c r="GA51" s="251">
        <f>'címrend kötelező'!GA51+'címrend önként'!GA51+'címrend államig'!GA51</f>
        <v>0</v>
      </c>
      <c r="GB51" s="251">
        <f>'címrend kötelező'!GB51+'címrend önként'!GB51+'címrend államig'!GB51</f>
        <v>0</v>
      </c>
      <c r="GC51" s="251">
        <f>'címrend kötelező'!GC51+'címrend önként'!GC51+'címrend államig'!GC51</f>
        <v>0</v>
      </c>
      <c r="GD51" s="251">
        <f>'címrend kötelező'!GD51+'címrend önként'!GD51+'címrend államig'!GD51</f>
        <v>0</v>
      </c>
      <c r="GE51" s="251">
        <f>'címrend kötelező'!GE51+'címrend önként'!GE51+'címrend államig'!GE51</f>
        <v>0</v>
      </c>
      <c r="GF51" s="251">
        <f>'címrend kötelező'!GF51+'címrend önként'!GF51+'címrend államig'!GF51</f>
        <v>0</v>
      </c>
      <c r="GG51" s="251">
        <f>'címrend kötelező'!GG51+'címrend önként'!GG51+'címrend államig'!GG51</f>
        <v>0</v>
      </c>
      <c r="GH51" s="251">
        <f>'címrend kötelező'!GH51+'címrend önként'!GH51+'címrend államig'!GH51</f>
        <v>0</v>
      </c>
      <c r="GI51" s="251">
        <f>'címrend kötelező'!GI51+'címrend önként'!GI51+'címrend államig'!GI51</f>
        <v>0</v>
      </c>
      <c r="GJ51" s="251">
        <f>'címrend kötelező'!GJ51+'címrend önként'!GJ51+'címrend államig'!GJ51</f>
        <v>0</v>
      </c>
      <c r="GK51" s="251">
        <f>'címrend kötelező'!GK51+'címrend önként'!GK51+'címrend államig'!GK51</f>
        <v>0</v>
      </c>
      <c r="GL51" s="251">
        <f>EY51+FB51+FE51+FH51+FK51+FN51+FQ51+FT51+FW51+FZ51+GC51+GF51+GI51</f>
        <v>0</v>
      </c>
      <c r="GM51" s="251">
        <f t="shared" si="1181"/>
        <v>0</v>
      </c>
      <c r="GN51" s="251">
        <f t="shared" si="1181"/>
        <v>0</v>
      </c>
      <c r="GO51" s="251">
        <f>'címrend kötelező'!GO51+'címrend önként'!GO51+'címrend államig'!GO51</f>
        <v>0</v>
      </c>
      <c r="GP51" s="251">
        <f>'címrend kötelező'!GP51+'címrend önként'!GP51+'címrend államig'!GP51</f>
        <v>0</v>
      </c>
      <c r="GQ51" s="251">
        <f>'címrend kötelező'!GQ51+'címrend önként'!GQ51+'címrend államig'!GQ51</f>
        <v>0</v>
      </c>
      <c r="GR51" s="251">
        <f>'címrend kötelező'!GR51+'címrend önként'!GR51+'címrend államig'!GR51</f>
        <v>0</v>
      </c>
      <c r="GS51" s="251">
        <f>'címrend kötelező'!GS51+'címrend önként'!GS51+'címrend államig'!GS51</f>
        <v>0</v>
      </c>
      <c r="GT51" s="251">
        <f>'címrend kötelező'!GT51+'címrend önként'!GT51+'címrend államig'!GT51</f>
        <v>0</v>
      </c>
      <c r="GU51" s="251">
        <f>'címrend kötelező'!GU51+'címrend önként'!GU51+'címrend államig'!GU51</f>
        <v>0</v>
      </c>
      <c r="GV51" s="251">
        <f>'címrend kötelező'!GV51+'címrend önként'!GV51+'címrend államig'!GV51</f>
        <v>0</v>
      </c>
      <c r="GW51" s="251">
        <f>'címrend kötelező'!GW51+'címrend önként'!GW51+'címrend államig'!GW51</f>
        <v>0</v>
      </c>
      <c r="GX51" s="251">
        <f t="shared" si="881"/>
        <v>0</v>
      </c>
      <c r="GY51" s="251">
        <f t="shared" si="1182"/>
        <v>0</v>
      </c>
      <c r="GZ51" s="251">
        <f t="shared" si="1183"/>
        <v>0</v>
      </c>
      <c r="HA51" s="35">
        <f t="shared" si="884"/>
        <v>0</v>
      </c>
      <c r="HB51" s="35">
        <f t="shared" si="1184"/>
        <v>0</v>
      </c>
      <c r="HC51" s="131">
        <f t="shared" si="1185"/>
        <v>0</v>
      </c>
      <c r="HE51" s="136"/>
      <c r="HF51" s="136"/>
    </row>
    <row r="52" spans="1:214" s="12" customFormat="1" ht="15" customHeight="1" x14ac:dyDescent="0.2">
      <c r="A52" s="121" t="s">
        <v>419</v>
      </c>
      <c r="B52" s="5">
        <f>B28+B40</f>
        <v>0</v>
      </c>
      <c r="C52" s="5">
        <f t="shared" ref="C52:D52" si="1186">C28+C40</f>
        <v>0</v>
      </c>
      <c r="D52" s="5">
        <f t="shared" si="1186"/>
        <v>0</v>
      </c>
      <c r="E52" s="5">
        <f>E28+E40</f>
        <v>0</v>
      </c>
      <c r="F52" s="5">
        <f t="shared" ref="F52:G52" si="1187">F28+F40</f>
        <v>0</v>
      </c>
      <c r="G52" s="5">
        <f t="shared" si="1187"/>
        <v>0</v>
      </c>
      <c r="H52" s="5">
        <f>H28+H40</f>
        <v>0</v>
      </c>
      <c r="I52" s="5">
        <f t="shared" ref="I52:J52" si="1188">I28+I40</f>
        <v>0</v>
      </c>
      <c r="J52" s="5">
        <f t="shared" si="1188"/>
        <v>0</v>
      </c>
      <c r="K52" s="5">
        <f>K28+K40</f>
        <v>500</v>
      </c>
      <c r="L52" s="5">
        <f t="shared" ref="L52:M52" si="1189">L28+L40</f>
        <v>0</v>
      </c>
      <c r="M52" s="5">
        <f t="shared" si="1189"/>
        <v>500</v>
      </c>
      <c r="N52" s="5">
        <f>N28+N40</f>
        <v>0</v>
      </c>
      <c r="O52" s="5">
        <f t="shared" ref="O52:P52" si="1190">O28+O40</f>
        <v>0</v>
      </c>
      <c r="P52" s="5">
        <f t="shared" si="1190"/>
        <v>0</v>
      </c>
      <c r="Q52" s="5">
        <f>Q28+Q40</f>
        <v>0</v>
      </c>
      <c r="R52" s="5">
        <f t="shared" ref="R52:S52" si="1191">R28+R40</f>
        <v>0</v>
      </c>
      <c r="S52" s="5">
        <f t="shared" si="1191"/>
        <v>0</v>
      </c>
      <c r="T52" s="5">
        <f>T28+T40</f>
        <v>0</v>
      </c>
      <c r="U52" s="5">
        <f t="shared" ref="U52:V52" si="1192">U28+U40</f>
        <v>0</v>
      </c>
      <c r="V52" s="5">
        <f t="shared" si="1192"/>
        <v>0</v>
      </c>
      <c r="W52" s="5">
        <f>W28+W40</f>
        <v>8245012</v>
      </c>
      <c r="X52" s="5">
        <f t="shared" ref="X52:Y52" si="1193">X28+X40</f>
        <v>0</v>
      </c>
      <c r="Y52" s="5">
        <f t="shared" si="1193"/>
        <v>8245012</v>
      </c>
      <c r="Z52" s="5">
        <f>Z28+Z40</f>
        <v>2053639</v>
      </c>
      <c r="AA52" s="5">
        <f t="shared" ref="AA52:AB52" si="1194">AA28+AA40</f>
        <v>379176</v>
      </c>
      <c r="AB52" s="5">
        <f t="shared" si="1194"/>
        <v>2432815</v>
      </c>
      <c r="AC52" s="5">
        <f>AC28+AC40</f>
        <v>583263</v>
      </c>
      <c r="AD52" s="5">
        <f t="shared" ref="AD52:AE52" si="1195">AD28+AD40</f>
        <v>0</v>
      </c>
      <c r="AE52" s="5">
        <f t="shared" si="1195"/>
        <v>583263</v>
      </c>
      <c r="AF52" s="5">
        <f>AF28+AF40</f>
        <v>0</v>
      </c>
      <c r="AG52" s="5">
        <f t="shared" ref="AG52:AH52" si="1196">AG28+AG40</f>
        <v>0</v>
      </c>
      <c r="AH52" s="5">
        <f t="shared" si="1196"/>
        <v>0</v>
      </c>
      <c r="AI52" s="5">
        <f>AI28+AI40</f>
        <v>5603</v>
      </c>
      <c r="AJ52" s="5">
        <f t="shared" ref="AJ52:AK52" si="1197">AJ28+AJ40</f>
        <v>1000</v>
      </c>
      <c r="AK52" s="5">
        <f t="shared" si="1197"/>
        <v>6603</v>
      </c>
      <c r="AL52" s="5">
        <f>AL28+AL40</f>
        <v>4000</v>
      </c>
      <c r="AM52" s="5">
        <f t="shared" ref="AM52:AN52" si="1198">AM28+AM40</f>
        <v>0</v>
      </c>
      <c r="AN52" s="5">
        <f t="shared" si="1198"/>
        <v>4000</v>
      </c>
      <c r="AO52" s="5">
        <f>AO28+AO40</f>
        <v>1529011</v>
      </c>
      <c r="AP52" s="5">
        <f t="shared" ref="AP52:AQ52" si="1199">AP28+AP40</f>
        <v>0</v>
      </c>
      <c r="AQ52" s="5">
        <f t="shared" si="1199"/>
        <v>1529011</v>
      </c>
      <c r="AR52" s="5">
        <f>AR28+AR40</f>
        <v>0</v>
      </c>
      <c r="AS52" s="5">
        <f t="shared" ref="AS52:AT52" si="1200">AS28+AS40</f>
        <v>0</v>
      </c>
      <c r="AT52" s="5">
        <f t="shared" si="1200"/>
        <v>0</v>
      </c>
      <c r="AU52" s="5">
        <f>AU28+AU40</f>
        <v>1300</v>
      </c>
      <c r="AV52" s="5">
        <f t="shared" ref="AV52:AW52" si="1201">AV28+AV40</f>
        <v>0</v>
      </c>
      <c r="AW52" s="5">
        <f t="shared" si="1201"/>
        <v>1300</v>
      </c>
      <c r="AX52" s="5">
        <f>AX28+AX40</f>
        <v>269000</v>
      </c>
      <c r="AY52" s="5">
        <f t="shared" ref="AY52:AZ52" si="1202">AY28+AY40</f>
        <v>0</v>
      </c>
      <c r="AZ52" s="5">
        <f t="shared" si="1202"/>
        <v>269000</v>
      </c>
      <c r="BA52" s="5">
        <f>BA28+BA40</f>
        <v>0</v>
      </c>
      <c r="BB52" s="5">
        <f t="shared" ref="BB52:BC52" si="1203">BB28+BB40</f>
        <v>0</v>
      </c>
      <c r="BC52" s="5">
        <f t="shared" si="1203"/>
        <v>0</v>
      </c>
      <c r="BD52" s="5">
        <f>BD28+BD40</f>
        <v>0</v>
      </c>
      <c r="BE52" s="5">
        <f t="shared" ref="BE52:BF52" si="1204">BE28+BE40</f>
        <v>0</v>
      </c>
      <c r="BF52" s="5">
        <f t="shared" si="1204"/>
        <v>0</v>
      </c>
      <c r="BG52" s="5">
        <f>BG28+BG40</f>
        <v>58944</v>
      </c>
      <c r="BH52" s="5">
        <f t="shared" ref="BH52:BI52" si="1205">BH28+BH40</f>
        <v>0</v>
      </c>
      <c r="BI52" s="5">
        <f t="shared" si="1205"/>
        <v>58944</v>
      </c>
      <c r="BJ52" s="5">
        <f>BJ28+BJ40</f>
        <v>0</v>
      </c>
      <c r="BK52" s="5">
        <f t="shared" ref="BK52:BL52" si="1206">BK28+BK40</f>
        <v>0</v>
      </c>
      <c r="BL52" s="5">
        <f t="shared" si="1206"/>
        <v>0</v>
      </c>
      <c r="BM52" s="5">
        <f>BM28+BM40</f>
        <v>9000</v>
      </c>
      <c r="BN52" s="5">
        <f t="shared" ref="BN52:BO52" si="1207">BN28+BN40</f>
        <v>0</v>
      </c>
      <c r="BO52" s="5">
        <f t="shared" si="1207"/>
        <v>9000</v>
      </c>
      <c r="BP52" s="5">
        <f>BP28+BP40</f>
        <v>245077</v>
      </c>
      <c r="BQ52" s="5">
        <f t="shared" ref="BQ52:BR52" si="1208">BQ28+BQ40</f>
        <v>0</v>
      </c>
      <c r="BR52" s="5">
        <f t="shared" si="1208"/>
        <v>245077</v>
      </c>
      <c r="BS52" s="5">
        <f>BS28+BS40</f>
        <v>65914</v>
      </c>
      <c r="BT52" s="5">
        <f t="shared" ref="BT52:BU52" si="1209">BT28+BT40</f>
        <v>0</v>
      </c>
      <c r="BU52" s="5">
        <f t="shared" si="1209"/>
        <v>65914</v>
      </c>
      <c r="BV52" s="5">
        <f>BV28+BV40</f>
        <v>0</v>
      </c>
      <c r="BW52" s="5">
        <f t="shared" ref="BW52:BX52" si="1210">BW28+BW40</f>
        <v>0</v>
      </c>
      <c r="BX52" s="5">
        <f t="shared" si="1210"/>
        <v>0</v>
      </c>
      <c r="BY52" s="5">
        <f>BY28+BY40</f>
        <v>185573</v>
      </c>
      <c r="BZ52" s="5">
        <f t="shared" ref="BZ52:CA52" si="1211">BZ28+BZ40</f>
        <v>0</v>
      </c>
      <c r="CA52" s="5">
        <f t="shared" si="1211"/>
        <v>185573</v>
      </c>
      <c r="CB52" s="5">
        <f>CB28+CB40</f>
        <v>0</v>
      </c>
      <c r="CC52" s="5">
        <f t="shared" ref="CC52:CD52" si="1212">CC28+CC40</f>
        <v>0</v>
      </c>
      <c r="CD52" s="5">
        <f t="shared" si="1212"/>
        <v>0</v>
      </c>
      <c r="CE52" s="5">
        <f>CE28+CE40</f>
        <v>4497229</v>
      </c>
      <c r="CF52" s="5">
        <f t="shared" ref="CF52:CG52" si="1213">CF28+CF40</f>
        <v>-29101</v>
      </c>
      <c r="CG52" s="5">
        <f t="shared" si="1213"/>
        <v>4468128</v>
      </c>
      <c r="CH52" s="5">
        <f>CH28+CH40</f>
        <v>0</v>
      </c>
      <c r="CI52" s="5">
        <f t="shared" ref="CI52:CJ52" si="1214">CI28+CI40</f>
        <v>0</v>
      </c>
      <c r="CJ52" s="5">
        <f t="shared" si="1214"/>
        <v>0</v>
      </c>
      <c r="CK52" s="5">
        <f>CK28+CK40</f>
        <v>0</v>
      </c>
      <c r="CL52" s="5">
        <f t="shared" ref="CL52:CM52" si="1215">CL28+CL40</f>
        <v>0</v>
      </c>
      <c r="CM52" s="5">
        <f t="shared" si="1215"/>
        <v>0</v>
      </c>
      <c r="CN52" s="5">
        <f>CN28+CN40</f>
        <v>429169</v>
      </c>
      <c r="CO52" s="5">
        <f t="shared" ref="CO52:CP52" si="1216">CO28+CO40</f>
        <v>0</v>
      </c>
      <c r="CP52" s="5">
        <f t="shared" si="1216"/>
        <v>429169</v>
      </c>
      <c r="CQ52" s="5">
        <f>CQ28+CQ40</f>
        <v>0</v>
      </c>
      <c r="CR52" s="5">
        <f t="shared" ref="CR52:CS52" si="1217">CR28+CR40</f>
        <v>0</v>
      </c>
      <c r="CS52" s="5">
        <f t="shared" si="1217"/>
        <v>0</v>
      </c>
      <c r="CT52" s="5">
        <f>CT28+CT40</f>
        <v>0</v>
      </c>
      <c r="CU52" s="5">
        <f t="shared" ref="CU52:CV52" si="1218">CU28+CU40</f>
        <v>0</v>
      </c>
      <c r="CV52" s="5">
        <f t="shared" si="1218"/>
        <v>0</v>
      </c>
      <c r="CW52" s="5">
        <f>CW28+CW40</f>
        <v>0</v>
      </c>
      <c r="CX52" s="5">
        <f t="shared" ref="CX52:CY52" si="1219">CX28+CX40</f>
        <v>0</v>
      </c>
      <c r="CY52" s="5">
        <f t="shared" si="1219"/>
        <v>0</v>
      </c>
      <c r="CZ52" s="5">
        <f>CZ28+CZ40</f>
        <v>0</v>
      </c>
      <c r="DA52" s="5">
        <f t="shared" ref="DA52:DB52" si="1220">DA28+DA40</f>
        <v>0</v>
      </c>
      <c r="DB52" s="5">
        <f t="shared" si="1220"/>
        <v>0</v>
      </c>
      <c r="DC52" s="5">
        <f>DC28+DC40</f>
        <v>240000</v>
      </c>
      <c r="DD52" s="5">
        <f t="shared" ref="DD52:DE52" si="1221">DD28+DD40</f>
        <v>0</v>
      </c>
      <c r="DE52" s="5">
        <f t="shared" si="1221"/>
        <v>240000</v>
      </c>
      <c r="DF52" s="5">
        <f>DF28+DF40</f>
        <v>0</v>
      </c>
      <c r="DG52" s="5">
        <f t="shared" ref="DG52:DH52" si="1222">DG28+DG40</f>
        <v>0</v>
      </c>
      <c r="DH52" s="5">
        <f t="shared" si="1222"/>
        <v>0</v>
      </c>
      <c r="DI52" s="5">
        <f>DI28+DI40</f>
        <v>15000</v>
      </c>
      <c r="DJ52" s="5">
        <f t="shared" ref="DJ52:DK52" si="1223">DJ28+DJ40</f>
        <v>11289</v>
      </c>
      <c r="DK52" s="5">
        <f t="shared" si="1223"/>
        <v>26289</v>
      </c>
      <c r="DL52" s="5">
        <f>DL28+DL40</f>
        <v>0</v>
      </c>
      <c r="DM52" s="5">
        <f t="shared" ref="DM52:DN52" si="1224">DM28+DM40</f>
        <v>0</v>
      </c>
      <c r="DN52" s="5">
        <f t="shared" si="1224"/>
        <v>0</v>
      </c>
      <c r="DO52" s="5">
        <f>DO28+DO40</f>
        <v>55926</v>
      </c>
      <c r="DP52" s="5">
        <f t="shared" ref="DP52:DQ52" si="1225">DP28+DP40</f>
        <v>0</v>
      </c>
      <c r="DQ52" s="5">
        <f t="shared" si="1225"/>
        <v>55926</v>
      </c>
      <c r="DR52" s="5">
        <f t="shared" ref="DR52" si="1226">DR28+DR40</f>
        <v>18493160</v>
      </c>
      <c r="DS52" s="5">
        <f t="shared" ref="DS52:DT52" si="1227">DS28+DS40</f>
        <v>362364</v>
      </c>
      <c r="DT52" s="5">
        <f t="shared" si="1227"/>
        <v>18855524</v>
      </c>
      <c r="DU52" s="5">
        <f t="shared" ref="DU52:EV52" si="1228">DU28+DU40</f>
        <v>13714</v>
      </c>
      <c r="DV52" s="5">
        <f t="shared" si="1228"/>
        <v>0</v>
      </c>
      <c r="DW52" s="5">
        <f t="shared" si="1228"/>
        <v>13714</v>
      </c>
      <c r="DX52" s="5">
        <f t="shared" ref="DX52:EU52" si="1229">DX28+DX40</f>
        <v>3857</v>
      </c>
      <c r="DY52" s="5">
        <f t="shared" si="1229"/>
        <v>0</v>
      </c>
      <c r="DZ52" s="5">
        <f t="shared" si="1229"/>
        <v>3857</v>
      </c>
      <c r="EA52" s="5">
        <f t="shared" si="1229"/>
        <v>3259</v>
      </c>
      <c r="EB52" s="5">
        <f t="shared" si="1229"/>
        <v>0</v>
      </c>
      <c r="EC52" s="5">
        <f t="shared" si="1229"/>
        <v>3259</v>
      </c>
      <c r="ED52" s="5">
        <f t="shared" si="1229"/>
        <v>153701</v>
      </c>
      <c r="EE52" s="5">
        <f t="shared" si="1229"/>
        <v>0</v>
      </c>
      <c r="EF52" s="5">
        <f t="shared" si="1229"/>
        <v>153701</v>
      </c>
      <c r="EG52" s="5">
        <f t="shared" si="1229"/>
        <v>65628</v>
      </c>
      <c r="EH52" s="5">
        <f t="shared" si="1229"/>
        <v>0</v>
      </c>
      <c r="EI52" s="5">
        <f t="shared" si="1229"/>
        <v>65628</v>
      </c>
      <c r="EJ52" s="5">
        <f t="shared" si="1229"/>
        <v>9892</v>
      </c>
      <c r="EK52" s="5">
        <f t="shared" si="1229"/>
        <v>13772</v>
      </c>
      <c r="EL52" s="5">
        <f t="shared" si="1229"/>
        <v>23664</v>
      </c>
      <c r="EM52" s="5">
        <f t="shared" si="1229"/>
        <v>11184</v>
      </c>
      <c r="EN52" s="5">
        <f t="shared" si="1229"/>
        <v>0</v>
      </c>
      <c r="EO52" s="5">
        <f t="shared" si="1229"/>
        <v>11184</v>
      </c>
      <c r="EP52" s="5">
        <f t="shared" si="1229"/>
        <v>88600</v>
      </c>
      <c r="EQ52" s="5">
        <f t="shared" si="1229"/>
        <v>0</v>
      </c>
      <c r="ER52" s="5">
        <f t="shared" si="1229"/>
        <v>88600</v>
      </c>
      <c r="ES52" s="5">
        <f t="shared" si="1229"/>
        <v>94768</v>
      </c>
      <c r="ET52" s="5">
        <f t="shared" si="1229"/>
        <v>0</v>
      </c>
      <c r="EU52" s="5">
        <f t="shared" si="1229"/>
        <v>94768</v>
      </c>
      <c r="EV52" s="5">
        <f t="shared" si="1228"/>
        <v>444603</v>
      </c>
      <c r="EW52" s="5">
        <f t="shared" ref="EW52:EX52" si="1230">EW28+EW40</f>
        <v>13772</v>
      </c>
      <c r="EX52" s="5">
        <f t="shared" si="1230"/>
        <v>458375</v>
      </c>
      <c r="EY52" s="5">
        <f t="shared" ref="EY52" si="1231">EY28+EY40</f>
        <v>3000</v>
      </c>
      <c r="EZ52" s="5">
        <f t="shared" ref="EZ52:FB52" si="1232">EZ28+EZ40</f>
        <v>0</v>
      </c>
      <c r="FA52" s="5">
        <f t="shared" si="1232"/>
        <v>3000</v>
      </c>
      <c r="FB52" s="5">
        <f t="shared" si="1232"/>
        <v>51179</v>
      </c>
      <c r="FC52" s="5">
        <f t="shared" ref="FC52:GK52" si="1233">FC28+FC40</f>
        <v>301</v>
      </c>
      <c r="FD52" s="5">
        <f t="shared" si="1233"/>
        <v>51480</v>
      </c>
      <c r="FE52" s="5">
        <f t="shared" si="1233"/>
        <v>0</v>
      </c>
      <c r="FF52" s="5">
        <f t="shared" si="1233"/>
        <v>0</v>
      </c>
      <c r="FG52" s="5">
        <f t="shared" si="1233"/>
        <v>0</v>
      </c>
      <c r="FH52" s="5">
        <f t="shared" si="1233"/>
        <v>1097</v>
      </c>
      <c r="FI52" s="5">
        <f t="shared" si="1233"/>
        <v>132</v>
      </c>
      <c r="FJ52" s="5">
        <f t="shared" si="1233"/>
        <v>1229</v>
      </c>
      <c r="FK52" s="5">
        <f t="shared" si="1233"/>
        <v>0</v>
      </c>
      <c r="FL52" s="5">
        <f t="shared" si="1233"/>
        <v>0</v>
      </c>
      <c r="FM52" s="5">
        <f t="shared" si="1233"/>
        <v>0</v>
      </c>
      <c r="FN52" s="5">
        <f t="shared" si="1233"/>
        <v>38796</v>
      </c>
      <c r="FO52" s="5">
        <f t="shared" si="1233"/>
        <v>0</v>
      </c>
      <c r="FP52" s="5">
        <f t="shared" si="1233"/>
        <v>38796</v>
      </c>
      <c r="FQ52" s="5">
        <f t="shared" si="1233"/>
        <v>6596</v>
      </c>
      <c r="FR52" s="5">
        <f t="shared" si="1233"/>
        <v>0</v>
      </c>
      <c r="FS52" s="5">
        <f t="shared" si="1233"/>
        <v>6596</v>
      </c>
      <c r="FT52" s="5">
        <f t="shared" si="1233"/>
        <v>3513</v>
      </c>
      <c r="FU52" s="5">
        <f t="shared" si="1233"/>
        <v>0</v>
      </c>
      <c r="FV52" s="5">
        <f t="shared" si="1233"/>
        <v>3513</v>
      </c>
      <c r="FW52" s="5">
        <f t="shared" si="1233"/>
        <v>13603</v>
      </c>
      <c r="FX52" s="5">
        <f t="shared" si="1233"/>
        <v>0</v>
      </c>
      <c r="FY52" s="5">
        <f t="shared" si="1233"/>
        <v>13603</v>
      </c>
      <c r="FZ52" s="5">
        <f t="shared" si="1233"/>
        <v>0</v>
      </c>
      <c r="GA52" s="5">
        <f t="shared" si="1233"/>
        <v>0</v>
      </c>
      <c r="GB52" s="5">
        <f t="shared" si="1233"/>
        <v>0</v>
      </c>
      <c r="GC52" s="5">
        <f t="shared" si="1233"/>
        <v>0</v>
      </c>
      <c r="GD52" s="5">
        <f t="shared" si="1233"/>
        <v>0</v>
      </c>
      <c r="GE52" s="5">
        <f t="shared" si="1233"/>
        <v>0</v>
      </c>
      <c r="GF52" s="5">
        <f t="shared" si="1233"/>
        <v>102188</v>
      </c>
      <c r="GG52" s="5">
        <f t="shared" si="1233"/>
        <v>0</v>
      </c>
      <c r="GH52" s="5">
        <f t="shared" si="1233"/>
        <v>102188</v>
      </c>
      <c r="GI52" s="5">
        <f t="shared" si="1233"/>
        <v>0</v>
      </c>
      <c r="GJ52" s="5">
        <f t="shared" si="1233"/>
        <v>0</v>
      </c>
      <c r="GK52" s="5">
        <f t="shared" si="1233"/>
        <v>0</v>
      </c>
      <c r="GL52" s="5">
        <f t="shared" ref="GL52" si="1234">GL28+GL40</f>
        <v>219972</v>
      </c>
      <c r="GM52" s="5">
        <f t="shared" ref="GM52:GO52" si="1235">GM28+GM40</f>
        <v>433</v>
      </c>
      <c r="GN52" s="5">
        <f t="shared" si="1235"/>
        <v>220405</v>
      </c>
      <c r="GO52" s="5">
        <f t="shared" si="1235"/>
        <v>115386</v>
      </c>
      <c r="GP52" s="5">
        <f t="shared" ref="GP52:GQ52" si="1236">GP28+GP40</f>
        <v>2371</v>
      </c>
      <c r="GQ52" s="5">
        <f t="shared" si="1236"/>
        <v>117757</v>
      </c>
      <c r="GR52" s="5">
        <f t="shared" ref="GR52:GT52" si="1237">GR28+GR40</f>
        <v>1572220</v>
      </c>
      <c r="GS52" s="5">
        <f t="shared" si="1237"/>
        <v>0</v>
      </c>
      <c r="GT52" s="5">
        <f t="shared" si="1237"/>
        <v>1572220</v>
      </c>
      <c r="GU52" s="5">
        <f t="shared" ref="GU52:GW52" si="1238">GU28+GU40</f>
        <v>1134</v>
      </c>
      <c r="GV52" s="5">
        <f t="shared" si="1238"/>
        <v>1865</v>
      </c>
      <c r="GW52" s="5">
        <f t="shared" si="1238"/>
        <v>2999</v>
      </c>
      <c r="GX52" s="5">
        <f t="shared" ref="GX52:GZ52" si="1239">GX28+GX40</f>
        <v>1908712</v>
      </c>
      <c r="GY52" s="5">
        <f t="shared" si="1239"/>
        <v>4669</v>
      </c>
      <c r="GZ52" s="5">
        <f t="shared" si="1239"/>
        <v>1913381</v>
      </c>
      <c r="HA52" s="5">
        <f t="shared" ref="HA52" si="1240">HA28+HA40</f>
        <v>20846475</v>
      </c>
      <c r="HB52" s="5">
        <f t="shared" ref="HB52:HC52" si="1241">HB28+HB40</f>
        <v>380805</v>
      </c>
      <c r="HC52" s="115">
        <f t="shared" si="1241"/>
        <v>21227280</v>
      </c>
      <c r="HE52" s="136"/>
      <c r="HF52" s="136"/>
    </row>
    <row r="53" spans="1:214" s="12" customFormat="1" ht="15" customHeight="1" x14ac:dyDescent="0.2">
      <c r="A53" s="121" t="s">
        <v>420</v>
      </c>
      <c r="B53" s="5">
        <f>B54+B58</f>
        <v>0</v>
      </c>
      <c r="C53" s="5">
        <f t="shared" ref="C53:D53" si="1242">C54+C58</f>
        <v>0</v>
      </c>
      <c r="D53" s="5">
        <f t="shared" si="1242"/>
        <v>0</v>
      </c>
      <c r="E53" s="5">
        <f>E54+E58</f>
        <v>0</v>
      </c>
      <c r="F53" s="5">
        <f t="shared" ref="F53" si="1243">F54+F58</f>
        <v>0</v>
      </c>
      <c r="G53" s="5">
        <f t="shared" ref="G53" si="1244">G54+G58</f>
        <v>0</v>
      </c>
      <c r="H53" s="5">
        <f>H54+H58</f>
        <v>0</v>
      </c>
      <c r="I53" s="5">
        <f t="shared" ref="I53" si="1245">I54+I58</f>
        <v>0</v>
      </c>
      <c r="J53" s="5">
        <f t="shared" ref="J53" si="1246">J54+J58</f>
        <v>0</v>
      </c>
      <c r="K53" s="5">
        <f>K54+K58</f>
        <v>0</v>
      </c>
      <c r="L53" s="5">
        <f t="shared" ref="L53" si="1247">L54+L58</f>
        <v>0</v>
      </c>
      <c r="M53" s="5">
        <f t="shared" ref="M53" si="1248">M54+M58</f>
        <v>0</v>
      </c>
      <c r="N53" s="5">
        <f>N54+N58</f>
        <v>0</v>
      </c>
      <c r="O53" s="5">
        <f t="shared" ref="O53" si="1249">O54+O58</f>
        <v>0</v>
      </c>
      <c r="P53" s="5">
        <f t="shared" ref="P53" si="1250">P54+P58</f>
        <v>0</v>
      </c>
      <c r="Q53" s="5">
        <f>Q54+Q58</f>
        <v>0</v>
      </c>
      <c r="R53" s="5">
        <f t="shared" ref="R53" si="1251">R54+R58</f>
        <v>0</v>
      </c>
      <c r="S53" s="5">
        <f t="shared" ref="S53" si="1252">S54+S58</f>
        <v>0</v>
      </c>
      <c r="T53" s="5">
        <f>T54+T58</f>
        <v>0</v>
      </c>
      <c r="U53" s="5">
        <f t="shared" ref="U53" si="1253">U54+U58</f>
        <v>0</v>
      </c>
      <c r="V53" s="5">
        <f t="shared" ref="V53" si="1254">V54+V58</f>
        <v>0</v>
      </c>
      <c r="W53" s="5">
        <f>W54+W58</f>
        <v>0</v>
      </c>
      <c r="X53" s="5">
        <f t="shared" ref="X53" si="1255">X54+X58</f>
        <v>0</v>
      </c>
      <c r="Y53" s="5">
        <f t="shared" ref="Y53" si="1256">Y54+Y58</f>
        <v>0</v>
      </c>
      <c r="Z53" s="5">
        <f>Z54+Z58</f>
        <v>7253613</v>
      </c>
      <c r="AA53" s="5">
        <f t="shared" ref="AA53" si="1257">AA54+AA58</f>
        <v>52012</v>
      </c>
      <c r="AB53" s="5">
        <f t="shared" ref="AB53" si="1258">AB54+AB58</f>
        <v>7305625</v>
      </c>
      <c r="AC53" s="5">
        <f>AC54+AC58</f>
        <v>17803</v>
      </c>
      <c r="AD53" s="5">
        <f t="shared" ref="AD53" si="1259">AD54+AD58</f>
        <v>0</v>
      </c>
      <c r="AE53" s="5">
        <f t="shared" ref="AE53" si="1260">AE54+AE58</f>
        <v>17803</v>
      </c>
      <c r="AF53" s="5">
        <f>AF54+AF58</f>
        <v>0</v>
      </c>
      <c r="AG53" s="5">
        <f t="shared" ref="AG53" si="1261">AG54+AG58</f>
        <v>0</v>
      </c>
      <c r="AH53" s="5">
        <f t="shared" ref="AH53" si="1262">AH54+AH58</f>
        <v>0</v>
      </c>
      <c r="AI53" s="5">
        <f>AI54+AI58</f>
        <v>0</v>
      </c>
      <c r="AJ53" s="5">
        <f t="shared" ref="AJ53" si="1263">AJ54+AJ58</f>
        <v>0</v>
      </c>
      <c r="AK53" s="5">
        <f t="shared" ref="AK53" si="1264">AK54+AK58</f>
        <v>0</v>
      </c>
      <c r="AL53" s="5">
        <f>AL54+AL58</f>
        <v>0</v>
      </c>
      <c r="AM53" s="5">
        <f t="shared" ref="AM53" si="1265">AM54+AM58</f>
        <v>0</v>
      </c>
      <c r="AN53" s="5">
        <f t="shared" ref="AN53" si="1266">AN54+AN58</f>
        <v>0</v>
      </c>
      <c r="AO53" s="5">
        <f>AO54+AO58</f>
        <v>0</v>
      </c>
      <c r="AP53" s="5">
        <f t="shared" ref="AP53" si="1267">AP54+AP58</f>
        <v>0</v>
      </c>
      <c r="AQ53" s="5">
        <f t="shared" ref="AQ53" si="1268">AQ54+AQ58</f>
        <v>0</v>
      </c>
      <c r="AR53" s="5">
        <f>AR54+AR58</f>
        <v>0</v>
      </c>
      <c r="AS53" s="5">
        <f t="shared" ref="AS53" si="1269">AS54+AS58</f>
        <v>0</v>
      </c>
      <c r="AT53" s="5">
        <f t="shared" ref="AT53" si="1270">AT54+AT58</f>
        <v>0</v>
      </c>
      <c r="AU53" s="5">
        <f>AU54+AU58</f>
        <v>0</v>
      </c>
      <c r="AV53" s="5">
        <f t="shared" ref="AV53" si="1271">AV54+AV58</f>
        <v>0</v>
      </c>
      <c r="AW53" s="5">
        <f t="shared" ref="AW53" si="1272">AW54+AW58</f>
        <v>0</v>
      </c>
      <c r="AX53" s="5">
        <f>AX54+AX58</f>
        <v>0</v>
      </c>
      <c r="AY53" s="5">
        <f t="shared" ref="AY53" si="1273">AY54+AY58</f>
        <v>0</v>
      </c>
      <c r="AZ53" s="5">
        <f t="shared" ref="AZ53" si="1274">AZ54+AZ58</f>
        <v>0</v>
      </c>
      <c r="BA53" s="5">
        <f>BA54+BA58</f>
        <v>0</v>
      </c>
      <c r="BB53" s="5">
        <f t="shared" ref="BB53" si="1275">BB54+BB58</f>
        <v>0</v>
      </c>
      <c r="BC53" s="5">
        <f t="shared" ref="BC53" si="1276">BC54+BC58</f>
        <v>0</v>
      </c>
      <c r="BD53" s="5">
        <f>BD54+BD58</f>
        <v>0</v>
      </c>
      <c r="BE53" s="5">
        <f t="shared" ref="BE53" si="1277">BE54+BE58</f>
        <v>0</v>
      </c>
      <c r="BF53" s="5">
        <f t="shared" ref="BF53" si="1278">BF54+BF58</f>
        <v>0</v>
      </c>
      <c r="BG53" s="5">
        <f>BG54+BG58</f>
        <v>0</v>
      </c>
      <c r="BH53" s="5">
        <f t="shared" ref="BH53" si="1279">BH54+BH58</f>
        <v>0</v>
      </c>
      <c r="BI53" s="5">
        <f t="shared" ref="BI53" si="1280">BI54+BI58</f>
        <v>0</v>
      </c>
      <c r="BJ53" s="5">
        <f>BJ54+BJ58</f>
        <v>0</v>
      </c>
      <c r="BK53" s="5">
        <f t="shared" ref="BK53" si="1281">BK54+BK58</f>
        <v>0</v>
      </c>
      <c r="BL53" s="5">
        <f t="shared" ref="BL53" si="1282">BL54+BL58</f>
        <v>0</v>
      </c>
      <c r="BM53" s="5">
        <f>BM54+BM58</f>
        <v>0</v>
      </c>
      <c r="BN53" s="5">
        <f t="shared" ref="BN53" si="1283">BN54+BN58</f>
        <v>0</v>
      </c>
      <c r="BO53" s="5">
        <f t="shared" ref="BO53" si="1284">BO54+BO58</f>
        <v>0</v>
      </c>
      <c r="BP53" s="5">
        <f>BP54+BP58</f>
        <v>0</v>
      </c>
      <c r="BQ53" s="5">
        <f t="shared" ref="BQ53" si="1285">BQ54+BQ58</f>
        <v>0</v>
      </c>
      <c r="BR53" s="5">
        <f t="shared" ref="BR53" si="1286">BR54+BR58</f>
        <v>0</v>
      </c>
      <c r="BS53" s="5">
        <f>BS54+BS58</f>
        <v>0</v>
      </c>
      <c r="BT53" s="5">
        <f t="shared" ref="BT53" si="1287">BT54+BT58</f>
        <v>0</v>
      </c>
      <c r="BU53" s="5">
        <f t="shared" ref="BU53" si="1288">BU54+BU58</f>
        <v>0</v>
      </c>
      <c r="BV53" s="5">
        <f>BV54+BV58</f>
        <v>0</v>
      </c>
      <c r="BW53" s="5">
        <f t="shared" ref="BW53" si="1289">BW54+BW58</f>
        <v>0</v>
      </c>
      <c r="BX53" s="5">
        <f t="shared" ref="BX53" si="1290">BX54+BX58</f>
        <v>0</v>
      </c>
      <c r="BY53" s="5">
        <f>BY54+BY58</f>
        <v>0</v>
      </c>
      <c r="BZ53" s="5">
        <f t="shared" ref="BZ53" si="1291">BZ54+BZ58</f>
        <v>0</v>
      </c>
      <c r="CA53" s="5">
        <f t="shared" ref="CA53" si="1292">CA54+CA58</f>
        <v>0</v>
      </c>
      <c r="CB53" s="5">
        <f>CB54+CB58</f>
        <v>0</v>
      </c>
      <c r="CC53" s="5">
        <f t="shared" ref="CC53" si="1293">CC54+CC58</f>
        <v>0</v>
      </c>
      <c r="CD53" s="5">
        <f t="shared" ref="CD53" si="1294">CD54+CD58</f>
        <v>0</v>
      </c>
      <c r="CE53" s="5">
        <f>CE54+CE58</f>
        <v>0</v>
      </c>
      <c r="CF53" s="5">
        <f t="shared" ref="CF53" si="1295">CF54+CF58</f>
        <v>0</v>
      </c>
      <c r="CG53" s="5">
        <f t="shared" ref="CG53" si="1296">CG54+CG58</f>
        <v>0</v>
      </c>
      <c r="CH53" s="5">
        <f>CH54+CH58</f>
        <v>0</v>
      </c>
      <c r="CI53" s="5">
        <f t="shared" ref="CI53" si="1297">CI54+CI58</f>
        <v>0</v>
      </c>
      <c r="CJ53" s="5">
        <f t="shared" ref="CJ53" si="1298">CJ54+CJ58</f>
        <v>0</v>
      </c>
      <c r="CK53" s="5">
        <f>CK54+CK58</f>
        <v>0</v>
      </c>
      <c r="CL53" s="5">
        <f t="shared" ref="CL53" si="1299">CL54+CL58</f>
        <v>0</v>
      </c>
      <c r="CM53" s="5">
        <f t="shared" ref="CM53" si="1300">CM54+CM58</f>
        <v>0</v>
      </c>
      <c r="CN53" s="5">
        <f>CN54+CN58</f>
        <v>0</v>
      </c>
      <c r="CO53" s="5">
        <f t="shared" ref="CO53" si="1301">CO54+CO58</f>
        <v>0</v>
      </c>
      <c r="CP53" s="5">
        <f t="shared" ref="CP53" si="1302">CP54+CP58</f>
        <v>0</v>
      </c>
      <c r="CQ53" s="5">
        <f>CQ54+CQ58</f>
        <v>0</v>
      </c>
      <c r="CR53" s="5">
        <f t="shared" ref="CR53" si="1303">CR54+CR58</f>
        <v>0</v>
      </c>
      <c r="CS53" s="5">
        <f t="shared" ref="CS53" si="1304">CS54+CS58</f>
        <v>0</v>
      </c>
      <c r="CT53" s="5">
        <f>CT54+CT58</f>
        <v>0</v>
      </c>
      <c r="CU53" s="5">
        <f t="shared" ref="CU53" si="1305">CU54+CU58</f>
        <v>0</v>
      </c>
      <c r="CV53" s="5">
        <f t="shared" ref="CV53" si="1306">CV54+CV58</f>
        <v>0</v>
      </c>
      <c r="CW53" s="5">
        <f>CW54+CW58</f>
        <v>0</v>
      </c>
      <c r="CX53" s="5">
        <f t="shared" ref="CX53" si="1307">CX54+CX58</f>
        <v>0</v>
      </c>
      <c r="CY53" s="5">
        <f t="shared" ref="CY53" si="1308">CY54+CY58</f>
        <v>0</v>
      </c>
      <c r="CZ53" s="5">
        <f>CZ54+CZ58</f>
        <v>0</v>
      </c>
      <c r="DA53" s="5">
        <f t="shared" ref="DA53" si="1309">DA54+DA58</f>
        <v>0</v>
      </c>
      <c r="DB53" s="5">
        <f t="shared" ref="DB53" si="1310">DB54+DB58</f>
        <v>0</v>
      </c>
      <c r="DC53" s="5">
        <f>DC54+DC58</f>
        <v>0</v>
      </c>
      <c r="DD53" s="5">
        <f t="shared" ref="DD53" si="1311">DD54+DD58</f>
        <v>0</v>
      </c>
      <c r="DE53" s="5">
        <f t="shared" ref="DE53" si="1312">DE54+DE58</f>
        <v>0</v>
      </c>
      <c r="DF53" s="5">
        <f>DF54+DF58</f>
        <v>0</v>
      </c>
      <c r="DG53" s="5">
        <f t="shared" ref="DG53" si="1313">DG54+DG58</f>
        <v>0</v>
      </c>
      <c r="DH53" s="5">
        <f t="shared" ref="DH53" si="1314">DH54+DH58</f>
        <v>0</v>
      </c>
      <c r="DI53" s="5">
        <f>DI54+DI58</f>
        <v>0</v>
      </c>
      <c r="DJ53" s="5">
        <f t="shared" ref="DJ53" si="1315">DJ54+DJ58</f>
        <v>0</v>
      </c>
      <c r="DK53" s="5">
        <f t="shared" ref="DK53" si="1316">DK54+DK58</f>
        <v>0</v>
      </c>
      <c r="DL53" s="5">
        <f>DL54+DL58</f>
        <v>0</v>
      </c>
      <c r="DM53" s="5">
        <f t="shared" ref="DM53" si="1317">DM54+DM58</f>
        <v>0</v>
      </c>
      <c r="DN53" s="5">
        <f t="shared" ref="DN53" si="1318">DN54+DN58</f>
        <v>0</v>
      </c>
      <c r="DO53" s="5">
        <f>DO54+DO58</f>
        <v>0</v>
      </c>
      <c r="DP53" s="5">
        <f t="shared" ref="DP53" si="1319">DP54+DP58</f>
        <v>0</v>
      </c>
      <c r="DQ53" s="5">
        <f t="shared" ref="DQ53:DR53" si="1320">DQ54+DQ58</f>
        <v>0</v>
      </c>
      <c r="DR53" s="5">
        <f t="shared" si="1320"/>
        <v>7271416</v>
      </c>
      <c r="DS53" s="5">
        <f t="shared" ref="DS53:DT53" si="1321">DS54+DS58</f>
        <v>52012</v>
      </c>
      <c r="DT53" s="5">
        <f t="shared" si="1321"/>
        <v>7323428</v>
      </c>
      <c r="DU53" s="5">
        <f t="shared" ref="DU53:EV53" si="1322">DU54+DU58</f>
        <v>0</v>
      </c>
      <c r="DV53" s="5">
        <f t="shared" si="1322"/>
        <v>0</v>
      </c>
      <c r="DW53" s="5">
        <f t="shared" si="1322"/>
        <v>0</v>
      </c>
      <c r="DX53" s="5">
        <f t="shared" ref="DX53:EU53" si="1323">DX54+DX58</f>
        <v>0</v>
      </c>
      <c r="DY53" s="5">
        <f t="shared" si="1323"/>
        <v>0</v>
      </c>
      <c r="DZ53" s="5">
        <f t="shared" si="1323"/>
        <v>0</v>
      </c>
      <c r="EA53" s="5">
        <f t="shared" si="1323"/>
        <v>0</v>
      </c>
      <c r="EB53" s="5">
        <f t="shared" si="1323"/>
        <v>0</v>
      </c>
      <c r="EC53" s="5">
        <f t="shared" si="1323"/>
        <v>0</v>
      </c>
      <c r="ED53" s="5">
        <f t="shared" si="1323"/>
        <v>0</v>
      </c>
      <c r="EE53" s="5">
        <f t="shared" si="1323"/>
        <v>0</v>
      </c>
      <c r="EF53" s="5">
        <f t="shared" si="1323"/>
        <v>0</v>
      </c>
      <c r="EG53" s="5">
        <f t="shared" si="1323"/>
        <v>0</v>
      </c>
      <c r="EH53" s="5">
        <f t="shared" si="1323"/>
        <v>0</v>
      </c>
      <c r="EI53" s="5">
        <f t="shared" si="1323"/>
        <v>0</v>
      </c>
      <c r="EJ53" s="5">
        <f t="shared" si="1323"/>
        <v>0</v>
      </c>
      <c r="EK53" s="5">
        <f t="shared" si="1323"/>
        <v>0</v>
      </c>
      <c r="EL53" s="5">
        <f t="shared" si="1323"/>
        <v>0</v>
      </c>
      <c r="EM53" s="5">
        <f t="shared" si="1323"/>
        <v>0</v>
      </c>
      <c r="EN53" s="5">
        <f t="shared" si="1323"/>
        <v>0</v>
      </c>
      <c r="EO53" s="5">
        <f t="shared" si="1323"/>
        <v>0</v>
      </c>
      <c r="EP53" s="5">
        <f t="shared" si="1323"/>
        <v>0</v>
      </c>
      <c r="EQ53" s="5">
        <f t="shared" si="1323"/>
        <v>0</v>
      </c>
      <c r="ER53" s="5">
        <f t="shared" si="1323"/>
        <v>0</v>
      </c>
      <c r="ES53" s="5">
        <f t="shared" si="1323"/>
        <v>0</v>
      </c>
      <c r="ET53" s="5">
        <f t="shared" si="1323"/>
        <v>0</v>
      </c>
      <c r="EU53" s="5">
        <f t="shared" si="1323"/>
        <v>0</v>
      </c>
      <c r="EV53" s="5">
        <f t="shared" si="1322"/>
        <v>0</v>
      </c>
      <c r="EW53" s="5">
        <f t="shared" ref="EW53:EX53" si="1324">EW54+EW58</f>
        <v>0</v>
      </c>
      <c r="EX53" s="5">
        <f t="shared" si="1324"/>
        <v>0</v>
      </c>
      <c r="EY53" s="5">
        <f t="shared" ref="EY53" si="1325">EY54+EY58</f>
        <v>0</v>
      </c>
      <c r="EZ53" s="5">
        <f t="shared" ref="EZ53:FB53" si="1326">EZ54+EZ58</f>
        <v>0</v>
      </c>
      <c r="FA53" s="5">
        <f t="shared" si="1326"/>
        <v>0</v>
      </c>
      <c r="FB53" s="5">
        <f t="shared" si="1326"/>
        <v>0</v>
      </c>
      <c r="FC53" s="5">
        <f t="shared" ref="FC53:GK53" si="1327">FC54+FC58</f>
        <v>0</v>
      </c>
      <c r="FD53" s="5">
        <f t="shared" si="1327"/>
        <v>0</v>
      </c>
      <c r="FE53" s="5">
        <f t="shared" si="1327"/>
        <v>0</v>
      </c>
      <c r="FF53" s="5">
        <f t="shared" si="1327"/>
        <v>0</v>
      </c>
      <c r="FG53" s="5">
        <f t="shared" si="1327"/>
        <v>0</v>
      </c>
      <c r="FH53" s="5">
        <f t="shared" si="1327"/>
        <v>0</v>
      </c>
      <c r="FI53" s="5">
        <f t="shared" si="1327"/>
        <v>0</v>
      </c>
      <c r="FJ53" s="5">
        <f t="shared" si="1327"/>
        <v>0</v>
      </c>
      <c r="FK53" s="5">
        <f t="shared" si="1327"/>
        <v>0</v>
      </c>
      <c r="FL53" s="5">
        <f t="shared" si="1327"/>
        <v>0</v>
      </c>
      <c r="FM53" s="5">
        <f t="shared" si="1327"/>
        <v>0</v>
      </c>
      <c r="FN53" s="5">
        <f t="shared" si="1327"/>
        <v>0</v>
      </c>
      <c r="FO53" s="5">
        <f t="shared" si="1327"/>
        <v>0</v>
      </c>
      <c r="FP53" s="5">
        <f t="shared" si="1327"/>
        <v>0</v>
      </c>
      <c r="FQ53" s="5">
        <f t="shared" si="1327"/>
        <v>0</v>
      </c>
      <c r="FR53" s="5">
        <f t="shared" si="1327"/>
        <v>0</v>
      </c>
      <c r="FS53" s="5">
        <f t="shared" si="1327"/>
        <v>0</v>
      </c>
      <c r="FT53" s="5">
        <f t="shared" si="1327"/>
        <v>0</v>
      </c>
      <c r="FU53" s="5">
        <f t="shared" si="1327"/>
        <v>0</v>
      </c>
      <c r="FV53" s="5">
        <f t="shared" si="1327"/>
        <v>0</v>
      </c>
      <c r="FW53" s="5">
        <f t="shared" si="1327"/>
        <v>0</v>
      </c>
      <c r="FX53" s="5">
        <f t="shared" si="1327"/>
        <v>0</v>
      </c>
      <c r="FY53" s="5">
        <f t="shared" si="1327"/>
        <v>0</v>
      </c>
      <c r="FZ53" s="5">
        <f t="shared" si="1327"/>
        <v>0</v>
      </c>
      <c r="GA53" s="5">
        <f t="shared" si="1327"/>
        <v>0</v>
      </c>
      <c r="GB53" s="5">
        <f t="shared" si="1327"/>
        <v>0</v>
      </c>
      <c r="GC53" s="5">
        <f t="shared" si="1327"/>
        <v>0</v>
      </c>
      <c r="GD53" s="5">
        <f t="shared" si="1327"/>
        <v>0</v>
      </c>
      <c r="GE53" s="5">
        <f t="shared" si="1327"/>
        <v>0</v>
      </c>
      <c r="GF53" s="5">
        <f t="shared" si="1327"/>
        <v>0</v>
      </c>
      <c r="GG53" s="5">
        <f t="shared" si="1327"/>
        <v>0</v>
      </c>
      <c r="GH53" s="5">
        <f t="shared" si="1327"/>
        <v>0</v>
      </c>
      <c r="GI53" s="5">
        <f t="shared" si="1327"/>
        <v>0</v>
      </c>
      <c r="GJ53" s="5">
        <f t="shared" si="1327"/>
        <v>0</v>
      </c>
      <c r="GK53" s="5">
        <f t="shared" si="1327"/>
        <v>0</v>
      </c>
      <c r="GL53" s="5">
        <f t="shared" ref="GL53" si="1328">GL54+GL58</f>
        <v>0</v>
      </c>
      <c r="GM53" s="5">
        <f t="shared" ref="GM53:GN53" si="1329">GM54+GM58</f>
        <v>0</v>
      </c>
      <c r="GN53" s="5">
        <f t="shared" si="1329"/>
        <v>0</v>
      </c>
      <c r="GO53" s="5">
        <f t="shared" ref="GO53" si="1330">GO54+GO58</f>
        <v>0</v>
      </c>
      <c r="GP53" s="5">
        <f t="shared" ref="GP53:GQ53" si="1331">GP54+GP58</f>
        <v>0</v>
      </c>
      <c r="GQ53" s="5">
        <f t="shared" si="1331"/>
        <v>0</v>
      </c>
      <c r="GR53" s="5">
        <f t="shared" ref="GR53:GT53" si="1332">GR54+GR58</f>
        <v>0</v>
      </c>
      <c r="GS53" s="5">
        <f t="shared" si="1332"/>
        <v>0</v>
      </c>
      <c r="GT53" s="5">
        <f t="shared" si="1332"/>
        <v>0</v>
      </c>
      <c r="GU53" s="5">
        <f t="shared" ref="GU53:GW53" si="1333">GU54+GU58</f>
        <v>0</v>
      </c>
      <c r="GV53" s="5">
        <f t="shared" si="1333"/>
        <v>0</v>
      </c>
      <c r="GW53" s="5">
        <f t="shared" si="1333"/>
        <v>0</v>
      </c>
      <c r="GX53" s="5">
        <f t="shared" ref="GX53:GZ53" si="1334">GX54+GX58</f>
        <v>0</v>
      </c>
      <c r="GY53" s="5">
        <f t="shared" si="1334"/>
        <v>0</v>
      </c>
      <c r="GZ53" s="5">
        <f t="shared" si="1334"/>
        <v>0</v>
      </c>
      <c r="HA53" s="5">
        <f t="shared" ref="HA53" si="1335">HA54+HA58</f>
        <v>7271416</v>
      </c>
      <c r="HB53" s="5">
        <f t="shared" ref="HB53:HC53" si="1336">HB54+HB58</f>
        <v>52012</v>
      </c>
      <c r="HC53" s="115">
        <f t="shared" si="1336"/>
        <v>7323428</v>
      </c>
      <c r="HE53" s="136"/>
      <c r="HF53" s="136"/>
    </row>
    <row r="54" spans="1:214" s="12" customFormat="1" ht="15" customHeight="1" x14ac:dyDescent="0.2">
      <c r="A54" s="121" t="s">
        <v>421</v>
      </c>
      <c r="B54" s="5">
        <f>B55+B56+B57</f>
        <v>0</v>
      </c>
      <c r="C54" s="5">
        <f t="shared" ref="C54:D54" si="1337">C55+C56+C57</f>
        <v>0</v>
      </c>
      <c r="D54" s="5">
        <f t="shared" si="1337"/>
        <v>0</v>
      </c>
      <c r="E54" s="5">
        <f>E55+E56+E57</f>
        <v>0</v>
      </c>
      <c r="F54" s="5">
        <f t="shared" ref="F54" si="1338">F55+F56+F57</f>
        <v>0</v>
      </c>
      <c r="G54" s="5">
        <f t="shared" ref="G54" si="1339">G55+G56+G57</f>
        <v>0</v>
      </c>
      <c r="H54" s="5">
        <f>H55+H56+H57</f>
        <v>0</v>
      </c>
      <c r="I54" s="5">
        <f t="shared" ref="I54" si="1340">I55+I56+I57</f>
        <v>0</v>
      </c>
      <c r="J54" s="5">
        <f t="shared" ref="J54" si="1341">J55+J56+J57</f>
        <v>0</v>
      </c>
      <c r="K54" s="5">
        <f>K55+K56+K57</f>
        <v>0</v>
      </c>
      <c r="L54" s="5">
        <f t="shared" ref="L54" si="1342">L55+L56+L57</f>
        <v>0</v>
      </c>
      <c r="M54" s="5">
        <f t="shared" ref="M54" si="1343">M55+M56+M57</f>
        <v>0</v>
      </c>
      <c r="N54" s="5">
        <f>N55+N56+N57</f>
        <v>0</v>
      </c>
      <c r="O54" s="5">
        <f t="shared" ref="O54" si="1344">O55+O56+O57</f>
        <v>0</v>
      </c>
      <c r="P54" s="5">
        <f t="shared" ref="P54" si="1345">P55+P56+P57</f>
        <v>0</v>
      </c>
      <c r="Q54" s="5">
        <f>Q55+Q56+Q57</f>
        <v>0</v>
      </c>
      <c r="R54" s="5">
        <f t="shared" ref="R54" si="1346">R55+R56+R57</f>
        <v>0</v>
      </c>
      <c r="S54" s="5">
        <f t="shared" ref="S54" si="1347">S55+S56+S57</f>
        <v>0</v>
      </c>
      <c r="T54" s="5">
        <f>T55+T56+T57</f>
        <v>0</v>
      </c>
      <c r="U54" s="5">
        <f t="shared" ref="U54" si="1348">U55+U56+U57</f>
        <v>0</v>
      </c>
      <c r="V54" s="5">
        <f t="shared" ref="V54" si="1349">V55+V56+V57</f>
        <v>0</v>
      </c>
      <c r="W54" s="5">
        <f>W55+W56+W57</f>
        <v>0</v>
      </c>
      <c r="X54" s="5">
        <f t="shared" ref="X54" si="1350">X55+X56+X57</f>
        <v>0</v>
      </c>
      <c r="Y54" s="5">
        <f t="shared" ref="Y54" si="1351">Y55+Y56+Y57</f>
        <v>0</v>
      </c>
      <c r="Z54" s="5">
        <f>Z55+Z56+Z57</f>
        <v>6899167</v>
      </c>
      <c r="AA54" s="5">
        <f t="shared" ref="AA54" si="1352">AA55+AA56+AA57</f>
        <v>10219</v>
      </c>
      <c r="AB54" s="5">
        <f t="shared" ref="AB54" si="1353">AB55+AB56+AB57</f>
        <v>6909386</v>
      </c>
      <c r="AC54" s="5">
        <f>AC55+AC56+AC57</f>
        <v>17803</v>
      </c>
      <c r="AD54" s="5">
        <f t="shared" ref="AD54" si="1354">AD55+AD56+AD57</f>
        <v>0</v>
      </c>
      <c r="AE54" s="5">
        <f t="shared" ref="AE54" si="1355">AE55+AE56+AE57</f>
        <v>17803</v>
      </c>
      <c r="AF54" s="5">
        <f>AF55+AF56+AF57</f>
        <v>0</v>
      </c>
      <c r="AG54" s="5">
        <f t="shared" ref="AG54" si="1356">AG55+AG56+AG57</f>
        <v>0</v>
      </c>
      <c r="AH54" s="5">
        <f t="shared" ref="AH54" si="1357">AH55+AH56+AH57</f>
        <v>0</v>
      </c>
      <c r="AI54" s="5">
        <f>AI55+AI56+AI57</f>
        <v>0</v>
      </c>
      <c r="AJ54" s="5">
        <f t="shared" ref="AJ54" si="1358">AJ55+AJ56+AJ57</f>
        <v>0</v>
      </c>
      <c r="AK54" s="5">
        <f t="shared" ref="AK54" si="1359">AK55+AK56+AK57</f>
        <v>0</v>
      </c>
      <c r="AL54" s="5">
        <f>AL55+AL56+AL57</f>
        <v>0</v>
      </c>
      <c r="AM54" s="5">
        <f t="shared" ref="AM54" si="1360">AM55+AM56+AM57</f>
        <v>0</v>
      </c>
      <c r="AN54" s="5">
        <f t="shared" ref="AN54" si="1361">AN55+AN56+AN57</f>
        <v>0</v>
      </c>
      <c r="AO54" s="5">
        <f>AO55+AO56+AO57</f>
        <v>0</v>
      </c>
      <c r="AP54" s="5">
        <f t="shared" ref="AP54" si="1362">AP55+AP56+AP57</f>
        <v>0</v>
      </c>
      <c r="AQ54" s="5">
        <f t="shared" ref="AQ54" si="1363">AQ55+AQ56+AQ57</f>
        <v>0</v>
      </c>
      <c r="AR54" s="5">
        <f>AR55+AR56+AR57</f>
        <v>0</v>
      </c>
      <c r="AS54" s="5">
        <f t="shared" ref="AS54" si="1364">AS55+AS56+AS57</f>
        <v>0</v>
      </c>
      <c r="AT54" s="5">
        <f t="shared" ref="AT54" si="1365">AT55+AT56+AT57</f>
        <v>0</v>
      </c>
      <c r="AU54" s="5">
        <f>AU55+AU56+AU57</f>
        <v>0</v>
      </c>
      <c r="AV54" s="5">
        <f t="shared" ref="AV54" si="1366">AV55+AV56+AV57</f>
        <v>0</v>
      </c>
      <c r="AW54" s="5">
        <f t="shared" ref="AW54" si="1367">AW55+AW56+AW57</f>
        <v>0</v>
      </c>
      <c r="AX54" s="5">
        <f>AX55+AX56+AX57</f>
        <v>0</v>
      </c>
      <c r="AY54" s="5">
        <f t="shared" ref="AY54" si="1368">AY55+AY56+AY57</f>
        <v>0</v>
      </c>
      <c r="AZ54" s="5">
        <f t="shared" ref="AZ54" si="1369">AZ55+AZ56+AZ57</f>
        <v>0</v>
      </c>
      <c r="BA54" s="5">
        <f>BA55+BA56+BA57</f>
        <v>0</v>
      </c>
      <c r="BB54" s="5">
        <f t="shared" ref="BB54" si="1370">BB55+BB56+BB57</f>
        <v>0</v>
      </c>
      <c r="BC54" s="5">
        <f t="shared" ref="BC54" si="1371">BC55+BC56+BC57</f>
        <v>0</v>
      </c>
      <c r="BD54" s="5">
        <f>BD55+BD56+BD57</f>
        <v>0</v>
      </c>
      <c r="BE54" s="5">
        <f t="shared" ref="BE54" si="1372">BE55+BE56+BE57</f>
        <v>0</v>
      </c>
      <c r="BF54" s="5">
        <f t="shared" ref="BF54" si="1373">BF55+BF56+BF57</f>
        <v>0</v>
      </c>
      <c r="BG54" s="5">
        <f>BG55+BG56+BG57</f>
        <v>0</v>
      </c>
      <c r="BH54" s="5">
        <f t="shared" ref="BH54" si="1374">BH55+BH56+BH57</f>
        <v>0</v>
      </c>
      <c r="BI54" s="5">
        <f t="shared" ref="BI54" si="1375">BI55+BI56+BI57</f>
        <v>0</v>
      </c>
      <c r="BJ54" s="5">
        <f>BJ55+BJ56+BJ57</f>
        <v>0</v>
      </c>
      <c r="BK54" s="5">
        <f t="shared" ref="BK54" si="1376">BK55+BK56+BK57</f>
        <v>0</v>
      </c>
      <c r="BL54" s="5">
        <f t="shared" ref="BL54" si="1377">BL55+BL56+BL57</f>
        <v>0</v>
      </c>
      <c r="BM54" s="5">
        <f>BM55+BM56+BM57</f>
        <v>0</v>
      </c>
      <c r="BN54" s="5">
        <f t="shared" ref="BN54" si="1378">BN55+BN56+BN57</f>
        <v>0</v>
      </c>
      <c r="BO54" s="5">
        <f t="shared" ref="BO54" si="1379">BO55+BO56+BO57</f>
        <v>0</v>
      </c>
      <c r="BP54" s="5">
        <f>BP55+BP56+BP57</f>
        <v>0</v>
      </c>
      <c r="BQ54" s="5">
        <f t="shared" ref="BQ54" si="1380">BQ55+BQ56+BQ57</f>
        <v>0</v>
      </c>
      <c r="BR54" s="5">
        <f t="shared" ref="BR54" si="1381">BR55+BR56+BR57</f>
        <v>0</v>
      </c>
      <c r="BS54" s="5">
        <f>BS55+BS56+BS57</f>
        <v>0</v>
      </c>
      <c r="BT54" s="5">
        <f t="shared" ref="BT54" si="1382">BT55+BT56+BT57</f>
        <v>0</v>
      </c>
      <c r="BU54" s="5">
        <f t="shared" ref="BU54" si="1383">BU55+BU56+BU57</f>
        <v>0</v>
      </c>
      <c r="BV54" s="5">
        <f>BV55+BV56+BV57</f>
        <v>0</v>
      </c>
      <c r="BW54" s="5">
        <f t="shared" ref="BW54" si="1384">BW55+BW56+BW57</f>
        <v>0</v>
      </c>
      <c r="BX54" s="5">
        <f t="shared" ref="BX54" si="1385">BX55+BX56+BX57</f>
        <v>0</v>
      </c>
      <c r="BY54" s="5">
        <f>BY55+BY56+BY57</f>
        <v>0</v>
      </c>
      <c r="BZ54" s="5">
        <f t="shared" ref="BZ54" si="1386">BZ55+BZ56+BZ57</f>
        <v>0</v>
      </c>
      <c r="CA54" s="5">
        <f t="shared" ref="CA54" si="1387">CA55+CA56+CA57</f>
        <v>0</v>
      </c>
      <c r="CB54" s="5">
        <f>CB55+CB56+CB57</f>
        <v>0</v>
      </c>
      <c r="CC54" s="5">
        <f t="shared" ref="CC54" si="1388">CC55+CC56+CC57</f>
        <v>0</v>
      </c>
      <c r="CD54" s="5">
        <f t="shared" ref="CD54" si="1389">CD55+CD56+CD57</f>
        <v>0</v>
      </c>
      <c r="CE54" s="5">
        <f>CE55+CE56+CE57</f>
        <v>0</v>
      </c>
      <c r="CF54" s="5">
        <f t="shared" ref="CF54" si="1390">CF55+CF56+CF57</f>
        <v>0</v>
      </c>
      <c r="CG54" s="5">
        <f t="shared" ref="CG54" si="1391">CG55+CG56+CG57</f>
        <v>0</v>
      </c>
      <c r="CH54" s="5">
        <f>CH55+CH56+CH57</f>
        <v>0</v>
      </c>
      <c r="CI54" s="5">
        <f t="shared" ref="CI54" si="1392">CI55+CI56+CI57</f>
        <v>0</v>
      </c>
      <c r="CJ54" s="5">
        <f t="shared" ref="CJ54" si="1393">CJ55+CJ56+CJ57</f>
        <v>0</v>
      </c>
      <c r="CK54" s="5">
        <f>CK55+CK56+CK57</f>
        <v>0</v>
      </c>
      <c r="CL54" s="5">
        <f t="shared" ref="CL54" si="1394">CL55+CL56+CL57</f>
        <v>0</v>
      </c>
      <c r="CM54" s="5">
        <f t="shared" ref="CM54" si="1395">CM55+CM56+CM57</f>
        <v>0</v>
      </c>
      <c r="CN54" s="5">
        <f>CN55+CN56+CN57</f>
        <v>0</v>
      </c>
      <c r="CO54" s="5">
        <f t="shared" ref="CO54" si="1396">CO55+CO56+CO57</f>
        <v>0</v>
      </c>
      <c r="CP54" s="5">
        <f t="shared" ref="CP54" si="1397">CP55+CP56+CP57</f>
        <v>0</v>
      </c>
      <c r="CQ54" s="5">
        <f>CQ55+CQ56+CQ57</f>
        <v>0</v>
      </c>
      <c r="CR54" s="5">
        <f t="shared" ref="CR54" si="1398">CR55+CR56+CR57</f>
        <v>0</v>
      </c>
      <c r="CS54" s="5">
        <f t="shared" ref="CS54" si="1399">CS55+CS56+CS57</f>
        <v>0</v>
      </c>
      <c r="CT54" s="5">
        <f>CT55+CT56+CT57</f>
        <v>0</v>
      </c>
      <c r="CU54" s="5">
        <f t="shared" ref="CU54" si="1400">CU55+CU56+CU57</f>
        <v>0</v>
      </c>
      <c r="CV54" s="5">
        <f t="shared" ref="CV54" si="1401">CV55+CV56+CV57</f>
        <v>0</v>
      </c>
      <c r="CW54" s="5">
        <f>CW55+CW56+CW57</f>
        <v>0</v>
      </c>
      <c r="CX54" s="5">
        <f t="shared" ref="CX54" si="1402">CX55+CX56+CX57</f>
        <v>0</v>
      </c>
      <c r="CY54" s="5">
        <f t="shared" ref="CY54" si="1403">CY55+CY56+CY57</f>
        <v>0</v>
      </c>
      <c r="CZ54" s="5">
        <f>CZ55+CZ56+CZ57</f>
        <v>0</v>
      </c>
      <c r="DA54" s="5">
        <f t="shared" ref="DA54" si="1404">DA55+DA56+DA57</f>
        <v>0</v>
      </c>
      <c r="DB54" s="5">
        <f t="shared" ref="DB54" si="1405">DB55+DB56+DB57</f>
        <v>0</v>
      </c>
      <c r="DC54" s="5">
        <f>DC55+DC56+DC57</f>
        <v>0</v>
      </c>
      <c r="DD54" s="5">
        <f t="shared" ref="DD54" si="1406">DD55+DD56+DD57</f>
        <v>0</v>
      </c>
      <c r="DE54" s="5">
        <f t="shared" ref="DE54" si="1407">DE55+DE56+DE57</f>
        <v>0</v>
      </c>
      <c r="DF54" s="5">
        <f>DF55+DF56+DF57</f>
        <v>0</v>
      </c>
      <c r="DG54" s="5">
        <f t="shared" ref="DG54" si="1408">DG55+DG56+DG57</f>
        <v>0</v>
      </c>
      <c r="DH54" s="5">
        <f t="shared" ref="DH54" si="1409">DH55+DH56+DH57</f>
        <v>0</v>
      </c>
      <c r="DI54" s="5">
        <f>DI55+DI56+DI57</f>
        <v>0</v>
      </c>
      <c r="DJ54" s="5">
        <f t="shared" ref="DJ54" si="1410">DJ55+DJ56+DJ57</f>
        <v>0</v>
      </c>
      <c r="DK54" s="5">
        <f t="shared" ref="DK54" si="1411">DK55+DK56+DK57</f>
        <v>0</v>
      </c>
      <c r="DL54" s="5">
        <f>DL55+DL56+DL57</f>
        <v>0</v>
      </c>
      <c r="DM54" s="5">
        <f t="shared" ref="DM54" si="1412">DM55+DM56+DM57</f>
        <v>0</v>
      </c>
      <c r="DN54" s="5">
        <f t="shared" ref="DN54" si="1413">DN55+DN56+DN57</f>
        <v>0</v>
      </c>
      <c r="DO54" s="5">
        <f>DO55+DO56+DO57</f>
        <v>0</v>
      </c>
      <c r="DP54" s="5">
        <f t="shared" ref="DP54" si="1414">DP55+DP56+DP57</f>
        <v>0</v>
      </c>
      <c r="DQ54" s="5">
        <f t="shared" ref="DQ54:DR54" si="1415">DQ55+DQ56+DQ57</f>
        <v>0</v>
      </c>
      <c r="DR54" s="5">
        <f t="shared" si="1415"/>
        <v>6916970</v>
      </c>
      <c r="DS54" s="5">
        <f t="shared" ref="DS54:DT54" si="1416">DS55+DS56+DS57</f>
        <v>10219</v>
      </c>
      <c r="DT54" s="5">
        <f t="shared" si="1416"/>
        <v>6927189</v>
      </c>
      <c r="DU54" s="5">
        <f t="shared" ref="DU54:EV54" si="1417">DU55+DU56+DU57</f>
        <v>0</v>
      </c>
      <c r="DV54" s="5">
        <f t="shared" si="1417"/>
        <v>0</v>
      </c>
      <c r="DW54" s="5">
        <f t="shared" si="1417"/>
        <v>0</v>
      </c>
      <c r="DX54" s="5">
        <f t="shared" ref="DX54:EU54" si="1418">DX55+DX56+DX57</f>
        <v>0</v>
      </c>
      <c r="DY54" s="5">
        <f t="shared" si="1418"/>
        <v>0</v>
      </c>
      <c r="DZ54" s="5">
        <f t="shared" si="1418"/>
        <v>0</v>
      </c>
      <c r="EA54" s="5">
        <f t="shared" si="1418"/>
        <v>0</v>
      </c>
      <c r="EB54" s="5">
        <f t="shared" si="1418"/>
        <v>0</v>
      </c>
      <c r="EC54" s="5">
        <f t="shared" si="1418"/>
        <v>0</v>
      </c>
      <c r="ED54" s="5">
        <f t="shared" si="1418"/>
        <v>0</v>
      </c>
      <c r="EE54" s="5">
        <f t="shared" si="1418"/>
        <v>0</v>
      </c>
      <c r="EF54" s="5">
        <f t="shared" si="1418"/>
        <v>0</v>
      </c>
      <c r="EG54" s="5">
        <f t="shared" si="1418"/>
        <v>0</v>
      </c>
      <c r="EH54" s="5">
        <f t="shared" si="1418"/>
        <v>0</v>
      </c>
      <c r="EI54" s="5">
        <f t="shared" si="1418"/>
        <v>0</v>
      </c>
      <c r="EJ54" s="5">
        <f t="shared" si="1418"/>
        <v>0</v>
      </c>
      <c r="EK54" s="5">
        <f t="shared" si="1418"/>
        <v>0</v>
      </c>
      <c r="EL54" s="5">
        <f t="shared" si="1418"/>
        <v>0</v>
      </c>
      <c r="EM54" s="5">
        <f t="shared" si="1418"/>
        <v>0</v>
      </c>
      <c r="EN54" s="5">
        <f t="shared" si="1418"/>
        <v>0</v>
      </c>
      <c r="EO54" s="5">
        <f t="shared" si="1418"/>
        <v>0</v>
      </c>
      <c r="EP54" s="5">
        <f t="shared" si="1418"/>
        <v>0</v>
      </c>
      <c r="EQ54" s="5">
        <f t="shared" si="1418"/>
        <v>0</v>
      </c>
      <c r="ER54" s="5">
        <f t="shared" si="1418"/>
        <v>0</v>
      </c>
      <c r="ES54" s="5">
        <f t="shared" si="1418"/>
        <v>0</v>
      </c>
      <c r="ET54" s="5">
        <f t="shared" si="1418"/>
        <v>0</v>
      </c>
      <c r="EU54" s="5">
        <f t="shared" si="1418"/>
        <v>0</v>
      </c>
      <c r="EV54" s="5">
        <f t="shared" si="1417"/>
        <v>0</v>
      </c>
      <c r="EW54" s="5">
        <f t="shared" ref="EW54:EX54" si="1419">EW55+EW56+EW57</f>
        <v>0</v>
      </c>
      <c r="EX54" s="5">
        <f t="shared" si="1419"/>
        <v>0</v>
      </c>
      <c r="EY54" s="5">
        <f t="shared" ref="EY54" si="1420">EY55+EY56+EY57</f>
        <v>0</v>
      </c>
      <c r="EZ54" s="5">
        <f t="shared" ref="EZ54:FB54" si="1421">EZ55+EZ56+EZ57</f>
        <v>0</v>
      </c>
      <c r="FA54" s="5">
        <f t="shared" si="1421"/>
        <v>0</v>
      </c>
      <c r="FB54" s="5">
        <f t="shared" si="1421"/>
        <v>0</v>
      </c>
      <c r="FC54" s="5">
        <f t="shared" ref="FC54:GK54" si="1422">FC55+FC56+FC57</f>
        <v>0</v>
      </c>
      <c r="FD54" s="5">
        <f t="shared" si="1422"/>
        <v>0</v>
      </c>
      <c r="FE54" s="5">
        <f t="shared" si="1422"/>
        <v>0</v>
      </c>
      <c r="FF54" s="5">
        <f t="shared" si="1422"/>
        <v>0</v>
      </c>
      <c r="FG54" s="5">
        <f t="shared" si="1422"/>
        <v>0</v>
      </c>
      <c r="FH54" s="5">
        <f t="shared" si="1422"/>
        <v>0</v>
      </c>
      <c r="FI54" s="5">
        <f t="shared" si="1422"/>
        <v>0</v>
      </c>
      <c r="FJ54" s="5">
        <f t="shared" si="1422"/>
        <v>0</v>
      </c>
      <c r="FK54" s="5">
        <f t="shared" si="1422"/>
        <v>0</v>
      </c>
      <c r="FL54" s="5">
        <f t="shared" si="1422"/>
        <v>0</v>
      </c>
      <c r="FM54" s="5">
        <f t="shared" si="1422"/>
        <v>0</v>
      </c>
      <c r="FN54" s="5">
        <f t="shared" si="1422"/>
        <v>0</v>
      </c>
      <c r="FO54" s="5">
        <f t="shared" si="1422"/>
        <v>0</v>
      </c>
      <c r="FP54" s="5">
        <f t="shared" si="1422"/>
        <v>0</v>
      </c>
      <c r="FQ54" s="5">
        <f t="shared" si="1422"/>
        <v>0</v>
      </c>
      <c r="FR54" s="5">
        <f t="shared" si="1422"/>
        <v>0</v>
      </c>
      <c r="FS54" s="5">
        <f t="shared" si="1422"/>
        <v>0</v>
      </c>
      <c r="FT54" s="5">
        <f t="shared" si="1422"/>
        <v>0</v>
      </c>
      <c r="FU54" s="5">
        <f t="shared" si="1422"/>
        <v>0</v>
      </c>
      <c r="FV54" s="5">
        <f t="shared" si="1422"/>
        <v>0</v>
      </c>
      <c r="FW54" s="5">
        <f t="shared" si="1422"/>
        <v>0</v>
      </c>
      <c r="FX54" s="5">
        <f t="shared" si="1422"/>
        <v>0</v>
      </c>
      <c r="FY54" s="5">
        <f t="shared" si="1422"/>
        <v>0</v>
      </c>
      <c r="FZ54" s="5">
        <f t="shared" si="1422"/>
        <v>0</v>
      </c>
      <c r="GA54" s="5">
        <f t="shared" si="1422"/>
        <v>0</v>
      </c>
      <c r="GB54" s="5">
        <f t="shared" si="1422"/>
        <v>0</v>
      </c>
      <c r="GC54" s="5">
        <f t="shared" si="1422"/>
        <v>0</v>
      </c>
      <c r="GD54" s="5">
        <f t="shared" si="1422"/>
        <v>0</v>
      </c>
      <c r="GE54" s="5">
        <f t="shared" si="1422"/>
        <v>0</v>
      </c>
      <c r="GF54" s="5">
        <f t="shared" si="1422"/>
        <v>0</v>
      </c>
      <c r="GG54" s="5">
        <f t="shared" si="1422"/>
        <v>0</v>
      </c>
      <c r="GH54" s="5">
        <f t="shared" si="1422"/>
        <v>0</v>
      </c>
      <c r="GI54" s="5">
        <f t="shared" si="1422"/>
        <v>0</v>
      </c>
      <c r="GJ54" s="5">
        <f t="shared" si="1422"/>
        <v>0</v>
      </c>
      <c r="GK54" s="5">
        <f t="shared" si="1422"/>
        <v>0</v>
      </c>
      <c r="GL54" s="5">
        <f t="shared" ref="GL54" si="1423">GL55+GL56+GL57</f>
        <v>0</v>
      </c>
      <c r="GM54" s="5">
        <f t="shared" ref="GM54:GN54" si="1424">GM55+GM56+GM57</f>
        <v>0</v>
      </c>
      <c r="GN54" s="5">
        <f t="shared" si="1424"/>
        <v>0</v>
      </c>
      <c r="GO54" s="5">
        <f t="shared" ref="GO54" si="1425">GO55+GO56+GO57</f>
        <v>0</v>
      </c>
      <c r="GP54" s="5">
        <f t="shared" ref="GP54:GQ54" si="1426">GP55+GP56+GP57</f>
        <v>0</v>
      </c>
      <c r="GQ54" s="5">
        <f t="shared" si="1426"/>
        <v>0</v>
      </c>
      <c r="GR54" s="5">
        <f t="shared" ref="GR54:GT54" si="1427">GR55+GR56+GR57</f>
        <v>0</v>
      </c>
      <c r="GS54" s="5">
        <f t="shared" si="1427"/>
        <v>0</v>
      </c>
      <c r="GT54" s="5">
        <f t="shared" si="1427"/>
        <v>0</v>
      </c>
      <c r="GU54" s="5">
        <f t="shared" ref="GU54:GW54" si="1428">GU55+GU56+GU57</f>
        <v>0</v>
      </c>
      <c r="GV54" s="5">
        <f t="shared" si="1428"/>
        <v>0</v>
      </c>
      <c r="GW54" s="5">
        <f t="shared" si="1428"/>
        <v>0</v>
      </c>
      <c r="GX54" s="5">
        <f t="shared" ref="GX54:GZ54" si="1429">GX55+GX56+GX57</f>
        <v>0</v>
      </c>
      <c r="GY54" s="5">
        <f t="shared" si="1429"/>
        <v>0</v>
      </c>
      <c r="GZ54" s="5">
        <f t="shared" si="1429"/>
        <v>0</v>
      </c>
      <c r="HA54" s="5">
        <f t="shared" ref="HA54" si="1430">HA55+HA56+HA57</f>
        <v>6916970</v>
      </c>
      <c r="HB54" s="5">
        <f t="shared" ref="HB54:HC54" si="1431">HB55+HB56+HB57</f>
        <v>10219</v>
      </c>
      <c r="HC54" s="115">
        <f t="shared" si="1431"/>
        <v>6927189</v>
      </c>
      <c r="HE54" s="136"/>
      <c r="HF54" s="136"/>
    </row>
    <row r="55" spans="1:214" s="12" customFormat="1" ht="15" customHeight="1" x14ac:dyDescent="0.2">
      <c r="A55" s="120" t="s">
        <v>422</v>
      </c>
      <c r="B55" s="6">
        <f>SUM('címrend kötelező'!B55+'címrend önként'!B55+'címrend államig'!B55)</f>
        <v>0</v>
      </c>
      <c r="C55" s="6">
        <f>SUM('címrend kötelező'!C55+'címrend önként'!C55+'címrend államig'!C55)</f>
        <v>0</v>
      </c>
      <c r="D55" s="6">
        <f>SUM('címrend kötelező'!D55+'címrend önként'!D55+'címrend államig'!D55)</f>
        <v>0</v>
      </c>
      <c r="E55" s="6">
        <f>SUM('címrend kötelező'!E55+'címrend önként'!E55+'címrend államig'!E55)</f>
        <v>0</v>
      </c>
      <c r="F55" s="6">
        <f>SUM('címrend kötelező'!F55+'címrend önként'!F55+'címrend államig'!F55)</f>
        <v>0</v>
      </c>
      <c r="G55" s="6">
        <f>SUM('címrend kötelező'!G55+'címrend önként'!G55+'címrend államig'!G55)</f>
        <v>0</v>
      </c>
      <c r="H55" s="6">
        <f>SUM('címrend kötelező'!H55+'címrend önként'!H55+'címrend államig'!H55)</f>
        <v>0</v>
      </c>
      <c r="I55" s="6">
        <f>SUM('címrend kötelező'!I55+'címrend önként'!I55+'címrend államig'!I55)</f>
        <v>0</v>
      </c>
      <c r="J55" s="6">
        <f>SUM('címrend kötelező'!J55+'címrend önként'!J55+'címrend államig'!J55)</f>
        <v>0</v>
      </c>
      <c r="K55" s="6">
        <f>SUM('címrend kötelező'!K55+'címrend önként'!K55+'címrend államig'!K55)</f>
        <v>0</v>
      </c>
      <c r="L55" s="6">
        <f>SUM('címrend kötelező'!L55+'címrend önként'!L55+'címrend államig'!L55)</f>
        <v>0</v>
      </c>
      <c r="M55" s="6">
        <f>SUM('címrend kötelező'!M55+'címrend önként'!M55+'címrend államig'!M55)</f>
        <v>0</v>
      </c>
      <c r="N55" s="6">
        <f>SUM('címrend kötelező'!N55+'címrend önként'!N55+'címrend államig'!N55)</f>
        <v>0</v>
      </c>
      <c r="O55" s="6">
        <f>SUM('címrend kötelező'!O55+'címrend önként'!O55+'címrend államig'!O55)</f>
        <v>0</v>
      </c>
      <c r="P55" s="6">
        <f>SUM('címrend kötelező'!P55+'címrend önként'!P55+'címrend államig'!P55)</f>
        <v>0</v>
      </c>
      <c r="Q55" s="6">
        <f>SUM('címrend kötelező'!Q55+'címrend önként'!Q55+'címrend államig'!Q55)</f>
        <v>0</v>
      </c>
      <c r="R55" s="6">
        <f>SUM('címrend kötelező'!R55+'címrend önként'!R55+'címrend államig'!R55)</f>
        <v>0</v>
      </c>
      <c r="S55" s="6">
        <f>SUM('címrend kötelező'!S55+'címrend önként'!S55+'címrend államig'!S55)</f>
        <v>0</v>
      </c>
      <c r="T55" s="6">
        <f>SUM('címrend kötelező'!T55+'címrend önként'!T55+'címrend államig'!T55)</f>
        <v>0</v>
      </c>
      <c r="U55" s="6">
        <f>SUM('címrend kötelező'!U55+'címrend önként'!U55+'címrend államig'!U55)</f>
        <v>0</v>
      </c>
      <c r="V55" s="6">
        <f>SUM('címrend kötelező'!V55+'címrend önként'!V55+'címrend államig'!V55)</f>
        <v>0</v>
      </c>
      <c r="W55" s="6">
        <f>SUM('címrend kötelező'!W55+'címrend önként'!W55+'címrend államig'!W55)</f>
        <v>0</v>
      </c>
      <c r="X55" s="6">
        <f>SUM('címrend kötelező'!X55+'címrend önként'!X55+'címrend államig'!X55)</f>
        <v>0</v>
      </c>
      <c r="Y55" s="6">
        <f>SUM('címrend kötelező'!Y55+'címrend önként'!Y55+'címrend államig'!Y55)</f>
        <v>0</v>
      </c>
      <c r="Z55" s="6">
        <f>SUM('címrend kötelező'!Z55+'címrend önként'!Z55+'címrend államig'!Z55)</f>
        <v>0</v>
      </c>
      <c r="AA55" s="6">
        <f>SUM('címrend kötelező'!AA55+'címrend önként'!AA55+'címrend államig'!AA55)</f>
        <v>0</v>
      </c>
      <c r="AB55" s="6">
        <f>SUM('címrend kötelező'!AB55+'címrend önként'!AB55+'címrend államig'!AB55)</f>
        <v>0</v>
      </c>
      <c r="AC55" s="6">
        <f>SUM('címrend kötelező'!AC55+'címrend önként'!AC55+'címrend államig'!AC55)</f>
        <v>17803</v>
      </c>
      <c r="AD55" s="6">
        <f>SUM('címrend kötelező'!AD55+'címrend önként'!AD55+'címrend államig'!AD55)</f>
        <v>0</v>
      </c>
      <c r="AE55" s="6">
        <f>SUM('címrend kötelező'!AE55+'címrend önként'!AE55+'címrend államig'!AE55)</f>
        <v>17803</v>
      </c>
      <c r="AF55" s="6">
        <f>SUM('címrend kötelező'!AF55+'címrend önként'!AF55+'címrend államig'!AF55)</f>
        <v>0</v>
      </c>
      <c r="AG55" s="6">
        <f>SUM('címrend kötelező'!AG55+'címrend önként'!AG55+'címrend államig'!AG55)</f>
        <v>0</v>
      </c>
      <c r="AH55" s="6">
        <f>SUM('címrend kötelező'!AH55+'címrend önként'!AH55+'címrend államig'!AH55)</f>
        <v>0</v>
      </c>
      <c r="AI55" s="6">
        <f>SUM('címrend kötelező'!AI55+'címrend önként'!AI55+'címrend államig'!AI55)</f>
        <v>0</v>
      </c>
      <c r="AJ55" s="6">
        <f>SUM('címrend kötelező'!AJ55+'címrend önként'!AJ55+'címrend államig'!AJ55)</f>
        <v>0</v>
      </c>
      <c r="AK55" s="6">
        <f>SUM('címrend kötelező'!AK55+'címrend önként'!AK55+'címrend államig'!AK55)</f>
        <v>0</v>
      </c>
      <c r="AL55" s="6">
        <f>SUM('címrend kötelező'!AL55+'címrend önként'!AL55+'címrend államig'!AL55)</f>
        <v>0</v>
      </c>
      <c r="AM55" s="6">
        <f>SUM('címrend kötelező'!AM55+'címrend önként'!AM55+'címrend államig'!AM55)</f>
        <v>0</v>
      </c>
      <c r="AN55" s="6">
        <f>SUM('címrend kötelező'!AN55+'címrend önként'!AN55+'címrend államig'!AN55)</f>
        <v>0</v>
      </c>
      <c r="AO55" s="6">
        <f>SUM('címrend kötelező'!AO55+'címrend önként'!AO55+'címrend államig'!AO55)</f>
        <v>0</v>
      </c>
      <c r="AP55" s="6">
        <f>SUM('címrend kötelező'!AP55+'címrend önként'!AP55+'címrend államig'!AP55)</f>
        <v>0</v>
      </c>
      <c r="AQ55" s="6">
        <f>SUM('címrend kötelező'!AQ55+'címrend önként'!AQ55+'címrend államig'!AQ55)</f>
        <v>0</v>
      </c>
      <c r="AR55" s="6">
        <f>SUM('címrend kötelező'!AR55+'címrend önként'!AR55+'címrend államig'!AR55)</f>
        <v>0</v>
      </c>
      <c r="AS55" s="6">
        <f>SUM('címrend kötelező'!AS55+'címrend önként'!AS55+'címrend államig'!AS55)</f>
        <v>0</v>
      </c>
      <c r="AT55" s="6">
        <f>SUM('címrend kötelező'!AT55+'címrend önként'!AT55+'címrend államig'!AT55)</f>
        <v>0</v>
      </c>
      <c r="AU55" s="6">
        <f>SUM('címrend kötelező'!AU55+'címrend önként'!AU55+'címrend államig'!AU55)</f>
        <v>0</v>
      </c>
      <c r="AV55" s="6">
        <f>SUM('címrend kötelező'!AV55+'címrend önként'!AV55+'címrend államig'!AV55)</f>
        <v>0</v>
      </c>
      <c r="AW55" s="6">
        <f>SUM('címrend kötelező'!AW55+'címrend önként'!AW55+'címrend államig'!AW55)</f>
        <v>0</v>
      </c>
      <c r="AX55" s="6">
        <f>SUM('címrend kötelező'!AX55+'címrend önként'!AX55+'címrend államig'!AX55)</f>
        <v>0</v>
      </c>
      <c r="AY55" s="6">
        <f>SUM('címrend kötelező'!AY55+'címrend önként'!AY55+'címrend államig'!AY55)</f>
        <v>0</v>
      </c>
      <c r="AZ55" s="6">
        <f>SUM('címrend kötelező'!AZ55+'címrend önként'!AZ55+'címrend államig'!AZ55)</f>
        <v>0</v>
      </c>
      <c r="BA55" s="6">
        <f>SUM('címrend kötelező'!BA55+'címrend önként'!BA55+'címrend államig'!BA55)</f>
        <v>0</v>
      </c>
      <c r="BB55" s="6">
        <f>SUM('címrend kötelező'!BB55+'címrend önként'!BB55+'címrend államig'!BB55)</f>
        <v>0</v>
      </c>
      <c r="BC55" s="6">
        <f>SUM('címrend kötelező'!BC55+'címrend önként'!BC55+'címrend államig'!BC55)</f>
        <v>0</v>
      </c>
      <c r="BD55" s="6">
        <f>SUM('címrend kötelező'!BD55+'címrend önként'!BD55+'címrend államig'!BD55)</f>
        <v>0</v>
      </c>
      <c r="BE55" s="6">
        <f>SUM('címrend kötelező'!BE55+'címrend önként'!BE55+'címrend államig'!BE55)</f>
        <v>0</v>
      </c>
      <c r="BF55" s="6">
        <f>SUM('címrend kötelező'!BF55+'címrend önként'!BF55+'címrend államig'!BF55)</f>
        <v>0</v>
      </c>
      <c r="BG55" s="6">
        <f>SUM('címrend kötelező'!BG55+'címrend önként'!BG55+'címrend államig'!BG55)</f>
        <v>0</v>
      </c>
      <c r="BH55" s="6">
        <f>SUM('címrend kötelező'!BH55+'címrend önként'!BH55+'címrend államig'!BH55)</f>
        <v>0</v>
      </c>
      <c r="BI55" s="6">
        <f>SUM('címrend kötelező'!BI55+'címrend önként'!BI55+'címrend államig'!BI55)</f>
        <v>0</v>
      </c>
      <c r="BJ55" s="6">
        <f>SUM('címrend kötelező'!BJ55+'címrend önként'!BJ55+'címrend államig'!BJ55)</f>
        <v>0</v>
      </c>
      <c r="BK55" s="6">
        <f>SUM('címrend kötelező'!BK55+'címrend önként'!BK55+'címrend államig'!BK55)</f>
        <v>0</v>
      </c>
      <c r="BL55" s="6">
        <f>SUM('címrend kötelező'!BL55+'címrend önként'!BL55+'címrend államig'!BL55)</f>
        <v>0</v>
      </c>
      <c r="BM55" s="6">
        <f>SUM('címrend kötelező'!BM55+'címrend önként'!BM55+'címrend államig'!BM55)</f>
        <v>0</v>
      </c>
      <c r="BN55" s="6">
        <f>SUM('címrend kötelező'!BN55+'címrend önként'!BN55+'címrend államig'!BN55)</f>
        <v>0</v>
      </c>
      <c r="BO55" s="6">
        <f>SUM('címrend kötelező'!BO55+'címrend önként'!BO55+'címrend államig'!BO55)</f>
        <v>0</v>
      </c>
      <c r="BP55" s="6">
        <f>SUM('címrend kötelező'!BP55+'címrend önként'!BP55+'címrend államig'!BP55)</f>
        <v>0</v>
      </c>
      <c r="BQ55" s="6">
        <f>SUM('címrend kötelező'!BQ55+'címrend önként'!BQ55+'címrend államig'!BQ55)</f>
        <v>0</v>
      </c>
      <c r="BR55" s="6">
        <f>SUM('címrend kötelező'!BR55+'címrend önként'!BR55+'címrend államig'!BR55)</f>
        <v>0</v>
      </c>
      <c r="BS55" s="6">
        <f>SUM('címrend kötelező'!BS55+'címrend önként'!BS55+'címrend államig'!BS55)</f>
        <v>0</v>
      </c>
      <c r="BT55" s="6">
        <f>SUM('címrend kötelező'!BT55+'címrend önként'!BT55+'címrend államig'!BT55)</f>
        <v>0</v>
      </c>
      <c r="BU55" s="6">
        <f>SUM('címrend kötelező'!BU55+'címrend önként'!BU55+'címrend államig'!BU55)</f>
        <v>0</v>
      </c>
      <c r="BV55" s="6">
        <f>SUM('címrend kötelező'!BV55+'címrend önként'!BV55+'címrend államig'!BV55)</f>
        <v>0</v>
      </c>
      <c r="BW55" s="6">
        <f>SUM('címrend kötelező'!BW55+'címrend önként'!BW55+'címrend államig'!BW55)</f>
        <v>0</v>
      </c>
      <c r="BX55" s="6">
        <f>SUM('címrend kötelező'!BX55+'címrend önként'!BX55+'címrend államig'!BX55)</f>
        <v>0</v>
      </c>
      <c r="BY55" s="6">
        <f>SUM('címrend kötelező'!BY55+'címrend önként'!BY55+'címrend államig'!BY55)</f>
        <v>0</v>
      </c>
      <c r="BZ55" s="6">
        <f>SUM('címrend kötelező'!BZ55+'címrend önként'!BZ55+'címrend államig'!BZ55)</f>
        <v>0</v>
      </c>
      <c r="CA55" s="6">
        <f>SUM('címrend kötelező'!CA55+'címrend önként'!CA55+'címrend államig'!CA55)</f>
        <v>0</v>
      </c>
      <c r="CB55" s="6">
        <f>SUM('címrend kötelező'!CB55+'címrend önként'!CB55+'címrend államig'!CB55)</f>
        <v>0</v>
      </c>
      <c r="CC55" s="6">
        <f>SUM('címrend kötelező'!CC55+'címrend önként'!CC55+'címrend államig'!CC55)</f>
        <v>0</v>
      </c>
      <c r="CD55" s="6">
        <f>SUM('címrend kötelező'!CD55+'címrend önként'!CD55+'címrend államig'!CD55)</f>
        <v>0</v>
      </c>
      <c r="CE55" s="6">
        <f>SUM('címrend kötelező'!CE55+'címrend önként'!CE55+'címrend államig'!CE55)</f>
        <v>0</v>
      </c>
      <c r="CF55" s="6">
        <f>SUM('címrend kötelező'!CF55+'címrend önként'!CF55+'címrend államig'!CF55)</f>
        <v>0</v>
      </c>
      <c r="CG55" s="6">
        <f>SUM('címrend kötelező'!CG55+'címrend önként'!CG55+'címrend államig'!CG55)</f>
        <v>0</v>
      </c>
      <c r="CH55" s="6">
        <f>SUM('címrend kötelező'!CH55+'címrend önként'!CH55+'címrend államig'!CH55)</f>
        <v>0</v>
      </c>
      <c r="CI55" s="6">
        <f>SUM('címrend kötelező'!CI55+'címrend önként'!CI55+'címrend államig'!CI55)</f>
        <v>0</v>
      </c>
      <c r="CJ55" s="6">
        <f>SUM('címrend kötelező'!CJ55+'címrend önként'!CJ55+'címrend államig'!CJ55)</f>
        <v>0</v>
      </c>
      <c r="CK55" s="6">
        <f>SUM('címrend kötelező'!CK55+'címrend önként'!CK55+'címrend államig'!CK55)</f>
        <v>0</v>
      </c>
      <c r="CL55" s="6">
        <f>SUM('címrend kötelező'!CL55+'címrend önként'!CL55+'címrend államig'!CL55)</f>
        <v>0</v>
      </c>
      <c r="CM55" s="6">
        <f>SUM('címrend kötelező'!CM55+'címrend önként'!CM55+'címrend államig'!CM55)</f>
        <v>0</v>
      </c>
      <c r="CN55" s="6">
        <f>SUM('címrend kötelező'!CN55+'címrend önként'!CN55+'címrend államig'!CN55)</f>
        <v>0</v>
      </c>
      <c r="CO55" s="6">
        <f>SUM('címrend kötelező'!CO55+'címrend önként'!CO55+'címrend államig'!CO55)</f>
        <v>0</v>
      </c>
      <c r="CP55" s="6">
        <f>SUM('címrend kötelező'!CP55+'címrend önként'!CP55+'címrend államig'!CP55)</f>
        <v>0</v>
      </c>
      <c r="CQ55" s="6">
        <f>SUM('címrend kötelező'!CQ55+'címrend önként'!CQ55+'címrend államig'!CQ55)</f>
        <v>0</v>
      </c>
      <c r="CR55" s="6">
        <f>SUM('címrend kötelező'!CR55+'címrend önként'!CR55+'címrend államig'!CR55)</f>
        <v>0</v>
      </c>
      <c r="CS55" s="6">
        <f>SUM('címrend kötelező'!CS55+'címrend önként'!CS55+'címrend államig'!CS55)</f>
        <v>0</v>
      </c>
      <c r="CT55" s="6">
        <f>SUM('címrend kötelező'!CT55+'címrend önként'!CT55+'címrend államig'!CT55)</f>
        <v>0</v>
      </c>
      <c r="CU55" s="6">
        <f>SUM('címrend kötelező'!CU55+'címrend önként'!CU55+'címrend államig'!CU55)</f>
        <v>0</v>
      </c>
      <c r="CV55" s="6">
        <f>SUM('címrend kötelező'!CV55+'címrend önként'!CV55+'címrend államig'!CV55)</f>
        <v>0</v>
      </c>
      <c r="CW55" s="6">
        <f>SUM('címrend kötelező'!CW55+'címrend önként'!CW55+'címrend államig'!CW55)</f>
        <v>0</v>
      </c>
      <c r="CX55" s="6">
        <f>SUM('címrend kötelező'!CX55+'címrend önként'!CX55+'címrend államig'!CX55)</f>
        <v>0</v>
      </c>
      <c r="CY55" s="6">
        <f>SUM('címrend kötelező'!CY55+'címrend önként'!CY55+'címrend államig'!CY55)</f>
        <v>0</v>
      </c>
      <c r="CZ55" s="6">
        <f>SUM('címrend kötelező'!CZ55+'címrend önként'!CZ55+'címrend államig'!CZ55)</f>
        <v>0</v>
      </c>
      <c r="DA55" s="6">
        <f>SUM('címrend kötelező'!DA55+'címrend önként'!DA55+'címrend államig'!DA55)</f>
        <v>0</v>
      </c>
      <c r="DB55" s="6">
        <f>SUM('címrend kötelező'!DB55+'címrend önként'!DB55+'címrend államig'!DB55)</f>
        <v>0</v>
      </c>
      <c r="DC55" s="6">
        <f>SUM('címrend kötelező'!DC55+'címrend önként'!DC55+'címrend államig'!DC55)</f>
        <v>0</v>
      </c>
      <c r="DD55" s="6">
        <f>SUM('címrend kötelező'!DD55+'címrend önként'!DD55+'címrend államig'!DD55)</f>
        <v>0</v>
      </c>
      <c r="DE55" s="6">
        <f>SUM('címrend kötelező'!DE55+'címrend önként'!DE55+'címrend államig'!DE55)</f>
        <v>0</v>
      </c>
      <c r="DF55" s="6">
        <f>SUM('címrend kötelező'!DF55+'címrend önként'!DF55+'címrend államig'!DF55)</f>
        <v>0</v>
      </c>
      <c r="DG55" s="6">
        <f>SUM('címrend kötelező'!DG55+'címrend önként'!DG55+'címrend államig'!DG55)</f>
        <v>0</v>
      </c>
      <c r="DH55" s="6">
        <f>SUM('címrend kötelező'!DH55+'címrend önként'!DH55+'címrend államig'!DH55)</f>
        <v>0</v>
      </c>
      <c r="DI55" s="6">
        <f>SUM('címrend kötelező'!DI55+'címrend önként'!DI55+'címrend államig'!DI55)</f>
        <v>0</v>
      </c>
      <c r="DJ55" s="6">
        <f>SUM('címrend kötelező'!DJ55+'címrend önként'!DJ55+'címrend államig'!DJ55)</f>
        <v>0</v>
      </c>
      <c r="DK55" s="6">
        <f>SUM('címrend kötelező'!DK55+'címrend önként'!DK55+'címrend államig'!DK55)</f>
        <v>0</v>
      </c>
      <c r="DL55" s="6">
        <f>SUM('címrend kötelező'!DL55+'címrend önként'!DL55+'címrend államig'!DL55)</f>
        <v>0</v>
      </c>
      <c r="DM55" s="6">
        <f>SUM('címrend kötelező'!DM55+'címrend önként'!DM55+'címrend államig'!DM55)</f>
        <v>0</v>
      </c>
      <c r="DN55" s="6">
        <f>SUM('címrend kötelező'!DN55+'címrend önként'!DN55+'címrend államig'!DN55)</f>
        <v>0</v>
      </c>
      <c r="DO55" s="6">
        <f>SUM('címrend kötelező'!DO55+'címrend önként'!DO55+'címrend államig'!DO55)</f>
        <v>0</v>
      </c>
      <c r="DP55" s="6">
        <f>SUM('címrend kötelező'!DP55+'címrend önként'!DP55+'címrend államig'!DP55)</f>
        <v>0</v>
      </c>
      <c r="DQ55" s="6">
        <f>SUM('címrend kötelező'!DQ55+'címrend önként'!DQ55+'címrend államig'!DQ55)</f>
        <v>0</v>
      </c>
      <c r="DR55" s="251">
        <f t="shared" ref="DR55:DR57" si="1432">SUM(B55+E55+H55+K55+N55+Q55+T55+W55+Z55+AC55+AF55+AI55+AL55+AO55+AR55+AU55+AX55+BA55+BD55+BG55+BJ55+BM55+BP55+BS55+BV55+BY55+CB55+CE55+CH55+CK55+CN55+CQ55+CT55+CW55+CZ55+DC55+DF55+DI55+DL55+DO55)</f>
        <v>17803</v>
      </c>
      <c r="DS55" s="251">
        <f t="shared" ref="DS55:DS57" si="1433">SUM(C55+F55+I55+L55+O55+R55+U55+X55+AA55+AD55+AG55+AJ55+AM55+AP55+AS55+AV55+AY55+BB55+BE55+BH55+BK55+BN55+BQ55+BT55+BW55+BZ55+CC55+CF55+CI55+CL55+CO55+CR55+CU55+CX55+DA55+DD55+DG55+DJ55+DM55+DP55)</f>
        <v>0</v>
      </c>
      <c r="DT55" s="251">
        <f t="shared" ref="DT55:DT57" si="1434">SUM(D55+G55+J55+M55+P55+S55+V55+Y55+AB55+AE55+AH55+AK55+AN55+AQ55+AT55+AW55+AZ55+BC55+BF55+BI55+BL55+BO55+BR55+BU55+BX55+CA55+CD55+CG55+CJ55+CM55+CP55+CS55+CV55+CY55+DB55+DE55+DH55+DK55+DN55+DQ55)</f>
        <v>17803</v>
      </c>
      <c r="DU55" s="6">
        <f>SUM('címrend kötelező'!DU55+'címrend önként'!DU55+'címrend államig'!DU55)</f>
        <v>0</v>
      </c>
      <c r="DV55" s="6">
        <f>SUM('címrend kötelező'!DV55+'címrend önként'!DV55+'címrend államig'!DV55)</f>
        <v>0</v>
      </c>
      <c r="DW55" s="6">
        <f>SUM('címrend kötelező'!DW55+'címrend önként'!DW55+'címrend államig'!DW55)</f>
        <v>0</v>
      </c>
      <c r="DX55" s="6">
        <f>SUM('címrend kötelező'!DX55+'címrend önként'!DX55+'címrend államig'!DX55)</f>
        <v>0</v>
      </c>
      <c r="DY55" s="6">
        <f>SUM('címrend kötelező'!DY55+'címrend önként'!DY55+'címrend államig'!DY55)</f>
        <v>0</v>
      </c>
      <c r="DZ55" s="6">
        <f>SUM('címrend kötelező'!DZ55+'címrend önként'!DZ55+'címrend államig'!DZ55)</f>
        <v>0</v>
      </c>
      <c r="EA55" s="6">
        <f>SUM('címrend kötelező'!EA55+'címrend önként'!EA55+'címrend államig'!EA55)</f>
        <v>0</v>
      </c>
      <c r="EB55" s="6">
        <f>SUM('címrend kötelező'!EB55+'címrend önként'!EB55+'címrend államig'!EB55)</f>
        <v>0</v>
      </c>
      <c r="EC55" s="6">
        <f>SUM('címrend kötelező'!EC55+'címrend önként'!EC55+'címrend államig'!EC55)</f>
        <v>0</v>
      </c>
      <c r="ED55" s="6">
        <f>SUM('címrend kötelező'!ED55+'címrend önként'!ED55+'címrend államig'!ED55)</f>
        <v>0</v>
      </c>
      <c r="EE55" s="6">
        <f>SUM('címrend kötelező'!EE55+'címrend önként'!EE55+'címrend államig'!EE55)</f>
        <v>0</v>
      </c>
      <c r="EF55" s="6">
        <f>SUM('címrend kötelező'!EF55+'címrend önként'!EF55+'címrend államig'!EF55)</f>
        <v>0</v>
      </c>
      <c r="EG55" s="6">
        <f>SUM('címrend kötelező'!EG55+'címrend önként'!EG55+'címrend államig'!EG55)</f>
        <v>0</v>
      </c>
      <c r="EH55" s="6">
        <f>SUM('címrend kötelező'!EH55+'címrend önként'!EH55+'címrend államig'!EH55)</f>
        <v>0</v>
      </c>
      <c r="EI55" s="6">
        <f>SUM('címrend kötelező'!EI55+'címrend önként'!EI55+'címrend államig'!EI55)</f>
        <v>0</v>
      </c>
      <c r="EJ55" s="6">
        <f>SUM('címrend kötelező'!EJ55+'címrend önként'!EJ55+'címrend államig'!EJ55)</f>
        <v>0</v>
      </c>
      <c r="EK55" s="6">
        <f>SUM('címrend kötelező'!EK55+'címrend önként'!EK55+'címrend államig'!EK55)</f>
        <v>0</v>
      </c>
      <c r="EL55" s="6">
        <f>SUM('címrend kötelező'!EL55+'címrend önként'!EL55+'címrend államig'!EL55)</f>
        <v>0</v>
      </c>
      <c r="EM55" s="6">
        <f>SUM('címrend kötelező'!EM55+'címrend önként'!EM55+'címrend államig'!EM55)</f>
        <v>0</v>
      </c>
      <c r="EN55" s="6">
        <f>SUM('címrend kötelező'!EN55+'címrend önként'!EN55+'címrend államig'!EN55)</f>
        <v>0</v>
      </c>
      <c r="EO55" s="6">
        <f>SUM('címrend kötelező'!EO55+'címrend önként'!EO55+'címrend államig'!EO55)</f>
        <v>0</v>
      </c>
      <c r="EP55" s="6">
        <f>SUM('címrend kötelező'!EP55+'címrend önként'!EP55+'címrend államig'!EP55)</f>
        <v>0</v>
      </c>
      <c r="EQ55" s="6">
        <f>SUM('címrend kötelező'!EQ55+'címrend önként'!EQ55+'címrend államig'!EQ55)</f>
        <v>0</v>
      </c>
      <c r="ER55" s="6">
        <f>SUM('címrend kötelező'!ER55+'címrend önként'!ER55+'címrend államig'!ER55)</f>
        <v>0</v>
      </c>
      <c r="ES55" s="6">
        <f>SUM('címrend kötelező'!ES55+'címrend önként'!ES55+'címrend államig'!ES55)</f>
        <v>0</v>
      </c>
      <c r="ET55" s="6">
        <f>SUM('címrend kötelező'!ET55+'címrend önként'!ET55+'címrend államig'!ET55)</f>
        <v>0</v>
      </c>
      <c r="EU55" s="6">
        <f>SUM('címrend kötelező'!EU55+'címrend önként'!EU55+'címrend államig'!EU55)</f>
        <v>0</v>
      </c>
      <c r="EV55" s="251">
        <f t="shared" ref="EV55:EV57" si="1435">DU55+DX55+EA55+ED55+EG55+EJ55+EM55+EP55+ES55</f>
        <v>0</v>
      </c>
      <c r="EW55" s="251">
        <f t="shared" ref="EW55:EW57" si="1436">DV55+DY55+EB55+EE55+EH55+EK55+EN55+EQ55+ET55</f>
        <v>0</v>
      </c>
      <c r="EX55" s="251">
        <f t="shared" ref="EX55:EX57" si="1437">DW55+DZ55+EC55+EF55+EI55+EL55+EO55+ER55+EU55</f>
        <v>0</v>
      </c>
      <c r="EY55" s="251">
        <f>'címrend kötelező'!EY55+'címrend önként'!EY55+'címrend államig'!EY55</f>
        <v>0</v>
      </c>
      <c r="EZ55" s="251">
        <f>'címrend kötelező'!EZ55+'címrend önként'!EZ55+'címrend államig'!EZ55</f>
        <v>0</v>
      </c>
      <c r="FA55" s="251">
        <f>'címrend kötelező'!FA55+'címrend önként'!FA55+'címrend államig'!FA55</f>
        <v>0</v>
      </c>
      <c r="FB55" s="251">
        <f>'címrend kötelező'!FB55+'címrend önként'!FB55+'címrend államig'!FB55</f>
        <v>0</v>
      </c>
      <c r="FC55" s="251">
        <f>'címrend kötelező'!FC55+'címrend önként'!FC55+'címrend államig'!FC55</f>
        <v>0</v>
      </c>
      <c r="FD55" s="251">
        <f>'címrend kötelező'!FD55+'címrend önként'!FD55+'címrend államig'!FD55</f>
        <v>0</v>
      </c>
      <c r="FE55" s="251">
        <f>'címrend kötelező'!FE55+'címrend önként'!FE55+'címrend államig'!FE55</f>
        <v>0</v>
      </c>
      <c r="FF55" s="251">
        <f>'címrend kötelező'!FF55+'címrend önként'!FF55+'címrend államig'!FF55</f>
        <v>0</v>
      </c>
      <c r="FG55" s="251">
        <f>'címrend kötelező'!FG55+'címrend önként'!FG55+'címrend államig'!FG55</f>
        <v>0</v>
      </c>
      <c r="FH55" s="251">
        <f>'címrend kötelező'!FH55+'címrend önként'!FH55+'címrend államig'!FH55</f>
        <v>0</v>
      </c>
      <c r="FI55" s="251">
        <f>'címrend kötelező'!FI55+'címrend önként'!FI55+'címrend államig'!FI55</f>
        <v>0</v>
      </c>
      <c r="FJ55" s="251">
        <f>'címrend kötelező'!FJ55+'címrend önként'!FJ55+'címrend államig'!FJ55</f>
        <v>0</v>
      </c>
      <c r="FK55" s="251">
        <f>'címrend kötelező'!FK55+'címrend önként'!FK55+'címrend államig'!FK55</f>
        <v>0</v>
      </c>
      <c r="FL55" s="251">
        <f>'címrend kötelező'!FL55+'címrend önként'!FL55+'címrend államig'!FL55</f>
        <v>0</v>
      </c>
      <c r="FM55" s="251">
        <f>'címrend kötelező'!FM55+'címrend önként'!FM55+'címrend államig'!FM55</f>
        <v>0</v>
      </c>
      <c r="FN55" s="251">
        <f>'címrend kötelező'!FN55+'címrend önként'!FN55+'címrend államig'!FN55</f>
        <v>0</v>
      </c>
      <c r="FO55" s="251">
        <f>'címrend kötelező'!FO55+'címrend önként'!FO55+'címrend államig'!FO55</f>
        <v>0</v>
      </c>
      <c r="FP55" s="251">
        <f>'címrend kötelező'!FP55+'címrend önként'!FP55+'címrend államig'!FP55</f>
        <v>0</v>
      </c>
      <c r="FQ55" s="251">
        <f>'címrend kötelező'!FQ55+'címrend önként'!FQ55+'címrend államig'!FQ55</f>
        <v>0</v>
      </c>
      <c r="FR55" s="251">
        <f>'címrend kötelező'!FR55+'címrend önként'!FR55+'címrend államig'!FR55</f>
        <v>0</v>
      </c>
      <c r="FS55" s="251">
        <f>'címrend kötelező'!FS55+'címrend önként'!FS55+'címrend államig'!FS55</f>
        <v>0</v>
      </c>
      <c r="FT55" s="251">
        <f>'címrend kötelező'!FT55+'címrend önként'!FT55+'címrend államig'!FT55</f>
        <v>0</v>
      </c>
      <c r="FU55" s="251">
        <f>'címrend kötelező'!FU55+'címrend önként'!FU55+'címrend államig'!FU55</f>
        <v>0</v>
      </c>
      <c r="FV55" s="251">
        <f>'címrend kötelező'!FV55+'címrend önként'!FV55+'címrend államig'!FV55</f>
        <v>0</v>
      </c>
      <c r="FW55" s="251">
        <f>'címrend kötelező'!FW55+'címrend önként'!FW55+'címrend államig'!FW55</f>
        <v>0</v>
      </c>
      <c r="FX55" s="251">
        <f>'címrend kötelező'!FX55+'címrend önként'!FX55+'címrend államig'!FX55</f>
        <v>0</v>
      </c>
      <c r="FY55" s="251">
        <f>'címrend kötelező'!FY55+'címrend önként'!FY55+'címrend államig'!FY55</f>
        <v>0</v>
      </c>
      <c r="FZ55" s="251">
        <f>'címrend kötelező'!FZ55+'címrend önként'!FZ55+'címrend államig'!FZ55</f>
        <v>0</v>
      </c>
      <c r="GA55" s="251">
        <f>'címrend kötelező'!GA55+'címrend önként'!GA55+'címrend államig'!GA55</f>
        <v>0</v>
      </c>
      <c r="GB55" s="251">
        <f>'címrend kötelező'!GB55+'címrend önként'!GB55+'címrend államig'!GB55</f>
        <v>0</v>
      </c>
      <c r="GC55" s="251">
        <f>'címrend kötelező'!GC55+'címrend önként'!GC55+'címrend államig'!GC55</f>
        <v>0</v>
      </c>
      <c r="GD55" s="251">
        <f>'címrend kötelező'!GD55+'címrend önként'!GD55+'címrend államig'!GD55</f>
        <v>0</v>
      </c>
      <c r="GE55" s="251">
        <f>'címrend kötelező'!GE55+'címrend önként'!GE55+'címrend államig'!GE55</f>
        <v>0</v>
      </c>
      <c r="GF55" s="251">
        <f>'címrend kötelező'!GF55+'címrend önként'!GF55+'címrend államig'!GF55</f>
        <v>0</v>
      </c>
      <c r="GG55" s="251">
        <f>'címrend kötelező'!GG55+'címrend önként'!GG55+'címrend államig'!GG55</f>
        <v>0</v>
      </c>
      <c r="GH55" s="251">
        <f>'címrend kötelező'!GH55+'címrend önként'!GH55+'címrend államig'!GH55</f>
        <v>0</v>
      </c>
      <c r="GI55" s="251">
        <f>'címrend kötelező'!GI55+'címrend önként'!GI55+'címrend államig'!GI55</f>
        <v>0</v>
      </c>
      <c r="GJ55" s="251">
        <f>'címrend kötelező'!GJ55+'címrend önként'!GJ55+'címrend államig'!GJ55</f>
        <v>0</v>
      </c>
      <c r="GK55" s="251">
        <f>'címrend kötelező'!GK55+'címrend önként'!GK55+'címrend államig'!GK55</f>
        <v>0</v>
      </c>
      <c r="GL55" s="251">
        <f>EY55+FB55+FE55+FH55+FK55+FN55+FQ55+FT55+FW55+FZ55+GC55+GF55+GI55</f>
        <v>0</v>
      </c>
      <c r="GM55" s="251">
        <f t="shared" ref="GM55:GN57" si="1438">EZ55+FC55+FF55+FI55+FL55+FO55+FR55+FU55+FX55+GA55+GD55+GG55+GJ55</f>
        <v>0</v>
      </c>
      <c r="GN55" s="251">
        <f t="shared" si="1438"/>
        <v>0</v>
      </c>
      <c r="GO55" s="251">
        <f>'címrend kötelező'!GO55+'címrend önként'!GO55+'címrend államig'!GO55</f>
        <v>0</v>
      </c>
      <c r="GP55" s="251">
        <f>'címrend kötelező'!GP55+'címrend önként'!GP55+'címrend államig'!GP55</f>
        <v>0</v>
      </c>
      <c r="GQ55" s="251">
        <f>'címrend kötelező'!GQ55+'címrend önként'!GQ55+'címrend államig'!GQ55</f>
        <v>0</v>
      </c>
      <c r="GR55" s="251">
        <f>'címrend kötelező'!GR55+'címrend önként'!GR55+'címrend államig'!GR55</f>
        <v>0</v>
      </c>
      <c r="GS55" s="251">
        <f>'címrend kötelező'!GS55+'címrend önként'!GS55+'címrend államig'!GS55</f>
        <v>0</v>
      </c>
      <c r="GT55" s="251">
        <f>'címrend kötelező'!GT55+'címrend önként'!GT55+'címrend államig'!GT55</f>
        <v>0</v>
      </c>
      <c r="GU55" s="251">
        <f>'címrend kötelező'!GU55+'címrend önként'!GU55+'címrend államig'!GU55</f>
        <v>0</v>
      </c>
      <c r="GV55" s="251">
        <f>'címrend kötelező'!GV55+'címrend önként'!GV55+'címrend államig'!GV55</f>
        <v>0</v>
      </c>
      <c r="GW55" s="251">
        <f>'címrend kötelező'!GW55+'címrend önként'!GW55+'címrend államig'!GW55</f>
        <v>0</v>
      </c>
      <c r="GX55" s="251">
        <f t="shared" si="881"/>
        <v>0</v>
      </c>
      <c r="GY55" s="251">
        <f t="shared" ref="GY55:GY57" si="1439">GM55+GP55+GS55+GV55</f>
        <v>0</v>
      </c>
      <c r="GZ55" s="251">
        <f t="shared" ref="GZ55:GZ57" si="1440">GN55+GQ55+GT55+GW55</f>
        <v>0</v>
      </c>
      <c r="HA55" s="35">
        <f t="shared" si="884"/>
        <v>17803</v>
      </c>
      <c r="HB55" s="35">
        <f t="shared" ref="HB55:HB57" si="1441">DS55+EW55+GY55</f>
        <v>0</v>
      </c>
      <c r="HC55" s="131">
        <f t="shared" ref="HC55:HC57" si="1442">DT55+EX55+GZ55</f>
        <v>17803</v>
      </c>
      <c r="HE55" s="136"/>
      <c r="HF55" s="136"/>
    </row>
    <row r="56" spans="1:214" s="12" customFormat="1" ht="15" customHeight="1" x14ac:dyDescent="0.2">
      <c r="A56" s="120" t="s">
        <v>423</v>
      </c>
      <c r="B56" s="6">
        <f>SUM('címrend kötelező'!B56+'címrend önként'!B56+'címrend államig'!B56)</f>
        <v>0</v>
      </c>
      <c r="C56" s="6">
        <f>SUM('címrend kötelező'!C56+'címrend önként'!C56+'címrend államig'!C56)</f>
        <v>0</v>
      </c>
      <c r="D56" s="6">
        <f>SUM('címrend kötelező'!D56+'címrend önként'!D56+'címrend államig'!D56)</f>
        <v>0</v>
      </c>
      <c r="E56" s="6">
        <f>SUM('címrend kötelező'!E56+'címrend önként'!E56+'címrend államig'!E56)</f>
        <v>0</v>
      </c>
      <c r="F56" s="6">
        <f>SUM('címrend kötelező'!F56+'címrend önként'!F56+'címrend államig'!F56)</f>
        <v>0</v>
      </c>
      <c r="G56" s="6">
        <f>SUM('címrend kötelező'!G56+'címrend önként'!G56+'címrend államig'!G56)</f>
        <v>0</v>
      </c>
      <c r="H56" s="6">
        <f>SUM('címrend kötelező'!H56+'címrend önként'!H56+'címrend államig'!H56)</f>
        <v>0</v>
      </c>
      <c r="I56" s="6">
        <f>SUM('címrend kötelező'!I56+'címrend önként'!I56+'címrend államig'!I56)</f>
        <v>0</v>
      </c>
      <c r="J56" s="6">
        <f>SUM('címrend kötelező'!J56+'címrend önként'!J56+'címrend államig'!J56)</f>
        <v>0</v>
      </c>
      <c r="K56" s="6">
        <f>SUM('címrend kötelező'!K56+'címrend önként'!K56+'címrend államig'!K56)</f>
        <v>0</v>
      </c>
      <c r="L56" s="6">
        <f>SUM('címrend kötelező'!L56+'címrend önként'!L56+'címrend államig'!L56)</f>
        <v>0</v>
      </c>
      <c r="M56" s="6">
        <f>SUM('címrend kötelező'!M56+'címrend önként'!M56+'címrend államig'!M56)</f>
        <v>0</v>
      </c>
      <c r="N56" s="6">
        <f>SUM('címrend kötelező'!N56+'címrend önként'!N56+'címrend államig'!N56)</f>
        <v>0</v>
      </c>
      <c r="O56" s="6">
        <f>SUM('címrend kötelező'!O56+'címrend önként'!O56+'címrend államig'!O56)</f>
        <v>0</v>
      </c>
      <c r="P56" s="6">
        <f>SUM('címrend kötelező'!P56+'címrend önként'!P56+'címrend államig'!P56)</f>
        <v>0</v>
      </c>
      <c r="Q56" s="6">
        <f>SUM('címrend kötelező'!Q56+'címrend önként'!Q56+'címrend államig'!Q56)</f>
        <v>0</v>
      </c>
      <c r="R56" s="6">
        <f>SUM('címrend kötelező'!R56+'címrend önként'!R56+'címrend államig'!R56)</f>
        <v>0</v>
      </c>
      <c r="S56" s="6">
        <f>SUM('címrend kötelező'!S56+'címrend önként'!S56+'címrend államig'!S56)</f>
        <v>0</v>
      </c>
      <c r="T56" s="6">
        <f>SUM('címrend kötelező'!T56+'címrend önként'!T56+'címrend államig'!T56)</f>
        <v>0</v>
      </c>
      <c r="U56" s="6">
        <f>SUM('címrend kötelező'!U56+'címrend önként'!U56+'címrend államig'!U56)</f>
        <v>0</v>
      </c>
      <c r="V56" s="6">
        <f>SUM('címrend kötelező'!V56+'címrend önként'!V56+'címrend államig'!V56)</f>
        <v>0</v>
      </c>
      <c r="W56" s="6">
        <f>SUM('címrend kötelező'!W56+'címrend önként'!W56+'címrend államig'!W56)</f>
        <v>0</v>
      </c>
      <c r="X56" s="6">
        <f>SUM('címrend kötelező'!X56+'címrend önként'!X56+'címrend államig'!X56)</f>
        <v>0</v>
      </c>
      <c r="Y56" s="6">
        <f>SUM('címrend kötelező'!Y56+'címrend önként'!Y56+'címrend államig'!Y56)</f>
        <v>0</v>
      </c>
      <c r="Z56" s="6">
        <f>SUM('címrend kötelező'!Z56+'címrend önként'!Z56+'címrend államig'!Z56)</f>
        <v>0</v>
      </c>
      <c r="AA56" s="6">
        <f>SUM('címrend kötelező'!AA56+'címrend önként'!AA56+'címrend államig'!AA56)</f>
        <v>0</v>
      </c>
      <c r="AB56" s="6">
        <f>SUM('címrend kötelező'!AB56+'címrend önként'!AB56+'címrend államig'!AB56)</f>
        <v>0</v>
      </c>
      <c r="AC56" s="6">
        <f>SUM('címrend kötelező'!AC56+'címrend önként'!AC56+'címrend államig'!AC56)</f>
        <v>0</v>
      </c>
      <c r="AD56" s="6">
        <f>SUM('címrend kötelező'!AD56+'címrend önként'!AD56+'címrend államig'!AD56)</f>
        <v>0</v>
      </c>
      <c r="AE56" s="6">
        <f>SUM('címrend kötelező'!AE56+'címrend önként'!AE56+'címrend államig'!AE56)</f>
        <v>0</v>
      </c>
      <c r="AF56" s="6">
        <f>SUM('címrend kötelező'!AF56+'címrend önként'!AF56+'címrend államig'!AF56)</f>
        <v>0</v>
      </c>
      <c r="AG56" s="6">
        <f>SUM('címrend kötelező'!AG56+'címrend önként'!AG56+'címrend államig'!AG56)</f>
        <v>0</v>
      </c>
      <c r="AH56" s="6">
        <f>SUM('címrend kötelező'!AH56+'címrend önként'!AH56+'címrend államig'!AH56)</f>
        <v>0</v>
      </c>
      <c r="AI56" s="6">
        <f>SUM('címrend kötelező'!AI56+'címrend önként'!AI56+'címrend államig'!AI56)</f>
        <v>0</v>
      </c>
      <c r="AJ56" s="6">
        <f>SUM('címrend kötelező'!AJ56+'címrend önként'!AJ56+'címrend államig'!AJ56)</f>
        <v>0</v>
      </c>
      <c r="AK56" s="6">
        <f>SUM('címrend kötelező'!AK56+'címrend önként'!AK56+'címrend államig'!AK56)</f>
        <v>0</v>
      </c>
      <c r="AL56" s="6">
        <f>SUM('címrend kötelező'!AL56+'címrend önként'!AL56+'címrend államig'!AL56)</f>
        <v>0</v>
      </c>
      <c r="AM56" s="6">
        <f>SUM('címrend kötelező'!AM56+'címrend önként'!AM56+'címrend államig'!AM56)</f>
        <v>0</v>
      </c>
      <c r="AN56" s="6">
        <f>SUM('címrend kötelező'!AN56+'címrend önként'!AN56+'címrend államig'!AN56)</f>
        <v>0</v>
      </c>
      <c r="AO56" s="6">
        <f>SUM('címrend kötelező'!AO56+'címrend önként'!AO56+'címrend államig'!AO56)</f>
        <v>0</v>
      </c>
      <c r="AP56" s="6">
        <f>SUM('címrend kötelező'!AP56+'címrend önként'!AP56+'címrend államig'!AP56)</f>
        <v>0</v>
      </c>
      <c r="AQ56" s="6">
        <f>SUM('címrend kötelező'!AQ56+'címrend önként'!AQ56+'címrend államig'!AQ56)</f>
        <v>0</v>
      </c>
      <c r="AR56" s="6">
        <f>SUM('címrend kötelező'!AR56+'címrend önként'!AR56+'címrend államig'!AR56)</f>
        <v>0</v>
      </c>
      <c r="AS56" s="6">
        <f>SUM('címrend kötelező'!AS56+'címrend önként'!AS56+'címrend államig'!AS56)</f>
        <v>0</v>
      </c>
      <c r="AT56" s="6">
        <f>SUM('címrend kötelező'!AT56+'címrend önként'!AT56+'címrend államig'!AT56)</f>
        <v>0</v>
      </c>
      <c r="AU56" s="6">
        <f>SUM('címrend kötelező'!AU56+'címrend önként'!AU56+'címrend államig'!AU56)</f>
        <v>0</v>
      </c>
      <c r="AV56" s="6">
        <f>SUM('címrend kötelező'!AV56+'címrend önként'!AV56+'címrend államig'!AV56)</f>
        <v>0</v>
      </c>
      <c r="AW56" s="6">
        <f>SUM('címrend kötelező'!AW56+'címrend önként'!AW56+'címrend államig'!AW56)</f>
        <v>0</v>
      </c>
      <c r="AX56" s="6">
        <f>SUM('címrend kötelező'!AX56+'címrend önként'!AX56+'címrend államig'!AX56)</f>
        <v>0</v>
      </c>
      <c r="AY56" s="6">
        <f>SUM('címrend kötelező'!AY56+'címrend önként'!AY56+'címrend államig'!AY56)</f>
        <v>0</v>
      </c>
      <c r="AZ56" s="6">
        <f>SUM('címrend kötelező'!AZ56+'címrend önként'!AZ56+'címrend államig'!AZ56)</f>
        <v>0</v>
      </c>
      <c r="BA56" s="6">
        <f>SUM('címrend kötelező'!BA56+'címrend önként'!BA56+'címrend államig'!BA56)</f>
        <v>0</v>
      </c>
      <c r="BB56" s="6">
        <f>SUM('címrend kötelező'!BB56+'címrend önként'!BB56+'címrend államig'!BB56)</f>
        <v>0</v>
      </c>
      <c r="BC56" s="6">
        <f>SUM('címrend kötelező'!BC56+'címrend önként'!BC56+'címrend államig'!BC56)</f>
        <v>0</v>
      </c>
      <c r="BD56" s="6">
        <f>SUM('címrend kötelező'!BD56+'címrend önként'!BD56+'címrend államig'!BD56)</f>
        <v>0</v>
      </c>
      <c r="BE56" s="6">
        <f>SUM('címrend kötelező'!BE56+'címrend önként'!BE56+'címrend államig'!BE56)</f>
        <v>0</v>
      </c>
      <c r="BF56" s="6">
        <f>SUM('címrend kötelező'!BF56+'címrend önként'!BF56+'címrend államig'!BF56)</f>
        <v>0</v>
      </c>
      <c r="BG56" s="6">
        <f>SUM('címrend kötelező'!BG56+'címrend önként'!BG56+'címrend államig'!BG56)</f>
        <v>0</v>
      </c>
      <c r="BH56" s="6">
        <f>SUM('címrend kötelező'!BH56+'címrend önként'!BH56+'címrend államig'!BH56)</f>
        <v>0</v>
      </c>
      <c r="BI56" s="6">
        <f>SUM('címrend kötelező'!BI56+'címrend önként'!BI56+'címrend államig'!BI56)</f>
        <v>0</v>
      </c>
      <c r="BJ56" s="6">
        <f>SUM('címrend kötelező'!BJ56+'címrend önként'!BJ56+'címrend államig'!BJ56)</f>
        <v>0</v>
      </c>
      <c r="BK56" s="6">
        <f>SUM('címrend kötelező'!BK56+'címrend önként'!BK56+'címrend államig'!BK56)</f>
        <v>0</v>
      </c>
      <c r="BL56" s="6">
        <f>SUM('címrend kötelező'!BL56+'címrend önként'!BL56+'címrend államig'!BL56)</f>
        <v>0</v>
      </c>
      <c r="BM56" s="6">
        <f>SUM('címrend kötelező'!BM56+'címrend önként'!BM56+'címrend államig'!BM56)</f>
        <v>0</v>
      </c>
      <c r="BN56" s="6">
        <f>SUM('címrend kötelező'!BN56+'címrend önként'!BN56+'címrend államig'!BN56)</f>
        <v>0</v>
      </c>
      <c r="BO56" s="6">
        <f>SUM('címrend kötelező'!BO56+'címrend önként'!BO56+'címrend államig'!BO56)</f>
        <v>0</v>
      </c>
      <c r="BP56" s="6">
        <f>SUM('címrend kötelező'!BP56+'címrend önként'!BP56+'címrend államig'!BP56)</f>
        <v>0</v>
      </c>
      <c r="BQ56" s="6">
        <f>SUM('címrend kötelező'!BQ56+'címrend önként'!BQ56+'címrend államig'!BQ56)</f>
        <v>0</v>
      </c>
      <c r="BR56" s="6">
        <f>SUM('címrend kötelező'!BR56+'címrend önként'!BR56+'címrend államig'!BR56)</f>
        <v>0</v>
      </c>
      <c r="BS56" s="6">
        <f>SUM('címrend kötelező'!BS56+'címrend önként'!BS56+'címrend államig'!BS56)</f>
        <v>0</v>
      </c>
      <c r="BT56" s="6">
        <f>SUM('címrend kötelező'!BT56+'címrend önként'!BT56+'címrend államig'!BT56)</f>
        <v>0</v>
      </c>
      <c r="BU56" s="6">
        <f>SUM('címrend kötelező'!BU56+'címrend önként'!BU56+'címrend államig'!BU56)</f>
        <v>0</v>
      </c>
      <c r="BV56" s="6">
        <f>SUM('címrend kötelező'!BV56+'címrend önként'!BV56+'címrend államig'!BV56)</f>
        <v>0</v>
      </c>
      <c r="BW56" s="6">
        <f>SUM('címrend kötelező'!BW56+'címrend önként'!BW56+'címrend államig'!BW56)</f>
        <v>0</v>
      </c>
      <c r="BX56" s="6">
        <f>SUM('címrend kötelező'!BX56+'címrend önként'!BX56+'címrend államig'!BX56)</f>
        <v>0</v>
      </c>
      <c r="BY56" s="6">
        <f>SUM('címrend kötelező'!BY56+'címrend önként'!BY56+'címrend államig'!BY56)</f>
        <v>0</v>
      </c>
      <c r="BZ56" s="6">
        <f>SUM('címrend kötelező'!BZ56+'címrend önként'!BZ56+'címrend államig'!BZ56)</f>
        <v>0</v>
      </c>
      <c r="CA56" s="6">
        <f>SUM('címrend kötelező'!CA56+'címrend önként'!CA56+'címrend államig'!CA56)</f>
        <v>0</v>
      </c>
      <c r="CB56" s="6">
        <f>SUM('címrend kötelező'!CB56+'címrend önként'!CB56+'címrend államig'!CB56)</f>
        <v>0</v>
      </c>
      <c r="CC56" s="6">
        <f>SUM('címrend kötelező'!CC56+'címrend önként'!CC56+'címrend államig'!CC56)</f>
        <v>0</v>
      </c>
      <c r="CD56" s="6">
        <f>SUM('címrend kötelező'!CD56+'címrend önként'!CD56+'címrend államig'!CD56)</f>
        <v>0</v>
      </c>
      <c r="CE56" s="6">
        <f>SUM('címrend kötelező'!CE56+'címrend önként'!CE56+'címrend államig'!CE56)</f>
        <v>0</v>
      </c>
      <c r="CF56" s="6">
        <f>SUM('címrend kötelező'!CF56+'címrend önként'!CF56+'címrend államig'!CF56)</f>
        <v>0</v>
      </c>
      <c r="CG56" s="6">
        <f>SUM('címrend kötelező'!CG56+'címrend önként'!CG56+'címrend államig'!CG56)</f>
        <v>0</v>
      </c>
      <c r="CH56" s="6">
        <f>SUM('címrend kötelező'!CH56+'címrend önként'!CH56+'címrend államig'!CH56)</f>
        <v>0</v>
      </c>
      <c r="CI56" s="6">
        <f>SUM('címrend kötelező'!CI56+'címrend önként'!CI56+'címrend államig'!CI56)</f>
        <v>0</v>
      </c>
      <c r="CJ56" s="6">
        <f>SUM('címrend kötelező'!CJ56+'címrend önként'!CJ56+'címrend államig'!CJ56)</f>
        <v>0</v>
      </c>
      <c r="CK56" s="6">
        <f>SUM('címrend kötelező'!CK56+'címrend önként'!CK56+'címrend államig'!CK56)</f>
        <v>0</v>
      </c>
      <c r="CL56" s="6">
        <f>SUM('címrend kötelező'!CL56+'címrend önként'!CL56+'címrend államig'!CL56)</f>
        <v>0</v>
      </c>
      <c r="CM56" s="6">
        <f>SUM('címrend kötelező'!CM56+'címrend önként'!CM56+'címrend államig'!CM56)</f>
        <v>0</v>
      </c>
      <c r="CN56" s="6">
        <f>SUM('címrend kötelező'!CN56+'címrend önként'!CN56+'címrend államig'!CN56)</f>
        <v>0</v>
      </c>
      <c r="CO56" s="6">
        <f>SUM('címrend kötelező'!CO56+'címrend önként'!CO56+'címrend államig'!CO56)</f>
        <v>0</v>
      </c>
      <c r="CP56" s="6">
        <f>SUM('címrend kötelező'!CP56+'címrend önként'!CP56+'címrend államig'!CP56)</f>
        <v>0</v>
      </c>
      <c r="CQ56" s="6">
        <f>SUM('címrend kötelező'!CQ56+'címrend önként'!CQ56+'címrend államig'!CQ56)</f>
        <v>0</v>
      </c>
      <c r="CR56" s="6">
        <f>SUM('címrend kötelező'!CR56+'címrend önként'!CR56+'címrend államig'!CR56)</f>
        <v>0</v>
      </c>
      <c r="CS56" s="6">
        <f>SUM('címrend kötelező'!CS56+'címrend önként'!CS56+'címrend államig'!CS56)</f>
        <v>0</v>
      </c>
      <c r="CT56" s="6">
        <f>SUM('címrend kötelező'!CT56+'címrend önként'!CT56+'címrend államig'!CT56)</f>
        <v>0</v>
      </c>
      <c r="CU56" s="6">
        <f>SUM('címrend kötelező'!CU56+'címrend önként'!CU56+'címrend államig'!CU56)</f>
        <v>0</v>
      </c>
      <c r="CV56" s="6">
        <f>SUM('címrend kötelező'!CV56+'címrend önként'!CV56+'címrend államig'!CV56)</f>
        <v>0</v>
      </c>
      <c r="CW56" s="6">
        <f>SUM('címrend kötelező'!CW56+'címrend önként'!CW56+'címrend államig'!CW56)</f>
        <v>0</v>
      </c>
      <c r="CX56" s="6">
        <f>SUM('címrend kötelező'!CX56+'címrend önként'!CX56+'címrend államig'!CX56)</f>
        <v>0</v>
      </c>
      <c r="CY56" s="6">
        <f>SUM('címrend kötelező'!CY56+'címrend önként'!CY56+'címrend államig'!CY56)</f>
        <v>0</v>
      </c>
      <c r="CZ56" s="6">
        <f>SUM('címrend kötelező'!CZ56+'címrend önként'!CZ56+'címrend államig'!CZ56)</f>
        <v>0</v>
      </c>
      <c r="DA56" s="6">
        <f>SUM('címrend kötelező'!DA56+'címrend önként'!DA56+'címrend államig'!DA56)</f>
        <v>0</v>
      </c>
      <c r="DB56" s="6">
        <f>SUM('címrend kötelező'!DB56+'címrend önként'!DB56+'címrend államig'!DB56)</f>
        <v>0</v>
      </c>
      <c r="DC56" s="6">
        <f>SUM('címrend kötelező'!DC56+'címrend önként'!DC56+'címrend államig'!DC56)</f>
        <v>0</v>
      </c>
      <c r="DD56" s="6">
        <f>SUM('címrend kötelező'!DD56+'címrend önként'!DD56+'címrend államig'!DD56)</f>
        <v>0</v>
      </c>
      <c r="DE56" s="6">
        <f>SUM('címrend kötelező'!DE56+'címrend önként'!DE56+'címrend államig'!DE56)</f>
        <v>0</v>
      </c>
      <c r="DF56" s="6">
        <f>SUM('címrend kötelező'!DF56+'címrend önként'!DF56+'címrend államig'!DF56)</f>
        <v>0</v>
      </c>
      <c r="DG56" s="6">
        <f>SUM('címrend kötelező'!DG56+'címrend önként'!DG56+'címrend államig'!DG56)</f>
        <v>0</v>
      </c>
      <c r="DH56" s="6">
        <f>SUM('címrend kötelező'!DH56+'címrend önként'!DH56+'címrend államig'!DH56)</f>
        <v>0</v>
      </c>
      <c r="DI56" s="6">
        <f>SUM('címrend kötelező'!DI56+'címrend önként'!DI56+'címrend államig'!DI56)</f>
        <v>0</v>
      </c>
      <c r="DJ56" s="6">
        <f>SUM('címrend kötelező'!DJ56+'címrend önként'!DJ56+'címrend államig'!DJ56)</f>
        <v>0</v>
      </c>
      <c r="DK56" s="6">
        <f>SUM('címrend kötelező'!DK56+'címrend önként'!DK56+'címrend államig'!DK56)</f>
        <v>0</v>
      </c>
      <c r="DL56" s="6">
        <f>SUM('címrend kötelező'!DL56+'címrend önként'!DL56+'címrend államig'!DL56)</f>
        <v>0</v>
      </c>
      <c r="DM56" s="6">
        <f>SUM('címrend kötelező'!DM56+'címrend önként'!DM56+'címrend államig'!DM56)</f>
        <v>0</v>
      </c>
      <c r="DN56" s="6">
        <f>SUM('címrend kötelező'!DN56+'címrend önként'!DN56+'címrend államig'!DN56)</f>
        <v>0</v>
      </c>
      <c r="DO56" s="6">
        <f>SUM('címrend kötelező'!DO56+'címrend önként'!DO56+'címrend államig'!DO56)</f>
        <v>0</v>
      </c>
      <c r="DP56" s="6">
        <f>SUM('címrend kötelező'!DP56+'címrend önként'!DP56+'címrend államig'!DP56)</f>
        <v>0</v>
      </c>
      <c r="DQ56" s="6">
        <f>SUM('címrend kötelező'!DQ56+'címrend önként'!DQ56+'címrend államig'!DQ56)</f>
        <v>0</v>
      </c>
      <c r="DR56" s="251">
        <f t="shared" si="1432"/>
        <v>0</v>
      </c>
      <c r="DS56" s="251">
        <f t="shared" si="1433"/>
        <v>0</v>
      </c>
      <c r="DT56" s="251">
        <f t="shared" si="1434"/>
        <v>0</v>
      </c>
      <c r="DU56" s="6">
        <f>SUM('címrend kötelező'!DU56+'címrend önként'!DU56+'címrend államig'!DU56)</f>
        <v>0</v>
      </c>
      <c r="DV56" s="6">
        <f>SUM('címrend kötelező'!DV56+'címrend önként'!DV56+'címrend államig'!DV56)</f>
        <v>0</v>
      </c>
      <c r="DW56" s="6">
        <f>SUM('címrend kötelező'!DW56+'címrend önként'!DW56+'címrend államig'!DW56)</f>
        <v>0</v>
      </c>
      <c r="DX56" s="6">
        <f>SUM('címrend kötelező'!DX56+'címrend önként'!DX56+'címrend államig'!DX56)</f>
        <v>0</v>
      </c>
      <c r="DY56" s="6">
        <f>SUM('címrend kötelező'!DY56+'címrend önként'!DY56+'címrend államig'!DY56)</f>
        <v>0</v>
      </c>
      <c r="DZ56" s="6">
        <f>SUM('címrend kötelező'!DZ56+'címrend önként'!DZ56+'címrend államig'!DZ56)</f>
        <v>0</v>
      </c>
      <c r="EA56" s="6">
        <f>SUM('címrend kötelező'!EA56+'címrend önként'!EA56+'címrend államig'!EA56)</f>
        <v>0</v>
      </c>
      <c r="EB56" s="6">
        <f>SUM('címrend kötelező'!EB56+'címrend önként'!EB56+'címrend államig'!EB56)</f>
        <v>0</v>
      </c>
      <c r="EC56" s="6">
        <f>SUM('címrend kötelező'!EC56+'címrend önként'!EC56+'címrend államig'!EC56)</f>
        <v>0</v>
      </c>
      <c r="ED56" s="6">
        <f>SUM('címrend kötelező'!ED56+'címrend önként'!ED56+'címrend államig'!ED56)</f>
        <v>0</v>
      </c>
      <c r="EE56" s="6">
        <f>SUM('címrend kötelező'!EE56+'címrend önként'!EE56+'címrend államig'!EE56)</f>
        <v>0</v>
      </c>
      <c r="EF56" s="6">
        <f>SUM('címrend kötelező'!EF56+'címrend önként'!EF56+'címrend államig'!EF56)</f>
        <v>0</v>
      </c>
      <c r="EG56" s="6">
        <f>SUM('címrend kötelező'!EG56+'címrend önként'!EG56+'címrend államig'!EG56)</f>
        <v>0</v>
      </c>
      <c r="EH56" s="6">
        <f>SUM('címrend kötelező'!EH56+'címrend önként'!EH56+'címrend államig'!EH56)</f>
        <v>0</v>
      </c>
      <c r="EI56" s="6">
        <f>SUM('címrend kötelező'!EI56+'címrend önként'!EI56+'címrend államig'!EI56)</f>
        <v>0</v>
      </c>
      <c r="EJ56" s="6">
        <f>SUM('címrend kötelező'!EJ56+'címrend önként'!EJ56+'címrend államig'!EJ56)</f>
        <v>0</v>
      </c>
      <c r="EK56" s="6">
        <f>SUM('címrend kötelező'!EK56+'címrend önként'!EK56+'címrend államig'!EK56)</f>
        <v>0</v>
      </c>
      <c r="EL56" s="6">
        <f>SUM('címrend kötelező'!EL56+'címrend önként'!EL56+'címrend államig'!EL56)</f>
        <v>0</v>
      </c>
      <c r="EM56" s="6">
        <f>SUM('címrend kötelező'!EM56+'címrend önként'!EM56+'címrend államig'!EM56)</f>
        <v>0</v>
      </c>
      <c r="EN56" s="6">
        <f>SUM('címrend kötelező'!EN56+'címrend önként'!EN56+'címrend államig'!EN56)</f>
        <v>0</v>
      </c>
      <c r="EO56" s="6">
        <f>SUM('címrend kötelező'!EO56+'címrend önként'!EO56+'címrend államig'!EO56)</f>
        <v>0</v>
      </c>
      <c r="EP56" s="6">
        <f>SUM('címrend kötelező'!EP56+'címrend önként'!EP56+'címrend államig'!EP56)</f>
        <v>0</v>
      </c>
      <c r="EQ56" s="6">
        <f>SUM('címrend kötelező'!EQ56+'címrend önként'!EQ56+'címrend államig'!EQ56)</f>
        <v>0</v>
      </c>
      <c r="ER56" s="6">
        <f>SUM('címrend kötelező'!ER56+'címrend önként'!ER56+'címrend államig'!ER56)</f>
        <v>0</v>
      </c>
      <c r="ES56" s="6">
        <f>SUM('címrend kötelező'!ES56+'címrend önként'!ES56+'címrend államig'!ES56)</f>
        <v>0</v>
      </c>
      <c r="ET56" s="6">
        <f>SUM('címrend kötelező'!ET56+'címrend önként'!ET56+'címrend államig'!ET56)</f>
        <v>0</v>
      </c>
      <c r="EU56" s="6">
        <f>SUM('címrend kötelező'!EU56+'címrend önként'!EU56+'címrend államig'!EU56)</f>
        <v>0</v>
      </c>
      <c r="EV56" s="251">
        <f t="shared" si="1435"/>
        <v>0</v>
      </c>
      <c r="EW56" s="251">
        <f t="shared" si="1436"/>
        <v>0</v>
      </c>
      <c r="EX56" s="251">
        <f t="shared" si="1437"/>
        <v>0</v>
      </c>
      <c r="EY56" s="251">
        <f>'címrend kötelező'!EY56+'címrend önként'!EY56+'címrend államig'!EY56</f>
        <v>0</v>
      </c>
      <c r="EZ56" s="251">
        <f>'címrend kötelező'!EZ56+'címrend önként'!EZ56+'címrend államig'!EZ56</f>
        <v>0</v>
      </c>
      <c r="FA56" s="251">
        <f>'címrend kötelező'!FA56+'címrend önként'!FA56+'címrend államig'!FA56</f>
        <v>0</v>
      </c>
      <c r="FB56" s="251">
        <f>'címrend kötelező'!FB56+'címrend önként'!FB56+'címrend államig'!FB56</f>
        <v>0</v>
      </c>
      <c r="FC56" s="251">
        <f>'címrend kötelező'!FC56+'címrend önként'!FC56+'címrend államig'!FC56</f>
        <v>0</v>
      </c>
      <c r="FD56" s="251">
        <f>'címrend kötelező'!FD56+'címrend önként'!FD56+'címrend államig'!FD56</f>
        <v>0</v>
      </c>
      <c r="FE56" s="251">
        <f>'címrend kötelező'!FE56+'címrend önként'!FE56+'címrend államig'!FE56</f>
        <v>0</v>
      </c>
      <c r="FF56" s="251">
        <f>'címrend kötelező'!FF56+'címrend önként'!FF56+'címrend államig'!FF56</f>
        <v>0</v>
      </c>
      <c r="FG56" s="251">
        <f>'címrend kötelező'!FG56+'címrend önként'!FG56+'címrend államig'!FG56</f>
        <v>0</v>
      </c>
      <c r="FH56" s="251">
        <f>'címrend kötelező'!FH56+'címrend önként'!FH56+'címrend államig'!FH56</f>
        <v>0</v>
      </c>
      <c r="FI56" s="251">
        <f>'címrend kötelező'!FI56+'címrend önként'!FI56+'címrend államig'!FI56</f>
        <v>0</v>
      </c>
      <c r="FJ56" s="251">
        <f>'címrend kötelező'!FJ56+'címrend önként'!FJ56+'címrend államig'!FJ56</f>
        <v>0</v>
      </c>
      <c r="FK56" s="251">
        <f>'címrend kötelező'!FK56+'címrend önként'!FK56+'címrend államig'!FK56</f>
        <v>0</v>
      </c>
      <c r="FL56" s="251">
        <f>'címrend kötelező'!FL56+'címrend önként'!FL56+'címrend államig'!FL56</f>
        <v>0</v>
      </c>
      <c r="FM56" s="251">
        <f>'címrend kötelező'!FM56+'címrend önként'!FM56+'címrend államig'!FM56</f>
        <v>0</v>
      </c>
      <c r="FN56" s="251">
        <f>'címrend kötelező'!FN56+'címrend önként'!FN56+'címrend államig'!FN56</f>
        <v>0</v>
      </c>
      <c r="FO56" s="251">
        <f>'címrend kötelező'!FO56+'címrend önként'!FO56+'címrend államig'!FO56</f>
        <v>0</v>
      </c>
      <c r="FP56" s="251">
        <f>'címrend kötelező'!FP56+'címrend önként'!FP56+'címrend államig'!FP56</f>
        <v>0</v>
      </c>
      <c r="FQ56" s="251">
        <f>'címrend kötelező'!FQ56+'címrend önként'!FQ56+'címrend államig'!FQ56</f>
        <v>0</v>
      </c>
      <c r="FR56" s="251">
        <f>'címrend kötelező'!FR56+'címrend önként'!FR56+'címrend államig'!FR56</f>
        <v>0</v>
      </c>
      <c r="FS56" s="251">
        <f>'címrend kötelező'!FS56+'címrend önként'!FS56+'címrend államig'!FS56</f>
        <v>0</v>
      </c>
      <c r="FT56" s="251">
        <f>'címrend kötelező'!FT56+'címrend önként'!FT56+'címrend államig'!FT56</f>
        <v>0</v>
      </c>
      <c r="FU56" s="251">
        <f>'címrend kötelező'!FU56+'címrend önként'!FU56+'címrend államig'!FU56</f>
        <v>0</v>
      </c>
      <c r="FV56" s="251">
        <f>'címrend kötelező'!FV56+'címrend önként'!FV56+'címrend államig'!FV56</f>
        <v>0</v>
      </c>
      <c r="FW56" s="251">
        <f>'címrend kötelező'!FW56+'címrend önként'!FW56+'címrend államig'!FW56</f>
        <v>0</v>
      </c>
      <c r="FX56" s="251">
        <f>'címrend kötelező'!FX56+'címrend önként'!FX56+'címrend államig'!FX56</f>
        <v>0</v>
      </c>
      <c r="FY56" s="251">
        <f>'címrend kötelező'!FY56+'címrend önként'!FY56+'címrend államig'!FY56</f>
        <v>0</v>
      </c>
      <c r="FZ56" s="251">
        <f>'címrend kötelező'!FZ56+'címrend önként'!FZ56+'címrend államig'!FZ56</f>
        <v>0</v>
      </c>
      <c r="GA56" s="251">
        <f>'címrend kötelező'!GA56+'címrend önként'!GA56+'címrend államig'!GA56</f>
        <v>0</v>
      </c>
      <c r="GB56" s="251">
        <f>'címrend kötelező'!GB56+'címrend önként'!GB56+'címrend államig'!GB56</f>
        <v>0</v>
      </c>
      <c r="GC56" s="251">
        <f>'címrend kötelező'!GC56+'címrend önként'!GC56+'címrend államig'!GC56</f>
        <v>0</v>
      </c>
      <c r="GD56" s="251">
        <f>'címrend kötelező'!GD56+'címrend önként'!GD56+'címrend államig'!GD56</f>
        <v>0</v>
      </c>
      <c r="GE56" s="251">
        <f>'címrend kötelező'!GE56+'címrend önként'!GE56+'címrend államig'!GE56</f>
        <v>0</v>
      </c>
      <c r="GF56" s="251">
        <f>'címrend kötelező'!GF56+'címrend önként'!GF56+'címrend államig'!GF56</f>
        <v>0</v>
      </c>
      <c r="GG56" s="251">
        <f>'címrend kötelező'!GG56+'címrend önként'!GG56+'címrend államig'!GG56</f>
        <v>0</v>
      </c>
      <c r="GH56" s="251">
        <f>'címrend kötelező'!GH56+'címrend önként'!GH56+'címrend államig'!GH56</f>
        <v>0</v>
      </c>
      <c r="GI56" s="251">
        <f>'címrend kötelező'!GI56+'címrend önként'!GI56+'címrend államig'!GI56</f>
        <v>0</v>
      </c>
      <c r="GJ56" s="251">
        <f>'címrend kötelező'!GJ56+'címrend önként'!GJ56+'címrend államig'!GJ56</f>
        <v>0</v>
      </c>
      <c r="GK56" s="251">
        <f>'címrend kötelező'!GK56+'címrend önként'!GK56+'címrend államig'!GK56</f>
        <v>0</v>
      </c>
      <c r="GL56" s="251">
        <f>EY56+FB56+FE56+FH56+FK56+FN56+FQ56+FT56+FW56+FZ56+GC56+GF56+GI56</f>
        <v>0</v>
      </c>
      <c r="GM56" s="251">
        <f t="shared" si="1438"/>
        <v>0</v>
      </c>
      <c r="GN56" s="251">
        <f t="shared" si="1438"/>
        <v>0</v>
      </c>
      <c r="GO56" s="251">
        <f>'címrend kötelező'!GO56+'címrend önként'!GO56+'címrend államig'!GO56</f>
        <v>0</v>
      </c>
      <c r="GP56" s="251">
        <f>'címrend kötelező'!GP56+'címrend önként'!GP56+'címrend államig'!GP56</f>
        <v>0</v>
      </c>
      <c r="GQ56" s="251">
        <f>'címrend kötelező'!GQ56+'címrend önként'!GQ56+'címrend államig'!GQ56</f>
        <v>0</v>
      </c>
      <c r="GR56" s="251">
        <f>'címrend kötelező'!GR56+'címrend önként'!GR56+'címrend államig'!GR56</f>
        <v>0</v>
      </c>
      <c r="GS56" s="251">
        <f>'címrend kötelező'!GS56+'címrend önként'!GS56+'címrend államig'!GS56</f>
        <v>0</v>
      </c>
      <c r="GT56" s="251">
        <f>'címrend kötelező'!GT56+'címrend önként'!GT56+'címrend államig'!GT56</f>
        <v>0</v>
      </c>
      <c r="GU56" s="251">
        <f>'címrend kötelező'!GU56+'címrend önként'!GU56+'címrend államig'!GU56</f>
        <v>0</v>
      </c>
      <c r="GV56" s="251">
        <f>'címrend kötelező'!GV56+'címrend önként'!GV56+'címrend államig'!GV56</f>
        <v>0</v>
      </c>
      <c r="GW56" s="251">
        <f>'címrend kötelező'!GW56+'címrend önként'!GW56+'címrend államig'!GW56</f>
        <v>0</v>
      </c>
      <c r="GX56" s="251">
        <f t="shared" si="881"/>
        <v>0</v>
      </c>
      <c r="GY56" s="251">
        <f t="shared" si="1439"/>
        <v>0</v>
      </c>
      <c r="GZ56" s="251">
        <f t="shared" si="1440"/>
        <v>0</v>
      </c>
      <c r="HA56" s="35">
        <f t="shared" si="884"/>
        <v>0</v>
      </c>
      <c r="HB56" s="35">
        <f t="shared" si="1441"/>
        <v>0</v>
      </c>
      <c r="HC56" s="131">
        <f t="shared" si="1442"/>
        <v>0</v>
      </c>
      <c r="HE56" s="136"/>
      <c r="HF56" s="136"/>
    </row>
    <row r="57" spans="1:214" ht="15" customHeight="1" x14ac:dyDescent="0.25">
      <c r="A57" s="122" t="s">
        <v>424</v>
      </c>
      <c r="B57" s="6">
        <f>SUM('címrend kötelező'!B57+'címrend önként'!B57+'címrend államig'!B57)</f>
        <v>0</v>
      </c>
      <c r="C57" s="6">
        <f>SUM('címrend kötelező'!C57+'címrend önként'!C57+'címrend államig'!C57)</f>
        <v>0</v>
      </c>
      <c r="D57" s="6">
        <f>SUM('címrend kötelező'!D57+'címrend önként'!D57+'címrend államig'!D57)</f>
        <v>0</v>
      </c>
      <c r="E57" s="6">
        <f>SUM('címrend kötelező'!E57+'címrend önként'!E57+'címrend államig'!E57)</f>
        <v>0</v>
      </c>
      <c r="F57" s="6">
        <f>SUM('címrend kötelező'!F57+'címrend önként'!F57+'címrend államig'!F57)</f>
        <v>0</v>
      </c>
      <c r="G57" s="6">
        <f>SUM('címrend kötelező'!G57+'címrend önként'!G57+'címrend államig'!G57)</f>
        <v>0</v>
      </c>
      <c r="H57" s="6">
        <f>SUM('címrend kötelező'!H57+'címrend önként'!H57+'címrend államig'!H57)</f>
        <v>0</v>
      </c>
      <c r="I57" s="6">
        <f>SUM('címrend kötelező'!I57+'címrend önként'!I57+'címrend államig'!I57)</f>
        <v>0</v>
      </c>
      <c r="J57" s="6">
        <f>SUM('címrend kötelező'!J57+'címrend önként'!J57+'címrend államig'!J57)</f>
        <v>0</v>
      </c>
      <c r="K57" s="6">
        <f>SUM('címrend kötelező'!K57+'címrend önként'!K57+'címrend államig'!K57)</f>
        <v>0</v>
      </c>
      <c r="L57" s="6">
        <f>SUM('címrend kötelező'!L57+'címrend önként'!L57+'címrend államig'!L57)</f>
        <v>0</v>
      </c>
      <c r="M57" s="6">
        <f>SUM('címrend kötelező'!M57+'címrend önként'!M57+'címrend államig'!M57)</f>
        <v>0</v>
      </c>
      <c r="N57" s="6">
        <f>SUM('címrend kötelező'!N57+'címrend önként'!N57+'címrend államig'!N57)</f>
        <v>0</v>
      </c>
      <c r="O57" s="6">
        <f>SUM('címrend kötelező'!O57+'címrend önként'!O57+'címrend államig'!O57)</f>
        <v>0</v>
      </c>
      <c r="P57" s="6">
        <f>SUM('címrend kötelező'!P57+'címrend önként'!P57+'címrend államig'!P57)</f>
        <v>0</v>
      </c>
      <c r="Q57" s="6">
        <f>SUM('címrend kötelező'!Q57+'címrend önként'!Q57+'címrend államig'!Q57)</f>
        <v>0</v>
      </c>
      <c r="R57" s="6">
        <f>SUM('címrend kötelező'!R57+'címrend önként'!R57+'címrend államig'!R57)</f>
        <v>0</v>
      </c>
      <c r="S57" s="6">
        <f>SUM('címrend kötelező'!S57+'címrend önként'!S57+'címrend államig'!S57)</f>
        <v>0</v>
      </c>
      <c r="T57" s="6">
        <f>SUM('címrend kötelező'!T57+'címrend önként'!T57+'címrend államig'!T57)</f>
        <v>0</v>
      </c>
      <c r="U57" s="6">
        <f>SUM('címrend kötelező'!U57+'címrend önként'!U57+'címrend államig'!U57)</f>
        <v>0</v>
      </c>
      <c r="V57" s="6">
        <f>SUM('címrend kötelező'!V57+'címrend önként'!V57+'címrend államig'!V57)</f>
        <v>0</v>
      </c>
      <c r="W57" s="6">
        <f>SUM('címrend kötelező'!W57+'címrend önként'!W57+'címrend államig'!W57)</f>
        <v>0</v>
      </c>
      <c r="X57" s="6">
        <f>SUM('címrend kötelező'!X57+'címrend önként'!X57+'címrend államig'!X57)</f>
        <v>0</v>
      </c>
      <c r="Y57" s="6">
        <f>SUM('címrend kötelező'!Y57+'címrend önként'!Y57+'címrend államig'!Y57)</f>
        <v>0</v>
      </c>
      <c r="Z57" s="6">
        <f>SUM('címrend kötelező'!Z57+'címrend önként'!Z57+'címrend államig'!Z57)</f>
        <v>6899167</v>
      </c>
      <c r="AA57" s="6">
        <f>SUM('címrend kötelező'!AA57+'címrend önként'!AA57+'címrend államig'!AA57)</f>
        <v>10219</v>
      </c>
      <c r="AB57" s="6">
        <f>SUM('címrend kötelező'!AB57+'címrend önként'!AB57+'címrend államig'!AB57)</f>
        <v>6909386</v>
      </c>
      <c r="AC57" s="6">
        <f>SUM('címrend kötelező'!AC57+'címrend önként'!AC57+'címrend államig'!AC57)</f>
        <v>0</v>
      </c>
      <c r="AD57" s="6">
        <f>SUM('címrend kötelező'!AD57+'címrend önként'!AD57+'címrend államig'!AD57)</f>
        <v>0</v>
      </c>
      <c r="AE57" s="6">
        <f>SUM('címrend kötelező'!AE57+'címrend önként'!AE57+'címrend államig'!AE57)</f>
        <v>0</v>
      </c>
      <c r="AF57" s="6">
        <f>SUM('címrend kötelező'!AF57+'címrend önként'!AF57+'címrend államig'!AF57)</f>
        <v>0</v>
      </c>
      <c r="AG57" s="6">
        <f>SUM('címrend kötelező'!AG57+'címrend önként'!AG57+'címrend államig'!AG57)</f>
        <v>0</v>
      </c>
      <c r="AH57" s="6">
        <f>SUM('címrend kötelező'!AH57+'címrend önként'!AH57+'címrend államig'!AH57)</f>
        <v>0</v>
      </c>
      <c r="AI57" s="6">
        <f>SUM('címrend kötelező'!AI57+'címrend önként'!AI57+'címrend államig'!AI57)</f>
        <v>0</v>
      </c>
      <c r="AJ57" s="6">
        <f>SUM('címrend kötelező'!AJ57+'címrend önként'!AJ57+'címrend államig'!AJ57)</f>
        <v>0</v>
      </c>
      <c r="AK57" s="6">
        <f>SUM('címrend kötelező'!AK57+'címrend önként'!AK57+'címrend államig'!AK57)</f>
        <v>0</v>
      </c>
      <c r="AL57" s="6">
        <f>SUM('címrend kötelező'!AL57+'címrend önként'!AL57+'címrend államig'!AL57)</f>
        <v>0</v>
      </c>
      <c r="AM57" s="6">
        <f>SUM('címrend kötelező'!AM57+'címrend önként'!AM57+'címrend államig'!AM57)</f>
        <v>0</v>
      </c>
      <c r="AN57" s="6">
        <f>SUM('címrend kötelező'!AN57+'címrend önként'!AN57+'címrend államig'!AN57)</f>
        <v>0</v>
      </c>
      <c r="AO57" s="6">
        <f>SUM('címrend kötelező'!AO57+'címrend önként'!AO57+'címrend államig'!AO57)</f>
        <v>0</v>
      </c>
      <c r="AP57" s="6">
        <f>SUM('címrend kötelező'!AP57+'címrend önként'!AP57+'címrend államig'!AP57)</f>
        <v>0</v>
      </c>
      <c r="AQ57" s="6">
        <f>SUM('címrend kötelező'!AQ57+'címrend önként'!AQ57+'címrend államig'!AQ57)</f>
        <v>0</v>
      </c>
      <c r="AR57" s="6">
        <f>SUM('címrend kötelező'!AR57+'címrend önként'!AR57+'címrend államig'!AR57)</f>
        <v>0</v>
      </c>
      <c r="AS57" s="6">
        <f>SUM('címrend kötelező'!AS57+'címrend önként'!AS57+'címrend államig'!AS57)</f>
        <v>0</v>
      </c>
      <c r="AT57" s="6">
        <f>SUM('címrend kötelező'!AT57+'címrend önként'!AT57+'címrend államig'!AT57)</f>
        <v>0</v>
      </c>
      <c r="AU57" s="6">
        <f>SUM('címrend kötelező'!AU57+'címrend önként'!AU57+'címrend államig'!AU57)</f>
        <v>0</v>
      </c>
      <c r="AV57" s="6">
        <f>SUM('címrend kötelező'!AV57+'címrend önként'!AV57+'címrend államig'!AV57)</f>
        <v>0</v>
      </c>
      <c r="AW57" s="6">
        <f>SUM('címrend kötelező'!AW57+'címrend önként'!AW57+'címrend államig'!AW57)</f>
        <v>0</v>
      </c>
      <c r="AX57" s="6">
        <f>SUM('címrend kötelező'!AX57+'címrend önként'!AX57+'címrend államig'!AX57)</f>
        <v>0</v>
      </c>
      <c r="AY57" s="6">
        <f>SUM('címrend kötelező'!AY57+'címrend önként'!AY57+'címrend államig'!AY57)</f>
        <v>0</v>
      </c>
      <c r="AZ57" s="6">
        <f>SUM('címrend kötelező'!AZ57+'címrend önként'!AZ57+'címrend államig'!AZ57)</f>
        <v>0</v>
      </c>
      <c r="BA57" s="6">
        <f>SUM('címrend kötelező'!BA57+'címrend önként'!BA57+'címrend államig'!BA57)</f>
        <v>0</v>
      </c>
      <c r="BB57" s="6">
        <f>SUM('címrend kötelező'!BB57+'címrend önként'!BB57+'címrend államig'!BB57)</f>
        <v>0</v>
      </c>
      <c r="BC57" s="6">
        <f>SUM('címrend kötelező'!BC57+'címrend önként'!BC57+'címrend államig'!BC57)</f>
        <v>0</v>
      </c>
      <c r="BD57" s="6">
        <f>SUM('címrend kötelező'!BD57+'címrend önként'!BD57+'címrend államig'!BD57)</f>
        <v>0</v>
      </c>
      <c r="BE57" s="6">
        <f>SUM('címrend kötelező'!BE57+'címrend önként'!BE57+'címrend államig'!BE57)</f>
        <v>0</v>
      </c>
      <c r="BF57" s="6">
        <f>SUM('címrend kötelező'!BF57+'címrend önként'!BF57+'címrend államig'!BF57)</f>
        <v>0</v>
      </c>
      <c r="BG57" s="6">
        <f>SUM('címrend kötelező'!BG57+'címrend önként'!BG57+'címrend államig'!BG57)</f>
        <v>0</v>
      </c>
      <c r="BH57" s="6">
        <f>SUM('címrend kötelező'!BH57+'címrend önként'!BH57+'címrend államig'!BH57)</f>
        <v>0</v>
      </c>
      <c r="BI57" s="6">
        <f>SUM('címrend kötelező'!BI57+'címrend önként'!BI57+'címrend államig'!BI57)</f>
        <v>0</v>
      </c>
      <c r="BJ57" s="6">
        <f>SUM('címrend kötelező'!BJ57+'címrend önként'!BJ57+'címrend államig'!BJ57)</f>
        <v>0</v>
      </c>
      <c r="BK57" s="6">
        <f>SUM('címrend kötelező'!BK57+'címrend önként'!BK57+'címrend államig'!BK57)</f>
        <v>0</v>
      </c>
      <c r="BL57" s="6">
        <f>SUM('címrend kötelező'!BL57+'címrend önként'!BL57+'címrend államig'!BL57)</f>
        <v>0</v>
      </c>
      <c r="BM57" s="6">
        <f>SUM('címrend kötelező'!BM57+'címrend önként'!BM57+'címrend államig'!BM57)</f>
        <v>0</v>
      </c>
      <c r="BN57" s="6">
        <f>SUM('címrend kötelező'!BN57+'címrend önként'!BN57+'címrend államig'!BN57)</f>
        <v>0</v>
      </c>
      <c r="BO57" s="6">
        <f>SUM('címrend kötelező'!BO57+'címrend önként'!BO57+'címrend államig'!BO57)</f>
        <v>0</v>
      </c>
      <c r="BP57" s="6">
        <f>SUM('címrend kötelező'!BP57+'címrend önként'!BP57+'címrend államig'!BP57)</f>
        <v>0</v>
      </c>
      <c r="BQ57" s="6">
        <f>SUM('címrend kötelező'!BQ57+'címrend önként'!BQ57+'címrend államig'!BQ57)</f>
        <v>0</v>
      </c>
      <c r="BR57" s="6">
        <f>SUM('címrend kötelező'!BR57+'címrend önként'!BR57+'címrend államig'!BR57)</f>
        <v>0</v>
      </c>
      <c r="BS57" s="6">
        <f>SUM('címrend kötelező'!BS57+'címrend önként'!BS57+'címrend államig'!BS57)</f>
        <v>0</v>
      </c>
      <c r="BT57" s="6">
        <f>SUM('címrend kötelező'!BT57+'címrend önként'!BT57+'címrend államig'!BT57)</f>
        <v>0</v>
      </c>
      <c r="BU57" s="6">
        <f>SUM('címrend kötelező'!BU57+'címrend önként'!BU57+'címrend államig'!BU57)</f>
        <v>0</v>
      </c>
      <c r="BV57" s="6">
        <f>SUM('címrend kötelező'!BV57+'címrend önként'!BV57+'címrend államig'!BV57)</f>
        <v>0</v>
      </c>
      <c r="BW57" s="6">
        <f>SUM('címrend kötelező'!BW57+'címrend önként'!BW57+'címrend államig'!BW57)</f>
        <v>0</v>
      </c>
      <c r="BX57" s="6">
        <f>SUM('címrend kötelező'!BX57+'címrend önként'!BX57+'címrend államig'!BX57)</f>
        <v>0</v>
      </c>
      <c r="BY57" s="6">
        <f>SUM('címrend kötelező'!BY57+'címrend önként'!BY57+'címrend államig'!BY57)</f>
        <v>0</v>
      </c>
      <c r="BZ57" s="6">
        <f>SUM('címrend kötelező'!BZ57+'címrend önként'!BZ57+'címrend államig'!BZ57)</f>
        <v>0</v>
      </c>
      <c r="CA57" s="6">
        <f>SUM('címrend kötelező'!CA57+'címrend önként'!CA57+'címrend államig'!CA57)</f>
        <v>0</v>
      </c>
      <c r="CB57" s="6">
        <f>SUM('címrend kötelező'!CB57+'címrend önként'!CB57+'címrend államig'!CB57)</f>
        <v>0</v>
      </c>
      <c r="CC57" s="6">
        <f>SUM('címrend kötelező'!CC57+'címrend önként'!CC57+'címrend államig'!CC57)</f>
        <v>0</v>
      </c>
      <c r="CD57" s="6">
        <f>SUM('címrend kötelező'!CD57+'címrend önként'!CD57+'címrend államig'!CD57)</f>
        <v>0</v>
      </c>
      <c r="CE57" s="6">
        <f>SUM('címrend kötelező'!CE57+'címrend önként'!CE57+'címrend államig'!CE57)</f>
        <v>0</v>
      </c>
      <c r="CF57" s="6">
        <f>SUM('címrend kötelező'!CF57+'címrend önként'!CF57+'címrend államig'!CF57)</f>
        <v>0</v>
      </c>
      <c r="CG57" s="6">
        <f>SUM('címrend kötelező'!CG57+'címrend önként'!CG57+'címrend államig'!CG57)</f>
        <v>0</v>
      </c>
      <c r="CH57" s="6">
        <f>SUM('címrend kötelező'!CH57+'címrend önként'!CH57+'címrend államig'!CH57)</f>
        <v>0</v>
      </c>
      <c r="CI57" s="6">
        <f>SUM('címrend kötelező'!CI57+'címrend önként'!CI57+'címrend államig'!CI57)</f>
        <v>0</v>
      </c>
      <c r="CJ57" s="6">
        <f>SUM('címrend kötelező'!CJ57+'címrend önként'!CJ57+'címrend államig'!CJ57)</f>
        <v>0</v>
      </c>
      <c r="CK57" s="6">
        <f>SUM('címrend kötelező'!CK57+'címrend önként'!CK57+'címrend államig'!CK57)</f>
        <v>0</v>
      </c>
      <c r="CL57" s="6">
        <f>SUM('címrend kötelező'!CL57+'címrend önként'!CL57+'címrend államig'!CL57)</f>
        <v>0</v>
      </c>
      <c r="CM57" s="6">
        <f>SUM('címrend kötelező'!CM57+'címrend önként'!CM57+'címrend államig'!CM57)</f>
        <v>0</v>
      </c>
      <c r="CN57" s="6">
        <f>SUM('címrend kötelező'!CN57+'címrend önként'!CN57+'címrend államig'!CN57)</f>
        <v>0</v>
      </c>
      <c r="CO57" s="6">
        <f>SUM('címrend kötelező'!CO57+'címrend önként'!CO57+'címrend államig'!CO57)</f>
        <v>0</v>
      </c>
      <c r="CP57" s="6">
        <f>SUM('címrend kötelező'!CP57+'címrend önként'!CP57+'címrend államig'!CP57)</f>
        <v>0</v>
      </c>
      <c r="CQ57" s="6">
        <f>SUM('címrend kötelező'!CQ57+'címrend önként'!CQ57+'címrend államig'!CQ57)</f>
        <v>0</v>
      </c>
      <c r="CR57" s="6">
        <f>SUM('címrend kötelező'!CR57+'címrend önként'!CR57+'címrend államig'!CR57)</f>
        <v>0</v>
      </c>
      <c r="CS57" s="6">
        <f>SUM('címrend kötelező'!CS57+'címrend önként'!CS57+'címrend államig'!CS57)</f>
        <v>0</v>
      </c>
      <c r="CT57" s="6">
        <f>SUM('címrend kötelező'!CT57+'címrend önként'!CT57+'címrend államig'!CT57)</f>
        <v>0</v>
      </c>
      <c r="CU57" s="6">
        <f>SUM('címrend kötelező'!CU57+'címrend önként'!CU57+'címrend államig'!CU57)</f>
        <v>0</v>
      </c>
      <c r="CV57" s="6">
        <f>SUM('címrend kötelező'!CV57+'címrend önként'!CV57+'címrend államig'!CV57)</f>
        <v>0</v>
      </c>
      <c r="CW57" s="6">
        <f>SUM('címrend kötelező'!CW57+'címrend önként'!CW57+'címrend államig'!CW57)</f>
        <v>0</v>
      </c>
      <c r="CX57" s="6">
        <f>SUM('címrend kötelező'!CX57+'címrend önként'!CX57+'címrend államig'!CX57)</f>
        <v>0</v>
      </c>
      <c r="CY57" s="6">
        <f>SUM('címrend kötelező'!CY57+'címrend önként'!CY57+'címrend államig'!CY57)</f>
        <v>0</v>
      </c>
      <c r="CZ57" s="6">
        <f>SUM('címrend kötelező'!CZ57+'címrend önként'!CZ57+'címrend államig'!CZ57)</f>
        <v>0</v>
      </c>
      <c r="DA57" s="6">
        <f>SUM('címrend kötelező'!DA57+'címrend önként'!DA57+'címrend államig'!DA57)</f>
        <v>0</v>
      </c>
      <c r="DB57" s="6">
        <f>SUM('címrend kötelező'!DB57+'címrend önként'!DB57+'címrend államig'!DB57)</f>
        <v>0</v>
      </c>
      <c r="DC57" s="6">
        <f>SUM('címrend kötelező'!DC57+'címrend önként'!DC57+'címrend államig'!DC57)</f>
        <v>0</v>
      </c>
      <c r="DD57" s="6">
        <f>SUM('címrend kötelező'!DD57+'címrend önként'!DD57+'címrend államig'!DD57)</f>
        <v>0</v>
      </c>
      <c r="DE57" s="6">
        <f>SUM('címrend kötelező'!DE57+'címrend önként'!DE57+'címrend államig'!DE57)</f>
        <v>0</v>
      </c>
      <c r="DF57" s="6">
        <f>SUM('címrend kötelező'!DF57+'címrend önként'!DF57+'címrend államig'!DF57)</f>
        <v>0</v>
      </c>
      <c r="DG57" s="6">
        <f>SUM('címrend kötelező'!DG57+'címrend önként'!DG57+'címrend államig'!DG57)</f>
        <v>0</v>
      </c>
      <c r="DH57" s="6">
        <f>SUM('címrend kötelező'!DH57+'címrend önként'!DH57+'címrend államig'!DH57)</f>
        <v>0</v>
      </c>
      <c r="DI57" s="6">
        <f>SUM('címrend kötelező'!DI57+'címrend önként'!DI57+'címrend államig'!DI57)</f>
        <v>0</v>
      </c>
      <c r="DJ57" s="6">
        <f>SUM('címrend kötelező'!DJ57+'címrend önként'!DJ57+'címrend államig'!DJ57)</f>
        <v>0</v>
      </c>
      <c r="DK57" s="6">
        <f>SUM('címrend kötelező'!DK57+'címrend önként'!DK57+'címrend államig'!DK57)</f>
        <v>0</v>
      </c>
      <c r="DL57" s="6">
        <f>SUM('címrend kötelező'!DL57+'címrend önként'!DL57+'címrend államig'!DL57)</f>
        <v>0</v>
      </c>
      <c r="DM57" s="6">
        <f>SUM('címrend kötelező'!DM57+'címrend önként'!DM57+'címrend államig'!DM57)</f>
        <v>0</v>
      </c>
      <c r="DN57" s="6">
        <f>SUM('címrend kötelező'!DN57+'címrend önként'!DN57+'címrend államig'!DN57)</f>
        <v>0</v>
      </c>
      <c r="DO57" s="6">
        <f>SUM('címrend kötelező'!DO57+'címrend önként'!DO57+'címrend államig'!DO57)</f>
        <v>0</v>
      </c>
      <c r="DP57" s="6">
        <f>SUM('címrend kötelező'!DP57+'címrend önként'!DP57+'címrend államig'!DP57)</f>
        <v>0</v>
      </c>
      <c r="DQ57" s="6">
        <f>SUM('címrend kötelező'!DQ57+'címrend önként'!DQ57+'címrend államig'!DQ57)</f>
        <v>0</v>
      </c>
      <c r="DR57" s="251">
        <f t="shared" si="1432"/>
        <v>6899167</v>
      </c>
      <c r="DS57" s="251">
        <f t="shared" si="1433"/>
        <v>10219</v>
      </c>
      <c r="DT57" s="251">
        <f t="shared" si="1434"/>
        <v>6909386</v>
      </c>
      <c r="DU57" s="6">
        <f>SUM('címrend kötelező'!DU57+'címrend önként'!DU57+'címrend államig'!DU57)</f>
        <v>0</v>
      </c>
      <c r="DV57" s="6">
        <f>SUM('címrend kötelező'!DV57+'címrend önként'!DV57+'címrend államig'!DV57)</f>
        <v>0</v>
      </c>
      <c r="DW57" s="6">
        <f>SUM('címrend kötelező'!DW57+'címrend önként'!DW57+'címrend államig'!DW57)</f>
        <v>0</v>
      </c>
      <c r="DX57" s="6">
        <f>SUM('címrend kötelező'!DX57+'címrend önként'!DX57+'címrend államig'!DX57)</f>
        <v>0</v>
      </c>
      <c r="DY57" s="6">
        <f>SUM('címrend kötelező'!DY57+'címrend önként'!DY57+'címrend államig'!DY57)</f>
        <v>0</v>
      </c>
      <c r="DZ57" s="6">
        <f>SUM('címrend kötelező'!DZ57+'címrend önként'!DZ57+'címrend államig'!DZ57)</f>
        <v>0</v>
      </c>
      <c r="EA57" s="6">
        <f>SUM('címrend kötelező'!EA57+'címrend önként'!EA57+'címrend államig'!EA57)</f>
        <v>0</v>
      </c>
      <c r="EB57" s="6">
        <f>SUM('címrend kötelező'!EB57+'címrend önként'!EB57+'címrend államig'!EB57)</f>
        <v>0</v>
      </c>
      <c r="EC57" s="6">
        <f>SUM('címrend kötelező'!EC57+'címrend önként'!EC57+'címrend államig'!EC57)</f>
        <v>0</v>
      </c>
      <c r="ED57" s="6">
        <f>SUM('címrend kötelező'!ED57+'címrend önként'!ED57+'címrend államig'!ED57)</f>
        <v>0</v>
      </c>
      <c r="EE57" s="6">
        <f>SUM('címrend kötelező'!EE57+'címrend önként'!EE57+'címrend államig'!EE57)</f>
        <v>0</v>
      </c>
      <c r="EF57" s="6">
        <f>SUM('címrend kötelező'!EF57+'címrend önként'!EF57+'címrend államig'!EF57)</f>
        <v>0</v>
      </c>
      <c r="EG57" s="6">
        <f>SUM('címrend kötelező'!EG57+'címrend önként'!EG57+'címrend államig'!EG57)</f>
        <v>0</v>
      </c>
      <c r="EH57" s="6">
        <f>SUM('címrend kötelező'!EH57+'címrend önként'!EH57+'címrend államig'!EH57)</f>
        <v>0</v>
      </c>
      <c r="EI57" s="6">
        <f>SUM('címrend kötelező'!EI57+'címrend önként'!EI57+'címrend államig'!EI57)</f>
        <v>0</v>
      </c>
      <c r="EJ57" s="6">
        <f>SUM('címrend kötelező'!EJ57+'címrend önként'!EJ57+'címrend államig'!EJ57)</f>
        <v>0</v>
      </c>
      <c r="EK57" s="6">
        <f>SUM('címrend kötelező'!EK57+'címrend önként'!EK57+'címrend államig'!EK57)</f>
        <v>0</v>
      </c>
      <c r="EL57" s="6">
        <f>SUM('címrend kötelező'!EL57+'címrend önként'!EL57+'címrend államig'!EL57)</f>
        <v>0</v>
      </c>
      <c r="EM57" s="6">
        <f>SUM('címrend kötelező'!EM57+'címrend önként'!EM57+'címrend államig'!EM57)</f>
        <v>0</v>
      </c>
      <c r="EN57" s="6">
        <f>SUM('címrend kötelező'!EN57+'címrend önként'!EN57+'címrend államig'!EN57)</f>
        <v>0</v>
      </c>
      <c r="EO57" s="6">
        <f>SUM('címrend kötelező'!EO57+'címrend önként'!EO57+'címrend államig'!EO57)</f>
        <v>0</v>
      </c>
      <c r="EP57" s="6">
        <f>SUM('címrend kötelező'!EP57+'címrend önként'!EP57+'címrend államig'!EP57)</f>
        <v>0</v>
      </c>
      <c r="EQ57" s="6">
        <f>SUM('címrend kötelező'!EQ57+'címrend önként'!EQ57+'címrend államig'!EQ57)</f>
        <v>0</v>
      </c>
      <c r="ER57" s="6">
        <f>SUM('címrend kötelező'!ER57+'címrend önként'!ER57+'címrend államig'!ER57)</f>
        <v>0</v>
      </c>
      <c r="ES57" s="6">
        <f>SUM('címrend kötelező'!ES57+'címrend önként'!ES57+'címrend államig'!ES57)</f>
        <v>0</v>
      </c>
      <c r="ET57" s="6">
        <f>SUM('címrend kötelező'!ET57+'címrend önként'!ET57+'címrend államig'!ET57)</f>
        <v>0</v>
      </c>
      <c r="EU57" s="6">
        <f>SUM('címrend kötelező'!EU57+'címrend önként'!EU57+'címrend államig'!EU57)</f>
        <v>0</v>
      </c>
      <c r="EV57" s="251">
        <f t="shared" si="1435"/>
        <v>0</v>
      </c>
      <c r="EW57" s="251">
        <f t="shared" si="1436"/>
        <v>0</v>
      </c>
      <c r="EX57" s="251">
        <f t="shared" si="1437"/>
        <v>0</v>
      </c>
      <c r="EY57" s="251">
        <f>'címrend kötelező'!EY57+'címrend önként'!EY57+'címrend államig'!EY57</f>
        <v>0</v>
      </c>
      <c r="EZ57" s="251">
        <f>'címrend kötelező'!EZ57+'címrend önként'!EZ57+'címrend államig'!EZ57</f>
        <v>0</v>
      </c>
      <c r="FA57" s="251">
        <f>'címrend kötelező'!FA57+'címrend önként'!FA57+'címrend államig'!FA57</f>
        <v>0</v>
      </c>
      <c r="FB57" s="251">
        <f>'címrend kötelező'!FB57+'címrend önként'!FB57+'címrend államig'!FB57</f>
        <v>0</v>
      </c>
      <c r="FC57" s="251">
        <f>'címrend kötelező'!FC57+'címrend önként'!FC57+'címrend államig'!FC57</f>
        <v>0</v>
      </c>
      <c r="FD57" s="251">
        <f>'címrend kötelező'!FD57+'címrend önként'!FD57+'címrend államig'!FD57</f>
        <v>0</v>
      </c>
      <c r="FE57" s="251">
        <f>'címrend kötelező'!FE57+'címrend önként'!FE57+'címrend államig'!FE57</f>
        <v>0</v>
      </c>
      <c r="FF57" s="251">
        <f>'címrend kötelező'!FF57+'címrend önként'!FF57+'címrend államig'!FF57</f>
        <v>0</v>
      </c>
      <c r="FG57" s="251">
        <f>'címrend kötelező'!FG57+'címrend önként'!FG57+'címrend államig'!FG57</f>
        <v>0</v>
      </c>
      <c r="FH57" s="251">
        <f>'címrend kötelező'!FH57+'címrend önként'!FH57+'címrend államig'!FH57</f>
        <v>0</v>
      </c>
      <c r="FI57" s="251">
        <f>'címrend kötelező'!FI57+'címrend önként'!FI57+'címrend államig'!FI57</f>
        <v>0</v>
      </c>
      <c r="FJ57" s="251">
        <f>'címrend kötelező'!FJ57+'címrend önként'!FJ57+'címrend államig'!FJ57</f>
        <v>0</v>
      </c>
      <c r="FK57" s="251">
        <f>'címrend kötelező'!FK57+'címrend önként'!FK57+'címrend államig'!FK57</f>
        <v>0</v>
      </c>
      <c r="FL57" s="251">
        <f>'címrend kötelező'!FL57+'címrend önként'!FL57+'címrend államig'!FL57</f>
        <v>0</v>
      </c>
      <c r="FM57" s="251">
        <f>'címrend kötelező'!FM57+'címrend önként'!FM57+'címrend államig'!FM57</f>
        <v>0</v>
      </c>
      <c r="FN57" s="251">
        <f>'címrend kötelező'!FN57+'címrend önként'!FN57+'címrend államig'!FN57</f>
        <v>0</v>
      </c>
      <c r="FO57" s="251">
        <f>'címrend kötelező'!FO57+'címrend önként'!FO57+'címrend államig'!FO57</f>
        <v>0</v>
      </c>
      <c r="FP57" s="251">
        <f>'címrend kötelező'!FP57+'címrend önként'!FP57+'címrend államig'!FP57</f>
        <v>0</v>
      </c>
      <c r="FQ57" s="251">
        <f>'címrend kötelező'!FQ57+'címrend önként'!FQ57+'címrend államig'!FQ57</f>
        <v>0</v>
      </c>
      <c r="FR57" s="251">
        <f>'címrend kötelező'!FR57+'címrend önként'!FR57+'címrend államig'!FR57</f>
        <v>0</v>
      </c>
      <c r="FS57" s="251">
        <f>'címrend kötelező'!FS57+'címrend önként'!FS57+'címrend államig'!FS57</f>
        <v>0</v>
      </c>
      <c r="FT57" s="251">
        <f>'címrend kötelező'!FT57+'címrend önként'!FT57+'címrend államig'!FT57</f>
        <v>0</v>
      </c>
      <c r="FU57" s="251">
        <f>'címrend kötelező'!FU57+'címrend önként'!FU57+'címrend államig'!FU57</f>
        <v>0</v>
      </c>
      <c r="FV57" s="251">
        <f>'címrend kötelező'!FV57+'címrend önként'!FV57+'címrend államig'!FV57</f>
        <v>0</v>
      </c>
      <c r="FW57" s="251">
        <f>'címrend kötelező'!FW57+'címrend önként'!FW57+'címrend államig'!FW57</f>
        <v>0</v>
      </c>
      <c r="FX57" s="251">
        <f>'címrend kötelező'!FX57+'címrend önként'!FX57+'címrend államig'!FX57</f>
        <v>0</v>
      </c>
      <c r="FY57" s="251">
        <f>'címrend kötelező'!FY57+'címrend önként'!FY57+'címrend államig'!FY57</f>
        <v>0</v>
      </c>
      <c r="FZ57" s="251">
        <f>'címrend kötelező'!FZ57+'címrend önként'!FZ57+'címrend államig'!FZ57</f>
        <v>0</v>
      </c>
      <c r="GA57" s="251">
        <f>'címrend kötelező'!GA57+'címrend önként'!GA57+'címrend államig'!GA57</f>
        <v>0</v>
      </c>
      <c r="GB57" s="251">
        <f>'címrend kötelező'!GB57+'címrend önként'!GB57+'címrend államig'!GB57</f>
        <v>0</v>
      </c>
      <c r="GC57" s="251">
        <f>'címrend kötelező'!GC57+'címrend önként'!GC57+'címrend államig'!GC57</f>
        <v>0</v>
      </c>
      <c r="GD57" s="251">
        <f>'címrend kötelező'!GD57+'címrend önként'!GD57+'címrend államig'!GD57</f>
        <v>0</v>
      </c>
      <c r="GE57" s="251">
        <f>'címrend kötelező'!GE57+'címrend önként'!GE57+'címrend államig'!GE57</f>
        <v>0</v>
      </c>
      <c r="GF57" s="251">
        <f>'címrend kötelező'!GF57+'címrend önként'!GF57+'címrend államig'!GF57</f>
        <v>0</v>
      </c>
      <c r="GG57" s="251">
        <f>'címrend kötelező'!GG57+'címrend önként'!GG57+'címrend államig'!GG57</f>
        <v>0</v>
      </c>
      <c r="GH57" s="251">
        <f>'címrend kötelező'!GH57+'címrend önként'!GH57+'címrend államig'!GH57</f>
        <v>0</v>
      </c>
      <c r="GI57" s="251">
        <f>'címrend kötelező'!GI57+'címrend önként'!GI57+'címrend államig'!GI57</f>
        <v>0</v>
      </c>
      <c r="GJ57" s="251">
        <f>'címrend kötelező'!GJ57+'címrend önként'!GJ57+'címrend államig'!GJ57</f>
        <v>0</v>
      </c>
      <c r="GK57" s="251">
        <f>'címrend kötelező'!GK57+'címrend önként'!GK57+'címrend államig'!GK57</f>
        <v>0</v>
      </c>
      <c r="GL57" s="251">
        <f>EY57+FB57+FE57+FH57+FK57+FN57+FQ57+FT57+FW57+FZ57+GC57+GF57+GI57</f>
        <v>0</v>
      </c>
      <c r="GM57" s="251">
        <f t="shared" si="1438"/>
        <v>0</v>
      </c>
      <c r="GN57" s="251">
        <f t="shared" si="1438"/>
        <v>0</v>
      </c>
      <c r="GO57" s="251">
        <f>'címrend kötelező'!GO57+'címrend önként'!GO57+'címrend államig'!GO57</f>
        <v>0</v>
      </c>
      <c r="GP57" s="251">
        <f>'címrend kötelező'!GP57+'címrend önként'!GP57+'címrend államig'!GP57</f>
        <v>0</v>
      </c>
      <c r="GQ57" s="251">
        <f>'címrend kötelező'!GQ57+'címrend önként'!GQ57+'címrend államig'!GQ57</f>
        <v>0</v>
      </c>
      <c r="GR57" s="251">
        <f>'címrend kötelező'!GR57+'címrend önként'!GR57+'címrend államig'!GR57</f>
        <v>0</v>
      </c>
      <c r="GS57" s="251">
        <f>'címrend kötelező'!GS57+'címrend önként'!GS57+'címrend államig'!GS57</f>
        <v>0</v>
      </c>
      <c r="GT57" s="251">
        <f>'címrend kötelező'!GT57+'címrend önként'!GT57+'címrend államig'!GT57</f>
        <v>0</v>
      </c>
      <c r="GU57" s="251">
        <f>'címrend kötelező'!GU57+'címrend önként'!GU57+'címrend államig'!GU57</f>
        <v>0</v>
      </c>
      <c r="GV57" s="251">
        <f>'címrend kötelező'!GV57+'címrend önként'!GV57+'címrend államig'!GV57</f>
        <v>0</v>
      </c>
      <c r="GW57" s="251">
        <f>'címrend kötelező'!GW57+'címrend önként'!GW57+'címrend államig'!GW57</f>
        <v>0</v>
      </c>
      <c r="GX57" s="251">
        <f t="shared" si="881"/>
        <v>0</v>
      </c>
      <c r="GY57" s="251">
        <f t="shared" si="1439"/>
        <v>0</v>
      </c>
      <c r="GZ57" s="251">
        <f t="shared" si="1440"/>
        <v>0</v>
      </c>
      <c r="HA57" s="536">
        <f t="shared" si="884"/>
        <v>6899167</v>
      </c>
      <c r="HB57" s="536">
        <f t="shared" si="1441"/>
        <v>10219</v>
      </c>
      <c r="HC57" s="648">
        <f t="shared" si="1442"/>
        <v>6909386</v>
      </c>
      <c r="HE57" s="136"/>
      <c r="HF57" s="136"/>
    </row>
    <row r="58" spans="1:214" s="12" customFormat="1" ht="15" customHeight="1" x14ac:dyDescent="0.2">
      <c r="A58" s="121" t="s">
        <v>425</v>
      </c>
      <c r="B58" s="5">
        <f>B59+B60</f>
        <v>0</v>
      </c>
      <c r="C58" s="5">
        <f t="shared" ref="C58:D58" si="1443">C59+C60</f>
        <v>0</v>
      </c>
      <c r="D58" s="5">
        <f t="shared" si="1443"/>
        <v>0</v>
      </c>
      <c r="E58" s="5">
        <f>E59+E60</f>
        <v>0</v>
      </c>
      <c r="F58" s="5">
        <f t="shared" ref="F58" si="1444">F59+F60</f>
        <v>0</v>
      </c>
      <c r="G58" s="5">
        <f t="shared" ref="G58" si="1445">G59+G60</f>
        <v>0</v>
      </c>
      <c r="H58" s="5">
        <f>H59+H60</f>
        <v>0</v>
      </c>
      <c r="I58" s="5">
        <f t="shared" ref="I58" si="1446">I59+I60</f>
        <v>0</v>
      </c>
      <c r="J58" s="5">
        <f t="shared" ref="J58" si="1447">J59+J60</f>
        <v>0</v>
      </c>
      <c r="K58" s="5">
        <f>K59+K60</f>
        <v>0</v>
      </c>
      <c r="L58" s="5">
        <f t="shared" ref="L58" si="1448">L59+L60</f>
        <v>0</v>
      </c>
      <c r="M58" s="5">
        <f t="shared" ref="M58" si="1449">M59+M60</f>
        <v>0</v>
      </c>
      <c r="N58" s="5">
        <f>N59+N60</f>
        <v>0</v>
      </c>
      <c r="O58" s="5">
        <f t="shared" ref="O58" si="1450">O59+O60</f>
        <v>0</v>
      </c>
      <c r="P58" s="5">
        <f t="shared" ref="P58" si="1451">P59+P60</f>
        <v>0</v>
      </c>
      <c r="Q58" s="5">
        <f>Q59+Q60</f>
        <v>0</v>
      </c>
      <c r="R58" s="5">
        <f t="shared" ref="R58" si="1452">R59+R60</f>
        <v>0</v>
      </c>
      <c r="S58" s="5">
        <f t="shared" ref="S58" si="1453">S59+S60</f>
        <v>0</v>
      </c>
      <c r="T58" s="5">
        <f>T59+T60</f>
        <v>0</v>
      </c>
      <c r="U58" s="5">
        <f t="shared" ref="U58" si="1454">U59+U60</f>
        <v>0</v>
      </c>
      <c r="V58" s="5">
        <f t="shared" ref="V58" si="1455">V59+V60</f>
        <v>0</v>
      </c>
      <c r="W58" s="5">
        <f>W59+W60</f>
        <v>0</v>
      </c>
      <c r="X58" s="5">
        <f t="shared" ref="X58" si="1456">X59+X60</f>
        <v>0</v>
      </c>
      <c r="Y58" s="5">
        <f t="shared" ref="Y58" si="1457">Y59+Y60</f>
        <v>0</v>
      </c>
      <c r="Z58" s="5">
        <f>Z59+Z60</f>
        <v>354446</v>
      </c>
      <c r="AA58" s="5">
        <f t="shared" ref="AA58" si="1458">AA59+AA60</f>
        <v>41793</v>
      </c>
      <c r="AB58" s="5">
        <f t="shared" ref="AB58" si="1459">AB59+AB60</f>
        <v>396239</v>
      </c>
      <c r="AC58" s="5">
        <f>AC59+AC60</f>
        <v>0</v>
      </c>
      <c r="AD58" s="5">
        <f t="shared" ref="AD58" si="1460">AD59+AD60</f>
        <v>0</v>
      </c>
      <c r="AE58" s="5">
        <f t="shared" ref="AE58" si="1461">AE59+AE60</f>
        <v>0</v>
      </c>
      <c r="AF58" s="5">
        <f>AF59+AF60</f>
        <v>0</v>
      </c>
      <c r="AG58" s="5">
        <f t="shared" ref="AG58" si="1462">AG59+AG60</f>
        <v>0</v>
      </c>
      <c r="AH58" s="5">
        <f t="shared" ref="AH58" si="1463">AH59+AH60</f>
        <v>0</v>
      </c>
      <c r="AI58" s="5">
        <f>AI59+AI60</f>
        <v>0</v>
      </c>
      <c r="AJ58" s="5">
        <f t="shared" ref="AJ58" si="1464">AJ59+AJ60</f>
        <v>0</v>
      </c>
      <c r="AK58" s="5">
        <f t="shared" ref="AK58" si="1465">AK59+AK60</f>
        <v>0</v>
      </c>
      <c r="AL58" s="5">
        <f>AL59+AL60</f>
        <v>0</v>
      </c>
      <c r="AM58" s="5">
        <f t="shared" ref="AM58" si="1466">AM59+AM60</f>
        <v>0</v>
      </c>
      <c r="AN58" s="5">
        <f t="shared" ref="AN58" si="1467">AN59+AN60</f>
        <v>0</v>
      </c>
      <c r="AO58" s="5">
        <f>AO59+AO60</f>
        <v>0</v>
      </c>
      <c r="AP58" s="5">
        <f t="shared" ref="AP58" si="1468">AP59+AP60</f>
        <v>0</v>
      </c>
      <c r="AQ58" s="5">
        <f t="shared" ref="AQ58" si="1469">AQ59+AQ60</f>
        <v>0</v>
      </c>
      <c r="AR58" s="5">
        <f>AR59+AR60</f>
        <v>0</v>
      </c>
      <c r="AS58" s="5">
        <f t="shared" ref="AS58" si="1470">AS59+AS60</f>
        <v>0</v>
      </c>
      <c r="AT58" s="5">
        <f t="shared" ref="AT58" si="1471">AT59+AT60</f>
        <v>0</v>
      </c>
      <c r="AU58" s="5">
        <f>AU59+AU60</f>
        <v>0</v>
      </c>
      <c r="AV58" s="5">
        <f t="shared" ref="AV58" si="1472">AV59+AV60</f>
        <v>0</v>
      </c>
      <c r="AW58" s="5">
        <f t="shared" ref="AW58" si="1473">AW59+AW60</f>
        <v>0</v>
      </c>
      <c r="AX58" s="5">
        <f>AX59+AX60</f>
        <v>0</v>
      </c>
      <c r="AY58" s="5">
        <f t="shared" ref="AY58" si="1474">AY59+AY60</f>
        <v>0</v>
      </c>
      <c r="AZ58" s="5">
        <f t="shared" ref="AZ58" si="1475">AZ59+AZ60</f>
        <v>0</v>
      </c>
      <c r="BA58" s="5">
        <f>BA59+BA60</f>
        <v>0</v>
      </c>
      <c r="BB58" s="5">
        <f t="shared" ref="BB58" si="1476">BB59+BB60</f>
        <v>0</v>
      </c>
      <c r="BC58" s="5">
        <f t="shared" ref="BC58" si="1477">BC59+BC60</f>
        <v>0</v>
      </c>
      <c r="BD58" s="5">
        <f>BD59+BD60</f>
        <v>0</v>
      </c>
      <c r="BE58" s="5">
        <f t="shared" ref="BE58" si="1478">BE59+BE60</f>
        <v>0</v>
      </c>
      <c r="BF58" s="5">
        <f t="shared" ref="BF58" si="1479">BF59+BF60</f>
        <v>0</v>
      </c>
      <c r="BG58" s="5">
        <f>BG59+BG60</f>
        <v>0</v>
      </c>
      <c r="BH58" s="5">
        <f t="shared" ref="BH58" si="1480">BH59+BH60</f>
        <v>0</v>
      </c>
      <c r="BI58" s="5">
        <f t="shared" ref="BI58" si="1481">BI59+BI60</f>
        <v>0</v>
      </c>
      <c r="BJ58" s="5">
        <f>BJ59+BJ60</f>
        <v>0</v>
      </c>
      <c r="BK58" s="5">
        <f t="shared" ref="BK58" si="1482">BK59+BK60</f>
        <v>0</v>
      </c>
      <c r="BL58" s="5">
        <f t="shared" ref="BL58" si="1483">BL59+BL60</f>
        <v>0</v>
      </c>
      <c r="BM58" s="5">
        <f>BM59+BM60</f>
        <v>0</v>
      </c>
      <c r="BN58" s="5">
        <f t="shared" ref="BN58" si="1484">BN59+BN60</f>
        <v>0</v>
      </c>
      <c r="BO58" s="5">
        <f t="shared" ref="BO58" si="1485">BO59+BO60</f>
        <v>0</v>
      </c>
      <c r="BP58" s="5">
        <f>BP59+BP60</f>
        <v>0</v>
      </c>
      <c r="BQ58" s="5">
        <f t="shared" ref="BQ58" si="1486">BQ59+BQ60</f>
        <v>0</v>
      </c>
      <c r="BR58" s="5">
        <f t="shared" ref="BR58" si="1487">BR59+BR60</f>
        <v>0</v>
      </c>
      <c r="BS58" s="5">
        <f>BS59+BS60</f>
        <v>0</v>
      </c>
      <c r="BT58" s="5">
        <f t="shared" ref="BT58" si="1488">BT59+BT60</f>
        <v>0</v>
      </c>
      <c r="BU58" s="5">
        <f t="shared" ref="BU58" si="1489">BU59+BU60</f>
        <v>0</v>
      </c>
      <c r="BV58" s="5">
        <f>BV59+BV60</f>
        <v>0</v>
      </c>
      <c r="BW58" s="5">
        <f t="shared" ref="BW58" si="1490">BW59+BW60</f>
        <v>0</v>
      </c>
      <c r="BX58" s="5">
        <f t="shared" ref="BX58" si="1491">BX59+BX60</f>
        <v>0</v>
      </c>
      <c r="BY58" s="5">
        <f>BY59+BY60</f>
        <v>0</v>
      </c>
      <c r="BZ58" s="5">
        <f t="shared" ref="BZ58" si="1492">BZ59+BZ60</f>
        <v>0</v>
      </c>
      <c r="CA58" s="5">
        <f t="shared" ref="CA58" si="1493">CA59+CA60</f>
        <v>0</v>
      </c>
      <c r="CB58" s="5">
        <f>CB59+CB60</f>
        <v>0</v>
      </c>
      <c r="CC58" s="5">
        <f t="shared" ref="CC58" si="1494">CC59+CC60</f>
        <v>0</v>
      </c>
      <c r="CD58" s="5">
        <f t="shared" ref="CD58" si="1495">CD59+CD60</f>
        <v>0</v>
      </c>
      <c r="CE58" s="5">
        <f>CE59+CE60</f>
        <v>0</v>
      </c>
      <c r="CF58" s="5">
        <f t="shared" ref="CF58" si="1496">CF59+CF60</f>
        <v>0</v>
      </c>
      <c r="CG58" s="5">
        <f t="shared" ref="CG58" si="1497">CG59+CG60</f>
        <v>0</v>
      </c>
      <c r="CH58" s="5">
        <f>CH59+CH60</f>
        <v>0</v>
      </c>
      <c r="CI58" s="5">
        <f t="shared" ref="CI58" si="1498">CI59+CI60</f>
        <v>0</v>
      </c>
      <c r="CJ58" s="5">
        <f t="shared" ref="CJ58" si="1499">CJ59+CJ60</f>
        <v>0</v>
      </c>
      <c r="CK58" s="5">
        <f>CK59+CK60</f>
        <v>0</v>
      </c>
      <c r="CL58" s="5">
        <f t="shared" ref="CL58" si="1500">CL59+CL60</f>
        <v>0</v>
      </c>
      <c r="CM58" s="5">
        <f t="shared" ref="CM58" si="1501">CM59+CM60</f>
        <v>0</v>
      </c>
      <c r="CN58" s="5">
        <f>CN59+CN60</f>
        <v>0</v>
      </c>
      <c r="CO58" s="5">
        <f t="shared" ref="CO58" si="1502">CO59+CO60</f>
        <v>0</v>
      </c>
      <c r="CP58" s="5">
        <f t="shared" ref="CP58" si="1503">CP59+CP60</f>
        <v>0</v>
      </c>
      <c r="CQ58" s="5">
        <f>CQ59+CQ60</f>
        <v>0</v>
      </c>
      <c r="CR58" s="5">
        <f t="shared" ref="CR58" si="1504">CR59+CR60</f>
        <v>0</v>
      </c>
      <c r="CS58" s="5">
        <f t="shared" ref="CS58" si="1505">CS59+CS60</f>
        <v>0</v>
      </c>
      <c r="CT58" s="5">
        <f>CT59+CT60</f>
        <v>0</v>
      </c>
      <c r="CU58" s="5">
        <f t="shared" ref="CU58" si="1506">CU59+CU60</f>
        <v>0</v>
      </c>
      <c r="CV58" s="5">
        <f t="shared" ref="CV58" si="1507">CV59+CV60</f>
        <v>0</v>
      </c>
      <c r="CW58" s="5">
        <f>CW59+CW60</f>
        <v>0</v>
      </c>
      <c r="CX58" s="5">
        <f t="shared" ref="CX58" si="1508">CX59+CX60</f>
        <v>0</v>
      </c>
      <c r="CY58" s="5">
        <f t="shared" ref="CY58" si="1509">CY59+CY60</f>
        <v>0</v>
      </c>
      <c r="CZ58" s="5">
        <f>CZ59+CZ60</f>
        <v>0</v>
      </c>
      <c r="DA58" s="5">
        <f t="shared" ref="DA58" si="1510">DA59+DA60</f>
        <v>0</v>
      </c>
      <c r="DB58" s="5">
        <f t="shared" ref="DB58" si="1511">DB59+DB60</f>
        <v>0</v>
      </c>
      <c r="DC58" s="5">
        <f>DC59+DC60</f>
        <v>0</v>
      </c>
      <c r="DD58" s="5">
        <f t="shared" ref="DD58" si="1512">DD59+DD60</f>
        <v>0</v>
      </c>
      <c r="DE58" s="5">
        <f t="shared" ref="DE58" si="1513">DE59+DE60</f>
        <v>0</v>
      </c>
      <c r="DF58" s="5">
        <f>DF59+DF60</f>
        <v>0</v>
      </c>
      <c r="DG58" s="5">
        <f t="shared" ref="DG58" si="1514">DG59+DG60</f>
        <v>0</v>
      </c>
      <c r="DH58" s="5">
        <f t="shared" ref="DH58" si="1515">DH59+DH60</f>
        <v>0</v>
      </c>
      <c r="DI58" s="5">
        <f>DI59+DI60</f>
        <v>0</v>
      </c>
      <c r="DJ58" s="5">
        <f t="shared" ref="DJ58" si="1516">DJ59+DJ60</f>
        <v>0</v>
      </c>
      <c r="DK58" s="5">
        <f t="shared" ref="DK58" si="1517">DK59+DK60</f>
        <v>0</v>
      </c>
      <c r="DL58" s="5">
        <f>DL59+DL60</f>
        <v>0</v>
      </c>
      <c r="DM58" s="5">
        <f t="shared" ref="DM58" si="1518">DM59+DM60</f>
        <v>0</v>
      </c>
      <c r="DN58" s="5">
        <f t="shared" ref="DN58" si="1519">DN59+DN60</f>
        <v>0</v>
      </c>
      <c r="DO58" s="5">
        <f>DO59+DO60</f>
        <v>0</v>
      </c>
      <c r="DP58" s="5">
        <f t="shared" ref="DP58" si="1520">DP59+DP60</f>
        <v>0</v>
      </c>
      <c r="DQ58" s="5">
        <f t="shared" ref="DQ58:DR58" si="1521">DQ59+DQ60</f>
        <v>0</v>
      </c>
      <c r="DR58" s="5">
        <f t="shared" si="1521"/>
        <v>354446</v>
      </c>
      <c r="DS58" s="5">
        <f t="shared" ref="DS58:EV58" si="1522">DS59+DS60</f>
        <v>41793</v>
      </c>
      <c r="DT58" s="5">
        <f t="shared" si="1522"/>
        <v>396239</v>
      </c>
      <c r="DU58" s="5">
        <f t="shared" si="1522"/>
        <v>0</v>
      </c>
      <c r="DV58" s="5">
        <f t="shared" si="1522"/>
        <v>0</v>
      </c>
      <c r="DW58" s="5">
        <f t="shared" si="1522"/>
        <v>0</v>
      </c>
      <c r="DX58" s="5">
        <f t="shared" ref="DX58:EU58" si="1523">DX59+DX60</f>
        <v>0</v>
      </c>
      <c r="DY58" s="5">
        <f t="shared" si="1523"/>
        <v>0</v>
      </c>
      <c r="DZ58" s="5">
        <f t="shared" si="1523"/>
        <v>0</v>
      </c>
      <c r="EA58" s="5">
        <f t="shared" si="1523"/>
        <v>0</v>
      </c>
      <c r="EB58" s="5">
        <f t="shared" si="1523"/>
        <v>0</v>
      </c>
      <c r="EC58" s="5">
        <f t="shared" si="1523"/>
        <v>0</v>
      </c>
      <c r="ED58" s="5">
        <f t="shared" si="1523"/>
        <v>0</v>
      </c>
      <c r="EE58" s="5">
        <f t="shared" si="1523"/>
        <v>0</v>
      </c>
      <c r="EF58" s="5">
        <f t="shared" si="1523"/>
        <v>0</v>
      </c>
      <c r="EG58" s="5">
        <f t="shared" si="1523"/>
        <v>0</v>
      </c>
      <c r="EH58" s="5">
        <f t="shared" si="1523"/>
        <v>0</v>
      </c>
      <c r="EI58" s="5">
        <f t="shared" si="1523"/>
        <v>0</v>
      </c>
      <c r="EJ58" s="5">
        <f t="shared" si="1523"/>
        <v>0</v>
      </c>
      <c r="EK58" s="5">
        <f t="shared" si="1523"/>
        <v>0</v>
      </c>
      <c r="EL58" s="5">
        <f t="shared" si="1523"/>
        <v>0</v>
      </c>
      <c r="EM58" s="5">
        <f t="shared" si="1523"/>
        <v>0</v>
      </c>
      <c r="EN58" s="5">
        <f t="shared" si="1523"/>
        <v>0</v>
      </c>
      <c r="EO58" s="5">
        <f t="shared" si="1523"/>
        <v>0</v>
      </c>
      <c r="EP58" s="5">
        <f t="shared" si="1523"/>
        <v>0</v>
      </c>
      <c r="EQ58" s="5">
        <f t="shared" si="1523"/>
        <v>0</v>
      </c>
      <c r="ER58" s="5">
        <f t="shared" si="1523"/>
        <v>0</v>
      </c>
      <c r="ES58" s="5">
        <f t="shared" si="1523"/>
        <v>0</v>
      </c>
      <c r="ET58" s="5">
        <f t="shared" si="1523"/>
        <v>0</v>
      </c>
      <c r="EU58" s="5">
        <f t="shared" si="1523"/>
        <v>0</v>
      </c>
      <c r="EV58" s="5">
        <f t="shared" si="1522"/>
        <v>0</v>
      </c>
      <c r="EW58" s="5">
        <f t="shared" ref="EW58:EY58" si="1524">EW59+EW60</f>
        <v>0</v>
      </c>
      <c r="EX58" s="5">
        <f t="shared" si="1524"/>
        <v>0</v>
      </c>
      <c r="EY58" s="5">
        <f t="shared" si="1524"/>
        <v>0</v>
      </c>
      <c r="EZ58" s="5">
        <f t="shared" ref="EZ58:FB58" si="1525">EZ59+EZ60</f>
        <v>0</v>
      </c>
      <c r="FA58" s="5">
        <f t="shared" si="1525"/>
        <v>0</v>
      </c>
      <c r="FB58" s="5">
        <f t="shared" si="1525"/>
        <v>0</v>
      </c>
      <c r="FC58" s="5">
        <f t="shared" ref="FC58:GL58" si="1526">FC59+FC60</f>
        <v>0</v>
      </c>
      <c r="FD58" s="5">
        <f t="shared" si="1526"/>
        <v>0</v>
      </c>
      <c r="FE58" s="5">
        <f t="shared" si="1526"/>
        <v>0</v>
      </c>
      <c r="FF58" s="5">
        <f t="shared" si="1526"/>
        <v>0</v>
      </c>
      <c r="FG58" s="5">
        <f t="shared" si="1526"/>
        <v>0</v>
      </c>
      <c r="FH58" s="5">
        <f t="shared" si="1526"/>
        <v>0</v>
      </c>
      <c r="FI58" s="5">
        <f t="shared" si="1526"/>
        <v>0</v>
      </c>
      <c r="FJ58" s="5">
        <f t="shared" si="1526"/>
        <v>0</v>
      </c>
      <c r="FK58" s="5">
        <f t="shared" si="1526"/>
        <v>0</v>
      </c>
      <c r="FL58" s="5">
        <f t="shared" si="1526"/>
        <v>0</v>
      </c>
      <c r="FM58" s="5">
        <f t="shared" si="1526"/>
        <v>0</v>
      </c>
      <c r="FN58" s="5">
        <f t="shared" si="1526"/>
        <v>0</v>
      </c>
      <c r="FO58" s="5">
        <f t="shared" si="1526"/>
        <v>0</v>
      </c>
      <c r="FP58" s="5">
        <f t="shared" si="1526"/>
        <v>0</v>
      </c>
      <c r="FQ58" s="5">
        <f t="shared" si="1526"/>
        <v>0</v>
      </c>
      <c r="FR58" s="5">
        <f t="shared" si="1526"/>
        <v>0</v>
      </c>
      <c r="FS58" s="5">
        <f t="shared" si="1526"/>
        <v>0</v>
      </c>
      <c r="FT58" s="5">
        <f t="shared" si="1526"/>
        <v>0</v>
      </c>
      <c r="FU58" s="5">
        <f t="shared" si="1526"/>
        <v>0</v>
      </c>
      <c r="FV58" s="5">
        <f t="shared" si="1526"/>
        <v>0</v>
      </c>
      <c r="FW58" s="5">
        <f t="shared" si="1526"/>
        <v>0</v>
      </c>
      <c r="FX58" s="5">
        <f t="shared" si="1526"/>
        <v>0</v>
      </c>
      <c r="FY58" s="5">
        <f t="shared" si="1526"/>
        <v>0</v>
      </c>
      <c r="FZ58" s="5">
        <f t="shared" si="1526"/>
        <v>0</v>
      </c>
      <c r="GA58" s="5">
        <f t="shared" si="1526"/>
        <v>0</v>
      </c>
      <c r="GB58" s="5">
        <f t="shared" si="1526"/>
        <v>0</v>
      </c>
      <c r="GC58" s="5">
        <f t="shared" si="1526"/>
        <v>0</v>
      </c>
      <c r="GD58" s="5">
        <f t="shared" si="1526"/>
        <v>0</v>
      </c>
      <c r="GE58" s="5">
        <f t="shared" si="1526"/>
        <v>0</v>
      </c>
      <c r="GF58" s="5">
        <f t="shared" si="1526"/>
        <v>0</v>
      </c>
      <c r="GG58" s="5">
        <f t="shared" si="1526"/>
        <v>0</v>
      </c>
      <c r="GH58" s="5">
        <f t="shared" si="1526"/>
        <v>0</v>
      </c>
      <c r="GI58" s="5">
        <f t="shared" si="1526"/>
        <v>0</v>
      </c>
      <c r="GJ58" s="5">
        <f t="shared" si="1526"/>
        <v>0</v>
      </c>
      <c r="GK58" s="5">
        <f t="shared" si="1526"/>
        <v>0</v>
      </c>
      <c r="GL58" s="5">
        <f t="shared" si="1526"/>
        <v>0</v>
      </c>
      <c r="GM58" s="5">
        <f t="shared" ref="GM58:GO58" si="1527">GM59+GM60</f>
        <v>0</v>
      </c>
      <c r="GN58" s="5">
        <f t="shared" si="1527"/>
        <v>0</v>
      </c>
      <c r="GO58" s="5">
        <f t="shared" si="1527"/>
        <v>0</v>
      </c>
      <c r="GP58" s="5">
        <f t="shared" ref="GP58:GR58" si="1528">GP59+GP60</f>
        <v>0</v>
      </c>
      <c r="GQ58" s="5">
        <f t="shared" si="1528"/>
        <v>0</v>
      </c>
      <c r="GR58" s="5">
        <f t="shared" si="1528"/>
        <v>0</v>
      </c>
      <c r="GS58" s="5">
        <f t="shared" ref="GS58:GU58" si="1529">GS59+GS60</f>
        <v>0</v>
      </c>
      <c r="GT58" s="5">
        <f t="shared" si="1529"/>
        <v>0</v>
      </c>
      <c r="GU58" s="5">
        <f t="shared" si="1529"/>
        <v>0</v>
      </c>
      <c r="GV58" s="5">
        <f t="shared" ref="GV58:GX58" si="1530">GV59+GV60</f>
        <v>0</v>
      </c>
      <c r="GW58" s="5">
        <f t="shared" si="1530"/>
        <v>0</v>
      </c>
      <c r="GX58" s="5">
        <f t="shared" si="1530"/>
        <v>0</v>
      </c>
      <c r="GY58" s="5">
        <f t="shared" ref="GY58:HA58" si="1531">GY59+GY60</f>
        <v>0</v>
      </c>
      <c r="GZ58" s="5">
        <f t="shared" si="1531"/>
        <v>0</v>
      </c>
      <c r="HA58" s="5">
        <f t="shared" si="1531"/>
        <v>354446</v>
      </c>
      <c r="HB58" s="5">
        <f t="shared" ref="HB58:HC58" si="1532">HB59+HB60</f>
        <v>41793</v>
      </c>
      <c r="HC58" s="115">
        <f t="shared" si="1532"/>
        <v>396239</v>
      </c>
      <c r="HE58" s="136"/>
      <c r="HF58" s="136"/>
    </row>
    <row r="59" spans="1:214" ht="15" customHeight="1" x14ac:dyDescent="0.2">
      <c r="A59" s="122" t="s">
        <v>426</v>
      </c>
      <c r="B59" s="6">
        <f>SUM('címrend kötelező'!B59+'címrend önként'!B59+'címrend államig'!B59)</f>
        <v>0</v>
      </c>
      <c r="C59" s="6">
        <f>SUM('címrend kötelező'!C59+'címrend önként'!C59+'címrend államig'!C59)</f>
        <v>0</v>
      </c>
      <c r="D59" s="6">
        <f>SUM('címrend kötelező'!D59+'címrend önként'!D59+'címrend államig'!D59)</f>
        <v>0</v>
      </c>
      <c r="E59" s="6">
        <f>SUM('címrend kötelező'!E59+'címrend önként'!E59+'címrend államig'!E59)</f>
        <v>0</v>
      </c>
      <c r="F59" s="6">
        <f>SUM('címrend kötelező'!F59+'címrend önként'!F59+'címrend államig'!F59)</f>
        <v>0</v>
      </c>
      <c r="G59" s="6">
        <f>SUM('címrend kötelező'!G59+'címrend önként'!G59+'címrend államig'!G59)</f>
        <v>0</v>
      </c>
      <c r="H59" s="6">
        <f>SUM('címrend kötelező'!H59+'címrend önként'!H59+'címrend államig'!H59)</f>
        <v>0</v>
      </c>
      <c r="I59" s="6">
        <f>SUM('címrend kötelező'!I59+'címrend önként'!I59+'címrend államig'!I59)</f>
        <v>0</v>
      </c>
      <c r="J59" s="6">
        <f>SUM('címrend kötelező'!J59+'címrend önként'!J59+'címrend államig'!J59)</f>
        <v>0</v>
      </c>
      <c r="K59" s="6">
        <f>SUM('címrend kötelező'!K59+'címrend önként'!K59+'címrend államig'!K59)</f>
        <v>0</v>
      </c>
      <c r="L59" s="6">
        <f>SUM('címrend kötelező'!L59+'címrend önként'!L59+'címrend államig'!L59)</f>
        <v>0</v>
      </c>
      <c r="M59" s="6">
        <f>SUM('címrend kötelező'!M59+'címrend önként'!M59+'címrend államig'!M59)</f>
        <v>0</v>
      </c>
      <c r="N59" s="6">
        <f>SUM('címrend kötelező'!N59+'címrend önként'!N59+'címrend államig'!N59)</f>
        <v>0</v>
      </c>
      <c r="O59" s="6">
        <f>SUM('címrend kötelező'!O59+'címrend önként'!O59+'címrend államig'!O59)</f>
        <v>0</v>
      </c>
      <c r="P59" s="6">
        <f>SUM('címrend kötelező'!P59+'címrend önként'!P59+'címrend államig'!P59)</f>
        <v>0</v>
      </c>
      <c r="Q59" s="6">
        <f>SUM('címrend kötelező'!Q59+'címrend önként'!Q59+'címrend államig'!Q59)</f>
        <v>0</v>
      </c>
      <c r="R59" s="6">
        <f>SUM('címrend kötelező'!R59+'címrend önként'!R59+'címrend államig'!R59)</f>
        <v>0</v>
      </c>
      <c r="S59" s="6">
        <f>SUM('címrend kötelező'!S59+'címrend önként'!S59+'címrend államig'!S59)</f>
        <v>0</v>
      </c>
      <c r="T59" s="6">
        <f>SUM('címrend kötelező'!T59+'címrend önként'!T59+'címrend államig'!T59)</f>
        <v>0</v>
      </c>
      <c r="U59" s="6">
        <f>SUM('címrend kötelező'!U59+'címrend önként'!U59+'címrend államig'!U59)</f>
        <v>0</v>
      </c>
      <c r="V59" s="6">
        <f>SUM('címrend kötelező'!V59+'címrend önként'!V59+'címrend államig'!V59)</f>
        <v>0</v>
      </c>
      <c r="W59" s="6">
        <f>SUM('címrend kötelező'!W59+'címrend önként'!W59+'címrend államig'!W59)</f>
        <v>0</v>
      </c>
      <c r="X59" s="6">
        <f>SUM('címrend kötelező'!X59+'címrend önként'!X59+'címrend államig'!X59)</f>
        <v>0</v>
      </c>
      <c r="Y59" s="6">
        <f>SUM('címrend kötelező'!Y59+'címrend önként'!Y59+'címrend államig'!Y59)</f>
        <v>0</v>
      </c>
      <c r="Z59" s="6">
        <f>SUM('címrend kötelező'!Z59+'címrend önként'!Z59+'címrend államig'!Z59)</f>
        <v>354446</v>
      </c>
      <c r="AA59" s="6">
        <f>SUM('címrend kötelező'!AA59+'címrend önként'!AA59+'címrend államig'!AA59)</f>
        <v>41793</v>
      </c>
      <c r="AB59" s="6">
        <f>SUM('címrend kötelező'!AB59+'címrend önként'!AB59+'címrend államig'!AB59)</f>
        <v>396239</v>
      </c>
      <c r="AC59" s="6">
        <f>SUM('címrend kötelező'!AC59+'címrend önként'!AC59+'címrend államig'!AC59)</f>
        <v>0</v>
      </c>
      <c r="AD59" s="6">
        <f>SUM('címrend kötelező'!AD59+'címrend önként'!AD59+'címrend államig'!AD59)</f>
        <v>0</v>
      </c>
      <c r="AE59" s="6">
        <f>SUM('címrend kötelező'!AE59+'címrend önként'!AE59+'címrend államig'!AE59)</f>
        <v>0</v>
      </c>
      <c r="AF59" s="6">
        <f>SUM('címrend kötelező'!AF59+'címrend önként'!AF59+'címrend államig'!AF59)</f>
        <v>0</v>
      </c>
      <c r="AG59" s="6">
        <f>SUM('címrend kötelező'!AG59+'címrend önként'!AG59+'címrend államig'!AG59)</f>
        <v>0</v>
      </c>
      <c r="AH59" s="6">
        <f>SUM('címrend kötelező'!AH59+'címrend önként'!AH59+'címrend államig'!AH59)</f>
        <v>0</v>
      </c>
      <c r="AI59" s="6">
        <f>SUM('címrend kötelező'!AI59+'címrend önként'!AI59+'címrend államig'!AI59)</f>
        <v>0</v>
      </c>
      <c r="AJ59" s="6">
        <f>SUM('címrend kötelező'!AJ59+'címrend önként'!AJ59+'címrend államig'!AJ59)</f>
        <v>0</v>
      </c>
      <c r="AK59" s="6">
        <f>SUM('címrend kötelező'!AK59+'címrend önként'!AK59+'címrend államig'!AK59)</f>
        <v>0</v>
      </c>
      <c r="AL59" s="6">
        <f>SUM('címrend kötelező'!AL59+'címrend önként'!AL59+'címrend államig'!AL59)</f>
        <v>0</v>
      </c>
      <c r="AM59" s="6">
        <f>SUM('címrend kötelező'!AM59+'címrend önként'!AM59+'címrend államig'!AM59)</f>
        <v>0</v>
      </c>
      <c r="AN59" s="6">
        <f>SUM('címrend kötelező'!AN59+'címrend önként'!AN59+'címrend államig'!AN59)</f>
        <v>0</v>
      </c>
      <c r="AO59" s="6">
        <f>SUM('címrend kötelező'!AO59+'címrend önként'!AO59+'címrend államig'!AO59)</f>
        <v>0</v>
      </c>
      <c r="AP59" s="6">
        <f>SUM('címrend kötelező'!AP59+'címrend önként'!AP59+'címrend államig'!AP59)</f>
        <v>0</v>
      </c>
      <c r="AQ59" s="6">
        <f>SUM('címrend kötelező'!AQ59+'címrend önként'!AQ59+'címrend államig'!AQ59)</f>
        <v>0</v>
      </c>
      <c r="AR59" s="6">
        <f>SUM('címrend kötelező'!AR59+'címrend önként'!AR59+'címrend államig'!AR59)</f>
        <v>0</v>
      </c>
      <c r="AS59" s="6">
        <f>SUM('címrend kötelező'!AS59+'címrend önként'!AS59+'címrend államig'!AS59)</f>
        <v>0</v>
      </c>
      <c r="AT59" s="6">
        <f>SUM('címrend kötelező'!AT59+'címrend önként'!AT59+'címrend államig'!AT59)</f>
        <v>0</v>
      </c>
      <c r="AU59" s="6">
        <f>SUM('címrend kötelező'!AU59+'címrend önként'!AU59+'címrend államig'!AU59)</f>
        <v>0</v>
      </c>
      <c r="AV59" s="6">
        <f>SUM('címrend kötelező'!AV59+'címrend önként'!AV59+'címrend államig'!AV59)</f>
        <v>0</v>
      </c>
      <c r="AW59" s="6">
        <f>SUM('címrend kötelező'!AW59+'címrend önként'!AW59+'címrend államig'!AW59)</f>
        <v>0</v>
      </c>
      <c r="AX59" s="6">
        <f>SUM('címrend kötelező'!AX59+'címrend önként'!AX59+'címrend államig'!AX59)</f>
        <v>0</v>
      </c>
      <c r="AY59" s="6">
        <f>SUM('címrend kötelező'!AY59+'címrend önként'!AY59+'címrend államig'!AY59)</f>
        <v>0</v>
      </c>
      <c r="AZ59" s="6">
        <f>SUM('címrend kötelező'!AZ59+'címrend önként'!AZ59+'címrend államig'!AZ59)</f>
        <v>0</v>
      </c>
      <c r="BA59" s="6">
        <f>SUM('címrend kötelező'!BA59+'címrend önként'!BA59+'címrend államig'!BA59)</f>
        <v>0</v>
      </c>
      <c r="BB59" s="6">
        <f>SUM('címrend kötelező'!BB59+'címrend önként'!BB59+'címrend államig'!BB59)</f>
        <v>0</v>
      </c>
      <c r="BC59" s="6">
        <f>SUM('címrend kötelező'!BC59+'címrend önként'!BC59+'címrend államig'!BC59)</f>
        <v>0</v>
      </c>
      <c r="BD59" s="6">
        <f>SUM('címrend kötelező'!BD59+'címrend önként'!BD59+'címrend államig'!BD59)</f>
        <v>0</v>
      </c>
      <c r="BE59" s="6">
        <f>SUM('címrend kötelező'!BE59+'címrend önként'!BE59+'címrend államig'!BE59)</f>
        <v>0</v>
      </c>
      <c r="BF59" s="6">
        <f>SUM('címrend kötelező'!BF59+'címrend önként'!BF59+'címrend államig'!BF59)</f>
        <v>0</v>
      </c>
      <c r="BG59" s="6">
        <f>SUM('címrend kötelező'!BG59+'címrend önként'!BG59+'címrend államig'!BG59)</f>
        <v>0</v>
      </c>
      <c r="BH59" s="6">
        <f>SUM('címrend kötelező'!BH59+'címrend önként'!BH59+'címrend államig'!BH59)</f>
        <v>0</v>
      </c>
      <c r="BI59" s="6">
        <f>SUM('címrend kötelező'!BI59+'címrend önként'!BI59+'címrend államig'!BI59)</f>
        <v>0</v>
      </c>
      <c r="BJ59" s="6">
        <f>SUM('címrend kötelező'!BJ59+'címrend önként'!BJ59+'címrend államig'!BJ59)</f>
        <v>0</v>
      </c>
      <c r="BK59" s="6">
        <f>SUM('címrend kötelező'!BK59+'címrend önként'!BK59+'címrend államig'!BK59)</f>
        <v>0</v>
      </c>
      <c r="BL59" s="6">
        <f>SUM('címrend kötelező'!BL59+'címrend önként'!BL59+'címrend államig'!BL59)</f>
        <v>0</v>
      </c>
      <c r="BM59" s="6">
        <f>SUM('címrend kötelező'!BM59+'címrend önként'!BM59+'címrend államig'!BM59)</f>
        <v>0</v>
      </c>
      <c r="BN59" s="6">
        <f>SUM('címrend kötelező'!BN59+'címrend önként'!BN59+'címrend államig'!BN59)</f>
        <v>0</v>
      </c>
      <c r="BO59" s="6">
        <f>SUM('címrend kötelező'!BO59+'címrend önként'!BO59+'címrend államig'!BO59)</f>
        <v>0</v>
      </c>
      <c r="BP59" s="6">
        <f>SUM('címrend kötelező'!BP59+'címrend önként'!BP59+'címrend államig'!BP59)</f>
        <v>0</v>
      </c>
      <c r="BQ59" s="6">
        <f>SUM('címrend kötelező'!BQ59+'címrend önként'!BQ59+'címrend államig'!BQ59)</f>
        <v>0</v>
      </c>
      <c r="BR59" s="6">
        <f>SUM('címrend kötelező'!BR59+'címrend önként'!BR59+'címrend államig'!BR59)</f>
        <v>0</v>
      </c>
      <c r="BS59" s="6">
        <f>SUM('címrend kötelező'!BS59+'címrend önként'!BS59+'címrend államig'!BS59)</f>
        <v>0</v>
      </c>
      <c r="BT59" s="6">
        <f>SUM('címrend kötelező'!BT59+'címrend önként'!BT59+'címrend államig'!BT59)</f>
        <v>0</v>
      </c>
      <c r="BU59" s="6">
        <f>SUM('címrend kötelező'!BU59+'címrend önként'!BU59+'címrend államig'!BU59)</f>
        <v>0</v>
      </c>
      <c r="BV59" s="6">
        <f>SUM('címrend kötelező'!BV59+'címrend önként'!BV59+'címrend államig'!BV59)</f>
        <v>0</v>
      </c>
      <c r="BW59" s="6">
        <f>SUM('címrend kötelező'!BW59+'címrend önként'!BW59+'címrend államig'!BW59)</f>
        <v>0</v>
      </c>
      <c r="BX59" s="6">
        <f>SUM('címrend kötelező'!BX59+'címrend önként'!BX59+'címrend államig'!BX59)</f>
        <v>0</v>
      </c>
      <c r="BY59" s="6">
        <f>SUM('címrend kötelező'!BY59+'címrend önként'!BY59+'címrend államig'!BY59)</f>
        <v>0</v>
      </c>
      <c r="BZ59" s="6">
        <f>SUM('címrend kötelező'!BZ59+'címrend önként'!BZ59+'címrend államig'!BZ59)</f>
        <v>0</v>
      </c>
      <c r="CA59" s="6">
        <f>SUM('címrend kötelező'!CA59+'címrend önként'!CA59+'címrend államig'!CA59)</f>
        <v>0</v>
      </c>
      <c r="CB59" s="6">
        <f>SUM('címrend kötelező'!CB59+'címrend önként'!CB59+'címrend államig'!CB59)</f>
        <v>0</v>
      </c>
      <c r="CC59" s="6">
        <f>SUM('címrend kötelező'!CC59+'címrend önként'!CC59+'címrend államig'!CC59)</f>
        <v>0</v>
      </c>
      <c r="CD59" s="6">
        <f>SUM('címrend kötelező'!CD59+'címrend önként'!CD59+'címrend államig'!CD59)</f>
        <v>0</v>
      </c>
      <c r="CE59" s="6">
        <f>SUM('címrend kötelező'!CE59+'címrend önként'!CE59+'címrend államig'!CE59)</f>
        <v>0</v>
      </c>
      <c r="CF59" s="6">
        <f>SUM('címrend kötelező'!CF59+'címrend önként'!CF59+'címrend államig'!CF59)</f>
        <v>0</v>
      </c>
      <c r="CG59" s="6">
        <f>SUM('címrend kötelező'!CG59+'címrend önként'!CG59+'címrend államig'!CG59)</f>
        <v>0</v>
      </c>
      <c r="CH59" s="6">
        <f>SUM('címrend kötelező'!CH59+'címrend önként'!CH59+'címrend államig'!CH59)</f>
        <v>0</v>
      </c>
      <c r="CI59" s="6">
        <f>SUM('címrend kötelező'!CI59+'címrend önként'!CI59+'címrend államig'!CI59)</f>
        <v>0</v>
      </c>
      <c r="CJ59" s="6">
        <f>SUM('címrend kötelező'!CJ59+'címrend önként'!CJ59+'címrend államig'!CJ59)</f>
        <v>0</v>
      </c>
      <c r="CK59" s="6">
        <f>SUM('címrend kötelező'!CK59+'címrend önként'!CK59+'címrend államig'!CK59)</f>
        <v>0</v>
      </c>
      <c r="CL59" s="6">
        <f>SUM('címrend kötelező'!CL59+'címrend önként'!CL59+'címrend államig'!CL59)</f>
        <v>0</v>
      </c>
      <c r="CM59" s="6">
        <f>SUM('címrend kötelező'!CM59+'címrend önként'!CM59+'címrend államig'!CM59)</f>
        <v>0</v>
      </c>
      <c r="CN59" s="6">
        <f>SUM('címrend kötelező'!CN59+'címrend önként'!CN59+'címrend államig'!CN59)</f>
        <v>0</v>
      </c>
      <c r="CO59" s="6">
        <f>SUM('címrend kötelező'!CO59+'címrend önként'!CO59+'címrend államig'!CO59)</f>
        <v>0</v>
      </c>
      <c r="CP59" s="6">
        <f>SUM('címrend kötelező'!CP59+'címrend önként'!CP59+'címrend államig'!CP59)</f>
        <v>0</v>
      </c>
      <c r="CQ59" s="6">
        <f>SUM('címrend kötelező'!CQ59+'címrend önként'!CQ59+'címrend államig'!CQ59)</f>
        <v>0</v>
      </c>
      <c r="CR59" s="6">
        <f>SUM('címrend kötelező'!CR59+'címrend önként'!CR59+'címrend államig'!CR59)</f>
        <v>0</v>
      </c>
      <c r="CS59" s="6">
        <f>SUM('címrend kötelező'!CS59+'címrend önként'!CS59+'címrend államig'!CS59)</f>
        <v>0</v>
      </c>
      <c r="CT59" s="6">
        <f>SUM('címrend kötelező'!CT59+'címrend önként'!CT59+'címrend államig'!CT59)</f>
        <v>0</v>
      </c>
      <c r="CU59" s="6">
        <f>SUM('címrend kötelező'!CU59+'címrend önként'!CU59+'címrend államig'!CU59)</f>
        <v>0</v>
      </c>
      <c r="CV59" s="6">
        <f>SUM('címrend kötelező'!CV59+'címrend önként'!CV59+'címrend államig'!CV59)</f>
        <v>0</v>
      </c>
      <c r="CW59" s="6">
        <f>SUM('címrend kötelező'!CW59+'címrend önként'!CW59+'címrend államig'!CW59)</f>
        <v>0</v>
      </c>
      <c r="CX59" s="6">
        <f>SUM('címrend kötelező'!CX59+'címrend önként'!CX59+'címrend államig'!CX59)</f>
        <v>0</v>
      </c>
      <c r="CY59" s="6">
        <f>SUM('címrend kötelező'!CY59+'címrend önként'!CY59+'címrend államig'!CY59)</f>
        <v>0</v>
      </c>
      <c r="CZ59" s="6">
        <f>SUM('címrend kötelező'!CZ59+'címrend önként'!CZ59+'címrend államig'!CZ59)</f>
        <v>0</v>
      </c>
      <c r="DA59" s="6">
        <f>SUM('címrend kötelező'!DA59+'címrend önként'!DA59+'címrend államig'!DA59)</f>
        <v>0</v>
      </c>
      <c r="DB59" s="6">
        <f>SUM('címrend kötelező'!DB59+'címrend önként'!DB59+'címrend államig'!DB59)</f>
        <v>0</v>
      </c>
      <c r="DC59" s="6">
        <f>SUM('címrend kötelező'!DC59+'címrend önként'!DC59+'címrend államig'!DC59)</f>
        <v>0</v>
      </c>
      <c r="DD59" s="6">
        <f>SUM('címrend kötelező'!DD59+'címrend önként'!DD59+'címrend államig'!DD59)</f>
        <v>0</v>
      </c>
      <c r="DE59" s="6">
        <f>SUM('címrend kötelező'!DE59+'címrend önként'!DE59+'címrend államig'!DE59)</f>
        <v>0</v>
      </c>
      <c r="DF59" s="6">
        <f>SUM('címrend kötelező'!DF59+'címrend önként'!DF59+'címrend államig'!DF59)</f>
        <v>0</v>
      </c>
      <c r="DG59" s="6">
        <f>SUM('címrend kötelező'!DG59+'címrend önként'!DG59+'címrend államig'!DG59)</f>
        <v>0</v>
      </c>
      <c r="DH59" s="6">
        <f>SUM('címrend kötelező'!DH59+'címrend önként'!DH59+'címrend államig'!DH59)</f>
        <v>0</v>
      </c>
      <c r="DI59" s="6">
        <f>SUM('címrend kötelező'!DI59+'címrend önként'!DI59+'címrend államig'!DI59)</f>
        <v>0</v>
      </c>
      <c r="DJ59" s="6">
        <f>SUM('címrend kötelező'!DJ59+'címrend önként'!DJ59+'címrend államig'!DJ59)</f>
        <v>0</v>
      </c>
      <c r="DK59" s="6">
        <f>SUM('címrend kötelező'!DK59+'címrend önként'!DK59+'címrend államig'!DK59)</f>
        <v>0</v>
      </c>
      <c r="DL59" s="6">
        <f>SUM('címrend kötelező'!DL59+'címrend önként'!DL59+'címrend államig'!DL59)</f>
        <v>0</v>
      </c>
      <c r="DM59" s="6">
        <f>SUM('címrend kötelező'!DM59+'címrend önként'!DM59+'címrend államig'!DM59)</f>
        <v>0</v>
      </c>
      <c r="DN59" s="6">
        <f>SUM('címrend kötelező'!DN59+'címrend önként'!DN59+'címrend államig'!DN59)</f>
        <v>0</v>
      </c>
      <c r="DO59" s="6">
        <f>SUM('címrend kötelező'!DO59+'címrend önként'!DO59+'címrend államig'!DO59)</f>
        <v>0</v>
      </c>
      <c r="DP59" s="6">
        <f>SUM('címrend kötelező'!DP59+'címrend önként'!DP59+'címrend államig'!DP59)</f>
        <v>0</v>
      </c>
      <c r="DQ59" s="6">
        <f>SUM('címrend kötelező'!DQ59+'címrend önként'!DQ59+'címrend államig'!DQ59)</f>
        <v>0</v>
      </c>
      <c r="DR59" s="251">
        <f t="shared" ref="DR59:DR60" si="1533">SUM(B59+E59+H59+K59+N59+Q59+T59+W59+Z59+AC59+AF59+AI59+AL59+AO59+AR59+AU59+AX59+BA59+BD59+BG59+BJ59+BM59+BP59+BS59+BV59+BY59+CB59+CE59+CH59+CK59+CN59+CQ59+CT59+CW59+CZ59+DC59+DF59+DI59+DL59+DO59)</f>
        <v>354446</v>
      </c>
      <c r="DS59" s="251">
        <f t="shared" ref="DS59:DS60" si="1534">SUM(C59+F59+I59+L59+O59+R59+U59+X59+AA59+AD59+AG59+AJ59+AM59+AP59+AS59+AV59+AY59+BB59+BE59+BH59+BK59+BN59+BQ59+BT59+BW59+BZ59+CC59+CF59+CI59+CL59+CO59+CR59+CU59+CX59+DA59+DD59+DG59+DJ59+DM59+DP59)</f>
        <v>41793</v>
      </c>
      <c r="DT59" s="251">
        <f t="shared" ref="DT59:DT60" si="1535">SUM(D59+G59+J59+M59+P59+S59+V59+Y59+AB59+AE59+AH59+AK59+AN59+AQ59+AT59+AW59+AZ59+BC59+BF59+BI59+BL59+BO59+BR59+BU59+BX59+CA59+CD59+CG59+CJ59+CM59+CP59+CS59+CV59+CY59+DB59+DE59+DH59+DK59+DN59+DQ59)</f>
        <v>396239</v>
      </c>
      <c r="DU59" s="6">
        <f>SUM('címrend kötelező'!DU59+'címrend önként'!DU59+'címrend államig'!DU59)</f>
        <v>0</v>
      </c>
      <c r="DV59" s="6">
        <f>SUM('címrend kötelező'!DV59+'címrend önként'!DV59+'címrend államig'!DV59)</f>
        <v>0</v>
      </c>
      <c r="DW59" s="6">
        <f>SUM('címrend kötelező'!DW59+'címrend önként'!DW59+'címrend államig'!DW59)</f>
        <v>0</v>
      </c>
      <c r="DX59" s="6">
        <f>SUM('címrend kötelező'!DX59+'címrend önként'!DX59+'címrend államig'!DX59)</f>
        <v>0</v>
      </c>
      <c r="DY59" s="6">
        <f>SUM('címrend kötelező'!DY59+'címrend önként'!DY59+'címrend államig'!DY59)</f>
        <v>0</v>
      </c>
      <c r="DZ59" s="6">
        <f>SUM('címrend kötelező'!DZ59+'címrend önként'!DZ59+'címrend államig'!DZ59)</f>
        <v>0</v>
      </c>
      <c r="EA59" s="6">
        <f>SUM('címrend kötelező'!EA59+'címrend önként'!EA59+'címrend államig'!EA59)</f>
        <v>0</v>
      </c>
      <c r="EB59" s="6">
        <f>SUM('címrend kötelező'!EB59+'címrend önként'!EB59+'címrend államig'!EB59)</f>
        <v>0</v>
      </c>
      <c r="EC59" s="6">
        <f>SUM('címrend kötelező'!EC59+'címrend önként'!EC59+'címrend államig'!EC59)</f>
        <v>0</v>
      </c>
      <c r="ED59" s="6">
        <f>SUM('címrend kötelező'!ED59+'címrend önként'!ED59+'címrend államig'!ED59)</f>
        <v>0</v>
      </c>
      <c r="EE59" s="6">
        <f>SUM('címrend kötelező'!EE59+'címrend önként'!EE59+'címrend államig'!EE59)</f>
        <v>0</v>
      </c>
      <c r="EF59" s="6">
        <f>SUM('címrend kötelező'!EF59+'címrend önként'!EF59+'címrend államig'!EF59)</f>
        <v>0</v>
      </c>
      <c r="EG59" s="6">
        <f>SUM('címrend kötelező'!EG59+'címrend önként'!EG59+'címrend államig'!EG59)</f>
        <v>0</v>
      </c>
      <c r="EH59" s="6">
        <f>SUM('címrend kötelező'!EH59+'címrend önként'!EH59+'címrend államig'!EH59)</f>
        <v>0</v>
      </c>
      <c r="EI59" s="6">
        <f>SUM('címrend kötelező'!EI59+'címrend önként'!EI59+'címrend államig'!EI59)</f>
        <v>0</v>
      </c>
      <c r="EJ59" s="6">
        <f>SUM('címrend kötelező'!EJ59+'címrend önként'!EJ59+'címrend államig'!EJ59)</f>
        <v>0</v>
      </c>
      <c r="EK59" s="6">
        <f>SUM('címrend kötelező'!EK59+'címrend önként'!EK59+'címrend államig'!EK59)</f>
        <v>0</v>
      </c>
      <c r="EL59" s="6">
        <f>SUM('címrend kötelező'!EL59+'címrend önként'!EL59+'címrend államig'!EL59)</f>
        <v>0</v>
      </c>
      <c r="EM59" s="6">
        <f>SUM('címrend kötelező'!EM59+'címrend önként'!EM59+'címrend államig'!EM59)</f>
        <v>0</v>
      </c>
      <c r="EN59" s="6">
        <f>SUM('címrend kötelező'!EN59+'címrend önként'!EN59+'címrend államig'!EN59)</f>
        <v>0</v>
      </c>
      <c r="EO59" s="6">
        <f>SUM('címrend kötelező'!EO59+'címrend önként'!EO59+'címrend államig'!EO59)</f>
        <v>0</v>
      </c>
      <c r="EP59" s="6">
        <f>SUM('címrend kötelező'!EP59+'címrend önként'!EP59+'címrend államig'!EP59)</f>
        <v>0</v>
      </c>
      <c r="EQ59" s="6">
        <f>SUM('címrend kötelező'!EQ59+'címrend önként'!EQ59+'címrend államig'!EQ59)</f>
        <v>0</v>
      </c>
      <c r="ER59" s="6">
        <f>SUM('címrend kötelező'!ER59+'címrend önként'!ER59+'címrend államig'!ER59)</f>
        <v>0</v>
      </c>
      <c r="ES59" s="6">
        <f>SUM('címrend kötelező'!ES59+'címrend önként'!ES59+'címrend államig'!ES59)</f>
        <v>0</v>
      </c>
      <c r="ET59" s="6">
        <f>SUM('címrend kötelező'!ET59+'címrend önként'!ET59+'címrend államig'!ET59)</f>
        <v>0</v>
      </c>
      <c r="EU59" s="6">
        <f>SUM('címrend kötelező'!EU59+'címrend önként'!EU59+'címrend államig'!EU59)</f>
        <v>0</v>
      </c>
      <c r="EV59" s="251">
        <f t="shared" ref="EV59:EV60" si="1536">DU59+DX59+EA59+ED59+EG59+EJ59+EM59+EP59+ES59</f>
        <v>0</v>
      </c>
      <c r="EW59" s="251">
        <f t="shared" ref="EW59:EW60" si="1537">DV59+DY59+EB59+EE59+EH59+EK59+EN59+EQ59+ET59</f>
        <v>0</v>
      </c>
      <c r="EX59" s="251">
        <f t="shared" ref="EX59:EX60" si="1538">DW59+DZ59+EC59+EF59+EI59+EL59+EO59+ER59+EU59</f>
        <v>0</v>
      </c>
      <c r="EY59" s="251">
        <f>'címrend kötelező'!EY59+'címrend önként'!EY59+'címrend államig'!EY59</f>
        <v>0</v>
      </c>
      <c r="EZ59" s="251">
        <f>'címrend kötelező'!EZ59+'címrend önként'!EZ59+'címrend államig'!EZ59</f>
        <v>0</v>
      </c>
      <c r="FA59" s="251">
        <f>'címrend kötelező'!FA59+'címrend önként'!FA59+'címrend államig'!FA59</f>
        <v>0</v>
      </c>
      <c r="FB59" s="251">
        <f>'címrend kötelező'!FB59+'címrend önként'!FB59+'címrend államig'!FB59</f>
        <v>0</v>
      </c>
      <c r="FC59" s="251">
        <f>'címrend kötelező'!FC59+'címrend önként'!FC59+'címrend államig'!FC59</f>
        <v>0</v>
      </c>
      <c r="FD59" s="251">
        <f>'címrend kötelező'!FD59+'címrend önként'!FD59+'címrend államig'!FD59</f>
        <v>0</v>
      </c>
      <c r="FE59" s="251">
        <f>'címrend kötelező'!FE59+'címrend önként'!FE59+'címrend államig'!FE59</f>
        <v>0</v>
      </c>
      <c r="FF59" s="251">
        <f>'címrend kötelező'!FF59+'címrend önként'!FF59+'címrend államig'!FF59</f>
        <v>0</v>
      </c>
      <c r="FG59" s="251">
        <f>'címrend kötelező'!FG59+'címrend önként'!FG59+'címrend államig'!FG59</f>
        <v>0</v>
      </c>
      <c r="FH59" s="251">
        <f>'címrend kötelező'!FH59+'címrend önként'!FH59+'címrend államig'!FH59</f>
        <v>0</v>
      </c>
      <c r="FI59" s="251">
        <f>'címrend kötelező'!FI59+'címrend önként'!FI59+'címrend államig'!FI59</f>
        <v>0</v>
      </c>
      <c r="FJ59" s="251">
        <f>'címrend kötelező'!FJ59+'címrend önként'!FJ59+'címrend államig'!FJ59</f>
        <v>0</v>
      </c>
      <c r="FK59" s="251">
        <f>'címrend kötelező'!FK59+'címrend önként'!FK59+'címrend államig'!FK59</f>
        <v>0</v>
      </c>
      <c r="FL59" s="251">
        <f>'címrend kötelező'!FL59+'címrend önként'!FL59+'címrend államig'!FL59</f>
        <v>0</v>
      </c>
      <c r="FM59" s="251">
        <f>'címrend kötelező'!FM59+'címrend önként'!FM59+'címrend államig'!FM59</f>
        <v>0</v>
      </c>
      <c r="FN59" s="251">
        <f>'címrend kötelező'!FN59+'címrend önként'!FN59+'címrend államig'!FN59</f>
        <v>0</v>
      </c>
      <c r="FO59" s="251">
        <f>'címrend kötelező'!FO59+'címrend önként'!FO59+'címrend államig'!FO59</f>
        <v>0</v>
      </c>
      <c r="FP59" s="251">
        <f>'címrend kötelező'!FP59+'címrend önként'!FP59+'címrend államig'!FP59</f>
        <v>0</v>
      </c>
      <c r="FQ59" s="251">
        <f>'címrend kötelező'!FQ59+'címrend önként'!FQ59+'címrend államig'!FQ59</f>
        <v>0</v>
      </c>
      <c r="FR59" s="251">
        <f>'címrend kötelező'!FR59+'címrend önként'!FR59+'címrend államig'!FR59</f>
        <v>0</v>
      </c>
      <c r="FS59" s="251">
        <f>'címrend kötelező'!FS59+'címrend önként'!FS59+'címrend államig'!FS59</f>
        <v>0</v>
      </c>
      <c r="FT59" s="251">
        <f>'címrend kötelező'!FT59+'címrend önként'!FT59+'címrend államig'!FT59</f>
        <v>0</v>
      </c>
      <c r="FU59" s="251">
        <f>'címrend kötelező'!FU59+'címrend önként'!FU59+'címrend államig'!FU59</f>
        <v>0</v>
      </c>
      <c r="FV59" s="251">
        <f>'címrend kötelező'!FV59+'címrend önként'!FV59+'címrend államig'!FV59</f>
        <v>0</v>
      </c>
      <c r="FW59" s="251">
        <f>'címrend kötelező'!FW59+'címrend önként'!FW59+'címrend államig'!FW59</f>
        <v>0</v>
      </c>
      <c r="FX59" s="251">
        <f>'címrend kötelező'!FX59+'címrend önként'!FX59+'címrend államig'!FX59</f>
        <v>0</v>
      </c>
      <c r="FY59" s="251">
        <f>'címrend kötelező'!FY59+'címrend önként'!FY59+'címrend államig'!FY59</f>
        <v>0</v>
      </c>
      <c r="FZ59" s="251">
        <f>'címrend kötelező'!FZ59+'címrend önként'!FZ59+'címrend államig'!FZ59</f>
        <v>0</v>
      </c>
      <c r="GA59" s="251">
        <f>'címrend kötelező'!GA59+'címrend önként'!GA59+'címrend államig'!GA59</f>
        <v>0</v>
      </c>
      <c r="GB59" s="251">
        <f>'címrend kötelező'!GB59+'címrend önként'!GB59+'címrend államig'!GB59</f>
        <v>0</v>
      </c>
      <c r="GC59" s="251">
        <f>'címrend kötelező'!GC59+'címrend önként'!GC59+'címrend államig'!GC59</f>
        <v>0</v>
      </c>
      <c r="GD59" s="251">
        <f>'címrend kötelező'!GD59+'címrend önként'!GD59+'címrend államig'!GD59</f>
        <v>0</v>
      </c>
      <c r="GE59" s="251">
        <f>'címrend kötelező'!GE59+'címrend önként'!GE59+'címrend államig'!GE59</f>
        <v>0</v>
      </c>
      <c r="GF59" s="251">
        <f>'címrend kötelező'!GF59+'címrend önként'!GF59+'címrend államig'!GF59</f>
        <v>0</v>
      </c>
      <c r="GG59" s="251">
        <f>'címrend kötelező'!GG59+'címrend önként'!GG59+'címrend államig'!GG59</f>
        <v>0</v>
      </c>
      <c r="GH59" s="251">
        <f>'címrend kötelező'!GH59+'címrend önként'!GH59+'címrend államig'!GH59</f>
        <v>0</v>
      </c>
      <c r="GI59" s="251">
        <f>'címrend kötelező'!GI59+'címrend önként'!GI59+'címrend államig'!GI59</f>
        <v>0</v>
      </c>
      <c r="GJ59" s="251">
        <f>'címrend kötelező'!GJ59+'címrend önként'!GJ59+'címrend államig'!GJ59</f>
        <v>0</v>
      </c>
      <c r="GK59" s="251">
        <f>'címrend kötelező'!GK59+'címrend önként'!GK59+'címrend államig'!GK59</f>
        <v>0</v>
      </c>
      <c r="GL59" s="251">
        <f>EY59+FB59+FE59+FH59+FK59+FN59+FQ59+FT59+FW59+FZ59+GC59+GF59+GI59</f>
        <v>0</v>
      </c>
      <c r="GM59" s="251">
        <f t="shared" ref="GM59:GN60" si="1539">EZ59+FC59+FF59+FI59+FL59+FO59+FR59+FU59+FX59+GA59+GD59+GG59+GJ59</f>
        <v>0</v>
      </c>
      <c r="GN59" s="251">
        <f t="shared" si="1539"/>
        <v>0</v>
      </c>
      <c r="GO59" s="251">
        <f>'címrend kötelező'!GO59+'címrend önként'!GO59+'címrend államig'!GO59</f>
        <v>0</v>
      </c>
      <c r="GP59" s="251">
        <f>'címrend kötelező'!GP59+'címrend önként'!GP59+'címrend államig'!GP59</f>
        <v>0</v>
      </c>
      <c r="GQ59" s="251">
        <f>'címrend kötelező'!GQ59+'címrend önként'!GQ59+'címrend államig'!GQ59</f>
        <v>0</v>
      </c>
      <c r="GR59" s="251">
        <f>'címrend kötelező'!GR59+'címrend önként'!GR59+'címrend államig'!GR59</f>
        <v>0</v>
      </c>
      <c r="GS59" s="251">
        <f>'címrend kötelező'!GS59+'címrend önként'!GS59+'címrend államig'!GS59</f>
        <v>0</v>
      </c>
      <c r="GT59" s="251">
        <f>'címrend kötelező'!GT59+'címrend önként'!GT59+'címrend államig'!GT59</f>
        <v>0</v>
      </c>
      <c r="GU59" s="251">
        <f>'címrend kötelező'!GU59+'címrend önként'!GU59+'címrend államig'!GU59</f>
        <v>0</v>
      </c>
      <c r="GV59" s="251">
        <f>'címrend kötelező'!GV59+'címrend önként'!GV59+'címrend államig'!GV59</f>
        <v>0</v>
      </c>
      <c r="GW59" s="251">
        <f>'címrend kötelező'!GW59+'címrend önként'!GW59+'címrend államig'!GW59</f>
        <v>0</v>
      </c>
      <c r="GX59" s="251">
        <f t="shared" si="881"/>
        <v>0</v>
      </c>
      <c r="GY59" s="251">
        <f t="shared" ref="GY59:GY60" si="1540">GM59+GP59+GS59+GV59</f>
        <v>0</v>
      </c>
      <c r="GZ59" s="251">
        <f t="shared" ref="GZ59:GZ60" si="1541">GN59+GQ59+GT59+GW59</f>
        <v>0</v>
      </c>
      <c r="HA59" s="650">
        <f t="shared" si="884"/>
        <v>354446</v>
      </c>
      <c r="HB59" s="650">
        <f t="shared" ref="HB59:HB60" si="1542">DS59+EW59+GY59</f>
        <v>41793</v>
      </c>
      <c r="HC59" s="651">
        <f t="shared" ref="HC59:HC60" si="1543">DT59+EX59+GZ59</f>
        <v>396239</v>
      </c>
      <c r="HE59" s="136"/>
      <c r="HF59" s="136"/>
    </row>
    <row r="60" spans="1:214" ht="15" customHeight="1" x14ac:dyDescent="0.2">
      <c r="A60" s="120" t="s">
        <v>427</v>
      </c>
      <c r="B60" s="6">
        <f>SUM('címrend kötelező'!B60+'címrend önként'!B60+'címrend államig'!B60)</f>
        <v>0</v>
      </c>
      <c r="C60" s="6">
        <f>SUM('címrend kötelező'!C60+'címrend önként'!C60+'címrend államig'!C60)</f>
        <v>0</v>
      </c>
      <c r="D60" s="6">
        <f>SUM('címrend kötelező'!D60+'címrend önként'!D60+'címrend államig'!D60)</f>
        <v>0</v>
      </c>
      <c r="E60" s="6">
        <f>SUM('címrend kötelező'!E60+'címrend önként'!E60+'címrend államig'!E60)</f>
        <v>0</v>
      </c>
      <c r="F60" s="6">
        <f>SUM('címrend kötelező'!F60+'címrend önként'!F60+'címrend államig'!F60)</f>
        <v>0</v>
      </c>
      <c r="G60" s="6">
        <f>SUM('címrend kötelező'!G60+'címrend önként'!G60+'címrend államig'!G60)</f>
        <v>0</v>
      </c>
      <c r="H60" s="6">
        <f>SUM('címrend kötelező'!H60+'címrend önként'!H60+'címrend államig'!H60)</f>
        <v>0</v>
      </c>
      <c r="I60" s="6">
        <f>SUM('címrend kötelező'!I60+'címrend önként'!I60+'címrend államig'!I60)</f>
        <v>0</v>
      </c>
      <c r="J60" s="6">
        <f>SUM('címrend kötelező'!J60+'címrend önként'!J60+'címrend államig'!J60)</f>
        <v>0</v>
      </c>
      <c r="K60" s="6">
        <f>SUM('címrend kötelező'!K60+'címrend önként'!K60+'címrend államig'!K60)</f>
        <v>0</v>
      </c>
      <c r="L60" s="6">
        <f>SUM('címrend kötelező'!L60+'címrend önként'!L60+'címrend államig'!L60)</f>
        <v>0</v>
      </c>
      <c r="M60" s="6">
        <f>SUM('címrend kötelező'!M60+'címrend önként'!M60+'címrend államig'!M60)</f>
        <v>0</v>
      </c>
      <c r="N60" s="6">
        <f>SUM('címrend kötelező'!N60+'címrend önként'!N60+'címrend államig'!N60)</f>
        <v>0</v>
      </c>
      <c r="O60" s="6">
        <f>SUM('címrend kötelező'!O60+'címrend önként'!O60+'címrend államig'!O60)</f>
        <v>0</v>
      </c>
      <c r="P60" s="6">
        <f>SUM('címrend kötelező'!P60+'címrend önként'!P60+'címrend államig'!P60)</f>
        <v>0</v>
      </c>
      <c r="Q60" s="6">
        <f>SUM('címrend kötelező'!Q60+'címrend önként'!Q60+'címrend államig'!Q60)</f>
        <v>0</v>
      </c>
      <c r="R60" s="6">
        <f>SUM('címrend kötelező'!R60+'címrend önként'!R60+'címrend államig'!R60)</f>
        <v>0</v>
      </c>
      <c r="S60" s="6">
        <f>SUM('címrend kötelező'!S60+'címrend önként'!S60+'címrend államig'!S60)</f>
        <v>0</v>
      </c>
      <c r="T60" s="6">
        <f>SUM('címrend kötelező'!T60+'címrend önként'!T60+'címrend államig'!T60)</f>
        <v>0</v>
      </c>
      <c r="U60" s="6">
        <f>SUM('címrend kötelező'!U60+'címrend önként'!U60+'címrend államig'!U60)</f>
        <v>0</v>
      </c>
      <c r="V60" s="6">
        <f>SUM('címrend kötelező'!V60+'címrend önként'!V60+'címrend államig'!V60)</f>
        <v>0</v>
      </c>
      <c r="W60" s="6">
        <f>SUM('címrend kötelező'!W60+'címrend önként'!W60+'címrend államig'!W60)</f>
        <v>0</v>
      </c>
      <c r="X60" s="6">
        <f>SUM('címrend kötelező'!X60+'címrend önként'!X60+'címrend államig'!X60)</f>
        <v>0</v>
      </c>
      <c r="Y60" s="6">
        <f>SUM('címrend kötelező'!Y60+'címrend önként'!Y60+'címrend államig'!Y60)</f>
        <v>0</v>
      </c>
      <c r="Z60" s="6">
        <f>SUM('címrend kötelező'!Z60+'címrend önként'!Z60+'címrend államig'!Z60)</f>
        <v>0</v>
      </c>
      <c r="AA60" s="6">
        <f>SUM('címrend kötelező'!AA60+'címrend önként'!AA60+'címrend államig'!AA60)</f>
        <v>0</v>
      </c>
      <c r="AB60" s="6">
        <f>SUM('címrend kötelező'!AB60+'címrend önként'!AB60+'címrend államig'!AB60)</f>
        <v>0</v>
      </c>
      <c r="AC60" s="6">
        <f>SUM('címrend kötelező'!AC60+'címrend önként'!AC60+'címrend államig'!AC60)</f>
        <v>0</v>
      </c>
      <c r="AD60" s="6">
        <f>SUM('címrend kötelező'!AD60+'címrend önként'!AD60+'címrend államig'!AD60)</f>
        <v>0</v>
      </c>
      <c r="AE60" s="6">
        <f>SUM('címrend kötelező'!AE60+'címrend önként'!AE60+'címrend államig'!AE60)</f>
        <v>0</v>
      </c>
      <c r="AF60" s="6">
        <f>SUM('címrend kötelező'!AF60+'címrend önként'!AF60+'címrend államig'!AF60)</f>
        <v>0</v>
      </c>
      <c r="AG60" s="6">
        <f>SUM('címrend kötelező'!AG60+'címrend önként'!AG60+'címrend államig'!AG60)</f>
        <v>0</v>
      </c>
      <c r="AH60" s="6">
        <f>SUM('címrend kötelező'!AH60+'címrend önként'!AH60+'címrend államig'!AH60)</f>
        <v>0</v>
      </c>
      <c r="AI60" s="6">
        <f>SUM('címrend kötelező'!AI60+'címrend önként'!AI60+'címrend államig'!AI60)</f>
        <v>0</v>
      </c>
      <c r="AJ60" s="6">
        <f>SUM('címrend kötelező'!AJ60+'címrend önként'!AJ60+'címrend államig'!AJ60)</f>
        <v>0</v>
      </c>
      <c r="AK60" s="6">
        <f>SUM('címrend kötelező'!AK60+'címrend önként'!AK60+'címrend államig'!AK60)</f>
        <v>0</v>
      </c>
      <c r="AL60" s="6">
        <f>SUM('címrend kötelező'!AL60+'címrend önként'!AL60+'címrend államig'!AL60)</f>
        <v>0</v>
      </c>
      <c r="AM60" s="6">
        <f>SUM('címrend kötelező'!AM60+'címrend önként'!AM60+'címrend államig'!AM60)</f>
        <v>0</v>
      </c>
      <c r="AN60" s="6">
        <f>SUM('címrend kötelező'!AN60+'címrend önként'!AN60+'címrend államig'!AN60)</f>
        <v>0</v>
      </c>
      <c r="AO60" s="6">
        <f>SUM('címrend kötelező'!AO60+'címrend önként'!AO60+'címrend államig'!AO60)</f>
        <v>0</v>
      </c>
      <c r="AP60" s="6">
        <f>SUM('címrend kötelező'!AP60+'címrend önként'!AP60+'címrend államig'!AP60)</f>
        <v>0</v>
      </c>
      <c r="AQ60" s="6">
        <f>SUM('címrend kötelező'!AQ60+'címrend önként'!AQ60+'címrend államig'!AQ60)</f>
        <v>0</v>
      </c>
      <c r="AR60" s="6">
        <f>SUM('címrend kötelező'!AR60+'címrend önként'!AR60+'címrend államig'!AR60)</f>
        <v>0</v>
      </c>
      <c r="AS60" s="6">
        <f>SUM('címrend kötelező'!AS60+'címrend önként'!AS60+'címrend államig'!AS60)</f>
        <v>0</v>
      </c>
      <c r="AT60" s="6">
        <f>SUM('címrend kötelező'!AT60+'címrend önként'!AT60+'címrend államig'!AT60)</f>
        <v>0</v>
      </c>
      <c r="AU60" s="6">
        <f>SUM('címrend kötelező'!AU60+'címrend önként'!AU60+'címrend államig'!AU60)</f>
        <v>0</v>
      </c>
      <c r="AV60" s="6">
        <f>SUM('címrend kötelező'!AV60+'címrend önként'!AV60+'címrend államig'!AV60)</f>
        <v>0</v>
      </c>
      <c r="AW60" s="6">
        <f>SUM('címrend kötelező'!AW60+'címrend önként'!AW60+'címrend államig'!AW60)</f>
        <v>0</v>
      </c>
      <c r="AX60" s="6">
        <f>SUM('címrend kötelező'!AX60+'címrend önként'!AX60+'címrend államig'!AX60)</f>
        <v>0</v>
      </c>
      <c r="AY60" s="6">
        <f>SUM('címrend kötelező'!AY60+'címrend önként'!AY60+'címrend államig'!AY60)</f>
        <v>0</v>
      </c>
      <c r="AZ60" s="6">
        <f>SUM('címrend kötelező'!AZ60+'címrend önként'!AZ60+'címrend államig'!AZ60)</f>
        <v>0</v>
      </c>
      <c r="BA60" s="6">
        <f>SUM('címrend kötelező'!BA60+'címrend önként'!BA60+'címrend államig'!BA60)</f>
        <v>0</v>
      </c>
      <c r="BB60" s="6">
        <f>SUM('címrend kötelező'!BB60+'címrend önként'!BB60+'címrend államig'!BB60)</f>
        <v>0</v>
      </c>
      <c r="BC60" s="6">
        <f>SUM('címrend kötelező'!BC60+'címrend önként'!BC60+'címrend államig'!BC60)</f>
        <v>0</v>
      </c>
      <c r="BD60" s="6">
        <f>SUM('címrend kötelező'!BD60+'címrend önként'!BD60+'címrend államig'!BD60)</f>
        <v>0</v>
      </c>
      <c r="BE60" s="6">
        <f>SUM('címrend kötelező'!BE60+'címrend önként'!BE60+'címrend államig'!BE60)</f>
        <v>0</v>
      </c>
      <c r="BF60" s="6">
        <f>SUM('címrend kötelező'!BF60+'címrend önként'!BF60+'címrend államig'!BF60)</f>
        <v>0</v>
      </c>
      <c r="BG60" s="6">
        <f>SUM('címrend kötelező'!BG60+'címrend önként'!BG60+'címrend államig'!BG60)</f>
        <v>0</v>
      </c>
      <c r="BH60" s="6">
        <f>SUM('címrend kötelező'!BH60+'címrend önként'!BH60+'címrend államig'!BH60)</f>
        <v>0</v>
      </c>
      <c r="BI60" s="6">
        <f>SUM('címrend kötelező'!BI60+'címrend önként'!BI60+'címrend államig'!BI60)</f>
        <v>0</v>
      </c>
      <c r="BJ60" s="6">
        <f>SUM('címrend kötelező'!BJ60+'címrend önként'!BJ60+'címrend államig'!BJ60)</f>
        <v>0</v>
      </c>
      <c r="BK60" s="6">
        <f>SUM('címrend kötelező'!BK60+'címrend önként'!BK60+'címrend államig'!BK60)</f>
        <v>0</v>
      </c>
      <c r="BL60" s="6">
        <f>SUM('címrend kötelező'!BL60+'címrend önként'!BL60+'címrend államig'!BL60)</f>
        <v>0</v>
      </c>
      <c r="BM60" s="6">
        <f>SUM('címrend kötelező'!BM60+'címrend önként'!BM60+'címrend államig'!BM60)</f>
        <v>0</v>
      </c>
      <c r="BN60" s="6">
        <f>SUM('címrend kötelező'!BN60+'címrend önként'!BN60+'címrend államig'!BN60)</f>
        <v>0</v>
      </c>
      <c r="BO60" s="6">
        <f>SUM('címrend kötelező'!BO60+'címrend önként'!BO60+'címrend államig'!BO60)</f>
        <v>0</v>
      </c>
      <c r="BP60" s="6">
        <f>SUM('címrend kötelező'!BP60+'címrend önként'!BP60+'címrend államig'!BP60)</f>
        <v>0</v>
      </c>
      <c r="BQ60" s="6">
        <f>SUM('címrend kötelező'!BQ60+'címrend önként'!BQ60+'címrend államig'!BQ60)</f>
        <v>0</v>
      </c>
      <c r="BR60" s="6">
        <f>SUM('címrend kötelező'!BR60+'címrend önként'!BR60+'címrend államig'!BR60)</f>
        <v>0</v>
      </c>
      <c r="BS60" s="6">
        <f>SUM('címrend kötelező'!BS60+'címrend önként'!BS60+'címrend államig'!BS60)</f>
        <v>0</v>
      </c>
      <c r="BT60" s="6">
        <f>SUM('címrend kötelező'!BT60+'címrend önként'!BT60+'címrend államig'!BT60)</f>
        <v>0</v>
      </c>
      <c r="BU60" s="6">
        <f>SUM('címrend kötelező'!BU60+'címrend önként'!BU60+'címrend államig'!BU60)</f>
        <v>0</v>
      </c>
      <c r="BV60" s="6">
        <f>SUM('címrend kötelező'!BV60+'címrend önként'!BV60+'címrend államig'!BV60)</f>
        <v>0</v>
      </c>
      <c r="BW60" s="6">
        <f>SUM('címrend kötelező'!BW60+'címrend önként'!BW60+'címrend államig'!BW60)</f>
        <v>0</v>
      </c>
      <c r="BX60" s="6">
        <f>SUM('címrend kötelező'!BX60+'címrend önként'!BX60+'címrend államig'!BX60)</f>
        <v>0</v>
      </c>
      <c r="BY60" s="6">
        <f>SUM('címrend kötelező'!BY60+'címrend önként'!BY60+'címrend államig'!BY60)</f>
        <v>0</v>
      </c>
      <c r="BZ60" s="6">
        <f>SUM('címrend kötelező'!BZ60+'címrend önként'!BZ60+'címrend államig'!BZ60)</f>
        <v>0</v>
      </c>
      <c r="CA60" s="6">
        <f>SUM('címrend kötelező'!CA60+'címrend önként'!CA60+'címrend államig'!CA60)</f>
        <v>0</v>
      </c>
      <c r="CB60" s="6">
        <f>SUM('címrend kötelező'!CB60+'címrend önként'!CB60+'címrend államig'!CB60)</f>
        <v>0</v>
      </c>
      <c r="CC60" s="6">
        <f>SUM('címrend kötelező'!CC60+'címrend önként'!CC60+'címrend államig'!CC60)</f>
        <v>0</v>
      </c>
      <c r="CD60" s="6">
        <f>SUM('címrend kötelező'!CD60+'címrend önként'!CD60+'címrend államig'!CD60)</f>
        <v>0</v>
      </c>
      <c r="CE60" s="6">
        <f>SUM('címrend kötelező'!CE60+'címrend önként'!CE60+'címrend államig'!CE60)</f>
        <v>0</v>
      </c>
      <c r="CF60" s="6">
        <f>SUM('címrend kötelező'!CF60+'címrend önként'!CF60+'címrend államig'!CF60)</f>
        <v>0</v>
      </c>
      <c r="CG60" s="6">
        <f>SUM('címrend kötelező'!CG60+'címrend önként'!CG60+'címrend államig'!CG60)</f>
        <v>0</v>
      </c>
      <c r="CH60" s="6">
        <f>SUM('címrend kötelező'!CH60+'címrend önként'!CH60+'címrend államig'!CH60)</f>
        <v>0</v>
      </c>
      <c r="CI60" s="6">
        <f>SUM('címrend kötelező'!CI60+'címrend önként'!CI60+'címrend államig'!CI60)</f>
        <v>0</v>
      </c>
      <c r="CJ60" s="6">
        <f>SUM('címrend kötelező'!CJ60+'címrend önként'!CJ60+'címrend államig'!CJ60)</f>
        <v>0</v>
      </c>
      <c r="CK60" s="6">
        <f>SUM('címrend kötelező'!CK60+'címrend önként'!CK60+'címrend államig'!CK60)</f>
        <v>0</v>
      </c>
      <c r="CL60" s="6">
        <f>SUM('címrend kötelező'!CL60+'címrend önként'!CL60+'címrend államig'!CL60)</f>
        <v>0</v>
      </c>
      <c r="CM60" s="6">
        <f>SUM('címrend kötelező'!CM60+'címrend önként'!CM60+'címrend államig'!CM60)</f>
        <v>0</v>
      </c>
      <c r="CN60" s="6">
        <f>SUM('címrend kötelező'!CN60+'címrend önként'!CN60+'címrend államig'!CN60)</f>
        <v>0</v>
      </c>
      <c r="CO60" s="6">
        <f>SUM('címrend kötelező'!CO60+'címrend önként'!CO60+'címrend államig'!CO60)</f>
        <v>0</v>
      </c>
      <c r="CP60" s="6">
        <f>SUM('címrend kötelező'!CP60+'címrend önként'!CP60+'címrend államig'!CP60)</f>
        <v>0</v>
      </c>
      <c r="CQ60" s="6">
        <f>SUM('címrend kötelező'!CQ60+'címrend önként'!CQ60+'címrend államig'!CQ60)</f>
        <v>0</v>
      </c>
      <c r="CR60" s="6">
        <f>SUM('címrend kötelező'!CR60+'címrend önként'!CR60+'címrend államig'!CR60)</f>
        <v>0</v>
      </c>
      <c r="CS60" s="6">
        <f>SUM('címrend kötelező'!CS60+'címrend önként'!CS60+'címrend államig'!CS60)</f>
        <v>0</v>
      </c>
      <c r="CT60" s="6">
        <f>SUM('címrend kötelező'!CT60+'címrend önként'!CT60+'címrend államig'!CT60)</f>
        <v>0</v>
      </c>
      <c r="CU60" s="6">
        <f>SUM('címrend kötelező'!CU60+'címrend önként'!CU60+'címrend államig'!CU60)</f>
        <v>0</v>
      </c>
      <c r="CV60" s="6">
        <f>SUM('címrend kötelező'!CV60+'címrend önként'!CV60+'címrend államig'!CV60)</f>
        <v>0</v>
      </c>
      <c r="CW60" s="6">
        <f>SUM('címrend kötelező'!CW60+'címrend önként'!CW60+'címrend államig'!CW60)</f>
        <v>0</v>
      </c>
      <c r="CX60" s="6">
        <f>SUM('címrend kötelező'!CX60+'címrend önként'!CX60+'címrend államig'!CX60)</f>
        <v>0</v>
      </c>
      <c r="CY60" s="6">
        <f>SUM('címrend kötelező'!CY60+'címrend önként'!CY60+'címrend államig'!CY60)</f>
        <v>0</v>
      </c>
      <c r="CZ60" s="6">
        <f>SUM('címrend kötelező'!CZ60+'címrend önként'!CZ60+'címrend államig'!CZ60)</f>
        <v>0</v>
      </c>
      <c r="DA60" s="6">
        <f>SUM('címrend kötelező'!DA60+'címrend önként'!DA60+'címrend államig'!DA60)</f>
        <v>0</v>
      </c>
      <c r="DB60" s="6">
        <f>SUM('címrend kötelező'!DB60+'címrend önként'!DB60+'címrend államig'!DB60)</f>
        <v>0</v>
      </c>
      <c r="DC60" s="6">
        <f>SUM('címrend kötelező'!DC60+'címrend önként'!DC60+'címrend államig'!DC60)</f>
        <v>0</v>
      </c>
      <c r="DD60" s="6">
        <f>SUM('címrend kötelező'!DD60+'címrend önként'!DD60+'címrend államig'!DD60)</f>
        <v>0</v>
      </c>
      <c r="DE60" s="6">
        <f>SUM('címrend kötelező'!DE60+'címrend önként'!DE60+'címrend államig'!DE60)</f>
        <v>0</v>
      </c>
      <c r="DF60" s="6">
        <f>SUM('címrend kötelező'!DF60+'címrend önként'!DF60+'címrend államig'!DF60)</f>
        <v>0</v>
      </c>
      <c r="DG60" s="6">
        <f>SUM('címrend kötelező'!DG60+'címrend önként'!DG60+'címrend államig'!DG60)</f>
        <v>0</v>
      </c>
      <c r="DH60" s="6">
        <f>SUM('címrend kötelező'!DH60+'címrend önként'!DH60+'címrend államig'!DH60)</f>
        <v>0</v>
      </c>
      <c r="DI60" s="6">
        <f>SUM('címrend kötelező'!DI60+'címrend önként'!DI60+'címrend államig'!DI60)</f>
        <v>0</v>
      </c>
      <c r="DJ60" s="6">
        <f>SUM('címrend kötelező'!DJ60+'címrend önként'!DJ60+'címrend államig'!DJ60)</f>
        <v>0</v>
      </c>
      <c r="DK60" s="6">
        <f>SUM('címrend kötelező'!DK60+'címrend önként'!DK60+'címrend államig'!DK60)</f>
        <v>0</v>
      </c>
      <c r="DL60" s="6">
        <f>SUM('címrend kötelező'!DL60+'címrend önként'!DL60+'címrend államig'!DL60)</f>
        <v>0</v>
      </c>
      <c r="DM60" s="6">
        <f>SUM('címrend kötelező'!DM60+'címrend önként'!DM60+'címrend államig'!DM60)</f>
        <v>0</v>
      </c>
      <c r="DN60" s="6">
        <f>SUM('címrend kötelező'!DN60+'címrend önként'!DN60+'címrend államig'!DN60)</f>
        <v>0</v>
      </c>
      <c r="DO60" s="6">
        <f>SUM('címrend kötelező'!DO60+'címrend önként'!DO60+'címrend államig'!DO60)</f>
        <v>0</v>
      </c>
      <c r="DP60" s="6">
        <f>SUM('címrend kötelező'!DP60+'címrend önként'!DP60+'címrend államig'!DP60)</f>
        <v>0</v>
      </c>
      <c r="DQ60" s="6">
        <f>SUM('címrend kötelező'!DQ60+'címrend önként'!DQ60+'címrend államig'!DQ60)</f>
        <v>0</v>
      </c>
      <c r="DR60" s="251">
        <f t="shared" si="1533"/>
        <v>0</v>
      </c>
      <c r="DS60" s="251">
        <f t="shared" si="1534"/>
        <v>0</v>
      </c>
      <c r="DT60" s="251">
        <f t="shared" si="1535"/>
        <v>0</v>
      </c>
      <c r="DU60" s="6">
        <f>SUM('címrend kötelező'!DU60+'címrend önként'!DU60+'címrend államig'!DU60)</f>
        <v>0</v>
      </c>
      <c r="DV60" s="6">
        <f>SUM('címrend kötelező'!DV60+'címrend önként'!DV60+'címrend államig'!DV60)</f>
        <v>0</v>
      </c>
      <c r="DW60" s="6">
        <f>SUM('címrend kötelező'!DW60+'címrend önként'!DW60+'címrend államig'!DW60)</f>
        <v>0</v>
      </c>
      <c r="DX60" s="6">
        <f>SUM('címrend kötelező'!DX60+'címrend önként'!DX60+'címrend államig'!DX60)</f>
        <v>0</v>
      </c>
      <c r="DY60" s="6">
        <f>SUM('címrend kötelező'!DY60+'címrend önként'!DY60+'címrend államig'!DY60)</f>
        <v>0</v>
      </c>
      <c r="DZ60" s="6">
        <f>SUM('címrend kötelező'!DZ60+'címrend önként'!DZ60+'címrend államig'!DZ60)</f>
        <v>0</v>
      </c>
      <c r="EA60" s="6">
        <f>SUM('címrend kötelező'!EA60+'címrend önként'!EA60+'címrend államig'!EA60)</f>
        <v>0</v>
      </c>
      <c r="EB60" s="6">
        <f>SUM('címrend kötelező'!EB60+'címrend önként'!EB60+'címrend államig'!EB60)</f>
        <v>0</v>
      </c>
      <c r="EC60" s="6">
        <f>SUM('címrend kötelező'!EC60+'címrend önként'!EC60+'címrend államig'!EC60)</f>
        <v>0</v>
      </c>
      <c r="ED60" s="6">
        <f>SUM('címrend kötelező'!ED60+'címrend önként'!ED60+'címrend államig'!ED60)</f>
        <v>0</v>
      </c>
      <c r="EE60" s="6">
        <f>SUM('címrend kötelező'!EE60+'címrend önként'!EE60+'címrend államig'!EE60)</f>
        <v>0</v>
      </c>
      <c r="EF60" s="6">
        <f>SUM('címrend kötelező'!EF60+'címrend önként'!EF60+'címrend államig'!EF60)</f>
        <v>0</v>
      </c>
      <c r="EG60" s="6">
        <f>SUM('címrend kötelező'!EG60+'címrend önként'!EG60+'címrend államig'!EG60)</f>
        <v>0</v>
      </c>
      <c r="EH60" s="6">
        <f>SUM('címrend kötelező'!EH60+'címrend önként'!EH60+'címrend államig'!EH60)</f>
        <v>0</v>
      </c>
      <c r="EI60" s="6">
        <f>SUM('címrend kötelező'!EI60+'címrend önként'!EI60+'címrend államig'!EI60)</f>
        <v>0</v>
      </c>
      <c r="EJ60" s="6">
        <f>SUM('címrend kötelező'!EJ60+'címrend önként'!EJ60+'címrend államig'!EJ60)</f>
        <v>0</v>
      </c>
      <c r="EK60" s="6">
        <f>SUM('címrend kötelező'!EK60+'címrend önként'!EK60+'címrend államig'!EK60)</f>
        <v>0</v>
      </c>
      <c r="EL60" s="6">
        <f>SUM('címrend kötelező'!EL60+'címrend önként'!EL60+'címrend államig'!EL60)</f>
        <v>0</v>
      </c>
      <c r="EM60" s="6">
        <f>SUM('címrend kötelező'!EM60+'címrend önként'!EM60+'címrend államig'!EM60)</f>
        <v>0</v>
      </c>
      <c r="EN60" s="6">
        <f>SUM('címrend kötelező'!EN60+'címrend önként'!EN60+'címrend államig'!EN60)</f>
        <v>0</v>
      </c>
      <c r="EO60" s="6">
        <f>SUM('címrend kötelező'!EO60+'címrend önként'!EO60+'címrend államig'!EO60)</f>
        <v>0</v>
      </c>
      <c r="EP60" s="6">
        <f>SUM('címrend kötelező'!EP60+'címrend önként'!EP60+'címrend államig'!EP60)</f>
        <v>0</v>
      </c>
      <c r="EQ60" s="6">
        <f>SUM('címrend kötelező'!EQ60+'címrend önként'!EQ60+'címrend államig'!EQ60)</f>
        <v>0</v>
      </c>
      <c r="ER60" s="6">
        <f>SUM('címrend kötelező'!ER60+'címrend önként'!ER60+'címrend államig'!ER60)</f>
        <v>0</v>
      </c>
      <c r="ES60" s="6">
        <f>SUM('címrend kötelező'!ES60+'címrend önként'!ES60+'címrend államig'!ES60)</f>
        <v>0</v>
      </c>
      <c r="ET60" s="6">
        <f>SUM('címrend kötelező'!ET60+'címrend önként'!ET60+'címrend államig'!ET60)</f>
        <v>0</v>
      </c>
      <c r="EU60" s="6">
        <f>SUM('címrend kötelező'!EU60+'címrend önként'!EU60+'címrend államig'!EU60)</f>
        <v>0</v>
      </c>
      <c r="EV60" s="251">
        <f t="shared" si="1536"/>
        <v>0</v>
      </c>
      <c r="EW60" s="251">
        <f t="shared" si="1537"/>
        <v>0</v>
      </c>
      <c r="EX60" s="251">
        <f t="shared" si="1538"/>
        <v>0</v>
      </c>
      <c r="EY60" s="251">
        <f>'címrend kötelező'!EY60+'címrend önként'!EY60+'címrend államig'!EY60</f>
        <v>0</v>
      </c>
      <c r="EZ60" s="251">
        <f>'címrend kötelező'!EZ60+'címrend önként'!EZ60+'címrend államig'!EZ60</f>
        <v>0</v>
      </c>
      <c r="FA60" s="251">
        <f>'címrend kötelező'!FA60+'címrend önként'!FA60+'címrend államig'!FA60</f>
        <v>0</v>
      </c>
      <c r="FB60" s="251">
        <f>'címrend kötelező'!FB60+'címrend önként'!FB60+'címrend államig'!FB60</f>
        <v>0</v>
      </c>
      <c r="FC60" s="251">
        <f>'címrend kötelező'!FC60+'címrend önként'!FC60+'címrend államig'!FC60</f>
        <v>0</v>
      </c>
      <c r="FD60" s="251">
        <f>'címrend kötelező'!FD60+'címrend önként'!FD60+'címrend államig'!FD60</f>
        <v>0</v>
      </c>
      <c r="FE60" s="251">
        <f>'címrend kötelező'!FE60+'címrend önként'!FE60+'címrend államig'!FE60</f>
        <v>0</v>
      </c>
      <c r="FF60" s="251">
        <f>'címrend kötelező'!FF60+'címrend önként'!FF60+'címrend államig'!FF60</f>
        <v>0</v>
      </c>
      <c r="FG60" s="251">
        <f>'címrend kötelező'!FG60+'címrend önként'!FG60+'címrend államig'!FG60</f>
        <v>0</v>
      </c>
      <c r="FH60" s="251">
        <f>'címrend kötelező'!FH60+'címrend önként'!FH60+'címrend államig'!FH60</f>
        <v>0</v>
      </c>
      <c r="FI60" s="251">
        <f>'címrend kötelező'!FI60+'címrend önként'!FI60+'címrend államig'!FI60</f>
        <v>0</v>
      </c>
      <c r="FJ60" s="251">
        <f>'címrend kötelező'!FJ60+'címrend önként'!FJ60+'címrend államig'!FJ60</f>
        <v>0</v>
      </c>
      <c r="FK60" s="251">
        <f>'címrend kötelező'!FK60+'címrend önként'!FK60+'címrend államig'!FK60</f>
        <v>0</v>
      </c>
      <c r="FL60" s="251">
        <f>'címrend kötelező'!FL60+'címrend önként'!FL60+'címrend államig'!FL60</f>
        <v>0</v>
      </c>
      <c r="FM60" s="251">
        <f>'címrend kötelező'!FM60+'címrend önként'!FM60+'címrend államig'!FM60</f>
        <v>0</v>
      </c>
      <c r="FN60" s="251">
        <f>'címrend kötelező'!FN60+'címrend önként'!FN60+'címrend államig'!FN60</f>
        <v>0</v>
      </c>
      <c r="FO60" s="251">
        <f>'címrend kötelező'!FO60+'címrend önként'!FO60+'címrend államig'!FO60</f>
        <v>0</v>
      </c>
      <c r="FP60" s="251">
        <f>'címrend kötelező'!FP60+'címrend önként'!FP60+'címrend államig'!FP60</f>
        <v>0</v>
      </c>
      <c r="FQ60" s="251">
        <f>'címrend kötelező'!FQ60+'címrend önként'!FQ60+'címrend államig'!FQ60</f>
        <v>0</v>
      </c>
      <c r="FR60" s="251">
        <f>'címrend kötelező'!FR60+'címrend önként'!FR60+'címrend államig'!FR60</f>
        <v>0</v>
      </c>
      <c r="FS60" s="251">
        <f>'címrend kötelező'!FS60+'címrend önként'!FS60+'címrend államig'!FS60</f>
        <v>0</v>
      </c>
      <c r="FT60" s="251">
        <f>'címrend kötelező'!FT60+'címrend önként'!FT60+'címrend államig'!FT60</f>
        <v>0</v>
      </c>
      <c r="FU60" s="251">
        <f>'címrend kötelező'!FU60+'címrend önként'!FU60+'címrend államig'!FU60</f>
        <v>0</v>
      </c>
      <c r="FV60" s="251">
        <f>'címrend kötelező'!FV60+'címrend önként'!FV60+'címrend államig'!FV60</f>
        <v>0</v>
      </c>
      <c r="FW60" s="251">
        <f>'címrend kötelező'!FW60+'címrend önként'!FW60+'címrend államig'!FW60</f>
        <v>0</v>
      </c>
      <c r="FX60" s="251">
        <f>'címrend kötelező'!FX60+'címrend önként'!FX60+'címrend államig'!FX60</f>
        <v>0</v>
      </c>
      <c r="FY60" s="251">
        <f>'címrend kötelező'!FY60+'címrend önként'!FY60+'címrend államig'!FY60</f>
        <v>0</v>
      </c>
      <c r="FZ60" s="251">
        <f>'címrend kötelező'!FZ60+'címrend önként'!FZ60+'címrend államig'!FZ60</f>
        <v>0</v>
      </c>
      <c r="GA60" s="251">
        <f>'címrend kötelező'!GA60+'címrend önként'!GA60+'címrend államig'!GA60</f>
        <v>0</v>
      </c>
      <c r="GB60" s="251">
        <f>'címrend kötelező'!GB60+'címrend önként'!GB60+'címrend államig'!GB60</f>
        <v>0</v>
      </c>
      <c r="GC60" s="251">
        <f>'címrend kötelező'!GC60+'címrend önként'!GC60+'címrend államig'!GC60</f>
        <v>0</v>
      </c>
      <c r="GD60" s="251">
        <f>'címrend kötelező'!GD60+'címrend önként'!GD60+'címrend államig'!GD60</f>
        <v>0</v>
      </c>
      <c r="GE60" s="251">
        <f>'címrend kötelező'!GE60+'címrend önként'!GE60+'címrend államig'!GE60</f>
        <v>0</v>
      </c>
      <c r="GF60" s="251">
        <f>'címrend kötelező'!GF60+'címrend önként'!GF60+'címrend államig'!GF60</f>
        <v>0</v>
      </c>
      <c r="GG60" s="251">
        <f>'címrend kötelező'!GG60+'címrend önként'!GG60+'címrend államig'!GG60</f>
        <v>0</v>
      </c>
      <c r="GH60" s="251">
        <f>'címrend kötelező'!GH60+'címrend önként'!GH60+'címrend államig'!GH60</f>
        <v>0</v>
      </c>
      <c r="GI60" s="251">
        <f>'címrend kötelező'!GI60+'címrend önként'!GI60+'címrend államig'!GI60</f>
        <v>0</v>
      </c>
      <c r="GJ60" s="251">
        <f>'címrend kötelező'!GJ60+'címrend önként'!GJ60+'címrend államig'!GJ60</f>
        <v>0</v>
      </c>
      <c r="GK60" s="251">
        <f>'címrend kötelező'!GK60+'címrend önként'!GK60+'címrend államig'!GK60</f>
        <v>0</v>
      </c>
      <c r="GL60" s="251">
        <f>EY60+FB60+FE60+FH60+FK60+FN60+FQ60+FT60+FW60+FZ60+GC60+GF60+GI60</f>
        <v>0</v>
      </c>
      <c r="GM60" s="251">
        <f t="shared" si="1539"/>
        <v>0</v>
      </c>
      <c r="GN60" s="251">
        <f t="shared" si="1539"/>
        <v>0</v>
      </c>
      <c r="GO60" s="251">
        <f>'címrend kötelező'!GO60+'címrend önként'!GO60+'címrend államig'!GO60</f>
        <v>0</v>
      </c>
      <c r="GP60" s="251">
        <f>'címrend kötelező'!GP60+'címrend önként'!GP60+'címrend államig'!GP60</f>
        <v>0</v>
      </c>
      <c r="GQ60" s="251">
        <f>'címrend kötelező'!GQ60+'címrend önként'!GQ60+'címrend államig'!GQ60</f>
        <v>0</v>
      </c>
      <c r="GR60" s="251">
        <f>'címrend kötelező'!GR60+'címrend önként'!GR60+'címrend államig'!GR60</f>
        <v>0</v>
      </c>
      <c r="GS60" s="251">
        <f>'címrend kötelező'!GS60+'címrend önként'!GS60+'címrend államig'!GS60</f>
        <v>0</v>
      </c>
      <c r="GT60" s="251">
        <f>'címrend kötelező'!GT60+'címrend önként'!GT60+'címrend államig'!GT60</f>
        <v>0</v>
      </c>
      <c r="GU60" s="251">
        <f>'címrend kötelező'!GU60+'címrend önként'!GU60+'címrend államig'!GU60</f>
        <v>0</v>
      </c>
      <c r="GV60" s="251">
        <f>'címrend kötelező'!GV60+'címrend önként'!GV60+'címrend államig'!GV60</f>
        <v>0</v>
      </c>
      <c r="GW60" s="251">
        <f>'címrend kötelező'!GW60+'címrend önként'!GW60+'címrend államig'!GW60</f>
        <v>0</v>
      </c>
      <c r="GX60" s="251">
        <f t="shared" si="881"/>
        <v>0</v>
      </c>
      <c r="GY60" s="251">
        <f t="shared" si="1540"/>
        <v>0</v>
      </c>
      <c r="GZ60" s="251">
        <f t="shared" si="1541"/>
        <v>0</v>
      </c>
      <c r="HA60" s="35">
        <f t="shared" si="884"/>
        <v>0</v>
      </c>
      <c r="HB60" s="35">
        <f t="shared" si="1542"/>
        <v>0</v>
      </c>
      <c r="HC60" s="131">
        <f t="shared" si="1543"/>
        <v>0</v>
      </c>
      <c r="HE60" s="136"/>
      <c r="HF60" s="136"/>
    </row>
    <row r="61" spans="1:214" s="12" customFormat="1" ht="15" customHeight="1" x14ac:dyDescent="0.2">
      <c r="A61" s="121" t="s">
        <v>428</v>
      </c>
      <c r="B61" s="5">
        <f>B62+B67</f>
        <v>0</v>
      </c>
      <c r="C61" s="5">
        <f t="shared" ref="C61:D61" si="1544">C62+C67</f>
        <v>0</v>
      </c>
      <c r="D61" s="5">
        <f t="shared" si="1544"/>
        <v>0</v>
      </c>
      <c r="E61" s="5">
        <f>E62+E67</f>
        <v>0</v>
      </c>
      <c r="F61" s="5">
        <f t="shared" ref="F61" si="1545">F62+F67</f>
        <v>0</v>
      </c>
      <c r="G61" s="5">
        <f t="shared" ref="G61" si="1546">G62+G67</f>
        <v>0</v>
      </c>
      <c r="H61" s="5">
        <f>H62+H67</f>
        <v>0</v>
      </c>
      <c r="I61" s="5">
        <f t="shared" ref="I61" si="1547">I62+I67</f>
        <v>0</v>
      </c>
      <c r="J61" s="5">
        <f t="shared" ref="J61" si="1548">J62+J67</f>
        <v>0</v>
      </c>
      <c r="K61" s="5">
        <f>K62+K67</f>
        <v>0</v>
      </c>
      <c r="L61" s="5">
        <f t="shared" ref="L61" si="1549">L62+L67</f>
        <v>0</v>
      </c>
      <c r="M61" s="5">
        <f t="shared" ref="M61" si="1550">M62+M67</f>
        <v>0</v>
      </c>
      <c r="N61" s="5">
        <f>N62+N67</f>
        <v>0</v>
      </c>
      <c r="O61" s="5">
        <f t="shared" ref="O61" si="1551">O62+O67</f>
        <v>0</v>
      </c>
      <c r="P61" s="5">
        <f t="shared" ref="P61" si="1552">P62+P67</f>
        <v>0</v>
      </c>
      <c r="Q61" s="5">
        <f>Q62+Q67</f>
        <v>0</v>
      </c>
      <c r="R61" s="5">
        <f t="shared" ref="R61" si="1553">R62+R67</f>
        <v>0</v>
      </c>
      <c r="S61" s="5">
        <f t="shared" ref="S61" si="1554">S62+S67</f>
        <v>0</v>
      </c>
      <c r="T61" s="5">
        <f>T62+T67</f>
        <v>0</v>
      </c>
      <c r="U61" s="5">
        <f t="shared" ref="U61" si="1555">U62+U67</f>
        <v>0</v>
      </c>
      <c r="V61" s="5">
        <f t="shared" ref="V61" si="1556">V62+V67</f>
        <v>0</v>
      </c>
      <c r="W61" s="5">
        <f>W62+W67</f>
        <v>0</v>
      </c>
      <c r="X61" s="5">
        <f t="shared" ref="X61" si="1557">X62+X67</f>
        <v>0</v>
      </c>
      <c r="Y61" s="5">
        <f t="shared" ref="Y61" si="1558">Y62+Y67</f>
        <v>0</v>
      </c>
      <c r="Z61" s="5">
        <f>Z62+Z67</f>
        <v>2938184</v>
      </c>
      <c r="AA61" s="5">
        <f t="shared" ref="AA61" si="1559">AA62+AA67</f>
        <v>0</v>
      </c>
      <c r="AB61" s="5">
        <f t="shared" ref="AB61" si="1560">AB62+AB67</f>
        <v>2938184</v>
      </c>
      <c r="AC61" s="5">
        <f>AC62+AC67</f>
        <v>9403844</v>
      </c>
      <c r="AD61" s="5">
        <f t="shared" ref="AD61" si="1561">AD62+AD67</f>
        <v>0</v>
      </c>
      <c r="AE61" s="5">
        <f t="shared" ref="AE61" si="1562">AE62+AE67</f>
        <v>9403844</v>
      </c>
      <c r="AF61" s="5">
        <f>AF62+AF67</f>
        <v>0</v>
      </c>
      <c r="AG61" s="5">
        <f t="shared" ref="AG61" si="1563">AG62+AG67</f>
        <v>0</v>
      </c>
      <c r="AH61" s="5">
        <f t="shared" ref="AH61" si="1564">AH62+AH67</f>
        <v>0</v>
      </c>
      <c r="AI61" s="5">
        <f>AI62+AI67</f>
        <v>0</v>
      </c>
      <c r="AJ61" s="5">
        <f t="shared" ref="AJ61" si="1565">AJ62+AJ67</f>
        <v>0</v>
      </c>
      <c r="AK61" s="5">
        <f t="shared" ref="AK61" si="1566">AK62+AK67</f>
        <v>0</v>
      </c>
      <c r="AL61" s="5">
        <f>AL62+AL67</f>
        <v>0</v>
      </c>
      <c r="AM61" s="5">
        <f t="shared" ref="AM61" si="1567">AM62+AM67</f>
        <v>0</v>
      </c>
      <c r="AN61" s="5">
        <f t="shared" ref="AN61" si="1568">AN62+AN67</f>
        <v>0</v>
      </c>
      <c r="AO61" s="5">
        <f>AO62+AO67</f>
        <v>0</v>
      </c>
      <c r="AP61" s="5">
        <f t="shared" ref="AP61" si="1569">AP62+AP67</f>
        <v>0</v>
      </c>
      <c r="AQ61" s="5">
        <f t="shared" ref="AQ61" si="1570">AQ62+AQ67</f>
        <v>0</v>
      </c>
      <c r="AR61" s="5">
        <f>AR62+AR67</f>
        <v>0</v>
      </c>
      <c r="AS61" s="5">
        <f t="shared" ref="AS61" si="1571">AS62+AS67</f>
        <v>0</v>
      </c>
      <c r="AT61" s="5">
        <f t="shared" ref="AT61" si="1572">AT62+AT67</f>
        <v>0</v>
      </c>
      <c r="AU61" s="5">
        <f>AU62+AU67</f>
        <v>0</v>
      </c>
      <c r="AV61" s="5">
        <f t="shared" ref="AV61" si="1573">AV62+AV67</f>
        <v>0</v>
      </c>
      <c r="AW61" s="5">
        <f t="shared" ref="AW61" si="1574">AW62+AW67</f>
        <v>0</v>
      </c>
      <c r="AX61" s="5">
        <f>AX62+AX67</f>
        <v>0</v>
      </c>
      <c r="AY61" s="5">
        <f t="shared" ref="AY61" si="1575">AY62+AY67</f>
        <v>0</v>
      </c>
      <c r="AZ61" s="5">
        <f t="shared" ref="AZ61" si="1576">AZ62+AZ67</f>
        <v>0</v>
      </c>
      <c r="BA61" s="5">
        <f>BA62+BA67</f>
        <v>0</v>
      </c>
      <c r="BB61" s="5">
        <f t="shared" ref="BB61" si="1577">BB62+BB67</f>
        <v>0</v>
      </c>
      <c r="BC61" s="5">
        <f t="shared" ref="BC61" si="1578">BC62+BC67</f>
        <v>0</v>
      </c>
      <c r="BD61" s="5">
        <f>BD62+BD67</f>
        <v>0</v>
      </c>
      <c r="BE61" s="5">
        <f t="shared" ref="BE61" si="1579">BE62+BE67</f>
        <v>0</v>
      </c>
      <c r="BF61" s="5">
        <f t="shared" ref="BF61" si="1580">BF62+BF67</f>
        <v>0</v>
      </c>
      <c r="BG61" s="5">
        <f>BG62+BG67</f>
        <v>0</v>
      </c>
      <c r="BH61" s="5">
        <f t="shared" ref="BH61" si="1581">BH62+BH67</f>
        <v>0</v>
      </c>
      <c r="BI61" s="5">
        <f t="shared" ref="BI61" si="1582">BI62+BI67</f>
        <v>0</v>
      </c>
      <c r="BJ61" s="5">
        <f>BJ62+BJ67</f>
        <v>0</v>
      </c>
      <c r="BK61" s="5">
        <f t="shared" ref="BK61" si="1583">BK62+BK67</f>
        <v>0</v>
      </c>
      <c r="BL61" s="5">
        <f t="shared" ref="BL61" si="1584">BL62+BL67</f>
        <v>0</v>
      </c>
      <c r="BM61" s="5">
        <f>BM62+BM67</f>
        <v>0</v>
      </c>
      <c r="BN61" s="5">
        <f t="shared" ref="BN61" si="1585">BN62+BN67</f>
        <v>0</v>
      </c>
      <c r="BO61" s="5">
        <f t="shared" ref="BO61" si="1586">BO62+BO67</f>
        <v>0</v>
      </c>
      <c r="BP61" s="5">
        <f>BP62+BP67</f>
        <v>0</v>
      </c>
      <c r="BQ61" s="5">
        <f t="shared" ref="BQ61" si="1587">BQ62+BQ67</f>
        <v>0</v>
      </c>
      <c r="BR61" s="5">
        <f t="shared" ref="BR61" si="1588">BR62+BR67</f>
        <v>0</v>
      </c>
      <c r="BS61" s="5">
        <f>BS62+BS67</f>
        <v>0</v>
      </c>
      <c r="BT61" s="5">
        <f t="shared" ref="BT61" si="1589">BT62+BT67</f>
        <v>0</v>
      </c>
      <c r="BU61" s="5">
        <f t="shared" ref="BU61" si="1590">BU62+BU67</f>
        <v>0</v>
      </c>
      <c r="BV61" s="5">
        <f>BV62+BV67</f>
        <v>0</v>
      </c>
      <c r="BW61" s="5">
        <f t="shared" ref="BW61" si="1591">BW62+BW67</f>
        <v>0</v>
      </c>
      <c r="BX61" s="5">
        <f t="shared" ref="BX61" si="1592">BX62+BX67</f>
        <v>0</v>
      </c>
      <c r="BY61" s="5">
        <f>BY62+BY67</f>
        <v>0</v>
      </c>
      <c r="BZ61" s="5">
        <f t="shared" ref="BZ61" si="1593">BZ62+BZ67</f>
        <v>0</v>
      </c>
      <c r="CA61" s="5">
        <f t="shared" ref="CA61" si="1594">CA62+CA67</f>
        <v>0</v>
      </c>
      <c r="CB61" s="5">
        <f>CB62+CB67</f>
        <v>0</v>
      </c>
      <c r="CC61" s="5">
        <f t="shared" ref="CC61" si="1595">CC62+CC67</f>
        <v>0</v>
      </c>
      <c r="CD61" s="5">
        <f t="shared" ref="CD61" si="1596">CD62+CD67</f>
        <v>0</v>
      </c>
      <c r="CE61" s="5">
        <f>CE62+CE67</f>
        <v>0</v>
      </c>
      <c r="CF61" s="5">
        <f t="shared" ref="CF61" si="1597">CF62+CF67</f>
        <v>0</v>
      </c>
      <c r="CG61" s="5">
        <f t="shared" ref="CG61" si="1598">CG62+CG67</f>
        <v>0</v>
      </c>
      <c r="CH61" s="5">
        <f>CH62+CH67</f>
        <v>0</v>
      </c>
      <c r="CI61" s="5">
        <f t="shared" ref="CI61" si="1599">CI62+CI67</f>
        <v>0</v>
      </c>
      <c r="CJ61" s="5">
        <f t="shared" ref="CJ61" si="1600">CJ62+CJ67</f>
        <v>0</v>
      </c>
      <c r="CK61" s="5">
        <f>CK62+CK67</f>
        <v>0</v>
      </c>
      <c r="CL61" s="5">
        <f t="shared" ref="CL61" si="1601">CL62+CL67</f>
        <v>0</v>
      </c>
      <c r="CM61" s="5">
        <f t="shared" ref="CM61" si="1602">CM62+CM67</f>
        <v>0</v>
      </c>
      <c r="CN61" s="5">
        <f>CN62+CN67</f>
        <v>0</v>
      </c>
      <c r="CO61" s="5">
        <f t="shared" ref="CO61" si="1603">CO62+CO67</f>
        <v>0</v>
      </c>
      <c r="CP61" s="5">
        <f t="shared" ref="CP61" si="1604">CP62+CP67</f>
        <v>0</v>
      </c>
      <c r="CQ61" s="5">
        <f>CQ62+CQ67</f>
        <v>0</v>
      </c>
      <c r="CR61" s="5">
        <f t="shared" ref="CR61" si="1605">CR62+CR67</f>
        <v>0</v>
      </c>
      <c r="CS61" s="5">
        <f t="shared" ref="CS61" si="1606">CS62+CS67</f>
        <v>0</v>
      </c>
      <c r="CT61" s="5">
        <f>CT62+CT67</f>
        <v>0</v>
      </c>
      <c r="CU61" s="5">
        <f t="shared" ref="CU61" si="1607">CU62+CU67</f>
        <v>0</v>
      </c>
      <c r="CV61" s="5">
        <f t="shared" ref="CV61" si="1608">CV62+CV67</f>
        <v>0</v>
      </c>
      <c r="CW61" s="5">
        <f>CW62+CW67</f>
        <v>0</v>
      </c>
      <c r="CX61" s="5">
        <f t="shared" ref="CX61" si="1609">CX62+CX67</f>
        <v>0</v>
      </c>
      <c r="CY61" s="5">
        <f t="shared" ref="CY61" si="1610">CY62+CY67</f>
        <v>0</v>
      </c>
      <c r="CZ61" s="5">
        <f>CZ62+CZ67</f>
        <v>0</v>
      </c>
      <c r="DA61" s="5">
        <f t="shared" ref="DA61" si="1611">DA62+DA67</f>
        <v>0</v>
      </c>
      <c r="DB61" s="5">
        <f t="shared" ref="DB61" si="1612">DB62+DB67</f>
        <v>0</v>
      </c>
      <c r="DC61" s="5">
        <f>DC62+DC67</f>
        <v>0</v>
      </c>
      <c r="DD61" s="5">
        <f t="shared" ref="DD61" si="1613">DD62+DD67</f>
        <v>0</v>
      </c>
      <c r="DE61" s="5">
        <f t="shared" ref="DE61" si="1614">DE62+DE67</f>
        <v>0</v>
      </c>
      <c r="DF61" s="5">
        <f>DF62+DF67</f>
        <v>0</v>
      </c>
      <c r="DG61" s="5">
        <f t="shared" ref="DG61" si="1615">DG62+DG67</f>
        <v>0</v>
      </c>
      <c r="DH61" s="5">
        <f t="shared" ref="DH61" si="1616">DH62+DH67</f>
        <v>0</v>
      </c>
      <c r="DI61" s="5">
        <f>DI62+DI67</f>
        <v>0</v>
      </c>
      <c r="DJ61" s="5">
        <f t="shared" ref="DJ61" si="1617">DJ62+DJ67</f>
        <v>0</v>
      </c>
      <c r="DK61" s="5">
        <f t="shared" ref="DK61" si="1618">DK62+DK67</f>
        <v>0</v>
      </c>
      <c r="DL61" s="5">
        <f>DL62+DL67</f>
        <v>0</v>
      </c>
      <c r="DM61" s="5">
        <f t="shared" ref="DM61" si="1619">DM62+DM67</f>
        <v>0</v>
      </c>
      <c r="DN61" s="5">
        <f t="shared" ref="DN61" si="1620">DN62+DN67</f>
        <v>0</v>
      </c>
      <c r="DO61" s="5">
        <f>DO62+DO67</f>
        <v>0</v>
      </c>
      <c r="DP61" s="5">
        <f t="shared" ref="DP61" si="1621">DP62+DP67</f>
        <v>0</v>
      </c>
      <c r="DQ61" s="5">
        <f t="shared" ref="DQ61:DR61" si="1622">DQ62+DQ67</f>
        <v>0</v>
      </c>
      <c r="DR61" s="5">
        <f t="shared" si="1622"/>
        <v>12342028</v>
      </c>
      <c r="DS61" s="5">
        <f t="shared" ref="DS61:DT61" si="1623">DS62+DS67</f>
        <v>0</v>
      </c>
      <c r="DT61" s="5">
        <f t="shared" si="1623"/>
        <v>12342028</v>
      </c>
      <c r="DU61" s="5">
        <f t="shared" ref="DU61:EV61" si="1624">DU62+DU67</f>
        <v>16608</v>
      </c>
      <c r="DV61" s="5">
        <f t="shared" si="1624"/>
        <v>0</v>
      </c>
      <c r="DW61" s="5">
        <f t="shared" si="1624"/>
        <v>16608</v>
      </c>
      <c r="DX61" s="5">
        <f t="shared" ref="DX61:EU61" si="1625">DX62+DX67</f>
        <v>6293</v>
      </c>
      <c r="DY61" s="5">
        <f t="shared" si="1625"/>
        <v>0</v>
      </c>
      <c r="DZ61" s="5">
        <f t="shared" si="1625"/>
        <v>6293</v>
      </c>
      <c r="EA61" s="5">
        <f t="shared" si="1625"/>
        <v>4232</v>
      </c>
      <c r="EB61" s="5">
        <f t="shared" si="1625"/>
        <v>0</v>
      </c>
      <c r="EC61" s="5">
        <f t="shared" si="1625"/>
        <v>4232</v>
      </c>
      <c r="ED61" s="5">
        <f t="shared" si="1625"/>
        <v>331506</v>
      </c>
      <c r="EE61" s="5">
        <f t="shared" si="1625"/>
        <v>0</v>
      </c>
      <c r="EF61" s="5">
        <f t="shared" si="1625"/>
        <v>331506</v>
      </c>
      <c r="EG61" s="5">
        <f t="shared" si="1625"/>
        <v>116046</v>
      </c>
      <c r="EH61" s="5">
        <f t="shared" si="1625"/>
        <v>0</v>
      </c>
      <c r="EI61" s="5">
        <f t="shared" si="1625"/>
        <v>116046</v>
      </c>
      <c r="EJ61" s="5">
        <f t="shared" si="1625"/>
        <v>85673</v>
      </c>
      <c r="EK61" s="5">
        <f t="shared" si="1625"/>
        <v>0</v>
      </c>
      <c r="EL61" s="5">
        <f t="shared" si="1625"/>
        <v>85673</v>
      </c>
      <c r="EM61" s="5">
        <f t="shared" si="1625"/>
        <v>14410</v>
      </c>
      <c r="EN61" s="5">
        <f t="shared" si="1625"/>
        <v>0</v>
      </c>
      <c r="EO61" s="5">
        <f t="shared" si="1625"/>
        <v>14410</v>
      </c>
      <c r="EP61" s="5">
        <f t="shared" si="1625"/>
        <v>1485393</v>
      </c>
      <c r="EQ61" s="5">
        <f t="shared" si="1625"/>
        <v>-11077</v>
      </c>
      <c r="ER61" s="5">
        <f t="shared" si="1625"/>
        <v>1474316</v>
      </c>
      <c r="ES61" s="5">
        <f t="shared" si="1625"/>
        <v>524363</v>
      </c>
      <c r="ET61" s="5">
        <f t="shared" si="1625"/>
        <v>-3454</v>
      </c>
      <c r="EU61" s="5">
        <f t="shared" si="1625"/>
        <v>520909</v>
      </c>
      <c r="EV61" s="5">
        <f t="shared" si="1624"/>
        <v>2584524</v>
      </c>
      <c r="EW61" s="5">
        <f t="shared" ref="EW61:EX61" si="1626">EW62+EW67</f>
        <v>-14531</v>
      </c>
      <c r="EX61" s="5">
        <f t="shared" si="1626"/>
        <v>2569993</v>
      </c>
      <c r="EY61" s="5">
        <f t="shared" ref="EY61" si="1627">EY62+EY67</f>
        <v>69876</v>
      </c>
      <c r="EZ61" s="5">
        <f t="shared" ref="EZ61:FB61" si="1628">EZ62+EZ67</f>
        <v>1127</v>
      </c>
      <c r="FA61" s="5">
        <f t="shared" si="1628"/>
        <v>71003</v>
      </c>
      <c r="FB61" s="5">
        <f t="shared" si="1628"/>
        <v>122627</v>
      </c>
      <c r="FC61" s="5">
        <f t="shared" ref="FC61:GK61" si="1629">FC62+FC67</f>
        <v>-6346</v>
      </c>
      <c r="FD61" s="5">
        <f t="shared" si="1629"/>
        <v>116281</v>
      </c>
      <c r="FE61" s="5">
        <f t="shared" si="1629"/>
        <v>72023</v>
      </c>
      <c r="FF61" s="5">
        <f t="shared" si="1629"/>
        <v>2997</v>
      </c>
      <c r="FG61" s="5">
        <f t="shared" si="1629"/>
        <v>75020</v>
      </c>
      <c r="FH61" s="5">
        <f t="shared" si="1629"/>
        <v>669062</v>
      </c>
      <c r="FI61" s="5">
        <f t="shared" si="1629"/>
        <v>3822</v>
      </c>
      <c r="FJ61" s="5">
        <f t="shared" si="1629"/>
        <v>672884</v>
      </c>
      <c r="FK61" s="5">
        <f t="shared" si="1629"/>
        <v>139124</v>
      </c>
      <c r="FL61" s="5">
        <f t="shared" si="1629"/>
        <v>4403</v>
      </c>
      <c r="FM61" s="5">
        <f t="shared" si="1629"/>
        <v>143527</v>
      </c>
      <c r="FN61" s="5">
        <f t="shared" si="1629"/>
        <v>211821</v>
      </c>
      <c r="FO61" s="5">
        <f t="shared" si="1629"/>
        <v>166</v>
      </c>
      <c r="FP61" s="5">
        <f t="shared" si="1629"/>
        <v>211987</v>
      </c>
      <c r="FQ61" s="5">
        <f t="shared" si="1629"/>
        <v>126186</v>
      </c>
      <c r="FR61" s="5">
        <f t="shared" si="1629"/>
        <v>1073</v>
      </c>
      <c r="FS61" s="5">
        <f t="shared" si="1629"/>
        <v>127259</v>
      </c>
      <c r="FT61" s="5">
        <f t="shared" si="1629"/>
        <v>185882</v>
      </c>
      <c r="FU61" s="5">
        <f t="shared" si="1629"/>
        <v>33159</v>
      </c>
      <c r="FV61" s="5">
        <f t="shared" si="1629"/>
        <v>219041</v>
      </c>
      <c r="FW61" s="5">
        <f t="shared" si="1629"/>
        <v>91497</v>
      </c>
      <c r="FX61" s="5">
        <f t="shared" si="1629"/>
        <v>919</v>
      </c>
      <c r="FY61" s="5">
        <f t="shared" si="1629"/>
        <v>92416</v>
      </c>
      <c r="FZ61" s="5">
        <f t="shared" si="1629"/>
        <v>18247</v>
      </c>
      <c r="GA61" s="5">
        <f t="shared" si="1629"/>
        <v>-17</v>
      </c>
      <c r="GB61" s="5">
        <f t="shared" si="1629"/>
        <v>18230</v>
      </c>
      <c r="GC61" s="5">
        <f t="shared" si="1629"/>
        <v>71494</v>
      </c>
      <c r="GD61" s="5">
        <f t="shared" si="1629"/>
        <v>572</v>
      </c>
      <c r="GE61" s="5">
        <f t="shared" si="1629"/>
        <v>72066</v>
      </c>
      <c r="GF61" s="5">
        <f t="shared" si="1629"/>
        <v>747062</v>
      </c>
      <c r="GG61" s="5">
        <f t="shared" si="1629"/>
        <v>9628</v>
      </c>
      <c r="GH61" s="5">
        <f t="shared" si="1629"/>
        <v>756690</v>
      </c>
      <c r="GI61" s="5">
        <f t="shared" si="1629"/>
        <v>82189</v>
      </c>
      <c r="GJ61" s="5">
        <f t="shared" si="1629"/>
        <v>950</v>
      </c>
      <c r="GK61" s="5">
        <f t="shared" si="1629"/>
        <v>83139</v>
      </c>
      <c r="GL61" s="5">
        <f t="shared" ref="GL61" si="1630">GL62+GL67</f>
        <v>2607090</v>
      </c>
      <c r="GM61" s="5">
        <f t="shared" ref="GM61:GN61" si="1631">GM62+GM67</f>
        <v>52453</v>
      </c>
      <c r="GN61" s="5">
        <f t="shared" si="1631"/>
        <v>2659543</v>
      </c>
      <c r="GO61" s="5">
        <f t="shared" ref="GO61" si="1632">GO62+GO67</f>
        <v>1048376</v>
      </c>
      <c r="GP61" s="5">
        <f t="shared" ref="GP61:GQ61" si="1633">GP62+GP67</f>
        <v>12107</v>
      </c>
      <c r="GQ61" s="5">
        <f t="shared" si="1633"/>
        <v>1060483</v>
      </c>
      <c r="GR61" s="5">
        <f t="shared" ref="GR61:GT61" si="1634">GR62+GR67</f>
        <v>286234</v>
      </c>
      <c r="GS61" s="5">
        <f t="shared" si="1634"/>
        <v>3342</v>
      </c>
      <c r="GT61" s="5">
        <f t="shared" si="1634"/>
        <v>289576</v>
      </c>
      <c r="GU61" s="5">
        <f t="shared" ref="GU61:GW61" si="1635">GU62+GU67</f>
        <v>1683017</v>
      </c>
      <c r="GV61" s="5">
        <f t="shared" si="1635"/>
        <v>-1359</v>
      </c>
      <c r="GW61" s="5">
        <f t="shared" si="1635"/>
        <v>1681658</v>
      </c>
      <c r="GX61" s="5">
        <f t="shared" ref="GX61:GZ61" si="1636">GX62+GX67</f>
        <v>5624717</v>
      </c>
      <c r="GY61" s="5">
        <f t="shared" si="1636"/>
        <v>66543</v>
      </c>
      <c r="GZ61" s="5">
        <f t="shared" si="1636"/>
        <v>5691260</v>
      </c>
      <c r="HA61" s="5">
        <f t="shared" ref="HA61" si="1637">HA62+HA67</f>
        <v>20551269</v>
      </c>
      <c r="HB61" s="5">
        <f t="shared" ref="HB61:HC61" si="1638">HB62+HB67</f>
        <v>52012</v>
      </c>
      <c r="HC61" s="115">
        <f t="shared" si="1638"/>
        <v>20603281</v>
      </c>
      <c r="HE61" s="136"/>
      <c r="HF61" s="136"/>
    </row>
    <row r="62" spans="1:214" s="12" customFormat="1" ht="15" customHeight="1" x14ac:dyDescent="0.2">
      <c r="A62" s="121" t="s">
        <v>429</v>
      </c>
      <c r="B62" s="5">
        <f>B63+B64+B65+B66</f>
        <v>0</v>
      </c>
      <c r="C62" s="5">
        <f t="shared" ref="C62:D62" si="1639">C63+C64+C65+C66</f>
        <v>0</v>
      </c>
      <c r="D62" s="5">
        <f t="shared" si="1639"/>
        <v>0</v>
      </c>
      <c r="E62" s="5">
        <f>E63+E64+E65+E66</f>
        <v>0</v>
      </c>
      <c r="F62" s="5">
        <f t="shared" ref="F62" si="1640">F63+F64+F65+F66</f>
        <v>0</v>
      </c>
      <c r="G62" s="5">
        <f t="shared" ref="G62" si="1641">G63+G64+G65+G66</f>
        <v>0</v>
      </c>
      <c r="H62" s="5">
        <f>H63+H64+H65+H66</f>
        <v>0</v>
      </c>
      <c r="I62" s="5">
        <f t="shared" ref="I62" si="1642">I63+I64+I65+I66</f>
        <v>0</v>
      </c>
      <c r="J62" s="5">
        <f t="shared" ref="J62" si="1643">J63+J64+J65+J66</f>
        <v>0</v>
      </c>
      <c r="K62" s="5">
        <f>K63+K64+K65+K66</f>
        <v>0</v>
      </c>
      <c r="L62" s="5">
        <f t="shared" ref="L62" si="1644">L63+L64+L65+L66</f>
        <v>0</v>
      </c>
      <c r="M62" s="5">
        <f t="shared" ref="M62" si="1645">M63+M64+M65+M66</f>
        <v>0</v>
      </c>
      <c r="N62" s="5">
        <f>N63+N64+N65+N66</f>
        <v>0</v>
      </c>
      <c r="O62" s="5">
        <f t="shared" ref="O62" si="1646">O63+O64+O65+O66</f>
        <v>0</v>
      </c>
      <c r="P62" s="5">
        <f t="shared" ref="P62" si="1647">P63+P64+P65+P66</f>
        <v>0</v>
      </c>
      <c r="Q62" s="5">
        <f>Q63+Q64+Q65+Q66</f>
        <v>0</v>
      </c>
      <c r="R62" s="5">
        <f t="shared" ref="R62" si="1648">R63+R64+R65+R66</f>
        <v>0</v>
      </c>
      <c r="S62" s="5">
        <f t="shared" ref="S62" si="1649">S63+S64+S65+S66</f>
        <v>0</v>
      </c>
      <c r="T62" s="5">
        <f>T63+T64+T65+T66</f>
        <v>0</v>
      </c>
      <c r="U62" s="5">
        <f t="shared" ref="U62" si="1650">U63+U64+U65+U66</f>
        <v>0</v>
      </c>
      <c r="V62" s="5">
        <f t="shared" ref="V62" si="1651">V63+V64+V65+V66</f>
        <v>0</v>
      </c>
      <c r="W62" s="5">
        <f>W63+W64+W65+W66</f>
        <v>0</v>
      </c>
      <c r="X62" s="5">
        <f t="shared" ref="X62" si="1652">X63+X64+X65+X66</f>
        <v>0</v>
      </c>
      <c r="Y62" s="5">
        <f t="shared" ref="Y62" si="1653">Y63+Y64+Y65+Y66</f>
        <v>0</v>
      </c>
      <c r="Z62" s="5">
        <f>Z63+Z64+Z65+Z66</f>
        <v>2938184</v>
      </c>
      <c r="AA62" s="5">
        <f t="shared" ref="AA62" si="1654">AA63+AA64+AA65+AA66</f>
        <v>0</v>
      </c>
      <c r="AB62" s="5">
        <f t="shared" ref="AB62" si="1655">AB63+AB64+AB65+AB66</f>
        <v>2938184</v>
      </c>
      <c r="AC62" s="5">
        <f>AC63+AC64+AC65+AC66</f>
        <v>1337981</v>
      </c>
      <c r="AD62" s="5">
        <f t="shared" ref="AD62" si="1656">AD63+AD64+AD65+AD66</f>
        <v>0</v>
      </c>
      <c r="AE62" s="5">
        <f t="shared" ref="AE62" si="1657">AE63+AE64+AE65+AE66</f>
        <v>1337981</v>
      </c>
      <c r="AF62" s="5">
        <f>AF63+AF64+AF65+AF66</f>
        <v>0</v>
      </c>
      <c r="AG62" s="5">
        <f t="shared" ref="AG62" si="1658">AG63+AG64+AG65+AG66</f>
        <v>0</v>
      </c>
      <c r="AH62" s="5">
        <f t="shared" ref="AH62" si="1659">AH63+AH64+AH65+AH66</f>
        <v>0</v>
      </c>
      <c r="AI62" s="5">
        <f>AI63+AI64+AI65+AI66</f>
        <v>0</v>
      </c>
      <c r="AJ62" s="5">
        <f t="shared" ref="AJ62" si="1660">AJ63+AJ64+AJ65+AJ66</f>
        <v>0</v>
      </c>
      <c r="AK62" s="5">
        <f t="shared" ref="AK62" si="1661">AK63+AK64+AK65+AK66</f>
        <v>0</v>
      </c>
      <c r="AL62" s="5">
        <f>AL63+AL64+AL65+AL66</f>
        <v>0</v>
      </c>
      <c r="AM62" s="5">
        <f t="shared" ref="AM62" si="1662">AM63+AM64+AM65+AM66</f>
        <v>0</v>
      </c>
      <c r="AN62" s="5">
        <f t="shared" ref="AN62" si="1663">AN63+AN64+AN65+AN66</f>
        <v>0</v>
      </c>
      <c r="AO62" s="5">
        <f>AO63+AO64+AO65+AO66</f>
        <v>0</v>
      </c>
      <c r="AP62" s="5">
        <f t="shared" ref="AP62" si="1664">AP63+AP64+AP65+AP66</f>
        <v>0</v>
      </c>
      <c r="AQ62" s="5">
        <f t="shared" ref="AQ62" si="1665">AQ63+AQ64+AQ65+AQ66</f>
        <v>0</v>
      </c>
      <c r="AR62" s="5">
        <f>AR63+AR64+AR65+AR66</f>
        <v>0</v>
      </c>
      <c r="AS62" s="5">
        <f t="shared" ref="AS62" si="1666">AS63+AS64+AS65+AS66</f>
        <v>0</v>
      </c>
      <c r="AT62" s="5">
        <f t="shared" ref="AT62" si="1667">AT63+AT64+AT65+AT66</f>
        <v>0</v>
      </c>
      <c r="AU62" s="5">
        <f>AU63+AU64+AU65+AU66</f>
        <v>0</v>
      </c>
      <c r="AV62" s="5">
        <f t="shared" ref="AV62" si="1668">AV63+AV64+AV65+AV66</f>
        <v>0</v>
      </c>
      <c r="AW62" s="5">
        <f t="shared" ref="AW62" si="1669">AW63+AW64+AW65+AW66</f>
        <v>0</v>
      </c>
      <c r="AX62" s="5">
        <f>AX63+AX64+AX65+AX66</f>
        <v>0</v>
      </c>
      <c r="AY62" s="5">
        <f t="shared" ref="AY62" si="1670">AY63+AY64+AY65+AY66</f>
        <v>0</v>
      </c>
      <c r="AZ62" s="5">
        <f t="shared" ref="AZ62" si="1671">AZ63+AZ64+AZ65+AZ66</f>
        <v>0</v>
      </c>
      <c r="BA62" s="5">
        <f>BA63+BA64+BA65+BA66</f>
        <v>0</v>
      </c>
      <c r="BB62" s="5">
        <f t="shared" ref="BB62" si="1672">BB63+BB64+BB65+BB66</f>
        <v>0</v>
      </c>
      <c r="BC62" s="5">
        <f t="shared" ref="BC62" si="1673">BC63+BC64+BC65+BC66</f>
        <v>0</v>
      </c>
      <c r="BD62" s="5">
        <f>BD63+BD64+BD65+BD66</f>
        <v>0</v>
      </c>
      <c r="BE62" s="5">
        <f t="shared" ref="BE62" si="1674">BE63+BE64+BE65+BE66</f>
        <v>0</v>
      </c>
      <c r="BF62" s="5">
        <f t="shared" ref="BF62" si="1675">BF63+BF64+BF65+BF66</f>
        <v>0</v>
      </c>
      <c r="BG62" s="5">
        <f>BG63+BG64+BG65+BG66</f>
        <v>0</v>
      </c>
      <c r="BH62" s="5">
        <f t="shared" ref="BH62" si="1676">BH63+BH64+BH65+BH66</f>
        <v>0</v>
      </c>
      <c r="BI62" s="5">
        <f t="shared" ref="BI62" si="1677">BI63+BI64+BI65+BI66</f>
        <v>0</v>
      </c>
      <c r="BJ62" s="5">
        <f>BJ63+BJ64+BJ65+BJ66</f>
        <v>0</v>
      </c>
      <c r="BK62" s="5">
        <f t="shared" ref="BK62" si="1678">BK63+BK64+BK65+BK66</f>
        <v>0</v>
      </c>
      <c r="BL62" s="5">
        <f t="shared" ref="BL62" si="1679">BL63+BL64+BL65+BL66</f>
        <v>0</v>
      </c>
      <c r="BM62" s="5">
        <f>BM63+BM64+BM65+BM66</f>
        <v>0</v>
      </c>
      <c r="BN62" s="5">
        <f t="shared" ref="BN62" si="1680">BN63+BN64+BN65+BN66</f>
        <v>0</v>
      </c>
      <c r="BO62" s="5">
        <f t="shared" ref="BO62" si="1681">BO63+BO64+BO65+BO66</f>
        <v>0</v>
      </c>
      <c r="BP62" s="5">
        <f>BP63+BP64+BP65+BP66</f>
        <v>0</v>
      </c>
      <c r="BQ62" s="5">
        <f t="shared" ref="BQ62" si="1682">BQ63+BQ64+BQ65+BQ66</f>
        <v>0</v>
      </c>
      <c r="BR62" s="5">
        <f t="shared" ref="BR62" si="1683">BR63+BR64+BR65+BR66</f>
        <v>0</v>
      </c>
      <c r="BS62" s="5">
        <f>BS63+BS64+BS65+BS66</f>
        <v>0</v>
      </c>
      <c r="BT62" s="5">
        <f t="shared" ref="BT62" si="1684">BT63+BT64+BT65+BT66</f>
        <v>0</v>
      </c>
      <c r="BU62" s="5">
        <f t="shared" ref="BU62" si="1685">BU63+BU64+BU65+BU66</f>
        <v>0</v>
      </c>
      <c r="BV62" s="5">
        <f>BV63+BV64+BV65+BV66</f>
        <v>0</v>
      </c>
      <c r="BW62" s="5">
        <f t="shared" ref="BW62" si="1686">BW63+BW64+BW65+BW66</f>
        <v>0</v>
      </c>
      <c r="BX62" s="5">
        <f t="shared" ref="BX62" si="1687">BX63+BX64+BX65+BX66</f>
        <v>0</v>
      </c>
      <c r="BY62" s="5">
        <f>BY63+BY64+BY65+BY66</f>
        <v>0</v>
      </c>
      <c r="BZ62" s="5">
        <f t="shared" ref="BZ62" si="1688">BZ63+BZ64+BZ65+BZ66</f>
        <v>0</v>
      </c>
      <c r="CA62" s="5">
        <f t="shared" ref="CA62" si="1689">CA63+CA64+CA65+CA66</f>
        <v>0</v>
      </c>
      <c r="CB62" s="5">
        <f>CB63+CB64+CB65+CB66</f>
        <v>0</v>
      </c>
      <c r="CC62" s="5">
        <f t="shared" ref="CC62" si="1690">CC63+CC64+CC65+CC66</f>
        <v>0</v>
      </c>
      <c r="CD62" s="5">
        <f t="shared" ref="CD62" si="1691">CD63+CD64+CD65+CD66</f>
        <v>0</v>
      </c>
      <c r="CE62" s="5">
        <f>CE63+CE64+CE65+CE66</f>
        <v>0</v>
      </c>
      <c r="CF62" s="5">
        <f t="shared" ref="CF62" si="1692">CF63+CF64+CF65+CF66</f>
        <v>0</v>
      </c>
      <c r="CG62" s="5">
        <f t="shared" ref="CG62" si="1693">CG63+CG64+CG65+CG66</f>
        <v>0</v>
      </c>
      <c r="CH62" s="5">
        <f>CH63+CH64+CH65+CH66</f>
        <v>0</v>
      </c>
      <c r="CI62" s="5">
        <f t="shared" ref="CI62" si="1694">CI63+CI64+CI65+CI66</f>
        <v>0</v>
      </c>
      <c r="CJ62" s="5">
        <f t="shared" ref="CJ62" si="1695">CJ63+CJ64+CJ65+CJ66</f>
        <v>0</v>
      </c>
      <c r="CK62" s="5">
        <f>CK63+CK64+CK65+CK66</f>
        <v>0</v>
      </c>
      <c r="CL62" s="5">
        <f t="shared" ref="CL62" si="1696">CL63+CL64+CL65+CL66</f>
        <v>0</v>
      </c>
      <c r="CM62" s="5">
        <f t="shared" ref="CM62" si="1697">CM63+CM64+CM65+CM66</f>
        <v>0</v>
      </c>
      <c r="CN62" s="5">
        <f>CN63+CN64+CN65+CN66</f>
        <v>0</v>
      </c>
      <c r="CO62" s="5">
        <f t="shared" ref="CO62" si="1698">CO63+CO64+CO65+CO66</f>
        <v>0</v>
      </c>
      <c r="CP62" s="5">
        <f t="shared" ref="CP62" si="1699">CP63+CP64+CP65+CP66</f>
        <v>0</v>
      </c>
      <c r="CQ62" s="5">
        <f>CQ63+CQ64+CQ65+CQ66</f>
        <v>0</v>
      </c>
      <c r="CR62" s="5">
        <f t="shared" ref="CR62" si="1700">CR63+CR64+CR65+CR66</f>
        <v>0</v>
      </c>
      <c r="CS62" s="5">
        <f t="shared" ref="CS62" si="1701">CS63+CS64+CS65+CS66</f>
        <v>0</v>
      </c>
      <c r="CT62" s="5">
        <f>CT63+CT64+CT65+CT66</f>
        <v>0</v>
      </c>
      <c r="CU62" s="5">
        <f t="shared" ref="CU62" si="1702">CU63+CU64+CU65+CU66</f>
        <v>0</v>
      </c>
      <c r="CV62" s="5">
        <f t="shared" ref="CV62" si="1703">CV63+CV64+CV65+CV66</f>
        <v>0</v>
      </c>
      <c r="CW62" s="5">
        <f>CW63+CW64+CW65+CW66</f>
        <v>0</v>
      </c>
      <c r="CX62" s="5">
        <f t="shared" ref="CX62" si="1704">CX63+CX64+CX65+CX66</f>
        <v>0</v>
      </c>
      <c r="CY62" s="5">
        <f t="shared" ref="CY62" si="1705">CY63+CY64+CY65+CY66</f>
        <v>0</v>
      </c>
      <c r="CZ62" s="5">
        <f>CZ63+CZ64+CZ65+CZ66</f>
        <v>0</v>
      </c>
      <c r="DA62" s="5">
        <f t="shared" ref="DA62" si="1706">DA63+DA64+DA65+DA66</f>
        <v>0</v>
      </c>
      <c r="DB62" s="5">
        <f t="shared" ref="DB62" si="1707">DB63+DB64+DB65+DB66</f>
        <v>0</v>
      </c>
      <c r="DC62" s="5">
        <f>DC63+DC64+DC65+DC66</f>
        <v>0</v>
      </c>
      <c r="DD62" s="5">
        <f t="shared" ref="DD62" si="1708">DD63+DD64+DD65+DD66</f>
        <v>0</v>
      </c>
      <c r="DE62" s="5">
        <f t="shared" ref="DE62" si="1709">DE63+DE64+DE65+DE66</f>
        <v>0</v>
      </c>
      <c r="DF62" s="5">
        <f>DF63+DF64+DF65+DF66</f>
        <v>0</v>
      </c>
      <c r="DG62" s="5">
        <f t="shared" ref="DG62" si="1710">DG63+DG64+DG65+DG66</f>
        <v>0</v>
      </c>
      <c r="DH62" s="5">
        <f t="shared" ref="DH62" si="1711">DH63+DH64+DH65+DH66</f>
        <v>0</v>
      </c>
      <c r="DI62" s="5">
        <f>DI63+DI64+DI65+DI66</f>
        <v>0</v>
      </c>
      <c r="DJ62" s="5">
        <f t="shared" ref="DJ62" si="1712">DJ63+DJ64+DJ65+DJ66</f>
        <v>0</v>
      </c>
      <c r="DK62" s="5">
        <f t="shared" ref="DK62" si="1713">DK63+DK64+DK65+DK66</f>
        <v>0</v>
      </c>
      <c r="DL62" s="5">
        <f>DL63+DL64+DL65+DL66</f>
        <v>0</v>
      </c>
      <c r="DM62" s="5">
        <f t="shared" ref="DM62" si="1714">DM63+DM64+DM65+DM66</f>
        <v>0</v>
      </c>
      <c r="DN62" s="5">
        <f t="shared" ref="DN62" si="1715">DN63+DN64+DN65+DN66</f>
        <v>0</v>
      </c>
      <c r="DO62" s="5">
        <f>DO63+DO64+DO65+DO66</f>
        <v>0</v>
      </c>
      <c r="DP62" s="5">
        <f t="shared" ref="DP62" si="1716">DP63+DP64+DP65+DP66</f>
        <v>0</v>
      </c>
      <c r="DQ62" s="5">
        <f t="shared" ref="DQ62:DR62" si="1717">DQ63+DQ64+DQ65+DQ66</f>
        <v>0</v>
      </c>
      <c r="DR62" s="5">
        <f t="shared" si="1717"/>
        <v>4276165</v>
      </c>
      <c r="DS62" s="5">
        <f t="shared" ref="DS62:DT62" si="1718">DS63+DS64+DS65+DS66</f>
        <v>0</v>
      </c>
      <c r="DT62" s="5">
        <f t="shared" si="1718"/>
        <v>4276165</v>
      </c>
      <c r="DU62" s="5">
        <f t="shared" ref="DU62:EV62" si="1719">DU63+DU64+DU65+DU66</f>
        <v>16608</v>
      </c>
      <c r="DV62" s="5">
        <f t="shared" si="1719"/>
        <v>0</v>
      </c>
      <c r="DW62" s="5">
        <f t="shared" si="1719"/>
        <v>16608</v>
      </c>
      <c r="DX62" s="5">
        <f t="shared" ref="DX62:EU62" si="1720">DX63+DX64+DX65+DX66</f>
        <v>6293</v>
      </c>
      <c r="DY62" s="5">
        <f t="shared" si="1720"/>
        <v>0</v>
      </c>
      <c r="DZ62" s="5">
        <f t="shared" si="1720"/>
        <v>6293</v>
      </c>
      <c r="EA62" s="5">
        <f t="shared" si="1720"/>
        <v>4232</v>
      </c>
      <c r="EB62" s="5">
        <f t="shared" si="1720"/>
        <v>0</v>
      </c>
      <c r="EC62" s="5">
        <f t="shared" si="1720"/>
        <v>4232</v>
      </c>
      <c r="ED62" s="5">
        <f t="shared" si="1720"/>
        <v>280006</v>
      </c>
      <c r="EE62" s="5">
        <f t="shared" si="1720"/>
        <v>0</v>
      </c>
      <c r="EF62" s="5">
        <f t="shared" si="1720"/>
        <v>280006</v>
      </c>
      <c r="EG62" s="5">
        <f t="shared" si="1720"/>
        <v>47596</v>
      </c>
      <c r="EH62" s="5">
        <f t="shared" si="1720"/>
        <v>0</v>
      </c>
      <c r="EI62" s="5">
        <f t="shared" si="1720"/>
        <v>47596</v>
      </c>
      <c r="EJ62" s="5">
        <f t="shared" si="1720"/>
        <v>85673</v>
      </c>
      <c r="EK62" s="5">
        <f t="shared" si="1720"/>
        <v>0</v>
      </c>
      <c r="EL62" s="5">
        <f t="shared" si="1720"/>
        <v>85673</v>
      </c>
      <c r="EM62" s="5">
        <f t="shared" si="1720"/>
        <v>14410</v>
      </c>
      <c r="EN62" s="5">
        <f t="shared" si="1720"/>
        <v>0</v>
      </c>
      <c r="EO62" s="5">
        <f t="shared" si="1720"/>
        <v>14410</v>
      </c>
      <c r="EP62" s="5">
        <f t="shared" si="1720"/>
        <v>1485393</v>
      </c>
      <c r="EQ62" s="5">
        <f t="shared" si="1720"/>
        <v>-11077</v>
      </c>
      <c r="ER62" s="5">
        <f t="shared" si="1720"/>
        <v>1474316</v>
      </c>
      <c r="ES62" s="5">
        <f t="shared" si="1720"/>
        <v>521398</v>
      </c>
      <c r="ET62" s="5">
        <f t="shared" si="1720"/>
        <v>-3454</v>
      </c>
      <c r="EU62" s="5">
        <f t="shared" si="1720"/>
        <v>517944</v>
      </c>
      <c r="EV62" s="5">
        <f t="shared" si="1719"/>
        <v>2461609</v>
      </c>
      <c r="EW62" s="5">
        <f t="shared" ref="EW62:EX62" si="1721">EW63+EW64+EW65+EW66</f>
        <v>-14531</v>
      </c>
      <c r="EX62" s="5">
        <f t="shared" si="1721"/>
        <v>2447078</v>
      </c>
      <c r="EY62" s="5">
        <f t="shared" ref="EY62" si="1722">EY63+EY64+EY65+EY66</f>
        <v>69868</v>
      </c>
      <c r="EZ62" s="5">
        <f t="shared" ref="EZ62:FB62" si="1723">EZ63+EZ64+EZ65+EZ66</f>
        <v>1127</v>
      </c>
      <c r="FA62" s="5">
        <f t="shared" si="1723"/>
        <v>70995</v>
      </c>
      <c r="FB62" s="5">
        <f t="shared" si="1723"/>
        <v>122582</v>
      </c>
      <c r="FC62" s="5">
        <f t="shared" ref="FC62:GK62" si="1724">FC63+FC64+FC65+FC66</f>
        <v>-6346</v>
      </c>
      <c r="FD62" s="5">
        <f t="shared" si="1724"/>
        <v>116236</v>
      </c>
      <c r="FE62" s="5">
        <f t="shared" si="1724"/>
        <v>71619</v>
      </c>
      <c r="FF62" s="5">
        <f t="shared" si="1724"/>
        <v>2997</v>
      </c>
      <c r="FG62" s="5">
        <f t="shared" si="1724"/>
        <v>74616</v>
      </c>
      <c r="FH62" s="5">
        <f t="shared" si="1724"/>
        <v>613633</v>
      </c>
      <c r="FI62" s="5">
        <f t="shared" si="1724"/>
        <v>3822</v>
      </c>
      <c r="FJ62" s="5">
        <f t="shared" si="1724"/>
        <v>617455</v>
      </c>
      <c r="FK62" s="5">
        <f t="shared" si="1724"/>
        <v>138956</v>
      </c>
      <c r="FL62" s="5">
        <f t="shared" si="1724"/>
        <v>4403</v>
      </c>
      <c r="FM62" s="5">
        <f t="shared" si="1724"/>
        <v>143359</v>
      </c>
      <c r="FN62" s="5">
        <f t="shared" si="1724"/>
        <v>211597</v>
      </c>
      <c r="FO62" s="5">
        <f t="shared" si="1724"/>
        <v>166</v>
      </c>
      <c r="FP62" s="5">
        <f t="shared" si="1724"/>
        <v>211763</v>
      </c>
      <c r="FQ62" s="5">
        <f t="shared" si="1724"/>
        <v>123778</v>
      </c>
      <c r="FR62" s="5">
        <f t="shared" si="1724"/>
        <v>1073</v>
      </c>
      <c r="FS62" s="5">
        <f t="shared" si="1724"/>
        <v>124851</v>
      </c>
      <c r="FT62" s="5">
        <f t="shared" si="1724"/>
        <v>167347</v>
      </c>
      <c r="FU62" s="5">
        <f t="shared" si="1724"/>
        <v>14059</v>
      </c>
      <c r="FV62" s="5">
        <f t="shared" si="1724"/>
        <v>181406</v>
      </c>
      <c r="FW62" s="5">
        <f t="shared" si="1724"/>
        <v>87046</v>
      </c>
      <c r="FX62" s="5">
        <f t="shared" si="1724"/>
        <v>919</v>
      </c>
      <c r="FY62" s="5">
        <f t="shared" si="1724"/>
        <v>87965</v>
      </c>
      <c r="FZ62" s="5">
        <f t="shared" si="1724"/>
        <v>18242</v>
      </c>
      <c r="GA62" s="5">
        <f t="shared" si="1724"/>
        <v>-17</v>
      </c>
      <c r="GB62" s="5">
        <f t="shared" si="1724"/>
        <v>18225</v>
      </c>
      <c r="GC62" s="5">
        <f t="shared" si="1724"/>
        <v>63475</v>
      </c>
      <c r="GD62" s="5">
        <f t="shared" si="1724"/>
        <v>572</v>
      </c>
      <c r="GE62" s="5">
        <f t="shared" si="1724"/>
        <v>64047</v>
      </c>
      <c r="GF62" s="5">
        <f t="shared" si="1724"/>
        <v>743704</v>
      </c>
      <c r="GG62" s="5">
        <f t="shared" si="1724"/>
        <v>9628</v>
      </c>
      <c r="GH62" s="5">
        <f t="shared" si="1724"/>
        <v>753332</v>
      </c>
      <c r="GI62" s="5">
        <f t="shared" si="1724"/>
        <v>79641</v>
      </c>
      <c r="GJ62" s="5">
        <f t="shared" si="1724"/>
        <v>950</v>
      </c>
      <c r="GK62" s="5">
        <f t="shared" si="1724"/>
        <v>80591</v>
      </c>
      <c r="GL62" s="5">
        <f t="shared" ref="GL62" si="1725">GL63+GL64+GL65+GL66</f>
        <v>2511488</v>
      </c>
      <c r="GM62" s="5">
        <f t="shared" ref="GM62:GN62" si="1726">GM63+GM64+GM65+GM66</f>
        <v>33353</v>
      </c>
      <c r="GN62" s="5">
        <f t="shared" si="1726"/>
        <v>2544841</v>
      </c>
      <c r="GO62" s="5">
        <f t="shared" ref="GO62" si="1727">GO63+GO64+GO65+GO66</f>
        <v>1002244</v>
      </c>
      <c r="GP62" s="5">
        <f t="shared" ref="GP62:GQ62" si="1728">GP63+GP64+GP65+GP66</f>
        <v>-6771</v>
      </c>
      <c r="GQ62" s="5">
        <f t="shared" si="1728"/>
        <v>995473</v>
      </c>
      <c r="GR62" s="5">
        <f t="shared" ref="GR62:GT62" si="1729">GR63+GR64+GR65+GR66</f>
        <v>267287</v>
      </c>
      <c r="GS62" s="5">
        <f t="shared" si="1729"/>
        <v>3342</v>
      </c>
      <c r="GT62" s="5">
        <f t="shared" si="1729"/>
        <v>270629</v>
      </c>
      <c r="GU62" s="5">
        <f t="shared" ref="GU62:GW62" si="1730">GU63+GU64+GU65+GU66</f>
        <v>1457874</v>
      </c>
      <c r="GV62" s="5">
        <f t="shared" si="1730"/>
        <v>-5174</v>
      </c>
      <c r="GW62" s="5">
        <f t="shared" si="1730"/>
        <v>1452700</v>
      </c>
      <c r="GX62" s="5">
        <f t="shared" ref="GX62:GZ62" si="1731">GX63+GX64+GX65+GX66</f>
        <v>5238893</v>
      </c>
      <c r="GY62" s="5">
        <f t="shared" si="1731"/>
        <v>24750</v>
      </c>
      <c r="GZ62" s="5">
        <f t="shared" si="1731"/>
        <v>5263643</v>
      </c>
      <c r="HA62" s="5">
        <f t="shared" ref="HA62" si="1732">HA63+HA64+HA65+HA66</f>
        <v>11976667</v>
      </c>
      <c r="HB62" s="5">
        <f t="shared" ref="HB62:HC62" si="1733">HB63+HB64+HB65+HB66</f>
        <v>10219</v>
      </c>
      <c r="HC62" s="115">
        <f t="shared" si="1733"/>
        <v>11986886</v>
      </c>
      <c r="HE62" s="136"/>
      <c r="HF62" s="136"/>
    </row>
    <row r="63" spans="1:214" ht="15" customHeight="1" x14ac:dyDescent="0.25">
      <c r="A63" s="122" t="s">
        <v>430</v>
      </c>
      <c r="B63" s="6">
        <f>SUM('címrend kötelező'!B63+'címrend önként'!B63+'címrend államig'!B63)</f>
        <v>0</v>
      </c>
      <c r="C63" s="6">
        <f>SUM('címrend kötelező'!C63+'címrend önként'!C63+'címrend államig'!C63)</f>
        <v>0</v>
      </c>
      <c r="D63" s="6">
        <f>SUM('címrend kötelező'!D63+'címrend önként'!D63+'címrend államig'!D63)</f>
        <v>0</v>
      </c>
      <c r="E63" s="6">
        <f>SUM('címrend kötelező'!E63+'címrend önként'!E63+'címrend államig'!E63)</f>
        <v>0</v>
      </c>
      <c r="F63" s="6">
        <f>SUM('címrend kötelező'!F63+'címrend önként'!F63+'címrend államig'!F63)</f>
        <v>0</v>
      </c>
      <c r="G63" s="6">
        <f>SUM('címrend kötelező'!G63+'címrend önként'!G63+'címrend államig'!G63)</f>
        <v>0</v>
      </c>
      <c r="H63" s="6">
        <f>SUM('címrend kötelező'!H63+'címrend önként'!H63+'címrend államig'!H63)</f>
        <v>0</v>
      </c>
      <c r="I63" s="6">
        <f>SUM('címrend kötelező'!I63+'címrend önként'!I63+'címrend államig'!I63)</f>
        <v>0</v>
      </c>
      <c r="J63" s="6">
        <f>SUM('címrend kötelező'!J63+'címrend önként'!J63+'címrend államig'!J63)</f>
        <v>0</v>
      </c>
      <c r="K63" s="6">
        <f>SUM('címrend kötelező'!K63+'címrend önként'!K63+'címrend államig'!K63)</f>
        <v>0</v>
      </c>
      <c r="L63" s="6">
        <f>SUM('címrend kötelező'!L63+'címrend önként'!L63+'címrend államig'!L63)</f>
        <v>0</v>
      </c>
      <c r="M63" s="6">
        <f>SUM('címrend kötelező'!M63+'címrend önként'!M63+'címrend államig'!M63)</f>
        <v>0</v>
      </c>
      <c r="N63" s="6">
        <f>SUM('címrend kötelező'!N63+'címrend önként'!N63+'címrend államig'!N63)</f>
        <v>0</v>
      </c>
      <c r="O63" s="6">
        <f>SUM('címrend kötelező'!O63+'címrend önként'!O63+'címrend államig'!O63)</f>
        <v>0</v>
      </c>
      <c r="P63" s="6">
        <f>SUM('címrend kötelező'!P63+'címrend önként'!P63+'címrend államig'!P63)</f>
        <v>0</v>
      </c>
      <c r="Q63" s="6">
        <f>SUM('címrend kötelező'!Q63+'címrend önként'!Q63+'címrend államig'!Q63)</f>
        <v>0</v>
      </c>
      <c r="R63" s="6">
        <f>SUM('címrend kötelező'!R63+'címrend önként'!R63+'címrend államig'!R63)</f>
        <v>0</v>
      </c>
      <c r="S63" s="6">
        <f>SUM('címrend kötelező'!S63+'címrend önként'!S63+'címrend államig'!S63)</f>
        <v>0</v>
      </c>
      <c r="T63" s="6">
        <f>SUM('címrend kötelező'!T63+'címrend önként'!T63+'címrend államig'!T63)</f>
        <v>0</v>
      </c>
      <c r="U63" s="6">
        <f>SUM('címrend kötelező'!U63+'címrend önként'!U63+'címrend államig'!U63)</f>
        <v>0</v>
      </c>
      <c r="V63" s="6">
        <f>SUM('címrend kötelező'!V63+'címrend önként'!V63+'címrend államig'!V63)</f>
        <v>0</v>
      </c>
      <c r="W63" s="6">
        <f>SUM('címrend kötelező'!W63+'címrend önként'!W63+'címrend államig'!W63)</f>
        <v>0</v>
      </c>
      <c r="X63" s="6">
        <f>SUM('címrend kötelező'!X63+'címrend önként'!X63+'címrend államig'!X63)</f>
        <v>0</v>
      </c>
      <c r="Y63" s="6">
        <f>SUM('címrend kötelező'!Y63+'címrend önként'!Y63+'címrend államig'!Y63)</f>
        <v>0</v>
      </c>
      <c r="Z63" s="6">
        <f>SUM('címrend kötelező'!Z63+'címrend önként'!Z63+'címrend államig'!Z63)</f>
        <v>0</v>
      </c>
      <c r="AA63" s="6">
        <f>SUM('címrend kötelező'!AA63+'címrend önként'!AA63+'címrend államig'!AA63)</f>
        <v>0</v>
      </c>
      <c r="AB63" s="6">
        <f>SUM('címrend kötelező'!AB63+'címrend önként'!AB63+'címrend államig'!AB63)</f>
        <v>0</v>
      </c>
      <c r="AC63" s="6">
        <f>SUM('címrend kötelező'!AC63+'címrend önként'!AC63+'címrend államig'!AC63)</f>
        <v>0</v>
      </c>
      <c r="AD63" s="6">
        <f>SUM('címrend kötelező'!AD63+'címrend önként'!AD63+'címrend államig'!AD63)</f>
        <v>0</v>
      </c>
      <c r="AE63" s="6">
        <f>SUM('címrend kötelező'!AE63+'címrend önként'!AE63+'címrend államig'!AE63)</f>
        <v>0</v>
      </c>
      <c r="AF63" s="6">
        <f>SUM('címrend kötelező'!AF63+'címrend önként'!AF63+'címrend államig'!AF63)</f>
        <v>0</v>
      </c>
      <c r="AG63" s="6">
        <f>SUM('címrend kötelező'!AG63+'címrend önként'!AG63+'címrend államig'!AG63)</f>
        <v>0</v>
      </c>
      <c r="AH63" s="6">
        <f>SUM('címrend kötelező'!AH63+'címrend önként'!AH63+'címrend államig'!AH63)</f>
        <v>0</v>
      </c>
      <c r="AI63" s="6">
        <f>SUM('címrend kötelező'!AI63+'címrend önként'!AI63+'címrend államig'!AI63)</f>
        <v>0</v>
      </c>
      <c r="AJ63" s="6">
        <f>SUM('címrend kötelező'!AJ63+'címrend önként'!AJ63+'címrend államig'!AJ63)</f>
        <v>0</v>
      </c>
      <c r="AK63" s="6">
        <f>SUM('címrend kötelező'!AK63+'címrend önként'!AK63+'címrend államig'!AK63)</f>
        <v>0</v>
      </c>
      <c r="AL63" s="6">
        <f>SUM('címrend kötelező'!AL63+'címrend önként'!AL63+'címrend államig'!AL63)</f>
        <v>0</v>
      </c>
      <c r="AM63" s="6">
        <f>SUM('címrend kötelező'!AM63+'címrend önként'!AM63+'címrend államig'!AM63)</f>
        <v>0</v>
      </c>
      <c r="AN63" s="6">
        <f>SUM('címrend kötelező'!AN63+'címrend önként'!AN63+'címrend államig'!AN63)</f>
        <v>0</v>
      </c>
      <c r="AO63" s="6">
        <f>SUM('címrend kötelező'!AO63+'címrend önként'!AO63+'címrend államig'!AO63)</f>
        <v>0</v>
      </c>
      <c r="AP63" s="6">
        <f>SUM('címrend kötelező'!AP63+'címrend önként'!AP63+'címrend államig'!AP63)</f>
        <v>0</v>
      </c>
      <c r="AQ63" s="6">
        <f>SUM('címrend kötelező'!AQ63+'címrend önként'!AQ63+'címrend államig'!AQ63)</f>
        <v>0</v>
      </c>
      <c r="AR63" s="6">
        <f>SUM('címrend kötelező'!AR63+'címrend önként'!AR63+'címrend államig'!AR63)</f>
        <v>0</v>
      </c>
      <c r="AS63" s="6">
        <f>SUM('címrend kötelező'!AS63+'címrend önként'!AS63+'címrend államig'!AS63)</f>
        <v>0</v>
      </c>
      <c r="AT63" s="6">
        <f>SUM('címrend kötelező'!AT63+'címrend önként'!AT63+'címrend államig'!AT63)</f>
        <v>0</v>
      </c>
      <c r="AU63" s="6">
        <f>SUM('címrend kötelező'!AU63+'címrend önként'!AU63+'címrend államig'!AU63)</f>
        <v>0</v>
      </c>
      <c r="AV63" s="6">
        <f>SUM('címrend kötelező'!AV63+'címrend önként'!AV63+'címrend államig'!AV63)</f>
        <v>0</v>
      </c>
      <c r="AW63" s="6">
        <f>SUM('címrend kötelező'!AW63+'címrend önként'!AW63+'címrend államig'!AW63)</f>
        <v>0</v>
      </c>
      <c r="AX63" s="6">
        <f>SUM('címrend kötelező'!AX63+'címrend önként'!AX63+'címrend államig'!AX63)</f>
        <v>0</v>
      </c>
      <c r="AY63" s="6">
        <f>SUM('címrend kötelező'!AY63+'címrend önként'!AY63+'címrend államig'!AY63)</f>
        <v>0</v>
      </c>
      <c r="AZ63" s="6">
        <f>SUM('címrend kötelező'!AZ63+'címrend önként'!AZ63+'címrend államig'!AZ63)</f>
        <v>0</v>
      </c>
      <c r="BA63" s="6">
        <f>SUM('címrend kötelező'!BA63+'címrend önként'!BA63+'címrend államig'!BA63)</f>
        <v>0</v>
      </c>
      <c r="BB63" s="6">
        <f>SUM('címrend kötelező'!BB63+'címrend önként'!BB63+'címrend államig'!BB63)</f>
        <v>0</v>
      </c>
      <c r="BC63" s="6">
        <f>SUM('címrend kötelező'!BC63+'címrend önként'!BC63+'címrend államig'!BC63)</f>
        <v>0</v>
      </c>
      <c r="BD63" s="6">
        <f>SUM('címrend kötelező'!BD63+'címrend önként'!BD63+'címrend államig'!BD63)</f>
        <v>0</v>
      </c>
      <c r="BE63" s="6">
        <f>SUM('címrend kötelező'!BE63+'címrend önként'!BE63+'címrend államig'!BE63)</f>
        <v>0</v>
      </c>
      <c r="BF63" s="6">
        <f>SUM('címrend kötelező'!BF63+'címrend önként'!BF63+'címrend államig'!BF63)</f>
        <v>0</v>
      </c>
      <c r="BG63" s="6">
        <f>SUM('címrend kötelező'!BG63+'címrend önként'!BG63+'címrend államig'!BG63)</f>
        <v>0</v>
      </c>
      <c r="BH63" s="6">
        <f>SUM('címrend kötelező'!BH63+'címrend önként'!BH63+'címrend államig'!BH63)</f>
        <v>0</v>
      </c>
      <c r="BI63" s="6">
        <f>SUM('címrend kötelező'!BI63+'címrend önként'!BI63+'címrend államig'!BI63)</f>
        <v>0</v>
      </c>
      <c r="BJ63" s="6">
        <f>SUM('címrend kötelező'!BJ63+'címrend önként'!BJ63+'címrend államig'!BJ63)</f>
        <v>0</v>
      </c>
      <c r="BK63" s="6">
        <f>SUM('címrend kötelező'!BK63+'címrend önként'!BK63+'címrend államig'!BK63)</f>
        <v>0</v>
      </c>
      <c r="BL63" s="6">
        <f>SUM('címrend kötelező'!BL63+'címrend önként'!BL63+'címrend államig'!BL63)</f>
        <v>0</v>
      </c>
      <c r="BM63" s="6">
        <f>SUM('címrend kötelező'!BM63+'címrend önként'!BM63+'címrend államig'!BM63)</f>
        <v>0</v>
      </c>
      <c r="BN63" s="6">
        <f>SUM('címrend kötelező'!BN63+'címrend önként'!BN63+'címrend államig'!BN63)</f>
        <v>0</v>
      </c>
      <c r="BO63" s="6">
        <f>SUM('címrend kötelező'!BO63+'címrend önként'!BO63+'címrend államig'!BO63)</f>
        <v>0</v>
      </c>
      <c r="BP63" s="6">
        <f>SUM('címrend kötelező'!BP63+'címrend önként'!BP63+'címrend államig'!BP63)</f>
        <v>0</v>
      </c>
      <c r="BQ63" s="6">
        <f>SUM('címrend kötelező'!BQ63+'címrend önként'!BQ63+'címrend államig'!BQ63)</f>
        <v>0</v>
      </c>
      <c r="BR63" s="6">
        <f>SUM('címrend kötelező'!BR63+'címrend önként'!BR63+'címrend államig'!BR63)</f>
        <v>0</v>
      </c>
      <c r="BS63" s="6">
        <f>SUM('címrend kötelező'!BS63+'címrend önként'!BS63+'címrend államig'!BS63)</f>
        <v>0</v>
      </c>
      <c r="BT63" s="6">
        <f>SUM('címrend kötelező'!BT63+'címrend önként'!BT63+'címrend államig'!BT63)</f>
        <v>0</v>
      </c>
      <c r="BU63" s="6">
        <f>SUM('címrend kötelező'!BU63+'címrend önként'!BU63+'címrend államig'!BU63)</f>
        <v>0</v>
      </c>
      <c r="BV63" s="6">
        <f>SUM('címrend kötelező'!BV63+'címrend önként'!BV63+'címrend államig'!BV63)</f>
        <v>0</v>
      </c>
      <c r="BW63" s="6">
        <f>SUM('címrend kötelező'!BW63+'címrend önként'!BW63+'címrend államig'!BW63)</f>
        <v>0</v>
      </c>
      <c r="BX63" s="6">
        <f>SUM('címrend kötelező'!BX63+'címrend önként'!BX63+'címrend államig'!BX63)</f>
        <v>0</v>
      </c>
      <c r="BY63" s="6">
        <f>SUM('címrend kötelező'!BY63+'címrend önként'!BY63+'címrend államig'!BY63)</f>
        <v>0</v>
      </c>
      <c r="BZ63" s="6">
        <f>SUM('címrend kötelező'!BZ63+'címrend önként'!BZ63+'címrend államig'!BZ63)</f>
        <v>0</v>
      </c>
      <c r="CA63" s="6">
        <f>SUM('címrend kötelező'!CA63+'címrend önként'!CA63+'címrend államig'!CA63)</f>
        <v>0</v>
      </c>
      <c r="CB63" s="6">
        <f>SUM('címrend kötelező'!CB63+'címrend önként'!CB63+'címrend államig'!CB63)</f>
        <v>0</v>
      </c>
      <c r="CC63" s="6">
        <f>SUM('címrend kötelező'!CC63+'címrend önként'!CC63+'címrend államig'!CC63)</f>
        <v>0</v>
      </c>
      <c r="CD63" s="6">
        <f>SUM('címrend kötelező'!CD63+'címrend önként'!CD63+'címrend államig'!CD63)</f>
        <v>0</v>
      </c>
      <c r="CE63" s="6">
        <f>SUM('címrend kötelező'!CE63+'címrend önként'!CE63+'címrend államig'!CE63)</f>
        <v>0</v>
      </c>
      <c r="CF63" s="6">
        <f>SUM('címrend kötelező'!CF63+'címrend önként'!CF63+'címrend államig'!CF63)</f>
        <v>0</v>
      </c>
      <c r="CG63" s="6">
        <f>SUM('címrend kötelező'!CG63+'címrend önként'!CG63+'címrend államig'!CG63)</f>
        <v>0</v>
      </c>
      <c r="CH63" s="6">
        <f>SUM('címrend kötelező'!CH63+'címrend önként'!CH63+'címrend államig'!CH63)</f>
        <v>0</v>
      </c>
      <c r="CI63" s="6">
        <f>SUM('címrend kötelező'!CI63+'címrend önként'!CI63+'címrend államig'!CI63)</f>
        <v>0</v>
      </c>
      <c r="CJ63" s="6">
        <f>SUM('címrend kötelező'!CJ63+'címrend önként'!CJ63+'címrend államig'!CJ63)</f>
        <v>0</v>
      </c>
      <c r="CK63" s="6">
        <f>SUM('címrend kötelező'!CK63+'címrend önként'!CK63+'címrend államig'!CK63)</f>
        <v>0</v>
      </c>
      <c r="CL63" s="6">
        <f>SUM('címrend kötelező'!CL63+'címrend önként'!CL63+'címrend államig'!CL63)</f>
        <v>0</v>
      </c>
      <c r="CM63" s="6">
        <f>SUM('címrend kötelező'!CM63+'címrend önként'!CM63+'címrend államig'!CM63)</f>
        <v>0</v>
      </c>
      <c r="CN63" s="6">
        <f>SUM('címrend kötelező'!CN63+'címrend önként'!CN63+'címrend államig'!CN63)</f>
        <v>0</v>
      </c>
      <c r="CO63" s="6">
        <f>SUM('címrend kötelező'!CO63+'címrend önként'!CO63+'címrend államig'!CO63)</f>
        <v>0</v>
      </c>
      <c r="CP63" s="6">
        <f>SUM('címrend kötelező'!CP63+'címrend önként'!CP63+'címrend államig'!CP63)</f>
        <v>0</v>
      </c>
      <c r="CQ63" s="6">
        <f>SUM('címrend kötelező'!CQ63+'címrend önként'!CQ63+'címrend államig'!CQ63)</f>
        <v>0</v>
      </c>
      <c r="CR63" s="6">
        <f>SUM('címrend kötelező'!CR63+'címrend önként'!CR63+'címrend államig'!CR63)</f>
        <v>0</v>
      </c>
      <c r="CS63" s="6">
        <f>SUM('címrend kötelező'!CS63+'címrend önként'!CS63+'címrend államig'!CS63)</f>
        <v>0</v>
      </c>
      <c r="CT63" s="6">
        <f>SUM('címrend kötelező'!CT63+'címrend önként'!CT63+'címrend államig'!CT63)</f>
        <v>0</v>
      </c>
      <c r="CU63" s="6">
        <f>SUM('címrend kötelező'!CU63+'címrend önként'!CU63+'címrend államig'!CU63)</f>
        <v>0</v>
      </c>
      <c r="CV63" s="6">
        <f>SUM('címrend kötelező'!CV63+'címrend önként'!CV63+'címrend államig'!CV63)</f>
        <v>0</v>
      </c>
      <c r="CW63" s="6">
        <f>SUM('címrend kötelező'!CW63+'címrend önként'!CW63+'címrend államig'!CW63)</f>
        <v>0</v>
      </c>
      <c r="CX63" s="6">
        <f>SUM('címrend kötelező'!CX63+'címrend önként'!CX63+'címrend államig'!CX63)</f>
        <v>0</v>
      </c>
      <c r="CY63" s="6">
        <f>SUM('címrend kötelező'!CY63+'címrend önként'!CY63+'címrend államig'!CY63)</f>
        <v>0</v>
      </c>
      <c r="CZ63" s="6">
        <f>SUM('címrend kötelező'!CZ63+'címrend önként'!CZ63+'címrend államig'!CZ63)</f>
        <v>0</v>
      </c>
      <c r="DA63" s="6">
        <f>SUM('címrend kötelező'!DA63+'címrend önként'!DA63+'címrend államig'!DA63)</f>
        <v>0</v>
      </c>
      <c r="DB63" s="6">
        <f>SUM('címrend kötelező'!DB63+'címrend önként'!DB63+'címrend államig'!DB63)</f>
        <v>0</v>
      </c>
      <c r="DC63" s="6">
        <f>SUM('címrend kötelező'!DC63+'címrend önként'!DC63+'címrend államig'!DC63)</f>
        <v>0</v>
      </c>
      <c r="DD63" s="6">
        <f>SUM('címrend kötelező'!DD63+'címrend önként'!DD63+'címrend államig'!DD63)</f>
        <v>0</v>
      </c>
      <c r="DE63" s="6">
        <f>SUM('címrend kötelező'!DE63+'címrend önként'!DE63+'címrend államig'!DE63)</f>
        <v>0</v>
      </c>
      <c r="DF63" s="6">
        <f>SUM('címrend kötelező'!DF63+'címrend önként'!DF63+'címrend államig'!DF63)</f>
        <v>0</v>
      </c>
      <c r="DG63" s="6">
        <f>SUM('címrend kötelező'!DG63+'címrend önként'!DG63+'címrend államig'!DG63)</f>
        <v>0</v>
      </c>
      <c r="DH63" s="6">
        <f>SUM('címrend kötelező'!DH63+'címrend önként'!DH63+'címrend államig'!DH63)</f>
        <v>0</v>
      </c>
      <c r="DI63" s="6">
        <f>SUM('címrend kötelező'!DI63+'címrend önként'!DI63+'címrend államig'!DI63)</f>
        <v>0</v>
      </c>
      <c r="DJ63" s="6">
        <f>SUM('címrend kötelező'!DJ63+'címrend önként'!DJ63+'címrend államig'!DJ63)</f>
        <v>0</v>
      </c>
      <c r="DK63" s="6">
        <f>SUM('címrend kötelező'!DK63+'címrend önként'!DK63+'címrend államig'!DK63)</f>
        <v>0</v>
      </c>
      <c r="DL63" s="6">
        <f>SUM('címrend kötelező'!DL63+'címrend önként'!DL63+'címrend államig'!DL63)</f>
        <v>0</v>
      </c>
      <c r="DM63" s="6">
        <f>SUM('címrend kötelező'!DM63+'címrend önként'!DM63+'címrend államig'!DM63)</f>
        <v>0</v>
      </c>
      <c r="DN63" s="6">
        <f>SUM('címrend kötelező'!DN63+'címrend önként'!DN63+'címrend államig'!DN63)</f>
        <v>0</v>
      </c>
      <c r="DO63" s="6">
        <f>SUM('címrend kötelező'!DO63+'címrend önként'!DO63+'címrend államig'!DO63)</f>
        <v>0</v>
      </c>
      <c r="DP63" s="6">
        <f>SUM('címrend kötelező'!DP63+'címrend önként'!DP63+'címrend államig'!DP63)</f>
        <v>0</v>
      </c>
      <c r="DQ63" s="6">
        <f>SUM('címrend kötelező'!DQ63+'címrend önként'!DQ63+'címrend államig'!DQ63)</f>
        <v>0</v>
      </c>
      <c r="DR63" s="251">
        <f t="shared" ref="DR63:DR66" si="1734">SUM(B63+E63+H63+K63+N63+Q63+T63+W63+Z63+AC63+AF63+AI63+AL63+AO63+AR63+AU63+AX63+BA63+BD63+BG63+BJ63+BM63+BP63+BS63+BV63+BY63+CB63+CE63+CH63+CK63+CN63+CQ63+CT63+CW63+CZ63+DC63+DF63+DI63+DL63+DO63)</f>
        <v>0</v>
      </c>
      <c r="DS63" s="251">
        <f t="shared" ref="DS63:DS66" si="1735">SUM(C63+F63+I63+L63+O63+R63+U63+X63+AA63+AD63+AG63+AJ63+AM63+AP63+AS63+AV63+AY63+BB63+BE63+BH63+BK63+BN63+BQ63+BT63+BW63+BZ63+CC63+CF63+CI63+CL63+CO63+CR63+CU63+CX63+DA63+DD63+DG63+DJ63+DM63+DP63)</f>
        <v>0</v>
      </c>
      <c r="DT63" s="251">
        <f t="shared" ref="DT63:DT66" si="1736">SUM(D63+G63+J63+M63+P63+S63+V63+Y63+AB63+AE63+AH63+AK63+AN63+AQ63+AT63+AW63+AZ63+BC63+BF63+BI63+BL63+BO63+BR63+BU63+BX63+CA63+CD63+CG63+CJ63+CM63+CP63+CS63+CV63+CY63+DB63+DE63+DH63+DK63+DN63+DQ63)</f>
        <v>0</v>
      </c>
      <c r="DU63" s="6">
        <f>SUM('címrend kötelező'!DU63+'címrend önként'!DU63+'címrend államig'!DU63)</f>
        <v>16608</v>
      </c>
      <c r="DV63" s="6">
        <f>SUM('címrend kötelező'!DV63+'címrend önként'!DV63+'címrend államig'!DV63)</f>
        <v>0</v>
      </c>
      <c r="DW63" s="6">
        <f>SUM('címrend kötelező'!DW63+'címrend önként'!DW63+'címrend államig'!DW63)</f>
        <v>16608</v>
      </c>
      <c r="DX63" s="6">
        <f>SUM('címrend kötelező'!DX63+'címrend önként'!DX63+'címrend államig'!DX63)</f>
        <v>5211</v>
      </c>
      <c r="DY63" s="6">
        <f>SUM('címrend kötelező'!DY63+'címrend önként'!DY63+'címrend államig'!DY63)</f>
        <v>0</v>
      </c>
      <c r="DZ63" s="6">
        <f>SUM('címrend kötelező'!DZ63+'címrend önként'!DZ63+'címrend államig'!DZ63)</f>
        <v>5211</v>
      </c>
      <c r="EA63" s="6">
        <f>SUM('címrend kötelező'!EA63+'címrend önként'!EA63+'címrend államig'!EA63)</f>
        <v>4232</v>
      </c>
      <c r="EB63" s="6">
        <f>SUM('címrend kötelező'!EB63+'címrend önként'!EB63+'címrend államig'!EB63)</f>
        <v>0</v>
      </c>
      <c r="EC63" s="6">
        <f>SUM('címrend kötelező'!EC63+'címrend önként'!EC63+'címrend államig'!EC63)</f>
        <v>4232</v>
      </c>
      <c r="ED63" s="6">
        <f>SUM('címrend kötelező'!ED63+'címrend önként'!ED63+'címrend államig'!ED63)</f>
        <v>280002</v>
      </c>
      <c r="EE63" s="6">
        <f>SUM('címrend kötelező'!EE63+'címrend önként'!EE63+'címrend államig'!EE63)</f>
        <v>0</v>
      </c>
      <c r="EF63" s="6">
        <f>SUM('címrend kötelező'!EF63+'címrend önként'!EF63+'címrend államig'!EF63)</f>
        <v>280002</v>
      </c>
      <c r="EG63" s="6">
        <f>SUM('címrend kötelező'!EG63+'címrend önként'!EG63+'címrend államig'!EG63)</f>
        <v>47596</v>
      </c>
      <c r="EH63" s="6">
        <f>SUM('címrend kötelező'!EH63+'címrend önként'!EH63+'címrend államig'!EH63)</f>
        <v>0</v>
      </c>
      <c r="EI63" s="6">
        <f>SUM('címrend kötelező'!EI63+'címrend önként'!EI63+'címrend államig'!EI63)</f>
        <v>47596</v>
      </c>
      <c r="EJ63" s="6">
        <f>SUM('címrend kötelező'!EJ63+'címrend önként'!EJ63+'címrend államig'!EJ63)</f>
        <v>79759</v>
      </c>
      <c r="EK63" s="6">
        <f>SUM('címrend kötelező'!EK63+'címrend önként'!EK63+'címrend államig'!EK63)</f>
        <v>0</v>
      </c>
      <c r="EL63" s="6">
        <f>SUM('címrend kötelező'!EL63+'címrend önként'!EL63+'címrend államig'!EL63)</f>
        <v>79759</v>
      </c>
      <c r="EM63" s="6">
        <f>SUM('címrend kötelező'!EM63+'címrend önként'!EM63+'címrend államig'!EM63)</f>
        <v>14410</v>
      </c>
      <c r="EN63" s="6">
        <f>SUM('címrend kötelező'!EN63+'címrend önként'!EN63+'címrend államig'!EN63)</f>
        <v>0</v>
      </c>
      <c r="EO63" s="6">
        <f>SUM('címrend kötelező'!EO63+'címrend önként'!EO63+'címrend államig'!EO63)</f>
        <v>14410</v>
      </c>
      <c r="EP63" s="6">
        <f>SUM('címrend kötelező'!EP63+'címrend önként'!EP63+'címrend államig'!EP63)</f>
        <v>1471512</v>
      </c>
      <c r="EQ63" s="6">
        <f>SUM('címrend kötelező'!EQ63+'címrend önként'!EQ63+'címrend államig'!EQ63)</f>
        <v>-11077</v>
      </c>
      <c r="ER63" s="6">
        <f>SUM('címrend kötelező'!ER63+'címrend önként'!ER63+'címrend államig'!ER63)</f>
        <v>1460435</v>
      </c>
      <c r="ES63" s="6">
        <f>SUM('címrend kötelező'!ES63+'címrend önként'!ES63+'címrend államig'!ES63)</f>
        <v>515832</v>
      </c>
      <c r="ET63" s="6">
        <f>SUM('címrend kötelező'!ET63+'címrend önként'!ET63+'címrend államig'!ET63)</f>
        <v>-3454</v>
      </c>
      <c r="EU63" s="6">
        <f>SUM('címrend kötelező'!EU63+'címrend önként'!EU63+'címrend államig'!EU63)</f>
        <v>512378</v>
      </c>
      <c r="EV63" s="251">
        <f t="shared" ref="EV63:EV66" si="1737">DU63+DX63+EA63+ED63+EG63+EJ63+EM63+EP63+ES63</f>
        <v>2435162</v>
      </c>
      <c r="EW63" s="251">
        <f t="shared" ref="EW63:EW66" si="1738">DV63+DY63+EB63+EE63+EH63+EK63+EN63+EQ63+ET63</f>
        <v>-14531</v>
      </c>
      <c r="EX63" s="251">
        <f t="shared" ref="EX63:EX66" si="1739">DW63+DZ63+EC63+EF63+EI63+EL63+EO63+ER63+EU63</f>
        <v>2420631</v>
      </c>
      <c r="EY63" s="251">
        <f>'címrend kötelező'!EY63+'címrend önként'!EY63+'címrend államig'!EY63</f>
        <v>69866</v>
      </c>
      <c r="EZ63" s="251">
        <f>'címrend kötelező'!EZ63+'címrend önként'!EZ63+'címrend államig'!EZ63</f>
        <v>1127</v>
      </c>
      <c r="FA63" s="251">
        <f>'címrend kötelező'!FA63+'címrend önként'!FA63+'címrend államig'!FA63</f>
        <v>70993</v>
      </c>
      <c r="FB63" s="251">
        <f>'címrend kötelező'!FB63+'címrend önként'!FB63+'címrend államig'!FB63</f>
        <v>120174</v>
      </c>
      <c r="FC63" s="251">
        <f>'címrend kötelező'!FC63+'címrend önként'!FC63+'címrend államig'!FC63</f>
        <v>-6346</v>
      </c>
      <c r="FD63" s="251">
        <f>'címrend kötelező'!FD63+'címrend önként'!FD63+'címrend államig'!FD63</f>
        <v>113828</v>
      </c>
      <c r="FE63" s="251">
        <f>'címrend kötelező'!FE63+'címrend önként'!FE63+'címrend államig'!FE63</f>
        <v>69658</v>
      </c>
      <c r="FF63" s="251">
        <f>'címrend kötelező'!FF63+'címrend önként'!FF63+'címrend államig'!FF63</f>
        <v>2997</v>
      </c>
      <c r="FG63" s="251">
        <f>'címrend kötelező'!FG63+'címrend önként'!FG63+'címrend államig'!FG63</f>
        <v>72655</v>
      </c>
      <c r="FH63" s="251">
        <f>'címrend kötelező'!FH63+'címrend önként'!FH63+'címrend államig'!FH63</f>
        <v>190342</v>
      </c>
      <c r="FI63" s="251">
        <f>'címrend kötelező'!FI63+'címrend önként'!FI63+'címrend államig'!FI63</f>
        <v>3822</v>
      </c>
      <c r="FJ63" s="251">
        <f>'címrend kötelező'!FJ63+'címrend önként'!FJ63+'címrend államig'!FJ63</f>
        <v>194164</v>
      </c>
      <c r="FK63" s="251">
        <f>'címrend kötelező'!FK63+'címrend önként'!FK63+'címrend államig'!FK63</f>
        <v>134872</v>
      </c>
      <c r="FL63" s="251">
        <f>'címrend kötelező'!FL63+'címrend önként'!FL63+'címrend államig'!FL63</f>
        <v>4403</v>
      </c>
      <c r="FM63" s="251">
        <f>'címrend kötelező'!FM63+'címrend önként'!FM63+'címrend államig'!FM63</f>
        <v>139275</v>
      </c>
      <c r="FN63" s="251">
        <f>'címrend kötelező'!FN63+'címrend önként'!FN63+'címrend államig'!FN63</f>
        <v>197700</v>
      </c>
      <c r="FO63" s="251">
        <f>'címrend kötelező'!FO63+'címrend önként'!FO63+'címrend államig'!FO63</f>
        <v>166</v>
      </c>
      <c r="FP63" s="251">
        <f>'címrend kötelező'!FP63+'címrend önként'!FP63+'címrend államig'!FP63</f>
        <v>197866</v>
      </c>
      <c r="FQ63" s="251">
        <f>'címrend kötelező'!FQ63+'címrend önként'!FQ63+'címrend államig'!FQ63</f>
        <v>114534</v>
      </c>
      <c r="FR63" s="251">
        <f>'címrend kötelező'!FR63+'címrend önként'!FR63+'címrend államig'!FR63</f>
        <v>1073</v>
      </c>
      <c r="FS63" s="251">
        <f>'címrend kötelező'!FS63+'címrend önként'!FS63+'címrend államig'!FS63</f>
        <v>115607</v>
      </c>
      <c r="FT63" s="251">
        <f>'címrend kötelező'!FT63+'címrend önként'!FT63+'címrend államig'!FT63</f>
        <v>162010</v>
      </c>
      <c r="FU63" s="251">
        <f>'címrend kötelező'!FU63+'címrend önként'!FU63+'címrend államig'!FU63</f>
        <v>14059</v>
      </c>
      <c r="FV63" s="251">
        <f>'címrend kötelező'!FV63+'címrend önként'!FV63+'címrend államig'!FV63</f>
        <v>176069</v>
      </c>
      <c r="FW63" s="251">
        <f>'címrend kötelező'!FW63+'címrend önként'!FW63+'címrend államig'!FW63</f>
        <v>84248</v>
      </c>
      <c r="FX63" s="251">
        <f>'címrend kötelező'!FX63+'címrend önként'!FX63+'címrend államig'!FX63</f>
        <v>919</v>
      </c>
      <c r="FY63" s="251">
        <f>'címrend kötelező'!FY63+'címrend önként'!FY63+'címrend államig'!FY63</f>
        <v>85167</v>
      </c>
      <c r="FZ63" s="251">
        <f>'címrend kötelező'!FZ63+'címrend önként'!FZ63+'címrend államig'!FZ63</f>
        <v>17606</v>
      </c>
      <c r="GA63" s="251">
        <f>'címrend kötelező'!GA63+'címrend önként'!GA63+'címrend államig'!GA63</f>
        <v>-17</v>
      </c>
      <c r="GB63" s="251">
        <f>'címrend kötelező'!GB63+'címrend önként'!GB63+'címrend államig'!GB63</f>
        <v>17589</v>
      </c>
      <c r="GC63" s="251">
        <f>'címrend kötelező'!GC63+'címrend önként'!GC63+'címrend államig'!GC63</f>
        <v>59935</v>
      </c>
      <c r="GD63" s="251">
        <f>'címrend kötelező'!GD63+'címrend önként'!GD63+'címrend államig'!GD63</f>
        <v>572</v>
      </c>
      <c r="GE63" s="251">
        <f>'címrend kötelező'!GE63+'címrend önként'!GE63+'címrend államig'!GE63</f>
        <v>60507</v>
      </c>
      <c r="GF63" s="251">
        <f>'címrend kötelező'!GF63+'címrend önként'!GF63+'címrend államig'!GF63</f>
        <v>695411</v>
      </c>
      <c r="GG63" s="251">
        <f>'címrend kötelező'!GG63+'címrend önként'!GG63+'címrend államig'!GG63</f>
        <v>9628</v>
      </c>
      <c r="GH63" s="251">
        <f>'címrend kötelező'!GH63+'címrend önként'!GH63+'címrend államig'!GH63</f>
        <v>705039</v>
      </c>
      <c r="GI63" s="251">
        <f>'címrend kötelező'!GI63+'címrend önként'!GI63+'címrend államig'!GI63</f>
        <v>73739</v>
      </c>
      <c r="GJ63" s="251">
        <f>'címrend kötelező'!GJ63+'címrend önként'!GJ63+'címrend államig'!GJ63</f>
        <v>950</v>
      </c>
      <c r="GK63" s="251">
        <f>'címrend kötelező'!GK63+'címrend önként'!GK63+'címrend államig'!GK63</f>
        <v>74689</v>
      </c>
      <c r="GL63" s="251">
        <f>EY63+FB63+FE63+FH63+FK63+FN63+FQ63+FT63+FW63+FZ63+GC63+GF63+GI63</f>
        <v>1990095</v>
      </c>
      <c r="GM63" s="251">
        <f t="shared" ref="GM63:GN66" si="1740">EZ63+FC63+FF63+FI63+FL63+FO63+FR63+FU63+FX63+GA63+GD63+GG63+GJ63</f>
        <v>33353</v>
      </c>
      <c r="GN63" s="251">
        <f t="shared" si="1740"/>
        <v>2023448</v>
      </c>
      <c r="GO63" s="251">
        <f>'címrend kötelező'!GO63+'címrend önként'!GO63+'címrend államig'!GO63</f>
        <v>907563</v>
      </c>
      <c r="GP63" s="251">
        <f>'címrend kötelező'!GP63+'címrend önként'!GP63+'címrend államig'!GP63</f>
        <v>-6771</v>
      </c>
      <c r="GQ63" s="251">
        <f>'címrend kötelező'!GQ63+'címrend önként'!GQ63+'címrend államig'!GQ63</f>
        <v>900792</v>
      </c>
      <c r="GR63" s="251">
        <f>'címrend kötelező'!GR63+'címrend önként'!GR63+'címrend államig'!GR63</f>
        <v>159194</v>
      </c>
      <c r="GS63" s="251">
        <f>'címrend kötelező'!GS63+'címrend önként'!GS63+'címrend államig'!GS63</f>
        <v>3342</v>
      </c>
      <c r="GT63" s="251">
        <f>'címrend kötelező'!GT63+'címrend önként'!GT63+'címrend államig'!GT63</f>
        <v>162536</v>
      </c>
      <c r="GU63" s="251">
        <f>'címrend kötelező'!GU63+'címrend önként'!GU63+'címrend államig'!GU63</f>
        <v>1407153</v>
      </c>
      <c r="GV63" s="251">
        <f>'címrend kötelező'!GV63+'címrend önként'!GV63+'címrend államig'!GV63</f>
        <v>-5174</v>
      </c>
      <c r="GW63" s="251">
        <f>'címrend kötelező'!GW63+'címrend önként'!GW63+'címrend államig'!GW63</f>
        <v>1401979</v>
      </c>
      <c r="GX63" s="251">
        <f t="shared" si="881"/>
        <v>4464005</v>
      </c>
      <c r="GY63" s="251">
        <f t="shared" ref="GY63:GY66" si="1741">GM63+GP63+GS63+GV63</f>
        <v>24750</v>
      </c>
      <c r="GZ63" s="251">
        <f t="shared" ref="GZ63:GZ66" si="1742">GN63+GQ63+GT63+GW63</f>
        <v>4488755</v>
      </c>
      <c r="HA63" s="536">
        <f t="shared" si="884"/>
        <v>6899167</v>
      </c>
      <c r="HB63" s="536">
        <f t="shared" ref="HB63:HB66" si="1743">DS63+EW63+GY63</f>
        <v>10219</v>
      </c>
      <c r="HC63" s="648">
        <f t="shared" ref="HC63:HC66" si="1744">DT63+EX63+GZ63</f>
        <v>6909386</v>
      </c>
      <c r="HE63" s="136"/>
      <c r="HF63" s="136"/>
    </row>
    <row r="64" spans="1:214" ht="15" customHeight="1" x14ac:dyDescent="0.2">
      <c r="A64" s="120" t="s">
        <v>431</v>
      </c>
      <c r="B64" s="6">
        <f>SUM('címrend kötelező'!B64+'címrend önként'!B64+'címrend államig'!B64)</f>
        <v>0</v>
      </c>
      <c r="C64" s="6">
        <f>SUM('címrend kötelező'!C64+'címrend önként'!C64+'címrend államig'!C64)</f>
        <v>0</v>
      </c>
      <c r="D64" s="6">
        <f>SUM('címrend kötelező'!D64+'címrend önként'!D64+'címrend államig'!D64)</f>
        <v>0</v>
      </c>
      <c r="E64" s="6">
        <f>SUM('címrend kötelező'!E64+'címrend önként'!E64+'címrend államig'!E64)</f>
        <v>0</v>
      </c>
      <c r="F64" s="6">
        <f>SUM('címrend kötelező'!F64+'címrend önként'!F64+'címrend államig'!F64)</f>
        <v>0</v>
      </c>
      <c r="G64" s="6">
        <f>SUM('címrend kötelező'!G64+'címrend önként'!G64+'címrend államig'!G64)</f>
        <v>0</v>
      </c>
      <c r="H64" s="6">
        <f>SUM('címrend kötelező'!H64+'címrend önként'!H64+'címrend államig'!H64)</f>
        <v>0</v>
      </c>
      <c r="I64" s="6">
        <f>SUM('címrend kötelező'!I64+'címrend önként'!I64+'címrend államig'!I64)</f>
        <v>0</v>
      </c>
      <c r="J64" s="6">
        <f>SUM('címrend kötelező'!J64+'címrend önként'!J64+'címrend államig'!J64)</f>
        <v>0</v>
      </c>
      <c r="K64" s="6">
        <f>SUM('címrend kötelező'!K64+'címrend önként'!K64+'címrend államig'!K64)</f>
        <v>0</v>
      </c>
      <c r="L64" s="6">
        <f>SUM('címrend kötelező'!L64+'címrend önként'!L64+'címrend államig'!L64)</f>
        <v>0</v>
      </c>
      <c r="M64" s="6">
        <f>SUM('címrend kötelező'!M64+'címrend önként'!M64+'címrend államig'!M64)</f>
        <v>0</v>
      </c>
      <c r="N64" s="6">
        <f>SUM('címrend kötelező'!N64+'címrend önként'!N64+'címrend államig'!N64)</f>
        <v>0</v>
      </c>
      <c r="O64" s="6">
        <f>SUM('címrend kötelező'!O64+'címrend önként'!O64+'címrend államig'!O64)</f>
        <v>0</v>
      </c>
      <c r="P64" s="6">
        <f>SUM('címrend kötelező'!P64+'címrend önként'!P64+'címrend államig'!P64)</f>
        <v>0</v>
      </c>
      <c r="Q64" s="6">
        <f>SUM('címrend kötelező'!Q64+'címrend önként'!Q64+'címrend államig'!Q64)</f>
        <v>0</v>
      </c>
      <c r="R64" s="6">
        <f>SUM('címrend kötelező'!R64+'címrend önként'!R64+'címrend államig'!R64)</f>
        <v>0</v>
      </c>
      <c r="S64" s="6">
        <f>SUM('címrend kötelező'!S64+'címrend önként'!S64+'címrend államig'!S64)</f>
        <v>0</v>
      </c>
      <c r="T64" s="6">
        <f>SUM('címrend kötelező'!T64+'címrend önként'!T64+'címrend államig'!T64)</f>
        <v>0</v>
      </c>
      <c r="U64" s="6">
        <f>SUM('címrend kötelező'!U64+'címrend önként'!U64+'címrend államig'!U64)</f>
        <v>0</v>
      </c>
      <c r="V64" s="6">
        <f>SUM('címrend kötelező'!V64+'címrend önként'!V64+'címrend államig'!V64)</f>
        <v>0</v>
      </c>
      <c r="W64" s="6">
        <f>SUM('címrend kötelező'!W64+'címrend önként'!W64+'címrend államig'!W64)</f>
        <v>0</v>
      </c>
      <c r="X64" s="6">
        <f>SUM('címrend kötelező'!X64+'címrend önként'!X64+'címrend államig'!X64)</f>
        <v>0</v>
      </c>
      <c r="Y64" s="6">
        <f>SUM('címrend kötelező'!Y64+'címrend önként'!Y64+'címrend államig'!Y64)</f>
        <v>0</v>
      </c>
      <c r="Z64" s="6">
        <f>SUM('címrend kötelező'!Z64+'címrend önként'!Z64+'címrend államig'!Z64)</f>
        <v>0</v>
      </c>
      <c r="AA64" s="6">
        <f>SUM('címrend kötelező'!AA64+'címrend önként'!AA64+'címrend államig'!AA64)</f>
        <v>0</v>
      </c>
      <c r="AB64" s="6">
        <f>SUM('címrend kötelező'!AB64+'címrend önként'!AB64+'címrend államig'!AB64)</f>
        <v>0</v>
      </c>
      <c r="AC64" s="6">
        <f>SUM('címrend kötelező'!AC64+'címrend önként'!AC64+'címrend államig'!AC64)</f>
        <v>0</v>
      </c>
      <c r="AD64" s="6">
        <f>SUM('címrend kötelező'!AD64+'címrend önként'!AD64+'címrend államig'!AD64)</f>
        <v>0</v>
      </c>
      <c r="AE64" s="6">
        <f>SUM('címrend kötelező'!AE64+'címrend önként'!AE64+'címrend államig'!AE64)</f>
        <v>0</v>
      </c>
      <c r="AF64" s="6">
        <f>SUM('címrend kötelező'!AF64+'címrend önként'!AF64+'címrend államig'!AF64)</f>
        <v>0</v>
      </c>
      <c r="AG64" s="6">
        <f>SUM('címrend kötelező'!AG64+'címrend önként'!AG64+'címrend államig'!AG64)</f>
        <v>0</v>
      </c>
      <c r="AH64" s="6">
        <f>SUM('címrend kötelező'!AH64+'címrend önként'!AH64+'címrend államig'!AH64)</f>
        <v>0</v>
      </c>
      <c r="AI64" s="6">
        <f>SUM('címrend kötelező'!AI64+'címrend önként'!AI64+'címrend államig'!AI64)</f>
        <v>0</v>
      </c>
      <c r="AJ64" s="6">
        <f>SUM('címrend kötelező'!AJ64+'címrend önként'!AJ64+'címrend államig'!AJ64)</f>
        <v>0</v>
      </c>
      <c r="AK64" s="6">
        <f>SUM('címrend kötelező'!AK64+'címrend önként'!AK64+'címrend államig'!AK64)</f>
        <v>0</v>
      </c>
      <c r="AL64" s="6">
        <f>SUM('címrend kötelező'!AL64+'címrend önként'!AL64+'címrend államig'!AL64)</f>
        <v>0</v>
      </c>
      <c r="AM64" s="6">
        <f>SUM('címrend kötelező'!AM64+'címrend önként'!AM64+'címrend államig'!AM64)</f>
        <v>0</v>
      </c>
      <c r="AN64" s="6">
        <f>SUM('címrend kötelező'!AN64+'címrend önként'!AN64+'címrend államig'!AN64)</f>
        <v>0</v>
      </c>
      <c r="AO64" s="6">
        <f>SUM('címrend kötelező'!AO64+'címrend önként'!AO64+'címrend államig'!AO64)</f>
        <v>0</v>
      </c>
      <c r="AP64" s="6">
        <f>SUM('címrend kötelező'!AP64+'címrend önként'!AP64+'címrend államig'!AP64)</f>
        <v>0</v>
      </c>
      <c r="AQ64" s="6">
        <f>SUM('címrend kötelező'!AQ64+'címrend önként'!AQ64+'címrend államig'!AQ64)</f>
        <v>0</v>
      </c>
      <c r="AR64" s="6">
        <f>SUM('címrend kötelező'!AR64+'címrend önként'!AR64+'címrend államig'!AR64)</f>
        <v>0</v>
      </c>
      <c r="AS64" s="6">
        <f>SUM('címrend kötelező'!AS64+'címrend önként'!AS64+'címrend államig'!AS64)</f>
        <v>0</v>
      </c>
      <c r="AT64" s="6">
        <f>SUM('címrend kötelező'!AT64+'címrend önként'!AT64+'címrend államig'!AT64)</f>
        <v>0</v>
      </c>
      <c r="AU64" s="6">
        <f>SUM('címrend kötelező'!AU64+'címrend önként'!AU64+'címrend államig'!AU64)</f>
        <v>0</v>
      </c>
      <c r="AV64" s="6">
        <f>SUM('címrend kötelező'!AV64+'címrend önként'!AV64+'címrend államig'!AV64)</f>
        <v>0</v>
      </c>
      <c r="AW64" s="6">
        <f>SUM('címrend kötelező'!AW64+'címrend önként'!AW64+'címrend államig'!AW64)</f>
        <v>0</v>
      </c>
      <c r="AX64" s="6">
        <f>SUM('címrend kötelező'!AX64+'címrend önként'!AX64+'címrend államig'!AX64)</f>
        <v>0</v>
      </c>
      <c r="AY64" s="6">
        <f>SUM('címrend kötelező'!AY64+'címrend önként'!AY64+'címrend államig'!AY64)</f>
        <v>0</v>
      </c>
      <c r="AZ64" s="6">
        <f>SUM('címrend kötelező'!AZ64+'címrend önként'!AZ64+'címrend államig'!AZ64)</f>
        <v>0</v>
      </c>
      <c r="BA64" s="6">
        <f>SUM('címrend kötelező'!BA64+'címrend önként'!BA64+'címrend államig'!BA64)</f>
        <v>0</v>
      </c>
      <c r="BB64" s="6">
        <f>SUM('címrend kötelező'!BB64+'címrend önként'!BB64+'címrend államig'!BB64)</f>
        <v>0</v>
      </c>
      <c r="BC64" s="6">
        <f>SUM('címrend kötelező'!BC64+'címrend önként'!BC64+'címrend államig'!BC64)</f>
        <v>0</v>
      </c>
      <c r="BD64" s="6">
        <f>SUM('címrend kötelező'!BD64+'címrend önként'!BD64+'címrend államig'!BD64)</f>
        <v>0</v>
      </c>
      <c r="BE64" s="6">
        <f>SUM('címrend kötelező'!BE64+'címrend önként'!BE64+'címrend államig'!BE64)</f>
        <v>0</v>
      </c>
      <c r="BF64" s="6">
        <f>SUM('címrend kötelező'!BF64+'címrend önként'!BF64+'címrend államig'!BF64)</f>
        <v>0</v>
      </c>
      <c r="BG64" s="6">
        <f>SUM('címrend kötelező'!BG64+'címrend önként'!BG64+'címrend államig'!BG64)</f>
        <v>0</v>
      </c>
      <c r="BH64" s="6">
        <f>SUM('címrend kötelező'!BH64+'címrend önként'!BH64+'címrend államig'!BH64)</f>
        <v>0</v>
      </c>
      <c r="BI64" s="6">
        <f>SUM('címrend kötelező'!BI64+'címrend önként'!BI64+'címrend államig'!BI64)</f>
        <v>0</v>
      </c>
      <c r="BJ64" s="6">
        <f>SUM('címrend kötelező'!BJ64+'címrend önként'!BJ64+'címrend államig'!BJ64)</f>
        <v>0</v>
      </c>
      <c r="BK64" s="6">
        <f>SUM('címrend kötelező'!BK64+'címrend önként'!BK64+'címrend államig'!BK64)</f>
        <v>0</v>
      </c>
      <c r="BL64" s="6">
        <f>SUM('címrend kötelező'!BL64+'címrend önként'!BL64+'címrend államig'!BL64)</f>
        <v>0</v>
      </c>
      <c r="BM64" s="6">
        <f>SUM('címrend kötelező'!BM64+'címrend önként'!BM64+'címrend államig'!BM64)</f>
        <v>0</v>
      </c>
      <c r="BN64" s="6">
        <f>SUM('címrend kötelező'!BN64+'címrend önként'!BN64+'címrend államig'!BN64)</f>
        <v>0</v>
      </c>
      <c r="BO64" s="6">
        <f>SUM('címrend kötelező'!BO64+'címrend önként'!BO64+'címrend államig'!BO64)</f>
        <v>0</v>
      </c>
      <c r="BP64" s="6">
        <f>SUM('címrend kötelező'!BP64+'címrend önként'!BP64+'címrend államig'!BP64)</f>
        <v>0</v>
      </c>
      <c r="BQ64" s="6">
        <f>SUM('címrend kötelező'!BQ64+'címrend önként'!BQ64+'címrend államig'!BQ64)</f>
        <v>0</v>
      </c>
      <c r="BR64" s="6">
        <f>SUM('címrend kötelező'!BR64+'címrend önként'!BR64+'címrend államig'!BR64)</f>
        <v>0</v>
      </c>
      <c r="BS64" s="6">
        <f>SUM('címrend kötelező'!BS64+'címrend önként'!BS64+'címrend államig'!BS64)</f>
        <v>0</v>
      </c>
      <c r="BT64" s="6">
        <f>SUM('címrend kötelező'!BT64+'címrend önként'!BT64+'címrend államig'!BT64)</f>
        <v>0</v>
      </c>
      <c r="BU64" s="6">
        <f>SUM('címrend kötelező'!BU64+'címrend önként'!BU64+'címrend államig'!BU64)</f>
        <v>0</v>
      </c>
      <c r="BV64" s="6">
        <f>SUM('címrend kötelező'!BV64+'címrend önként'!BV64+'címrend államig'!BV64)</f>
        <v>0</v>
      </c>
      <c r="BW64" s="6">
        <f>SUM('címrend kötelező'!BW64+'címrend önként'!BW64+'címrend államig'!BW64)</f>
        <v>0</v>
      </c>
      <c r="BX64" s="6">
        <f>SUM('címrend kötelező'!BX64+'címrend önként'!BX64+'címrend államig'!BX64)</f>
        <v>0</v>
      </c>
      <c r="BY64" s="6">
        <f>SUM('címrend kötelező'!BY64+'címrend önként'!BY64+'címrend államig'!BY64)</f>
        <v>0</v>
      </c>
      <c r="BZ64" s="6">
        <f>SUM('címrend kötelező'!BZ64+'címrend önként'!BZ64+'címrend államig'!BZ64)</f>
        <v>0</v>
      </c>
      <c r="CA64" s="6">
        <f>SUM('címrend kötelező'!CA64+'címrend önként'!CA64+'címrend államig'!CA64)</f>
        <v>0</v>
      </c>
      <c r="CB64" s="6">
        <f>SUM('címrend kötelező'!CB64+'címrend önként'!CB64+'címrend államig'!CB64)</f>
        <v>0</v>
      </c>
      <c r="CC64" s="6">
        <f>SUM('címrend kötelező'!CC64+'címrend önként'!CC64+'címrend államig'!CC64)</f>
        <v>0</v>
      </c>
      <c r="CD64" s="6">
        <f>SUM('címrend kötelező'!CD64+'címrend önként'!CD64+'címrend államig'!CD64)</f>
        <v>0</v>
      </c>
      <c r="CE64" s="6">
        <f>SUM('címrend kötelező'!CE64+'címrend önként'!CE64+'címrend államig'!CE64)</f>
        <v>0</v>
      </c>
      <c r="CF64" s="6">
        <f>SUM('címrend kötelező'!CF64+'címrend önként'!CF64+'címrend államig'!CF64)</f>
        <v>0</v>
      </c>
      <c r="CG64" s="6">
        <f>SUM('címrend kötelező'!CG64+'címrend önként'!CG64+'címrend államig'!CG64)</f>
        <v>0</v>
      </c>
      <c r="CH64" s="6">
        <f>SUM('címrend kötelező'!CH64+'címrend önként'!CH64+'címrend államig'!CH64)</f>
        <v>0</v>
      </c>
      <c r="CI64" s="6">
        <f>SUM('címrend kötelező'!CI64+'címrend önként'!CI64+'címrend államig'!CI64)</f>
        <v>0</v>
      </c>
      <c r="CJ64" s="6">
        <f>SUM('címrend kötelező'!CJ64+'címrend önként'!CJ64+'címrend államig'!CJ64)</f>
        <v>0</v>
      </c>
      <c r="CK64" s="6">
        <f>SUM('címrend kötelező'!CK64+'címrend önként'!CK64+'címrend államig'!CK64)</f>
        <v>0</v>
      </c>
      <c r="CL64" s="6">
        <f>SUM('címrend kötelező'!CL64+'címrend önként'!CL64+'címrend államig'!CL64)</f>
        <v>0</v>
      </c>
      <c r="CM64" s="6">
        <f>SUM('címrend kötelező'!CM64+'címrend önként'!CM64+'címrend államig'!CM64)</f>
        <v>0</v>
      </c>
      <c r="CN64" s="6">
        <f>SUM('címrend kötelező'!CN64+'címrend önként'!CN64+'címrend államig'!CN64)</f>
        <v>0</v>
      </c>
      <c r="CO64" s="6">
        <f>SUM('címrend kötelező'!CO64+'címrend önként'!CO64+'címrend államig'!CO64)</f>
        <v>0</v>
      </c>
      <c r="CP64" s="6">
        <f>SUM('címrend kötelező'!CP64+'címrend önként'!CP64+'címrend államig'!CP64)</f>
        <v>0</v>
      </c>
      <c r="CQ64" s="6">
        <f>SUM('címrend kötelező'!CQ64+'címrend önként'!CQ64+'címrend államig'!CQ64)</f>
        <v>0</v>
      </c>
      <c r="CR64" s="6">
        <f>SUM('címrend kötelező'!CR64+'címrend önként'!CR64+'címrend államig'!CR64)</f>
        <v>0</v>
      </c>
      <c r="CS64" s="6">
        <f>SUM('címrend kötelező'!CS64+'címrend önként'!CS64+'címrend államig'!CS64)</f>
        <v>0</v>
      </c>
      <c r="CT64" s="6">
        <f>SUM('címrend kötelező'!CT64+'címrend önként'!CT64+'címrend államig'!CT64)</f>
        <v>0</v>
      </c>
      <c r="CU64" s="6">
        <f>SUM('címrend kötelező'!CU64+'címrend önként'!CU64+'címrend államig'!CU64)</f>
        <v>0</v>
      </c>
      <c r="CV64" s="6">
        <f>SUM('címrend kötelező'!CV64+'címrend önként'!CV64+'címrend államig'!CV64)</f>
        <v>0</v>
      </c>
      <c r="CW64" s="6">
        <f>SUM('címrend kötelező'!CW64+'címrend önként'!CW64+'címrend államig'!CW64)</f>
        <v>0</v>
      </c>
      <c r="CX64" s="6">
        <f>SUM('címrend kötelező'!CX64+'címrend önként'!CX64+'címrend államig'!CX64)</f>
        <v>0</v>
      </c>
      <c r="CY64" s="6">
        <f>SUM('címrend kötelező'!CY64+'címrend önként'!CY64+'címrend államig'!CY64)</f>
        <v>0</v>
      </c>
      <c r="CZ64" s="6">
        <f>SUM('címrend kötelező'!CZ64+'címrend önként'!CZ64+'címrend államig'!CZ64)</f>
        <v>0</v>
      </c>
      <c r="DA64" s="6">
        <f>SUM('címrend kötelező'!DA64+'címrend önként'!DA64+'címrend államig'!DA64)</f>
        <v>0</v>
      </c>
      <c r="DB64" s="6">
        <f>SUM('címrend kötelező'!DB64+'címrend önként'!DB64+'címrend államig'!DB64)</f>
        <v>0</v>
      </c>
      <c r="DC64" s="6">
        <f>SUM('címrend kötelező'!DC64+'címrend önként'!DC64+'címrend államig'!DC64)</f>
        <v>0</v>
      </c>
      <c r="DD64" s="6">
        <f>SUM('címrend kötelező'!DD64+'címrend önként'!DD64+'címrend államig'!DD64)</f>
        <v>0</v>
      </c>
      <c r="DE64" s="6">
        <f>SUM('címrend kötelező'!DE64+'címrend önként'!DE64+'címrend államig'!DE64)</f>
        <v>0</v>
      </c>
      <c r="DF64" s="6">
        <f>SUM('címrend kötelező'!DF64+'címrend önként'!DF64+'címrend államig'!DF64)</f>
        <v>0</v>
      </c>
      <c r="DG64" s="6">
        <f>SUM('címrend kötelező'!DG64+'címrend önként'!DG64+'címrend államig'!DG64)</f>
        <v>0</v>
      </c>
      <c r="DH64" s="6">
        <f>SUM('címrend kötelező'!DH64+'címrend önként'!DH64+'címrend államig'!DH64)</f>
        <v>0</v>
      </c>
      <c r="DI64" s="6">
        <f>SUM('címrend kötelező'!DI64+'címrend önként'!DI64+'címrend államig'!DI64)</f>
        <v>0</v>
      </c>
      <c r="DJ64" s="6">
        <f>SUM('címrend kötelező'!DJ64+'címrend önként'!DJ64+'címrend államig'!DJ64)</f>
        <v>0</v>
      </c>
      <c r="DK64" s="6">
        <f>SUM('címrend kötelező'!DK64+'címrend önként'!DK64+'címrend államig'!DK64)</f>
        <v>0</v>
      </c>
      <c r="DL64" s="6">
        <f>SUM('címrend kötelező'!DL64+'címrend önként'!DL64+'címrend államig'!DL64)</f>
        <v>0</v>
      </c>
      <c r="DM64" s="6">
        <f>SUM('címrend kötelező'!DM64+'címrend önként'!DM64+'címrend államig'!DM64)</f>
        <v>0</v>
      </c>
      <c r="DN64" s="6">
        <f>SUM('címrend kötelező'!DN64+'címrend önként'!DN64+'címrend államig'!DN64)</f>
        <v>0</v>
      </c>
      <c r="DO64" s="6">
        <f>SUM('címrend kötelező'!DO64+'címrend önként'!DO64+'címrend államig'!DO64)</f>
        <v>0</v>
      </c>
      <c r="DP64" s="6">
        <f>SUM('címrend kötelező'!DP64+'címrend önként'!DP64+'címrend államig'!DP64)</f>
        <v>0</v>
      </c>
      <c r="DQ64" s="6">
        <f>SUM('címrend kötelező'!DQ64+'címrend önként'!DQ64+'címrend államig'!DQ64)</f>
        <v>0</v>
      </c>
      <c r="DR64" s="251">
        <f t="shared" si="1734"/>
        <v>0</v>
      </c>
      <c r="DS64" s="251">
        <f t="shared" si="1735"/>
        <v>0</v>
      </c>
      <c r="DT64" s="251">
        <f t="shared" si="1736"/>
        <v>0</v>
      </c>
      <c r="DU64" s="6">
        <f>SUM('címrend kötelező'!DU64+'címrend önként'!DU64+'címrend államig'!DU64)</f>
        <v>0</v>
      </c>
      <c r="DV64" s="6">
        <f>SUM('címrend kötelező'!DV64+'címrend önként'!DV64+'címrend államig'!DV64)</f>
        <v>0</v>
      </c>
      <c r="DW64" s="6">
        <f>SUM('címrend kötelező'!DW64+'címrend önként'!DW64+'címrend államig'!DW64)</f>
        <v>0</v>
      </c>
      <c r="DX64" s="6">
        <f>SUM('címrend kötelező'!DX64+'címrend önként'!DX64+'címrend államig'!DX64)</f>
        <v>0</v>
      </c>
      <c r="DY64" s="6">
        <f>SUM('címrend kötelező'!DY64+'címrend önként'!DY64+'címrend államig'!DY64)</f>
        <v>0</v>
      </c>
      <c r="DZ64" s="6">
        <f>SUM('címrend kötelező'!DZ64+'címrend önként'!DZ64+'címrend államig'!DZ64)</f>
        <v>0</v>
      </c>
      <c r="EA64" s="6">
        <f>SUM('címrend kötelező'!EA64+'címrend önként'!EA64+'címrend államig'!EA64)</f>
        <v>0</v>
      </c>
      <c r="EB64" s="6">
        <f>SUM('címrend kötelező'!EB64+'címrend önként'!EB64+'címrend államig'!EB64)</f>
        <v>0</v>
      </c>
      <c r="EC64" s="6">
        <f>SUM('címrend kötelező'!EC64+'címrend önként'!EC64+'címrend államig'!EC64)</f>
        <v>0</v>
      </c>
      <c r="ED64" s="6">
        <f>SUM('címrend kötelező'!ED64+'címrend önként'!ED64+'címrend államig'!ED64)</f>
        <v>0</v>
      </c>
      <c r="EE64" s="6">
        <f>SUM('címrend kötelező'!EE64+'címrend önként'!EE64+'címrend államig'!EE64)</f>
        <v>0</v>
      </c>
      <c r="EF64" s="6">
        <f>SUM('címrend kötelező'!EF64+'címrend önként'!EF64+'címrend államig'!EF64)</f>
        <v>0</v>
      </c>
      <c r="EG64" s="6">
        <f>SUM('címrend kötelező'!EG64+'címrend önként'!EG64+'címrend államig'!EG64)</f>
        <v>0</v>
      </c>
      <c r="EH64" s="6">
        <f>SUM('címrend kötelező'!EH64+'címrend önként'!EH64+'címrend államig'!EH64)</f>
        <v>0</v>
      </c>
      <c r="EI64" s="6">
        <f>SUM('címrend kötelező'!EI64+'címrend önként'!EI64+'címrend államig'!EI64)</f>
        <v>0</v>
      </c>
      <c r="EJ64" s="6">
        <f>SUM('címrend kötelező'!EJ64+'címrend önként'!EJ64+'címrend államig'!EJ64)</f>
        <v>0</v>
      </c>
      <c r="EK64" s="6">
        <f>SUM('címrend kötelező'!EK64+'címrend önként'!EK64+'címrend államig'!EK64)</f>
        <v>0</v>
      </c>
      <c r="EL64" s="6">
        <f>SUM('címrend kötelező'!EL64+'címrend önként'!EL64+'címrend államig'!EL64)</f>
        <v>0</v>
      </c>
      <c r="EM64" s="6">
        <f>SUM('címrend kötelező'!EM64+'címrend önként'!EM64+'címrend államig'!EM64)</f>
        <v>0</v>
      </c>
      <c r="EN64" s="6">
        <f>SUM('címrend kötelező'!EN64+'címrend önként'!EN64+'címrend államig'!EN64)</f>
        <v>0</v>
      </c>
      <c r="EO64" s="6">
        <f>SUM('címrend kötelező'!EO64+'címrend önként'!EO64+'címrend államig'!EO64)</f>
        <v>0</v>
      </c>
      <c r="EP64" s="6">
        <f>SUM('címrend kötelező'!EP64+'címrend önként'!EP64+'címrend államig'!EP64)</f>
        <v>0</v>
      </c>
      <c r="EQ64" s="6">
        <f>SUM('címrend kötelező'!EQ64+'címrend önként'!EQ64+'címrend államig'!EQ64)</f>
        <v>0</v>
      </c>
      <c r="ER64" s="6">
        <f>SUM('címrend kötelező'!ER64+'címrend önként'!ER64+'címrend államig'!ER64)</f>
        <v>0</v>
      </c>
      <c r="ES64" s="6">
        <f>SUM('címrend kötelező'!ES64+'címrend önként'!ES64+'címrend államig'!ES64)</f>
        <v>0</v>
      </c>
      <c r="ET64" s="6">
        <f>SUM('címrend kötelező'!ET64+'címrend önként'!ET64+'címrend államig'!ET64)</f>
        <v>0</v>
      </c>
      <c r="EU64" s="6">
        <f>SUM('címrend kötelező'!EU64+'címrend önként'!EU64+'címrend államig'!EU64)</f>
        <v>0</v>
      </c>
      <c r="EV64" s="251">
        <f t="shared" si="1737"/>
        <v>0</v>
      </c>
      <c r="EW64" s="251">
        <f t="shared" si="1738"/>
        <v>0</v>
      </c>
      <c r="EX64" s="251">
        <f t="shared" si="1739"/>
        <v>0</v>
      </c>
      <c r="EY64" s="251">
        <f>'címrend kötelező'!EY64+'címrend önként'!EY64+'címrend államig'!EY64</f>
        <v>0</v>
      </c>
      <c r="EZ64" s="251">
        <f>'címrend kötelező'!EZ64+'címrend önként'!EZ64+'címrend államig'!EZ64</f>
        <v>0</v>
      </c>
      <c r="FA64" s="251">
        <f>'címrend kötelező'!FA64+'címrend önként'!FA64+'címrend államig'!FA64</f>
        <v>0</v>
      </c>
      <c r="FB64" s="251">
        <f>'címrend kötelező'!FB64+'címrend önként'!FB64+'címrend államig'!FB64</f>
        <v>0</v>
      </c>
      <c r="FC64" s="251">
        <f>'címrend kötelező'!FC64+'címrend önként'!FC64+'címrend államig'!FC64</f>
        <v>0</v>
      </c>
      <c r="FD64" s="251">
        <f>'címrend kötelező'!FD64+'címrend önként'!FD64+'címrend államig'!FD64</f>
        <v>0</v>
      </c>
      <c r="FE64" s="251">
        <f>'címrend kötelező'!FE64+'címrend önként'!FE64+'címrend államig'!FE64</f>
        <v>0</v>
      </c>
      <c r="FF64" s="251">
        <f>'címrend kötelező'!FF64+'címrend önként'!FF64+'címrend államig'!FF64</f>
        <v>0</v>
      </c>
      <c r="FG64" s="251">
        <f>'címrend kötelező'!FG64+'címrend önként'!FG64+'címrend államig'!FG64</f>
        <v>0</v>
      </c>
      <c r="FH64" s="251">
        <f>'címrend kötelező'!FH64+'címrend önként'!FH64+'címrend államig'!FH64</f>
        <v>0</v>
      </c>
      <c r="FI64" s="251">
        <f>'címrend kötelező'!FI64+'címrend önként'!FI64+'címrend államig'!FI64</f>
        <v>0</v>
      </c>
      <c r="FJ64" s="251">
        <f>'címrend kötelező'!FJ64+'címrend önként'!FJ64+'címrend államig'!FJ64</f>
        <v>0</v>
      </c>
      <c r="FK64" s="251">
        <f>'címrend kötelező'!FK64+'címrend önként'!FK64+'címrend államig'!FK64</f>
        <v>0</v>
      </c>
      <c r="FL64" s="251">
        <f>'címrend kötelező'!FL64+'címrend önként'!FL64+'címrend államig'!FL64</f>
        <v>0</v>
      </c>
      <c r="FM64" s="251">
        <f>'címrend kötelező'!FM64+'címrend önként'!FM64+'címrend államig'!FM64</f>
        <v>0</v>
      </c>
      <c r="FN64" s="251">
        <f>'címrend kötelező'!FN64+'címrend önként'!FN64+'címrend államig'!FN64</f>
        <v>0</v>
      </c>
      <c r="FO64" s="251">
        <f>'címrend kötelező'!FO64+'címrend önként'!FO64+'címrend államig'!FO64</f>
        <v>0</v>
      </c>
      <c r="FP64" s="251">
        <f>'címrend kötelező'!FP64+'címrend önként'!FP64+'címrend államig'!FP64</f>
        <v>0</v>
      </c>
      <c r="FQ64" s="251">
        <f>'címrend kötelező'!FQ64+'címrend önként'!FQ64+'címrend államig'!FQ64</f>
        <v>0</v>
      </c>
      <c r="FR64" s="251">
        <f>'címrend kötelező'!FR64+'címrend önként'!FR64+'címrend államig'!FR64</f>
        <v>0</v>
      </c>
      <c r="FS64" s="251">
        <f>'címrend kötelező'!FS64+'címrend önként'!FS64+'címrend államig'!FS64</f>
        <v>0</v>
      </c>
      <c r="FT64" s="251">
        <f>'címrend kötelező'!FT64+'címrend önként'!FT64+'címrend államig'!FT64</f>
        <v>0</v>
      </c>
      <c r="FU64" s="251">
        <f>'címrend kötelező'!FU64+'címrend önként'!FU64+'címrend államig'!FU64</f>
        <v>0</v>
      </c>
      <c r="FV64" s="251">
        <f>'címrend kötelező'!FV64+'címrend önként'!FV64+'címrend államig'!FV64</f>
        <v>0</v>
      </c>
      <c r="FW64" s="251">
        <f>'címrend kötelező'!FW64+'címrend önként'!FW64+'címrend államig'!FW64</f>
        <v>0</v>
      </c>
      <c r="FX64" s="251">
        <f>'címrend kötelező'!FX64+'címrend önként'!FX64+'címrend államig'!FX64</f>
        <v>0</v>
      </c>
      <c r="FY64" s="251">
        <f>'címrend kötelező'!FY64+'címrend önként'!FY64+'címrend államig'!FY64</f>
        <v>0</v>
      </c>
      <c r="FZ64" s="251">
        <f>'címrend kötelező'!FZ64+'címrend önként'!FZ64+'címrend államig'!FZ64</f>
        <v>0</v>
      </c>
      <c r="GA64" s="251">
        <f>'címrend kötelező'!GA64+'címrend önként'!GA64+'címrend államig'!GA64</f>
        <v>0</v>
      </c>
      <c r="GB64" s="251">
        <f>'címrend kötelező'!GB64+'címrend önként'!GB64+'címrend államig'!GB64</f>
        <v>0</v>
      </c>
      <c r="GC64" s="251">
        <f>'címrend kötelező'!GC64+'címrend önként'!GC64+'címrend államig'!GC64</f>
        <v>0</v>
      </c>
      <c r="GD64" s="251">
        <f>'címrend kötelező'!GD64+'címrend önként'!GD64+'címrend államig'!GD64</f>
        <v>0</v>
      </c>
      <c r="GE64" s="251">
        <f>'címrend kötelező'!GE64+'címrend önként'!GE64+'címrend államig'!GE64</f>
        <v>0</v>
      </c>
      <c r="GF64" s="251">
        <f>'címrend kötelező'!GF64+'címrend önként'!GF64+'címrend államig'!GF64</f>
        <v>0</v>
      </c>
      <c r="GG64" s="251">
        <f>'címrend kötelező'!GG64+'címrend önként'!GG64+'címrend államig'!GG64</f>
        <v>0</v>
      </c>
      <c r="GH64" s="251">
        <f>'címrend kötelező'!GH64+'címrend önként'!GH64+'címrend államig'!GH64</f>
        <v>0</v>
      </c>
      <c r="GI64" s="251">
        <f>'címrend kötelező'!GI64+'címrend önként'!GI64+'címrend államig'!GI64</f>
        <v>0</v>
      </c>
      <c r="GJ64" s="251">
        <f>'címrend kötelező'!GJ64+'címrend önként'!GJ64+'címrend államig'!GJ64</f>
        <v>0</v>
      </c>
      <c r="GK64" s="251">
        <f>'címrend kötelező'!GK64+'címrend önként'!GK64+'címrend államig'!GK64</f>
        <v>0</v>
      </c>
      <c r="GL64" s="251">
        <f>EY64+FB64+FE64+FH64+FK64+FN64+FQ64+FT64+FW64+FZ64+GC64+GF64+GI64</f>
        <v>0</v>
      </c>
      <c r="GM64" s="251">
        <f t="shared" si="1740"/>
        <v>0</v>
      </c>
      <c r="GN64" s="251">
        <f t="shared" si="1740"/>
        <v>0</v>
      </c>
      <c r="GO64" s="251">
        <f>'címrend kötelező'!GO64+'címrend önként'!GO64+'címrend államig'!GO64</f>
        <v>0</v>
      </c>
      <c r="GP64" s="251">
        <f>'címrend kötelező'!GP64+'címrend önként'!GP64+'címrend államig'!GP64</f>
        <v>0</v>
      </c>
      <c r="GQ64" s="251">
        <f>'címrend kötelező'!GQ64+'címrend önként'!GQ64+'címrend államig'!GQ64</f>
        <v>0</v>
      </c>
      <c r="GR64" s="251">
        <f>'címrend kötelező'!GR64+'címrend önként'!GR64+'címrend államig'!GR64</f>
        <v>0</v>
      </c>
      <c r="GS64" s="251">
        <f>'címrend kötelező'!GS64+'címrend önként'!GS64+'címrend államig'!GS64</f>
        <v>0</v>
      </c>
      <c r="GT64" s="251">
        <f>'címrend kötelező'!GT64+'címrend önként'!GT64+'címrend államig'!GT64</f>
        <v>0</v>
      </c>
      <c r="GU64" s="251">
        <f>'címrend kötelező'!GU64+'címrend önként'!GU64+'címrend államig'!GU64</f>
        <v>0</v>
      </c>
      <c r="GV64" s="251">
        <f>'címrend kötelező'!GV64+'címrend önként'!GV64+'címrend államig'!GV64</f>
        <v>0</v>
      </c>
      <c r="GW64" s="251">
        <f>'címrend kötelező'!GW64+'címrend önként'!GW64+'címrend államig'!GW64</f>
        <v>0</v>
      </c>
      <c r="GX64" s="251">
        <f t="shared" si="881"/>
        <v>0</v>
      </c>
      <c r="GY64" s="251">
        <f t="shared" si="1741"/>
        <v>0</v>
      </c>
      <c r="GZ64" s="251">
        <f t="shared" si="1742"/>
        <v>0</v>
      </c>
      <c r="HA64" s="35">
        <f t="shared" si="884"/>
        <v>0</v>
      </c>
      <c r="HB64" s="35">
        <f t="shared" si="1743"/>
        <v>0</v>
      </c>
      <c r="HC64" s="131">
        <f t="shared" si="1744"/>
        <v>0</v>
      </c>
      <c r="HE64" s="136"/>
      <c r="HF64" s="136"/>
    </row>
    <row r="65" spans="1:214" ht="15" customHeight="1" x14ac:dyDescent="0.2">
      <c r="A65" s="120" t="s">
        <v>432</v>
      </c>
      <c r="B65" s="6">
        <f>SUM('címrend kötelező'!B65+'címrend önként'!B65+'címrend államig'!B65)</f>
        <v>0</v>
      </c>
      <c r="C65" s="6">
        <f>SUM('címrend kötelező'!C65+'címrend önként'!C65+'címrend államig'!C65)</f>
        <v>0</v>
      </c>
      <c r="D65" s="6">
        <f>SUM('címrend kötelező'!D65+'címrend önként'!D65+'címrend államig'!D65)</f>
        <v>0</v>
      </c>
      <c r="E65" s="6">
        <f>SUM('címrend kötelező'!E65+'címrend önként'!E65+'címrend államig'!E65)</f>
        <v>0</v>
      </c>
      <c r="F65" s="6">
        <f>SUM('címrend kötelező'!F65+'címrend önként'!F65+'címrend államig'!F65)</f>
        <v>0</v>
      </c>
      <c r="G65" s="6">
        <f>SUM('címrend kötelező'!G65+'címrend önként'!G65+'címrend államig'!G65)</f>
        <v>0</v>
      </c>
      <c r="H65" s="6">
        <f>SUM('címrend kötelező'!H65+'címrend önként'!H65+'címrend államig'!H65)</f>
        <v>0</v>
      </c>
      <c r="I65" s="6">
        <f>SUM('címrend kötelező'!I65+'címrend önként'!I65+'címrend államig'!I65)</f>
        <v>0</v>
      </c>
      <c r="J65" s="6">
        <f>SUM('címrend kötelező'!J65+'címrend önként'!J65+'címrend államig'!J65)</f>
        <v>0</v>
      </c>
      <c r="K65" s="6">
        <f>SUM('címrend kötelező'!K65+'címrend önként'!K65+'címrend államig'!K65)</f>
        <v>0</v>
      </c>
      <c r="L65" s="6">
        <f>SUM('címrend kötelező'!L65+'címrend önként'!L65+'címrend államig'!L65)</f>
        <v>0</v>
      </c>
      <c r="M65" s="6">
        <f>SUM('címrend kötelező'!M65+'címrend önként'!M65+'címrend államig'!M65)</f>
        <v>0</v>
      </c>
      <c r="N65" s="6">
        <f>SUM('címrend kötelező'!N65+'címrend önként'!N65+'címrend államig'!N65)</f>
        <v>0</v>
      </c>
      <c r="O65" s="6">
        <f>SUM('címrend kötelező'!O65+'címrend önként'!O65+'címrend államig'!O65)</f>
        <v>0</v>
      </c>
      <c r="P65" s="6">
        <f>SUM('címrend kötelező'!P65+'címrend önként'!P65+'címrend államig'!P65)</f>
        <v>0</v>
      </c>
      <c r="Q65" s="6">
        <f>SUM('címrend kötelező'!Q65+'címrend önként'!Q65+'címrend államig'!Q65)</f>
        <v>0</v>
      </c>
      <c r="R65" s="6">
        <f>SUM('címrend kötelező'!R65+'címrend önként'!R65+'címrend államig'!R65)</f>
        <v>0</v>
      </c>
      <c r="S65" s="6">
        <f>SUM('címrend kötelező'!S65+'címrend önként'!S65+'címrend államig'!S65)</f>
        <v>0</v>
      </c>
      <c r="T65" s="6">
        <f>SUM('címrend kötelező'!T65+'címrend önként'!T65+'címrend államig'!T65)</f>
        <v>0</v>
      </c>
      <c r="U65" s="6">
        <f>SUM('címrend kötelező'!U65+'címrend önként'!U65+'címrend államig'!U65)</f>
        <v>0</v>
      </c>
      <c r="V65" s="6">
        <f>SUM('címrend kötelező'!V65+'címrend önként'!V65+'címrend államig'!V65)</f>
        <v>0</v>
      </c>
      <c r="W65" s="6">
        <f>SUM('címrend kötelező'!W65+'címrend önként'!W65+'címrend államig'!W65)</f>
        <v>0</v>
      </c>
      <c r="X65" s="6">
        <f>SUM('címrend kötelező'!X65+'címrend önként'!X65+'címrend államig'!X65)</f>
        <v>0</v>
      </c>
      <c r="Y65" s="6">
        <f>SUM('címrend kötelező'!Y65+'címrend önként'!Y65+'címrend államig'!Y65)</f>
        <v>0</v>
      </c>
      <c r="Z65" s="6">
        <f>SUM('címrend kötelező'!Z65+'címrend önként'!Z65+'címrend államig'!Z65)</f>
        <v>2938184</v>
      </c>
      <c r="AA65" s="6">
        <f>SUM('címrend kötelező'!AA65+'címrend önként'!AA65+'címrend államig'!AA65)</f>
        <v>0</v>
      </c>
      <c r="AB65" s="6">
        <f>SUM('címrend kötelező'!AB65+'címrend önként'!AB65+'címrend államig'!AB65)</f>
        <v>2938184</v>
      </c>
      <c r="AC65" s="6">
        <f>SUM('címrend kötelező'!AC65+'címrend önként'!AC65+'címrend államig'!AC65)</f>
        <v>1024857</v>
      </c>
      <c r="AD65" s="6">
        <f>SUM('címrend kötelező'!AD65+'címrend önként'!AD65+'címrend államig'!AD65)</f>
        <v>0</v>
      </c>
      <c r="AE65" s="6">
        <f>SUM('címrend kötelező'!AE65+'címrend önként'!AE65+'címrend államig'!AE65)</f>
        <v>1024857</v>
      </c>
      <c r="AF65" s="6">
        <f>SUM('címrend kötelező'!AF65+'címrend önként'!AF65+'címrend államig'!AF65)</f>
        <v>0</v>
      </c>
      <c r="AG65" s="6">
        <f>SUM('címrend kötelező'!AG65+'címrend önként'!AG65+'címrend államig'!AG65)</f>
        <v>0</v>
      </c>
      <c r="AH65" s="6">
        <f>SUM('címrend kötelező'!AH65+'címrend önként'!AH65+'címrend államig'!AH65)</f>
        <v>0</v>
      </c>
      <c r="AI65" s="6">
        <f>SUM('címrend kötelező'!AI65+'címrend önként'!AI65+'címrend államig'!AI65)</f>
        <v>0</v>
      </c>
      <c r="AJ65" s="6">
        <f>SUM('címrend kötelező'!AJ65+'címrend önként'!AJ65+'címrend államig'!AJ65)</f>
        <v>0</v>
      </c>
      <c r="AK65" s="6">
        <f>SUM('címrend kötelező'!AK65+'címrend önként'!AK65+'címrend államig'!AK65)</f>
        <v>0</v>
      </c>
      <c r="AL65" s="6">
        <f>SUM('címrend kötelező'!AL65+'címrend önként'!AL65+'címrend államig'!AL65)</f>
        <v>0</v>
      </c>
      <c r="AM65" s="6">
        <f>SUM('címrend kötelező'!AM65+'címrend önként'!AM65+'címrend államig'!AM65)</f>
        <v>0</v>
      </c>
      <c r="AN65" s="6">
        <f>SUM('címrend kötelező'!AN65+'címrend önként'!AN65+'címrend államig'!AN65)</f>
        <v>0</v>
      </c>
      <c r="AO65" s="6">
        <f>SUM('címrend kötelező'!AO65+'címrend önként'!AO65+'címrend államig'!AO65)</f>
        <v>0</v>
      </c>
      <c r="AP65" s="6">
        <f>SUM('címrend kötelező'!AP65+'címrend önként'!AP65+'címrend államig'!AP65)</f>
        <v>0</v>
      </c>
      <c r="AQ65" s="6">
        <f>SUM('címrend kötelező'!AQ65+'címrend önként'!AQ65+'címrend államig'!AQ65)</f>
        <v>0</v>
      </c>
      <c r="AR65" s="6">
        <f>SUM('címrend kötelező'!AR65+'címrend önként'!AR65+'címrend államig'!AR65)</f>
        <v>0</v>
      </c>
      <c r="AS65" s="6">
        <f>SUM('címrend kötelező'!AS65+'címrend önként'!AS65+'címrend államig'!AS65)</f>
        <v>0</v>
      </c>
      <c r="AT65" s="6">
        <f>SUM('címrend kötelező'!AT65+'címrend önként'!AT65+'címrend államig'!AT65)</f>
        <v>0</v>
      </c>
      <c r="AU65" s="6">
        <f>SUM('címrend kötelező'!AU65+'címrend önként'!AU65+'címrend államig'!AU65)</f>
        <v>0</v>
      </c>
      <c r="AV65" s="6">
        <f>SUM('címrend kötelező'!AV65+'címrend önként'!AV65+'címrend államig'!AV65)</f>
        <v>0</v>
      </c>
      <c r="AW65" s="6">
        <f>SUM('címrend kötelező'!AW65+'címrend önként'!AW65+'címrend államig'!AW65)</f>
        <v>0</v>
      </c>
      <c r="AX65" s="6">
        <f>SUM('címrend kötelező'!AX65+'címrend önként'!AX65+'címrend államig'!AX65)</f>
        <v>0</v>
      </c>
      <c r="AY65" s="6">
        <f>SUM('címrend kötelező'!AY65+'címrend önként'!AY65+'címrend államig'!AY65)</f>
        <v>0</v>
      </c>
      <c r="AZ65" s="6">
        <f>SUM('címrend kötelező'!AZ65+'címrend önként'!AZ65+'címrend államig'!AZ65)</f>
        <v>0</v>
      </c>
      <c r="BA65" s="6">
        <f>SUM('címrend kötelező'!BA65+'címrend önként'!BA65+'címrend államig'!BA65)</f>
        <v>0</v>
      </c>
      <c r="BB65" s="6">
        <f>SUM('címrend kötelező'!BB65+'címrend önként'!BB65+'címrend államig'!BB65)</f>
        <v>0</v>
      </c>
      <c r="BC65" s="6">
        <f>SUM('címrend kötelező'!BC65+'címrend önként'!BC65+'címrend államig'!BC65)</f>
        <v>0</v>
      </c>
      <c r="BD65" s="6">
        <f>SUM('címrend kötelező'!BD65+'címrend önként'!BD65+'címrend államig'!BD65)</f>
        <v>0</v>
      </c>
      <c r="BE65" s="6">
        <f>SUM('címrend kötelező'!BE65+'címrend önként'!BE65+'címrend államig'!BE65)</f>
        <v>0</v>
      </c>
      <c r="BF65" s="6">
        <f>SUM('címrend kötelező'!BF65+'címrend önként'!BF65+'címrend államig'!BF65)</f>
        <v>0</v>
      </c>
      <c r="BG65" s="6">
        <f>SUM('címrend kötelező'!BG65+'címrend önként'!BG65+'címrend államig'!BG65)</f>
        <v>0</v>
      </c>
      <c r="BH65" s="6">
        <f>SUM('címrend kötelező'!BH65+'címrend önként'!BH65+'címrend államig'!BH65)</f>
        <v>0</v>
      </c>
      <c r="BI65" s="6">
        <f>SUM('címrend kötelező'!BI65+'címrend önként'!BI65+'címrend államig'!BI65)</f>
        <v>0</v>
      </c>
      <c r="BJ65" s="6">
        <f>SUM('címrend kötelező'!BJ65+'címrend önként'!BJ65+'címrend államig'!BJ65)</f>
        <v>0</v>
      </c>
      <c r="BK65" s="6">
        <f>SUM('címrend kötelező'!BK65+'címrend önként'!BK65+'címrend államig'!BK65)</f>
        <v>0</v>
      </c>
      <c r="BL65" s="6">
        <f>SUM('címrend kötelező'!BL65+'címrend önként'!BL65+'címrend államig'!BL65)</f>
        <v>0</v>
      </c>
      <c r="BM65" s="6">
        <f>SUM('címrend kötelező'!BM65+'címrend önként'!BM65+'címrend államig'!BM65)</f>
        <v>0</v>
      </c>
      <c r="BN65" s="6">
        <f>SUM('címrend kötelező'!BN65+'címrend önként'!BN65+'címrend államig'!BN65)</f>
        <v>0</v>
      </c>
      <c r="BO65" s="6">
        <f>SUM('címrend kötelező'!BO65+'címrend önként'!BO65+'címrend államig'!BO65)</f>
        <v>0</v>
      </c>
      <c r="BP65" s="6">
        <f>SUM('címrend kötelező'!BP65+'címrend önként'!BP65+'címrend államig'!BP65)</f>
        <v>0</v>
      </c>
      <c r="BQ65" s="6">
        <f>SUM('címrend kötelező'!BQ65+'címrend önként'!BQ65+'címrend államig'!BQ65)</f>
        <v>0</v>
      </c>
      <c r="BR65" s="6">
        <f>SUM('címrend kötelező'!BR65+'címrend önként'!BR65+'címrend államig'!BR65)</f>
        <v>0</v>
      </c>
      <c r="BS65" s="6">
        <f>SUM('címrend kötelező'!BS65+'címrend önként'!BS65+'címrend államig'!BS65)</f>
        <v>0</v>
      </c>
      <c r="BT65" s="6">
        <f>SUM('címrend kötelező'!BT65+'címrend önként'!BT65+'címrend államig'!BT65)</f>
        <v>0</v>
      </c>
      <c r="BU65" s="6">
        <f>SUM('címrend kötelező'!BU65+'címrend önként'!BU65+'címrend államig'!BU65)</f>
        <v>0</v>
      </c>
      <c r="BV65" s="6">
        <f>SUM('címrend kötelező'!BV65+'címrend önként'!BV65+'címrend államig'!BV65)</f>
        <v>0</v>
      </c>
      <c r="BW65" s="6">
        <f>SUM('címrend kötelező'!BW65+'címrend önként'!BW65+'címrend államig'!BW65)</f>
        <v>0</v>
      </c>
      <c r="BX65" s="6">
        <f>SUM('címrend kötelező'!BX65+'címrend önként'!BX65+'címrend államig'!BX65)</f>
        <v>0</v>
      </c>
      <c r="BY65" s="6">
        <f>SUM('címrend kötelező'!BY65+'címrend önként'!BY65+'címrend államig'!BY65)</f>
        <v>0</v>
      </c>
      <c r="BZ65" s="6">
        <f>SUM('címrend kötelező'!BZ65+'címrend önként'!BZ65+'címrend államig'!BZ65)</f>
        <v>0</v>
      </c>
      <c r="CA65" s="6">
        <f>SUM('címrend kötelező'!CA65+'címrend önként'!CA65+'címrend államig'!CA65)</f>
        <v>0</v>
      </c>
      <c r="CB65" s="6">
        <f>SUM('címrend kötelező'!CB65+'címrend önként'!CB65+'címrend államig'!CB65)</f>
        <v>0</v>
      </c>
      <c r="CC65" s="6">
        <f>SUM('címrend kötelező'!CC65+'címrend önként'!CC65+'címrend államig'!CC65)</f>
        <v>0</v>
      </c>
      <c r="CD65" s="6">
        <f>SUM('címrend kötelező'!CD65+'címrend önként'!CD65+'címrend államig'!CD65)</f>
        <v>0</v>
      </c>
      <c r="CE65" s="6">
        <f>SUM('címrend kötelező'!CE65+'címrend önként'!CE65+'címrend államig'!CE65)</f>
        <v>0</v>
      </c>
      <c r="CF65" s="6">
        <f>SUM('címrend kötelező'!CF65+'címrend önként'!CF65+'címrend államig'!CF65)</f>
        <v>0</v>
      </c>
      <c r="CG65" s="6">
        <f>SUM('címrend kötelező'!CG65+'címrend önként'!CG65+'címrend államig'!CG65)</f>
        <v>0</v>
      </c>
      <c r="CH65" s="6">
        <f>SUM('címrend kötelező'!CH65+'címrend önként'!CH65+'címrend államig'!CH65)</f>
        <v>0</v>
      </c>
      <c r="CI65" s="6">
        <f>SUM('címrend kötelező'!CI65+'címrend önként'!CI65+'címrend államig'!CI65)</f>
        <v>0</v>
      </c>
      <c r="CJ65" s="6">
        <f>SUM('címrend kötelező'!CJ65+'címrend önként'!CJ65+'címrend államig'!CJ65)</f>
        <v>0</v>
      </c>
      <c r="CK65" s="6">
        <f>SUM('címrend kötelező'!CK65+'címrend önként'!CK65+'címrend államig'!CK65)</f>
        <v>0</v>
      </c>
      <c r="CL65" s="6">
        <f>SUM('címrend kötelező'!CL65+'címrend önként'!CL65+'címrend államig'!CL65)</f>
        <v>0</v>
      </c>
      <c r="CM65" s="6">
        <f>SUM('címrend kötelező'!CM65+'címrend önként'!CM65+'címrend államig'!CM65)</f>
        <v>0</v>
      </c>
      <c r="CN65" s="6">
        <f>SUM('címrend kötelező'!CN65+'címrend önként'!CN65+'címrend államig'!CN65)</f>
        <v>0</v>
      </c>
      <c r="CO65" s="6">
        <f>SUM('címrend kötelező'!CO65+'címrend önként'!CO65+'címrend államig'!CO65)</f>
        <v>0</v>
      </c>
      <c r="CP65" s="6">
        <f>SUM('címrend kötelező'!CP65+'címrend önként'!CP65+'címrend államig'!CP65)</f>
        <v>0</v>
      </c>
      <c r="CQ65" s="6">
        <f>SUM('címrend kötelező'!CQ65+'címrend önként'!CQ65+'címrend államig'!CQ65)</f>
        <v>0</v>
      </c>
      <c r="CR65" s="6">
        <f>SUM('címrend kötelező'!CR65+'címrend önként'!CR65+'címrend államig'!CR65)</f>
        <v>0</v>
      </c>
      <c r="CS65" s="6">
        <f>SUM('címrend kötelező'!CS65+'címrend önként'!CS65+'címrend államig'!CS65)</f>
        <v>0</v>
      </c>
      <c r="CT65" s="6">
        <f>SUM('címrend kötelező'!CT65+'címrend önként'!CT65+'címrend államig'!CT65)</f>
        <v>0</v>
      </c>
      <c r="CU65" s="6">
        <f>SUM('címrend kötelező'!CU65+'címrend önként'!CU65+'címrend államig'!CU65)</f>
        <v>0</v>
      </c>
      <c r="CV65" s="6">
        <f>SUM('címrend kötelező'!CV65+'címrend önként'!CV65+'címrend államig'!CV65)</f>
        <v>0</v>
      </c>
      <c r="CW65" s="6">
        <f>SUM('címrend kötelező'!CW65+'címrend önként'!CW65+'címrend államig'!CW65)</f>
        <v>0</v>
      </c>
      <c r="CX65" s="6">
        <f>SUM('címrend kötelező'!CX65+'címrend önként'!CX65+'címrend államig'!CX65)</f>
        <v>0</v>
      </c>
      <c r="CY65" s="6">
        <f>SUM('címrend kötelező'!CY65+'címrend önként'!CY65+'címrend államig'!CY65)</f>
        <v>0</v>
      </c>
      <c r="CZ65" s="6">
        <f>SUM('címrend kötelező'!CZ65+'címrend önként'!CZ65+'címrend államig'!CZ65)</f>
        <v>0</v>
      </c>
      <c r="DA65" s="6">
        <f>SUM('címrend kötelező'!DA65+'címrend önként'!DA65+'címrend államig'!DA65)</f>
        <v>0</v>
      </c>
      <c r="DB65" s="6">
        <f>SUM('címrend kötelező'!DB65+'címrend önként'!DB65+'címrend államig'!DB65)</f>
        <v>0</v>
      </c>
      <c r="DC65" s="6">
        <f>SUM('címrend kötelező'!DC65+'címrend önként'!DC65+'címrend államig'!DC65)</f>
        <v>0</v>
      </c>
      <c r="DD65" s="6">
        <f>SUM('címrend kötelező'!DD65+'címrend önként'!DD65+'címrend államig'!DD65)</f>
        <v>0</v>
      </c>
      <c r="DE65" s="6">
        <f>SUM('címrend kötelező'!DE65+'címrend önként'!DE65+'címrend államig'!DE65)</f>
        <v>0</v>
      </c>
      <c r="DF65" s="6">
        <f>SUM('címrend kötelező'!DF65+'címrend önként'!DF65+'címrend államig'!DF65)</f>
        <v>0</v>
      </c>
      <c r="DG65" s="6">
        <f>SUM('címrend kötelező'!DG65+'címrend önként'!DG65+'címrend államig'!DG65)</f>
        <v>0</v>
      </c>
      <c r="DH65" s="6">
        <f>SUM('címrend kötelező'!DH65+'címrend önként'!DH65+'címrend államig'!DH65)</f>
        <v>0</v>
      </c>
      <c r="DI65" s="6">
        <f>SUM('címrend kötelező'!DI65+'címrend önként'!DI65+'címrend államig'!DI65)</f>
        <v>0</v>
      </c>
      <c r="DJ65" s="6">
        <f>SUM('címrend kötelező'!DJ65+'címrend önként'!DJ65+'címrend államig'!DJ65)</f>
        <v>0</v>
      </c>
      <c r="DK65" s="6">
        <f>SUM('címrend kötelező'!DK65+'címrend önként'!DK65+'címrend államig'!DK65)</f>
        <v>0</v>
      </c>
      <c r="DL65" s="6">
        <f>SUM('címrend kötelező'!DL65+'címrend önként'!DL65+'címrend államig'!DL65)</f>
        <v>0</v>
      </c>
      <c r="DM65" s="6">
        <f>SUM('címrend kötelező'!DM65+'címrend önként'!DM65+'címrend államig'!DM65)</f>
        <v>0</v>
      </c>
      <c r="DN65" s="6">
        <f>SUM('címrend kötelező'!DN65+'címrend önként'!DN65+'címrend államig'!DN65)</f>
        <v>0</v>
      </c>
      <c r="DO65" s="6">
        <f>SUM('címrend kötelező'!DO65+'címrend önként'!DO65+'címrend államig'!DO65)</f>
        <v>0</v>
      </c>
      <c r="DP65" s="6">
        <f>SUM('címrend kötelező'!DP65+'címrend önként'!DP65+'címrend államig'!DP65)</f>
        <v>0</v>
      </c>
      <c r="DQ65" s="6">
        <f>SUM('címrend kötelező'!DQ65+'címrend önként'!DQ65+'címrend államig'!DQ65)</f>
        <v>0</v>
      </c>
      <c r="DR65" s="251">
        <f t="shared" si="1734"/>
        <v>3963041</v>
      </c>
      <c r="DS65" s="251">
        <f t="shared" si="1735"/>
        <v>0</v>
      </c>
      <c r="DT65" s="251">
        <f t="shared" si="1736"/>
        <v>3963041</v>
      </c>
      <c r="DU65" s="6">
        <f>SUM('címrend kötelező'!DU65+'címrend önként'!DU65+'címrend államig'!DU65)</f>
        <v>0</v>
      </c>
      <c r="DV65" s="6">
        <f>SUM('címrend kötelező'!DV65+'címrend önként'!DV65+'címrend államig'!DV65)</f>
        <v>0</v>
      </c>
      <c r="DW65" s="6">
        <f>SUM('címrend kötelező'!DW65+'címrend önként'!DW65+'címrend államig'!DW65)</f>
        <v>0</v>
      </c>
      <c r="DX65" s="6">
        <f>SUM('címrend kötelező'!DX65+'címrend önként'!DX65+'címrend államig'!DX65)</f>
        <v>0</v>
      </c>
      <c r="DY65" s="6">
        <f>SUM('címrend kötelező'!DY65+'címrend önként'!DY65+'címrend államig'!DY65)</f>
        <v>0</v>
      </c>
      <c r="DZ65" s="6">
        <f>SUM('címrend kötelező'!DZ65+'címrend önként'!DZ65+'címrend államig'!DZ65)</f>
        <v>0</v>
      </c>
      <c r="EA65" s="6">
        <f>SUM('címrend kötelező'!EA65+'címrend önként'!EA65+'címrend államig'!EA65)</f>
        <v>0</v>
      </c>
      <c r="EB65" s="6">
        <f>SUM('címrend kötelező'!EB65+'címrend önként'!EB65+'címrend államig'!EB65)</f>
        <v>0</v>
      </c>
      <c r="EC65" s="6">
        <f>SUM('címrend kötelező'!EC65+'címrend önként'!EC65+'címrend államig'!EC65)</f>
        <v>0</v>
      </c>
      <c r="ED65" s="6">
        <f>SUM('címrend kötelező'!ED65+'címrend önként'!ED65+'címrend államig'!ED65)</f>
        <v>0</v>
      </c>
      <c r="EE65" s="6">
        <f>SUM('címrend kötelező'!EE65+'címrend önként'!EE65+'címrend államig'!EE65)</f>
        <v>0</v>
      </c>
      <c r="EF65" s="6">
        <f>SUM('címrend kötelező'!EF65+'címrend önként'!EF65+'címrend államig'!EF65)</f>
        <v>0</v>
      </c>
      <c r="EG65" s="6">
        <f>SUM('címrend kötelező'!EG65+'címrend önként'!EG65+'címrend államig'!EG65)</f>
        <v>0</v>
      </c>
      <c r="EH65" s="6">
        <f>SUM('címrend kötelező'!EH65+'címrend önként'!EH65+'címrend államig'!EH65)</f>
        <v>0</v>
      </c>
      <c r="EI65" s="6">
        <f>SUM('címrend kötelező'!EI65+'címrend önként'!EI65+'címrend államig'!EI65)</f>
        <v>0</v>
      </c>
      <c r="EJ65" s="6">
        <f>SUM('címrend kötelező'!EJ65+'címrend önként'!EJ65+'címrend államig'!EJ65)</f>
        <v>0</v>
      </c>
      <c r="EK65" s="6">
        <f>SUM('címrend kötelező'!EK65+'címrend önként'!EK65+'címrend államig'!EK65)</f>
        <v>0</v>
      </c>
      <c r="EL65" s="6">
        <f>SUM('címrend kötelező'!EL65+'címrend önként'!EL65+'címrend államig'!EL65)</f>
        <v>0</v>
      </c>
      <c r="EM65" s="6">
        <f>SUM('címrend kötelező'!EM65+'címrend önként'!EM65+'címrend államig'!EM65)</f>
        <v>0</v>
      </c>
      <c r="EN65" s="6">
        <f>SUM('címrend kötelező'!EN65+'címrend önként'!EN65+'címrend államig'!EN65)</f>
        <v>0</v>
      </c>
      <c r="EO65" s="6">
        <f>SUM('címrend kötelező'!EO65+'címrend önként'!EO65+'címrend államig'!EO65)</f>
        <v>0</v>
      </c>
      <c r="EP65" s="6">
        <f>SUM('címrend kötelező'!EP65+'címrend önként'!EP65+'címrend államig'!EP65)</f>
        <v>0</v>
      </c>
      <c r="EQ65" s="6">
        <f>SUM('címrend kötelező'!EQ65+'címrend önként'!EQ65+'címrend államig'!EQ65)</f>
        <v>0</v>
      </c>
      <c r="ER65" s="6">
        <f>SUM('címrend kötelező'!ER65+'címrend önként'!ER65+'címrend államig'!ER65)</f>
        <v>0</v>
      </c>
      <c r="ES65" s="6">
        <f>SUM('címrend kötelező'!ES65+'címrend önként'!ES65+'címrend államig'!ES65)</f>
        <v>0</v>
      </c>
      <c r="ET65" s="6">
        <f>SUM('címrend kötelező'!ET65+'címrend önként'!ET65+'címrend államig'!ET65)</f>
        <v>0</v>
      </c>
      <c r="EU65" s="6">
        <f>SUM('címrend kötelező'!EU65+'címrend önként'!EU65+'címrend államig'!EU65)</f>
        <v>0</v>
      </c>
      <c r="EV65" s="251">
        <f t="shared" si="1737"/>
        <v>0</v>
      </c>
      <c r="EW65" s="251">
        <f t="shared" si="1738"/>
        <v>0</v>
      </c>
      <c r="EX65" s="251">
        <f t="shared" si="1739"/>
        <v>0</v>
      </c>
      <c r="EY65" s="251">
        <f>'címrend kötelező'!EY65+'címrend önként'!EY65+'címrend államig'!EY65</f>
        <v>0</v>
      </c>
      <c r="EZ65" s="251">
        <f>'címrend kötelező'!EZ65+'címrend önként'!EZ65+'címrend államig'!EZ65</f>
        <v>0</v>
      </c>
      <c r="FA65" s="251">
        <f>'címrend kötelező'!FA65+'címrend önként'!FA65+'címrend államig'!FA65</f>
        <v>0</v>
      </c>
      <c r="FB65" s="251">
        <f>'címrend kötelező'!FB65+'címrend önként'!FB65+'címrend államig'!FB65</f>
        <v>0</v>
      </c>
      <c r="FC65" s="251">
        <f>'címrend kötelező'!FC65+'címrend önként'!FC65+'címrend államig'!FC65</f>
        <v>0</v>
      </c>
      <c r="FD65" s="251">
        <f>'címrend kötelező'!FD65+'címrend önként'!FD65+'címrend államig'!FD65</f>
        <v>0</v>
      </c>
      <c r="FE65" s="251">
        <f>'címrend kötelező'!FE65+'címrend önként'!FE65+'címrend államig'!FE65</f>
        <v>0</v>
      </c>
      <c r="FF65" s="251">
        <f>'címrend kötelező'!FF65+'címrend önként'!FF65+'címrend államig'!FF65</f>
        <v>0</v>
      </c>
      <c r="FG65" s="251">
        <f>'címrend kötelező'!FG65+'címrend önként'!FG65+'címrend államig'!FG65</f>
        <v>0</v>
      </c>
      <c r="FH65" s="251">
        <f>'címrend kötelező'!FH65+'címrend önként'!FH65+'címrend államig'!FH65</f>
        <v>0</v>
      </c>
      <c r="FI65" s="251">
        <f>'címrend kötelező'!FI65+'címrend önként'!FI65+'címrend államig'!FI65</f>
        <v>0</v>
      </c>
      <c r="FJ65" s="251">
        <f>'címrend kötelező'!FJ65+'címrend önként'!FJ65+'címrend államig'!FJ65</f>
        <v>0</v>
      </c>
      <c r="FK65" s="251">
        <f>'címrend kötelező'!FK65+'címrend önként'!FK65+'címrend államig'!FK65</f>
        <v>0</v>
      </c>
      <c r="FL65" s="251">
        <f>'címrend kötelező'!FL65+'címrend önként'!FL65+'címrend államig'!FL65</f>
        <v>0</v>
      </c>
      <c r="FM65" s="251">
        <f>'címrend kötelező'!FM65+'címrend önként'!FM65+'címrend államig'!FM65</f>
        <v>0</v>
      </c>
      <c r="FN65" s="251">
        <f>'címrend kötelező'!FN65+'címrend önként'!FN65+'címrend államig'!FN65</f>
        <v>0</v>
      </c>
      <c r="FO65" s="251">
        <f>'címrend kötelező'!FO65+'címrend önként'!FO65+'címrend államig'!FO65</f>
        <v>0</v>
      </c>
      <c r="FP65" s="251">
        <f>'címrend kötelező'!FP65+'címrend önként'!FP65+'címrend államig'!FP65</f>
        <v>0</v>
      </c>
      <c r="FQ65" s="251">
        <f>'címrend kötelező'!FQ65+'címrend önként'!FQ65+'címrend államig'!FQ65</f>
        <v>0</v>
      </c>
      <c r="FR65" s="251">
        <f>'címrend kötelező'!FR65+'címrend önként'!FR65+'címrend államig'!FR65</f>
        <v>0</v>
      </c>
      <c r="FS65" s="251">
        <f>'címrend kötelező'!FS65+'címrend önként'!FS65+'címrend államig'!FS65</f>
        <v>0</v>
      </c>
      <c r="FT65" s="251">
        <f>'címrend kötelező'!FT65+'címrend önként'!FT65+'címrend államig'!FT65</f>
        <v>0</v>
      </c>
      <c r="FU65" s="251">
        <f>'címrend kötelező'!FU65+'címrend önként'!FU65+'címrend államig'!FU65</f>
        <v>0</v>
      </c>
      <c r="FV65" s="251">
        <f>'címrend kötelező'!FV65+'címrend önként'!FV65+'címrend államig'!FV65</f>
        <v>0</v>
      </c>
      <c r="FW65" s="251">
        <f>'címrend kötelező'!FW65+'címrend önként'!FW65+'címrend államig'!FW65</f>
        <v>0</v>
      </c>
      <c r="FX65" s="251">
        <f>'címrend kötelező'!FX65+'címrend önként'!FX65+'címrend államig'!FX65</f>
        <v>0</v>
      </c>
      <c r="FY65" s="251">
        <f>'címrend kötelező'!FY65+'címrend önként'!FY65+'címrend államig'!FY65</f>
        <v>0</v>
      </c>
      <c r="FZ65" s="251">
        <f>'címrend kötelező'!FZ65+'címrend önként'!FZ65+'címrend államig'!FZ65</f>
        <v>0</v>
      </c>
      <c r="GA65" s="251">
        <f>'címrend kötelező'!GA65+'címrend önként'!GA65+'címrend államig'!GA65</f>
        <v>0</v>
      </c>
      <c r="GB65" s="251">
        <f>'címrend kötelező'!GB65+'címrend önként'!GB65+'címrend államig'!GB65</f>
        <v>0</v>
      </c>
      <c r="GC65" s="251">
        <f>'címrend kötelező'!GC65+'címrend önként'!GC65+'címrend államig'!GC65</f>
        <v>0</v>
      </c>
      <c r="GD65" s="251">
        <f>'címrend kötelező'!GD65+'címrend önként'!GD65+'címrend államig'!GD65</f>
        <v>0</v>
      </c>
      <c r="GE65" s="251">
        <f>'címrend kötelező'!GE65+'címrend önként'!GE65+'címrend államig'!GE65</f>
        <v>0</v>
      </c>
      <c r="GF65" s="251">
        <f>'címrend kötelező'!GF65+'címrend önként'!GF65+'címrend államig'!GF65</f>
        <v>0</v>
      </c>
      <c r="GG65" s="251">
        <f>'címrend kötelező'!GG65+'címrend önként'!GG65+'címrend államig'!GG65</f>
        <v>0</v>
      </c>
      <c r="GH65" s="251">
        <f>'címrend kötelező'!GH65+'címrend önként'!GH65+'címrend államig'!GH65</f>
        <v>0</v>
      </c>
      <c r="GI65" s="251">
        <f>'címrend kötelező'!GI65+'címrend önként'!GI65+'címrend államig'!GI65</f>
        <v>0</v>
      </c>
      <c r="GJ65" s="251">
        <f>'címrend kötelező'!GJ65+'címrend önként'!GJ65+'címrend államig'!GJ65</f>
        <v>0</v>
      </c>
      <c r="GK65" s="251">
        <f>'címrend kötelező'!GK65+'címrend önként'!GK65+'címrend államig'!GK65</f>
        <v>0</v>
      </c>
      <c r="GL65" s="251">
        <f>EY65+FB65+FE65+FH65+FK65+FN65+FQ65+FT65+FW65+FZ65+GC65+GF65+GI65</f>
        <v>0</v>
      </c>
      <c r="GM65" s="251">
        <f t="shared" si="1740"/>
        <v>0</v>
      </c>
      <c r="GN65" s="251">
        <f t="shared" si="1740"/>
        <v>0</v>
      </c>
      <c r="GO65" s="251">
        <f>'címrend kötelező'!GO65+'címrend önként'!GO65+'címrend államig'!GO65</f>
        <v>0</v>
      </c>
      <c r="GP65" s="251">
        <f>'címrend kötelező'!GP65+'címrend önként'!GP65+'címrend államig'!GP65</f>
        <v>0</v>
      </c>
      <c r="GQ65" s="251">
        <f>'címrend kötelező'!GQ65+'címrend önként'!GQ65+'címrend államig'!GQ65</f>
        <v>0</v>
      </c>
      <c r="GR65" s="251">
        <f>'címrend kötelező'!GR65+'címrend önként'!GR65+'címrend államig'!GR65</f>
        <v>0</v>
      </c>
      <c r="GS65" s="251">
        <f>'címrend kötelező'!GS65+'címrend önként'!GS65+'címrend államig'!GS65</f>
        <v>0</v>
      </c>
      <c r="GT65" s="251">
        <f>'címrend kötelező'!GT65+'címrend önként'!GT65+'címrend államig'!GT65</f>
        <v>0</v>
      </c>
      <c r="GU65" s="251">
        <f>'címrend kötelező'!GU65+'címrend önként'!GU65+'címrend államig'!GU65</f>
        <v>0</v>
      </c>
      <c r="GV65" s="251">
        <f>'címrend kötelező'!GV65+'címrend önként'!GV65+'címrend államig'!GV65</f>
        <v>0</v>
      </c>
      <c r="GW65" s="251">
        <f>'címrend kötelező'!GW65+'címrend önként'!GW65+'címrend államig'!GW65</f>
        <v>0</v>
      </c>
      <c r="GX65" s="251">
        <f t="shared" si="881"/>
        <v>0</v>
      </c>
      <c r="GY65" s="251">
        <f t="shared" si="1741"/>
        <v>0</v>
      </c>
      <c r="GZ65" s="251">
        <f t="shared" si="1742"/>
        <v>0</v>
      </c>
      <c r="HA65" s="35">
        <f t="shared" si="884"/>
        <v>3963041</v>
      </c>
      <c r="HB65" s="35">
        <f t="shared" si="1743"/>
        <v>0</v>
      </c>
      <c r="HC65" s="131">
        <f t="shared" si="1744"/>
        <v>3963041</v>
      </c>
      <c r="HE65" s="136"/>
      <c r="HF65" s="136"/>
    </row>
    <row r="66" spans="1:214" ht="15" customHeight="1" x14ac:dyDescent="0.2">
      <c r="A66" s="120" t="s">
        <v>433</v>
      </c>
      <c r="B66" s="6">
        <f>SUM('címrend kötelező'!B66+'címrend önként'!B66+'címrend államig'!B66)</f>
        <v>0</v>
      </c>
      <c r="C66" s="6">
        <f>SUM('címrend kötelező'!C66+'címrend önként'!C66+'címrend államig'!C66)</f>
        <v>0</v>
      </c>
      <c r="D66" s="6">
        <f>SUM('címrend kötelező'!D66+'címrend önként'!D66+'címrend államig'!D66)</f>
        <v>0</v>
      </c>
      <c r="E66" s="6">
        <f>SUM('címrend kötelező'!E66+'címrend önként'!E66+'címrend államig'!E66)</f>
        <v>0</v>
      </c>
      <c r="F66" s="6">
        <f>SUM('címrend kötelező'!F66+'címrend önként'!F66+'címrend államig'!F66)</f>
        <v>0</v>
      </c>
      <c r="G66" s="6">
        <f>SUM('címrend kötelező'!G66+'címrend önként'!G66+'címrend államig'!G66)</f>
        <v>0</v>
      </c>
      <c r="H66" s="6">
        <f>SUM('címrend kötelező'!H66+'címrend önként'!H66+'címrend államig'!H66)</f>
        <v>0</v>
      </c>
      <c r="I66" s="6">
        <f>SUM('címrend kötelező'!I66+'címrend önként'!I66+'címrend államig'!I66)</f>
        <v>0</v>
      </c>
      <c r="J66" s="6">
        <f>SUM('címrend kötelező'!J66+'címrend önként'!J66+'címrend államig'!J66)</f>
        <v>0</v>
      </c>
      <c r="K66" s="6">
        <f>SUM('címrend kötelező'!K66+'címrend önként'!K66+'címrend államig'!K66)</f>
        <v>0</v>
      </c>
      <c r="L66" s="6">
        <f>SUM('címrend kötelező'!L66+'címrend önként'!L66+'címrend államig'!L66)</f>
        <v>0</v>
      </c>
      <c r="M66" s="6">
        <f>SUM('címrend kötelező'!M66+'címrend önként'!M66+'címrend államig'!M66)</f>
        <v>0</v>
      </c>
      <c r="N66" s="6">
        <f>SUM('címrend kötelező'!N66+'címrend önként'!N66+'címrend államig'!N66)</f>
        <v>0</v>
      </c>
      <c r="O66" s="6">
        <f>SUM('címrend kötelező'!O66+'címrend önként'!O66+'címrend államig'!O66)</f>
        <v>0</v>
      </c>
      <c r="P66" s="6">
        <f>SUM('címrend kötelező'!P66+'címrend önként'!P66+'címrend államig'!P66)</f>
        <v>0</v>
      </c>
      <c r="Q66" s="6">
        <f>SUM('címrend kötelező'!Q66+'címrend önként'!Q66+'címrend államig'!Q66)</f>
        <v>0</v>
      </c>
      <c r="R66" s="6">
        <f>SUM('címrend kötelező'!R66+'címrend önként'!R66+'címrend államig'!R66)</f>
        <v>0</v>
      </c>
      <c r="S66" s="6">
        <f>SUM('címrend kötelező'!S66+'címrend önként'!S66+'címrend államig'!S66)</f>
        <v>0</v>
      </c>
      <c r="T66" s="6">
        <f>SUM('címrend kötelező'!T66+'címrend önként'!T66+'címrend államig'!T66)</f>
        <v>0</v>
      </c>
      <c r="U66" s="6">
        <f>SUM('címrend kötelező'!U66+'címrend önként'!U66+'címrend államig'!U66)</f>
        <v>0</v>
      </c>
      <c r="V66" s="6">
        <f>SUM('címrend kötelező'!V66+'címrend önként'!V66+'címrend államig'!V66)</f>
        <v>0</v>
      </c>
      <c r="W66" s="6">
        <f>SUM('címrend kötelező'!W66+'címrend önként'!W66+'címrend államig'!W66)</f>
        <v>0</v>
      </c>
      <c r="X66" s="6">
        <f>SUM('címrend kötelező'!X66+'címrend önként'!X66+'címrend államig'!X66)</f>
        <v>0</v>
      </c>
      <c r="Y66" s="6">
        <f>SUM('címrend kötelező'!Y66+'címrend önként'!Y66+'címrend államig'!Y66)</f>
        <v>0</v>
      </c>
      <c r="Z66" s="6">
        <f>SUM('címrend kötelező'!Z66+'címrend önként'!Z66+'címrend államig'!Z66)</f>
        <v>0</v>
      </c>
      <c r="AA66" s="6">
        <f>SUM('címrend kötelező'!AA66+'címrend önként'!AA66+'címrend államig'!AA66)</f>
        <v>0</v>
      </c>
      <c r="AB66" s="6">
        <f>SUM('címrend kötelező'!AB66+'címrend önként'!AB66+'címrend államig'!AB66)</f>
        <v>0</v>
      </c>
      <c r="AC66" s="6">
        <f>SUM('címrend kötelező'!AC66+'címrend önként'!AC66+'címrend államig'!AC66)</f>
        <v>313124</v>
      </c>
      <c r="AD66" s="6">
        <f>SUM('címrend kötelező'!AD66+'címrend önként'!AD66+'címrend államig'!AD66)</f>
        <v>0</v>
      </c>
      <c r="AE66" s="6">
        <f>SUM('címrend kötelező'!AE66+'címrend önként'!AE66+'címrend államig'!AE66)</f>
        <v>313124</v>
      </c>
      <c r="AF66" s="6">
        <f>SUM('címrend kötelező'!AF66+'címrend önként'!AF66+'címrend államig'!AF66)</f>
        <v>0</v>
      </c>
      <c r="AG66" s="6">
        <f>SUM('címrend kötelező'!AG66+'címrend önként'!AG66+'címrend államig'!AG66)</f>
        <v>0</v>
      </c>
      <c r="AH66" s="6">
        <f>SUM('címrend kötelező'!AH66+'címrend önként'!AH66+'címrend államig'!AH66)</f>
        <v>0</v>
      </c>
      <c r="AI66" s="6">
        <f>SUM('címrend kötelező'!AI66+'címrend önként'!AI66+'címrend államig'!AI66)</f>
        <v>0</v>
      </c>
      <c r="AJ66" s="6">
        <f>SUM('címrend kötelező'!AJ66+'címrend önként'!AJ66+'címrend államig'!AJ66)</f>
        <v>0</v>
      </c>
      <c r="AK66" s="6">
        <f>SUM('címrend kötelező'!AK66+'címrend önként'!AK66+'címrend államig'!AK66)</f>
        <v>0</v>
      </c>
      <c r="AL66" s="6">
        <f>SUM('címrend kötelező'!AL66+'címrend önként'!AL66+'címrend államig'!AL66)</f>
        <v>0</v>
      </c>
      <c r="AM66" s="6">
        <f>SUM('címrend kötelező'!AM66+'címrend önként'!AM66+'címrend államig'!AM66)</f>
        <v>0</v>
      </c>
      <c r="AN66" s="6">
        <f>SUM('címrend kötelező'!AN66+'címrend önként'!AN66+'címrend államig'!AN66)</f>
        <v>0</v>
      </c>
      <c r="AO66" s="6">
        <f>SUM('címrend kötelező'!AO66+'címrend önként'!AO66+'címrend államig'!AO66)</f>
        <v>0</v>
      </c>
      <c r="AP66" s="6">
        <f>SUM('címrend kötelező'!AP66+'címrend önként'!AP66+'címrend államig'!AP66)</f>
        <v>0</v>
      </c>
      <c r="AQ66" s="6">
        <f>SUM('címrend kötelező'!AQ66+'címrend önként'!AQ66+'címrend államig'!AQ66)</f>
        <v>0</v>
      </c>
      <c r="AR66" s="6">
        <f>SUM('címrend kötelező'!AR66+'címrend önként'!AR66+'címrend államig'!AR66)</f>
        <v>0</v>
      </c>
      <c r="AS66" s="6">
        <f>SUM('címrend kötelező'!AS66+'címrend önként'!AS66+'címrend államig'!AS66)</f>
        <v>0</v>
      </c>
      <c r="AT66" s="6">
        <f>SUM('címrend kötelező'!AT66+'címrend önként'!AT66+'címrend államig'!AT66)</f>
        <v>0</v>
      </c>
      <c r="AU66" s="6">
        <f>SUM('címrend kötelező'!AU66+'címrend önként'!AU66+'címrend államig'!AU66)</f>
        <v>0</v>
      </c>
      <c r="AV66" s="6">
        <f>SUM('címrend kötelező'!AV66+'címrend önként'!AV66+'címrend államig'!AV66)</f>
        <v>0</v>
      </c>
      <c r="AW66" s="6">
        <f>SUM('címrend kötelező'!AW66+'címrend önként'!AW66+'címrend államig'!AW66)</f>
        <v>0</v>
      </c>
      <c r="AX66" s="6">
        <f>SUM('címrend kötelező'!AX66+'címrend önként'!AX66+'címrend államig'!AX66)</f>
        <v>0</v>
      </c>
      <c r="AY66" s="6">
        <f>SUM('címrend kötelező'!AY66+'címrend önként'!AY66+'címrend államig'!AY66)</f>
        <v>0</v>
      </c>
      <c r="AZ66" s="6">
        <f>SUM('címrend kötelező'!AZ66+'címrend önként'!AZ66+'címrend államig'!AZ66)</f>
        <v>0</v>
      </c>
      <c r="BA66" s="6">
        <f>SUM('címrend kötelező'!BA66+'címrend önként'!BA66+'címrend államig'!BA66)</f>
        <v>0</v>
      </c>
      <c r="BB66" s="6">
        <f>SUM('címrend kötelező'!BB66+'címrend önként'!BB66+'címrend államig'!BB66)</f>
        <v>0</v>
      </c>
      <c r="BC66" s="6">
        <f>SUM('címrend kötelező'!BC66+'címrend önként'!BC66+'címrend államig'!BC66)</f>
        <v>0</v>
      </c>
      <c r="BD66" s="6">
        <f>SUM('címrend kötelező'!BD66+'címrend önként'!BD66+'címrend államig'!BD66)</f>
        <v>0</v>
      </c>
      <c r="BE66" s="6">
        <f>SUM('címrend kötelező'!BE66+'címrend önként'!BE66+'címrend államig'!BE66)</f>
        <v>0</v>
      </c>
      <c r="BF66" s="6">
        <f>SUM('címrend kötelező'!BF66+'címrend önként'!BF66+'címrend államig'!BF66)</f>
        <v>0</v>
      </c>
      <c r="BG66" s="6">
        <f>SUM('címrend kötelező'!BG66+'címrend önként'!BG66+'címrend államig'!BG66)</f>
        <v>0</v>
      </c>
      <c r="BH66" s="6">
        <f>SUM('címrend kötelező'!BH66+'címrend önként'!BH66+'címrend államig'!BH66)</f>
        <v>0</v>
      </c>
      <c r="BI66" s="6">
        <f>SUM('címrend kötelező'!BI66+'címrend önként'!BI66+'címrend államig'!BI66)</f>
        <v>0</v>
      </c>
      <c r="BJ66" s="6">
        <f>SUM('címrend kötelező'!BJ66+'címrend önként'!BJ66+'címrend államig'!BJ66)</f>
        <v>0</v>
      </c>
      <c r="BK66" s="6">
        <f>SUM('címrend kötelező'!BK66+'címrend önként'!BK66+'címrend államig'!BK66)</f>
        <v>0</v>
      </c>
      <c r="BL66" s="6">
        <f>SUM('címrend kötelező'!BL66+'címrend önként'!BL66+'címrend államig'!BL66)</f>
        <v>0</v>
      </c>
      <c r="BM66" s="6">
        <f>SUM('címrend kötelező'!BM66+'címrend önként'!BM66+'címrend államig'!BM66)</f>
        <v>0</v>
      </c>
      <c r="BN66" s="6">
        <f>SUM('címrend kötelező'!BN66+'címrend önként'!BN66+'címrend államig'!BN66)</f>
        <v>0</v>
      </c>
      <c r="BO66" s="6">
        <f>SUM('címrend kötelező'!BO66+'címrend önként'!BO66+'címrend államig'!BO66)</f>
        <v>0</v>
      </c>
      <c r="BP66" s="6">
        <f>SUM('címrend kötelező'!BP66+'címrend önként'!BP66+'címrend államig'!BP66)</f>
        <v>0</v>
      </c>
      <c r="BQ66" s="6">
        <f>SUM('címrend kötelező'!BQ66+'címrend önként'!BQ66+'címrend államig'!BQ66)</f>
        <v>0</v>
      </c>
      <c r="BR66" s="6">
        <f>SUM('címrend kötelező'!BR66+'címrend önként'!BR66+'címrend államig'!BR66)</f>
        <v>0</v>
      </c>
      <c r="BS66" s="6">
        <f>SUM('címrend kötelező'!BS66+'címrend önként'!BS66+'címrend államig'!BS66)</f>
        <v>0</v>
      </c>
      <c r="BT66" s="6">
        <f>SUM('címrend kötelező'!BT66+'címrend önként'!BT66+'címrend államig'!BT66)</f>
        <v>0</v>
      </c>
      <c r="BU66" s="6">
        <f>SUM('címrend kötelező'!BU66+'címrend önként'!BU66+'címrend államig'!BU66)</f>
        <v>0</v>
      </c>
      <c r="BV66" s="6">
        <f>SUM('címrend kötelező'!BV66+'címrend önként'!BV66+'címrend államig'!BV66)</f>
        <v>0</v>
      </c>
      <c r="BW66" s="6">
        <f>SUM('címrend kötelező'!BW66+'címrend önként'!BW66+'címrend államig'!BW66)</f>
        <v>0</v>
      </c>
      <c r="BX66" s="6">
        <f>SUM('címrend kötelező'!BX66+'címrend önként'!BX66+'címrend államig'!BX66)</f>
        <v>0</v>
      </c>
      <c r="BY66" s="6">
        <f>SUM('címrend kötelező'!BY66+'címrend önként'!BY66+'címrend államig'!BY66)</f>
        <v>0</v>
      </c>
      <c r="BZ66" s="6">
        <f>SUM('címrend kötelező'!BZ66+'címrend önként'!BZ66+'címrend államig'!BZ66)</f>
        <v>0</v>
      </c>
      <c r="CA66" s="6">
        <f>SUM('címrend kötelező'!CA66+'címrend önként'!CA66+'címrend államig'!CA66)</f>
        <v>0</v>
      </c>
      <c r="CB66" s="6">
        <f>SUM('címrend kötelező'!CB66+'címrend önként'!CB66+'címrend államig'!CB66)</f>
        <v>0</v>
      </c>
      <c r="CC66" s="6">
        <f>SUM('címrend kötelező'!CC66+'címrend önként'!CC66+'címrend államig'!CC66)</f>
        <v>0</v>
      </c>
      <c r="CD66" s="6">
        <f>SUM('címrend kötelező'!CD66+'címrend önként'!CD66+'címrend államig'!CD66)</f>
        <v>0</v>
      </c>
      <c r="CE66" s="6">
        <f>SUM('címrend kötelező'!CE66+'címrend önként'!CE66+'címrend államig'!CE66)</f>
        <v>0</v>
      </c>
      <c r="CF66" s="6">
        <f>SUM('címrend kötelező'!CF66+'címrend önként'!CF66+'címrend államig'!CF66)</f>
        <v>0</v>
      </c>
      <c r="CG66" s="6">
        <f>SUM('címrend kötelező'!CG66+'címrend önként'!CG66+'címrend államig'!CG66)</f>
        <v>0</v>
      </c>
      <c r="CH66" s="6">
        <f>SUM('címrend kötelező'!CH66+'címrend önként'!CH66+'címrend államig'!CH66)</f>
        <v>0</v>
      </c>
      <c r="CI66" s="6">
        <f>SUM('címrend kötelező'!CI66+'címrend önként'!CI66+'címrend államig'!CI66)</f>
        <v>0</v>
      </c>
      <c r="CJ66" s="6">
        <f>SUM('címrend kötelező'!CJ66+'címrend önként'!CJ66+'címrend államig'!CJ66)</f>
        <v>0</v>
      </c>
      <c r="CK66" s="6">
        <f>SUM('címrend kötelező'!CK66+'címrend önként'!CK66+'címrend államig'!CK66)</f>
        <v>0</v>
      </c>
      <c r="CL66" s="6">
        <f>SUM('címrend kötelező'!CL66+'címrend önként'!CL66+'címrend államig'!CL66)</f>
        <v>0</v>
      </c>
      <c r="CM66" s="6">
        <f>SUM('címrend kötelező'!CM66+'címrend önként'!CM66+'címrend államig'!CM66)</f>
        <v>0</v>
      </c>
      <c r="CN66" s="6">
        <f>SUM('címrend kötelező'!CN66+'címrend önként'!CN66+'címrend államig'!CN66)</f>
        <v>0</v>
      </c>
      <c r="CO66" s="6">
        <f>SUM('címrend kötelező'!CO66+'címrend önként'!CO66+'címrend államig'!CO66)</f>
        <v>0</v>
      </c>
      <c r="CP66" s="6">
        <f>SUM('címrend kötelező'!CP66+'címrend önként'!CP66+'címrend államig'!CP66)</f>
        <v>0</v>
      </c>
      <c r="CQ66" s="6">
        <f>SUM('címrend kötelező'!CQ66+'címrend önként'!CQ66+'címrend államig'!CQ66)</f>
        <v>0</v>
      </c>
      <c r="CR66" s="6">
        <f>SUM('címrend kötelező'!CR66+'címrend önként'!CR66+'címrend államig'!CR66)</f>
        <v>0</v>
      </c>
      <c r="CS66" s="6">
        <f>SUM('címrend kötelező'!CS66+'címrend önként'!CS66+'címrend államig'!CS66)</f>
        <v>0</v>
      </c>
      <c r="CT66" s="6">
        <f>SUM('címrend kötelező'!CT66+'címrend önként'!CT66+'címrend államig'!CT66)</f>
        <v>0</v>
      </c>
      <c r="CU66" s="6">
        <f>SUM('címrend kötelező'!CU66+'címrend önként'!CU66+'címrend államig'!CU66)</f>
        <v>0</v>
      </c>
      <c r="CV66" s="6">
        <f>SUM('címrend kötelező'!CV66+'címrend önként'!CV66+'címrend államig'!CV66)</f>
        <v>0</v>
      </c>
      <c r="CW66" s="6">
        <f>SUM('címrend kötelező'!CW66+'címrend önként'!CW66+'címrend államig'!CW66)</f>
        <v>0</v>
      </c>
      <c r="CX66" s="6">
        <f>SUM('címrend kötelező'!CX66+'címrend önként'!CX66+'címrend államig'!CX66)</f>
        <v>0</v>
      </c>
      <c r="CY66" s="6">
        <f>SUM('címrend kötelező'!CY66+'címrend önként'!CY66+'címrend államig'!CY66)</f>
        <v>0</v>
      </c>
      <c r="CZ66" s="6">
        <f>SUM('címrend kötelező'!CZ66+'címrend önként'!CZ66+'címrend államig'!CZ66)</f>
        <v>0</v>
      </c>
      <c r="DA66" s="6">
        <f>SUM('címrend kötelező'!DA66+'címrend önként'!DA66+'címrend államig'!DA66)</f>
        <v>0</v>
      </c>
      <c r="DB66" s="6">
        <f>SUM('címrend kötelező'!DB66+'címrend önként'!DB66+'címrend államig'!DB66)</f>
        <v>0</v>
      </c>
      <c r="DC66" s="6">
        <f>SUM('címrend kötelező'!DC66+'címrend önként'!DC66+'címrend államig'!DC66)</f>
        <v>0</v>
      </c>
      <c r="DD66" s="6">
        <f>SUM('címrend kötelező'!DD66+'címrend önként'!DD66+'címrend államig'!DD66)</f>
        <v>0</v>
      </c>
      <c r="DE66" s="6">
        <f>SUM('címrend kötelező'!DE66+'címrend önként'!DE66+'címrend államig'!DE66)</f>
        <v>0</v>
      </c>
      <c r="DF66" s="6">
        <f>SUM('címrend kötelező'!DF66+'címrend önként'!DF66+'címrend államig'!DF66)</f>
        <v>0</v>
      </c>
      <c r="DG66" s="6">
        <f>SUM('címrend kötelező'!DG66+'címrend önként'!DG66+'címrend államig'!DG66)</f>
        <v>0</v>
      </c>
      <c r="DH66" s="6">
        <f>SUM('címrend kötelező'!DH66+'címrend önként'!DH66+'címrend államig'!DH66)</f>
        <v>0</v>
      </c>
      <c r="DI66" s="6">
        <f>SUM('címrend kötelező'!DI66+'címrend önként'!DI66+'címrend államig'!DI66)</f>
        <v>0</v>
      </c>
      <c r="DJ66" s="6">
        <f>SUM('címrend kötelező'!DJ66+'címrend önként'!DJ66+'címrend államig'!DJ66)</f>
        <v>0</v>
      </c>
      <c r="DK66" s="6">
        <f>SUM('címrend kötelező'!DK66+'címrend önként'!DK66+'címrend államig'!DK66)</f>
        <v>0</v>
      </c>
      <c r="DL66" s="6">
        <f>SUM('címrend kötelező'!DL66+'címrend önként'!DL66+'címrend államig'!DL66)</f>
        <v>0</v>
      </c>
      <c r="DM66" s="6">
        <f>SUM('címrend kötelező'!DM66+'címrend önként'!DM66+'címrend államig'!DM66)</f>
        <v>0</v>
      </c>
      <c r="DN66" s="6">
        <f>SUM('címrend kötelező'!DN66+'címrend önként'!DN66+'címrend államig'!DN66)</f>
        <v>0</v>
      </c>
      <c r="DO66" s="6">
        <f>SUM('címrend kötelező'!DO66+'címrend önként'!DO66+'címrend államig'!DO66)</f>
        <v>0</v>
      </c>
      <c r="DP66" s="6">
        <f>SUM('címrend kötelező'!DP66+'címrend önként'!DP66+'címrend államig'!DP66)</f>
        <v>0</v>
      </c>
      <c r="DQ66" s="6">
        <f>SUM('címrend kötelező'!DQ66+'címrend önként'!DQ66+'címrend államig'!DQ66)</f>
        <v>0</v>
      </c>
      <c r="DR66" s="251">
        <f t="shared" si="1734"/>
        <v>313124</v>
      </c>
      <c r="DS66" s="251">
        <f t="shared" si="1735"/>
        <v>0</v>
      </c>
      <c r="DT66" s="251">
        <f t="shared" si="1736"/>
        <v>313124</v>
      </c>
      <c r="DU66" s="6">
        <f>SUM('címrend kötelező'!DU66+'címrend önként'!DU66+'címrend államig'!DU66)</f>
        <v>0</v>
      </c>
      <c r="DV66" s="6">
        <f>SUM('címrend kötelező'!DV66+'címrend önként'!DV66+'címrend államig'!DV66)</f>
        <v>0</v>
      </c>
      <c r="DW66" s="6">
        <f>SUM('címrend kötelező'!DW66+'címrend önként'!DW66+'címrend államig'!DW66)</f>
        <v>0</v>
      </c>
      <c r="DX66" s="6">
        <f>SUM('címrend kötelező'!DX66+'címrend önként'!DX66+'címrend államig'!DX66)</f>
        <v>1082</v>
      </c>
      <c r="DY66" s="6">
        <f>SUM('címrend kötelező'!DY66+'címrend önként'!DY66+'címrend államig'!DY66)</f>
        <v>0</v>
      </c>
      <c r="DZ66" s="6">
        <f>SUM('címrend kötelező'!DZ66+'címrend önként'!DZ66+'címrend államig'!DZ66)</f>
        <v>1082</v>
      </c>
      <c r="EA66" s="6">
        <f>SUM('címrend kötelező'!EA66+'címrend önként'!EA66+'címrend államig'!EA66)</f>
        <v>0</v>
      </c>
      <c r="EB66" s="6">
        <f>SUM('címrend kötelező'!EB66+'címrend önként'!EB66+'címrend államig'!EB66)</f>
        <v>0</v>
      </c>
      <c r="EC66" s="6">
        <f>SUM('címrend kötelező'!EC66+'címrend önként'!EC66+'címrend államig'!EC66)</f>
        <v>0</v>
      </c>
      <c r="ED66" s="6">
        <f>SUM('címrend kötelező'!ED66+'címrend önként'!ED66+'címrend államig'!ED66)</f>
        <v>4</v>
      </c>
      <c r="EE66" s="6">
        <f>SUM('címrend kötelező'!EE66+'címrend önként'!EE66+'címrend államig'!EE66)</f>
        <v>0</v>
      </c>
      <c r="EF66" s="6">
        <f>SUM('címrend kötelező'!EF66+'címrend önként'!EF66+'címrend államig'!EF66)</f>
        <v>4</v>
      </c>
      <c r="EG66" s="6">
        <f>SUM('címrend kötelező'!EG66+'címrend önként'!EG66+'címrend államig'!EG66)</f>
        <v>0</v>
      </c>
      <c r="EH66" s="6">
        <f>SUM('címrend kötelező'!EH66+'címrend önként'!EH66+'címrend államig'!EH66)</f>
        <v>0</v>
      </c>
      <c r="EI66" s="6">
        <f>SUM('címrend kötelező'!EI66+'címrend önként'!EI66+'címrend államig'!EI66)</f>
        <v>0</v>
      </c>
      <c r="EJ66" s="6">
        <f>SUM('címrend kötelező'!EJ66+'címrend önként'!EJ66+'címrend államig'!EJ66)</f>
        <v>5914</v>
      </c>
      <c r="EK66" s="6">
        <f>SUM('címrend kötelező'!EK66+'címrend önként'!EK66+'címrend államig'!EK66)</f>
        <v>0</v>
      </c>
      <c r="EL66" s="6">
        <f>SUM('címrend kötelező'!EL66+'címrend önként'!EL66+'címrend államig'!EL66)</f>
        <v>5914</v>
      </c>
      <c r="EM66" s="6">
        <f>SUM('címrend kötelező'!EM66+'címrend önként'!EM66+'címrend államig'!EM66)</f>
        <v>0</v>
      </c>
      <c r="EN66" s="6">
        <f>SUM('címrend kötelező'!EN66+'címrend önként'!EN66+'címrend államig'!EN66)</f>
        <v>0</v>
      </c>
      <c r="EO66" s="6">
        <f>SUM('címrend kötelező'!EO66+'címrend önként'!EO66+'címrend államig'!EO66)</f>
        <v>0</v>
      </c>
      <c r="EP66" s="6">
        <f>SUM('címrend kötelező'!EP66+'címrend önként'!EP66+'címrend államig'!EP66)</f>
        <v>13881</v>
      </c>
      <c r="EQ66" s="6">
        <f>SUM('címrend kötelező'!EQ66+'címrend önként'!EQ66+'címrend államig'!EQ66)</f>
        <v>0</v>
      </c>
      <c r="ER66" s="6">
        <f>SUM('címrend kötelező'!ER66+'címrend önként'!ER66+'címrend államig'!ER66)</f>
        <v>13881</v>
      </c>
      <c r="ES66" s="6">
        <f>SUM('címrend kötelező'!ES66+'címrend önként'!ES66+'címrend államig'!ES66)</f>
        <v>5566</v>
      </c>
      <c r="ET66" s="6">
        <f>SUM('címrend kötelező'!ET66+'címrend önként'!ET66+'címrend államig'!ET66)</f>
        <v>0</v>
      </c>
      <c r="EU66" s="6">
        <f>SUM('címrend kötelező'!EU66+'címrend önként'!EU66+'címrend államig'!EU66)</f>
        <v>5566</v>
      </c>
      <c r="EV66" s="251">
        <f t="shared" si="1737"/>
        <v>26447</v>
      </c>
      <c r="EW66" s="251">
        <f t="shared" si="1738"/>
        <v>0</v>
      </c>
      <c r="EX66" s="251">
        <f t="shared" si="1739"/>
        <v>26447</v>
      </c>
      <c r="EY66" s="251">
        <f>'címrend kötelező'!EY66+'címrend önként'!EY66+'címrend államig'!EY66</f>
        <v>2</v>
      </c>
      <c r="EZ66" s="251">
        <f>'címrend kötelező'!EZ66+'címrend önként'!EZ66+'címrend államig'!EZ66</f>
        <v>0</v>
      </c>
      <c r="FA66" s="251">
        <f>'címrend kötelező'!FA66+'címrend önként'!FA66+'címrend államig'!FA66</f>
        <v>2</v>
      </c>
      <c r="FB66" s="251">
        <f>'címrend kötelező'!FB66+'címrend önként'!FB66+'címrend államig'!FB66</f>
        <v>2408</v>
      </c>
      <c r="FC66" s="251">
        <f>'címrend kötelező'!FC66+'címrend önként'!FC66+'címrend államig'!FC66</f>
        <v>0</v>
      </c>
      <c r="FD66" s="251">
        <f>'címrend kötelező'!FD66+'címrend önként'!FD66+'címrend államig'!FD66</f>
        <v>2408</v>
      </c>
      <c r="FE66" s="251">
        <f>'címrend kötelező'!FE66+'címrend önként'!FE66+'címrend államig'!FE66</f>
        <v>1961</v>
      </c>
      <c r="FF66" s="251">
        <f>'címrend kötelező'!FF66+'címrend önként'!FF66+'címrend államig'!FF66</f>
        <v>0</v>
      </c>
      <c r="FG66" s="251">
        <f>'címrend kötelező'!FG66+'címrend önként'!FG66+'címrend államig'!FG66</f>
        <v>1961</v>
      </c>
      <c r="FH66" s="251">
        <f>'címrend kötelező'!FH66+'címrend önként'!FH66+'címrend államig'!FH66</f>
        <v>423291</v>
      </c>
      <c r="FI66" s="251">
        <f>'címrend kötelező'!FI66+'címrend önként'!FI66+'címrend államig'!FI66</f>
        <v>0</v>
      </c>
      <c r="FJ66" s="251">
        <f>'címrend kötelező'!FJ66+'címrend önként'!FJ66+'címrend államig'!FJ66</f>
        <v>423291</v>
      </c>
      <c r="FK66" s="251">
        <f>'címrend kötelező'!FK66+'címrend önként'!FK66+'címrend államig'!FK66</f>
        <v>4084</v>
      </c>
      <c r="FL66" s="251">
        <f>'címrend kötelező'!FL66+'címrend önként'!FL66+'címrend államig'!FL66</f>
        <v>0</v>
      </c>
      <c r="FM66" s="251">
        <f>'címrend kötelező'!FM66+'címrend önként'!FM66+'címrend államig'!FM66</f>
        <v>4084</v>
      </c>
      <c r="FN66" s="251">
        <f>'címrend kötelező'!FN66+'címrend önként'!FN66+'címrend államig'!FN66</f>
        <v>13897</v>
      </c>
      <c r="FO66" s="251">
        <f>'címrend kötelező'!FO66+'címrend önként'!FO66+'címrend államig'!FO66</f>
        <v>0</v>
      </c>
      <c r="FP66" s="251">
        <f>'címrend kötelező'!FP66+'címrend önként'!FP66+'címrend államig'!FP66</f>
        <v>13897</v>
      </c>
      <c r="FQ66" s="251">
        <f>'címrend kötelező'!FQ66+'címrend önként'!FQ66+'címrend államig'!FQ66</f>
        <v>9244</v>
      </c>
      <c r="FR66" s="251">
        <f>'címrend kötelező'!FR66+'címrend önként'!FR66+'címrend államig'!FR66</f>
        <v>0</v>
      </c>
      <c r="FS66" s="251">
        <f>'címrend kötelező'!FS66+'címrend önként'!FS66+'címrend államig'!FS66</f>
        <v>9244</v>
      </c>
      <c r="FT66" s="251">
        <f>'címrend kötelező'!FT66+'címrend önként'!FT66+'címrend államig'!FT66</f>
        <v>5337</v>
      </c>
      <c r="FU66" s="251">
        <f>'címrend kötelező'!FU66+'címrend önként'!FU66+'címrend államig'!FU66</f>
        <v>0</v>
      </c>
      <c r="FV66" s="251">
        <f>'címrend kötelező'!FV66+'címrend önként'!FV66+'címrend államig'!FV66</f>
        <v>5337</v>
      </c>
      <c r="FW66" s="251">
        <f>'címrend kötelező'!FW66+'címrend önként'!FW66+'címrend államig'!FW66</f>
        <v>2798</v>
      </c>
      <c r="FX66" s="251">
        <f>'címrend kötelező'!FX66+'címrend önként'!FX66+'címrend államig'!FX66</f>
        <v>0</v>
      </c>
      <c r="FY66" s="251">
        <f>'címrend kötelező'!FY66+'címrend önként'!FY66+'címrend államig'!FY66</f>
        <v>2798</v>
      </c>
      <c r="FZ66" s="251">
        <f>'címrend kötelező'!FZ66+'címrend önként'!FZ66+'címrend államig'!FZ66</f>
        <v>636</v>
      </c>
      <c r="GA66" s="251">
        <f>'címrend kötelező'!GA66+'címrend önként'!GA66+'címrend államig'!GA66</f>
        <v>0</v>
      </c>
      <c r="GB66" s="251">
        <f>'címrend kötelező'!GB66+'címrend önként'!GB66+'címrend államig'!GB66</f>
        <v>636</v>
      </c>
      <c r="GC66" s="251">
        <f>'címrend kötelező'!GC66+'címrend önként'!GC66+'címrend államig'!GC66</f>
        <v>3540</v>
      </c>
      <c r="GD66" s="251">
        <f>'címrend kötelező'!GD66+'címrend önként'!GD66+'címrend államig'!GD66</f>
        <v>0</v>
      </c>
      <c r="GE66" s="251">
        <f>'címrend kötelező'!GE66+'címrend önként'!GE66+'címrend államig'!GE66</f>
        <v>3540</v>
      </c>
      <c r="GF66" s="251">
        <f>'címrend kötelező'!GF66+'címrend önként'!GF66+'címrend államig'!GF66</f>
        <v>48293</v>
      </c>
      <c r="GG66" s="251">
        <f>'címrend kötelező'!GG66+'címrend önként'!GG66+'címrend államig'!GG66</f>
        <v>0</v>
      </c>
      <c r="GH66" s="251">
        <f>'címrend kötelező'!GH66+'címrend önként'!GH66+'címrend államig'!GH66</f>
        <v>48293</v>
      </c>
      <c r="GI66" s="251">
        <f>'címrend kötelező'!GI66+'címrend önként'!GI66+'címrend államig'!GI66</f>
        <v>5902</v>
      </c>
      <c r="GJ66" s="251">
        <f>'címrend kötelező'!GJ66+'címrend önként'!GJ66+'címrend államig'!GJ66</f>
        <v>0</v>
      </c>
      <c r="GK66" s="251">
        <f>'címrend kötelező'!GK66+'címrend önként'!GK66+'címrend államig'!GK66</f>
        <v>5902</v>
      </c>
      <c r="GL66" s="251">
        <f>EY66+FB66+FE66+FH66+FK66+FN66+FQ66+FT66+FW66+FZ66+GC66+GF66+GI66</f>
        <v>521393</v>
      </c>
      <c r="GM66" s="251">
        <f t="shared" si="1740"/>
        <v>0</v>
      </c>
      <c r="GN66" s="251">
        <f t="shared" si="1740"/>
        <v>521393</v>
      </c>
      <c r="GO66" s="251">
        <f>'címrend kötelező'!GO66+'címrend önként'!GO66+'címrend államig'!GO66</f>
        <v>94681</v>
      </c>
      <c r="GP66" s="251">
        <f>'címrend kötelező'!GP66+'címrend önként'!GP66+'címrend államig'!GP66</f>
        <v>0</v>
      </c>
      <c r="GQ66" s="251">
        <f>'címrend kötelező'!GQ66+'címrend önként'!GQ66+'címrend államig'!GQ66</f>
        <v>94681</v>
      </c>
      <c r="GR66" s="251">
        <f>'címrend kötelező'!GR66+'címrend önként'!GR66+'címrend államig'!GR66</f>
        <v>108093</v>
      </c>
      <c r="GS66" s="251">
        <f>'címrend kötelező'!GS66+'címrend önként'!GS66+'címrend államig'!GS66</f>
        <v>0</v>
      </c>
      <c r="GT66" s="251">
        <f>'címrend kötelező'!GT66+'címrend önként'!GT66+'címrend államig'!GT66</f>
        <v>108093</v>
      </c>
      <c r="GU66" s="251">
        <f>'címrend kötelező'!GU66+'címrend önként'!GU66+'címrend államig'!GU66</f>
        <v>50721</v>
      </c>
      <c r="GV66" s="251">
        <f>'címrend kötelező'!GV66+'címrend önként'!GV66+'címrend államig'!GV66</f>
        <v>0</v>
      </c>
      <c r="GW66" s="251">
        <f>'címrend kötelező'!GW66+'címrend önként'!GW66+'címrend államig'!GW66</f>
        <v>50721</v>
      </c>
      <c r="GX66" s="251">
        <f t="shared" si="881"/>
        <v>774888</v>
      </c>
      <c r="GY66" s="251">
        <f t="shared" si="1741"/>
        <v>0</v>
      </c>
      <c r="GZ66" s="251">
        <f t="shared" si="1742"/>
        <v>774888</v>
      </c>
      <c r="HA66" s="35">
        <f t="shared" si="884"/>
        <v>1114459</v>
      </c>
      <c r="HB66" s="35">
        <f t="shared" si="1743"/>
        <v>0</v>
      </c>
      <c r="HC66" s="131">
        <f t="shared" si="1744"/>
        <v>1114459</v>
      </c>
      <c r="HE66" s="136"/>
      <c r="HF66" s="136"/>
    </row>
    <row r="67" spans="1:214" s="12" customFormat="1" ht="15" customHeight="1" x14ac:dyDescent="0.2">
      <c r="A67" s="121" t="s">
        <v>909</v>
      </c>
      <c r="B67" s="5">
        <f>B68+B69+B70</f>
        <v>0</v>
      </c>
      <c r="C67" s="5">
        <f t="shared" ref="C67:D67" si="1745">C68+C69+C70</f>
        <v>0</v>
      </c>
      <c r="D67" s="5">
        <f t="shared" si="1745"/>
        <v>0</v>
      </c>
      <c r="E67" s="5">
        <f>E68+E69+E70</f>
        <v>0</v>
      </c>
      <c r="F67" s="5">
        <f t="shared" ref="F67" si="1746">F68+F69+F70</f>
        <v>0</v>
      </c>
      <c r="G67" s="5">
        <f t="shared" ref="G67" si="1747">G68+G69+G70</f>
        <v>0</v>
      </c>
      <c r="H67" s="5">
        <f>H68+H69+H70</f>
        <v>0</v>
      </c>
      <c r="I67" s="5">
        <f t="shared" ref="I67" si="1748">I68+I69+I70</f>
        <v>0</v>
      </c>
      <c r="J67" s="5">
        <f t="shared" ref="J67" si="1749">J68+J69+J70</f>
        <v>0</v>
      </c>
      <c r="K67" s="5">
        <f>K68+K69+K70</f>
        <v>0</v>
      </c>
      <c r="L67" s="5">
        <f t="shared" ref="L67" si="1750">L68+L69+L70</f>
        <v>0</v>
      </c>
      <c r="M67" s="5">
        <f t="shared" ref="M67" si="1751">M68+M69+M70</f>
        <v>0</v>
      </c>
      <c r="N67" s="5">
        <f>N68+N69+N70</f>
        <v>0</v>
      </c>
      <c r="O67" s="5">
        <f t="shared" ref="O67" si="1752">O68+O69+O70</f>
        <v>0</v>
      </c>
      <c r="P67" s="5">
        <f t="shared" ref="P67" si="1753">P68+P69+P70</f>
        <v>0</v>
      </c>
      <c r="Q67" s="5">
        <f>Q68+Q69+Q70</f>
        <v>0</v>
      </c>
      <c r="R67" s="5">
        <f t="shared" ref="R67" si="1754">R68+R69+R70</f>
        <v>0</v>
      </c>
      <c r="S67" s="5">
        <f t="shared" ref="S67" si="1755">S68+S69+S70</f>
        <v>0</v>
      </c>
      <c r="T67" s="5">
        <f>T68+T69+T70</f>
        <v>0</v>
      </c>
      <c r="U67" s="5">
        <f t="shared" ref="U67" si="1756">U68+U69+U70</f>
        <v>0</v>
      </c>
      <c r="V67" s="5">
        <f t="shared" ref="V67" si="1757">V68+V69+V70</f>
        <v>0</v>
      </c>
      <c r="W67" s="5">
        <f>W68+W69+W70</f>
        <v>0</v>
      </c>
      <c r="X67" s="5">
        <f t="shared" ref="X67" si="1758">X68+X69+X70</f>
        <v>0</v>
      </c>
      <c r="Y67" s="5">
        <f t="shared" ref="Y67" si="1759">Y68+Y69+Y70</f>
        <v>0</v>
      </c>
      <c r="Z67" s="5">
        <f>Z68+Z69+Z70</f>
        <v>0</v>
      </c>
      <c r="AA67" s="5">
        <f t="shared" ref="AA67" si="1760">AA68+AA69+AA70</f>
        <v>0</v>
      </c>
      <c r="AB67" s="5">
        <f t="shared" ref="AB67" si="1761">AB68+AB69+AB70</f>
        <v>0</v>
      </c>
      <c r="AC67" s="5">
        <f>AC68+AC69+AC70</f>
        <v>8065863</v>
      </c>
      <c r="AD67" s="5">
        <f t="shared" ref="AD67" si="1762">AD68+AD69+AD70</f>
        <v>0</v>
      </c>
      <c r="AE67" s="5">
        <f t="shared" ref="AE67" si="1763">AE68+AE69+AE70</f>
        <v>8065863</v>
      </c>
      <c r="AF67" s="5">
        <f>AF68+AF69+AF70</f>
        <v>0</v>
      </c>
      <c r="AG67" s="5">
        <f t="shared" ref="AG67" si="1764">AG68+AG69+AG70</f>
        <v>0</v>
      </c>
      <c r="AH67" s="5">
        <f t="shared" ref="AH67" si="1765">AH68+AH69+AH70</f>
        <v>0</v>
      </c>
      <c r="AI67" s="5">
        <f>AI68+AI69+AI70</f>
        <v>0</v>
      </c>
      <c r="AJ67" s="5">
        <f t="shared" ref="AJ67" si="1766">AJ68+AJ69+AJ70</f>
        <v>0</v>
      </c>
      <c r="AK67" s="5">
        <f t="shared" ref="AK67" si="1767">AK68+AK69+AK70</f>
        <v>0</v>
      </c>
      <c r="AL67" s="5">
        <f>AL68+AL69+AL70</f>
        <v>0</v>
      </c>
      <c r="AM67" s="5">
        <f t="shared" ref="AM67" si="1768">AM68+AM69+AM70</f>
        <v>0</v>
      </c>
      <c r="AN67" s="5">
        <f t="shared" ref="AN67" si="1769">AN68+AN69+AN70</f>
        <v>0</v>
      </c>
      <c r="AO67" s="5">
        <f>AO68+AO69+AO70</f>
        <v>0</v>
      </c>
      <c r="AP67" s="5">
        <f t="shared" ref="AP67" si="1770">AP68+AP69+AP70</f>
        <v>0</v>
      </c>
      <c r="AQ67" s="5">
        <f t="shared" ref="AQ67" si="1771">AQ68+AQ69+AQ70</f>
        <v>0</v>
      </c>
      <c r="AR67" s="5">
        <f>AR68+AR69+AR70</f>
        <v>0</v>
      </c>
      <c r="AS67" s="5">
        <f t="shared" ref="AS67" si="1772">AS68+AS69+AS70</f>
        <v>0</v>
      </c>
      <c r="AT67" s="5">
        <f t="shared" ref="AT67" si="1773">AT68+AT69+AT70</f>
        <v>0</v>
      </c>
      <c r="AU67" s="5">
        <f>AU68+AU69+AU70</f>
        <v>0</v>
      </c>
      <c r="AV67" s="5">
        <f t="shared" ref="AV67" si="1774">AV68+AV69+AV70</f>
        <v>0</v>
      </c>
      <c r="AW67" s="5">
        <f t="shared" ref="AW67" si="1775">AW68+AW69+AW70</f>
        <v>0</v>
      </c>
      <c r="AX67" s="5">
        <f>AX68+AX69+AX70</f>
        <v>0</v>
      </c>
      <c r="AY67" s="5">
        <f t="shared" ref="AY67" si="1776">AY68+AY69+AY70</f>
        <v>0</v>
      </c>
      <c r="AZ67" s="5">
        <f t="shared" ref="AZ67" si="1777">AZ68+AZ69+AZ70</f>
        <v>0</v>
      </c>
      <c r="BA67" s="5">
        <f>BA68+BA69+BA70</f>
        <v>0</v>
      </c>
      <c r="BB67" s="5">
        <f t="shared" ref="BB67" si="1778">BB68+BB69+BB70</f>
        <v>0</v>
      </c>
      <c r="BC67" s="5">
        <f t="shared" ref="BC67" si="1779">BC68+BC69+BC70</f>
        <v>0</v>
      </c>
      <c r="BD67" s="5">
        <f>BD68+BD69+BD70</f>
        <v>0</v>
      </c>
      <c r="BE67" s="5">
        <f t="shared" ref="BE67" si="1780">BE68+BE69+BE70</f>
        <v>0</v>
      </c>
      <c r="BF67" s="5">
        <f t="shared" ref="BF67" si="1781">BF68+BF69+BF70</f>
        <v>0</v>
      </c>
      <c r="BG67" s="5">
        <f>BG68+BG69+BG70</f>
        <v>0</v>
      </c>
      <c r="BH67" s="5">
        <f t="shared" ref="BH67" si="1782">BH68+BH69+BH70</f>
        <v>0</v>
      </c>
      <c r="BI67" s="5">
        <f t="shared" ref="BI67" si="1783">BI68+BI69+BI70</f>
        <v>0</v>
      </c>
      <c r="BJ67" s="5">
        <f>BJ68+BJ69+BJ70</f>
        <v>0</v>
      </c>
      <c r="BK67" s="5">
        <f t="shared" ref="BK67" si="1784">BK68+BK69+BK70</f>
        <v>0</v>
      </c>
      <c r="BL67" s="5">
        <f t="shared" ref="BL67" si="1785">BL68+BL69+BL70</f>
        <v>0</v>
      </c>
      <c r="BM67" s="5">
        <f>BM68+BM69+BM70</f>
        <v>0</v>
      </c>
      <c r="BN67" s="5">
        <f t="shared" ref="BN67" si="1786">BN68+BN69+BN70</f>
        <v>0</v>
      </c>
      <c r="BO67" s="5">
        <f t="shared" ref="BO67" si="1787">BO68+BO69+BO70</f>
        <v>0</v>
      </c>
      <c r="BP67" s="5">
        <f>BP68+BP69+BP70</f>
        <v>0</v>
      </c>
      <c r="BQ67" s="5">
        <f t="shared" ref="BQ67" si="1788">BQ68+BQ69+BQ70</f>
        <v>0</v>
      </c>
      <c r="BR67" s="5">
        <f t="shared" ref="BR67" si="1789">BR68+BR69+BR70</f>
        <v>0</v>
      </c>
      <c r="BS67" s="5">
        <f>BS68+BS69+BS70</f>
        <v>0</v>
      </c>
      <c r="BT67" s="5">
        <f t="shared" ref="BT67" si="1790">BT68+BT69+BT70</f>
        <v>0</v>
      </c>
      <c r="BU67" s="5">
        <f t="shared" ref="BU67" si="1791">BU68+BU69+BU70</f>
        <v>0</v>
      </c>
      <c r="BV67" s="5">
        <f>BV68+BV69+BV70</f>
        <v>0</v>
      </c>
      <c r="BW67" s="5">
        <f t="shared" ref="BW67" si="1792">BW68+BW69+BW70</f>
        <v>0</v>
      </c>
      <c r="BX67" s="5">
        <f t="shared" ref="BX67" si="1793">BX68+BX69+BX70</f>
        <v>0</v>
      </c>
      <c r="BY67" s="5">
        <f>BY68+BY69+BY70</f>
        <v>0</v>
      </c>
      <c r="BZ67" s="5">
        <f t="shared" ref="BZ67" si="1794">BZ68+BZ69+BZ70</f>
        <v>0</v>
      </c>
      <c r="CA67" s="5">
        <f t="shared" ref="CA67" si="1795">CA68+CA69+CA70</f>
        <v>0</v>
      </c>
      <c r="CB67" s="5">
        <f>CB68+CB69+CB70</f>
        <v>0</v>
      </c>
      <c r="CC67" s="5">
        <f t="shared" ref="CC67" si="1796">CC68+CC69+CC70</f>
        <v>0</v>
      </c>
      <c r="CD67" s="5">
        <f t="shared" ref="CD67" si="1797">CD68+CD69+CD70</f>
        <v>0</v>
      </c>
      <c r="CE67" s="5">
        <f>CE68+CE69+CE70</f>
        <v>0</v>
      </c>
      <c r="CF67" s="5">
        <f t="shared" ref="CF67" si="1798">CF68+CF69+CF70</f>
        <v>0</v>
      </c>
      <c r="CG67" s="5">
        <f t="shared" ref="CG67" si="1799">CG68+CG69+CG70</f>
        <v>0</v>
      </c>
      <c r="CH67" s="5">
        <f>CH68+CH69+CH70</f>
        <v>0</v>
      </c>
      <c r="CI67" s="5">
        <f t="shared" ref="CI67" si="1800">CI68+CI69+CI70</f>
        <v>0</v>
      </c>
      <c r="CJ67" s="5">
        <f t="shared" ref="CJ67" si="1801">CJ68+CJ69+CJ70</f>
        <v>0</v>
      </c>
      <c r="CK67" s="5">
        <f>CK68+CK69+CK70</f>
        <v>0</v>
      </c>
      <c r="CL67" s="5">
        <f t="shared" ref="CL67" si="1802">CL68+CL69+CL70</f>
        <v>0</v>
      </c>
      <c r="CM67" s="5">
        <f t="shared" ref="CM67" si="1803">CM68+CM69+CM70</f>
        <v>0</v>
      </c>
      <c r="CN67" s="5">
        <f>CN68+CN69+CN70</f>
        <v>0</v>
      </c>
      <c r="CO67" s="5">
        <f t="shared" ref="CO67" si="1804">CO68+CO69+CO70</f>
        <v>0</v>
      </c>
      <c r="CP67" s="5">
        <f t="shared" ref="CP67" si="1805">CP68+CP69+CP70</f>
        <v>0</v>
      </c>
      <c r="CQ67" s="5">
        <f>CQ68+CQ69+CQ70</f>
        <v>0</v>
      </c>
      <c r="CR67" s="5">
        <f t="shared" ref="CR67" si="1806">CR68+CR69+CR70</f>
        <v>0</v>
      </c>
      <c r="CS67" s="5">
        <f t="shared" ref="CS67" si="1807">CS68+CS69+CS70</f>
        <v>0</v>
      </c>
      <c r="CT67" s="5">
        <f>CT68+CT69+CT70</f>
        <v>0</v>
      </c>
      <c r="CU67" s="5">
        <f t="shared" ref="CU67" si="1808">CU68+CU69+CU70</f>
        <v>0</v>
      </c>
      <c r="CV67" s="5">
        <f t="shared" ref="CV67" si="1809">CV68+CV69+CV70</f>
        <v>0</v>
      </c>
      <c r="CW67" s="5">
        <f>CW68+CW69+CW70</f>
        <v>0</v>
      </c>
      <c r="CX67" s="5">
        <f t="shared" ref="CX67" si="1810">CX68+CX69+CX70</f>
        <v>0</v>
      </c>
      <c r="CY67" s="5">
        <f t="shared" ref="CY67" si="1811">CY68+CY69+CY70</f>
        <v>0</v>
      </c>
      <c r="CZ67" s="5">
        <f>CZ68+CZ69+CZ70</f>
        <v>0</v>
      </c>
      <c r="DA67" s="5">
        <f t="shared" ref="DA67" si="1812">DA68+DA69+DA70</f>
        <v>0</v>
      </c>
      <c r="DB67" s="5">
        <f t="shared" ref="DB67" si="1813">DB68+DB69+DB70</f>
        <v>0</v>
      </c>
      <c r="DC67" s="5">
        <f>DC68+DC69+DC70</f>
        <v>0</v>
      </c>
      <c r="DD67" s="5">
        <f t="shared" ref="DD67" si="1814">DD68+DD69+DD70</f>
        <v>0</v>
      </c>
      <c r="DE67" s="5">
        <f t="shared" ref="DE67" si="1815">DE68+DE69+DE70</f>
        <v>0</v>
      </c>
      <c r="DF67" s="5">
        <f>DF68+DF69+DF70</f>
        <v>0</v>
      </c>
      <c r="DG67" s="5">
        <f t="shared" ref="DG67" si="1816">DG68+DG69+DG70</f>
        <v>0</v>
      </c>
      <c r="DH67" s="5">
        <f t="shared" ref="DH67" si="1817">DH68+DH69+DH70</f>
        <v>0</v>
      </c>
      <c r="DI67" s="5">
        <f>DI68+DI69+DI70</f>
        <v>0</v>
      </c>
      <c r="DJ67" s="5">
        <f t="shared" ref="DJ67" si="1818">DJ68+DJ69+DJ70</f>
        <v>0</v>
      </c>
      <c r="DK67" s="5">
        <f t="shared" ref="DK67" si="1819">DK68+DK69+DK70</f>
        <v>0</v>
      </c>
      <c r="DL67" s="5">
        <f>DL68+DL69+DL70</f>
        <v>0</v>
      </c>
      <c r="DM67" s="5">
        <f t="shared" ref="DM67" si="1820">DM68+DM69+DM70</f>
        <v>0</v>
      </c>
      <c r="DN67" s="5">
        <f t="shared" ref="DN67" si="1821">DN68+DN69+DN70</f>
        <v>0</v>
      </c>
      <c r="DO67" s="5">
        <f>DO68+DO69+DO70</f>
        <v>0</v>
      </c>
      <c r="DP67" s="5">
        <f t="shared" ref="DP67" si="1822">DP68+DP69+DP70</f>
        <v>0</v>
      </c>
      <c r="DQ67" s="5">
        <f t="shared" ref="DQ67:DR67" si="1823">DQ68+DQ69+DQ70</f>
        <v>0</v>
      </c>
      <c r="DR67" s="5">
        <f t="shared" si="1823"/>
        <v>8065863</v>
      </c>
      <c r="DS67" s="5">
        <f t="shared" ref="DS67:EV67" si="1824">DS68+DS69+DS70</f>
        <v>0</v>
      </c>
      <c r="DT67" s="5">
        <f t="shared" si="1824"/>
        <v>8065863</v>
      </c>
      <c r="DU67" s="5">
        <f t="shared" si="1824"/>
        <v>0</v>
      </c>
      <c r="DV67" s="5">
        <f t="shared" si="1824"/>
        <v>0</v>
      </c>
      <c r="DW67" s="5">
        <f t="shared" si="1824"/>
        <v>0</v>
      </c>
      <c r="DX67" s="5">
        <f t="shared" ref="DX67:EU67" si="1825">DX68+DX69+DX70</f>
        <v>0</v>
      </c>
      <c r="DY67" s="5">
        <f t="shared" si="1825"/>
        <v>0</v>
      </c>
      <c r="DZ67" s="5">
        <f t="shared" si="1825"/>
        <v>0</v>
      </c>
      <c r="EA67" s="5">
        <f t="shared" si="1825"/>
        <v>0</v>
      </c>
      <c r="EB67" s="5">
        <f t="shared" si="1825"/>
        <v>0</v>
      </c>
      <c r="EC67" s="5">
        <f t="shared" si="1825"/>
        <v>0</v>
      </c>
      <c r="ED67" s="5">
        <f t="shared" si="1825"/>
        <v>51500</v>
      </c>
      <c r="EE67" s="5">
        <f t="shared" si="1825"/>
        <v>0</v>
      </c>
      <c r="EF67" s="5">
        <f t="shared" si="1825"/>
        <v>51500</v>
      </c>
      <c r="EG67" s="5">
        <f t="shared" si="1825"/>
        <v>68450</v>
      </c>
      <c r="EH67" s="5">
        <f t="shared" si="1825"/>
        <v>0</v>
      </c>
      <c r="EI67" s="5">
        <f t="shared" si="1825"/>
        <v>68450</v>
      </c>
      <c r="EJ67" s="5">
        <f t="shared" si="1825"/>
        <v>0</v>
      </c>
      <c r="EK67" s="5">
        <f t="shared" si="1825"/>
        <v>0</v>
      </c>
      <c r="EL67" s="5">
        <f t="shared" si="1825"/>
        <v>0</v>
      </c>
      <c r="EM67" s="5">
        <f t="shared" si="1825"/>
        <v>0</v>
      </c>
      <c r="EN67" s="5">
        <f t="shared" si="1825"/>
        <v>0</v>
      </c>
      <c r="EO67" s="5">
        <f t="shared" si="1825"/>
        <v>0</v>
      </c>
      <c r="EP67" s="5">
        <f t="shared" si="1825"/>
        <v>0</v>
      </c>
      <c r="EQ67" s="5">
        <f t="shared" si="1825"/>
        <v>0</v>
      </c>
      <c r="ER67" s="5">
        <f t="shared" si="1825"/>
        <v>0</v>
      </c>
      <c r="ES67" s="5">
        <f t="shared" si="1825"/>
        <v>2965</v>
      </c>
      <c r="ET67" s="5">
        <f t="shared" si="1825"/>
        <v>0</v>
      </c>
      <c r="EU67" s="5">
        <f t="shared" si="1825"/>
        <v>2965</v>
      </c>
      <c r="EV67" s="5">
        <f t="shared" si="1824"/>
        <v>122915</v>
      </c>
      <c r="EW67" s="5">
        <f t="shared" ref="EW67:EY67" si="1826">EW68+EW69+EW70</f>
        <v>0</v>
      </c>
      <c r="EX67" s="5">
        <f t="shared" si="1826"/>
        <v>122915</v>
      </c>
      <c r="EY67" s="5">
        <f t="shared" si="1826"/>
        <v>8</v>
      </c>
      <c r="EZ67" s="5">
        <f t="shared" ref="EZ67:FB67" si="1827">EZ68+EZ69+EZ70</f>
        <v>0</v>
      </c>
      <c r="FA67" s="5">
        <f t="shared" si="1827"/>
        <v>8</v>
      </c>
      <c r="FB67" s="5">
        <f t="shared" si="1827"/>
        <v>45</v>
      </c>
      <c r="FC67" s="5">
        <f t="shared" ref="FC67:GL67" si="1828">FC68+FC69+FC70</f>
        <v>0</v>
      </c>
      <c r="FD67" s="5">
        <f t="shared" si="1828"/>
        <v>45</v>
      </c>
      <c r="FE67" s="5">
        <f t="shared" si="1828"/>
        <v>404</v>
      </c>
      <c r="FF67" s="5">
        <f t="shared" si="1828"/>
        <v>0</v>
      </c>
      <c r="FG67" s="5">
        <f t="shared" si="1828"/>
        <v>404</v>
      </c>
      <c r="FH67" s="5">
        <f t="shared" si="1828"/>
        <v>55429</v>
      </c>
      <c r="FI67" s="5">
        <f t="shared" si="1828"/>
        <v>0</v>
      </c>
      <c r="FJ67" s="5">
        <f t="shared" si="1828"/>
        <v>55429</v>
      </c>
      <c r="FK67" s="5">
        <f t="shared" si="1828"/>
        <v>168</v>
      </c>
      <c r="FL67" s="5">
        <f t="shared" si="1828"/>
        <v>0</v>
      </c>
      <c r="FM67" s="5">
        <f t="shared" si="1828"/>
        <v>168</v>
      </c>
      <c r="FN67" s="5">
        <f t="shared" si="1828"/>
        <v>224</v>
      </c>
      <c r="FO67" s="5">
        <f t="shared" si="1828"/>
        <v>0</v>
      </c>
      <c r="FP67" s="5">
        <f t="shared" si="1828"/>
        <v>224</v>
      </c>
      <c r="FQ67" s="5">
        <f t="shared" si="1828"/>
        <v>2408</v>
      </c>
      <c r="FR67" s="5">
        <f t="shared" si="1828"/>
        <v>0</v>
      </c>
      <c r="FS67" s="5">
        <f t="shared" si="1828"/>
        <v>2408</v>
      </c>
      <c r="FT67" s="5">
        <f t="shared" si="1828"/>
        <v>18535</v>
      </c>
      <c r="FU67" s="5">
        <f t="shared" si="1828"/>
        <v>19100</v>
      </c>
      <c r="FV67" s="5">
        <f t="shared" si="1828"/>
        <v>37635</v>
      </c>
      <c r="FW67" s="5">
        <f t="shared" si="1828"/>
        <v>4451</v>
      </c>
      <c r="FX67" s="5">
        <f t="shared" si="1828"/>
        <v>0</v>
      </c>
      <c r="FY67" s="5">
        <f t="shared" si="1828"/>
        <v>4451</v>
      </c>
      <c r="FZ67" s="5">
        <f t="shared" si="1828"/>
        <v>5</v>
      </c>
      <c r="GA67" s="5">
        <f t="shared" si="1828"/>
        <v>0</v>
      </c>
      <c r="GB67" s="5">
        <f t="shared" si="1828"/>
        <v>5</v>
      </c>
      <c r="GC67" s="5">
        <f t="shared" si="1828"/>
        <v>8019</v>
      </c>
      <c r="GD67" s="5">
        <f t="shared" si="1828"/>
        <v>0</v>
      </c>
      <c r="GE67" s="5">
        <f t="shared" si="1828"/>
        <v>8019</v>
      </c>
      <c r="GF67" s="5">
        <f t="shared" si="1828"/>
        <v>3358</v>
      </c>
      <c r="GG67" s="5">
        <f t="shared" si="1828"/>
        <v>0</v>
      </c>
      <c r="GH67" s="5">
        <f t="shared" si="1828"/>
        <v>3358</v>
      </c>
      <c r="GI67" s="5">
        <f t="shared" si="1828"/>
        <v>2548</v>
      </c>
      <c r="GJ67" s="5">
        <f t="shared" si="1828"/>
        <v>0</v>
      </c>
      <c r="GK67" s="5">
        <f t="shared" si="1828"/>
        <v>2548</v>
      </c>
      <c r="GL67" s="5">
        <f t="shared" si="1828"/>
        <v>95602</v>
      </c>
      <c r="GM67" s="5">
        <f t="shared" ref="GM67:GO67" si="1829">GM68+GM69+GM70</f>
        <v>19100</v>
      </c>
      <c r="GN67" s="5">
        <f t="shared" si="1829"/>
        <v>114702</v>
      </c>
      <c r="GO67" s="5">
        <f t="shared" si="1829"/>
        <v>46132</v>
      </c>
      <c r="GP67" s="5">
        <f t="shared" ref="GP67:GR67" si="1830">GP68+GP69+GP70</f>
        <v>18878</v>
      </c>
      <c r="GQ67" s="5">
        <f t="shared" si="1830"/>
        <v>65010</v>
      </c>
      <c r="GR67" s="5">
        <f t="shared" si="1830"/>
        <v>18947</v>
      </c>
      <c r="GS67" s="5">
        <f t="shared" ref="GS67:GU67" si="1831">GS68+GS69+GS70</f>
        <v>0</v>
      </c>
      <c r="GT67" s="5">
        <f t="shared" si="1831"/>
        <v>18947</v>
      </c>
      <c r="GU67" s="5">
        <f t="shared" si="1831"/>
        <v>225143</v>
      </c>
      <c r="GV67" s="5">
        <f t="shared" ref="GV67:GX67" si="1832">GV68+GV69+GV70</f>
        <v>3815</v>
      </c>
      <c r="GW67" s="5">
        <f t="shared" si="1832"/>
        <v>228958</v>
      </c>
      <c r="GX67" s="5">
        <f t="shared" si="1832"/>
        <v>385824</v>
      </c>
      <c r="GY67" s="5">
        <f t="shared" ref="GY67:HA67" si="1833">GY68+GY69+GY70</f>
        <v>41793</v>
      </c>
      <c r="GZ67" s="5">
        <f t="shared" si="1833"/>
        <v>427617</v>
      </c>
      <c r="HA67" s="5">
        <f t="shared" si="1833"/>
        <v>8574602</v>
      </c>
      <c r="HB67" s="5">
        <f t="shared" ref="HB67:HC67" si="1834">HB68+HB69+HB70</f>
        <v>41793</v>
      </c>
      <c r="HC67" s="115">
        <f t="shared" si="1834"/>
        <v>8616395</v>
      </c>
      <c r="HE67" s="136"/>
      <c r="HF67" s="136"/>
    </row>
    <row r="68" spans="1:214" ht="15" customHeight="1" x14ac:dyDescent="0.25">
      <c r="A68" s="122" t="s">
        <v>435</v>
      </c>
      <c r="B68" s="6">
        <f>SUM('címrend kötelező'!B68+'címrend önként'!B68+'címrend államig'!B68)</f>
        <v>0</v>
      </c>
      <c r="C68" s="6">
        <f>SUM('címrend kötelező'!C68+'címrend önként'!C68+'címrend államig'!C68)</f>
        <v>0</v>
      </c>
      <c r="D68" s="6">
        <f>SUM('címrend kötelező'!D68+'címrend önként'!D68+'címrend államig'!D68)</f>
        <v>0</v>
      </c>
      <c r="E68" s="6">
        <f>SUM('címrend kötelező'!E68+'címrend önként'!E68+'címrend államig'!E68)</f>
        <v>0</v>
      </c>
      <c r="F68" s="6">
        <f>SUM('címrend kötelező'!F68+'címrend önként'!F68+'címrend államig'!F68)</f>
        <v>0</v>
      </c>
      <c r="G68" s="6">
        <f>SUM('címrend kötelező'!G68+'címrend önként'!G68+'címrend államig'!G68)</f>
        <v>0</v>
      </c>
      <c r="H68" s="6">
        <f>SUM('címrend kötelező'!H68+'címrend önként'!H68+'címrend államig'!H68)</f>
        <v>0</v>
      </c>
      <c r="I68" s="6">
        <f>SUM('címrend kötelező'!I68+'címrend önként'!I68+'címrend államig'!I68)</f>
        <v>0</v>
      </c>
      <c r="J68" s="6">
        <f>SUM('címrend kötelező'!J68+'címrend önként'!J68+'címrend államig'!J68)</f>
        <v>0</v>
      </c>
      <c r="K68" s="6">
        <f>SUM('címrend kötelező'!K68+'címrend önként'!K68+'címrend államig'!K68)</f>
        <v>0</v>
      </c>
      <c r="L68" s="6">
        <f>SUM('címrend kötelező'!L68+'címrend önként'!L68+'címrend államig'!L68)</f>
        <v>0</v>
      </c>
      <c r="M68" s="6">
        <f>SUM('címrend kötelező'!M68+'címrend önként'!M68+'címrend államig'!M68)</f>
        <v>0</v>
      </c>
      <c r="N68" s="6">
        <f>SUM('címrend kötelező'!N68+'címrend önként'!N68+'címrend államig'!N68)</f>
        <v>0</v>
      </c>
      <c r="O68" s="6">
        <f>SUM('címrend kötelező'!O68+'címrend önként'!O68+'címrend államig'!O68)</f>
        <v>0</v>
      </c>
      <c r="P68" s="6">
        <f>SUM('címrend kötelező'!P68+'címrend önként'!P68+'címrend államig'!P68)</f>
        <v>0</v>
      </c>
      <c r="Q68" s="6">
        <f>SUM('címrend kötelező'!Q68+'címrend önként'!Q68+'címrend államig'!Q68)</f>
        <v>0</v>
      </c>
      <c r="R68" s="6">
        <f>SUM('címrend kötelező'!R68+'címrend önként'!R68+'címrend államig'!R68)</f>
        <v>0</v>
      </c>
      <c r="S68" s="6">
        <f>SUM('címrend kötelező'!S68+'címrend önként'!S68+'címrend államig'!S68)</f>
        <v>0</v>
      </c>
      <c r="T68" s="6">
        <f>SUM('címrend kötelező'!T68+'címrend önként'!T68+'címrend államig'!T68)</f>
        <v>0</v>
      </c>
      <c r="U68" s="6">
        <f>SUM('címrend kötelező'!U68+'címrend önként'!U68+'címrend államig'!U68)</f>
        <v>0</v>
      </c>
      <c r="V68" s="6">
        <f>SUM('címrend kötelező'!V68+'címrend önként'!V68+'címrend államig'!V68)</f>
        <v>0</v>
      </c>
      <c r="W68" s="6">
        <f>SUM('címrend kötelező'!W68+'címrend önként'!W68+'címrend államig'!W68)</f>
        <v>0</v>
      </c>
      <c r="X68" s="6">
        <f>SUM('címrend kötelező'!X68+'címrend önként'!X68+'címrend államig'!X68)</f>
        <v>0</v>
      </c>
      <c r="Y68" s="6">
        <f>SUM('címrend kötelező'!Y68+'címrend önként'!Y68+'címrend államig'!Y68)</f>
        <v>0</v>
      </c>
      <c r="Z68" s="6">
        <f>SUM('címrend kötelező'!Z68+'címrend önként'!Z68+'címrend államig'!Z68)</f>
        <v>0</v>
      </c>
      <c r="AA68" s="6">
        <f>SUM('címrend kötelező'!AA68+'címrend önként'!AA68+'címrend államig'!AA68)</f>
        <v>0</v>
      </c>
      <c r="AB68" s="6">
        <f>SUM('címrend kötelező'!AB68+'címrend önként'!AB68+'címrend államig'!AB68)</f>
        <v>0</v>
      </c>
      <c r="AC68" s="6">
        <f>SUM('címrend kötelező'!AC68+'címrend önként'!AC68+'címrend államig'!AC68)</f>
        <v>0</v>
      </c>
      <c r="AD68" s="6">
        <f>SUM('címrend kötelező'!AD68+'címrend önként'!AD68+'címrend államig'!AD68)</f>
        <v>0</v>
      </c>
      <c r="AE68" s="6">
        <f>SUM('címrend kötelező'!AE68+'címrend önként'!AE68+'címrend államig'!AE68)</f>
        <v>0</v>
      </c>
      <c r="AF68" s="6">
        <f>SUM('címrend kötelező'!AF68+'címrend önként'!AF68+'címrend államig'!AF68)</f>
        <v>0</v>
      </c>
      <c r="AG68" s="6">
        <f>SUM('címrend kötelező'!AG68+'címrend önként'!AG68+'címrend államig'!AG68)</f>
        <v>0</v>
      </c>
      <c r="AH68" s="6">
        <f>SUM('címrend kötelező'!AH68+'címrend önként'!AH68+'címrend államig'!AH68)</f>
        <v>0</v>
      </c>
      <c r="AI68" s="6">
        <f>SUM('címrend kötelező'!AI68+'címrend önként'!AI68+'címrend államig'!AI68)</f>
        <v>0</v>
      </c>
      <c r="AJ68" s="6">
        <f>SUM('címrend kötelező'!AJ68+'címrend önként'!AJ68+'címrend államig'!AJ68)</f>
        <v>0</v>
      </c>
      <c r="AK68" s="6">
        <f>SUM('címrend kötelező'!AK68+'címrend önként'!AK68+'címrend államig'!AK68)</f>
        <v>0</v>
      </c>
      <c r="AL68" s="6">
        <f>SUM('címrend kötelező'!AL68+'címrend önként'!AL68+'címrend államig'!AL68)</f>
        <v>0</v>
      </c>
      <c r="AM68" s="6">
        <f>SUM('címrend kötelező'!AM68+'címrend önként'!AM68+'címrend államig'!AM68)</f>
        <v>0</v>
      </c>
      <c r="AN68" s="6">
        <f>SUM('címrend kötelező'!AN68+'címrend önként'!AN68+'címrend államig'!AN68)</f>
        <v>0</v>
      </c>
      <c r="AO68" s="6">
        <f>SUM('címrend kötelező'!AO68+'címrend önként'!AO68+'címrend államig'!AO68)</f>
        <v>0</v>
      </c>
      <c r="AP68" s="6">
        <f>SUM('címrend kötelező'!AP68+'címrend önként'!AP68+'címrend államig'!AP68)</f>
        <v>0</v>
      </c>
      <c r="AQ68" s="6">
        <f>SUM('címrend kötelező'!AQ68+'címrend önként'!AQ68+'címrend államig'!AQ68)</f>
        <v>0</v>
      </c>
      <c r="AR68" s="6">
        <f>SUM('címrend kötelező'!AR68+'címrend önként'!AR68+'címrend államig'!AR68)</f>
        <v>0</v>
      </c>
      <c r="AS68" s="6">
        <f>SUM('címrend kötelező'!AS68+'címrend önként'!AS68+'címrend államig'!AS68)</f>
        <v>0</v>
      </c>
      <c r="AT68" s="6">
        <f>SUM('címrend kötelező'!AT68+'címrend önként'!AT68+'címrend államig'!AT68)</f>
        <v>0</v>
      </c>
      <c r="AU68" s="6">
        <f>SUM('címrend kötelező'!AU68+'címrend önként'!AU68+'címrend államig'!AU68)</f>
        <v>0</v>
      </c>
      <c r="AV68" s="6">
        <f>SUM('címrend kötelező'!AV68+'címrend önként'!AV68+'címrend államig'!AV68)</f>
        <v>0</v>
      </c>
      <c r="AW68" s="6">
        <f>SUM('címrend kötelező'!AW68+'címrend önként'!AW68+'címrend államig'!AW68)</f>
        <v>0</v>
      </c>
      <c r="AX68" s="6">
        <f>SUM('címrend kötelező'!AX68+'címrend önként'!AX68+'címrend államig'!AX68)</f>
        <v>0</v>
      </c>
      <c r="AY68" s="6">
        <f>SUM('címrend kötelező'!AY68+'címrend önként'!AY68+'címrend államig'!AY68)</f>
        <v>0</v>
      </c>
      <c r="AZ68" s="6">
        <f>SUM('címrend kötelező'!AZ68+'címrend önként'!AZ68+'címrend államig'!AZ68)</f>
        <v>0</v>
      </c>
      <c r="BA68" s="6">
        <f>SUM('címrend kötelező'!BA68+'címrend önként'!BA68+'címrend államig'!BA68)</f>
        <v>0</v>
      </c>
      <c r="BB68" s="6">
        <f>SUM('címrend kötelező'!BB68+'címrend önként'!BB68+'címrend államig'!BB68)</f>
        <v>0</v>
      </c>
      <c r="BC68" s="6">
        <f>SUM('címrend kötelező'!BC68+'címrend önként'!BC68+'címrend államig'!BC68)</f>
        <v>0</v>
      </c>
      <c r="BD68" s="6">
        <f>SUM('címrend kötelező'!BD68+'címrend önként'!BD68+'címrend államig'!BD68)</f>
        <v>0</v>
      </c>
      <c r="BE68" s="6">
        <f>SUM('címrend kötelező'!BE68+'címrend önként'!BE68+'címrend államig'!BE68)</f>
        <v>0</v>
      </c>
      <c r="BF68" s="6">
        <f>SUM('címrend kötelező'!BF68+'címrend önként'!BF68+'címrend államig'!BF68)</f>
        <v>0</v>
      </c>
      <c r="BG68" s="6">
        <f>SUM('címrend kötelező'!BG68+'címrend önként'!BG68+'címrend államig'!BG68)</f>
        <v>0</v>
      </c>
      <c r="BH68" s="6">
        <f>SUM('címrend kötelező'!BH68+'címrend önként'!BH68+'címrend államig'!BH68)</f>
        <v>0</v>
      </c>
      <c r="BI68" s="6">
        <f>SUM('címrend kötelező'!BI68+'címrend önként'!BI68+'címrend államig'!BI68)</f>
        <v>0</v>
      </c>
      <c r="BJ68" s="6">
        <f>SUM('címrend kötelező'!BJ68+'címrend önként'!BJ68+'címrend államig'!BJ68)</f>
        <v>0</v>
      </c>
      <c r="BK68" s="6">
        <f>SUM('címrend kötelező'!BK68+'címrend önként'!BK68+'címrend államig'!BK68)</f>
        <v>0</v>
      </c>
      <c r="BL68" s="6">
        <f>SUM('címrend kötelező'!BL68+'címrend önként'!BL68+'címrend államig'!BL68)</f>
        <v>0</v>
      </c>
      <c r="BM68" s="6">
        <f>SUM('címrend kötelező'!BM68+'címrend önként'!BM68+'címrend államig'!BM68)</f>
        <v>0</v>
      </c>
      <c r="BN68" s="6">
        <f>SUM('címrend kötelező'!BN68+'címrend önként'!BN68+'címrend államig'!BN68)</f>
        <v>0</v>
      </c>
      <c r="BO68" s="6">
        <f>SUM('címrend kötelező'!BO68+'címrend önként'!BO68+'címrend államig'!BO68)</f>
        <v>0</v>
      </c>
      <c r="BP68" s="6">
        <f>SUM('címrend kötelező'!BP68+'címrend önként'!BP68+'címrend államig'!BP68)</f>
        <v>0</v>
      </c>
      <c r="BQ68" s="6">
        <f>SUM('címrend kötelező'!BQ68+'címrend önként'!BQ68+'címrend államig'!BQ68)</f>
        <v>0</v>
      </c>
      <c r="BR68" s="6">
        <f>SUM('címrend kötelező'!BR68+'címrend önként'!BR68+'címrend államig'!BR68)</f>
        <v>0</v>
      </c>
      <c r="BS68" s="6">
        <f>SUM('címrend kötelező'!BS68+'címrend önként'!BS68+'címrend államig'!BS68)</f>
        <v>0</v>
      </c>
      <c r="BT68" s="6">
        <f>SUM('címrend kötelező'!BT68+'címrend önként'!BT68+'címrend államig'!BT68)</f>
        <v>0</v>
      </c>
      <c r="BU68" s="6">
        <f>SUM('címrend kötelező'!BU68+'címrend önként'!BU68+'címrend államig'!BU68)</f>
        <v>0</v>
      </c>
      <c r="BV68" s="6">
        <f>SUM('címrend kötelező'!BV68+'címrend önként'!BV68+'címrend államig'!BV68)</f>
        <v>0</v>
      </c>
      <c r="BW68" s="6">
        <f>SUM('címrend kötelező'!BW68+'címrend önként'!BW68+'címrend államig'!BW68)</f>
        <v>0</v>
      </c>
      <c r="BX68" s="6">
        <f>SUM('címrend kötelező'!BX68+'címrend önként'!BX68+'címrend államig'!BX68)</f>
        <v>0</v>
      </c>
      <c r="BY68" s="6">
        <f>SUM('címrend kötelező'!BY68+'címrend önként'!BY68+'címrend államig'!BY68)</f>
        <v>0</v>
      </c>
      <c r="BZ68" s="6">
        <f>SUM('címrend kötelező'!BZ68+'címrend önként'!BZ68+'címrend államig'!BZ68)</f>
        <v>0</v>
      </c>
      <c r="CA68" s="6">
        <f>SUM('címrend kötelező'!CA68+'címrend önként'!CA68+'címrend államig'!CA68)</f>
        <v>0</v>
      </c>
      <c r="CB68" s="6">
        <f>SUM('címrend kötelező'!CB68+'címrend önként'!CB68+'címrend államig'!CB68)</f>
        <v>0</v>
      </c>
      <c r="CC68" s="6">
        <f>SUM('címrend kötelező'!CC68+'címrend önként'!CC68+'címrend államig'!CC68)</f>
        <v>0</v>
      </c>
      <c r="CD68" s="6">
        <f>SUM('címrend kötelező'!CD68+'címrend önként'!CD68+'címrend államig'!CD68)</f>
        <v>0</v>
      </c>
      <c r="CE68" s="6">
        <f>SUM('címrend kötelező'!CE68+'címrend önként'!CE68+'címrend államig'!CE68)</f>
        <v>0</v>
      </c>
      <c r="CF68" s="6">
        <f>SUM('címrend kötelező'!CF68+'címrend önként'!CF68+'címrend államig'!CF68)</f>
        <v>0</v>
      </c>
      <c r="CG68" s="6">
        <f>SUM('címrend kötelező'!CG68+'címrend önként'!CG68+'címrend államig'!CG68)</f>
        <v>0</v>
      </c>
      <c r="CH68" s="6">
        <f>SUM('címrend kötelező'!CH68+'címrend önként'!CH68+'címrend államig'!CH68)</f>
        <v>0</v>
      </c>
      <c r="CI68" s="6">
        <f>SUM('címrend kötelező'!CI68+'címrend önként'!CI68+'címrend államig'!CI68)</f>
        <v>0</v>
      </c>
      <c r="CJ68" s="6">
        <f>SUM('címrend kötelező'!CJ68+'címrend önként'!CJ68+'címrend államig'!CJ68)</f>
        <v>0</v>
      </c>
      <c r="CK68" s="6">
        <f>SUM('címrend kötelező'!CK68+'címrend önként'!CK68+'címrend államig'!CK68)</f>
        <v>0</v>
      </c>
      <c r="CL68" s="6">
        <f>SUM('címrend kötelező'!CL68+'címrend önként'!CL68+'címrend államig'!CL68)</f>
        <v>0</v>
      </c>
      <c r="CM68" s="6">
        <f>SUM('címrend kötelező'!CM68+'címrend önként'!CM68+'címrend államig'!CM68)</f>
        <v>0</v>
      </c>
      <c r="CN68" s="6">
        <f>SUM('címrend kötelező'!CN68+'címrend önként'!CN68+'címrend államig'!CN68)</f>
        <v>0</v>
      </c>
      <c r="CO68" s="6">
        <f>SUM('címrend kötelező'!CO68+'címrend önként'!CO68+'címrend államig'!CO68)</f>
        <v>0</v>
      </c>
      <c r="CP68" s="6">
        <f>SUM('címrend kötelező'!CP68+'címrend önként'!CP68+'címrend államig'!CP68)</f>
        <v>0</v>
      </c>
      <c r="CQ68" s="6">
        <f>SUM('címrend kötelező'!CQ68+'címrend önként'!CQ68+'címrend államig'!CQ68)</f>
        <v>0</v>
      </c>
      <c r="CR68" s="6">
        <f>SUM('címrend kötelező'!CR68+'címrend önként'!CR68+'címrend államig'!CR68)</f>
        <v>0</v>
      </c>
      <c r="CS68" s="6">
        <f>SUM('címrend kötelező'!CS68+'címrend önként'!CS68+'címrend államig'!CS68)</f>
        <v>0</v>
      </c>
      <c r="CT68" s="6">
        <f>SUM('címrend kötelező'!CT68+'címrend önként'!CT68+'címrend államig'!CT68)</f>
        <v>0</v>
      </c>
      <c r="CU68" s="6">
        <f>SUM('címrend kötelező'!CU68+'címrend önként'!CU68+'címrend államig'!CU68)</f>
        <v>0</v>
      </c>
      <c r="CV68" s="6">
        <f>SUM('címrend kötelező'!CV68+'címrend önként'!CV68+'címrend államig'!CV68)</f>
        <v>0</v>
      </c>
      <c r="CW68" s="6">
        <f>SUM('címrend kötelező'!CW68+'címrend önként'!CW68+'címrend államig'!CW68)</f>
        <v>0</v>
      </c>
      <c r="CX68" s="6">
        <f>SUM('címrend kötelező'!CX68+'címrend önként'!CX68+'címrend államig'!CX68)</f>
        <v>0</v>
      </c>
      <c r="CY68" s="6">
        <f>SUM('címrend kötelező'!CY68+'címrend önként'!CY68+'címrend államig'!CY68)</f>
        <v>0</v>
      </c>
      <c r="CZ68" s="6">
        <f>SUM('címrend kötelező'!CZ68+'címrend önként'!CZ68+'címrend államig'!CZ68)</f>
        <v>0</v>
      </c>
      <c r="DA68" s="6">
        <f>SUM('címrend kötelező'!DA68+'címrend önként'!DA68+'címrend államig'!DA68)</f>
        <v>0</v>
      </c>
      <c r="DB68" s="6">
        <f>SUM('címrend kötelező'!DB68+'címrend önként'!DB68+'címrend államig'!DB68)</f>
        <v>0</v>
      </c>
      <c r="DC68" s="6">
        <f>SUM('címrend kötelező'!DC68+'címrend önként'!DC68+'címrend államig'!DC68)</f>
        <v>0</v>
      </c>
      <c r="DD68" s="6">
        <f>SUM('címrend kötelező'!DD68+'címrend önként'!DD68+'címrend államig'!DD68)</f>
        <v>0</v>
      </c>
      <c r="DE68" s="6">
        <f>SUM('címrend kötelező'!DE68+'címrend önként'!DE68+'címrend államig'!DE68)</f>
        <v>0</v>
      </c>
      <c r="DF68" s="6">
        <f>SUM('címrend kötelező'!DF68+'címrend önként'!DF68+'címrend államig'!DF68)</f>
        <v>0</v>
      </c>
      <c r="DG68" s="6">
        <f>SUM('címrend kötelező'!DG68+'címrend önként'!DG68+'címrend államig'!DG68)</f>
        <v>0</v>
      </c>
      <c r="DH68" s="6">
        <f>SUM('címrend kötelező'!DH68+'címrend önként'!DH68+'címrend államig'!DH68)</f>
        <v>0</v>
      </c>
      <c r="DI68" s="6">
        <f>SUM('címrend kötelező'!DI68+'címrend önként'!DI68+'címrend államig'!DI68)</f>
        <v>0</v>
      </c>
      <c r="DJ68" s="6">
        <f>SUM('címrend kötelező'!DJ68+'címrend önként'!DJ68+'címrend államig'!DJ68)</f>
        <v>0</v>
      </c>
      <c r="DK68" s="6">
        <f>SUM('címrend kötelező'!DK68+'címrend önként'!DK68+'címrend államig'!DK68)</f>
        <v>0</v>
      </c>
      <c r="DL68" s="6">
        <f>SUM('címrend kötelező'!DL68+'címrend önként'!DL68+'címrend államig'!DL68)</f>
        <v>0</v>
      </c>
      <c r="DM68" s="6">
        <f>SUM('címrend kötelező'!DM68+'címrend önként'!DM68+'címrend államig'!DM68)</f>
        <v>0</v>
      </c>
      <c r="DN68" s="6">
        <f>SUM('címrend kötelező'!DN68+'címrend önként'!DN68+'címrend államig'!DN68)</f>
        <v>0</v>
      </c>
      <c r="DO68" s="6">
        <f>SUM('címrend kötelező'!DO68+'címrend önként'!DO68+'címrend államig'!DO68)</f>
        <v>0</v>
      </c>
      <c r="DP68" s="6">
        <f>SUM('címrend kötelező'!DP68+'címrend önként'!DP68+'címrend államig'!DP68)</f>
        <v>0</v>
      </c>
      <c r="DQ68" s="6">
        <f>SUM('címrend kötelező'!DQ68+'címrend önként'!DQ68+'címrend államig'!DQ68)</f>
        <v>0</v>
      </c>
      <c r="DR68" s="251">
        <f t="shared" ref="DR68:DR70" si="1835">SUM(B68+E68+H68+K68+N68+Q68+T68+W68+Z68+AC68+AF68+AI68+AL68+AO68+AR68+AU68+AX68+BA68+BD68+BG68+BJ68+BM68+BP68+BS68+BV68+BY68+CB68+CE68+CH68+CK68+CN68+CQ68+CT68+CW68+CZ68+DC68+DF68+DI68+DL68+DO68)</f>
        <v>0</v>
      </c>
      <c r="DS68" s="251">
        <f t="shared" ref="DS68:DS70" si="1836">SUM(C68+F68+I68+L68+O68+R68+U68+X68+AA68+AD68+AG68+AJ68+AM68+AP68+AS68+AV68+AY68+BB68+BE68+BH68+BK68+BN68+BQ68+BT68+BW68+BZ68+CC68+CF68+CI68+CL68+CO68+CR68+CU68+CX68+DA68+DD68+DG68+DJ68+DM68+DP68)</f>
        <v>0</v>
      </c>
      <c r="DT68" s="251">
        <f t="shared" ref="DT68:DT70" si="1837">SUM(D68+G68+J68+M68+P68+S68+V68+Y68+AB68+AE68+AH68+AK68+AN68+AQ68+AT68+AW68+AZ68+BC68+BF68+BI68+BL68+BO68+BR68+BU68+BX68+CA68+CD68+CG68+CJ68+CM68+CP68+CS68+CV68+CY68+DB68+DE68+DH68+DK68+DN68+DQ68)</f>
        <v>0</v>
      </c>
      <c r="DU68" s="6">
        <f>SUM('címrend kötelező'!DU68+'címrend önként'!DU68+'címrend államig'!DU68)</f>
        <v>0</v>
      </c>
      <c r="DV68" s="6">
        <f>SUM('címrend kötelező'!DV68+'címrend önként'!DV68+'címrend államig'!DV68)</f>
        <v>0</v>
      </c>
      <c r="DW68" s="6">
        <f>SUM('címrend kötelező'!DW68+'címrend önként'!DW68+'címrend államig'!DW68)</f>
        <v>0</v>
      </c>
      <c r="DX68" s="6">
        <f>SUM('címrend kötelező'!DX68+'címrend önként'!DX68+'címrend államig'!DX68)</f>
        <v>0</v>
      </c>
      <c r="DY68" s="6">
        <f>SUM('címrend kötelező'!DY68+'címrend önként'!DY68+'címrend államig'!DY68)</f>
        <v>0</v>
      </c>
      <c r="DZ68" s="6">
        <f>SUM('címrend kötelező'!DZ68+'címrend önként'!DZ68+'címrend államig'!DZ68)</f>
        <v>0</v>
      </c>
      <c r="EA68" s="6">
        <f>SUM('címrend kötelező'!EA68+'címrend önként'!EA68+'címrend államig'!EA68)</f>
        <v>0</v>
      </c>
      <c r="EB68" s="6">
        <f>SUM('címrend kötelező'!EB68+'címrend önként'!EB68+'címrend államig'!EB68)</f>
        <v>0</v>
      </c>
      <c r="EC68" s="6">
        <f>SUM('címrend kötelező'!EC68+'címrend önként'!EC68+'címrend államig'!EC68)</f>
        <v>0</v>
      </c>
      <c r="ED68" s="6">
        <f>SUM('címrend kötelező'!ED68+'címrend önként'!ED68+'címrend államig'!ED68)</f>
        <v>51500</v>
      </c>
      <c r="EE68" s="6">
        <f>SUM('címrend kötelező'!EE68+'címrend önként'!EE68+'címrend államig'!EE68)</f>
        <v>0</v>
      </c>
      <c r="EF68" s="6">
        <f>SUM('címrend kötelező'!EF68+'címrend önként'!EF68+'címrend államig'!EF68)</f>
        <v>51500</v>
      </c>
      <c r="EG68" s="6">
        <f>SUM('címrend kötelező'!EG68+'címrend önként'!EG68+'címrend államig'!EG68)</f>
        <v>68450</v>
      </c>
      <c r="EH68" s="6">
        <f>SUM('címrend kötelező'!EH68+'címrend önként'!EH68+'címrend államig'!EH68)</f>
        <v>0</v>
      </c>
      <c r="EI68" s="6">
        <f>SUM('címrend kötelező'!EI68+'címrend önként'!EI68+'címrend államig'!EI68)</f>
        <v>68450</v>
      </c>
      <c r="EJ68" s="6">
        <f>SUM('címrend kötelező'!EJ68+'címrend önként'!EJ68+'címrend államig'!EJ68)</f>
        <v>0</v>
      </c>
      <c r="EK68" s="6">
        <f>SUM('címrend kötelező'!EK68+'címrend önként'!EK68+'címrend államig'!EK68)</f>
        <v>0</v>
      </c>
      <c r="EL68" s="6">
        <f>SUM('címrend kötelező'!EL68+'címrend önként'!EL68+'címrend államig'!EL68)</f>
        <v>0</v>
      </c>
      <c r="EM68" s="6">
        <f>SUM('címrend kötelező'!EM68+'címrend önként'!EM68+'címrend államig'!EM68)</f>
        <v>0</v>
      </c>
      <c r="EN68" s="6">
        <f>SUM('címrend kötelező'!EN68+'címrend önként'!EN68+'címrend államig'!EN68)</f>
        <v>0</v>
      </c>
      <c r="EO68" s="6">
        <f>SUM('címrend kötelező'!EO68+'címrend önként'!EO68+'címrend államig'!EO68)</f>
        <v>0</v>
      </c>
      <c r="EP68" s="6">
        <f>SUM('címrend kötelező'!EP68+'címrend önként'!EP68+'címrend államig'!EP68)</f>
        <v>0</v>
      </c>
      <c r="EQ68" s="6">
        <f>SUM('címrend kötelező'!EQ68+'címrend önként'!EQ68+'címrend államig'!EQ68)</f>
        <v>0</v>
      </c>
      <c r="ER68" s="6">
        <f>SUM('címrend kötelező'!ER68+'címrend önként'!ER68+'címrend államig'!ER68)</f>
        <v>0</v>
      </c>
      <c r="ES68" s="6">
        <f>SUM('címrend kötelező'!ES68+'címrend önként'!ES68+'címrend államig'!ES68)</f>
        <v>2000</v>
      </c>
      <c r="ET68" s="6">
        <f>SUM('címrend kötelező'!ET68+'címrend önként'!ET68+'címrend államig'!ET68)</f>
        <v>0</v>
      </c>
      <c r="EU68" s="6">
        <f>SUM('címrend kötelező'!EU68+'címrend önként'!EU68+'címrend államig'!EU68)</f>
        <v>2000</v>
      </c>
      <c r="EV68" s="251">
        <f t="shared" ref="EV68:EV70" si="1838">DU68+DX68+EA68+ED68+EG68+EJ68+EM68+EP68+ES68</f>
        <v>121950</v>
      </c>
      <c r="EW68" s="251">
        <f t="shared" ref="EW68:EW70" si="1839">DV68+DY68+EB68+EE68+EH68+EK68+EN68+EQ68+ET68</f>
        <v>0</v>
      </c>
      <c r="EX68" s="251">
        <f t="shared" ref="EX68:EX70" si="1840">DW68+DZ68+EC68+EF68+EI68+EL68+EO68+ER68+EU68</f>
        <v>121950</v>
      </c>
      <c r="EY68" s="251">
        <f>'címrend kötelező'!EY68+'címrend önként'!EY68+'címrend államig'!EY68</f>
        <v>0</v>
      </c>
      <c r="EZ68" s="251">
        <f>'címrend kötelező'!EZ68+'címrend önként'!EZ68+'címrend államig'!EZ68</f>
        <v>0</v>
      </c>
      <c r="FA68" s="251">
        <f>'címrend kötelező'!FA68+'címrend önként'!FA68+'címrend államig'!FA68</f>
        <v>0</v>
      </c>
      <c r="FB68" s="251">
        <f>'címrend kötelező'!FB68+'címrend önként'!FB68+'címrend államig'!FB68</f>
        <v>0</v>
      </c>
      <c r="FC68" s="251">
        <f>'címrend kötelező'!FC68+'címrend önként'!FC68+'címrend államig'!FC68</f>
        <v>0</v>
      </c>
      <c r="FD68" s="251">
        <f>'címrend kötelező'!FD68+'címrend önként'!FD68+'címrend államig'!FD68</f>
        <v>0</v>
      </c>
      <c r="FE68" s="251">
        <f>'címrend kötelező'!FE68+'címrend önként'!FE68+'címrend államig'!FE68</f>
        <v>0</v>
      </c>
      <c r="FF68" s="251">
        <f>'címrend kötelező'!FF68+'címrend önként'!FF68+'címrend államig'!FF68</f>
        <v>0</v>
      </c>
      <c r="FG68" s="251">
        <f>'címrend kötelező'!FG68+'címrend önként'!FG68+'címrend államig'!FG68</f>
        <v>0</v>
      </c>
      <c r="FH68" s="251">
        <f>'címrend kötelező'!FH68+'címrend önként'!FH68+'címrend államig'!FH68</f>
        <v>2090</v>
      </c>
      <c r="FI68" s="251">
        <f>'címrend kötelező'!FI68+'címrend önként'!FI68+'címrend államig'!FI68</f>
        <v>0</v>
      </c>
      <c r="FJ68" s="251">
        <f>'címrend kötelező'!FJ68+'címrend önként'!FJ68+'címrend államig'!FJ68</f>
        <v>2090</v>
      </c>
      <c r="FK68" s="251">
        <f>'címrend kötelező'!FK68+'címrend önként'!FK68+'címrend államig'!FK68</f>
        <v>0</v>
      </c>
      <c r="FL68" s="251">
        <f>'címrend kötelező'!FL68+'címrend önként'!FL68+'címrend államig'!FL68</f>
        <v>0</v>
      </c>
      <c r="FM68" s="251">
        <f>'címrend kötelező'!FM68+'címrend önként'!FM68+'címrend államig'!FM68</f>
        <v>0</v>
      </c>
      <c r="FN68" s="251">
        <f>'címrend kötelező'!FN68+'címrend önként'!FN68+'címrend államig'!FN68</f>
        <v>150</v>
      </c>
      <c r="FO68" s="251">
        <f>'címrend kötelező'!FO68+'címrend önként'!FO68+'címrend államig'!FO68</f>
        <v>0</v>
      </c>
      <c r="FP68" s="251">
        <f>'címrend kötelező'!FP68+'címrend önként'!FP68+'címrend államig'!FP68</f>
        <v>150</v>
      </c>
      <c r="FQ68" s="251">
        <f>'címrend kötelező'!FQ68+'címrend önként'!FQ68+'címrend államig'!FQ68</f>
        <v>2019</v>
      </c>
      <c r="FR68" s="251">
        <f>'címrend kötelező'!FR68+'címrend önként'!FR68+'címrend államig'!FR68</f>
        <v>0</v>
      </c>
      <c r="FS68" s="251">
        <f>'címrend kötelező'!FS68+'címrend önként'!FS68+'címrend államig'!FS68</f>
        <v>2019</v>
      </c>
      <c r="FT68" s="251">
        <f>'címrend kötelező'!FT68+'címrend önként'!FT68+'címrend államig'!FT68</f>
        <v>6365</v>
      </c>
      <c r="FU68" s="251">
        <f>'címrend kötelező'!FU68+'címrend önként'!FU68+'címrend államig'!FU68</f>
        <v>19100</v>
      </c>
      <c r="FV68" s="251">
        <f>'címrend kötelező'!FV68+'címrend önként'!FV68+'címrend államig'!FV68</f>
        <v>25465</v>
      </c>
      <c r="FW68" s="251">
        <f>'címrend kötelező'!FW68+'címrend önként'!FW68+'címrend államig'!FW68</f>
        <v>797</v>
      </c>
      <c r="FX68" s="251">
        <f>'címrend kötelező'!FX68+'címrend önként'!FX68+'címrend államig'!FX68</f>
        <v>0</v>
      </c>
      <c r="FY68" s="251">
        <f>'címrend kötelező'!FY68+'címrend önként'!FY68+'címrend államig'!FY68</f>
        <v>797</v>
      </c>
      <c r="FZ68" s="251">
        <f>'címrend kötelező'!FZ68+'címrend önként'!FZ68+'címrend államig'!FZ68</f>
        <v>0</v>
      </c>
      <c r="GA68" s="251">
        <f>'címrend kötelező'!GA68+'címrend önként'!GA68+'címrend államig'!GA68</f>
        <v>0</v>
      </c>
      <c r="GB68" s="251">
        <f>'címrend kötelező'!GB68+'címrend önként'!GB68+'címrend államig'!GB68</f>
        <v>0</v>
      </c>
      <c r="GC68" s="251">
        <f>'címrend kötelező'!GC68+'címrend önként'!GC68+'címrend államig'!GC68</f>
        <v>6922</v>
      </c>
      <c r="GD68" s="251">
        <f>'címrend kötelező'!GD68+'címrend önként'!GD68+'címrend államig'!GD68</f>
        <v>0</v>
      </c>
      <c r="GE68" s="251">
        <f>'címrend kötelező'!GE68+'címrend önként'!GE68+'címrend államig'!GE68</f>
        <v>6922</v>
      </c>
      <c r="GF68" s="251">
        <f>'címrend kötelező'!GF68+'címrend önként'!GF68+'címrend államig'!GF68</f>
        <v>3300</v>
      </c>
      <c r="GG68" s="251">
        <f>'címrend kötelező'!GG68+'címrend önként'!GG68+'címrend államig'!GG68</f>
        <v>0</v>
      </c>
      <c r="GH68" s="251">
        <f>'címrend kötelező'!GH68+'címrend önként'!GH68+'címrend államig'!GH68</f>
        <v>3300</v>
      </c>
      <c r="GI68" s="251">
        <f>'címrend kötelező'!GI68+'címrend önként'!GI68+'címrend államig'!GI68</f>
        <v>660</v>
      </c>
      <c r="GJ68" s="251">
        <f>'címrend kötelező'!GJ68+'címrend önként'!GJ68+'címrend államig'!GJ68</f>
        <v>0</v>
      </c>
      <c r="GK68" s="251">
        <f>'címrend kötelező'!GK68+'címrend önként'!GK68+'címrend államig'!GK68</f>
        <v>660</v>
      </c>
      <c r="GL68" s="251">
        <f>EY68+FB68+FE68+FH68+FK68+FN68+FQ68+FT68+FW68+FZ68+GC68+GF68+GI68</f>
        <v>22303</v>
      </c>
      <c r="GM68" s="251">
        <f t="shared" ref="GM68:GN70" si="1841">EZ68+FC68+FF68+FI68+FL68+FO68+FR68+FU68+FX68+GA68+GD68+GG68+GJ68</f>
        <v>19100</v>
      </c>
      <c r="GN68" s="251">
        <f t="shared" si="1841"/>
        <v>41403</v>
      </c>
      <c r="GO68" s="251">
        <f>'címrend kötelező'!GO68+'címrend önként'!GO68+'címrend államig'!GO68</f>
        <v>22051</v>
      </c>
      <c r="GP68" s="251">
        <f>'címrend kötelező'!GP68+'címrend önként'!GP68+'címrend államig'!GP68</f>
        <v>18878</v>
      </c>
      <c r="GQ68" s="251">
        <f>'címrend kötelező'!GQ68+'címrend önként'!GQ68+'címrend államig'!GQ68</f>
        <v>40929</v>
      </c>
      <c r="GR68" s="251">
        <f>'címrend kötelező'!GR68+'címrend önként'!GR68+'címrend államig'!GR68</f>
        <v>0</v>
      </c>
      <c r="GS68" s="251">
        <f>'címrend kötelező'!GS68+'címrend önként'!GS68+'címrend államig'!GS68</f>
        <v>0</v>
      </c>
      <c r="GT68" s="251">
        <f>'címrend kötelező'!GT68+'címrend önként'!GT68+'címrend államig'!GT68</f>
        <v>0</v>
      </c>
      <c r="GU68" s="251">
        <f>'címrend kötelező'!GU68+'címrend önként'!GU68+'címrend államig'!GU68</f>
        <v>188142</v>
      </c>
      <c r="GV68" s="251">
        <f>'címrend kötelező'!GV68+'címrend önként'!GV68+'címrend államig'!GV68</f>
        <v>3815</v>
      </c>
      <c r="GW68" s="251">
        <f>'címrend kötelező'!GW68+'címrend önként'!GW68+'címrend államig'!GW68</f>
        <v>191957</v>
      </c>
      <c r="GX68" s="251">
        <f t="shared" si="881"/>
        <v>232496</v>
      </c>
      <c r="GY68" s="251">
        <f t="shared" ref="GY68:GY70" si="1842">GM68+GP68+GS68+GV68</f>
        <v>41793</v>
      </c>
      <c r="GZ68" s="251">
        <f t="shared" ref="GZ68:GZ70" si="1843">GN68+GQ68+GT68+GW68</f>
        <v>274289</v>
      </c>
      <c r="HA68" s="536">
        <f t="shared" si="884"/>
        <v>354446</v>
      </c>
      <c r="HB68" s="536">
        <f t="shared" ref="HB68:HB70" si="1844">DS68+EW68+GY68</f>
        <v>41793</v>
      </c>
      <c r="HC68" s="648">
        <f t="shared" ref="HC68:HC70" si="1845">DT68+EX68+GZ68</f>
        <v>396239</v>
      </c>
      <c r="HE68" s="136"/>
      <c r="HF68" s="136"/>
    </row>
    <row r="69" spans="1:214" ht="15" customHeight="1" x14ac:dyDescent="0.2">
      <c r="A69" s="522" t="s">
        <v>905</v>
      </c>
      <c r="B69" s="523">
        <v>0</v>
      </c>
      <c r="C69" s="6">
        <f>SUM('címrend kötelező'!C69+'címrend önként'!C69+'címrend államig'!C69)</f>
        <v>0</v>
      </c>
      <c r="D69" s="6">
        <f>SUM('címrend kötelező'!D69+'címrend önként'!D69+'címrend államig'!D69)</f>
        <v>0</v>
      </c>
      <c r="E69" s="523">
        <v>0</v>
      </c>
      <c r="F69" s="6">
        <f>SUM('címrend kötelező'!F69+'címrend önként'!F69+'címrend államig'!F69)</f>
        <v>0</v>
      </c>
      <c r="G69" s="6">
        <f>SUM('címrend kötelező'!G69+'címrend önként'!G69+'címrend államig'!G69)</f>
        <v>0</v>
      </c>
      <c r="H69" s="523">
        <v>0</v>
      </c>
      <c r="I69" s="6">
        <f>SUM('címrend kötelező'!I69+'címrend önként'!I69+'címrend államig'!I69)</f>
        <v>0</v>
      </c>
      <c r="J69" s="6">
        <f>SUM('címrend kötelező'!J69+'címrend önként'!J69+'címrend államig'!J69)</f>
        <v>0</v>
      </c>
      <c r="K69" s="523">
        <v>0</v>
      </c>
      <c r="L69" s="6">
        <f>SUM('címrend kötelező'!L69+'címrend önként'!L69+'címrend államig'!L69)</f>
        <v>0</v>
      </c>
      <c r="M69" s="6">
        <f>SUM('címrend kötelező'!M69+'címrend önként'!M69+'címrend államig'!M69)</f>
        <v>0</v>
      </c>
      <c r="N69" s="523">
        <v>0</v>
      </c>
      <c r="O69" s="6">
        <f>SUM('címrend kötelező'!O69+'címrend önként'!O69+'címrend államig'!O69)</f>
        <v>0</v>
      </c>
      <c r="P69" s="6">
        <f>SUM('címrend kötelező'!P69+'címrend önként'!P69+'címrend államig'!P69)</f>
        <v>0</v>
      </c>
      <c r="Q69" s="523">
        <v>0</v>
      </c>
      <c r="R69" s="6">
        <f>SUM('címrend kötelező'!R69+'címrend önként'!R69+'címrend államig'!R69)</f>
        <v>0</v>
      </c>
      <c r="S69" s="6">
        <f>SUM('címrend kötelező'!S69+'címrend önként'!S69+'címrend államig'!S69)</f>
        <v>0</v>
      </c>
      <c r="T69" s="523">
        <v>0</v>
      </c>
      <c r="U69" s="6">
        <f>SUM('címrend kötelező'!U69+'címrend önként'!U69+'címrend államig'!U69)</f>
        <v>0</v>
      </c>
      <c r="V69" s="6">
        <f>SUM('címrend kötelező'!V69+'címrend önként'!V69+'címrend államig'!V69)</f>
        <v>0</v>
      </c>
      <c r="W69" s="523">
        <v>0</v>
      </c>
      <c r="X69" s="6">
        <f>SUM('címrend kötelező'!X69+'címrend önként'!X69+'címrend államig'!X69)</f>
        <v>0</v>
      </c>
      <c r="Y69" s="6">
        <f>SUM('címrend kötelező'!Y69+'címrend önként'!Y69+'címrend államig'!Y69)</f>
        <v>0</v>
      </c>
      <c r="Z69" s="523">
        <v>0</v>
      </c>
      <c r="AA69" s="6">
        <f>SUM('címrend kötelező'!AA69+'címrend önként'!AA69+'címrend államig'!AA69)</f>
        <v>0</v>
      </c>
      <c r="AB69" s="6">
        <f>SUM('címrend kötelező'!AB69+'címrend önként'!AB69+'címrend államig'!AB69)</f>
        <v>0</v>
      </c>
      <c r="AC69" s="6">
        <f>SUM('címrend kötelező'!AC69+'címrend önként'!AC69+'címrend államig'!AC69)</f>
        <v>2030799</v>
      </c>
      <c r="AD69" s="6">
        <f>SUM('címrend kötelező'!AD69+'címrend önként'!AD69+'címrend államig'!AD69)</f>
        <v>0</v>
      </c>
      <c r="AE69" s="6">
        <f>SUM('címrend kötelező'!AE69+'címrend önként'!AE69+'címrend államig'!AE69)</f>
        <v>2030799</v>
      </c>
      <c r="AF69" s="523">
        <v>0</v>
      </c>
      <c r="AG69" s="6">
        <f>SUM('címrend kötelező'!AG69+'címrend önként'!AG69+'címrend államig'!AG69)</f>
        <v>0</v>
      </c>
      <c r="AH69" s="6">
        <f>SUM('címrend kötelező'!AH69+'címrend önként'!AH69+'címrend államig'!AH69)</f>
        <v>0</v>
      </c>
      <c r="AI69" s="523">
        <v>0</v>
      </c>
      <c r="AJ69" s="6">
        <f>SUM('címrend kötelező'!AJ69+'címrend önként'!AJ69+'címrend államig'!AJ69)</f>
        <v>0</v>
      </c>
      <c r="AK69" s="6">
        <f>SUM('címrend kötelező'!AK69+'címrend önként'!AK69+'címrend államig'!AK69)</f>
        <v>0</v>
      </c>
      <c r="AL69" s="523">
        <v>0</v>
      </c>
      <c r="AM69" s="6">
        <f>SUM('címrend kötelező'!AM69+'címrend önként'!AM69+'címrend államig'!AM69)</f>
        <v>0</v>
      </c>
      <c r="AN69" s="6">
        <f>SUM('címrend kötelező'!AN69+'címrend önként'!AN69+'címrend államig'!AN69)</f>
        <v>0</v>
      </c>
      <c r="AO69" s="523">
        <v>0</v>
      </c>
      <c r="AP69" s="6">
        <f>SUM('címrend kötelező'!AP69+'címrend önként'!AP69+'címrend államig'!AP69)</f>
        <v>0</v>
      </c>
      <c r="AQ69" s="6">
        <f>SUM('címrend kötelező'!AQ69+'címrend önként'!AQ69+'címrend államig'!AQ69)</f>
        <v>0</v>
      </c>
      <c r="AR69" s="523">
        <v>0</v>
      </c>
      <c r="AS69" s="6">
        <f>SUM('címrend kötelező'!AS69+'címrend önként'!AS69+'címrend államig'!AS69)</f>
        <v>0</v>
      </c>
      <c r="AT69" s="6">
        <f>SUM('címrend kötelező'!AT69+'címrend önként'!AT69+'címrend államig'!AT69)</f>
        <v>0</v>
      </c>
      <c r="AU69" s="523">
        <v>0</v>
      </c>
      <c r="AV69" s="6">
        <f>SUM('címrend kötelező'!AV69+'címrend önként'!AV69+'címrend államig'!AV69)</f>
        <v>0</v>
      </c>
      <c r="AW69" s="6">
        <f>SUM('címrend kötelező'!AW69+'címrend önként'!AW69+'címrend államig'!AW69)</f>
        <v>0</v>
      </c>
      <c r="AX69" s="523">
        <v>0</v>
      </c>
      <c r="AY69" s="6">
        <f>SUM('címrend kötelező'!AY69+'címrend önként'!AY69+'címrend államig'!AY69)</f>
        <v>0</v>
      </c>
      <c r="AZ69" s="6">
        <f>SUM('címrend kötelező'!AZ69+'címrend önként'!AZ69+'címrend államig'!AZ69)</f>
        <v>0</v>
      </c>
      <c r="BA69" s="523">
        <v>0</v>
      </c>
      <c r="BB69" s="6">
        <f>SUM('címrend kötelező'!BB69+'címrend önként'!BB69+'címrend államig'!BB69)</f>
        <v>0</v>
      </c>
      <c r="BC69" s="6">
        <f>SUM('címrend kötelező'!BC69+'címrend önként'!BC69+'címrend államig'!BC69)</f>
        <v>0</v>
      </c>
      <c r="BD69" s="523">
        <v>0</v>
      </c>
      <c r="BE69" s="6">
        <f>SUM('címrend kötelező'!BE69+'címrend önként'!BE69+'címrend államig'!BE69)</f>
        <v>0</v>
      </c>
      <c r="BF69" s="6">
        <f>SUM('címrend kötelező'!BF69+'címrend önként'!BF69+'címrend államig'!BF69)</f>
        <v>0</v>
      </c>
      <c r="BG69" s="523">
        <v>0</v>
      </c>
      <c r="BH69" s="6">
        <f>SUM('címrend kötelező'!BH69+'címrend önként'!BH69+'címrend államig'!BH69)</f>
        <v>0</v>
      </c>
      <c r="BI69" s="6">
        <f>SUM('címrend kötelező'!BI69+'címrend önként'!BI69+'címrend államig'!BI69)</f>
        <v>0</v>
      </c>
      <c r="BJ69" s="523">
        <v>0</v>
      </c>
      <c r="BK69" s="6">
        <f>SUM('címrend kötelező'!BK69+'címrend önként'!BK69+'címrend államig'!BK69)</f>
        <v>0</v>
      </c>
      <c r="BL69" s="6">
        <f>SUM('címrend kötelező'!BL69+'címrend önként'!BL69+'címrend államig'!BL69)</f>
        <v>0</v>
      </c>
      <c r="BM69" s="523">
        <v>0</v>
      </c>
      <c r="BN69" s="6">
        <f>SUM('címrend kötelező'!BN69+'címrend önként'!BN69+'címrend államig'!BN69)</f>
        <v>0</v>
      </c>
      <c r="BO69" s="6">
        <f>SUM('címrend kötelező'!BO69+'címrend önként'!BO69+'címrend államig'!BO69)</f>
        <v>0</v>
      </c>
      <c r="BP69" s="523">
        <v>0</v>
      </c>
      <c r="BQ69" s="6">
        <f>SUM('címrend kötelező'!BQ69+'címrend önként'!BQ69+'címrend államig'!BQ69)</f>
        <v>0</v>
      </c>
      <c r="BR69" s="6">
        <f>SUM('címrend kötelező'!BR69+'címrend önként'!BR69+'címrend államig'!BR69)</f>
        <v>0</v>
      </c>
      <c r="BS69" s="523">
        <v>0</v>
      </c>
      <c r="BT69" s="6">
        <f>SUM('címrend kötelező'!BT69+'címrend önként'!BT69+'címrend államig'!BT69)</f>
        <v>0</v>
      </c>
      <c r="BU69" s="6">
        <f>SUM('címrend kötelező'!BU69+'címrend önként'!BU69+'címrend államig'!BU69)</f>
        <v>0</v>
      </c>
      <c r="BV69" s="523">
        <v>0</v>
      </c>
      <c r="BW69" s="6">
        <f>SUM('címrend kötelező'!BW69+'címrend önként'!BW69+'címrend államig'!BW69)</f>
        <v>0</v>
      </c>
      <c r="BX69" s="6">
        <f>SUM('címrend kötelező'!BX69+'címrend önként'!BX69+'címrend államig'!BX69)</f>
        <v>0</v>
      </c>
      <c r="BY69" s="523">
        <v>0</v>
      </c>
      <c r="BZ69" s="6">
        <f>SUM('címrend kötelező'!BZ69+'címrend önként'!BZ69+'címrend államig'!BZ69)</f>
        <v>0</v>
      </c>
      <c r="CA69" s="6">
        <f>SUM('címrend kötelező'!CA69+'címrend önként'!CA69+'címrend államig'!CA69)</f>
        <v>0</v>
      </c>
      <c r="CB69" s="523">
        <v>0</v>
      </c>
      <c r="CC69" s="6">
        <f>SUM('címrend kötelező'!CC69+'címrend önként'!CC69+'címrend államig'!CC69)</f>
        <v>0</v>
      </c>
      <c r="CD69" s="6">
        <f>SUM('címrend kötelező'!CD69+'címrend önként'!CD69+'címrend államig'!CD69)</f>
        <v>0</v>
      </c>
      <c r="CE69" s="523">
        <v>0</v>
      </c>
      <c r="CF69" s="6">
        <f>SUM('címrend kötelező'!CF69+'címrend önként'!CF69+'címrend államig'!CF69)</f>
        <v>0</v>
      </c>
      <c r="CG69" s="6">
        <f>SUM('címrend kötelező'!CG69+'címrend önként'!CG69+'címrend államig'!CG69)</f>
        <v>0</v>
      </c>
      <c r="CH69" s="523">
        <v>0</v>
      </c>
      <c r="CI69" s="6">
        <f>SUM('címrend kötelező'!CI69+'címrend önként'!CI69+'címrend államig'!CI69)</f>
        <v>0</v>
      </c>
      <c r="CJ69" s="6">
        <f>SUM('címrend kötelező'!CJ69+'címrend önként'!CJ69+'címrend államig'!CJ69)</f>
        <v>0</v>
      </c>
      <c r="CK69" s="523">
        <v>0</v>
      </c>
      <c r="CL69" s="6">
        <f>SUM('címrend kötelező'!CL69+'címrend önként'!CL69+'címrend államig'!CL69)</f>
        <v>0</v>
      </c>
      <c r="CM69" s="6">
        <f>SUM('címrend kötelező'!CM69+'címrend önként'!CM69+'címrend államig'!CM69)</f>
        <v>0</v>
      </c>
      <c r="CN69" s="523">
        <v>0</v>
      </c>
      <c r="CO69" s="6">
        <f>SUM('címrend kötelező'!CO69+'címrend önként'!CO69+'címrend államig'!CO69)</f>
        <v>0</v>
      </c>
      <c r="CP69" s="6">
        <f>SUM('címrend kötelező'!CP69+'címrend önként'!CP69+'címrend államig'!CP69)</f>
        <v>0</v>
      </c>
      <c r="CQ69" s="523">
        <v>0</v>
      </c>
      <c r="CR69" s="6">
        <f>SUM('címrend kötelező'!CR69+'címrend önként'!CR69+'címrend államig'!CR69)</f>
        <v>0</v>
      </c>
      <c r="CS69" s="6">
        <f>SUM('címrend kötelező'!CS69+'címrend önként'!CS69+'címrend államig'!CS69)</f>
        <v>0</v>
      </c>
      <c r="CT69" s="523">
        <v>0</v>
      </c>
      <c r="CU69" s="6">
        <f>SUM('címrend kötelező'!CU69+'címrend önként'!CU69+'címrend államig'!CU69)</f>
        <v>0</v>
      </c>
      <c r="CV69" s="6">
        <f>SUM('címrend kötelező'!CV69+'címrend önként'!CV69+'címrend államig'!CV69)</f>
        <v>0</v>
      </c>
      <c r="CW69" s="523">
        <v>0</v>
      </c>
      <c r="CX69" s="6">
        <f>SUM('címrend kötelező'!CX69+'címrend önként'!CX69+'címrend államig'!CX69)</f>
        <v>0</v>
      </c>
      <c r="CY69" s="6">
        <f>SUM('címrend kötelező'!CY69+'címrend önként'!CY69+'címrend államig'!CY69)</f>
        <v>0</v>
      </c>
      <c r="CZ69" s="523">
        <v>0</v>
      </c>
      <c r="DA69" s="6">
        <f>SUM('címrend kötelező'!DA69+'címrend önként'!DA69+'címrend államig'!DA69)</f>
        <v>0</v>
      </c>
      <c r="DB69" s="6">
        <f>SUM('címrend kötelező'!DB69+'címrend önként'!DB69+'címrend államig'!DB69)</f>
        <v>0</v>
      </c>
      <c r="DC69" s="523">
        <v>0</v>
      </c>
      <c r="DD69" s="6">
        <f>SUM('címrend kötelező'!DD69+'címrend önként'!DD69+'címrend államig'!DD69)</f>
        <v>0</v>
      </c>
      <c r="DE69" s="6">
        <f>SUM('címrend kötelező'!DE69+'címrend önként'!DE69+'címrend államig'!DE69)</f>
        <v>0</v>
      </c>
      <c r="DF69" s="523">
        <v>0</v>
      </c>
      <c r="DG69" s="6">
        <f>SUM('címrend kötelező'!DG69+'címrend önként'!DG69+'címrend államig'!DG69)</f>
        <v>0</v>
      </c>
      <c r="DH69" s="6">
        <f>SUM('címrend kötelező'!DH69+'címrend önként'!DH69+'címrend államig'!DH69)</f>
        <v>0</v>
      </c>
      <c r="DI69" s="523">
        <v>0</v>
      </c>
      <c r="DJ69" s="6">
        <f>SUM('címrend kötelező'!DJ69+'címrend önként'!DJ69+'címrend államig'!DJ69)</f>
        <v>0</v>
      </c>
      <c r="DK69" s="6">
        <f>SUM('címrend kötelező'!DK69+'címrend önként'!DK69+'címrend államig'!DK69)</f>
        <v>0</v>
      </c>
      <c r="DL69" s="523">
        <v>0</v>
      </c>
      <c r="DM69" s="6">
        <f>SUM('címrend kötelező'!DM69+'címrend önként'!DM69+'címrend államig'!DM69)</f>
        <v>0</v>
      </c>
      <c r="DN69" s="6">
        <f>SUM('címrend kötelező'!DN69+'címrend önként'!DN69+'címrend államig'!DN69)</f>
        <v>0</v>
      </c>
      <c r="DO69" s="523">
        <v>0</v>
      </c>
      <c r="DP69" s="6">
        <f>SUM('címrend kötelező'!DP69+'címrend önként'!DP69+'címrend államig'!DP69)</f>
        <v>0</v>
      </c>
      <c r="DQ69" s="6">
        <f>SUM('címrend kötelező'!DQ69+'címrend önként'!DQ69+'címrend államig'!DQ69)</f>
        <v>0</v>
      </c>
      <c r="DR69" s="251">
        <f t="shared" si="1835"/>
        <v>2030799</v>
      </c>
      <c r="DS69" s="251">
        <f t="shared" si="1836"/>
        <v>0</v>
      </c>
      <c r="DT69" s="251">
        <f t="shared" si="1837"/>
        <v>2030799</v>
      </c>
      <c r="DU69" s="6">
        <f>SUM('címrend kötelező'!DU69+'címrend önként'!DU69+'címrend államig'!DU69)</f>
        <v>0</v>
      </c>
      <c r="DV69" s="6">
        <f>SUM('címrend kötelező'!DV69+'címrend önként'!DV69+'címrend államig'!DV69)</f>
        <v>0</v>
      </c>
      <c r="DW69" s="6">
        <f>SUM('címrend kötelező'!DW69+'címrend önként'!DW69+'címrend államig'!DW69)</f>
        <v>0</v>
      </c>
      <c r="DX69" s="6">
        <f>SUM('címrend kötelező'!DX69+'címrend önként'!DX69+'címrend államig'!DX69)</f>
        <v>0</v>
      </c>
      <c r="DY69" s="6">
        <f>SUM('címrend kötelező'!DY69+'címrend önként'!DY69+'címrend államig'!DY69)</f>
        <v>0</v>
      </c>
      <c r="DZ69" s="6">
        <f>SUM('címrend kötelező'!DZ69+'címrend önként'!DZ69+'címrend államig'!DZ69)</f>
        <v>0</v>
      </c>
      <c r="EA69" s="6">
        <f>SUM('címrend kötelező'!EA69+'címrend önként'!EA69+'címrend államig'!EA69)</f>
        <v>0</v>
      </c>
      <c r="EB69" s="6">
        <f>SUM('címrend kötelező'!EB69+'címrend önként'!EB69+'címrend államig'!EB69)</f>
        <v>0</v>
      </c>
      <c r="EC69" s="6">
        <f>SUM('címrend kötelező'!EC69+'címrend önként'!EC69+'címrend államig'!EC69)</f>
        <v>0</v>
      </c>
      <c r="ED69" s="6">
        <f>SUM('címrend kötelező'!ED69+'címrend önként'!ED69+'címrend államig'!ED69)</f>
        <v>0</v>
      </c>
      <c r="EE69" s="6">
        <f>SUM('címrend kötelező'!EE69+'címrend önként'!EE69+'címrend államig'!EE69)</f>
        <v>0</v>
      </c>
      <c r="EF69" s="6">
        <f>SUM('címrend kötelező'!EF69+'címrend önként'!EF69+'címrend államig'!EF69)</f>
        <v>0</v>
      </c>
      <c r="EG69" s="6">
        <f>SUM('címrend kötelező'!EG69+'címrend önként'!EG69+'címrend államig'!EG69)</f>
        <v>0</v>
      </c>
      <c r="EH69" s="6">
        <f>SUM('címrend kötelező'!EH69+'címrend önként'!EH69+'címrend államig'!EH69)</f>
        <v>0</v>
      </c>
      <c r="EI69" s="6">
        <f>SUM('címrend kötelező'!EI69+'címrend önként'!EI69+'címrend államig'!EI69)</f>
        <v>0</v>
      </c>
      <c r="EJ69" s="6">
        <f>SUM('címrend kötelező'!EJ69+'címrend önként'!EJ69+'címrend államig'!EJ69)</f>
        <v>0</v>
      </c>
      <c r="EK69" s="6">
        <f>SUM('címrend kötelező'!EK69+'címrend önként'!EK69+'címrend államig'!EK69)</f>
        <v>0</v>
      </c>
      <c r="EL69" s="6">
        <f>SUM('címrend kötelező'!EL69+'címrend önként'!EL69+'címrend államig'!EL69)</f>
        <v>0</v>
      </c>
      <c r="EM69" s="6">
        <f>SUM('címrend kötelező'!EM69+'címrend önként'!EM69+'címrend államig'!EM69)</f>
        <v>0</v>
      </c>
      <c r="EN69" s="6">
        <f>SUM('címrend kötelező'!EN69+'címrend önként'!EN69+'címrend államig'!EN69)</f>
        <v>0</v>
      </c>
      <c r="EO69" s="6">
        <f>SUM('címrend kötelező'!EO69+'címrend önként'!EO69+'címrend államig'!EO69)</f>
        <v>0</v>
      </c>
      <c r="EP69" s="6">
        <f>SUM('címrend kötelező'!EP69+'címrend önként'!EP69+'címrend államig'!EP69)</f>
        <v>0</v>
      </c>
      <c r="EQ69" s="6">
        <f>SUM('címrend kötelező'!EQ69+'címrend önként'!EQ69+'címrend államig'!EQ69)</f>
        <v>0</v>
      </c>
      <c r="ER69" s="6">
        <f>SUM('címrend kötelező'!ER69+'címrend önként'!ER69+'címrend államig'!ER69)</f>
        <v>0</v>
      </c>
      <c r="ES69" s="6">
        <f>SUM('címrend kötelező'!ES69+'címrend önként'!ES69+'címrend államig'!ES69)</f>
        <v>0</v>
      </c>
      <c r="ET69" s="6">
        <f>SUM('címrend kötelező'!ET69+'címrend önként'!ET69+'címrend államig'!ET69)</f>
        <v>0</v>
      </c>
      <c r="EU69" s="6">
        <f>SUM('címrend kötelező'!EU69+'címrend önként'!EU69+'címrend államig'!EU69)</f>
        <v>0</v>
      </c>
      <c r="EV69" s="251">
        <f t="shared" si="1838"/>
        <v>0</v>
      </c>
      <c r="EW69" s="251">
        <f t="shared" si="1839"/>
        <v>0</v>
      </c>
      <c r="EX69" s="251">
        <f t="shared" si="1840"/>
        <v>0</v>
      </c>
      <c r="EY69" s="251">
        <f>'címrend kötelező'!EY69+'címrend önként'!EY69+'címrend államig'!EY69</f>
        <v>0</v>
      </c>
      <c r="EZ69" s="251">
        <f>'címrend kötelező'!EZ69+'címrend önként'!EZ69+'címrend államig'!EZ69</f>
        <v>0</v>
      </c>
      <c r="FA69" s="251">
        <f>'címrend kötelező'!FA69+'címrend önként'!FA69+'címrend államig'!FA69</f>
        <v>0</v>
      </c>
      <c r="FB69" s="251">
        <f>'címrend kötelező'!FB69+'címrend önként'!FB69+'címrend államig'!FB69</f>
        <v>0</v>
      </c>
      <c r="FC69" s="251">
        <f>'címrend kötelező'!FC69+'címrend önként'!FC69+'címrend államig'!FC69</f>
        <v>0</v>
      </c>
      <c r="FD69" s="251">
        <f>'címrend kötelező'!FD69+'címrend önként'!FD69+'címrend államig'!FD69</f>
        <v>0</v>
      </c>
      <c r="FE69" s="251">
        <f>'címrend kötelező'!FE69+'címrend önként'!FE69+'címrend államig'!FE69</f>
        <v>0</v>
      </c>
      <c r="FF69" s="251">
        <f>'címrend kötelező'!FF69+'címrend önként'!FF69+'címrend államig'!FF69</f>
        <v>0</v>
      </c>
      <c r="FG69" s="251">
        <f>'címrend kötelező'!FG69+'címrend önként'!FG69+'címrend államig'!FG69</f>
        <v>0</v>
      </c>
      <c r="FH69" s="251">
        <f>'címrend kötelező'!FH69+'címrend önként'!FH69+'címrend államig'!FH69</f>
        <v>0</v>
      </c>
      <c r="FI69" s="251">
        <f>'címrend kötelező'!FI69+'címrend önként'!FI69+'címrend államig'!FI69</f>
        <v>0</v>
      </c>
      <c r="FJ69" s="251">
        <f>'címrend kötelező'!FJ69+'címrend önként'!FJ69+'címrend államig'!FJ69</f>
        <v>0</v>
      </c>
      <c r="FK69" s="251">
        <f>'címrend kötelező'!FK69+'címrend önként'!FK69+'címrend államig'!FK69</f>
        <v>0</v>
      </c>
      <c r="FL69" s="251">
        <f>'címrend kötelező'!FL69+'címrend önként'!FL69+'címrend államig'!FL69</f>
        <v>0</v>
      </c>
      <c r="FM69" s="251">
        <f>'címrend kötelező'!FM69+'címrend önként'!FM69+'címrend államig'!FM69</f>
        <v>0</v>
      </c>
      <c r="FN69" s="251">
        <f>'címrend kötelező'!FN69+'címrend önként'!FN69+'címrend államig'!FN69</f>
        <v>0</v>
      </c>
      <c r="FO69" s="251">
        <f>'címrend kötelező'!FO69+'címrend önként'!FO69+'címrend államig'!FO69</f>
        <v>0</v>
      </c>
      <c r="FP69" s="251">
        <f>'címrend kötelező'!FP69+'címrend önként'!FP69+'címrend államig'!FP69</f>
        <v>0</v>
      </c>
      <c r="FQ69" s="251">
        <f>'címrend kötelező'!FQ69+'címrend önként'!FQ69+'címrend államig'!FQ69</f>
        <v>0</v>
      </c>
      <c r="FR69" s="251">
        <f>'címrend kötelező'!FR69+'címrend önként'!FR69+'címrend államig'!FR69</f>
        <v>0</v>
      </c>
      <c r="FS69" s="251">
        <f>'címrend kötelező'!FS69+'címrend önként'!FS69+'címrend államig'!FS69</f>
        <v>0</v>
      </c>
      <c r="FT69" s="251">
        <f>'címrend kötelező'!FT69+'címrend önként'!FT69+'címrend államig'!FT69</f>
        <v>0</v>
      </c>
      <c r="FU69" s="251">
        <f>'címrend kötelező'!FU69+'címrend önként'!FU69+'címrend államig'!FU69</f>
        <v>0</v>
      </c>
      <c r="FV69" s="251">
        <f>'címrend kötelező'!FV69+'címrend önként'!FV69+'címrend államig'!FV69</f>
        <v>0</v>
      </c>
      <c r="FW69" s="251">
        <f>'címrend kötelező'!FW69+'címrend önként'!FW69+'címrend államig'!FW69</f>
        <v>0</v>
      </c>
      <c r="FX69" s="251">
        <f>'címrend kötelező'!FX69+'címrend önként'!FX69+'címrend államig'!FX69</f>
        <v>0</v>
      </c>
      <c r="FY69" s="251">
        <f>'címrend kötelező'!FY69+'címrend önként'!FY69+'címrend államig'!FY69</f>
        <v>0</v>
      </c>
      <c r="FZ69" s="251">
        <f>'címrend kötelező'!FZ69+'címrend önként'!FZ69+'címrend államig'!FZ69</f>
        <v>0</v>
      </c>
      <c r="GA69" s="251">
        <f>'címrend kötelező'!GA69+'címrend önként'!GA69+'címrend államig'!GA69</f>
        <v>0</v>
      </c>
      <c r="GB69" s="251">
        <f>'címrend kötelező'!GB69+'címrend önként'!GB69+'címrend államig'!GB69</f>
        <v>0</v>
      </c>
      <c r="GC69" s="251">
        <f>'címrend kötelező'!GC69+'címrend önként'!GC69+'címrend államig'!GC69</f>
        <v>0</v>
      </c>
      <c r="GD69" s="251">
        <f>'címrend kötelező'!GD69+'címrend önként'!GD69+'címrend államig'!GD69</f>
        <v>0</v>
      </c>
      <c r="GE69" s="251">
        <f>'címrend kötelező'!GE69+'címrend önként'!GE69+'címrend államig'!GE69</f>
        <v>0</v>
      </c>
      <c r="GF69" s="251">
        <f>'címrend kötelező'!GF69+'címrend önként'!GF69+'címrend államig'!GF69</f>
        <v>0</v>
      </c>
      <c r="GG69" s="251">
        <f>'címrend kötelező'!GG69+'címrend önként'!GG69+'címrend államig'!GG69</f>
        <v>0</v>
      </c>
      <c r="GH69" s="251">
        <f>'címrend kötelező'!GH69+'címrend önként'!GH69+'címrend államig'!GH69</f>
        <v>0</v>
      </c>
      <c r="GI69" s="251">
        <f>'címrend kötelező'!GI69+'címrend önként'!GI69+'címrend államig'!GI69</f>
        <v>0</v>
      </c>
      <c r="GJ69" s="251">
        <f>'címrend kötelező'!GJ69+'címrend önként'!GJ69+'címrend államig'!GJ69</f>
        <v>0</v>
      </c>
      <c r="GK69" s="251">
        <f>'címrend kötelező'!GK69+'címrend önként'!GK69+'címrend államig'!GK69</f>
        <v>0</v>
      </c>
      <c r="GL69" s="251">
        <f>EY69+FB69+FE69+FH69+FK69+FN69+FQ69+FT69+FW69+FZ69+GC69+GF69+GI69</f>
        <v>0</v>
      </c>
      <c r="GM69" s="251">
        <f t="shared" si="1841"/>
        <v>0</v>
      </c>
      <c r="GN69" s="251">
        <f t="shared" si="1841"/>
        <v>0</v>
      </c>
      <c r="GO69" s="251">
        <f>'címrend kötelező'!GO69+'címrend önként'!GO69+'címrend államig'!GO69</f>
        <v>0</v>
      </c>
      <c r="GP69" s="251">
        <f>'címrend kötelező'!GP69+'címrend önként'!GP69+'címrend államig'!GP69</f>
        <v>0</v>
      </c>
      <c r="GQ69" s="251">
        <f>'címrend kötelező'!GQ69+'címrend önként'!GQ69+'címrend államig'!GQ69</f>
        <v>0</v>
      </c>
      <c r="GR69" s="251">
        <f>'címrend kötelező'!GR69+'címrend önként'!GR69+'címrend államig'!GR69</f>
        <v>0</v>
      </c>
      <c r="GS69" s="251">
        <f>'címrend kötelező'!GS69+'címrend önként'!GS69+'címrend államig'!GS69</f>
        <v>0</v>
      </c>
      <c r="GT69" s="251">
        <f>'címrend kötelező'!GT69+'címrend önként'!GT69+'címrend államig'!GT69</f>
        <v>0</v>
      </c>
      <c r="GU69" s="251">
        <f>'címrend kötelező'!GU69+'címrend önként'!GU69+'címrend államig'!GU69</f>
        <v>0</v>
      </c>
      <c r="GV69" s="251">
        <f>'címrend kötelező'!GV69+'címrend önként'!GV69+'címrend államig'!GV69</f>
        <v>0</v>
      </c>
      <c r="GW69" s="251">
        <f>'címrend kötelező'!GW69+'címrend önként'!GW69+'címrend államig'!GW69</f>
        <v>0</v>
      </c>
      <c r="GX69" s="251">
        <f t="shared" si="881"/>
        <v>0</v>
      </c>
      <c r="GY69" s="251">
        <f t="shared" si="1842"/>
        <v>0</v>
      </c>
      <c r="GZ69" s="251">
        <f t="shared" si="1843"/>
        <v>0</v>
      </c>
      <c r="HA69" s="35">
        <f t="shared" si="884"/>
        <v>2030799</v>
      </c>
      <c r="HB69" s="35">
        <f t="shared" si="1844"/>
        <v>0</v>
      </c>
      <c r="HC69" s="131">
        <f t="shared" si="1845"/>
        <v>2030799</v>
      </c>
      <c r="HE69" s="136"/>
      <c r="HF69" s="136"/>
    </row>
    <row r="70" spans="1:214" ht="15" customHeight="1" thickBot="1" x14ac:dyDescent="0.25">
      <c r="A70" s="124" t="s">
        <v>906</v>
      </c>
      <c r="B70" s="125">
        <f>SUM('címrend kötelező'!B70+'címrend önként'!B70+'címrend államig'!B70)</f>
        <v>0</v>
      </c>
      <c r="C70" s="125">
        <f>SUM('címrend kötelező'!C70+'címrend önként'!C70+'címrend államig'!C70)</f>
        <v>0</v>
      </c>
      <c r="D70" s="125">
        <f>SUM('címrend kötelező'!D70+'címrend önként'!D70+'címrend államig'!D70)</f>
        <v>0</v>
      </c>
      <c r="E70" s="125">
        <f>SUM('címrend kötelező'!E70+'címrend önként'!E70+'címrend államig'!E70)</f>
        <v>0</v>
      </c>
      <c r="F70" s="125">
        <f>SUM('címrend kötelező'!F70+'címrend önként'!F70+'címrend államig'!F70)</f>
        <v>0</v>
      </c>
      <c r="G70" s="125">
        <f>SUM('címrend kötelező'!G70+'címrend önként'!G70+'címrend államig'!G70)</f>
        <v>0</v>
      </c>
      <c r="H70" s="125">
        <f>SUM('címrend kötelező'!H70+'címrend önként'!H70+'címrend államig'!H70)</f>
        <v>0</v>
      </c>
      <c r="I70" s="125">
        <f>SUM('címrend kötelező'!I70+'címrend önként'!I70+'címrend államig'!I70)</f>
        <v>0</v>
      </c>
      <c r="J70" s="125">
        <f>SUM('címrend kötelező'!J70+'címrend önként'!J70+'címrend államig'!J70)</f>
        <v>0</v>
      </c>
      <c r="K70" s="125">
        <f>SUM('címrend kötelező'!K70+'címrend önként'!K70+'címrend államig'!K70)</f>
        <v>0</v>
      </c>
      <c r="L70" s="125">
        <f>SUM('címrend kötelező'!L70+'címrend önként'!L70+'címrend államig'!L70)</f>
        <v>0</v>
      </c>
      <c r="M70" s="125">
        <f>SUM('címrend kötelező'!M70+'címrend önként'!M70+'címrend államig'!M70)</f>
        <v>0</v>
      </c>
      <c r="N70" s="125">
        <f>SUM('címrend kötelező'!N70+'címrend önként'!N70+'címrend államig'!N70)</f>
        <v>0</v>
      </c>
      <c r="O70" s="125">
        <f>SUM('címrend kötelező'!O70+'címrend önként'!O70+'címrend államig'!O70)</f>
        <v>0</v>
      </c>
      <c r="P70" s="125">
        <f>SUM('címrend kötelező'!P70+'címrend önként'!P70+'címrend államig'!P70)</f>
        <v>0</v>
      </c>
      <c r="Q70" s="125">
        <f>SUM('címrend kötelező'!Q70+'címrend önként'!Q70+'címrend államig'!Q70)</f>
        <v>0</v>
      </c>
      <c r="R70" s="125">
        <f>SUM('címrend kötelező'!R70+'címrend önként'!R70+'címrend államig'!R70)</f>
        <v>0</v>
      </c>
      <c r="S70" s="125">
        <f>SUM('címrend kötelező'!S70+'címrend önként'!S70+'címrend államig'!S70)</f>
        <v>0</v>
      </c>
      <c r="T70" s="125">
        <f>SUM('címrend kötelező'!T70+'címrend önként'!T70+'címrend államig'!T70)</f>
        <v>0</v>
      </c>
      <c r="U70" s="125">
        <f>SUM('címrend kötelező'!U70+'címrend önként'!U70+'címrend államig'!U70)</f>
        <v>0</v>
      </c>
      <c r="V70" s="125">
        <f>SUM('címrend kötelező'!V70+'címrend önként'!V70+'címrend államig'!V70)</f>
        <v>0</v>
      </c>
      <c r="W70" s="125">
        <f>SUM('címrend kötelező'!W70+'címrend önként'!W70+'címrend államig'!W70)</f>
        <v>0</v>
      </c>
      <c r="X70" s="125">
        <f>SUM('címrend kötelező'!X70+'címrend önként'!X70+'címrend államig'!X70)</f>
        <v>0</v>
      </c>
      <c r="Y70" s="125">
        <f>SUM('címrend kötelező'!Y70+'címrend önként'!Y70+'címrend államig'!Y70)</f>
        <v>0</v>
      </c>
      <c r="Z70" s="125">
        <f>SUM('címrend kötelező'!Z70+'címrend önként'!Z70+'címrend államig'!Z70)</f>
        <v>0</v>
      </c>
      <c r="AA70" s="125">
        <f>SUM('címrend kötelező'!AA70+'címrend önként'!AA70+'címrend államig'!AA70)</f>
        <v>0</v>
      </c>
      <c r="AB70" s="125">
        <f>SUM('címrend kötelező'!AB70+'címrend önként'!AB70+'címrend államig'!AB70)</f>
        <v>0</v>
      </c>
      <c r="AC70" s="125">
        <f>SUM('címrend kötelező'!AC70+'címrend önként'!AC70+'címrend államig'!AC70)</f>
        <v>6035064</v>
      </c>
      <c r="AD70" s="125">
        <f>SUM('címrend kötelező'!AD70+'címrend önként'!AD70+'címrend államig'!AD70)</f>
        <v>0</v>
      </c>
      <c r="AE70" s="125">
        <f>SUM('címrend kötelező'!AE70+'címrend önként'!AE70+'címrend államig'!AE70)</f>
        <v>6035064</v>
      </c>
      <c r="AF70" s="125">
        <f>SUM('címrend kötelező'!AF70+'címrend önként'!AF70+'címrend államig'!AF70)</f>
        <v>0</v>
      </c>
      <c r="AG70" s="125">
        <f>SUM('címrend kötelező'!AG70+'címrend önként'!AG70+'címrend államig'!AG70)</f>
        <v>0</v>
      </c>
      <c r="AH70" s="125">
        <f>SUM('címrend kötelező'!AH70+'címrend önként'!AH70+'címrend államig'!AH70)</f>
        <v>0</v>
      </c>
      <c r="AI70" s="125">
        <f>SUM('címrend kötelező'!AI70+'címrend önként'!AI70+'címrend államig'!AI70)</f>
        <v>0</v>
      </c>
      <c r="AJ70" s="125">
        <f>SUM('címrend kötelező'!AJ70+'címrend önként'!AJ70+'címrend államig'!AJ70)</f>
        <v>0</v>
      </c>
      <c r="AK70" s="125">
        <f>SUM('címrend kötelező'!AK70+'címrend önként'!AK70+'címrend államig'!AK70)</f>
        <v>0</v>
      </c>
      <c r="AL70" s="125">
        <f>SUM('címrend kötelező'!AL70+'címrend önként'!AL70+'címrend államig'!AL70)</f>
        <v>0</v>
      </c>
      <c r="AM70" s="125">
        <f>SUM('címrend kötelező'!AM70+'címrend önként'!AM70+'címrend államig'!AM70)</f>
        <v>0</v>
      </c>
      <c r="AN70" s="125">
        <f>SUM('címrend kötelező'!AN70+'címrend önként'!AN70+'címrend államig'!AN70)</f>
        <v>0</v>
      </c>
      <c r="AO70" s="125">
        <f>SUM('címrend kötelező'!AO70+'címrend önként'!AO70+'címrend államig'!AO70)</f>
        <v>0</v>
      </c>
      <c r="AP70" s="125">
        <f>SUM('címrend kötelező'!AP70+'címrend önként'!AP70+'címrend államig'!AP70)</f>
        <v>0</v>
      </c>
      <c r="AQ70" s="125">
        <f>SUM('címrend kötelező'!AQ70+'címrend önként'!AQ70+'címrend államig'!AQ70)</f>
        <v>0</v>
      </c>
      <c r="AR70" s="125">
        <f>SUM('címrend kötelező'!AR70+'címrend önként'!AR70+'címrend államig'!AR70)</f>
        <v>0</v>
      </c>
      <c r="AS70" s="125">
        <f>SUM('címrend kötelező'!AS70+'címrend önként'!AS70+'címrend államig'!AS70)</f>
        <v>0</v>
      </c>
      <c r="AT70" s="125">
        <f>SUM('címrend kötelező'!AT70+'címrend önként'!AT70+'címrend államig'!AT70)</f>
        <v>0</v>
      </c>
      <c r="AU70" s="125">
        <f>SUM('címrend kötelező'!AU70+'címrend önként'!AU70+'címrend államig'!AU70)</f>
        <v>0</v>
      </c>
      <c r="AV70" s="125">
        <f>SUM('címrend kötelező'!AV70+'címrend önként'!AV70+'címrend államig'!AV70)</f>
        <v>0</v>
      </c>
      <c r="AW70" s="125">
        <f>SUM('címrend kötelező'!AW70+'címrend önként'!AW70+'címrend államig'!AW70)</f>
        <v>0</v>
      </c>
      <c r="AX70" s="125">
        <f>SUM('címrend kötelező'!AX70+'címrend önként'!AX70+'címrend államig'!AX70)</f>
        <v>0</v>
      </c>
      <c r="AY70" s="125">
        <f>SUM('címrend kötelező'!AY70+'címrend önként'!AY70+'címrend államig'!AY70)</f>
        <v>0</v>
      </c>
      <c r="AZ70" s="125">
        <f>SUM('címrend kötelező'!AZ70+'címrend önként'!AZ70+'címrend államig'!AZ70)</f>
        <v>0</v>
      </c>
      <c r="BA70" s="125">
        <f>SUM('címrend kötelező'!BA70+'címrend önként'!BA70+'címrend államig'!BA70)</f>
        <v>0</v>
      </c>
      <c r="BB70" s="125">
        <f>SUM('címrend kötelező'!BB70+'címrend önként'!BB70+'címrend államig'!BB70)</f>
        <v>0</v>
      </c>
      <c r="BC70" s="125">
        <f>SUM('címrend kötelező'!BC70+'címrend önként'!BC70+'címrend államig'!BC70)</f>
        <v>0</v>
      </c>
      <c r="BD70" s="125">
        <f>SUM('címrend kötelező'!BD70+'címrend önként'!BD70+'címrend államig'!BD70)</f>
        <v>0</v>
      </c>
      <c r="BE70" s="125">
        <f>SUM('címrend kötelező'!BE70+'címrend önként'!BE70+'címrend államig'!BE70)</f>
        <v>0</v>
      </c>
      <c r="BF70" s="125">
        <f>SUM('címrend kötelező'!BF70+'címrend önként'!BF70+'címrend államig'!BF70)</f>
        <v>0</v>
      </c>
      <c r="BG70" s="125">
        <f>SUM('címrend kötelező'!BG70+'címrend önként'!BG70+'címrend államig'!BG70)</f>
        <v>0</v>
      </c>
      <c r="BH70" s="125">
        <f>SUM('címrend kötelező'!BH70+'címrend önként'!BH70+'címrend államig'!BH70)</f>
        <v>0</v>
      </c>
      <c r="BI70" s="125">
        <f>SUM('címrend kötelező'!BI70+'címrend önként'!BI70+'címrend államig'!BI70)</f>
        <v>0</v>
      </c>
      <c r="BJ70" s="125">
        <f>SUM('címrend kötelező'!BJ70+'címrend önként'!BJ70+'címrend államig'!BJ70)</f>
        <v>0</v>
      </c>
      <c r="BK70" s="125">
        <f>SUM('címrend kötelező'!BK70+'címrend önként'!BK70+'címrend államig'!BK70)</f>
        <v>0</v>
      </c>
      <c r="BL70" s="125">
        <f>SUM('címrend kötelező'!BL70+'címrend önként'!BL70+'címrend államig'!BL70)</f>
        <v>0</v>
      </c>
      <c r="BM70" s="125">
        <f>SUM('címrend kötelező'!BM70+'címrend önként'!BM70+'címrend államig'!BM70)</f>
        <v>0</v>
      </c>
      <c r="BN70" s="125">
        <f>SUM('címrend kötelező'!BN70+'címrend önként'!BN70+'címrend államig'!BN70)</f>
        <v>0</v>
      </c>
      <c r="BO70" s="125">
        <f>SUM('címrend kötelező'!BO70+'címrend önként'!BO70+'címrend államig'!BO70)</f>
        <v>0</v>
      </c>
      <c r="BP70" s="125">
        <f>SUM('címrend kötelező'!BP70+'címrend önként'!BP70+'címrend államig'!BP70)</f>
        <v>0</v>
      </c>
      <c r="BQ70" s="125">
        <f>SUM('címrend kötelező'!BQ70+'címrend önként'!BQ70+'címrend államig'!BQ70)</f>
        <v>0</v>
      </c>
      <c r="BR70" s="125">
        <f>SUM('címrend kötelező'!BR70+'címrend önként'!BR70+'címrend államig'!BR70)</f>
        <v>0</v>
      </c>
      <c r="BS70" s="125">
        <f>SUM('címrend kötelező'!BS70+'címrend önként'!BS70+'címrend államig'!BS70)</f>
        <v>0</v>
      </c>
      <c r="BT70" s="125">
        <f>SUM('címrend kötelező'!BT70+'címrend önként'!BT70+'címrend államig'!BT70)</f>
        <v>0</v>
      </c>
      <c r="BU70" s="125">
        <f>SUM('címrend kötelező'!BU70+'címrend önként'!BU70+'címrend államig'!BU70)</f>
        <v>0</v>
      </c>
      <c r="BV70" s="125">
        <f>SUM('címrend kötelező'!BV70+'címrend önként'!BV70+'címrend államig'!BV70)</f>
        <v>0</v>
      </c>
      <c r="BW70" s="125">
        <f>SUM('címrend kötelező'!BW70+'címrend önként'!BW70+'címrend államig'!BW70)</f>
        <v>0</v>
      </c>
      <c r="BX70" s="125">
        <f>SUM('címrend kötelező'!BX70+'címrend önként'!BX70+'címrend államig'!BX70)</f>
        <v>0</v>
      </c>
      <c r="BY70" s="125">
        <f>SUM('címrend kötelező'!BY70+'címrend önként'!BY70+'címrend államig'!BY70)</f>
        <v>0</v>
      </c>
      <c r="BZ70" s="125">
        <f>SUM('címrend kötelező'!BZ70+'címrend önként'!BZ70+'címrend államig'!BZ70)</f>
        <v>0</v>
      </c>
      <c r="CA70" s="125">
        <f>SUM('címrend kötelező'!CA70+'címrend önként'!CA70+'címrend államig'!CA70)</f>
        <v>0</v>
      </c>
      <c r="CB70" s="125">
        <f>SUM('címrend kötelező'!CB70+'címrend önként'!CB70+'címrend államig'!CB70)</f>
        <v>0</v>
      </c>
      <c r="CC70" s="125">
        <f>SUM('címrend kötelező'!CC70+'címrend önként'!CC70+'címrend államig'!CC70)</f>
        <v>0</v>
      </c>
      <c r="CD70" s="125">
        <f>SUM('címrend kötelező'!CD70+'címrend önként'!CD70+'címrend államig'!CD70)</f>
        <v>0</v>
      </c>
      <c r="CE70" s="125">
        <f>SUM('címrend kötelező'!CE70+'címrend önként'!CE70+'címrend államig'!CE70)</f>
        <v>0</v>
      </c>
      <c r="CF70" s="125">
        <f>SUM('címrend kötelező'!CF70+'címrend önként'!CF70+'címrend államig'!CF70)</f>
        <v>0</v>
      </c>
      <c r="CG70" s="125">
        <f>SUM('címrend kötelező'!CG70+'címrend önként'!CG70+'címrend államig'!CG70)</f>
        <v>0</v>
      </c>
      <c r="CH70" s="125">
        <f>SUM('címrend kötelező'!CH70+'címrend önként'!CH70+'címrend államig'!CH70)</f>
        <v>0</v>
      </c>
      <c r="CI70" s="125">
        <f>SUM('címrend kötelező'!CI70+'címrend önként'!CI70+'címrend államig'!CI70)</f>
        <v>0</v>
      </c>
      <c r="CJ70" s="125">
        <f>SUM('címrend kötelező'!CJ70+'címrend önként'!CJ70+'címrend államig'!CJ70)</f>
        <v>0</v>
      </c>
      <c r="CK70" s="125">
        <f>SUM('címrend kötelező'!CK70+'címrend önként'!CK70+'címrend államig'!CK70)</f>
        <v>0</v>
      </c>
      <c r="CL70" s="125">
        <f>SUM('címrend kötelező'!CL70+'címrend önként'!CL70+'címrend államig'!CL70)</f>
        <v>0</v>
      </c>
      <c r="CM70" s="125">
        <f>SUM('címrend kötelező'!CM70+'címrend önként'!CM70+'címrend államig'!CM70)</f>
        <v>0</v>
      </c>
      <c r="CN70" s="125">
        <f>SUM('címrend kötelező'!CN70+'címrend önként'!CN70+'címrend államig'!CN70)</f>
        <v>0</v>
      </c>
      <c r="CO70" s="125">
        <f>SUM('címrend kötelező'!CO70+'címrend önként'!CO70+'címrend államig'!CO70)</f>
        <v>0</v>
      </c>
      <c r="CP70" s="125">
        <f>SUM('címrend kötelező'!CP70+'címrend önként'!CP70+'címrend államig'!CP70)</f>
        <v>0</v>
      </c>
      <c r="CQ70" s="125">
        <f>SUM('címrend kötelező'!CQ70+'címrend önként'!CQ70+'címrend államig'!CQ70)</f>
        <v>0</v>
      </c>
      <c r="CR70" s="125">
        <f>SUM('címrend kötelező'!CR70+'címrend önként'!CR70+'címrend államig'!CR70)</f>
        <v>0</v>
      </c>
      <c r="CS70" s="125">
        <f>SUM('címrend kötelező'!CS70+'címrend önként'!CS70+'címrend államig'!CS70)</f>
        <v>0</v>
      </c>
      <c r="CT70" s="125">
        <f>SUM('címrend kötelező'!CT70+'címrend önként'!CT70+'címrend államig'!CT70)</f>
        <v>0</v>
      </c>
      <c r="CU70" s="125">
        <f>SUM('címrend kötelező'!CU70+'címrend önként'!CU70+'címrend államig'!CU70)</f>
        <v>0</v>
      </c>
      <c r="CV70" s="125">
        <f>SUM('címrend kötelező'!CV70+'címrend önként'!CV70+'címrend államig'!CV70)</f>
        <v>0</v>
      </c>
      <c r="CW70" s="125">
        <f>SUM('címrend kötelező'!CW70+'címrend önként'!CW70+'címrend államig'!CW70)</f>
        <v>0</v>
      </c>
      <c r="CX70" s="125">
        <f>SUM('címrend kötelező'!CX70+'címrend önként'!CX70+'címrend államig'!CX70)</f>
        <v>0</v>
      </c>
      <c r="CY70" s="125">
        <f>SUM('címrend kötelező'!CY70+'címrend önként'!CY70+'címrend államig'!CY70)</f>
        <v>0</v>
      </c>
      <c r="CZ70" s="125">
        <f>SUM('címrend kötelező'!CZ70+'címrend önként'!CZ70+'címrend államig'!CZ70)</f>
        <v>0</v>
      </c>
      <c r="DA70" s="125">
        <f>SUM('címrend kötelező'!DA70+'címrend önként'!DA70+'címrend államig'!DA70)</f>
        <v>0</v>
      </c>
      <c r="DB70" s="125">
        <f>SUM('címrend kötelező'!DB70+'címrend önként'!DB70+'címrend államig'!DB70)</f>
        <v>0</v>
      </c>
      <c r="DC70" s="125">
        <f>SUM('címrend kötelező'!DC70+'címrend önként'!DC70+'címrend államig'!DC70)</f>
        <v>0</v>
      </c>
      <c r="DD70" s="125">
        <f>SUM('címrend kötelező'!DD70+'címrend önként'!DD70+'címrend államig'!DD70)</f>
        <v>0</v>
      </c>
      <c r="DE70" s="125">
        <f>SUM('címrend kötelező'!DE70+'címrend önként'!DE70+'címrend államig'!DE70)</f>
        <v>0</v>
      </c>
      <c r="DF70" s="125">
        <f>SUM('címrend kötelező'!DF70+'címrend önként'!DF70+'címrend államig'!DF70)</f>
        <v>0</v>
      </c>
      <c r="DG70" s="125">
        <f>SUM('címrend kötelező'!DG70+'címrend önként'!DG70+'címrend államig'!DG70)</f>
        <v>0</v>
      </c>
      <c r="DH70" s="125">
        <f>SUM('címrend kötelező'!DH70+'címrend önként'!DH70+'címrend államig'!DH70)</f>
        <v>0</v>
      </c>
      <c r="DI70" s="125">
        <f>SUM('címrend kötelező'!DI70+'címrend önként'!DI70+'címrend államig'!DI70)</f>
        <v>0</v>
      </c>
      <c r="DJ70" s="125">
        <f>SUM('címrend kötelező'!DJ70+'címrend önként'!DJ70+'címrend államig'!DJ70)</f>
        <v>0</v>
      </c>
      <c r="DK70" s="125">
        <f>SUM('címrend kötelező'!DK70+'címrend önként'!DK70+'címrend államig'!DK70)</f>
        <v>0</v>
      </c>
      <c r="DL70" s="125">
        <f>SUM('címrend kötelező'!DL70+'címrend önként'!DL70+'címrend államig'!DL70)</f>
        <v>0</v>
      </c>
      <c r="DM70" s="125">
        <f>SUM('címrend kötelező'!DM70+'címrend önként'!DM70+'címrend államig'!DM70)</f>
        <v>0</v>
      </c>
      <c r="DN70" s="125">
        <f>SUM('címrend kötelező'!DN70+'címrend önként'!DN70+'címrend államig'!DN70)</f>
        <v>0</v>
      </c>
      <c r="DO70" s="125">
        <f>SUM('címrend kötelező'!DO70+'címrend önként'!DO70+'címrend államig'!DO70)</f>
        <v>0</v>
      </c>
      <c r="DP70" s="125">
        <f>SUM('címrend kötelező'!DP70+'címrend önként'!DP70+'címrend államig'!DP70)</f>
        <v>0</v>
      </c>
      <c r="DQ70" s="125">
        <f>SUM('címrend kötelező'!DQ70+'címrend önként'!DQ70+'címrend államig'!DQ70)</f>
        <v>0</v>
      </c>
      <c r="DR70" s="252">
        <f t="shared" si="1835"/>
        <v>6035064</v>
      </c>
      <c r="DS70" s="252">
        <f t="shared" si="1836"/>
        <v>0</v>
      </c>
      <c r="DT70" s="252">
        <f t="shared" si="1837"/>
        <v>6035064</v>
      </c>
      <c r="DU70" s="125">
        <f>SUM('címrend kötelező'!DU70+'címrend önként'!DU70+'címrend államig'!DU70)</f>
        <v>0</v>
      </c>
      <c r="DV70" s="125">
        <f>SUM('címrend kötelező'!DV70+'címrend önként'!DV70+'címrend államig'!DV70)</f>
        <v>0</v>
      </c>
      <c r="DW70" s="125">
        <f>SUM('címrend kötelező'!DW70+'címrend önként'!DW70+'címrend államig'!DW70)</f>
        <v>0</v>
      </c>
      <c r="DX70" s="125">
        <f>SUM('címrend kötelező'!DX70+'címrend önként'!DX70+'címrend államig'!DX70)</f>
        <v>0</v>
      </c>
      <c r="DY70" s="125">
        <f>SUM('címrend kötelező'!DY70+'címrend önként'!DY70+'címrend államig'!DY70)</f>
        <v>0</v>
      </c>
      <c r="DZ70" s="125">
        <f>SUM('címrend kötelező'!DZ70+'címrend önként'!DZ70+'címrend államig'!DZ70)</f>
        <v>0</v>
      </c>
      <c r="EA70" s="125">
        <f>SUM('címrend kötelező'!EA70+'címrend önként'!EA70+'címrend államig'!EA70)</f>
        <v>0</v>
      </c>
      <c r="EB70" s="125">
        <f>SUM('címrend kötelező'!EB70+'címrend önként'!EB70+'címrend államig'!EB70)</f>
        <v>0</v>
      </c>
      <c r="EC70" s="125">
        <f>SUM('címrend kötelező'!EC70+'címrend önként'!EC70+'címrend államig'!EC70)</f>
        <v>0</v>
      </c>
      <c r="ED70" s="125">
        <f>SUM('címrend kötelező'!ED70+'címrend önként'!ED70+'címrend államig'!ED70)</f>
        <v>0</v>
      </c>
      <c r="EE70" s="125">
        <f>SUM('címrend kötelező'!EE70+'címrend önként'!EE70+'címrend államig'!EE70)</f>
        <v>0</v>
      </c>
      <c r="EF70" s="125">
        <f>SUM('címrend kötelező'!EF70+'címrend önként'!EF70+'címrend államig'!EF70)</f>
        <v>0</v>
      </c>
      <c r="EG70" s="125">
        <f>SUM('címrend kötelező'!EG70+'címrend önként'!EG70+'címrend államig'!EG70)</f>
        <v>0</v>
      </c>
      <c r="EH70" s="125">
        <f>SUM('címrend kötelező'!EH70+'címrend önként'!EH70+'címrend államig'!EH70)</f>
        <v>0</v>
      </c>
      <c r="EI70" s="125">
        <f>SUM('címrend kötelező'!EI70+'címrend önként'!EI70+'címrend államig'!EI70)</f>
        <v>0</v>
      </c>
      <c r="EJ70" s="125">
        <f>SUM('címrend kötelező'!EJ70+'címrend önként'!EJ70+'címrend államig'!EJ70)</f>
        <v>0</v>
      </c>
      <c r="EK70" s="125">
        <f>SUM('címrend kötelező'!EK70+'címrend önként'!EK70+'címrend államig'!EK70)</f>
        <v>0</v>
      </c>
      <c r="EL70" s="125">
        <f>SUM('címrend kötelező'!EL70+'címrend önként'!EL70+'címrend államig'!EL70)</f>
        <v>0</v>
      </c>
      <c r="EM70" s="125">
        <f>SUM('címrend kötelező'!EM70+'címrend önként'!EM70+'címrend államig'!EM70)</f>
        <v>0</v>
      </c>
      <c r="EN70" s="125">
        <f>SUM('címrend kötelező'!EN70+'címrend önként'!EN70+'címrend államig'!EN70)</f>
        <v>0</v>
      </c>
      <c r="EO70" s="125">
        <f>SUM('címrend kötelező'!EO70+'címrend önként'!EO70+'címrend államig'!EO70)</f>
        <v>0</v>
      </c>
      <c r="EP70" s="125">
        <f>SUM('címrend kötelező'!EP70+'címrend önként'!EP70+'címrend államig'!EP70)</f>
        <v>0</v>
      </c>
      <c r="EQ70" s="125">
        <f>SUM('címrend kötelező'!EQ70+'címrend önként'!EQ70+'címrend államig'!EQ70)</f>
        <v>0</v>
      </c>
      <c r="ER70" s="125">
        <f>SUM('címrend kötelező'!ER70+'címrend önként'!ER70+'címrend államig'!ER70)</f>
        <v>0</v>
      </c>
      <c r="ES70" s="125">
        <f>SUM('címrend kötelező'!ES70+'címrend önként'!ES70+'címrend államig'!ES70)</f>
        <v>965</v>
      </c>
      <c r="ET70" s="125">
        <f>SUM('címrend kötelező'!ET70+'címrend önként'!ET70+'címrend államig'!ET70)</f>
        <v>0</v>
      </c>
      <c r="EU70" s="125">
        <f>SUM('címrend kötelező'!EU70+'címrend önként'!EU70+'címrend államig'!EU70)</f>
        <v>965</v>
      </c>
      <c r="EV70" s="252">
        <f t="shared" si="1838"/>
        <v>965</v>
      </c>
      <c r="EW70" s="252">
        <f t="shared" si="1839"/>
        <v>0</v>
      </c>
      <c r="EX70" s="252">
        <f t="shared" si="1840"/>
        <v>965</v>
      </c>
      <c r="EY70" s="252">
        <f>'címrend kötelező'!EY70+'címrend önként'!EY70+'címrend államig'!EY70</f>
        <v>8</v>
      </c>
      <c r="EZ70" s="252">
        <f>'címrend kötelező'!EZ70+'címrend önként'!EZ70+'címrend államig'!EZ70</f>
        <v>0</v>
      </c>
      <c r="FA70" s="252">
        <f>'címrend kötelező'!FA70+'címrend önként'!FA70+'címrend államig'!FA70</f>
        <v>8</v>
      </c>
      <c r="FB70" s="252">
        <f>'címrend kötelező'!FB70+'címrend önként'!FB70+'címrend államig'!FB70</f>
        <v>45</v>
      </c>
      <c r="FC70" s="252">
        <f>'címrend kötelező'!FC70+'címrend önként'!FC70+'címrend államig'!FC70</f>
        <v>0</v>
      </c>
      <c r="FD70" s="252">
        <f>'címrend kötelező'!FD70+'címrend önként'!FD70+'címrend államig'!FD70</f>
        <v>45</v>
      </c>
      <c r="FE70" s="252">
        <f>'címrend kötelező'!FE70+'címrend önként'!FE70+'címrend államig'!FE70</f>
        <v>404</v>
      </c>
      <c r="FF70" s="252">
        <f>'címrend kötelező'!FF70+'címrend önként'!FF70+'címrend államig'!FF70</f>
        <v>0</v>
      </c>
      <c r="FG70" s="252">
        <f>'címrend kötelező'!FG70+'címrend önként'!FG70+'címrend államig'!FG70</f>
        <v>404</v>
      </c>
      <c r="FH70" s="252">
        <f>'címrend kötelező'!FH70+'címrend önként'!FH70+'címrend államig'!FH70</f>
        <v>53339</v>
      </c>
      <c r="FI70" s="252">
        <f>'címrend kötelező'!FI70+'címrend önként'!FI70+'címrend államig'!FI70</f>
        <v>0</v>
      </c>
      <c r="FJ70" s="252">
        <f>'címrend kötelező'!FJ70+'címrend önként'!FJ70+'címrend államig'!FJ70</f>
        <v>53339</v>
      </c>
      <c r="FK70" s="252">
        <f>'címrend kötelező'!FK70+'címrend önként'!FK70+'címrend államig'!FK70</f>
        <v>168</v>
      </c>
      <c r="FL70" s="252">
        <f>'címrend kötelező'!FL70+'címrend önként'!FL70+'címrend államig'!FL70</f>
        <v>0</v>
      </c>
      <c r="FM70" s="252">
        <f>'címrend kötelező'!FM70+'címrend önként'!FM70+'címrend államig'!FM70</f>
        <v>168</v>
      </c>
      <c r="FN70" s="252">
        <f>'címrend kötelező'!FN70+'címrend önként'!FN70+'címrend államig'!FN70</f>
        <v>74</v>
      </c>
      <c r="FO70" s="252">
        <f>'címrend kötelező'!FO70+'címrend önként'!FO70+'címrend államig'!FO70</f>
        <v>0</v>
      </c>
      <c r="FP70" s="252">
        <f>'címrend kötelező'!FP70+'címrend önként'!FP70+'címrend államig'!FP70</f>
        <v>74</v>
      </c>
      <c r="FQ70" s="252">
        <f>'címrend kötelező'!FQ70+'címrend önként'!FQ70+'címrend államig'!FQ70</f>
        <v>389</v>
      </c>
      <c r="FR70" s="252">
        <f>'címrend kötelező'!FR70+'címrend önként'!FR70+'címrend államig'!FR70</f>
        <v>0</v>
      </c>
      <c r="FS70" s="252">
        <f>'címrend kötelező'!FS70+'címrend önként'!FS70+'címrend államig'!FS70</f>
        <v>389</v>
      </c>
      <c r="FT70" s="252">
        <f>'címrend kötelező'!FT70+'címrend önként'!FT70+'címrend államig'!FT70</f>
        <v>12170</v>
      </c>
      <c r="FU70" s="252">
        <f>'címrend kötelező'!FU70+'címrend önként'!FU70+'címrend államig'!FU70</f>
        <v>0</v>
      </c>
      <c r="FV70" s="252">
        <f>'címrend kötelező'!FV70+'címrend önként'!FV70+'címrend államig'!FV70</f>
        <v>12170</v>
      </c>
      <c r="FW70" s="252">
        <f>'címrend kötelező'!FW70+'címrend önként'!FW70+'címrend államig'!FW70</f>
        <v>3654</v>
      </c>
      <c r="FX70" s="252">
        <f>'címrend kötelező'!FX70+'címrend önként'!FX70+'címrend államig'!FX70</f>
        <v>0</v>
      </c>
      <c r="FY70" s="252">
        <f>'címrend kötelező'!FY70+'címrend önként'!FY70+'címrend államig'!FY70</f>
        <v>3654</v>
      </c>
      <c r="FZ70" s="252">
        <f>'címrend kötelező'!FZ70+'címrend önként'!FZ70+'címrend államig'!FZ70</f>
        <v>5</v>
      </c>
      <c r="GA70" s="252">
        <f>'címrend kötelező'!GA70+'címrend önként'!GA70+'címrend államig'!GA70</f>
        <v>0</v>
      </c>
      <c r="GB70" s="252">
        <f>'címrend kötelező'!GB70+'címrend önként'!GB70+'címrend államig'!GB70</f>
        <v>5</v>
      </c>
      <c r="GC70" s="252">
        <f>'címrend kötelező'!GC70+'címrend önként'!GC70+'címrend államig'!GC70</f>
        <v>1097</v>
      </c>
      <c r="GD70" s="252">
        <f>'címrend kötelező'!GD70+'címrend önként'!GD70+'címrend államig'!GD70</f>
        <v>0</v>
      </c>
      <c r="GE70" s="252">
        <f>'címrend kötelező'!GE70+'címrend önként'!GE70+'címrend államig'!GE70</f>
        <v>1097</v>
      </c>
      <c r="GF70" s="252">
        <f>'címrend kötelező'!GF70+'címrend önként'!GF70+'címrend államig'!GF70</f>
        <v>58</v>
      </c>
      <c r="GG70" s="252">
        <f>'címrend kötelező'!GG70+'címrend önként'!GG70+'címrend államig'!GG70</f>
        <v>0</v>
      </c>
      <c r="GH70" s="252">
        <f>'címrend kötelező'!GH70+'címrend önként'!GH70+'címrend államig'!GH70</f>
        <v>58</v>
      </c>
      <c r="GI70" s="252">
        <f>'címrend kötelező'!GI70+'címrend önként'!GI70+'címrend államig'!GI70</f>
        <v>1888</v>
      </c>
      <c r="GJ70" s="252">
        <f>'címrend kötelező'!GJ70+'címrend önként'!GJ70+'címrend államig'!GJ70</f>
        <v>0</v>
      </c>
      <c r="GK70" s="252">
        <f>'címrend kötelező'!GK70+'címrend önként'!GK70+'címrend államig'!GK70</f>
        <v>1888</v>
      </c>
      <c r="GL70" s="252">
        <f>EY70+FB70+FE70+FH70+FK70+FN70+FQ70+FT70+FW70+FZ70+GC70+GF70+GI70</f>
        <v>73299</v>
      </c>
      <c r="GM70" s="252">
        <f t="shared" si="1841"/>
        <v>0</v>
      </c>
      <c r="GN70" s="252">
        <f t="shared" si="1841"/>
        <v>73299</v>
      </c>
      <c r="GO70" s="252">
        <f>'címrend kötelező'!GO70+'címrend önként'!GO70+'címrend államig'!GO70</f>
        <v>24081</v>
      </c>
      <c r="GP70" s="252">
        <f>'címrend kötelező'!GP70+'címrend önként'!GP70+'címrend államig'!GP70</f>
        <v>0</v>
      </c>
      <c r="GQ70" s="252">
        <f>'címrend kötelező'!GQ70+'címrend önként'!GQ70+'címrend államig'!GQ70</f>
        <v>24081</v>
      </c>
      <c r="GR70" s="252">
        <f>'címrend kötelező'!GR70+'címrend önként'!GR70+'címrend államig'!GR70</f>
        <v>18947</v>
      </c>
      <c r="GS70" s="252">
        <f>'címrend kötelező'!GS70+'címrend önként'!GS70+'címrend államig'!GS70</f>
        <v>0</v>
      </c>
      <c r="GT70" s="252">
        <f>'címrend kötelező'!GT70+'címrend önként'!GT70+'címrend államig'!GT70</f>
        <v>18947</v>
      </c>
      <c r="GU70" s="252">
        <f>'címrend kötelező'!GU70+'címrend önként'!GU70+'címrend államig'!GU70</f>
        <v>37001</v>
      </c>
      <c r="GV70" s="252">
        <f>'címrend kötelező'!GV70+'címrend önként'!GV70+'címrend államig'!GV70</f>
        <v>0</v>
      </c>
      <c r="GW70" s="252">
        <f>'címrend kötelező'!GW70+'címrend önként'!GW70+'címrend államig'!GW70</f>
        <v>37001</v>
      </c>
      <c r="GX70" s="252">
        <f>GL70+GO70+GR70+GU70</f>
        <v>153328</v>
      </c>
      <c r="GY70" s="252">
        <f t="shared" si="1842"/>
        <v>0</v>
      </c>
      <c r="GZ70" s="252">
        <f t="shared" si="1843"/>
        <v>153328</v>
      </c>
      <c r="HA70" s="135">
        <f t="shared" si="884"/>
        <v>6189357</v>
      </c>
      <c r="HB70" s="135">
        <f t="shared" si="1844"/>
        <v>0</v>
      </c>
      <c r="HC70" s="132">
        <f t="shared" si="1845"/>
        <v>6189357</v>
      </c>
      <c r="HE70" s="136"/>
      <c r="HF70" s="136"/>
    </row>
    <row r="71" spans="1:214" x14ac:dyDescent="0.2">
      <c r="B71" s="19"/>
      <c r="C71" s="19"/>
      <c r="D71" s="19"/>
    </row>
    <row r="72" spans="1:214" x14ac:dyDescent="0.2">
      <c r="B72" s="19">
        <f t="shared" ref="B72" si="1846">SUM(B6)</f>
        <v>188317</v>
      </c>
      <c r="C72" s="19">
        <f t="shared" ref="C72:BN72" si="1847">SUM(C6)</f>
        <v>1711</v>
      </c>
      <c r="D72" s="19">
        <f t="shared" si="1847"/>
        <v>190028</v>
      </c>
      <c r="E72" s="19">
        <f t="shared" si="1847"/>
        <v>93</v>
      </c>
      <c r="F72" s="19">
        <f t="shared" si="1847"/>
        <v>0</v>
      </c>
      <c r="G72" s="19">
        <f t="shared" si="1847"/>
        <v>93</v>
      </c>
      <c r="H72" s="19">
        <f t="shared" si="1847"/>
        <v>3633</v>
      </c>
      <c r="I72" s="19">
        <f t="shared" si="1847"/>
        <v>0</v>
      </c>
      <c r="J72" s="19">
        <f t="shared" si="1847"/>
        <v>3633</v>
      </c>
      <c r="K72" s="19">
        <f t="shared" si="1847"/>
        <v>6832</v>
      </c>
      <c r="L72" s="19">
        <f t="shared" si="1847"/>
        <v>0</v>
      </c>
      <c r="M72" s="19">
        <f t="shared" si="1847"/>
        <v>6832</v>
      </c>
      <c r="N72" s="19">
        <f t="shared" si="1847"/>
        <v>302230</v>
      </c>
      <c r="O72" s="19">
        <f t="shared" si="1847"/>
        <v>35737</v>
      </c>
      <c r="P72" s="19">
        <f t="shared" si="1847"/>
        <v>337967</v>
      </c>
      <c r="Q72" s="19">
        <f t="shared" si="1847"/>
        <v>399849</v>
      </c>
      <c r="R72" s="19">
        <f t="shared" si="1847"/>
        <v>-59000</v>
      </c>
      <c r="S72" s="19">
        <f t="shared" si="1847"/>
        <v>340849</v>
      </c>
      <c r="T72" s="19">
        <f t="shared" si="1847"/>
        <v>944571</v>
      </c>
      <c r="U72" s="19">
        <f t="shared" si="1847"/>
        <v>-20643</v>
      </c>
      <c r="V72" s="19">
        <f t="shared" si="1847"/>
        <v>923928</v>
      </c>
      <c r="W72" s="19">
        <f t="shared" si="1847"/>
        <v>7000</v>
      </c>
      <c r="X72" s="19">
        <f t="shared" si="1847"/>
        <v>0</v>
      </c>
      <c r="Y72" s="19">
        <f t="shared" si="1847"/>
        <v>7000</v>
      </c>
      <c r="Z72" s="19">
        <f t="shared" si="1847"/>
        <v>7253854</v>
      </c>
      <c r="AA72" s="19">
        <f t="shared" si="1847"/>
        <v>52012</v>
      </c>
      <c r="AB72" s="19">
        <f t="shared" si="1847"/>
        <v>7305866</v>
      </c>
      <c r="AC72" s="19">
        <f t="shared" si="1847"/>
        <v>517736</v>
      </c>
      <c r="AD72" s="19">
        <f t="shared" si="1847"/>
        <v>0</v>
      </c>
      <c r="AE72" s="19">
        <f t="shared" si="1847"/>
        <v>517736</v>
      </c>
      <c r="AF72" s="19">
        <f t="shared" si="1847"/>
        <v>5050</v>
      </c>
      <c r="AG72" s="19">
        <f t="shared" si="1847"/>
        <v>0</v>
      </c>
      <c r="AH72" s="19">
        <f t="shared" si="1847"/>
        <v>5050</v>
      </c>
      <c r="AI72" s="19">
        <f t="shared" si="1847"/>
        <v>28249</v>
      </c>
      <c r="AJ72" s="19">
        <f t="shared" si="1847"/>
        <v>7390</v>
      </c>
      <c r="AK72" s="19">
        <f t="shared" si="1847"/>
        <v>35639</v>
      </c>
      <c r="AL72" s="19">
        <f t="shared" si="1847"/>
        <v>148624</v>
      </c>
      <c r="AM72" s="19">
        <f t="shared" si="1847"/>
        <v>0</v>
      </c>
      <c r="AN72" s="19">
        <f t="shared" si="1847"/>
        <v>148624</v>
      </c>
      <c r="AO72" s="19">
        <f t="shared" si="1847"/>
        <v>1070407</v>
      </c>
      <c r="AP72" s="19">
        <f t="shared" si="1847"/>
        <v>9680</v>
      </c>
      <c r="AQ72" s="19">
        <f t="shared" si="1847"/>
        <v>1080087</v>
      </c>
      <c r="AR72" s="19">
        <f t="shared" si="1847"/>
        <v>15000</v>
      </c>
      <c r="AS72" s="19">
        <f t="shared" si="1847"/>
        <v>-7500</v>
      </c>
      <c r="AT72" s="19">
        <f t="shared" si="1847"/>
        <v>7500</v>
      </c>
      <c r="AU72" s="19">
        <f t="shared" si="1847"/>
        <v>214595</v>
      </c>
      <c r="AV72" s="19">
        <f t="shared" si="1847"/>
        <v>0</v>
      </c>
      <c r="AW72" s="19">
        <f t="shared" si="1847"/>
        <v>214595</v>
      </c>
      <c r="AX72" s="19">
        <f t="shared" si="1847"/>
        <v>97632</v>
      </c>
      <c r="AY72" s="19">
        <f t="shared" si="1847"/>
        <v>0</v>
      </c>
      <c r="AZ72" s="19">
        <f t="shared" si="1847"/>
        <v>97632</v>
      </c>
      <c r="BA72" s="19">
        <f t="shared" si="1847"/>
        <v>26537</v>
      </c>
      <c r="BB72" s="19">
        <f t="shared" si="1847"/>
        <v>0</v>
      </c>
      <c r="BC72" s="19">
        <f t="shared" si="1847"/>
        <v>26537</v>
      </c>
      <c r="BD72" s="19">
        <f t="shared" si="1847"/>
        <v>300</v>
      </c>
      <c r="BE72" s="19">
        <f t="shared" si="1847"/>
        <v>0</v>
      </c>
      <c r="BF72" s="19">
        <f t="shared" si="1847"/>
        <v>300</v>
      </c>
      <c r="BG72" s="19">
        <f t="shared" si="1847"/>
        <v>171172</v>
      </c>
      <c r="BH72" s="19">
        <f t="shared" si="1847"/>
        <v>1815</v>
      </c>
      <c r="BI72" s="19">
        <f t="shared" si="1847"/>
        <v>172987</v>
      </c>
      <c r="BJ72" s="19">
        <f t="shared" si="1847"/>
        <v>0</v>
      </c>
      <c r="BK72" s="19">
        <f t="shared" si="1847"/>
        <v>0</v>
      </c>
      <c r="BL72" s="19">
        <f t="shared" si="1847"/>
        <v>0</v>
      </c>
      <c r="BM72" s="19">
        <f t="shared" si="1847"/>
        <v>37282</v>
      </c>
      <c r="BN72" s="19">
        <f t="shared" si="1847"/>
        <v>521</v>
      </c>
      <c r="BO72" s="19">
        <f t="shared" ref="BO72:DQ72" si="1848">SUM(BO6)</f>
        <v>37803</v>
      </c>
      <c r="BP72" s="19">
        <f t="shared" si="1848"/>
        <v>4063897</v>
      </c>
      <c r="BQ72" s="19">
        <f t="shared" si="1848"/>
        <v>338679</v>
      </c>
      <c r="BR72" s="19">
        <f t="shared" si="1848"/>
        <v>4402576</v>
      </c>
      <c r="BS72" s="19">
        <f t="shared" si="1848"/>
        <v>138952</v>
      </c>
      <c r="BT72" s="19">
        <f t="shared" si="1848"/>
        <v>4235</v>
      </c>
      <c r="BU72" s="19">
        <f t="shared" si="1848"/>
        <v>143187</v>
      </c>
      <c r="BV72" s="19">
        <f t="shared" si="1848"/>
        <v>0</v>
      </c>
      <c r="BW72" s="19">
        <f t="shared" si="1848"/>
        <v>0</v>
      </c>
      <c r="BX72" s="19">
        <f t="shared" si="1848"/>
        <v>0</v>
      </c>
      <c r="BY72" s="19">
        <f t="shared" si="1848"/>
        <v>1265692</v>
      </c>
      <c r="BZ72" s="19">
        <f t="shared" si="1848"/>
        <v>-11690</v>
      </c>
      <c r="CA72" s="19">
        <f t="shared" si="1848"/>
        <v>1254002</v>
      </c>
      <c r="CB72" s="19">
        <f t="shared" si="1848"/>
        <v>0</v>
      </c>
      <c r="CC72" s="19">
        <f t="shared" si="1848"/>
        <v>0</v>
      </c>
      <c r="CD72" s="19">
        <f t="shared" si="1848"/>
        <v>0</v>
      </c>
      <c r="CE72" s="19">
        <f t="shared" si="1848"/>
        <v>5400173</v>
      </c>
      <c r="CF72" s="19">
        <f t="shared" si="1848"/>
        <v>-5252</v>
      </c>
      <c r="CG72" s="19">
        <f t="shared" si="1848"/>
        <v>5394921</v>
      </c>
      <c r="CH72" s="19">
        <f t="shared" si="1848"/>
        <v>563273</v>
      </c>
      <c r="CI72" s="19">
        <f t="shared" si="1848"/>
        <v>0</v>
      </c>
      <c r="CJ72" s="19">
        <f t="shared" si="1848"/>
        <v>563273</v>
      </c>
      <c r="CK72" s="19">
        <f t="shared" si="1848"/>
        <v>1647502</v>
      </c>
      <c r="CL72" s="19">
        <f t="shared" si="1848"/>
        <v>-73811</v>
      </c>
      <c r="CM72" s="19">
        <f t="shared" si="1848"/>
        <v>1573691</v>
      </c>
      <c r="CN72" s="19">
        <f t="shared" si="1848"/>
        <v>1022024</v>
      </c>
      <c r="CO72" s="19">
        <f t="shared" si="1848"/>
        <v>30627</v>
      </c>
      <c r="CP72" s="19">
        <f t="shared" si="1848"/>
        <v>1052651</v>
      </c>
      <c r="CQ72" s="19">
        <f t="shared" si="1848"/>
        <v>0</v>
      </c>
      <c r="CR72" s="19">
        <f t="shared" si="1848"/>
        <v>0</v>
      </c>
      <c r="CS72" s="19">
        <f t="shared" si="1848"/>
        <v>0</v>
      </c>
      <c r="CT72" s="19">
        <f t="shared" si="1848"/>
        <v>1000</v>
      </c>
      <c r="CU72" s="19">
        <f t="shared" si="1848"/>
        <v>0</v>
      </c>
      <c r="CV72" s="19">
        <f t="shared" si="1848"/>
        <v>1000</v>
      </c>
      <c r="CW72" s="19">
        <f t="shared" si="1848"/>
        <v>28143</v>
      </c>
      <c r="CX72" s="19">
        <f t="shared" si="1848"/>
        <v>9029</v>
      </c>
      <c r="CY72" s="19">
        <f t="shared" si="1848"/>
        <v>37172</v>
      </c>
      <c r="CZ72" s="19">
        <f t="shared" si="1848"/>
        <v>330164</v>
      </c>
      <c r="DA72" s="19">
        <f t="shared" si="1848"/>
        <v>4597</v>
      </c>
      <c r="DB72" s="19">
        <f t="shared" si="1848"/>
        <v>334761</v>
      </c>
      <c r="DC72" s="19">
        <f t="shared" si="1848"/>
        <v>3300000</v>
      </c>
      <c r="DD72" s="19">
        <f t="shared" si="1848"/>
        <v>54523</v>
      </c>
      <c r="DE72" s="19">
        <f t="shared" si="1848"/>
        <v>3354523</v>
      </c>
      <c r="DF72" s="19">
        <f t="shared" si="1848"/>
        <v>263848</v>
      </c>
      <c r="DG72" s="19">
        <f t="shared" si="1848"/>
        <v>0</v>
      </c>
      <c r="DH72" s="19">
        <f t="shared" si="1848"/>
        <v>263848</v>
      </c>
      <c r="DI72" s="19">
        <f t="shared" si="1848"/>
        <v>141673</v>
      </c>
      <c r="DJ72" s="19">
        <f t="shared" si="1848"/>
        <v>898</v>
      </c>
      <c r="DK72" s="19">
        <f t="shared" si="1848"/>
        <v>142571</v>
      </c>
      <c r="DL72" s="19">
        <f t="shared" si="1848"/>
        <v>144080</v>
      </c>
      <c r="DM72" s="19">
        <f t="shared" si="1848"/>
        <v>-11194</v>
      </c>
      <c r="DN72" s="19">
        <f t="shared" si="1848"/>
        <v>132886</v>
      </c>
      <c r="DO72" s="19">
        <f t="shared" si="1848"/>
        <v>1085804</v>
      </c>
      <c r="DP72" s="19">
        <f t="shared" si="1848"/>
        <v>0</v>
      </c>
      <c r="DQ72" s="19">
        <f t="shared" si="1848"/>
        <v>1085804</v>
      </c>
      <c r="DR72" s="19">
        <f t="shared" ref="DR72:DT72" si="1849">SUM(DR6)</f>
        <v>30835188</v>
      </c>
      <c r="DS72" s="19">
        <f t="shared" ref="DS72" si="1850">SUM(DS6)</f>
        <v>362364</v>
      </c>
      <c r="DT72" s="19">
        <f t="shared" si="1849"/>
        <v>31197552</v>
      </c>
      <c r="DU72" s="19">
        <f t="shared" ref="DU72:EY72" si="1851">SUM(DU6)</f>
        <v>30322</v>
      </c>
      <c r="DV72" s="19">
        <f t="shared" ref="DV72:ER72" si="1852">SUM(DV6)</f>
        <v>0</v>
      </c>
      <c r="DW72" s="19">
        <f t="shared" si="1852"/>
        <v>30322</v>
      </c>
      <c r="DX72" s="19">
        <f t="shared" si="1852"/>
        <v>10150</v>
      </c>
      <c r="DY72" s="19">
        <f t="shared" si="1852"/>
        <v>0</v>
      </c>
      <c r="DZ72" s="19">
        <f t="shared" si="1852"/>
        <v>10150</v>
      </c>
      <c r="EA72" s="19">
        <f t="shared" si="1852"/>
        <v>7491</v>
      </c>
      <c r="EB72" s="19">
        <f t="shared" si="1852"/>
        <v>0</v>
      </c>
      <c r="EC72" s="19">
        <f t="shared" si="1852"/>
        <v>7491</v>
      </c>
      <c r="ED72" s="19">
        <f t="shared" si="1852"/>
        <v>485207</v>
      </c>
      <c r="EE72" s="19">
        <f t="shared" si="1852"/>
        <v>0</v>
      </c>
      <c r="EF72" s="19">
        <f t="shared" si="1852"/>
        <v>485207</v>
      </c>
      <c r="EG72" s="19">
        <f t="shared" si="1852"/>
        <v>181674</v>
      </c>
      <c r="EH72" s="19">
        <f t="shared" si="1852"/>
        <v>0</v>
      </c>
      <c r="EI72" s="19">
        <f t="shared" si="1852"/>
        <v>181674</v>
      </c>
      <c r="EJ72" s="19">
        <f t="shared" si="1852"/>
        <v>95565</v>
      </c>
      <c r="EK72" s="19">
        <f t="shared" si="1852"/>
        <v>13772</v>
      </c>
      <c r="EL72" s="19">
        <f t="shared" si="1852"/>
        <v>109337</v>
      </c>
      <c r="EM72" s="19">
        <f t="shared" si="1852"/>
        <v>25594</v>
      </c>
      <c r="EN72" s="19">
        <f t="shared" si="1852"/>
        <v>0</v>
      </c>
      <c r="EO72" s="19">
        <f t="shared" si="1852"/>
        <v>25594</v>
      </c>
      <c r="EP72" s="19">
        <f t="shared" si="1852"/>
        <v>1573993</v>
      </c>
      <c r="EQ72" s="19">
        <f t="shared" si="1852"/>
        <v>-11077</v>
      </c>
      <c r="ER72" s="19">
        <f t="shared" si="1852"/>
        <v>1562916</v>
      </c>
      <c r="ES72" s="19">
        <f t="shared" si="1851"/>
        <v>619131</v>
      </c>
      <c r="ET72" s="19">
        <f t="shared" ref="ET72:EX72" si="1853">SUM(ET6)</f>
        <v>-3454</v>
      </c>
      <c r="EU72" s="19">
        <f t="shared" si="1853"/>
        <v>615677</v>
      </c>
      <c r="EV72" s="19">
        <f t="shared" si="1853"/>
        <v>3029127</v>
      </c>
      <c r="EW72" s="19">
        <f t="shared" si="1853"/>
        <v>-759</v>
      </c>
      <c r="EX72" s="19">
        <f t="shared" si="1853"/>
        <v>3028368</v>
      </c>
      <c r="EY72" s="19">
        <f t="shared" si="1851"/>
        <v>72876</v>
      </c>
      <c r="EZ72" s="19">
        <f t="shared" ref="EZ72:HC72" si="1854">SUM(EZ6)</f>
        <v>1127</v>
      </c>
      <c r="FA72" s="19">
        <f t="shared" si="1854"/>
        <v>74003</v>
      </c>
      <c r="FB72" s="19">
        <f t="shared" si="1854"/>
        <v>173806</v>
      </c>
      <c r="FC72" s="19">
        <f t="shared" si="1854"/>
        <v>-6045</v>
      </c>
      <c r="FD72" s="19">
        <f t="shared" si="1854"/>
        <v>167761</v>
      </c>
      <c r="FE72" s="19">
        <f t="shared" si="1854"/>
        <v>72023</v>
      </c>
      <c r="FF72" s="19">
        <f t="shared" si="1854"/>
        <v>2997</v>
      </c>
      <c r="FG72" s="19">
        <f t="shared" si="1854"/>
        <v>75020</v>
      </c>
      <c r="FH72" s="19">
        <f t="shared" si="1854"/>
        <v>670159</v>
      </c>
      <c r="FI72" s="19">
        <f t="shared" si="1854"/>
        <v>3954</v>
      </c>
      <c r="FJ72" s="19">
        <f t="shared" si="1854"/>
        <v>674113</v>
      </c>
      <c r="FK72" s="19">
        <f t="shared" si="1854"/>
        <v>139124</v>
      </c>
      <c r="FL72" s="19">
        <f t="shared" si="1854"/>
        <v>4403</v>
      </c>
      <c r="FM72" s="19">
        <f t="shared" si="1854"/>
        <v>143527</v>
      </c>
      <c r="FN72" s="19">
        <f t="shared" si="1854"/>
        <v>250617</v>
      </c>
      <c r="FO72" s="19">
        <f t="shared" si="1854"/>
        <v>166</v>
      </c>
      <c r="FP72" s="19">
        <f t="shared" si="1854"/>
        <v>250783</v>
      </c>
      <c r="FQ72" s="19">
        <f t="shared" si="1854"/>
        <v>132782</v>
      </c>
      <c r="FR72" s="19">
        <f t="shared" si="1854"/>
        <v>1073</v>
      </c>
      <c r="FS72" s="19">
        <f t="shared" si="1854"/>
        <v>133855</v>
      </c>
      <c r="FT72" s="19">
        <f t="shared" si="1854"/>
        <v>189395</v>
      </c>
      <c r="FU72" s="19">
        <f t="shared" si="1854"/>
        <v>33159</v>
      </c>
      <c r="FV72" s="19">
        <f t="shared" si="1854"/>
        <v>222554</v>
      </c>
      <c r="FW72" s="19">
        <f t="shared" si="1854"/>
        <v>105100</v>
      </c>
      <c r="FX72" s="19">
        <f t="shared" si="1854"/>
        <v>919</v>
      </c>
      <c r="FY72" s="19">
        <f t="shared" si="1854"/>
        <v>106019</v>
      </c>
      <c r="FZ72" s="19">
        <f t="shared" si="1854"/>
        <v>18247</v>
      </c>
      <c r="GA72" s="19">
        <f t="shared" si="1854"/>
        <v>-17</v>
      </c>
      <c r="GB72" s="19">
        <f t="shared" si="1854"/>
        <v>18230</v>
      </c>
      <c r="GC72" s="19">
        <f t="shared" si="1854"/>
        <v>71494</v>
      </c>
      <c r="GD72" s="19">
        <f t="shared" si="1854"/>
        <v>572</v>
      </c>
      <c r="GE72" s="19">
        <f t="shared" si="1854"/>
        <v>72066</v>
      </c>
      <c r="GF72" s="19">
        <f t="shared" si="1854"/>
        <v>849250</v>
      </c>
      <c r="GG72" s="19">
        <f t="shared" si="1854"/>
        <v>9628</v>
      </c>
      <c r="GH72" s="19">
        <f t="shared" si="1854"/>
        <v>858878</v>
      </c>
      <c r="GI72" s="19">
        <f t="shared" si="1854"/>
        <v>82189</v>
      </c>
      <c r="GJ72" s="19">
        <f t="shared" si="1854"/>
        <v>950</v>
      </c>
      <c r="GK72" s="19">
        <f t="shared" si="1854"/>
        <v>83139</v>
      </c>
      <c r="GL72" s="19">
        <f t="shared" si="1854"/>
        <v>2827062</v>
      </c>
      <c r="GM72" s="19">
        <f t="shared" si="1854"/>
        <v>52886</v>
      </c>
      <c r="GN72" s="19">
        <f t="shared" si="1854"/>
        <v>2879948</v>
      </c>
      <c r="GO72" s="19">
        <f t="shared" si="1854"/>
        <v>1163762</v>
      </c>
      <c r="GP72" s="19">
        <f t="shared" si="1854"/>
        <v>14478</v>
      </c>
      <c r="GQ72" s="19">
        <f t="shared" si="1854"/>
        <v>1178240</v>
      </c>
      <c r="GR72" s="19">
        <f t="shared" si="1854"/>
        <v>1858454</v>
      </c>
      <c r="GS72" s="19">
        <f t="shared" si="1854"/>
        <v>3342</v>
      </c>
      <c r="GT72" s="19">
        <f t="shared" si="1854"/>
        <v>1861796</v>
      </c>
      <c r="GU72" s="19">
        <f t="shared" si="1854"/>
        <v>1684151</v>
      </c>
      <c r="GV72" s="19">
        <f t="shared" si="1854"/>
        <v>506</v>
      </c>
      <c r="GW72" s="19">
        <f t="shared" si="1854"/>
        <v>1684657</v>
      </c>
      <c r="GX72" s="19">
        <f t="shared" si="1854"/>
        <v>7533429</v>
      </c>
      <c r="GY72" s="19">
        <f t="shared" si="1854"/>
        <v>71212</v>
      </c>
      <c r="GZ72" s="19">
        <f t="shared" si="1854"/>
        <v>7604641</v>
      </c>
      <c r="HA72" s="19">
        <f t="shared" si="1854"/>
        <v>41397744</v>
      </c>
      <c r="HB72" s="19">
        <f t="shared" si="1854"/>
        <v>432817</v>
      </c>
      <c r="HC72" s="19">
        <f t="shared" si="1854"/>
        <v>41830561</v>
      </c>
    </row>
    <row r="73" spans="1:214" x14ac:dyDescent="0.2">
      <c r="B73" s="19">
        <f t="shared" ref="B73" si="1855">SUM(B27)</f>
        <v>0</v>
      </c>
      <c r="C73" s="19">
        <f t="shared" ref="C73:BN73" si="1856">SUM(C27)</f>
        <v>0</v>
      </c>
      <c r="D73" s="19">
        <f t="shared" si="1856"/>
        <v>0</v>
      </c>
      <c r="E73" s="19">
        <f t="shared" si="1856"/>
        <v>0</v>
      </c>
      <c r="F73" s="19">
        <f t="shared" si="1856"/>
        <v>0</v>
      </c>
      <c r="G73" s="19">
        <f t="shared" si="1856"/>
        <v>0</v>
      </c>
      <c r="H73" s="19">
        <f t="shared" si="1856"/>
        <v>0</v>
      </c>
      <c r="I73" s="19">
        <f t="shared" si="1856"/>
        <v>0</v>
      </c>
      <c r="J73" s="19">
        <f t="shared" si="1856"/>
        <v>0</v>
      </c>
      <c r="K73" s="19">
        <f t="shared" si="1856"/>
        <v>500</v>
      </c>
      <c r="L73" s="19">
        <f t="shared" si="1856"/>
        <v>0</v>
      </c>
      <c r="M73" s="19">
        <f t="shared" si="1856"/>
        <v>500</v>
      </c>
      <c r="N73" s="19">
        <f t="shared" si="1856"/>
        <v>0</v>
      </c>
      <c r="O73" s="19">
        <f t="shared" si="1856"/>
        <v>0</v>
      </c>
      <c r="P73" s="19">
        <f t="shared" si="1856"/>
        <v>0</v>
      </c>
      <c r="Q73" s="19">
        <f t="shared" si="1856"/>
        <v>0</v>
      </c>
      <c r="R73" s="19">
        <f t="shared" si="1856"/>
        <v>0</v>
      </c>
      <c r="S73" s="19">
        <f t="shared" si="1856"/>
        <v>0</v>
      </c>
      <c r="T73" s="19">
        <f t="shared" si="1856"/>
        <v>0</v>
      </c>
      <c r="U73" s="19">
        <f t="shared" si="1856"/>
        <v>0</v>
      </c>
      <c r="V73" s="19">
        <f t="shared" si="1856"/>
        <v>0</v>
      </c>
      <c r="W73" s="19">
        <f t="shared" si="1856"/>
        <v>8245012</v>
      </c>
      <c r="X73" s="19">
        <f t="shared" si="1856"/>
        <v>0</v>
      </c>
      <c r="Y73" s="19">
        <f t="shared" si="1856"/>
        <v>8245012</v>
      </c>
      <c r="Z73" s="19">
        <f t="shared" si="1856"/>
        <v>4991823</v>
      </c>
      <c r="AA73" s="19">
        <f t="shared" si="1856"/>
        <v>379176</v>
      </c>
      <c r="AB73" s="19">
        <f t="shared" si="1856"/>
        <v>5370999</v>
      </c>
      <c r="AC73" s="19">
        <f t="shared" si="1856"/>
        <v>9987107</v>
      </c>
      <c r="AD73" s="19">
        <f t="shared" si="1856"/>
        <v>0</v>
      </c>
      <c r="AE73" s="19">
        <f t="shared" si="1856"/>
        <v>9987107</v>
      </c>
      <c r="AF73" s="19">
        <f t="shared" si="1856"/>
        <v>0</v>
      </c>
      <c r="AG73" s="19">
        <f t="shared" si="1856"/>
        <v>0</v>
      </c>
      <c r="AH73" s="19">
        <f t="shared" si="1856"/>
        <v>0</v>
      </c>
      <c r="AI73" s="19">
        <f t="shared" si="1856"/>
        <v>5603</v>
      </c>
      <c r="AJ73" s="19">
        <f t="shared" si="1856"/>
        <v>1000</v>
      </c>
      <c r="AK73" s="19">
        <f t="shared" si="1856"/>
        <v>6603</v>
      </c>
      <c r="AL73" s="19">
        <f t="shared" si="1856"/>
        <v>4000</v>
      </c>
      <c r="AM73" s="19">
        <f t="shared" si="1856"/>
        <v>0</v>
      </c>
      <c r="AN73" s="19">
        <f t="shared" si="1856"/>
        <v>4000</v>
      </c>
      <c r="AO73" s="19">
        <f t="shared" si="1856"/>
        <v>1529011</v>
      </c>
      <c r="AP73" s="19">
        <f t="shared" si="1856"/>
        <v>0</v>
      </c>
      <c r="AQ73" s="19">
        <f t="shared" si="1856"/>
        <v>1529011</v>
      </c>
      <c r="AR73" s="19">
        <f t="shared" si="1856"/>
        <v>0</v>
      </c>
      <c r="AS73" s="19">
        <f t="shared" si="1856"/>
        <v>0</v>
      </c>
      <c r="AT73" s="19">
        <f t="shared" si="1856"/>
        <v>0</v>
      </c>
      <c r="AU73" s="19">
        <f t="shared" si="1856"/>
        <v>1300</v>
      </c>
      <c r="AV73" s="19">
        <f t="shared" si="1856"/>
        <v>0</v>
      </c>
      <c r="AW73" s="19">
        <f t="shared" si="1856"/>
        <v>1300</v>
      </c>
      <c r="AX73" s="19">
        <f t="shared" si="1856"/>
        <v>269000</v>
      </c>
      <c r="AY73" s="19">
        <f t="shared" si="1856"/>
        <v>0</v>
      </c>
      <c r="AZ73" s="19">
        <f t="shared" si="1856"/>
        <v>269000</v>
      </c>
      <c r="BA73" s="19">
        <f t="shared" si="1856"/>
        <v>0</v>
      </c>
      <c r="BB73" s="19">
        <f t="shared" si="1856"/>
        <v>0</v>
      </c>
      <c r="BC73" s="19">
        <f t="shared" si="1856"/>
        <v>0</v>
      </c>
      <c r="BD73" s="19">
        <f t="shared" si="1856"/>
        <v>0</v>
      </c>
      <c r="BE73" s="19">
        <f t="shared" si="1856"/>
        <v>0</v>
      </c>
      <c r="BF73" s="19">
        <f t="shared" si="1856"/>
        <v>0</v>
      </c>
      <c r="BG73" s="19">
        <f t="shared" si="1856"/>
        <v>58944</v>
      </c>
      <c r="BH73" s="19">
        <f t="shared" si="1856"/>
        <v>0</v>
      </c>
      <c r="BI73" s="19">
        <f t="shared" si="1856"/>
        <v>58944</v>
      </c>
      <c r="BJ73" s="19">
        <f t="shared" si="1856"/>
        <v>0</v>
      </c>
      <c r="BK73" s="19">
        <f t="shared" si="1856"/>
        <v>0</v>
      </c>
      <c r="BL73" s="19">
        <f t="shared" si="1856"/>
        <v>0</v>
      </c>
      <c r="BM73" s="19">
        <f t="shared" si="1856"/>
        <v>9000</v>
      </c>
      <c r="BN73" s="19">
        <f t="shared" si="1856"/>
        <v>0</v>
      </c>
      <c r="BO73" s="19">
        <f t="shared" ref="BO73:DQ73" si="1857">SUM(BO27)</f>
        <v>9000</v>
      </c>
      <c r="BP73" s="19">
        <f t="shared" si="1857"/>
        <v>245077</v>
      </c>
      <c r="BQ73" s="19">
        <f t="shared" si="1857"/>
        <v>0</v>
      </c>
      <c r="BR73" s="19">
        <f t="shared" si="1857"/>
        <v>245077</v>
      </c>
      <c r="BS73" s="19">
        <f t="shared" si="1857"/>
        <v>65914</v>
      </c>
      <c r="BT73" s="19">
        <f t="shared" si="1857"/>
        <v>0</v>
      </c>
      <c r="BU73" s="19">
        <f t="shared" si="1857"/>
        <v>65914</v>
      </c>
      <c r="BV73" s="19">
        <f t="shared" si="1857"/>
        <v>0</v>
      </c>
      <c r="BW73" s="19">
        <f t="shared" si="1857"/>
        <v>0</v>
      </c>
      <c r="BX73" s="19">
        <f t="shared" si="1857"/>
        <v>0</v>
      </c>
      <c r="BY73" s="19">
        <f t="shared" si="1857"/>
        <v>185573</v>
      </c>
      <c r="BZ73" s="19">
        <f t="shared" si="1857"/>
        <v>0</v>
      </c>
      <c r="CA73" s="19">
        <f t="shared" si="1857"/>
        <v>185573</v>
      </c>
      <c r="CB73" s="19">
        <f t="shared" si="1857"/>
        <v>0</v>
      </c>
      <c r="CC73" s="19">
        <f t="shared" si="1857"/>
        <v>0</v>
      </c>
      <c r="CD73" s="19">
        <f t="shared" si="1857"/>
        <v>0</v>
      </c>
      <c r="CE73" s="19">
        <f t="shared" si="1857"/>
        <v>4497229</v>
      </c>
      <c r="CF73" s="19">
        <f t="shared" si="1857"/>
        <v>-29101</v>
      </c>
      <c r="CG73" s="19">
        <f t="shared" si="1857"/>
        <v>4468128</v>
      </c>
      <c r="CH73" s="19">
        <f t="shared" si="1857"/>
        <v>0</v>
      </c>
      <c r="CI73" s="19">
        <f t="shared" si="1857"/>
        <v>0</v>
      </c>
      <c r="CJ73" s="19">
        <f t="shared" si="1857"/>
        <v>0</v>
      </c>
      <c r="CK73" s="19">
        <f t="shared" si="1857"/>
        <v>0</v>
      </c>
      <c r="CL73" s="19">
        <f t="shared" si="1857"/>
        <v>0</v>
      </c>
      <c r="CM73" s="19">
        <f t="shared" si="1857"/>
        <v>0</v>
      </c>
      <c r="CN73" s="19">
        <f t="shared" si="1857"/>
        <v>429169</v>
      </c>
      <c r="CO73" s="19">
        <f t="shared" si="1857"/>
        <v>0</v>
      </c>
      <c r="CP73" s="19">
        <f t="shared" si="1857"/>
        <v>429169</v>
      </c>
      <c r="CQ73" s="19">
        <f t="shared" si="1857"/>
        <v>0</v>
      </c>
      <c r="CR73" s="19">
        <f t="shared" si="1857"/>
        <v>0</v>
      </c>
      <c r="CS73" s="19">
        <f t="shared" si="1857"/>
        <v>0</v>
      </c>
      <c r="CT73" s="19">
        <f t="shared" si="1857"/>
        <v>0</v>
      </c>
      <c r="CU73" s="19">
        <f t="shared" si="1857"/>
        <v>0</v>
      </c>
      <c r="CV73" s="19">
        <f t="shared" si="1857"/>
        <v>0</v>
      </c>
      <c r="CW73" s="19">
        <f t="shared" si="1857"/>
        <v>0</v>
      </c>
      <c r="CX73" s="19">
        <f t="shared" si="1857"/>
        <v>0</v>
      </c>
      <c r="CY73" s="19">
        <f t="shared" si="1857"/>
        <v>0</v>
      </c>
      <c r="CZ73" s="19">
        <f t="shared" si="1857"/>
        <v>0</v>
      </c>
      <c r="DA73" s="19">
        <f t="shared" si="1857"/>
        <v>0</v>
      </c>
      <c r="DB73" s="19">
        <f t="shared" si="1857"/>
        <v>0</v>
      </c>
      <c r="DC73" s="19">
        <f t="shared" si="1857"/>
        <v>240000</v>
      </c>
      <c r="DD73" s="19">
        <f t="shared" si="1857"/>
        <v>0</v>
      </c>
      <c r="DE73" s="19">
        <f t="shared" si="1857"/>
        <v>240000</v>
      </c>
      <c r="DF73" s="19">
        <f t="shared" si="1857"/>
        <v>0</v>
      </c>
      <c r="DG73" s="19">
        <f t="shared" si="1857"/>
        <v>0</v>
      </c>
      <c r="DH73" s="19">
        <f t="shared" si="1857"/>
        <v>0</v>
      </c>
      <c r="DI73" s="19">
        <f t="shared" si="1857"/>
        <v>15000</v>
      </c>
      <c r="DJ73" s="19">
        <f t="shared" si="1857"/>
        <v>11289</v>
      </c>
      <c r="DK73" s="19">
        <f t="shared" si="1857"/>
        <v>26289</v>
      </c>
      <c r="DL73" s="19">
        <f t="shared" si="1857"/>
        <v>0</v>
      </c>
      <c r="DM73" s="19">
        <f t="shared" si="1857"/>
        <v>0</v>
      </c>
      <c r="DN73" s="19">
        <f t="shared" si="1857"/>
        <v>0</v>
      </c>
      <c r="DO73" s="19">
        <f t="shared" si="1857"/>
        <v>55926</v>
      </c>
      <c r="DP73" s="19">
        <f t="shared" si="1857"/>
        <v>0</v>
      </c>
      <c r="DQ73" s="19">
        <f t="shared" si="1857"/>
        <v>55926</v>
      </c>
      <c r="DR73" s="19">
        <f t="shared" ref="DR73:DT73" si="1858">SUM(DR27)</f>
        <v>30835188</v>
      </c>
      <c r="DS73" s="19">
        <f t="shared" ref="DS73" si="1859">SUM(DS27)</f>
        <v>362364</v>
      </c>
      <c r="DT73" s="19">
        <f t="shared" si="1858"/>
        <v>31197552</v>
      </c>
      <c r="DU73" s="19">
        <f t="shared" ref="DU73:EY73" si="1860">SUM(DU27)</f>
        <v>30322</v>
      </c>
      <c r="DV73" s="19">
        <f t="shared" ref="DV73:ER73" si="1861">SUM(DV27)</f>
        <v>0</v>
      </c>
      <c r="DW73" s="19">
        <f t="shared" si="1861"/>
        <v>30322</v>
      </c>
      <c r="DX73" s="19">
        <f t="shared" si="1861"/>
        <v>10150</v>
      </c>
      <c r="DY73" s="19">
        <f t="shared" si="1861"/>
        <v>0</v>
      </c>
      <c r="DZ73" s="19">
        <f t="shared" si="1861"/>
        <v>10150</v>
      </c>
      <c r="EA73" s="19">
        <f t="shared" si="1861"/>
        <v>7491</v>
      </c>
      <c r="EB73" s="19">
        <f t="shared" si="1861"/>
        <v>0</v>
      </c>
      <c r="EC73" s="19">
        <f t="shared" si="1861"/>
        <v>7491</v>
      </c>
      <c r="ED73" s="19">
        <f t="shared" si="1861"/>
        <v>485207</v>
      </c>
      <c r="EE73" s="19">
        <f t="shared" si="1861"/>
        <v>0</v>
      </c>
      <c r="EF73" s="19">
        <f t="shared" si="1861"/>
        <v>485207</v>
      </c>
      <c r="EG73" s="19">
        <f t="shared" si="1861"/>
        <v>181674</v>
      </c>
      <c r="EH73" s="19">
        <f t="shared" si="1861"/>
        <v>0</v>
      </c>
      <c r="EI73" s="19">
        <f t="shared" si="1861"/>
        <v>181674</v>
      </c>
      <c r="EJ73" s="19">
        <f t="shared" si="1861"/>
        <v>95565</v>
      </c>
      <c r="EK73" s="19">
        <f t="shared" si="1861"/>
        <v>13772</v>
      </c>
      <c r="EL73" s="19">
        <f t="shared" si="1861"/>
        <v>109337</v>
      </c>
      <c r="EM73" s="19">
        <f t="shared" si="1861"/>
        <v>25594</v>
      </c>
      <c r="EN73" s="19">
        <f t="shared" si="1861"/>
        <v>0</v>
      </c>
      <c r="EO73" s="19">
        <f t="shared" si="1861"/>
        <v>25594</v>
      </c>
      <c r="EP73" s="19">
        <f t="shared" si="1861"/>
        <v>1573993</v>
      </c>
      <c r="EQ73" s="19">
        <f t="shared" si="1861"/>
        <v>-11077</v>
      </c>
      <c r="ER73" s="19">
        <f t="shared" si="1861"/>
        <v>1562916</v>
      </c>
      <c r="ES73" s="19">
        <f t="shared" si="1860"/>
        <v>619131</v>
      </c>
      <c r="ET73" s="19">
        <f t="shared" ref="ET73:EX73" si="1862">SUM(ET27)</f>
        <v>-3454</v>
      </c>
      <c r="EU73" s="19">
        <f t="shared" si="1862"/>
        <v>615677</v>
      </c>
      <c r="EV73" s="19">
        <f t="shared" si="1862"/>
        <v>3029127</v>
      </c>
      <c r="EW73" s="19">
        <f t="shared" si="1862"/>
        <v>-759</v>
      </c>
      <c r="EX73" s="19">
        <f t="shared" si="1862"/>
        <v>3028368</v>
      </c>
      <c r="EY73" s="19">
        <f t="shared" si="1860"/>
        <v>72876</v>
      </c>
      <c r="EZ73" s="19">
        <f t="shared" ref="EZ73:HC73" si="1863">SUM(EZ27)</f>
        <v>1127</v>
      </c>
      <c r="FA73" s="19">
        <f t="shared" si="1863"/>
        <v>74003</v>
      </c>
      <c r="FB73" s="19">
        <f t="shared" si="1863"/>
        <v>173806</v>
      </c>
      <c r="FC73" s="19">
        <f t="shared" si="1863"/>
        <v>-6045</v>
      </c>
      <c r="FD73" s="19">
        <f t="shared" si="1863"/>
        <v>167761</v>
      </c>
      <c r="FE73" s="19">
        <f t="shared" si="1863"/>
        <v>72023</v>
      </c>
      <c r="FF73" s="19">
        <f t="shared" si="1863"/>
        <v>2997</v>
      </c>
      <c r="FG73" s="19">
        <f t="shared" si="1863"/>
        <v>75020</v>
      </c>
      <c r="FH73" s="19">
        <f t="shared" si="1863"/>
        <v>670159</v>
      </c>
      <c r="FI73" s="19">
        <f t="shared" si="1863"/>
        <v>3954</v>
      </c>
      <c r="FJ73" s="19">
        <f t="shared" si="1863"/>
        <v>674113</v>
      </c>
      <c r="FK73" s="19">
        <f t="shared" si="1863"/>
        <v>139124</v>
      </c>
      <c r="FL73" s="19">
        <f t="shared" si="1863"/>
        <v>4403</v>
      </c>
      <c r="FM73" s="19">
        <f t="shared" si="1863"/>
        <v>143527</v>
      </c>
      <c r="FN73" s="19">
        <f t="shared" si="1863"/>
        <v>250617</v>
      </c>
      <c r="FO73" s="19">
        <f t="shared" si="1863"/>
        <v>166</v>
      </c>
      <c r="FP73" s="19">
        <f t="shared" si="1863"/>
        <v>250783</v>
      </c>
      <c r="FQ73" s="19">
        <f t="shared" si="1863"/>
        <v>132782</v>
      </c>
      <c r="FR73" s="19">
        <f t="shared" si="1863"/>
        <v>1073</v>
      </c>
      <c r="FS73" s="19">
        <f t="shared" si="1863"/>
        <v>133855</v>
      </c>
      <c r="FT73" s="19">
        <f t="shared" si="1863"/>
        <v>189395</v>
      </c>
      <c r="FU73" s="19">
        <f t="shared" si="1863"/>
        <v>33159</v>
      </c>
      <c r="FV73" s="19">
        <f t="shared" si="1863"/>
        <v>222554</v>
      </c>
      <c r="FW73" s="19">
        <f t="shared" si="1863"/>
        <v>105100</v>
      </c>
      <c r="FX73" s="19">
        <f t="shared" si="1863"/>
        <v>919</v>
      </c>
      <c r="FY73" s="19">
        <f t="shared" si="1863"/>
        <v>106019</v>
      </c>
      <c r="FZ73" s="19">
        <f t="shared" si="1863"/>
        <v>18247</v>
      </c>
      <c r="GA73" s="19">
        <f t="shared" si="1863"/>
        <v>-17</v>
      </c>
      <c r="GB73" s="19">
        <f t="shared" si="1863"/>
        <v>18230</v>
      </c>
      <c r="GC73" s="19">
        <f t="shared" si="1863"/>
        <v>71494</v>
      </c>
      <c r="GD73" s="19">
        <f t="shared" si="1863"/>
        <v>572</v>
      </c>
      <c r="GE73" s="19">
        <f t="shared" si="1863"/>
        <v>72066</v>
      </c>
      <c r="GF73" s="19">
        <f t="shared" si="1863"/>
        <v>849250</v>
      </c>
      <c r="GG73" s="19">
        <f t="shared" si="1863"/>
        <v>9628</v>
      </c>
      <c r="GH73" s="19">
        <f t="shared" si="1863"/>
        <v>858878</v>
      </c>
      <c r="GI73" s="19">
        <f t="shared" si="1863"/>
        <v>82189</v>
      </c>
      <c r="GJ73" s="19">
        <f t="shared" si="1863"/>
        <v>950</v>
      </c>
      <c r="GK73" s="19">
        <f t="shared" si="1863"/>
        <v>83139</v>
      </c>
      <c r="GL73" s="19">
        <f t="shared" si="1863"/>
        <v>2827062</v>
      </c>
      <c r="GM73" s="19">
        <f t="shared" si="1863"/>
        <v>52886</v>
      </c>
      <c r="GN73" s="19">
        <f t="shared" si="1863"/>
        <v>2879948</v>
      </c>
      <c r="GO73" s="19">
        <f t="shared" si="1863"/>
        <v>1163762</v>
      </c>
      <c r="GP73" s="19">
        <f t="shared" si="1863"/>
        <v>14478</v>
      </c>
      <c r="GQ73" s="19">
        <f t="shared" si="1863"/>
        <v>1178240</v>
      </c>
      <c r="GR73" s="19">
        <f t="shared" si="1863"/>
        <v>1858454</v>
      </c>
      <c r="GS73" s="19">
        <f t="shared" si="1863"/>
        <v>3342</v>
      </c>
      <c r="GT73" s="19">
        <f t="shared" si="1863"/>
        <v>1861796</v>
      </c>
      <c r="GU73" s="19">
        <f t="shared" si="1863"/>
        <v>1684151</v>
      </c>
      <c r="GV73" s="19">
        <f t="shared" si="1863"/>
        <v>506</v>
      </c>
      <c r="GW73" s="19">
        <f t="shared" si="1863"/>
        <v>1684657</v>
      </c>
      <c r="GX73" s="19">
        <f t="shared" si="1863"/>
        <v>7533429</v>
      </c>
      <c r="GY73" s="19">
        <f t="shared" si="1863"/>
        <v>71212</v>
      </c>
      <c r="GZ73" s="19">
        <f t="shared" si="1863"/>
        <v>7604641</v>
      </c>
      <c r="HA73" s="19">
        <f t="shared" si="1863"/>
        <v>41397744</v>
      </c>
      <c r="HB73" s="19">
        <f t="shared" si="1863"/>
        <v>432817</v>
      </c>
      <c r="HC73" s="19">
        <f t="shared" si="1863"/>
        <v>41830561</v>
      </c>
    </row>
    <row r="74" spans="1:214" x14ac:dyDescent="0.2">
      <c r="B74" s="19">
        <f t="shared" ref="B74" si="1864">SUM(B72-B73)</f>
        <v>188317</v>
      </c>
      <c r="C74" s="19">
        <f t="shared" ref="C74:BN74" si="1865">SUM(C72-C73)</f>
        <v>1711</v>
      </c>
      <c r="D74" s="19">
        <f t="shared" si="1865"/>
        <v>190028</v>
      </c>
      <c r="E74" s="19">
        <f t="shared" si="1865"/>
        <v>93</v>
      </c>
      <c r="F74" s="19">
        <f t="shared" si="1865"/>
        <v>0</v>
      </c>
      <c r="G74" s="19">
        <f t="shared" si="1865"/>
        <v>93</v>
      </c>
      <c r="H74" s="19">
        <f t="shared" si="1865"/>
        <v>3633</v>
      </c>
      <c r="I74" s="19">
        <f t="shared" si="1865"/>
        <v>0</v>
      </c>
      <c r="J74" s="19">
        <f t="shared" si="1865"/>
        <v>3633</v>
      </c>
      <c r="K74" s="19">
        <f t="shared" si="1865"/>
        <v>6332</v>
      </c>
      <c r="L74" s="19">
        <f t="shared" si="1865"/>
        <v>0</v>
      </c>
      <c r="M74" s="19">
        <f t="shared" si="1865"/>
        <v>6332</v>
      </c>
      <c r="N74" s="19">
        <f t="shared" si="1865"/>
        <v>302230</v>
      </c>
      <c r="O74" s="19">
        <f t="shared" si="1865"/>
        <v>35737</v>
      </c>
      <c r="P74" s="19">
        <f t="shared" si="1865"/>
        <v>337967</v>
      </c>
      <c r="Q74" s="19">
        <f t="shared" si="1865"/>
        <v>399849</v>
      </c>
      <c r="R74" s="19">
        <f t="shared" si="1865"/>
        <v>-59000</v>
      </c>
      <c r="S74" s="19">
        <f t="shared" si="1865"/>
        <v>340849</v>
      </c>
      <c r="T74" s="19">
        <f t="shared" si="1865"/>
        <v>944571</v>
      </c>
      <c r="U74" s="19">
        <f t="shared" si="1865"/>
        <v>-20643</v>
      </c>
      <c r="V74" s="19">
        <f t="shared" si="1865"/>
        <v>923928</v>
      </c>
      <c r="W74" s="19">
        <f t="shared" si="1865"/>
        <v>-8238012</v>
      </c>
      <c r="X74" s="19">
        <f t="shared" si="1865"/>
        <v>0</v>
      </c>
      <c r="Y74" s="19">
        <f t="shared" si="1865"/>
        <v>-8238012</v>
      </c>
      <c r="Z74" s="19">
        <f t="shared" si="1865"/>
        <v>2262031</v>
      </c>
      <c r="AA74" s="19">
        <f t="shared" si="1865"/>
        <v>-327164</v>
      </c>
      <c r="AB74" s="19">
        <f t="shared" si="1865"/>
        <v>1934867</v>
      </c>
      <c r="AC74" s="19">
        <f t="shared" si="1865"/>
        <v>-9469371</v>
      </c>
      <c r="AD74" s="19">
        <f t="shared" si="1865"/>
        <v>0</v>
      </c>
      <c r="AE74" s="19">
        <f t="shared" si="1865"/>
        <v>-9469371</v>
      </c>
      <c r="AF74" s="19">
        <f t="shared" si="1865"/>
        <v>5050</v>
      </c>
      <c r="AG74" s="19">
        <f t="shared" si="1865"/>
        <v>0</v>
      </c>
      <c r="AH74" s="19">
        <f t="shared" si="1865"/>
        <v>5050</v>
      </c>
      <c r="AI74" s="19">
        <f t="shared" si="1865"/>
        <v>22646</v>
      </c>
      <c r="AJ74" s="19">
        <f t="shared" si="1865"/>
        <v>6390</v>
      </c>
      <c r="AK74" s="19">
        <f t="shared" si="1865"/>
        <v>29036</v>
      </c>
      <c r="AL74" s="19">
        <f t="shared" si="1865"/>
        <v>144624</v>
      </c>
      <c r="AM74" s="19">
        <f t="shared" si="1865"/>
        <v>0</v>
      </c>
      <c r="AN74" s="19">
        <f t="shared" si="1865"/>
        <v>144624</v>
      </c>
      <c r="AO74" s="19">
        <f t="shared" si="1865"/>
        <v>-458604</v>
      </c>
      <c r="AP74" s="19">
        <f t="shared" si="1865"/>
        <v>9680</v>
      </c>
      <c r="AQ74" s="19">
        <f t="shared" si="1865"/>
        <v>-448924</v>
      </c>
      <c r="AR74" s="19">
        <f t="shared" si="1865"/>
        <v>15000</v>
      </c>
      <c r="AS74" s="19">
        <f t="shared" si="1865"/>
        <v>-7500</v>
      </c>
      <c r="AT74" s="19">
        <f t="shared" si="1865"/>
        <v>7500</v>
      </c>
      <c r="AU74" s="19">
        <f t="shared" si="1865"/>
        <v>213295</v>
      </c>
      <c r="AV74" s="19">
        <f t="shared" si="1865"/>
        <v>0</v>
      </c>
      <c r="AW74" s="19">
        <f t="shared" si="1865"/>
        <v>213295</v>
      </c>
      <c r="AX74" s="19">
        <f t="shared" si="1865"/>
        <v>-171368</v>
      </c>
      <c r="AY74" s="19">
        <f t="shared" si="1865"/>
        <v>0</v>
      </c>
      <c r="AZ74" s="19">
        <f t="shared" si="1865"/>
        <v>-171368</v>
      </c>
      <c r="BA74" s="19">
        <f t="shared" si="1865"/>
        <v>26537</v>
      </c>
      <c r="BB74" s="19">
        <f t="shared" si="1865"/>
        <v>0</v>
      </c>
      <c r="BC74" s="19">
        <f t="shared" si="1865"/>
        <v>26537</v>
      </c>
      <c r="BD74" s="19">
        <f t="shared" si="1865"/>
        <v>300</v>
      </c>
      <c r="BE74" s="19">
        <f t="shared" si="1865"/>
        <v>0</v>
      </c>
      <c r="BF74" s="19">
        <f t="shared" si="1865"/>
        <v>300</v>
      </c>
      <c r="BG74" s="19">
        <f t="shared" si="1865"/>
        <v>112228</v>
      </c>
      <c r="BH74" s="19">
        <f t="shared" si="1865"/>
        <v>1815</v>
      </c>
      <c r="BI74" s="19">
        <f t="shared" si="1865"/>
        <v>114043</v>
      </c>
      <c r="BJ74" s="19">
        <f t="shared" si="1865"/>
        <v>0</v>
      </c>
      <c r="BK74" s="19">
        <f t="shared" si="1865"/>
        <v>0</v>
      </c>
      <c r="BL74" s="19">
        <f t="shared" si="1865"/>
        <v>0</v>
      </c>
      <c r="BM74" s="19">
        <f t="shared" si="1865"/>
        <v>28282</v>
      </c>
      <c r="BN74" s="19">
        <f t="shared" si="1865"/>
        <v>521</v>
      </c>
      <c r="BO74" s="19">
        <f t="shared" ref="BO74:DQ74" si="1866">SUM(BO72-BO73)</f>
        <v>28803</v>
      </c>
      <c r="BP74" s="19">
        <f t="shared" si="1866"/>
        <v>3818820</v>
      </c>
      <c r="BQ74" s="19">
        <f t="shared" si="1866"/>
        <v>338679</v>
      </c>
      <c r="BR74" s="19">
        <f t="shared" si="1866"/>
        <v>4157499</v>
      </c>
      <c r="BS74" s="19">
        <f t="shared" si="1866"/>
        <v>73038</v>
      </c>
      <c r="BT74" s="19">
        <f t="shared" si="1866"/>
        <v>4235</v>
      </c>
      <c r="BU74" s="19">
        <f t="shared" si="1866"/>
        <v>77273</v>
      </c>
      <c r="BV74" s="19">
        <f t="shared" si="1866"/>
        <v>0</v>
      </c>
      <c r="BW74" s="19">
        <f t="shared" si="1866"/>
        <v>0</v>
      </c>
      <c r="BX74" s="19">
        <f t="shared" si="1866"/>
        <v>0</v>
      </c>
      <c r="BY74" s="19">
        <f t="shared" si="1866"/>
        <v>1080119</v>
      </c>
      <c r="BZ74" s="19">
        <f t="shared" si="1866"/>
        <v>-11690</v>
      </c>
      <c r="CA74" s="19">
        <f t="shared" si="1866"/>
        <v>1068429</v>
      </c>
      <c r="CB74" s="19">
        <f t="shared" si="1866"/>
        <v>0</v>
      </c>
      <c r="CC74" s="19">
        <f t="shared" si="1866"/>
        <v>0</v>
      </c>
      <c r="CD74" s="19">
        <f t="shared" si="1866"/>
        <v>0</v>
      </c>
      <c r="CE74" s="19">
        <f t="shared" si="1866"/>
        <v>902944</v>
      </c>
      <c r="CF74" s="19">
        <f t="shared" si="1866"/>
        <v>23849</v>
      </c>
      <c r="CG74" s="19">
        <f t="shared" si="1866"/>
        <v>926793</v>
      </c>
      <c r="CH74" s="19">
        <f t="shared" si="1866"/>
        <v>563273</v>
      </c>
      <c r="CI74" s="19">
        <f t="shared" si="1866"/>
        <v>0</v>
      </c>
      <c r="CJ74" s="19">
        <f t="shared" si="1866"/>
        <v>563273</v>
      </c>
      <c r="CK74" s="19">
        <f t="shared" si="1866"/>
        <v>1647502</v>
      </c>
      <c r="CL74" s="19">
        <f t="shared" si="1866"/>
        <v>-73811</v>
      </c>
      <c r="CM74" s="19">
        <f t="shared" si="1866"/>
        <v>1573691</v>
      </c>
      <c r="CN74" s="19">
        <f t="shared" si="1866"/>
        <v>592855</v>
      </c>
      <c r="CO74" s="19">
        <f t="shared" si="1866"/>
        <v>30627</v>
      </c>
      <c r="CP74" s="19">
        <f t="shared" si="1866"/>
        <v>623482</v>
      </c>
      <c r="CQ74" s="19">
        <f t="shared" si="1866"/>
        <v>0</v>
      </c>
      <c r="CR74" s="19">
        <f t="shared" si="1866"/>
        <v>0</v>
      </c>
      <c r="CS74" s="19">
        <f t="shared" si="1866"/>
        <v>0</v>
      </c>
      <c r="CT74" s="19">
        <f t="shared" si="1866"/>
        <v>1000</v>
      </c>
      <c r="CU74" s="19">
        <f t="shared" si="1866"/>
        <v>0</v>
      </c>
      <c r="CV74" s="19">
        <f t="shared" si="1866"/>
        <v>1000</v>
      </c>
      <c r="CW74" s="19">
        <f t="shared" si="1866"/>
        <v>28143</v>
      </c>
      <c r="CX74" s="19">
        <f t="shared" si="1866"/>
        <v>9029</v>
      </c>
      <c r="CY74" s="19">
        <f t="shared" si="1866"/>
        <v>37172</v>
      </c>
      <c r="CZ74" s="19">
        <f t="shared" si="1866"/>
        <v>330164</v>
      </c>
      <c r="DA74" s="19">
        <f t="shared" si="1866"/>
        <v>4597</v>
      </c>
      <c r="DB74" s="19">
        <f t="shared" si="1866"/>
        <v>334761</v>
      </c>
      <c r="DC74" s="19">
        <f t="shared" si="1866"/>
        <v>3060000</v>
      </c>
      <c r="DD74" s="19">
        <f t="shared" si="1866"/>
        <v>54523</v>
      </c>
      <c r="DE74" s="19">
        <f t="shared" si="1866"/>
        <v>3114523</v>
      </c>
      <c r="DF74" s="19">
        <f t="shared" si="1866"/>
        <v>263848</v>
      </c>
      <c r="DG74" s="19">
        <f t="shared" si="1866"/>
        <v>0</v>
      </c>
      <c r="DH74" s="19">
        <f t="shared" si="1866"/>
        <v>263848</v>
      </c>
      <c r="DI74" s="19">
        <f t="shared" si="1866"/>
        <v>126673</v>
      </c>
      <c r="DJ74" s="19">
        <f t="shared" si="1866"/>
        <v>-10391</v>
      </c>
      <c r="DK74" s="19">
        <f t="shared" si="1866"/>
        <v>116282</v>
      </c>
      <c r="DL74" s="19">
        <f t="shared" si="1866"/>
        <v>144080</v>
      </c>
      <c r="DM74" s="19">
        <f t="shared" si="1866"/>
        <v>-11194</v>
      </c>
      <c r="DN74" s="19">
        <f t="shared" si="1866"/>
        <v>132886</v>
      </c>
      <c r="DO74" s="19">
        <f t="shared" si="1866"/>
        <v>1029878</v>
      </c>
      <c r="DP74" s="19">
        <f t="shared" si="1866"/>
        <v>0</v>
      </c>
      <c r="DQ74" s="19">
        <f t="shared" si="1866"/>
        <v>1029878</v>
      </c>
      <c r="DR74" s="19">
        <f t="shared" ref="DR74:DT74" si="1867">SUM(DR72-DR73)</f>
        <v>0</v>
      </c>
      <c r="DS74" s="19">
        <f t="shared" ref="DS74" si="1868">SUM(DS72-DS73)</f>
        <v>0</v>
      </c>
      <c r="DT74" s="19">
        <f t="shared" si="1867"/>
        <v>0</v>
      </c>
      <c r="DU74" s="19">
        <f t="shared" ref="DU74:EY74" si="1869">SUM(DU72-DU73)</f>
        <v>0</v>
      </c>
      <c r="DV74" s="19">
        <f t="shared" ref="DV74:ER74" si="1870">SUM(DV72-DV73)</f>
        <v>0</v>
      </c>
      <c r="DW74" s="19">
        <f t="shared" si="1870"/>
        <v>0</v>
      </c>
      <c r="DX74" s="19">
        <f t="shared" si="1870"/>
        <v>0</v>
      </c>
      <c r="DY74" s="19">
        <f t="shared" si="1870"/>
        <v>0</v>
      </c>
      <c r="DZ74" s="19">
        <f t="shared" si="1870"/>
        <v>0</v>
      </c>
      <c r="EA74" s="19">
        <f t="shared" si="1870"/>
        <v>0</v>
      </c>
      <c r="EB74" s="19">
        <f t="shared" si="1870"/>
        <v>0</v>
      </c>
      <c r="EC74" s="19">
        <f t="shared" si="1870"/>
        <v>0</v>
      </c>
      <c r="ED74" s="19">
        <f t="shared" si="1870"/>
        <v>0</v>
      </c>
      <c r="EE74" s="19">
        <f t="shared" si="1870"/>
        <v>0</v>
      </c>
      <c r="EF74" s="19">
        <f t="shared" si="1870"/>
        <v>0</v>
      </c>
      <c r="EG74" s="19">
        <f t="shared" si="1870"/>
        <v>0</v>
      </c>
      <c r="EH74" s="19">
        <f t="shared" si="1870"/>
        <v>0</v>
      </c>
      <c r="EI74" s="19">
        <f t="shared" si="1870"/>
        <v>0</v>
      </c>
      <c r="EJ74" s="19">
        <f t="shared" si="1870"/>
        <v>0</v>
      </c>
      <c r="EK74" s="19">
        <f t="shared" si="1870"/>
        <v>0</v>
      </c>
      <c r="EL74" s="19">
        <f t="shared" si="1870"/>
        <v>0</v>
      </c>
      <c r="EM74" s="19">
        <f t="shared" si="1870"/>
        <v>0</v>
      </c>
      <c r="EN74" s="19">
        <f t="shared" si="1870"/>
        <v>0</v>
      </c>
      <c r="EO74" s="19">
        <f t="shared" si="1870"/>
        <v>0</v>
      </c>
      <c r="EP74" s="19">
        <f t="shared" si="1870"/>
        <v>0</v>
      </c>
      <c r="EQ74" s="19">
        <f t="shared" si="1870"/>
        <v>0</v>
      </c>
      <c r="ER74" s="19">
        <f t="shared" si="1870"/>
        <v>0</v>
      </c>
      <c r="ES74" s="19">
        <f t="shared" si="1869"/>
        <v>0</v>
      </c>
      <c r="ET74" s="19">
        <f t="shared" ref="ET74:EX74" si="1871">SUM(ET72-ET73)</f>
        <v>0</v>
      </c>
      <c r="EU74" s="19">
        <f t="shared" si="1871"/>
        <v>0</v>
      </c>
      <c r="EV74" s="19">
        <f t="shared" si="1871"/>
        <v>0</v>
      </c>
      <c r="EW74" s="19">
        <f t="shared" si="1871"/>
        <v>0</v>
      </c>
      <c r="EX74" s="19">
        <f t="shared" si="1871"/>
        <v>0</v>
      </c>
      <c r="EY74" s="19">
        <f t="shared" si="1869"/>
        <v>0</v>
      </c>
      <c r="EZ74" s="19">
        <f t="shared" ref="EZ74:HC74" si="1872">SUM(EZ72-EZ73)</f>
        <v>0</v>
      </c>
      <c r="FA74" s="19">
        <f t="shared" si="1872"/>
        <v>0</v>
      </c>
      <c r="FB74" s="19">
        <f t="shared" si="1872"/>
        <v>0</v>
      </c>
      <c r="FC74" s="19">
        <f t="shared" si="1872"/>
        <v>0</v>
      </c>
      <c r="FD74" s="19">
        <f t="shared" si="1872"/>
        <v>0</v>
      </c>
      <c r="FE74" s="19">
        <f t="shared" si="1872"/>
        <v>0</v>
      </c>
      <c r="FF74" s="19">
        <f t="shared" si="1872"/>
        <v>0</v>
      </c>
      <c r="FG74" s="19">
        <f t="shared" si="1872"/>
        <v>0</v>
      </c>
      <c r="FH74" s="19">
        <f t="shared" si="1872"/>
        <v>0</v>
      </c>
      <c r="FI74" s="19">
        <f t="shared" si="1872"/>
        <v>0</v>
      </c>
      <c r="FJ74" s="19">
        <f t="shared" si="1872"/>
        <v>0</v>
      </c>
      <c r="FK74" s="19">
        <f t="shared" si="1872"/>
        <v>0</v>
      </c>
      <c r="FL74" s="19">
        <f t="shared" si="1872"/>
        <v>0</v>
      </c>
      <c r="FM74" s="19">
        <f t="shared" si="1872"/>
        <v>0</v>
      </c>
      <c r="FN74" s="19">
        <f t="shared" si="1872"/>
        <v>0</v>
      </c>
      <c r="FO74" s="19">
        <f t="shared" si="1872"/>
        <v>0</v>
      </c>
      <c r="FP74" s="19">
        <f t="shared" si="1872"/>
        <v>0</v>
      </c>
      <c r="FQ74" s="19">
        <f t="shared" si="1872"/>
        <v>0</v>
      </c>
      <c r="FR74" s="19">
        <f t="shared" si="1872"/>
        <v>0</v>
      </c>
      <c r="FS74" s="19">
        <f t="shared" si="1872"/>
        <v>0</v>
      </c>
      <c r="FT74" s="19">
        <f t="shared" si="1872"/>
        <v>0</v>
      </c>
      <c r="FU74" s="19">
        <f t="shared" si="1872"/>
        <v>0</v>
      </c>
      <c r="FV74" s="19">
        <f t="shared" si="1872"/>
        <v>0</v>
      </c>
      <c r="FW74" s="19">
        <f t="shared" si="1872"/>
        <v>0</v>
      </c>
      <c r="FX74" s="19">
        <f t="shared" si="1872"/>
        <v>0</v>
      </c>
      <c r="FY74" s="19">
        <f t="shared" si="1872"/>
        <v>0</v>
      </c>
      <c r="FZ74" s="19">
        <f t="shared" si="1872"/>
        <v>0</v>
      </c>
      <c r="GA74" s="19">
        <f t="shared" si="1872"/>
        <v>0</v>
      </c>
      <c r="GB74" s="19">
        <f t="shared" si="1872"/>
        <v>0</v>
      </c>
      <c r="GC74" s="19">
        <f t="shared" si="1872"/>
        <v>0</v>
      </c>
      <c r="GD74" s="19">
        <f t="shared" si="1872"/>
        <v>0</v>
      </c>
      <c r="GE74" s="19">
        <f t="shared" si="1872"/>
        <v>0</v>
      </c>
      <c r="GF74" s="19">
        <f t="shared" si="1872"/>
        <v>0</v>
      </c>
      <c r="GG74" s="19">
        <f t="shared" si="1872"/>
        <v>0</v>
      </c>
      <c r="GH74" s="19">
        <f t="shared" si="1872"/>
        <v>0</v>
      </c>
      <c r="GI74" s="19">
        <f t="shared" si="1872"/>
        <v>0</v>
      </c>
      <c r="GJ74" s="19">
        <f t="shared" si="1872"/>
        <v>0</v>
      </c>
      <c r="GK74" s="19">
        <f t="shared" si="1872"/>
        <v>0</v>
      </c>
      <c r="GL74" s="19">
        <f t="shared" si="1872"/>
        <v>0</v>
      </c>
      <c r="GM74" s="19">
        <f t="shared" si="1872"/>
        <v>0</v>
      </c>
      <c r="GN74" s="19">
        <f t="shared" si="1872"/>
        <v>0</v>
      </c>
      <c r="GO74" s="19">
        <f t="shared" si="1872"/>
        <v>0</v>
      </c>
      <c r="GP74" s="19">
        <f t="shared" si="1872"/>
        <v>0</v>
      </c>
      <c r="GQ74" s="19">
        <f t="shared" si="1872"/>
        <v>0</v>
      </c>
      <c r="GR74" s="19">
        <f t="shared" si="1872"/>
        <v>0</v>
      </c>
      <c r="GS74" s="19">
        <f t="shared" si="1872"/>
        <v>0</v>
      </c>
      <c r="GT74" s="19">
        <f t="shared" si="1872"/>
        <v>0</v>
      </c>
      <c r="GU74" s="19">
        <f t="shared" si="1872"/>
        <v>0</v>
      </c>
      <c r="GV74" s="19">
        <f t="shared" si="1872"/>
        <v>0</v>
      </c>
      <c r="GW74" s="19">
        <f t="shared" si="1872"/>
        <v>0</v>
      </c>
      <c r="GX74" s="19">
        <f t="shared" si="1872"/>
        <v>0</v>
      </c>
      <c r="GY74" s="19">
        <f t="shared" si="1872"/>
        <v>0</v>
      </c>
      <c r="GZ74" s="19">
        <f t="shared" si="1872"/>
        <v>0</v>
      </c>
      <c r="HA74" s="19">
        <f t="shared" si="1872"/>
        <v>0</v>
      </c>
      <c r="HB74" s="19">
        <f t="shared" si="1872"/>
        <v>0</v>
      </c>
      <c r="HC74" s="19">
        <f t="shared" si="1872"/>
        <v>0</v>
      </c>
    </row>
    <row r="75" spans="1:214" x14ac:dyDescent="0.2">
      <c r="B75" s="19"/>
      <c r="C75" s="19"/>
      <c r="D75" s="19"/>
    </row>
    <row r="76" spans="1:214" x14ac:dyDescent="0.2">
      <c r="B76" s="19"/>
      <c r="C76" s="19"/>
      <c r="D76" s="19"/>
      <c r="HA76" s="16">
        <f>SUM(HA7-HA28+HA54-HA62)</f>
        <v>-2553621</v>
      </c>
      <c r="HB76" s="16"/>
    </row>
    <row r="77" spans="1:214" x14ac:dyDescent="0.2">
      <c r="B77" s="19"/>
      <c r="C77" s="19"/>
      <c r="D77" s="19"/>
      <c r="HA77" s="16">
        <f>SUM(HA18-HA40+HA58-HA67)</f>
        <v>2553621</v>
      </c>
      <c r="HB77" s="16"/>
    </row>
    <row r="78" spans="1:214" x14ac:dyDescent="0.2">
      <c r="B78" s="19"/>
      <c r="C78" s="19"/>
      <c r="D78" s="19"/>
    </row>
    <row r="79" spans="1:214" x14ac:dyDescent="0.2">
      <c r="B79" s="19"/>
      <c r="C79" s="19"/>
      <c r="D79" s="19"/>
    </row>
    <row r="80" spans="1:214" x14ac:dyDescent="0.2">
      <c r="B80" s="19"/>
      <c r="C80" s="19"/>
      <c r="D80" s="19"/>
    </row>
    <row r="81" spans="1:211" x14ac:dyDescent="0.2">
      <c r="B81" s="19"/>
      <c r="C81" s="19"/>
      <c r="D81" s="19"/>
    </row>
    <row r="82" spans="1:211" s="21" customFormat="1" x14ac:dyDescent="0.2">
      <c r="A82" s="22"/>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20"/>
      <c r="DS82" s="20"/>
      <c r="DT82" s="20"/>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row>
    <row r="83" spans="1:211" x14ac:dyDescent="0.2">
      <c r="B83" s="19"/>
      <c r="C83" s="19"/>
      <c r="D83" s="19"/>
    </row>
    <row r="84" spans="1:211" x14ac:dyDescent="0.2">
      <c r="B84" s="19"/>
      <c r="C84" s="19"/>
      <c r="D84" s="19"/>
    </row>
    <row r="85" spans="1:211" x14ac:dyDescent="0.2">
      <c r="B85" s="19"/>
      <c r="C85" s="19"/>
      <c r="D85" s="19"/>
    </row>
    <row r="86" spans="1:211" x14ac:dyDescent="0.2">
      <c r="B86" s="19"/>
      <c r="C86" s="19"/>
      <c r="D86" s="19"/>
    </row>
    <row r="87" spans="1:211" s="21" customFormat="1" x14ac:dyDescent="0.2">
      <c r="A87" s="22"/>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20"/>
      <c r="DS87" s="20"/>
      <c r="DT87" s="20"/>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row>
    <row r="88" spans="1:211" s="21" customFormat="1" x14ac:dyDescent="0.2">
      <c r="A88" s="22"/>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20"/>
      <c r="DS88" s="20"/>
      <c r="DT88" s="20"/>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row>
    <row r="89" spans="1:211" x14ac:dyDescent="0.2">
      <c r="B89" s="19"/>
      <c r="C89" s="19"/>
      <c r="D89" s="19"/>
    </row>
    <row r="90" spans="1:211" x14ac:dyDescent="0.2">
      <c r="B90" s="19"/>
      <c r="C90" s="19"/>
      <c r="D90" s="19"/>
    </row>
    <row r="91" spans="1:211" x14ac:dyDescent="0.2">
      <c r="B91" s="19"/>
      <c r="C91" s="19"/>
      <c r="D91" s="19"/>
    </row>
    <row r="92" spans="1:211" x14ac:dyDescent="0.2">
      <c r="B92" s="19"/>
      <c r="C92" s="19"/>
      <c r="D92" s="19"/>
    </row>
    <row r="93" spans="1:211" x14ac:dyDescent="0.2">
      <c r="B93" s="19"/>
      <c r="C93" s="19"/>
      <c r="D93" s="19"/>
    </row>
    <row r="94" spans="1:211" x14ac:dyDescent="0.2">
      <c r="B94" s="19"/>
      <c r="C94" s="19"/>
      <c r="D94" s="19"/>
    </row>
    <row r="95" spans="1:211" x14ac:dyDescent="0.2">
      <c r="B95" s="19"/>
      <c r="C95" s="19"/>
      <c r="D95" s="19"/>
    </row>
    <row r="96" spans="1:211" x14ac:dyDescent="0.2">
      <c r="B96" s="19"/>
      <c r="C96" s="19"/>
      <c r="D96" s="19"/>
    </row>
    <row r="97" spans="1:124" x14ac:dyDescent="0.2">
      <c r="B97" s="19"/>
      <c r="C97" s="19"/>
      <c r="D97" s="19"/>
    </row>
    <row r="98" spans="1:124" s="21" customFormat="1" x14ac:dyDescent="0.2">
      <c r="A98" s="22"/>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4"/>
      <c r="DS98" s="24"/>
      <c r="DT98" s="24"/>
    </row>
    <row r="99" spans="1:124" x14ac:dyDescent="0.2">
      <c r="B99" s="19"/>
      <c r="C99" s="19"/>
      <c r="D99" s="19"/>
    </row>
    <row r="100" spans="1:124" x14ac:dyDescent="0.2">
      <c r="B100" s="19"/>
      <c r="C100" s="19"/>
      <c r="D100" s="19"/>
    </row>
    <row r="101" spans="1:124" s="19" customFormat="1" x14ac:dyDescent="0.2">
      <c r="A101" s="18"/>
      <c r="DR101" s="20"/>
      <c r="DS101" s="20"/>
      <c r="DT101" s="20"/>
    </row>
    <row r="102" spans="1:124" s="19" customFormat="1" x14ac:dyDescent="0.2">
      <c r="A102" s="18"/>
      <c r="DR102" s="20"/>
      <c r="DS102" s="20"/>
      <c r="DT102" s="20"/>
    </row>
    <row r="103" spans="1:124" s="19" customFormat="1" x14ac:dyDescent="0.2">
      <c r="A103" s="18"/>
      <c r="DR103" s="20"/>
      <c r="DS103" s="20"/>
      <c r="DT103" s="20"/>
    </row>
    <row r="104" spans="1:124" s="19" customFormat="1" x14ac:dyDescent="0.2">
      <c r="A104" s="18"/>
      <c r="DR104" s="20"/>
      <c r="DS104" s="20"/>
      <c r="DT104" s="20"/>
    </row>
    <row r="105" spans="1:124" s="19" customFormat="1" x14ac:dyDescent="0.2">
      <c r="A105" s="18"/>
      <c r="DR105" s="20"/>
      <c r="DS105" s="20"/>
      <c r="DT105" s="20"/>
    </row>
    <row r="106" spans="1:124" s="19" customFormat="1" x14ac:dyDescent="0.2">
      <c r="A106" s="18"/>
      <c r="DR106" s="20"/>
      <c r="DS106" s="20"/>
      <c r="DT106" s="20"/>
    </row>
    <row r="107" spans="1:124" s="19" customFormat="1" x14ac:dyDescent="0.2">
      <c r="A107" s="18"/>
      <c r="DR107" s="20"/>
      <c r="DS107" s="20"/>
      <c r="DT107" s="20"/>
    </row>
    <row r="108" spans="1:124" s="19" customFormat="1" x14ac:dyDescent="0.2">
      <c r="A108" s="18"/>
      <c r="DR108" s="20"/>
      <c r="DS108" s="20"/>
      <c r="DT108" s="20"/>
    </row>
    <row r="109" spans="1:124" s="19" customFormat="1" x14ac:dyDescent="0.2">
      <c r="A109" s="18"/>
      <c r="DR109" s="20"/>
      <c r="DS109" s="20"/>
      <c r="DT109" s="20"/>
    </row>
    <row r="110" spans="1:124" s="19" customFormat="1" x14ac:dyDescent="0.2">
      <c r="A110" s="18"/>
      <c r="DR110" s="20"/>
      <c r="DS110" s="20"/>
      <c r="DT110" s="20"/>
    </row>
    <row r="111" spans="1:124" s="19" customFormat="1" x14ac:dyDescent="0.2">
      <c r="A111" s="18"/>
      <c r="DR111" s="20"/>
      <c r="DS111" s="20"/>
      <c r="DT111" s="20"/>
    </row>
    <row r="112" spans="1:124" s="19" customFormat="1" x14ac:dyDescent="0.2">
      <c r="A112" s="18"/>
      <c r="DR112" s="20"/>
      <c r="DS112" s="20"/>
      <c r="DT112" s="20"/>
    </row>
    <row r="113" spans="1:124" s="19" customFormat="1" x14ac:dyDescent="0.2">
      <c r="A113" s="18"/>
      <c r="DR113" s="20"/>
      <c r="DS113" s="20"/>
      <c r="DT113" s="20"/>
    </row>
    <row r="114" spans="1:124" s="19" customFormat="1" x14ac:dyDescent="0.2">
      <c r="A114" s="18"/>
      <c r="DR114" s="20"/>
      <c r="DS114" s="20"/>
      <c r="DT114" s="20"/>
    </row>
    <row r="115" spans="1:124" s="19" customFormat="1" x14ac:dyDescent="0.2">
      <c r="A115" s="18"/>
      <c r="DR115" s="20"/>
      <c r="DS115" s="20"/>
      <c r="DT115" s="20"/>
    </row>
    <row r="116" spans="1:124" s="19" customFormat="1" x14ac:dyDescent="0.2">
      <c r="A116" s="18"/>
      <c r="DR116" s="20"/>
      <c r="DS116" s="20"/>
      <c r="DT116" s="20"/>
    </row>
    <row r="117" spans="1:124" s="19" customFormat="1" x14ac:dyDescent="0.2">
      <c r="A117" s="18"/>
      <c r="DR117" s="20"/>
      <c r="DS117" s="20"/>
      <c r="DT117" s="20"/>
    </row>
    <row r="118" spans="1:124" s="19" customFormat="1" x14ac:dyDescent="0.2">
      <c r="A118" s="18"/>
      <c r="DR118" s="20"/>
      <c r="DS118" s="20"/>
      <c r="DT118" s="20"/>
    </row>
    <row r="119" spans="1:124" s="19" customFormat="1" x14ac:dyDescent="0.2">
      <c r="A119" s="18"/>
      <c r="DR119" s="20"/>
      <c r="DS119" s="20"/>
      <c r="DT119" s="20"/>
    </row>
    <row r="120" spans="1:124" s="19" customFormat="1" x14ac:dyDescent="0.2">
      <c r="A120" s="18"/>
      <c r="DR120" s="20"/>
      <c r="DS120" s="20"/>
      <c r="DT120" s="20"/>
    </row>
    <row r="121" spans="1:124" s="19" customFormat="1" x14ac:dyDescent="0.2">
      <c r="A121" s="18"/>
      <c r="DR121" s="20"/>
      <c r="DS121" s="20"/>
      <c r="DT121" s="20"/>
    </row>
    <row r="122" spans="1:124" s="19" customFormat="1" x14ac:dyDescent="0.2">
      <c r="A122" s="18"/>
      <c r="DR122" s="20"/>
      <c r="DS122" s="20"/>
      <c r="DT122" s="20"/>
    </row>
    <row r="123" spans="1:124" s="19" customFormat="1" x14ac:dyDescent="0.2">
      <c r="A123" s="18"/>
      <c r="DR123" s="20"/>
      <c r="DS123" s="20"/>
      <c r="DT123" s="20"/>
    </row>
    <row r="124" spans="1:124" s="19" customFormat="1" x14ac:dyDescent="0.2">
      <c r="A124" s="18"/>
      <c r="DR124" s="20"/>
      <c r="DS124" s="20"/>
      <c r="DT124" s="20"/>
    </row>
    <row r="125" spans="1:124" s="19" customFormat="1" x14ac:dyDescent="0.2">
      <c r="A125" s="18"/>
      <c r="DR125" s="20"/>
      <c r="DS125" s="20"/>
      <c r="DT125" s="20"/>
    </row>
    <row r="126" spans="1:124" s="19" customFormat="1" x14ac:dyDescent="0.2">
      <c r="A126" s="18"/>
      <c r="DR126" s="20"/>
      <c r="DS126" s="20"/>
      <c r="DT126" s="20"/>
    </row>
    <row r="127" spans="1:124" s="19" customFormat="1" x14ac:dyDescent="0.2">
      <c r="A127" s="18"/>
      <c r="DR127" s="20"/>
      <c r="DS127" s="20"/>
      <c r="DT127" s="20"/>
    </row>
    <row r="128" spans="1:124" s="19" customFormat="1" x14ac:dyDescent="0.2">
      <c r="A128" s="18"/>
      <c r="DR128" s="20"/>
      <c r="DS128" s="20"/>
      <c r="DT128" s="20"/>
    </row>
    <row r="129" spans="1:124" s="19" customFormat="1" x14ac:dyDescent="0.2">
      <c r="A129" s="18"/>
      <c r="DR129" s="20"/>
      <c r="DS129" s="20"/>
      <c r="DT129" s="20"/>
    </row>
    <row r="130" spans="1:124" s="19" customFormat="1" x14ac:dyDescent="0.2">
      <c r="A130" s="18"/>
      <c r="DR130" s="20"/>
      <c r="DS130" s="20"/>
      <c r="DT130" s="20"/>
    </row>
    <row r="131" spans="1:124" s="19" customFormat="1" x14ac:dyDescent="0.2">
      <c r="A131" s="18"/>
      <c r="DR131" s="20"/>
      <c r="DS131" s="20"/>
      <c r="DT131" s="20"/>
    </row>
    <row r="132" spans="1:124" s="19" customFormat="1" x14ac:dyDescent="0.2">
      <c r="A132" s="18"/>
      <c r="DR132" s="20"/>
      <c r="DS132" s="20"/>
      <c r="DT132" s="20"/>
    </row>
    <row r="133" spans="1:124" s="19" customFormat="1" x14ac:dyDescent="0.2">
      <c r="A133" s="18"/>
      <c r="DR133" s="20"/>
      <c r="DS133" s="20"/>
      <c r="DT133" s="20"/>
    </row>
    <row r="134" spans="1:124" s="19" customFormat="1" x14ac:dyDescent="0.2">
      <c r="A134" s="18"/>
      <c r="DR134" s="20"/>
      <c r="DS134" s="20"/>
      <c r="DT134" s="20"/>
    </row>
    <row r="135" spans="1:124" s="19" customFormat="1" x14ac:dyDescent="0.2">
      <c r="A135" s="18"/>
      <c r="DR135" s="20"/>
      <c r="DS135" s="20"/>
      <c r="DT135" s="20"/>
    </row>
    <row r="136" spans="1:124" s="19" customFormat="1" x14ac:dyDescent="0.2">
      <c r="A136" s="18"/>
      <c r="DR136" s="20"/>
      <c r="DS136" s="20"/>
      <c r="DT136" s="20"/>
    </row>
    <row r="137" spans="1:124" s="19" customFormat="1" x14ac:dyDescent="0.2">
      <c r="A137" s="18"/>
      <c r="DR137" s="20"/>
      <c r="DS137" s="20"/>
      <c r="DT137" s="20"/>
    </row>
    <row r="138" spans="1:124" s="19" customFormat="1" x14ac:dyDescent="0.2">
      <c r="A138" s="18"/>
      <c r="DR138" s="20"/>
      <c r="DS138" s="20"/>
      <c r="DT138" s="20"/>
    </row>
    <row r="139" spans="1:124" s="19" customFormat="1" x14ac:dyDescent="0.2">
      <c r="A139" s="18"/>
      <c r="DR139" s="20"/>
      <c r="DS139" s="20"/>
      <c r="DT139" s="20"/>
    </row>
    <row r="140" spans="1:124" s="19" customFormat="1" x14ac:dyDescent="0.2">
      <c r="A140" s="18"/>
      <c r="DR140" s="20"/>
      <c r="DS140" s="20"/>
      <c r="DT140" s="20"/>
    </row>
    <row r="141" spans="1:124" s="19" customFormat="1" x14ac:dyDescent="0.2">
      <c r="A141" s="18"/>
      <c r="DR141" s="20"/>
      <c r="DS141" s="20"/>
      <c r="DT141" s="20"/>
    </row>
    <row r="142" spans="1:124" s="19" customFormat="1" x14ac:dyDescent="0.2">
      <c r="A142" s="18"/>
      <c r="DR142" s="20"/>
      <c r="DS142" s="20"/>
      <c r="DT142" s="20"/>
    </row>
    <row r="143" spans="1:124" s="19" customFormat="1" x14ac:dyDescent="0.2">
      <c r="A143" s="18"/>
      <c r="DR143" s="20"/>
      <c r="DS143" s="20"/>
      <c r="DT143" s="20"/>
    </row>
    <row r="144" spans="1:124" s="19" customFormat="1" x14ac:dyDescent="0.2">
      <c r="A144" s="18"/>
      <c r="DR144" s="20"/>
      <c r="DS144" s="20"/>
      <c r="DT144" s="20"/>
    </row>
    <row r="145" spans="1:124" s="19" customFormat="1" x14ac:dyDescent="0.2">
      <c r="A145" s="18"/>
      <c r="DR145" s="20"/>
      <c r="DS145" s="20"/>
      <c r="DT145" s="20"/>
    </row>
    <row r="146" spans="1:124" s="19" customFormat="1" x14ac:dyDescent="0.2">
      <c r="A146" s="18"/>
      <c r="DR146" s="20"/>
      <c r="DS146" s="20"/>
      <c r="DT146" s="20"/>
    </row>
    <row r="147" spans="1:124" s="19" customFormat="1" x14ac:dyDescent="0.2">
      <c r="A147" s="18"/>
      <c r="DR147" s="20"/>
      <c r="DS147" s="20"/>
      <c r="DT147" s="20"/>
    </row>
    <row r="148" spans="1:124" s="19" customFormat="1" x14ac:dyDescent="0.2">
      <c r="A148" s="18"/>
      <c r="DR148" s="20"/>
      <c r="DS148" s="20"/>
      <c r="DT148" s="20"/>
    </row>
    <row r="149" spans="1:124" s="19" customFormat="1" x14ac:dyDescent="0.2">
      <c r="A149" s="18"/>
      <c r="DR149" s="20"/>
      <c r="DS149" s="20"/>
      <c r="DT149" s="20"/>
    </row>
    <row r="150" spans="1:124" s="19" customFormat="1" x14ac:dyDescent="0.2">
      <c r="A150" s="18"/>
      <c r="DR150" s="20"/>
      <c r="DS150" s="20"/>
      <c r="DT150" s="20"/>
    </row>
    <row r="151" spans="1:124" s="19" customFormat="1" x14ac:dyDescent="0.2">
      <c r="A151" s="18"/>
      <c r="DR151" s="20"/>
      <c r="DS151" s="20"/>
      <c r="DT151" s="20"/>
    </row>
    <row r="152" spans="1:124" s="19" customFormat="1" x14ac:dyDescent="0.2">
      <c r="A152" s="18"/>
      <c r="DR152" s="20"/>
      <c r="DS152" s="20"/>
      <c r="DT152" s="20"/>
    </row>
    <row r="153" spans="1:124" s="19" customFormat="1" x14ac:dyDescent="0.2">
      <c r="A153" s="18"/>
      <c r="DR153" s="20"/>
      <c r="DS153" s="20"/>
      <c r="DT153" s="20"/>
    </row>
    <row r="154" spans="1:124" s="19" customFormat="1" x14ac:dyDescent="0.2">
      <c r="A154" s="18"/>
      <c r="DR154" s="20"/>
      <c r="DS154" s="20"/>
      <c r="DT154" s="20"/>
    </row>
    <row r="155" spans="1:124" s="19" customFormat="1" x14ac:dyDescent="0.2">
      <c r="A155" s="18"/>
      <c r="DR155" s="20"/>
      <c r="DS155" s="20"/>
      <c r="DT155" s="20"/>
    </row>
    <row r="156" spans="1:124" s="19" customFormat="1" x14ac:dyDescent="0.2">
      <c r="A156" s="18"/>
      <c r="DR156" s="20"/>
      <c r="DS156" s="20"/>
      <c r="DT156" s="20"/>
    </row>
    <row r="157" spans="1:124" s="19" customFormat="1" x14ac:dyDescent="0.2">
      <c r="A157" s="18"/>
      <c r="DR157" s="20"/>
      <c r="DS157" s="20"/>
      <c r="DT157" s="20"/>
    </row>
    <row r="158" spans="1:124" s="19" customFormat="1" x14ac:dyDescent="0.2">
      <c r="A158" s="18"/>
      <c r="DR158" s="20"/>
      <c r="DS158" s="20"/>
      <c r="DT158" s="20"/>
    </row>
    <row r="159" spans="1:124" s="19" customFormat="1" x14ac:dyDescent="0.2">
      <c r="A159" s="18"/>
      <c r="DR159" s="20"/>
      <c r="DS159" s="20"/>
      <c r="DT159" s="20"/>
    </row>
    <row r="160" spans="1:124" s="19" customFormat="1" x14ac:dyDescent="0.2">
      <c r="A160" s="18"/>
      <c r="DR160" s="20"/>
      <c r="DS160" s="20"/>
      <c r="DT160" s="20"/>
    </row>
    <row r="161" spans="1:124" s="19" customFormat="1" x14ac:dyDescent="0.2">
      <c r="A161" s="18"/>
      <c r="DR161" s="20"/>
      <c r="DS161" s="20"/>
      <c r="DT161" s="20"/>
    </row>
    <row r="162" spans="1:124" s="19" customFormat="1" x14ac:dyDescent="0.2">
      <c r="A162" s="18"/>
      <c r="DR162" s="20"/>
      <c r="DS162" s="20"/>
      <c r="DT162" s="20"/>
    </row>
    <row r="163" spans="1:124" s="19" customFormat="1" x14ac:dyDescent="0.2">
      <c r="A163" s="18"/>
      <c r="DR163" s="20"/>
      <c r="DS163" s="20"/>
      <c r="DT163" s="20"/>
    </row>
    <row r="164" spans="1:124" s="19" customFormat="1" x14ac:dyDescent="0.2">
      <c r="A164" s="18"/>
      <c r="DR164" s="20"/>
      <c r="DS164" s="20"/>
      <c r="DT164" s="20"/>
    </row>
    <row r="165" spans="1:124" s="19" customFormat="1" x14ac:dyDescent="0.2">
      <c r="A165" s="18"/>
      <c r="DR165" s="20"/>
      <c r="DS165" s="20"/>
      <c r="DT165" s="20"/>
    </row>
    <row r="166" spans="1:124" s="19" customFormat="1" x14ac:dyDescent="0.2">
      <c r="A166" s="18"/>
      <c r="DR166" s="20"/>
      <c r="DS166" s="20"/>
      <c r="DT166" s="20"/>
    </row>
    <row r="167" spans="1:124" s="19" customFormat="1" x14ac:dyDescent="0.2">
      <c r="A167" s="18"/>
      <c r="DR167" s="20"/>
      <c r="DS167" s="20"/>
      <c r="DT167" s="20"/>
    </row>
    <row r="168" spans="1:124" s="19" customFormat="1" x14ac:dyDescent="0.2">
      <c r="A168" s="18"/>
      <c r="DR168" s="20"/>
      <c r="DS168" s="20"/>
      <c r="DT168" s="20"/>
    </row>
    <row r="169" spans="1:124" s="19" customFormat="1" x14ac:dyDescent="0.2">
      <c r="A169" s="18"/>
      <c r="DR169" s="20"/>
      <c r="DS169" s="20"/>
      <c r="DT169" s="20"/>
    </row>
    <row r="170" spans="1:124" s="19" customFormat="1" x14ac:dyDescent="0.2">
      <c r="A170" s="18"/>
      <c r="DR170" s="20"/>
      <c r="DS170" s="20"/>
      <c r="DT170" s="20"/>
    </row>
    <row r="171" spans="1:124" s="19" customFormat="1" x14ac:dyDescent="0.2">
      <c r="A171" s="18"/>
      <c r="DR171" s="20"/>
      <c r="DS171" s="20"/>
      <c r="DT171" s="20"/>
    </row>
    <row r="172" spans="1:124" s="19" customFormat="1" x14ac:dyDescent="0.2">
      <c r="A172" s="18"/>
      <c r="DR172" s="20"/>
      <c r="DS172" s="20"/>
      <c r="DT172" s="20"/>
    </row>
    <row r="173" spans="1:124" s="19" customFormat="1" x14ac:dyDescent="0.2">
      <c r="A173" s="18"/>
      <c r="DR173" s="20"/>
      <c r="DS173" s="20"/>
      <c r="DT173" s="20"/>
    </row>
    <row r="174" spans="1:124" s="19" customFormat="1" x14ac:dyDescent="0.2">
      <c r="A174" s="18"/>
      <c r="DR174" s="20"/>
      <c r="DS174" s="20"/>
      <c r="DT174" s="20"/>
    </row>
    <row r="175" spans="1:124" s="19" customFormat="1" x14ac:dyDescent="0.2">
      <c r="A175" s="18"/>
      <c r="DR175" s="20"/>
      <c r="DS175" s="20"/>
      <c r="DT175" s="20"/>
    </row>
    <row r="176" spans="1:124" s="19" customFormat="1" x14ac:dyDescent="0.2">
      <c r="A176" s="18"/>
      <c r="DR176" s="20"/>
      <c r="DS176" s="20"/>
      <c r="DT176" s="20"/>
    </row>
    <row r="177" spans="1:124" s="19" customFormat="1" x14ac:dyDescent="0.2">
      <c r="A177" s="18"/>
      <c r="DR177" s="20"/>
      <c r="DS177" s="20"/>
      <c r="DT177" s="20"/>
    </row>
    <row r="178" spans="1:124" s="19" customFormat="1" x14ac:dyDescent="0.2">
      <c r="A178" s="18"/>
      <c r="DR178" s="20"/>
      <c r="DS178" s="20"/>
      <c r="DT178" s="20"/>
    </row>
    <row r="179" spans="1:124" s="19" customFormat="1" x14ac:dyDescent="0.2">
      <c r="A179" s="18"/>
      <c r="DR179" s="20"/>
      <c r="DS179" s="20"/>
      <c r="DT179" s="20"/>
    </row>
    <row r="180" spans="1:124" s="19" customFormat="1" x14ac:dyDescent="0.2">
      <c r="A180" s="18"/>
      <c r="DR180" s="20"/>
      <c r="DS180" s="20"/>
      <c r="DT180" s="20"/>
    </row>
    <row r="181" spans="1:124" s="19" customFormat="1" x14ac:dyDescent="0.2">
      <c r="A181" s="18"/>
      <c r="DR181" s="20"/>
      <c r="DS181" s="20"/>
      <c r="DT181" s="20"/>
    </row>
    <row r="182" spans="1:124" s="19" customFormat="1" x14ac:dyDescent="0.2">
      <c r="A182" s="18"/>
      <c r="DR182" s="20"/>
      <c r="DS182" s="20"/>
      <c r="DT182" s="20"/>
    </row>
    <row r="183" spans="1:124" s="19" customFormat="1" x14ac:dyDescent="0.2">
      <c r="A183" s="18"/>
      <c r="DR183" s="20"/>
      <c r="DS183" s="20"/>
      <c r="DT183" s="20"/>
    </row>
    <row r="184" spans="1:124" s="19" customFormat="1" x14ac:dyDescent="0.2">
      <c r="A184" s="18"/>
      <c r="DR184" s="20"/>
      <c r="DS184" s="20"/>
      <c r="DT184" s="20"/>
    </row>
    <row r="185" spans="1:124" s="19" customFormat="1" x14ac:dyDescent="0.2">
      <c r="A185" s="18"/>
      <c r="DR185" s="20"/>
      <c r="DS185" s="20"/>
      <c r="DT185" s="20"/>
    </row>
    <row r="186" spans="1:124" s="19" customFormat="1" x14ac:dyDescent="0.2">
      <c r="A186" s="18"/>
      <c r="DR186" s="20"/>
      <c r="DS186" s="20"/>
      <c r="DT186" s="20"/>
    </row>
    <row r="187" spans="1:124" s="19" customFormat="1" x14ac:dyDescent="0.2">
      <c r="A187" s="18"/>
      <c r="DR187" s="20"/>
      <c r="DS187" s="20"/>
      <c r="DT187" s="20"/>
    </row>
    <row r="188" spans="1:124" s="19" customFormat="1" x14ac:dyDescent="0.2">
      <c r="A188" s="18"/>
      <c r="DR188" s="20"/>
      <c r="DS188" s="20"/>
      <c r="DT188" s="20"/>
    </row>
    <row r="189" spans="1:124" s="19" customFormat="1" x14ac:dyDescent="0.2">
      <c r="A189" s="18"/>
      <c r="DR189" s="20"/>
      <c r="DS189" s="20"/>
      <c r="DT189" s="20"/>
    </row>
    <row r="190" spans="1:124" s="19" customFormat="1" x14ac:dyDescent="0.2">
      <c r="A190" s="18"/>
      <c r="DR190" s="20"/>
      <c r="DS190" s="20"/>
      <c r="DT190" s="20"/>
    </row>
    <row r="191" spans="1:124" s="19" customFormat="1" x14ac:dyDescent="0.2">
      <c r="A191" s="18"/>
      <c r="DR191" s="20"/>
      <c r="DS191" s="20"/>
      <c r="DT191" s="20"/>
    </row>
    <row r="192" spans="1:124" s="19" customFormat="1" x14ac:dyDescent="0.2">
      <c r="A192" s="18"/>
      <c r="DR192" s="20"/>
      <c r="DS192" s="20"/>
      <c r="DT192" s="20"/>
    </row>
    <row r="193" spans="1:124" s="19" customFormat="1" x14ac:dyDescent="0.2">
      <c r="A193" s="18"/>
      <c r="DR193" s="20"/>
      <c r="DS193" s="20"/>
      <c r="DT193" s="20"/>
    </row>
    <row r="194" spans="1:124" s="19" customFormat="1" x14ac:dyDescent="0.2">
      <c r="A194" s="18"/>
      <c r="DR194" s="20"/>
      <c r="DS194" s="20"/>
      <c r="DT194" s="20"/>
    </row>
    <row r="195" spans="1:124" s="19" customFormat="1" x14ac:dyDescent="0.2">
      <c r="A195" s="18"/>
      <c r="DR195" s="20"/>
      <c r="DS195" s="20"/>
      <c r="DT195" s="20"/>
    </row>
    <row r="196" spans="1:124" s="19" customFormat="1" x14ac:dyDescent="0.2">
      <c r="A196" s="18"/>
      <c r="DR196" s="20"/>
      <c r="DS196" s="20"/>
      <c r="DT196" s="20"/>
    </row>
    <row r="197" spans="1:124" s="19" customFormat="1" x14ac:dyDescent="0.2">
      <c r="A197" s="18"/>
      <c r="DR197" s="20"/>
      <c r="DS197" s="20"/>
      <c r="DT197" s="20"/>
    </row>
    <row r="198" spans="1:124" s="19" customFormat="1" x14ac:dyDescent="0.2">
      <c r="A198" s="18"/>
      <c r="DR198" s="20"/>
      <c r="DS198" s="20"/>
      <c r="DT198" s="20"/>
    </row>
    <row r="199" spans="1:124" s="19" customFormat="1" x14ac:dyDescent="0.2">
      <c r="A199" s="18"/>
      <c r="DR199" s="20"/>
      <c r="DS199" s="20"/>
      <c r="DT199" s="20"/>
    </row>
    <row r="200" spans="1:124" s="19" customFormat="1" x14ac:dyDescent="0.2">
      <c r="A200" s="18"/>
      <c r="DR200" s="20"/>
      <c r="DS200" s="20"/>
      <c r="DT200" s="20"/>
    </row>
    <row r="201" spans="1:124" s="19" customFormat="1" x14ac:dyDescent="0.2">
      <c r="A201" s="18"/>
      <c r="DR201" s="20"/>
      <c r="DS201" s="20"/>
      <c r="DT201" s="20"/>
    </row>
    <row r="202" spans="1:124" s="19" customFormat="1" x14ac:dyDescent="0.2">
      <c r="A202" s="18"/>
      <c r="DR202" s="20"/>
      <c r="DS202" s="20"/>
      <c r="DT202" s="20"/>
    </row>
    <row r="203" spans="1:124" s="19" customFormat="1" x14ac:dyDescent="0.2">
      <c r="A203" s="18"/>
      <c r="DR203" s="20"/>
      <c r="DS203" s="20"/>
      <c r="DT203" s="20"/>
    </row>
    <row r="204" spans="1:124" s="19" customFormat="1" x14ac:dyDescent="0.2">
      <c r="A204" s="18"/>
      <c r="DR204" s="20"/>
      <c r="DS204" s="20"/>
      <c r="DT204" s="20"/>
    </row>
    <row r="205" spans="1:124" s="19" customFormat="1" x14ac:dyDescent="0.2">
      <c r="A205" s="18"/>
      <c r="DR205" s="20"/>
      <c r="DS205" s="20"/>
      <c r="DT205" s="20"/>
    </row>
    <row r="206" spans="1:124" s="19" customFormat="1" x14ac:dyDescent="0.2">
      <c r="A206" s="18"/>
      <c r="DR206" s="20"/>
      <c r="DS206" s="20"/>
      <c r="DT206" s="20"/>
    </row>
    <row r="207" spans="1:124" s="19" customFormat="1" x14ac:dyDescent="0.2">
      <c r="A207" s="18"/>
      <c r="DR207" s="20"/>
      <c r="DS207" s="20"/>
      <c r="DT207" s="20"/>
    </row>
    <row r="208" spans="1:124" s="19" customFormat="1" x14ac:dyDescent="0.2">
      <c r="A208" s="18"/>
      <c r="DR208" s="20"/>
      <c r="DS208" s="20"/>
      <c r="DT208" s="20"/>
    </row>
    <row r="209" spans="1:124" s="19" customFormat="1" x14ac:dyDescent="0.2">
      <c r="A209" s="18"/>
      <c r="DR209" s="20"/>
      <c r="DS209" s="20"/>
      <c r="DT209" s="20"/>
    </row>
    <row r="210" spans="1:124" s="19" customFormat="1" x14ac:dyDescent="0.2">
      <c r="A210" s="18"/>
      <c r="DR210" s="20"/>
      <c r="DS210" s="20"/>
      <c r="DT210" s="20"/>
    </row>
    <row r="211" spans="1:124" s="19" customFormat="1" x14ac:dyDescent="0.2">
      <c r="A211" s="18"/>
      <c r="DR211" s="20"/>
      <c r="DS211" s="20"/>
      <c r="DT211" s="20"/>
    </row>
    <row r="212" spans="1:124" s="19" customFormat="1" x14ac:dyDescent="0.2">
      <c r="A212" s="18"/>
      <c r="DR212" s="20"/>
      <c r="DS212" s="20"/>
      <c r="DT212" s="20"/>
    </row>
    <row r="213" spans="1:124" s="19" customFormat="1" x14ac:dyDescent="0.2">
      <c r="A213" s="18"/>
      <c r="DR213" s="20"/>
      <c r="DS213" s="20"/>
      <c r="DT213" s="20"/>
    </row>
    <row r="214" spans="1:124" s="19" customFormat="1" x14ac:dyDescent="0.2">
      <c r="A214" s="18"/>
      <c r="DR214" s="20"/>
      <c r="DS214" s="20"/>
      <c r="DT214" s="20"/>
    </row>
    <row r="215" spans="1:124" s="19" customFormat="1" x14ac:dyDescent="0.2">
      <c r="A215" s="18"/>
      <c r="DR215" s="20"/>
      <c r="DS215" s="20"/>
      <c r="DT215" s="20"/>
    </row>
    <row r="216" spans="1:124" s="19" customFormat="1" x14ac:dyDescent="0.2">
      <c r="A216" s="18"/>
      <c r="DR216" s="20"/>
      <c r="DS216" s="20"/>
      <c r="DT216" s="20"/>
    </row>
    <row r="217" spans="1:124" s="19" customFormat="1" x14ac:dyDescent="0.2">
      <c r="A217" s="18"/>
      <c r="DR217" s="20"/>
      <c r="DS217" s="20"/>
      <c r="DT217" s="20"/>
    </row>
    <row r="218" spans="1:124" s="19" customFormat="1" x14ac:dyDescent="0.2">
      <c r="A218" s="18"/>
      <c r="DR218" s="20"/>
      <c r="DS218" s="20"/>
      <c r="DT218" s="20"/>
    </row>
    <row r="219" spans="1:124" s="19" customFormat="1" x14ac:dyDescent="0.2">
      <c r="A219" s="18"/>
      <c r="DR219" s="20"/>
      <c r="DS219" s="20"/>
      <c r="DT219" s="20"/>
    </row>
    <row r="220" spans="1:124" s="19" customFormat="1" x14ac:dyDescent="0.2">
      <c r="A220" s="18"/>
      <c r="DR220" s="20"/>
      <c r="DS220" s="20"/>
      <c r="DT220" s="20"/>
    </row>
    <row r="221" spans="1:124" s="19" customFormat="1" x14ac:dyDescent="0.2">
      <c r="A221" s="18"/>
      <c r="DR221" s="20"/>
      <c r="DS221" s="20"/>
      <c r="DT221" s="20"/>
    </row>
    <row r="222" spans="1:124" s="19" customFormat="1" x14ac:dyDescent="0.2">
      <c r="A222" s="18"/>
      <c r="DR222" s="20"/>
      <c r="DS222" s="20"/>
      <c r="DT222" s="20"/>
    </row>
    <row r="223" spans="1:124" s="19" customFormat="1" x14ac:dyDescent="0.2">
      <c r="A223" s="18"/>
      <c r="DR223" s="20"/>
      <c r="DS223" s="20"/>
      <c r="DT223" s="20"/>
    </row>
    <row r="224" spans="1:124" s="19" customFormat="1" x14ac:dyDescent="0.2">
      <c r="A224" s="18"/>
      <c r="DR224" s="20"/>
      <c r="DS224" s="20"/>
      <c r="DT224" s="20"/>
    </row>
    <row r="225" spans="1:124" s="19" customFormat="1" x14ac:dyDescent="0.2">
      <c r="A225" s="18"/>
      <c r="DR225" s="20"/>
      <c r="DS225" s="20"/>
      <c r="DT225" s="20"/>
    </row>
    <row r="226" spans="1:124" s="19" customFormat="1" x14ac:dyDescent="0.2">
      <c r="A226" s="18"/>
      <c r="DR226" s="20"/>
      <c r="DS226" s="20"/>
      <c r="DT226" s="20"/>
    </row>
    <row r="227" spans="1:124" s="19" customFormat="1" x14ac:dyDescent="0.2">
      <c r="A227" s="18"/>
      <c r="DR227" s="20"/>
      <c r="DS227" s="20"/>
      <c r="DT227" s="20"/>
    </row>
    <row r="228" spans="1:124" s="19" customFormat="1" x14ac:dyDescent="0.2">
      <c r="A228" s="18"/>
      <c r="DR228" s="20"/>
      <c r="DS228" s="20"/>
      <c r="DT228" s="20"/>
    </row>
    <row r="229" spans="1:124" s="19" customFormat="1" x14ac:dyDescent="0.2">
      <c r="A229" s="18"/>
      <c r="DR229" s="20"/>
      <c r="DS229" s="20"/>
      <c r="DT229" s="20"/>
    </row>
    <row r="230" spans="1:124" s="19" customFormat="1" x14ac:dyDescent="0.2">
      <c r="A230" s="18"/>
      <c r="DR230" s="20"/>
      <c r="DS230" s="20"/>
      <c r="DT230" s="20"/>
    </row>
    <row r="231" spans="1:124" s="19" customFormat="1" x14ac:dyDescent="0.2">
      <c r="A231" s="18"/>
      <c r="DR231" s="20"/>
      <c r="DS231" s="20"/>
      <c r="DT231" s="20"/>
    </row>
    <row r="232" spans="1:124" s="19" customFormat="1" x14ac:dyDescent="0.2">
      <c r="A232" s="18"/>
      <c r="DR232" s="20"/>
      <c r="DS232" s="20"/>
      <c r="DT232" s="20"/>
    </row>
    <row r="233" spans="1:124" s="19" customFormat="1" x14ac:dyDescent="0.2">
      <c r="A233" s="18"/>
      <c r="DR233" s="20"/>
      <c r="DS233" s="20"/>
      <c r="DT233" s="20"/>
    </row>
    <row r="234" spans="1:124" s="19" customFormat="1" x14ac:dyDescent="0.2">
      <c r="A234" s="18"/>
      <c r="DR234" s="20"/>
      <c r="DS234" s="20"/>
      <c r="DT234" s="20"/>
    </row>
    <row r="235" spans="1:124" s="19" customFormat="1" x14ac:dyDescent="0.2">
      <c r="A235" s="18"/>
      <c r="DR235" s="20"/>
      <c r="DS235" s="20"/>
      <c r="DT235" s="20"/>
    </row>
    <row r="236" spans="1:124" s="19" customFormat="1" x14ac:dyDescent="0.2">
      <c r="A236" s="18"/>
      <c r="DR236" s="20"/>
      <c r="DS236" s="20"/>
      <c r="DT236" s="20"/>
    </row>
    <row r="237" spans="1:124" s="19" customFormat="1" x14ac:dyDescent="0.2">
      <c r="A237" s="18"/>
      <c r="DR237" s="20"/>
      <c r="DS237" s="20"/>
      <c r="DT237" s="20"/>
    </row>
    <row r="238" spans="1:124" s="19" customFormat="1" x14ac:dyDescent="0.2">
      <c r="A238" s="18"/>
      <c r="DR238" s="20"/>
      <c r="DS238" s="20"/>
      <c r="DT238" s="20"/>
    </row>
    <row r="239" spans="1:124" s="19" customFormat="1" x14ac:dyDescent="0.2">
      <c r="A239" s="18"/>
      <c r="DR239" s="20"/>
      <c r="DS239" s="20"/>
      <c r="DT239" s="20"/>
    </row>
    <row r="240" spans="1:124" s="19" customFormat="1" x14ac:dyDescent="0.2">
      <c r="A240" s="18"/>
      <c r="DR240" s="20"/>
      <c r="DS240" s="20"/>
      <c r="DT240" s="20"/>
    </row>
    <row r="241" spans="1:124" s="19" customFormat="1" x14ac:dyDescent="0.2">
      <c r="A241" s="18"/>
      <c r="DR241" s="20"/>
      <c r="DS241" s="20"/>
      <c r="DT241" s="20"/>
    </row>
    <row r="242" spans="1:124" s="19" customFormat="1" x14ac:dyDescent="0.2">
      <c r="A242" s="18"/>
      <c r="DR242" s="20"/>
      <c r="DS242" s="20"/>
      <c r="DT242" s="20"/>
    </row>
    <row r="243" spans="1:124" s="19" customFormat="1" x14ac:dyDescent="0.2">
      <c r="A243" s="18"/>
      <c r="DR243" s="20"/>
      <c r="DS243" s="20"/>
      <c r="DT243" s="20"/>
    </row>
    <row r="244" spans="1:124" s="19" customFormat="1" x14ac:dyDescent="0.2">
      <c r="A244" s="18"/>
      <c r="DR244" s="20"/>
      <c r="DS244" s="20"/>
      <c r="DT244" s="20"/>
    </row>
    <row r="245" spans="1:124" s="19" customFormat="1" x14ac:dyDescent="0.2">
      <c r="A245" s="18"/>
      <c r="DR245" s="20"/>
      <c r="DS245" s="20"/>
      <c r="DT245" s="20"/>
    </row>
    <row r="246" spans="1:124" s="19" customFormat="1" x14ac:dyDescent="0.2">
      <c r="A246" s="18"/>
      <c r="DR246" s="20"/>
      <c r="DS246" s="20"/>
      <c r="DT246" s="20"/>
    </row>
    <row r="247" spans="1:124" s="19" customFormat="1" x14ac:dyDescent="0.2">
      <c r="A247" s="18"/>
      <c r="DR247" s="20"/>
      <c r="DS247" s="20"/>
      <c r="DT247" s="20"/>
    </row>
    <row r="248" spans="1:124" s="19" customFormat="1" x14ac:dyDescent="0.2">
      <c r="A248" s="18"/>
      <c r="DR248" s="20"/>
      <c r="DS248" s="20"/>
      <c r="DT248" s="20"/>
    </row>
    <row r="249" spans="1:124" s="19" customFormat="1" x14ac:dyDescent="0.2">
      <c r="A249" s="18"/>
      <c r="DR249" s="20"/>
      <c r="DS249" s="20"/>
      <c r="DT249" s="20"/>
    </row>
    <row r="250" spans="1:124" s="19" customFormat="1" x14ac:dyDescent="0.2">
      <c r="A250" s="18"/>
      <c r="DR250" s="20"/>
      <c r="DS250" s="20"/>
      <c r="DT250" s="20"/>
    </row>
    <row r="251" spans="1:124" s="19" customFormat="1" x14ac:dyDescent="0.2">
      <c r="A251" s="18"/>
      <c r="DR251" s="20"/>
      <c r="DS251" s="20"/>
      <c r="DT251" s="20"/>
    </row>
    <row r="252" spans="1:124" s="19" customFormat="1" x14ac:dyDescent="0.2">
      <c r="A252" s="18"/>
      <c r="DR252" s="20"/>
      <c r="DS252" s="20"/>
      <c r="DT252" s="20"/>
    </row>
    <row r="253" spans="1:124" s="19" customFormat="1" x14ac:dyDescent="0.2">
      <c r="A253" s="18"/>
      <c r="DR253" s="20"/>
      <c r="DS253" s="20"/>
      <c r="DT253" s="20"/>
    </row>
    <row r="254" spans="1:124" s="19" customFormat="1" x14ac:dyDescent="0.2">
      <c r="A254" s="18"/>
      <c r="DR254" s="20"/>
      <c r="DS254" s="20"/>
      <c r="DT254" s="20"/>
    </row>
    <row r="255" spans="1:124" s="19" customFormat="1" x14ac:dyDescent="0.2">
      <c r="A255" s="18"/>
      <c r="DR255" s="20"/>
      <c r="DS255" s="20"/>
      <c r="DT255" s="20"/>
    </row>
    <row r="256" spans="1:124" s="19" customFormat="1" x14ac:dyDescent="0.2">
      <c r="A256" s="18"/>
      <c r="DR256" s="20"/>
      <c r="DS256" s="20"/>
      <c r="DT256" s="20"/>
    </row>
    <row r="257" spans="1:124" s="19" customFormat="1" x14ac:dyDescent="0.2">
      <c r="A257" s="18"/>
      <c r="DR257" s="20"/>
      <c r="DS257" s="20"/>
      <c r="DT257" s="20"/>
    </row>
    <row r="258" spans="1:124" s="19" customFormat="1" x14ac:dyDescent="0.2">
      <c r="A258" s="18"/>
      <c r="DR258" s="20"/>
      <c r="DS258" s="20"/>
      <c r="DT258" s="20"/>
    </row>
    <row r="259" spans="1:124" s="19" customFormat="1" x14ac:dyDescent="0.2">
      <c r="A259" s="18"/>
      <c r="DR259" s="20"/>
      <c r="DS259" s="20"/>
      <c r="DT259" s="20"/>
    </row>
    <row r="260" spans="1:124" s="19" customFormat="1" x14ac:dyDescent="0.2">
      <c r="A260" s="18"/>
      <c r="DR260" s="20"/>
      <c r="DS260" s="20"/>
      <c r="DT260" s="20"/>
    </row>
    <row r="261" spans="1:124" s="19" customFormat="1" x14ac:dyDescent="0.2">
      <c r="A261" s="18"/>
      <c r="DR261" s="20"/>
      <c r="DS261" s="20"/>
      <c r="DT261" s="20"/>
    </row>
    <row r="262" spans="1:124" s="19" customFormat="1" x14ac:dyDescent="0.2">
      <c r="A262" s="18"/>
      <c r="DR262" s="20"/>
      <c r="DS262" s="20"/>
      <c r="DT262" s="20"/>
    </row>
    <row r="263" spans="1:124" s="19" customFormat="1" x14ac:dyDescent="0.2">
      <c r="A263" s="18"/>
      <c r="DR263" s="20"/>
      <c r="DS263" s="20"/>
      <c r="DT263" s="20"/>
    </row>
    <row r="264" spans="1:124" s="19" customFormat="1" x14ac:dyDescent="0.2">
      <c r="A264" s="18"/>
      <c r="DR264" s="20"/>
      <c r="DS264" s="20"/>
      <c r="DT264" s="20"/>
    </row>
    <row r="265" spans="1:124" s="19" customFormat="1" x14ac:dyDescent="0.2">
      <c r="A265" s="18"/>
      <c r="DR265" s="20"/>
      <c r="DS265" s="20"/>
      <c r="DT265" s="20"/>
    </row>
    <row r="266" spans="1:124" s="19" customFormat="1" x14ac:dyDescent="0.2">
      <c r="A266" s="18"/>
      <c r="DR266" s="20"/>
      <c r="DS266" s="20"/>
      <c r="DT266" s="20"/>
    </row>
    <row r="267" spans="1:124" s="19" customFormat="1" x14ac:dyDescent="0.2">
      <c r="A267" s="18"/>
      <c r="DR267" s="20"/>
      <c r="DS267" s="20"/>
      <c r="DT267" s="20"/>
    </row>
    <row r="268" spans="1:124" s="19" customFormat="1" x14ac:dyDescent="0.2">
      <c r="A268" s="18"/>
      <c r="DR268" s="20"/>
      <c r="DS268" s="20"/>
      <c r="DT268" s="20"/>
    </row>
    <row r="269" spans="1:124" s="19" customFormat="1" x14ac:dyDescent="0.2">
      <c r="A269" s="18"/>
      <c r="DR269" s="20"/>
      <c r="DS269" s="20"/>
      <c r="DT269" s="20"/>
    </row>
    <row r="270" spans="1:124" s="19" customFormat="1" x14ac:dyDescent="0.2">
      <c r="A270" s="18"/>
      <c r="DR270" s="20"/>
      <c r="DS270" s="20"/>
      <c r="DT270" s="20"/>
    </row>
    <row r="271" spans="1:124" s="19" customFormat="1" x14ac:dyDescent="0.2">
      <c r="A271" s="18"/>
      <c r="DR271" s="20"/>
      <c r="DS271" s="20"/>
      <c r="DT271" s="20"/>
    </row>
    <row r="272" spans="1:124" s="19" customFormat="1" x14ac:dyDescent="0.2">
      <c r="A272" s="18"/>
      <c r="DR272" s="20"/>
      <c r="DS272" s="20"/>
      <c r="DT272" s="20"/>
    </row>
    <row r="273" spans="1:124" s="19" customFormat="1" x14ac:dyDescent="0.2">
      <c r="A273" s="18"/>
      <c r="DR273" s="20"/>
      <c r="DS273" s="20"/>
      <c r="DT273" s="20"/>
    </row>
    <row r="274" spans="1:124" s="19" customFormat="1" x14ac:dyDescent="0.2">
      <c r="A274" s="18"/>
      <c r="DR274" s="20"/>
      <c r="DS274" s="20"/>
      <c r="DT274" s="20"/>
    </row>
    <row r="275" spans="1:124" s="19" customFormat="1" x14ac:dyDescent="0.2">
      <c r="A275" s="18"/>
      <c r="DR275" s="20"/>
      <c r="DS275" s="20"/>
      <c r="DT275" s="20"/>
    </row>
    <row r="276" spans="1:124" s="19" customFormat="1" x14ac:dyDescent="0.2">
      <c r="A276" s="18"/>
      <c r="DR276" s="20"/>
      <c r="DS276" s="20"/>
      <c r="DT276" s="20"/>
    </row>
    <row r="277" spans="1:124" s="19" customFormat="1" x14ac:dyDescent="0.2">
      <c r="A277" s="18"/>
      <c r="DR277" s="20"/>
      <c r="DS277" s="20"/>
      <c r="DT277" s="20"/>
    </row>
    <row r="278" spans="1:124" s="19" customFormat="1" x14ac:dyDescent="0.2">
      <c r="A278" s="18"/>
      <c r="DR278" s="20"/>
      <c r="DS278" s="20"/>
      <c r="DT278" s="20"/>
    </row>
    <row r="279" spans="1:124" s="19" customFormat="1" x14ac:dyDescent="0.2">
      <c r="A279" s="18"/>
      <c r="DR279" s="20"/>
      <c r="DS279" s="20"/>
      <c r="DT279" s="20"/>
    </row>
    <row r="280" spans="1:124" s="19" customFormat="1" x14ac:dyDescent="0.2">
      <c r="A280" s="18"/>
      <c r="DR280" s="20"/>
      <c r="DS280" s="20"/>
      <c r="DT280" s="20"/>
    </row>
    <row r="281" spans="1:124" s="19" customFormat="1" x14ac:dyDescent="0.2">
      <c r="A281" s="18"/>
      <c r="DR281" s="20"/>
      <c r="DS281" s="20"/>
      <c r="DT281" s="20"/>
    </row>
    <row r="282" spans="1:124" s="19" customFormat="1" x14ac:dyDescent="0.2">
      <c r="A282" s="18"/>
      <c r="DR282" s="20"/>
      <c r="DS282" s="20"/>
      <c r="DT282" s="20"/>
    </row>
    <row r="283" spans="1:124" s="19" customFormat="1" x14ac:dyDescent="0.2">
      <c r="A283" s="18"/>
      <c r="DR283" s="20"/>
      <c r="DS283" s="20"/>
      <c r="DT283" s="20"/>
    </row>
    <row r="284" spans="1:124" s="19" customFormat="1" x14ac:dyDescent="0.2">
      <c r="A284" s="18"/>
      <c r="DR284" s="20"/>
      <c r="DS284" s="20"/>
      <c r="DT284" s="20"/>
    </row>
    <row r="285" spans="1:124" s="19" customFormat="1" x14ac:dyDescent="0.2">
      <c r="A285" s="18"/>
      <c r="DR285" s="20"/>
      <c r="DS285" s="20"/>
      <c r="DT285" s="20"/>
    </row>
    <row r="286" spans="1:124" s="19" customFormat="1" x14ac:dyDescent="0.2">
      <c r="A286" s="18"/>
      <c r="DR286" s="20"/>
      <c r="DS286" s="20"/>
      <c r="DT286" s="20"/>
    </row>
    <row r="287" spans="1:124" s="19" customFormat="1" x14ac:dyDescent="0.2">
      <c r="A287" s="18"/>
      <c r="DR287" s="20"/>
      <c r="DS287" s="20"/>
      <c r="DT287" s="20"/>
    </row>
    <row r="288" spans="1:124" s="19" customFormat="1" x14ac:dyDescent="0.2">
      <c r="A288" s="18"/>
      <c r="DR288" s="20"/>
      <c r="DS288" s="20"/>
      <c r="DT288" s="20"/>
    </row>
    <row r="289" spans="1:124" s="19" customFormat="1" x14ac:dyDescent="0.2">
      <c r="A289" s="18"/>
      <c r="DR289" s="20"/>
      <c r="DS289" s="20"/>
      <c r="DT289" s="20"/>
    </row>
    <row r="290" spans="1:124" s="19" customFormat="1" x14ac:dyDescent="0.2">
      <c r="A290" s="18"/>
      <c r="DR290" s="20"/>
      <c r="DS290" s="20"/>
      <c r="DT290" s="20"/>
    </row>
    <row r="291" spans="1:124" s="19" customFormat="1" x14ac:dyDescent="0.2">
      <c r="A291" s="18"/>
      <c r="DR291" s="20"/>
      <c r="DS291" s="20"/>
      <c r="DT291" s="20"/>
    </row>
    <row r="292" spans="1:124" s="19" customFormat="1" x14ac:dyDescent="0.2">
      <c r="A292" s="18"/>
      <c r="DR292" s="20"/>
      <c r="DS292" s="20"/>
      <c r="DT292" s="20"/>
    </row>
    <row r="293" spans="1:124" s="19" customFormat="1" x14ac:dyDescent="0.2">
      <c r="A293" s="18"/>
      <c r="DR293" s="20"/>
      <c r="DS293" s="20"/>
      <c r="DT293" s="20"/>
    </row>
    <row r="294" spans="1:124" s="19" customFormat="1" x14ac:dyDescent="0.2">
      <c r="A294" s="18"/>
      <c r="DR294" s="20"/>
      <c r="DS294" s="20"/>
      <c r="DT294" s="20"/>
    </row>
    <row r="295" spans="1:124" s="19" customFormat="1" x14ac:dyDescent="0.2">
      <c r="A295" s="18"/>
      <c r="DR295" s="20"/>
      <c r="DS295" s="20"/>
      <c r="DT295" s="20"/>
    </row>
    <row r="296" spans="1:124" s="19" customFormat="1" x14ac:dyDescent="0.2">
      <c r="A296" s="18"/>
      <c r="DR296" s="20"/>
      <c r="DS296" s="20"/>
      <c r="DT296" s="20"/>
    </row>
    <row r="297" spans="1:124" s="19" customFormat="1" x14ac:dyDescent="0.2">
      <c r="A297" s="18"/>
      <c r="DR297" s="20"/>
      <c r="DS297" s="20"/>
      <c r="DT297" s="20"/>
    </row>
    <row r="298" spans="1:124" s="19" customFormat="1" x14ac:dyDescent="0.2">
      <c r="A298" s="18"/>
      <c r="DR298" s="20"/>
      <c r="DS298" s="20"/>
      <c r="DT298" s="20"/>
    </row>
    <row r="299" spans="1:124" s="19" customFormat="1" x14ac:dyDescent="0.2">
      <c r="A299" s="18"/>
      <c r="DR299" s="20"/>
      <c r="DS299" s="20"/>
      <c r="DT299" s="20"/>
    </row>
    <row r="300" spans="1:124" s="19" customFormat="1" x14ac:dyDescent="0.2">
      <c r="A300" s="18"/>
      <c r="DR300" s="20"/>
      <c r="DS300" s="20"/>
      <c r="DT300" s="20"/>
    </row>
    <row r="301" spans="1:124" s="19" customFormat="1" x14ac:dyDescent="0.2">
      <c r="A301" s="18"/>
      <c r="DR301" s="20"/>
      <c r="DS301" s="20"/>
      <c r="DT301" s="20"/>
    </row>
    <row r="302" spans="1:124" s="19" customFormat="1" x14ac:dyDescent="0.2">
      <c r="A302" s="18"/>
      <c r="DR302" s="20"/>
      <c r="DS302" s="20"/>
      <c r="DT302" s="20"/>
    </row>
    <row r="303" spans="1:124" s="19" customFormat="1" x14ac:dyDescent="0.2">
      <c r="A303" s="18"/>
      <c r="DR303" s="20"/>
      <c r="DS303" s="20"/>
      <c r="DT303" s="20"/>
    </row>
    <row r="304" spans="1:124" s="19" customFormat="1" x14ac:dyDescent="0.2">
      <c r="A304" s="18"/>
      <c r="DR304" s="20"/>
      <c r="DS304" s="20"/>
      <c r="DT304" s="20"/>
    </row>
    <row r="305" spans="1:124" s="19" customFormat="1" x14ac:dyDescent="0.2">
      <c r="A305" s="18"/>
      <c r="DR305" s="20"/>
      <c r="DS305" s="20"/>
      <c r="DT305" s="20"/>
    </row>
    <row r="306" spans="1:124" s="19" customFormat="1" x14ac:dyDescent="0.2">
      <c r="A306" s="18"/>
      <c r="DR306" s="20"/>
      <c r="DS306" s="20"/>
      <c r="DT306" s="20"/>
    </row>
    <row r="307" spans="1:124" s="19" customFormat="1" x14ac:dyDescent="0.2">
      <c r="A307" s="18"/>
      <c r="DR307" s="20"/>
      <c r="DS307" s="20"/>
      <c r="DT307" s="20"/>
    </row>
    <row r="308" spans="1:124" s="19" customFormat="1" x14ac:dyDescent="0.2">
      <c r="A308" s="18"/>
      <c r="DR308" s="20"/>
      <c r="DS308" s="20"/>
      <c r="DT308" s="20"/>
    </row>
    <row r="309" spans="1:124" s="19" customFormat="1" x14ac:dyDescent="0.2">
      <c r="A309" s="18"/>
      <c r="DR309" s="20"/>
      <c r="DS309" s="20"/>
      <c r="DT309" s="20"/>
    </row>
    <row r="310" spans="1:124" s="19" customFormat="1" x14ac:dyDescent="0.2">
      <c r="A310" s="18"/>
      <c r="DR310" s="20"/>
      <c r="DS310" s="20"/>
      <c r="DT310" s="20"/>
    </row>
    <row r="311" spans="1:124" s="19" customFormat="1" x14ac:dyDescent="0.2">
      <c r="A311" s="18"/>
      <c r="DR311" s="20"/>
      <c r="DS311" s="20"/>
      <c r="DT311" s="20"/>
    </row>
    <row r="312" spans="1:124" s="19" customFormat="1" x14ac:dyDescent="0.2">
      <c r="A312" s="18"/>
      <c r="DR312" s="20"/>
      <c r="DS312" s="20"/>
      <c r="DT312" s="20"/>
    </row>
    <row r="313" spans="1:124" s="19" customFormat="1" x14ac:dyDescent="0.2">
      <c r="A313" s="18"/>
      <c r="DR313" s="20"/>
      <c r="DS313" s="20"/>
      <c r="DT313" s="20"/>
    </row>
    <row r="314" spans="1:124" s="19" customFormat="1" x14ac:dyDescent="0.2">
      <c r="A314" s="18"/>
      <c r="DR314" s="20"/>
      <c r="DS314" s="20"/>
      <c r="DT314" s="20"/>
    </row>
    <row r="315" spans="1:124" s="19" customFormat="1" x14ac:dyDescent="0.2">
      <c r="A315" s="18"/>
      <c r="DR315" s="20"/>
      <c r="DS315" s="20"/>
      <c r="DT315" s="20"/>
    </row>
    <row r="316" spans="1:124" s="19" customFormat="1" x14ac:dyDescent="0.2">
      <c r="A316" s="18"/>
      <c r="DR316" s="20"/>
      <c r="DS316" s="20"/>
      <c r="DT316" s="20"/>
    </row>
    <row r="317" spans="1:124" s="19" customFormat="1" x14ac:dyDescent="0.2">
      <c r="A317" s="18"/>
      <c r="DR317" s="20"/>
      <c r="DS317" s="20"/>
      <c r="DT317" s="20"/>
    </row>
    <row r="318" spans="1:124" s="19" customFormat="1" x14ac:dyDescent="0.2">
      <c r="A318" s="18"/>
      <c r="DR318" s="20"/>
      <c r="DS318" s="20"/>
      <c r="DT318" s="20"/>
    </row>
    <row r="319" spans="1:124" s="19" customFormat="1" x14ac:dyDescent="0.2">
      <c r="A319" s="18"/>
      <c r="DR319" s="20"/>
      <c r="DS319" s="20"/>
      <c r="DT319" s="20"/>
    </row>
    <row r="320" spans="1:124" s="19" customFormat="1" x14ac:dyDescent="0.2">
      <c r="A320" s="18"/>
      <c r="DR320" s="20"/>
      <c r="DS320" s="20"/>
      <c r="DT320" s="20"/>
    </row>
    <row r="321" spans="1:124" s="19" customFormat="1" x14ac:dyDescent="0.2">
      <c r="A321" s="18"/>
      <c r="DR321" s="20"/>
      <c r="DS321" s="20"/>
      <c r="DT321" s="20"/>
    </row>
    <row r="322" spans="1:124" s="19" customFormat="1" x14ac:dyDescent="0.2">
      <c r="A322" s="18"/>
      <c r="DR322" s="20"/>
      <c r="DS322" s="20"/>
      <c r="DT322" s="20"/>
    </row>
    <row r="323" spans="1:124" s="19" customFormat="1" x14ac:dyDescent="0.2">
      <c r="A323" s="18"/>
      <c r="DR323" s="20"/>
      <c r="DS323" s="20"/>
      <c r="DT323" s="20"/>
    </row>
    <row r="324" spans="1:124" s="19" customFormat="1" x14ac:dyDescent="0.2">
      <c r="A324" s="18"/>
      <c r="DR324" s="20"/>
      <c r="DS324" s="20"/>
      <c r="DT324" s="20"/>
    </row>
    <row r="325" spans="1:124" s="19" customFormat="1" x14ac:dyDescent="0.2">
      <c r="A325" s="18"/>
      <c r="DR325" s="20"/>
      <c r="DS325" s="20"/>
      <c r="DT325" s="20"/>
    </row>
    <row r="326" spans="1:124" s="19" customFormat="1" x14ac:dyDescent="0.2">
      <c r="A326" s="18"/>
      <c r="DR326" s="20"/>
      <c r="DS326" s="20"/>
      <c r="DT326" s="20"/>
    </row>
    <row r="327" spans="1:124" s="19" customFormat="1" x14ac:dyDescent="0.2">
      <c r="A327" s="18"/>
      <c r="DR327" s="20"/>
      <c r="DS327" s="20"/>
      <c r="DT327" s="20"/>
    </row>
    <row r="328" spans="1:124" s="19" customFormat="1" x14ac:dyDescent="0.2">
      <c r="A328" s="18"/>
      <c r="DR328" s="20"/>
      <c r="DS328" s="20"/>
      <c r="DT328" s="20"/>
    </row>
    <row r="329" spans="1:124" s="19" customFormat="1" x14ac:dyDescent="0.2">
      <c r="A329" s="18"/>
      <c r="DR329" s="20"/>
      <c r="DS329" s="20"/>
      <c r="DT329" s="20"/>
    </row>
    <row r="330" spans="1:124" s="19" customFormat="1" x14ac:dyDescent="0.2">
      <c r="A330" s="18"/>
      <c r="DR330" s="20"/>
      <c r="DS330" s="20"/>
      <c r="DT330" s="20"/>
    </row>
    <row r="331" spans="1:124" s="19" customFormat="1" x14ac:dyDescent="0.2">
      <c r="A331" s="18"/>
      <c r="DR331" s="20"/>
      <c r="DS331" s="20"/>
      <c r="DT331" s="20"/>
    </row>
    <row r="332" spans="1:124" s="19" customFormat="1" x14ac:dyDescent="0.2">
      <c r="A332" s="18"/>
      <c r="DR332" s="20"/>
      <c r="DS332" s="20"/>
      <c r="DT332" s="20"/>
    </row>
    <row r="333" spans="1:124" s="19" customFormat="1" x14ac:dyDescent="0.2">
      <c r="A333" s="18"/>
      <c r="DR333" s="20"/>
      <c r="DS333" s="20"/>
      <c r="DT333" s="20"/>
    </row>
    <row r="334" spans="1:124" s="19" customFormat="1" x14ac:dyDescent="0.2">
      <c r="A334" s="18"/>
      <c r="DR334" s="20"/>
      <c r="DS334" s="20"/>
      <c r="DT334" s="20"/>
    </row>
    <row r="335" spans="1:124" s="19" customFormat="1" x14ac:dyDescent="0.2">
      <c r="A335" s="18"/>
      <c r="DR335" s="20"/>
      <c r="DS335" s="20"/>
      <c r="DT335" s="20"/>
    </row>
    <row r="336" spans="1:124" s="19" customFormat="1" x14ac:dyDescent="0.2">
      <c r="A336" s="18"/>
      <c r="DR336" s="20"/>
      <c r="DS336" s="20"/>
      <c r="DT336" s="20"/>
    </row>
    <row r="337" spans="1:124" s="19" customFormat="1" x14ac:dyDescent="0.2">
      <c r="A337" s="18"/>
      <c r="DR337" s="20"/>
      <c r="DS337" s="20"/>
      <c r="DT337" s="20"/>
    </row>
    <row r="338" spans="1:124" s="19" customFormat="1" x14ac:dyDescent="0.2">
      <c r="A338" s="18"/>
      <c r="DR338" s="20"/>
      <c r="DS338" s="20"/>
      <c r="DT338" s="20"/>
    </row>
    <row r="339" spans="1:124" s="19" customFormat="1" x14ac:dyDescent="0.2">
      <c r="A339" s="18"/>
      <c r="DR339" s="20"/>
      <c r="DS339" s="20"/>
      <c r="DT339" s="20"/>
    </row>
    <row r="340" spans="1:124" s="19" customFormat="1" x14ac:dyDescent="0.2">
      <c r="A340" s="18"/>
      <c r="DR340" s="20"/>
      <c r="DS340" s="20"/>
      <c r="DT340" s="20"/>
    </row>
    <row r="341" spans="1:124" s="19" customFormat="1" x14ac:dyDescent="0.2">
      <c r="A341" s="18"/>
      <c r="DR341" s="20"/>
      <c r="DS341" s="20"/>
      <c r="DT341" s="20"/>
    </row>
    <row r="342" spans="1:124" s="19" customFormat="1" x14ac:dyDescent="0.2">
      <c r="A342" s="18"/>
      <c r="DR342" s="20"/>
      <c r="DS342" s="20"/>
      <c r="DT342" s="20"/>
    </row>
    <row r="343" spans="1:124" s="19" customFormat="1" x14ac:dyDescent="0.2">
      <c r="A343" s="18"/>
      <c r="DR343" s="20"/>
      <c r="DS343" s="20"/>
      <c r="DT343" s="20"/>
    </row>
    <row r="344" spans="1:124" s="19" customFormat="1" x14ac:dyDescent="0.2">
      <c r="A344" s="18"/>
      <c r="DR344" s="20"/>
      <c r="DS344" s="20"/>
      <c r="DT344" s="20"/>
    </row>
    <row r="345" spans="1:124" s="19" customFormat="1" x14ac:dyDescent="0.2">
      <c r="A345" s="18"/>
      <c r="DR345" s="20"/>
      <c r="DS345" s="20"/>
      <c r="DT345" s="20"/>
    </row>
    <row r="346" spans="1:124" s="19" customFormat="1" x14ac:dyDescent="0.2">
      <c r="A346" s="18"/>
      <c r="DR346" s="20"/>
      <c r="DS346" s="20"/>
      <c r="DT346" s="20"/>
    </row>
    <row r="347" spans="1:124" s="19" customFormat="1" x14ac:dyDescent="0.2">
      <c r="A347" s="18"/>
      <c r="DR347" s="20"/>
      <c r="DS347" s="20"/>
      <c r="DT347" s="20"/>
    </row>
    <row r="348" spans="1:124" s="19" customFormat="1" x14ac:dyDescent="0.2">
      <c r="A348" s="18"/>
      <c r="DR348" s="20"/>
      <c r="DS348" s="20"/>
      <c r="DT348" s="20"/>
    </row>
    <row r="349" spans="1:124" s="19" customFormat="1" x14ac:dyDescent="0.2">
      <c r="A349" s="18"/>
      <c r="DR349" s="20"/>
      <c r="DS349" s="20"/>
      <c r="DT349" s="20"/>
    </row>
    <row r="350" spans="1:124" s="19" customFormat="1" x14ac:dyDescent="0.2">
      <c r="A350" s="18"/>
      <c r="DR350" s="20"/>
      <c r="DS350" s="20"/>
      <c r="DT350" s="20"/>
    </row>
    <row r="351" spans="1:124" s="19" customFormat="1" x14ac:dyDescent="0.2">
      <c r="A351" s="18"/>
      <c r="DR351" s="20"/>
      <c r="DS351" s="20"/>
      <c r="DT351" s="20"/>
    </row>
    <row r="352" spans="1:124" s="19" customFormat="1" x14ac:dyDescent="0.2">
      <c r="A352" s="18"/>
      <c r="DR352" s="20"/>
      <c r="DS352" s="20"/>
      <c r="DT352" s="20"/>
    </row>
    <row r="353" spans="1:124" s="19" customFormat="1" x14ac:dyDescent="0.2">
      <c r="A353" s="18"/>
      <c r="DR353" s="20"/>
      <c r="DS353" s="20"/>
      <c r="DT353" s="20"/>
    </row>
    <row r="354" spans="1:124" s="19" customFormat="1" x14ac:dyDescent="0.2">
      <c r="A354" s="18"/>
      <c r="DR354" s="20"/>
      <c r="DS354" s="20"/>
      <c r="DT354" s="20"/>
    </row>
    <row r="355" spans="1:124" s="19" customFormat="1" x14ac:dyDescent="0.2">
      <c r="A355" s="18"/>
      <c r="DR355" s="20"/>
      <c r="DS355" s="20"/>
      <c r="DT355" s="20"/>
    </row>
    <row r="356" spans="1:124" s="19" customFormat="1" x14ac:dyDescent="0.2">
      <c r="A356" s="18"/>
      <c r="DR356" s="20"/>
      <c r="DS356" s="20"/>
      <c r="DT356" s="20"/>
    </row>
    <row r="357" spans="1:124" s="19" customFormat="1" x14ac:dyDescent="0.2">
      <c r="A357" s="18"/>
      <c r="DR357" s="20"/>
      <c r="DS357" s="20"/>
      <c r="DT357" s="20"/>
    </row>
    <row r="358" spans="1:124" s="19" customFormat="1" x14ac:dyDescent="0.2">
      <c r="A358" s="18"/>
      <c r="DR358" s="20"/>
      <c r="DS358" s="20"/>
      <c r="DT358" s="20"/>
    </row>
    <row r="359" spans="1:124" s="19" customFormat="1" x14ac:dyDescent="0.2">
      <c r="A359" s="18"/>
      <c r="DR359" s="20"/>
      <c r="DS359" s="20"/>
      <c r="DT359" s="20"/>
    </row>
    <row r="360" spans="1:124" s="19" customFormat="1" x14ac:dyDescent="0.2">
      <c r="A360" s="18"/>
      <c r="DR360" s="20"/>
      <c r="DS360" s="20"/>
      <c r="DT360" s="20"/>
    </row>
    <row r="361" spans="1:124" s="19" customFormat="1" x14ac:dyDescent="0.2">
      <c r="A361" s="18"/>
      <c r="DR361" s="20"/>
      <c r="DS361" s="20"/>
      <c r="DT361" s="20"/>
    </row>
    <row r="362" spans="1:124" s="19" customFormat="1" x14ac:dyDescent="0.2">
      <c r="A362" s="18"/>
      <c r="DR362" s="20"/>
      <c r="DS362" s="20"/>
      <c r="DT362" s="20"/>
    </row>
    <row r="363" spans="1:124" s="19" customFormat="1" x14ac:dyDescent="0.2">
      <c r="A363" s="18"/>
      <c r="DR363" s="20"/>
      <c r="DS363" s="20"/>
      <c r="DT363" s="20"/>
    </row>
    <row r="364" spans="1:124" s="19" customFormat="1" x14ac:dyDescent="0.2">
      <c r="A364" s="18"/>
      <c r="DR364" s="20"/>
      <c r="DS364" s="20"/>
      <c r="DT364" s="20"/>
    </row>
    <row r="365" spans="1:124" s="19" customFormat="1" x14ac:dyDescent="0.2">
      <c r="A365" s="18"/>
      <c r="DR365" s="20"/>
      <c r="DS365" s="20"/>
      <c r="DT365" s="20"/>
    </row>
    <row r="366" spans="1:124" s="19" customFormat="1" x14ac:dyDescent="0.2">
      <c r="A366" s="18"/>
      <c r="DR366" s="20"/>
      <c r="DS366" s="20"/>
      <c r="DT366" s="20"/>
    </row>
    <row r="367" spans="1:124" s="19" customFormat="1" x14ac:dyDescent="0.2">
      <c r="A367" s="18"/>
      <c r="DR367" s="20"/>
      <c r="DS367" s="20"/>
      <c r="DT367" s="20"/>
    </row>
    <row r="368" spans="1:124" s="19" customFormat="1" x14ac:dyDescent="0.2">
      <c r="A368" s="18"/>
      <c r="DR368" s="20"/>
      <c r="DS368" s="20"/>
      <c r="DT368" s="20"/>
    </row>
    <row r="369" spans="1:124" s="19" customFormat="1" x14ac:dyDescent="0.2">
      <c r="A369" s="18"/>
      <c r="DR369" s="20"/>
      <c r="DS369" s="20"/>
      <c r="DT369" s="20"/>
    </row>
    <row r="370" spans="1:124" s="19" customFormat="1" x14ac:dyDescent="0.2">
      <c r="A370" s="18"/>
      <c r="DR370" s="20"/>
      <c r="DS370" s="20"/>
      <c r="DT370" s="20"/>
    </row>
    <row r="371" spans="1:124" s="19" customFormat="1" x14ac:dyDescent="0.2">
      <c r="A371" s="18"/>
      <c r="DR371" s="20"/>
      <c r="DS371" s="20"/>
      <c r="DT371" s="20"/>
    </row>
    <row r="372" spans="1:124" s="19" customFormat="1" x14ac:dyDescent="0.2">
      <c r="A372" s="18"/>
      <c r="DR372" s="20"/>
      <c r="DS372" s="20"/>
      <c r="DT372" s="20"/>
    </row>
    <row r="373" spans="1:124" s="19" customFormat="1" x14ac:dyDescent="0.2">
      <c r="A373" s="18"/>
      <c r="DR373" s="20"/>
      <c r="DS373" s="20"/>
      <c r="DT373" s="20"/>
    </row>
    <row r="374" spans="1:124" s="19" customFormat="1" x14ac:dyDescent="0.2">
      <c r="A374" s="18"/>
      <c r="DR374" s="20"/>
      <c r="DS374" s="20"/>
      <c r="DT374" s="20"/>
    </row>
    <row r="375" spans="1:124" s="19" customFormat="1" x14ac:dyDescent="0.2">
      <c r="A375" s="18"/>
      <c r="DR375" s="20"/>
      <c r="DS375" s="20"/>
      <c r="DT375" s="20"/>
    </row>
    <row r="376" spans="1:124" s="19" customFormat="1" x14ac:dyDescent="0.2">
      <c r="A376" s="18"/>
      <c r="DR376" s="20"/>
      <c r="DS376" s="20"/>
      <c r="DT376" s="20"/>
    </row>
    <row r="377" spans="1:124" s="19" customFormat="1" x14ac:dyDescent="0.2">
      <c r="A377" s="18"/>
      <c r="DR377" s="20"/>
      <c r="DS377" s="20"/>
      <c r="DT377" s="20"/>
    </row>
    <row r="378" spans="1:124" s="19" customFormat="1" x14ac:dyDescent="0.2">
      <c r="A378" s="18"/>
      <c r="DR378" s="20"/>
      <c r="DS378" s="20"/>
      <c r="DT378" s="20"/>
    </row>
    <row r="379" spans="1:124" s="19" customFormat="1" x14ac:dyDescent="0.2">
      <c r="A379" s="18"/>
      <c r="DR379" s="20"/>
      <c r="DS379" s="20"/>
      <c r="DT379" s="20"/>
    </row>
    <row r="380" spans="1:124" s="19" customFormat="1" x14ac:dyDescent="0.2">
      <c r="A380" s="18"/>
      <c r="DR380" s="20"/>
      <c r="DS380" s="20"/>
      <c r="DT380" s="20"/>
    </row>
    <row r="381" spans="1:124" s="19" customFormat="1" x14ac:dyDescent="0.2">
      <c r="A381" s="18"/>
      <c r="DR381" s="20"/>
      <c r="DS381" s="20"/>
      <c r="DT381" s="20"/>
    </row>
    <row r="382" spans="1:124" s="19" customFormat="1" x14ac:dyDescent="0.2">
      <c r="A382" s="18"/>
      <c r="DR382" s="20"/>
      <c r="DS382" s="20"/>
      <c r="DT382" s="20"/>
    </row>
    <row r="383" spans="1:124" s="19" customFormat="1" x14ac:dyDescent="0.2">
      <c r="A383" s="18"/>
      <c r="DR383" s="20"/>
      <c r="DS383" s="20"/>
      <c r="DT383" s="20"/>
    </row>
    <row r="384" spans="1:124" s="19" customFormat="1" x14ac:dyDescent="0.2">
      <c r="A384" s="18"/>
      <c r="DR384" s="20"/>
      <c r="DS384" s="20"/>
      <c r="DT384" s="20"/>
    </row>
    <row r="385" spans="1:124" s="19" customFormat="1" x14ac:dyDescent="0.2">
      <c r="A385" s="18"/>
      <c r="DR385" s="20"/>
      <c r="DS385" s="20"/>
      <c r="DT385" s="20"/>
    </row>
    <row r="386" spans="1:124" s="19" customFormat="1" x14ac:dyDescent="0.2">
      <c r="A386" s="18"/>
      <c r="DR386" s="20"/>
      <c r="DS386" s="20"/>
      <c r="DT386" s="20"/>
    </row>
    <row r="387" spans="1:124" s="19" customFormat="1" x14ac:dyDescent="0.2">
      <c r="A387" s="18"/>
      <c r="DR387" s="20"/>
      <c r="DS387" s="20"/>
      <c r="DT387" s="20"/>
    </row>
    <row r="388" spans="1:124" s="19" customFormat="1" x14ac:dyDescent="0.2">
      <c r="A388" s="18"/>
      <c r="DR388" s="20"/>
      <c r="DS388" s="20"/>
      <c r="DT388" s="20"/>
    </row>
    <row r="389" spans="1:124" s="19" customFormat="1" x14ac:dyDescent="0.2">
      <c r="A389" s="18"/>
      <c r="DR389" s="20"/>
      <c r="DS389" s="20"/>
      <c r="DT389" s="20"/>
    </row>
    <row r="390" spans="1:124" s="19" customFormat="1" x14ac:dyDescent="0.2">
      <c r="A390" s="18"/>
      <c r="DR390" s="20"/>
      <c r="DS390" s="20"/>
      <c r="DT390" s="20"/>
    </row>
    <row r="391" spans="1:124" s="19" customFormat="1" x14ac:dyDescent="0.2">
      <c r="A391" s="18"/>
      <c r="DR391" s="20"/>
      <c r="DS391" s="20"/>
      <c r="DT391" s="20"/>
    </row>
    <row r="392" spans="1:124" s="19" customFormat="1" x14ac:dyDescent="0.2">
      <c r="A392" s="18"/>
      <c r="DR392" s="20"/>
      <c r="DS392" s="20"/>
      <c r="DT392" s="20"/>
    </row>
    <row r="393" spans="1:124" s="19" customFormat="1" x14ac:dyDescent="0.2">
      <c r="A393" s="18"/>
      <c r="DR393" s="20"/>
      <c r="DS393" s="20"/>
      <c r="DT393" s="20"/>
    </row>
    <row r="394" spans="1:124" s="19" customFormat="1" x14ac:dyDescent="0.2">
      <c r="A394" s="18"/>
      <c r="DR394" s="20"/>
      <c r="DS394" s="20"/>
      <c r="DT394" s="20"/>
    </row>
    <row r="395" spans="1:124" s="19" customFormat="1" x14ac:dyDescent="0.2">
      <c r="A395" s="18"/>
      <c r="DR395" s="20"/>
      <c r="DS395" s="20"/>
      <c r="DT395" s="20"/>
    </row>
    <row r="396" spans="1:124" s="19" customFormat="1" x14ac:dyDescent="0.2">
      <c r="A396" s="18"/>
      <c r="DR396" s="20"/>
      <c r="DS396" s="20"/>
      <c r="DT396" s="20"/>
    </row>
    <row r="397" spans="1:124" s="19" customFormat="1" x14ac:dyDescent="0.2">
      <c r="A397" s="18"/>
      <c r="DR397" s="20"/>
      <c r="DS397" s="20"/>
      <c r="DT397" s="20"/>
    </row>
    <row r="398" spans="1:124" s="19" customFormat="1" x14ac:dyDescent="0.2">
      <c r="A398" s="18"/>
      <c r="DR398" s="20"/>
      <c r="DS398" s="20"/>
      <c r="DT398" s="20"/>
    </row>
    <row r="399" spans="1:124" s="19" customFormat="1" x14ac:dyDescent="0.2">
      <c r="A399" s="18"/>
      <c r="DR399" s="20"/>
      <c r="DS399" s="20"/>
      <c r="DT399" s="20"/>
    </row>
    <row r="400" spans="1:124" s="19" customFormat="1" x14ac:dyDescent="0.2">
      <c r="A400" s="18"/>
      <c r="DR400" s="20"/>
      <c r="DS400" s="20"/>
      <c r="DT400" s="20"/>
    </row>
    <row r="401" spans="1:124" s="19" customFormat="1" x14ac:dyDescent="0.2">
      <c r="A401" s="18"/>
      <c r="DR401" s="20"/>
      <c r="DS401" s="20"/>
      <c r="DT401" s="20"/>
    </row>
    <row r="402" spans="1:124" s="19" customFormat="1" x14ac:dyDescent="0.2">
      <c r="A402" s="18"/>
      <c r="DR402" s="20"/>
      <c r="DS402" s="20"/>
      <c r="DT402" s="20"/>
    </row>
    <row r="403" spans="1:124" s="19" customFormat="1" x14ac:dyDescent="0.2">
      <c r="A403" s="18"/>
      <c r="DR403" s="20"/>
      <c r="DS403" s="20"/>
      <c r="DT403" s="20"/>
    </row>
    <row r="404" spans="1:124" s="19" customFormat="1" x14ac:dyDescent="0.2">
      <c r="A404" s="18"/>
      <c r="DR404" s="20"/>
      <c r="DS404" s="20"/>
      <c r="DT404" s="20"/>
    </row>
    <row r="405" spans="1:124" s="19" customFormat="1" x14ac:dyDescent="0.2">
      <c r="A405" s="18"/>
      <c r="DR405" s="20"/>
      <c r="DS405" s="20"/>
      <c r="DT405" s="20"/>
    </row>
    <row r="406" spans="1:124" s="19" customFormat="1" x14ac:dyDescent="0.2">
      <c r="A406" s="18"/>
      <c r="DR406" s="20"/>
      <c r="DS406" s="20"/>
      <c r="DT406" s="20"/>
    </row>
    <row r="407" spans="1:124" s="19" customFormat="1" x14ac:dyDescent="0.2">
      <c r="A407" s="18"/>
      <c r="DR407" s="20"/>
      <c r="DS407" s="20"/>
      <c r="DT407" s="20"/>
    </row>
    <row r="408" spans="1:124" s="19" customFormat="1" x14ac:dyDescent="0.2">
      <c r="A408" s="18"/>
      <c r="DR408" s="20"/>
      <c r="DS408" s="20"/>
      <c r="DT408" s="20"/>
    </row>
    <row r="409" spans="1:124" s="19" customFormat="1" x14ac:dyDescent="0.2">
      <c r="A409" s="18"/>
      <c r="DR409" s="20"/>
      <c r="DS409" s="20"/>
      <c r="DT409" s="20"/>
    </row>
    <row r="410" spans="1:124" s="19" customFormat="1" x14ac:dyDescent="0.2">
      <c r="A410" s="18"/>
      <c r="DR410" s="20"/>
      <c r="DS410" s="20"/>
      <c r="DT410" s="20"/>
    </row>
    <row r="411" spans="1:124" s="19" customFormat="1" x14ac:dyDescent="0.2">
      <c r="A411" s="18"/>
      <c r="DR411" s="20"/>
      <c r="DS411" s="20"/>
      <c r="DT411" s="20"/>
    </row>
    <row r="412" spans="1:124" s="19" customFormat="1" x14ac:dyDescent="0.2">
      <c r="A412" s="18"/>
      <c r="DR412" s="20"/>
      <c r="DS412" s="20"/>
      <c r="DT412" s="20"/>
    </row>
    <row r="413" spans="1:124" s="19" customFormat="1" x14ac:dyDescent="0.2">
      <c r="A413" s="18"/>
      <c r="DR413" s="20"/>
      <c r="DS413" s="20"/>
      <c r="DT413" s="20"/>
    </row>
    <row r="414" spans="1:124" s="19" customFormat="1" x14ac:dyDescent="0.2">
      <c r="A414" s="18"/>
      <c r="DR414" s="20"/>
      <c r="DS414" s="20"/>
      <c r="DT414" s="20"/>
    </row>
    <row r="415" spans="1:124" s="19" customFormat="1" x14ac:dyDescent="0.2">
      <c r="A415" s="18"/>
      <c r="DR415" s="20"/>
      <c r="DS415" s="20"/>
      <c r="DT415" s="20"/>
    </row>
    <row r="416" spans="1:124" s="19" customFormat="1" x14ac:dyDescent="0.2">
      <c r="A416" s="18"/>
      <c r="DR416" s="20"/>
      <c r="DS416" s="20"/>
      <c r="DT416" s="20"/>
    </row>
    <row r="417" spans="1:124" s="19" customFormat="1" x14ac:dyDescent="0.2">
      <c r="A417" s="18"/>
      <c r="DR417" s="20"/>
      <c r="DS417" s="20"/>
      <c r="DT417" s="20"/>
    </row>
    <row r="418" spans="1:124" s="19" customFormat="1" x14ac:dyDescent="0.2">
      <c r="A418" s="18"/>
      <c r="DR418" s="20"/>
      <c r="DS418" s="20"/>
      <c r="DT418" s="20"/>
    </row>
    <row r="419" spans="1:124" s="19" customFormat="1" x14ac:dyDescent="0.2">
      <c r="A419" s="18"/>
      <c r="DR419" s="20"/>
      <c r="DS419" s="20"/>
      <c r="DT419" s="20"/>
    </row>
    <row r="420" spans="1:124" s="19" customFormat="1" x14ac:dyDescent="0.2">
      <c r="A420" s="18"/>
      <c r="DR420" s="20"/>
      <c r="DS420" s="20"/>
      <c r="DT420" s="20"/>
    </row>
    <row r="421" spans="1:124" s="19" customFormat="1" x14ac:dyDescent="0.2">
      <c r="A421" s="18"/>
      <c r="DR421" s="20"/>
      <c r="DS421" s="20"/>
      <c r="DT421" s="20"/>
    </row>
    <row r="422" spans="1:124" s="19" customFormat="1" x14ac:dyDescent="0.2">
      <c r="A422" s="18"/>
      <c r="DR422" s="20"/>
      <c r="DS422" s="20"/>
      <c r="DT422" s="20"/>
    </row>
    <row r="423" spans="1:124" s="19" customFormat="1" x14ac:dyDescent="0.2">
      <c r="A423" s="18"/>
      <c r="DR423" s="20"/>
      <c r="DS423" s="20"/>
      <c r="DT423" s="20"/>
    </row>
    <row r="424" spans="1:124" s="19" customFormat="1" x14ac:dyDescent="0.2">
      <c r="A424" s="18"/>
      <c r="DR424" s="20"/>
      <c r="DS424" s="20"/>
      <c r="DT424" s="20"/>
    </row>
    <row r="425" spans="1:124" s="19" customFormat="1" x14ac:dyDescent="0.2">
      <c r="A425" s="18"/>
      <c r="DR425" s="20"/>
      <c r="DS425" s="20"/>
      <c r="DT425" s="20"/>
    </row>
    <row r="426" spans="1:124" s="19" customFormat="1" x14ac:dyDescent="0.2">
      <c r="A426" s="18"/>
      <c r="DR426" s="20"/>
      <c r="DS426" s="20"/>
      <c r="DT426" s="20"/>
    </row>
    <row r="427" spans="1:124" s="19" customFormat="1" x14ac:dyDescent="0.2">
      <c r="A427" s="18"/>
      <c r="DR427" s="20"/>
      <c r="DS427" s="20"/>
      <c r="DT427" s="20"/>
    </row>
    <row r="428" spans="1:124" s="19" customFormat="1" x14ac:dyDescent="0.2">
      <c r="A428" s="18"/>
      <c r="DR428" s="20"/>
      <c r="DS428" s="20"/>
      <c r="DT428" s="20"/>
    </row>
    <row r="429" spans="1:124" s="19" customFormat="1" x14ac:dyDescent="0.2">
      <c r="A429" s="18"/>
      <c r="DR429" s="20"/>
      <c r="DS429" s="20"/>
      <c r="DT429" s="20"/>
    </row>
    <row r="430" spans="1:124" s="19" customFormat="1" x14ac:dyDescent="0.2">
      <c r="A430" s="18"/>
      <c r="DR430" s="20"/>
      <c r="DS430" s="20"/>
      <c r="DT430" s="20"/>
    </row>
    <row r="431" spans="1:124" s="19" customFormat="1" x14ac:dyDescent="0.2">
      <c r="A431" s="18"/>
      <c r="DR431" s="20"/>
      <c r="DS431" s="20"/>
      <c r="DT431" s="20"/>
    </row>
    <row r="432" spans="1:124" s="19" customFormat="1" x14ac:dyDescent="0.2">
      <c r="A432" s="18"/>
      <c r="DR432" s="20"/>
      <c r="DS432" s="20"/>
      <c r="DT432" s="20"/>
    </row>
    <row r="433" spans="1:124" s="19" customFormat="1" x14ac:dyDescent="0.2">
      <c r="A433" s="18"/>
      <c r="DR433" s="20"/>
      <c r="DS433" s="20"/>
      <c r="DT433" s="20"/>
    </row>
    <row r="434" spans="1:124" s="19" customFormat="1" x14ac:dyDescent="0.2">
      <c r="A434" s="18"/>
      <c r="DR434" s="20"/>
      <c r="DS434" s="20"/>
      <c r="DT434" s="20"/>
    </row>
    <row r="435" spans="1:124" s="19" customFormat="1" x14ac:dyDescent="0.2">
      <c r="A435" s="18"/>
      <c r="DR435" s="20"/>
      <c r="DS435" s="20"/>
      <c r="DT435" s="20"/>
    </row>
    <row r="436" spans="1:124" s="19" customFormat="1" x14ac:dyDescent="0.2">
      <c r="A436" s="18"/>
      <c r="DR436" s="20"/>
      <c r="DS436" s="20"/>
      <c r="DT436" s="20"/>
    </row>
    <row r="437" spans="1:124" s="19" customFormat="1" x14ac:dyDescent="0.2">
      <c r="A437" s="18"/>
      <c r="DR437" s="20"/>
      <c r="DS437" s="20"/>
      <c r="DT437" s="20"/>
    </row>
    <row r="438" spans="1:124" s="19" customFormat="1" x14ac:dyDescent="0.2">
      <c r="A438" s="18"/>
      <c r="DR438" s="20"/>
      <c r="DS438" s="20"/>
      <c r="DT438" s="20"/>
    </row>
    <row r="439" spans="1:124" s="19" customFormat="1" x14ac:dyDescent="0.2">
      <c r="A439" s="18"/>
      <c r="DR439" s="20"/>
      <c r="DS439" s="20"/>
      <c r="DT439" s="20"/>
    </row>
    <row r="440" spans="1:124" s="19" customFormat="1" x14ac:dyDescent="0.2">
      <c r="A440" s="18"/>
      <c r="DR440" s="20"/>
      <c r="DS440" s="20"/>
      <c r="DT440" s="20"/>
    </row>
    <row r="441" spans="1:124" s="19" customFormat="1" x14ac:dyDescent="0.2">
      <c r="A441" s="18"/>
      <c r="DR441" s="20"/>
      <c r="DS441" s="20"/>
      <c r="DT441" s="20"/>
    </row>
    <row r="442" spans="1:124" s="19" customFormat="1" x14ac:dyDescent="0.2">
      <c r="A442" s="18"/>
      <c r="DR442" s="20"/>
      <c r="DS442" s="20"/>
      <c r="DT442" s="20"/>
    </row>
    <row r="443" spans="1:124" s="19" customFormat="1" x14ac:dyDescent="0.2">
      <c r="A443" s="18"/>
      <c r="DR443" s="20"/>
      <c r="DS443" s="20"/>
      <c r="DT443" s="20"/>
    </row>
    <row r="444" spans="1:124" s="19" customFormat="1" x14ac:dyDescent="0.2">
      <c r="A444" s="18"/>
      <c r="DR444" s="20"/>
      <c r="DS444" s="20"/>
      <c r="DT444" s="20"/>
    </row>
    <row r="445" spans="1:124" s="19" customFormat="1" x14ac:dyDescent="0.2">
      <c r="A445" s="18"/>
      <c r="DR445" s="20"/>
      <c r="DS445" s="20"/>
      <c r="DT445" s="20"/>
    </row>
    <row r="446" spans="1:124" s="19" customFormat="1" x14ac:dyDescent="0.2">
      <c r="A446" s="18"/>
      <c r="DR446" s="20"/>
      <c r="DS446" s="20"/>
      <c r="DT446" s="20"/>
    </row>
    <row r="447" spans="1:124" s="19" customFormat="1" x14ac:dyDescent="0.2">
      <c r="A447" s="18"/>
      <c r="DR447" s="20"/>
      <c r="DS447" s="20"/>
      <c r="DT447" s="20"/>
    </row>
    <row r="448" spans="1:124" s="19" customFormat="1" x14ac:dyDescent="0.2">
      <c r="A448" s="18"/>
      <c r="DR448" s="20"/>
      <c r="DS448" s="20"/>
      <c r="DT448" s="20"/>
    </row>
    <row r="449" spans="1:124" s="19" customFormat="1" x14ac:dyDescent="0.2">
      <c r="A449" s="18"/>
      <c r="DR449" s="20"/>
      <c r="DS449" s="20"/>
      <c r="DT449" s="20"/>
    </row>
    <row r="450" spans="1:124" s="19" customFormat="1" x14ac:dyDescent="0.2">
      <c r="A450" s="18"/>
      <c r="DR450" s="20"/>
      <c r="DS450" s="20"/>
      <c r="DT450" s="20"/>
    </row>
    <row r="451" spans="1:124" s="19" customFormat="1" x14ac:dyDescent="0.2">
      <c r="A451" s="18"/>
      <c r="DR451" s="20"/>
      <c r="DS451" s="20"/>
      <c r="DT451" s="20"/>
    </row>
    <row r="452" spans="1:124" s="19" customFormat="1" x14ac:dyDescent="0.2">
      <c r="A452" s="18"/>
      <c r="DR452" s="20"/>
      <c r="DS452" s="20"/>
      <c r="DT452" s="20"/>
    </row>
    <row r="453" spans="1:124" s="19" customFormat="1" x14ac:dyDescent="0.2">
      <c r="A453" s="18"/>
      <c r="DR453" s="20"/>
      <c r="DS453" s="20"/>
      <c r="DT453" s="20"/>
    </row>
    <row r="454" spans="1:124" s="19" customFormat="1" x14ac:dyDescent="0.2">
      <c r="A454" s="18"/>
      <c r="DR454" s="20"/>
      <c r="DS454" s="20"/>
      <c r="DT454" s="20"/>
    </row>
    <row r="455" spans="1:124" s="19" customFormat="1" x14ac:dyDescent="0.2">
      <c r="A455" s="18"/>
      <c r="DR455" s="20"/>
      <c r="DS455" s="20"/>
      <c r="DT455" s="20"/>
    </row>
    <row r="456" spans="1:124" s="19" customFormat="1" x14ac:dyDescent="0.2">
      <c r="A456" s="18"/>
      <c r="DR456" s="20"/>
      <c r="DS456" s="20"/>
      <c r="DT456" s="20"/>
    </row>
    <row r="457" spans="1:124" s="19" customFormat="1" x14ac:dyDescent="0.2">
      <c r="A457" s="18"/>
      <c r="DR457" s="20"/>
      <c r="DS457" s="20"/>
      <c r="DT457" s="20"/>
    </row>
    <row r="458" spans="1:124" s="19" customFormat="1" x14ac:dyDescent="0.2">
      <c r="A458" s="18"/>
      <c r="DR458" s="20"/>
      <c r="DS458" s="20"/>
      <c r="DT458" s="20"/>
    </row>
    <row r="459" spans="1:124" s="19" customFormat="1" x14ac:dyDescent="0.2">
      <c r="A459" s="18"/>
      <c r="DR459" s="20"/>
      <c r="DS459" s="20"/>
      <c r="DT459" s="20"/>
    </row>
    <row r="460" spans="1:124" s="19" customFormat="1" x14ac:dyDescent="0.2">
      <c r="A460" s="18"/>
      <c r="DR460" s="20"/>
      <c r="DS460" s="20"/>
      <c r="DT460" s="20"/>
    </row>
    <row r="461" spans="1:124" s="19" customFormat="1" x14ac:dyDescent="0.2">
      <c r="A461" s="18"/>
      <c r="DR461" s="20"/>
      <c r="DS461" s="20"/>
      <c r="DT461" s="20"/>
    </row>
    <row r="462" spans="1:124" s="19" customFormat="1" x14ac:dyDescent="0.2">
      <c r="A462" s="18"/>
      <c r="DR462" s="20"/>
      <c r="DS462" s="20"/>
      <c r="DT462" s="20"/>
    </row>
    <row r="463" spans="1:124" s="19" customFormat="1" x14ac:dyDescent="0.2">
      <c r="A463" s="18"/>
      <c r="DR463" s="20"/>
      <c r="DS463" s="20"/>
      <c r="DT463" s="20"/>
    </row>
    <row r="464" spans="1:124" s="19" customFormat="1" x14ac:dyDescent="0.2">
      <c r="A464" s="18"/>
      <c r="DR464" s="20"/>
      <c r="DS464" s="20"/>
      <c r="DT464" s="20"/>
    </row>
    <row r="465" spans="1:124" s="19" customFormat="1" x14ac:dyDescent="0.2">
      <c r="A465" s="18"/>
      <c r="DR465" s="20"/>
      <c r="DS465" s="20"/>
      <c r="DT465" s="20"/>
    </row>
    <row r="466" spans="1:124" s="19" customFormat="1" x14ac:dyDescent="0.2">
      <c r="A466" s="18"/>
      <c r="DR466" s="20"/>
      <c r="DS466" s="20"/>
      <c r="DT466" s="20"/>
    </row>
    <row r="467" spans="1:124" s="19" customFormat="1" x14ac:dyDescent="0.2">
      <c r="A467" s="18"/>
      <c r="DR467" s="20"/>
      <c r="DS467" s="20"/>
      <c r="DT467" s="20"/>
    </row>
    <row r="468" spans="1:124" s="19" customFormat="1" x14ac:dyDescent="0.2">
      <c r="A468" s="18"/>
      <c r="DR468" s="20"/>
      <c r="DS468" s="20"/>
      <c r="DT468" s="20"/>
    </row>
    <row r="469" spans="1:124" s="19" customFormat="1" x14ac:dyDescent="0.2">
      <c r="A469" s="18"/>
      <c r="DR469" s="20"/>
      <c r="DS469" s="20"/>
      <c r="DT469" s="20"/>
    </row>
    <row r="470" spans="1:124" s="19" customFormat="1" x14ac:dyDescent="0.2">
      <c r="A470" s="18"/>
      <c r="DR470" s="20"/>
      <c r="DS470" s="20"/>
      <c r="DT470" s="20"/>
    </row>
    <row r="471" spans="1:124" s="19" customFormat="1" x14ac:dyDescent="0.2">
      <c r="A471" s="18"/>
      <c r="DR471" s="20"/>
      <c r="DS471" s="20"/>
      <c r="DT471" s="20"/>
    </row>
    <row r="472" spans="1:124" s="19" customFormat="1" x14ac:dyDescent="0.2">
      <c r="A472" s="18"/>
      <c r="DR472" s="20"/>
      <c r="DS472" s="20"/>
      <c r="DT472" s="20"/>
    </row>
    <row r="473" spans="1:124" s="19" customFormat="1" x14ac:dyDescent="0.2">
      <c r="A473" s="18"/>
      <c r="DR473" s="20"/>
      <c r="DS473" s="20"/>
      <c r="DT473" s="20"/>
    </row>
    <row r="474" spans="1:124" s="19" customFormat="1" x14ac:dyDescent="0.2">
      <c r="A474" s="18"/>
      <c r="DR474" s="20"/>
      <c r="DS474" s="20"/>
      <c r="DT474" s="20"/>
    </row>
    <row r="475" spans="1:124" s="19" customFormat="1" x14ac:dyDescent="0.2">
      <c r="A475" s="18"/>
      <c r="DR475" s="20"/>
      <c r="DS475" s="20"/>
      <c r="DT475" s="20"/>
    </row>
    <row r="476" spans="1:124" s="19" customFormat="1" x14ac:dyDescent="0.2">
      <c r="A476" s="18"/>
      <c r="DR476" s="20"/>
      <c r="DS476" s="20"/>
      <c r="DT476" s="20"/>
    </row>
    <row r="477" spans="1:124" s="19" customFormat="1" x14ac:dyDescent="0.2">
      <c r="A477" s="18"/>
      <c r="DR477" s="20"/>
      <c r="DS477" s="20"/>
      <c r="DT477" s="20"/>
    </row>
    <row r="478" spans="1:124" s="19" customFormat="1" x14ac:dyDescent="0.2">
      <c r="A478" s="18"/>
      <c r="DR478" s="20"/>
      <c r="DS478" s="20"/>
      <c r="DT478" s="20"/>
    </row>
    <row r="479" spans="1:124" s="19" customFormat="1" x14ac:dyDescent="0.2">
      <c r="A479" s="18"/>
      <c r="DR479" s="20"/>
      <c r="DS479" s="20"/>
      <c r="DT479" s="20"/>
    </row>
    <row r="480" spans="1:124" s="19" customFormat="1" x14ac:dyDescent="0.2">
      <c r="A480" s="18"/>
      <c r="DR480" s="20"/>
      <c r="DS480" s="20"/>
      <c r="DT480" s="20"/>
    </row>
    <row r="481" spans="1:124" s="19" customFormat="1" x14ac:dyDescent="0.2">
      <c r="A481" s="18"/>
      <c r="DR481" s="20"/>
      <c r="DS481" s="20"/>
      <c r="DT481" s="20"/>
    </row>
    <row r="482" spans="1:124" s="19" customFormat="1" x14ac:dyDescent="0.2">
      <c r="A482" s="18"/>
      <c r="DR482" s="20"/>
      <c r="DS482" s="20"/>
      <c r="DT482" s="20"/>
    </row>
    <row r="483" spans="1:124" s="19" customFormat="1" x14ac:dyDescent="0.2">
      <c r="A483" s="18"/>
      <c r="DR483" s="20"/>
      <c r="DS483" s="20"/>
      <c r="DT483" s="20"/>
    </row>
    <row r="484" spans="1:124" s="19" customFormat="1" x14ac:dyDescent="0.2">
      <c r="A484" s="18"/>
      <c r="DR484" s="20"/>
      <c r="DS484" s="20"/>
      <c r="DT484" s="20"/>
    </row>
    <row r="485" spans="1:124" s="19" customFormat="1" x14ac:dyDescent="0.2">
      <c r="A485" s="18"/>
      <c r="DR485" s="20"/>
      <c r="DS485" s="20"/>
      <c r="DT485" s="20"/>
    </row>
    <row r="486" spans="1:124" s="19" customFormat="1" x14ac:dyDescent="0.2">
      <c r="A486" s="18"/>
      <c r="DR486" s="20"/>
      <c r="DS486" s="20"/>
      <c r="DT486" s="20"/>
    </row>
    <row r="487" spans="1:124" s="19" customFormat="1" x14ac:dyDescent="0.2">
      <c r="A487" s="18"/>
      <c r="DR487" s="20"/>
      <c r="DS487" s="20"/>
      <c r="DT487" s="20"/>
    </row>
    <row r="488" spans="1:124" s="19" customFormat="1" x14ac:dyDescent="0.2">
      <c r="A488" s="18"/>
      <c r="DR488" s="20"/>
      <c r="DS488" s="20"/>
      <c r="DT488" s="20"/>
    </row>
    <row r="489" spans="1:124" s="19" customFormat="1" x14ac:dyDescent="0.2">
      <c r="A489" s="18"/>
      <c r="DR489" s="20"/>
      <c r="DS489" s="20"/>
      <c r="DT489" s="20"/>
    </row>
    <row r="490" spans="1:124" s="19" customFormat="1" x14ac:dyDescent="0.2">
      <c r="A490" s="18"/>
      <c r="DR490" s="20"/>
      <c r="DS490" s="20"/>
      <c r="DT490" s="20"/>
    </row>
    <row r="491" spans="1:124" s="19" customFormat="1" x14ac:dyDescent="0.2">
      <c r="A491" s="18"/>
      <c r="DR491" s="20"/>
      <c r="DS491" s="20"/>
      <c r="DT491" s="20"/>
    </row>
    <row r="492" spans="1:124" s="19" customFormat="1" x14ac:dyDescent="0.2">
      <c r="A492" s="18"/>
      <c r="DR492" s="20"/>
      <c r="DS492" s="20"/>
      <c r="DT492" s="20"/>
    </row>
    <row r="493" spans="1:124" s="19" customFormat="1" x14ac:dyDescent="0.2">
      <c r="A493" s="18"/>
      <c r="DR493" s="20"/>
      <c r="DS493" s="20"/>
      <c r="DT493" s="20"/>
    </row>
    <row r="494" spans="1:124" s="19" customFormat="1" x14ac:dyDescent="0.2">
      <c r="A494" s="18"/>
      <c r="DR494" s="20"/>
      <c r="DS494" s="20"/>
      <c r="DT494" s="20"/>
    </row>
    <row r="495" spans="1:124" s="19" customFormat="1" x14ac:dyDescent="0.2">
      <c r="A495" s="18"/>
      <c r="DR495" s="20"/>
      <c r="DS495" s="20"/>
      <c r="DT495" s="20"/>
    </row>
    <row r="496" spans="1:124" s="19" customFormat="1" x14ac:dyDescent="0.2">
      <c r="A496" s="18"/>
      <c r="DR496" s="20"/>
      <c r="DS496" s="20"/>
      <c r="DT496" s="20"/>
    </row>
    <row r="497" spans="1:124" s="19" customFormat="1" x14ac:dyDescent="0.2">
      <c r="A497" s="18"/>
      <c r="DR497" s="20"/>
      <c r="DS497" s="20"/>
      <c r="DT497" s="20"/>
    </row>
    <row r="498" spans="1:124" s="19" customFormat="1" x14ac:dyDescent="0.2">
      <c r="A498" s="18"/>
      <c r="DR498" s="20"/>
      <c r="DS498" s="20"/>
      <c r="DT498" s="20"/>
    </row>
    <row r="499" spans="1:124" s="19" customFormat="1" x14ac:dyDescent="0.2">
      <c r="A499" s="18"/>
      <c r="DR499" s="20"/>
      <c r="DS499" s="20"/>
      <c r="DT499" s="20"/>
    </row>
    <row r="500" spans="1:124" s="19" customFormat="1" x14ac:dyDescent="0.2">
      <c r="A500" s="18"/>
      <c r="DR500" s="20"/>
      <c r="DS500" s="20"/>
      <c r="DT500" s="20"/>
    </row>
    <row r="501" spans="1:124" s="19" customFormat="1" x14ac:dyDescent="0.2">
      <c r="A501" s="18"/>
      <c r="DR501" s="20"/>
      <c r="DS501" s="20"/>
      <c r="DT501" s="20"/>
    </row>
    <row r="502" spans="1:124" s="19" customFormat="1" x14ac:dyDescent="0.2">
      <c r="A502" s="18"/>
      <c r="DR502" s="20"/>
      <c r="DS502" s="20"/>
      <c r="DT502" s="20"/>
    </row>
    <row r="503" spans="1:124" s="19" customFormat="1" x14ac:dyDescent="0.2">
      <c r="A503" s="18"/>
      <c r="DR503" s="20"/>
      <c r="DS503" s="20"/>
      <c r="DT503" s="20"/>
    </row>
    <row r="504" spans="1:124" s="19" customFormat="1" x14ac:dyDescent="0.2">
      <c r="A504" s="18"/>
      <c r="DR504" s="20"/>
      <c r="DS504" s="20"/>
      <c r="DT504" s="20"/>
    </row>
    <row r="505" spans="1:124" s="19" customFormat="1" x14ac:dyDescent="0.2">
      <c r="A505" s="18"/>
      <c r="DR505" s="20"/>
      <c r="DS505" s="20"/>
      <c r="DT505" s="20"/>
    </row>
    <row r="506" spans="1:124" s="19" customFormat="1" x14ac:dyDescent="0.2">
      <c r="A506" s="18"/>
      <c r="DR506" s="20"/>
      <c r="DS506" s="20"/>
      <c r="DT506" s="20"/>
    </row>
    <row r="507" spans="1:124" s="19" customFormat="1" x14ac:dyDescent="0.2">
      <c r="A507" s="18"/>
      <c r="DR507" s="20"/>
      <c r="DS507" s="20"/>
      <c r="DT507" s="20"/>
    </row>
    <row r="508" spans="1:124" s="19" customFormat="1" x14ac:dyDescent="0.2">
      <c r="A508" s="18"/>
      <c r="DR508" s="20"/>
      <c r="DS508" s="20"/>
      <c r="DT508" s="20"/>
    </row>
    <row r="509" spans="1:124" s="19" customFormat="1" x14ac:dyDescent="0.2">
      <c r="A509" s="18"/>
      <c r="DR509" s="20"/>
      <c r="DS509" s="20"/>
      <c r="DT509" s="20"/>
    </row>
    <row r="510" spans="1:124" s="19" customFormat="1" x14ac:dyDescent="0.2">
      <c r="A510" s="18"/>
      <c r="DR510" s="20"/>
      <c r="DS510" s="20"/>
      <c r="DT510" s="20"/>
    </row>
    <row r="511" spans="1:124" s="19" customFormat="1" x14ac:dyDescent="0.2">
      <c r="A511" s="18"/>
      <c r="DR511" s="20"/>
      <c r="DS511" s="20"/>
      <c r="DT511" s="20"/>
    </row>
    <row r="512" spans="1:124" s="19" customFormat="1" x14ac:dyDescent="0.2">
      <c r="A512" s="18"/>
      <c r="DR512" s="20"/>
      <c r="DS512" s="20"/>
      <c r="DT512" s="20"/>
    </row>
    <row r="513" spans="1:124" s="19" customFormat="1" x14ac:dyDescent="0.2">
      <c r="A513" s="18"/>
      <c r="DR513" s="20"/>
      <c r="DS513" s="20"/>
      <c r="DT513" s="20"/>
    </row>
    <row r="514" spans="1:124" s="19" customFormat="1" x14ac:dyDescent="0.2">
      <c r="A514" s="18"/>
      <c r="DR514" s="20"/>
      <c r="DS514" s="20"/>
      <c r="DT514" s="20"/>
    </row>
    <row r="515" spans="1:124" s="19" customFormat="1" x14ac:dyDescent="0.2">
      <c r="A515" s="18"/>
      <c r="DR515" s="20"/>
      <c r="DS515" s="20"/>
      <c r="DT515" s="20"/>
    </row>
    <row r="516" spans="1:124" s="19" customFormat="1" x14ac:dyDescent="0.2">
      <c r="A516" s="18"/>
      <c r="DR516" s="20"/>
      <c r="DS516" s="20"/>
      <c r="DT516" s="20"/>
    </row>
    <row r="517" spans="1:124" s="19" customFormat="1" x14ac:dyDescent="0.2">
      <c r="A517" s="18"/>
      <c r="DR517" s="20"/>
      <c r="DS517" s="20"/>
      <c r="DT517" s="20"/>
    </row>
    <row r="518" spans="1:124" s="19" customFormat="1" x14ac:dyDescent="0.2">
      <c r="A518" s="18"/>
      <c r="DR518" s="20"/>
      <c r="DS518" s="20"/>
      <c r="DT518" s="20"/>
    </row>
    <row r="519" spans="1:124" s="19" customFormat="1" x14ac:dyDescent="0.2">
      <c r="A519" s="18"/>
      <c r="DR519" s="20"/>
      <c r="DS519" s="20"/>
      <c r="DT519" s="20"/>
    </row>
    <row r="520" spans="1:124" s="19" customFormat="1" x14ac:dyDescent="0.2">
      <c r="A520" s="18"/>
      <c r="DR520" s="20"/>
      <c r="DS520" s="20"/>
      <c r="DT520" s="20"/>
    </row>
    <row r="521" spans="1:124" s="19" customFormat="1" x14ac:dyDescent="0.2">
      <c r="A521" s="18"/>
      <c r="DR521" s="20"/>
      <c r="DS521" s="20"/>
      <c r="DT521" s="20"/>
    </row>
    <row r="522" spans="1:124" s="19" customFormat="1" x14ac:dyDescent="0.2">
      <c r="A522" s="18"/>
      <c r="DR522" s="20"/>
      <c r="DS522" s="20"/>
      <c r="DT522" s="20"/>
    </row>
    <row r="523" spans="1:124" s="19" customFormat="1" x14ac:dyDescent="0.2">
      <c r="A523" s="18"/>
      <c r="DR523" s="20"/>
      <c r="DS523" s="20"/>
      <c r="DT523" s="20"/>
    </row>
    <row r="524" spans="1:124" s="19" customFormat="1" x14ac:dyDescent="0.2">
      <c r="A524" s="18"/>
      <c r="DR524" s="20"/>
      <c r="DS524" s="20"/>
      <c r="DT524" s="20"/>
    </row>
    <row r="525" spans="1:124" s="19" customFormat="1" x14ac:dyDescent="0.2">
      <c r="A525" s="18"/>
      <c r="DR525" s="20"/>
      <c r="DS525" s="20"/>
      <c r="DT525" s="20"/>
    </row>
    <row r="526" spans="1:124" s="19" customFormat="1" x14ac:dyDescent="0.2">
      <c r="A526" s="18"/>
      <c r="DR526" s="20"/>
      <c r="DS526" s="20"/>
      <c r="DT526" s="20"/>
    </row>
    <row r="527" spans="1:124" s="19" customFormat="1" x14ac:dyDescent="0.2">
      <c r="A527" s="18"/>
      <c r="DR527" s="20"/>
      <c r="DS527" s="20"/>
      <c r="DT527" s="20"/>
    </row>
    <row r="528" spans="1:124" s="19" customFormat="1" x14ac:dyDescent="0.2">
      <c r="A528" s="18"/>
      <c r="DR528" s="20"/>
      <c r="DS528" s="20"/>
      <c r="DT528" s="20"/>
    </row>
    <row r="529" spans="1:124" s="19" customFormat="1" x14ac:dyDescent="0.2">
      <c r="A529" s="18"/>
      <c r="DR529" s="20"/>
      <c r="DS529" s="20"/>
      <c r="DT529" s="20"/>
    </row>
    <row r="530" spans="1:124" s="19" customFormat="1" x14ac:dyDescent="0.2">
      <c r="A530" s="18"/>
      <c r="DR530" s="20"/>
      <c r="DS530" s="20"/>
      <c r="DT530" s="20"/>
    </row>
    <row r="531" spans="1:124" s="19" customFormat="1" x14ac:dyDescent="0.2">
      <c r="A531" s="18"/>
      <c r="DR531" s="20"/>
      <c r="DS531" s="20"/>
      <c r="DT531" s="20"/>
    </row>
    <row r="532" spans="1:124" s="19" customFormat="1" x14ac:dyDescent="0.2">
      <c r="A532" s="18"/>
      <c r="DR532" s="20"/>
      <c r="DS532" s="20"/>
      <c r="DT532" s="20"/>
    </row>
    <row r="533" spans="1:124" s="19" customFormat="1" x14ac:dyDescent="0.2">
      <c r="A533" s="18"/>
      <c r="DR533" s="20"/>
      <c r="DS533" s="20"/>
      <c r="DT533" s="20"/>
    </row>
    <row r="534" spans="1:124" s="19" customFormat="1" x14ac:dyDescent="0.2">
      <c r="A534" s="18"/>
      <c r="DR534" s="20"/>
      <c r="DS534" s="20"/>
      <c r="DT534" s="20"/>
    </row>
    <row r="535" spans="1:124" s="19" customFormat="1" x14ac:dyDescent="0.2">
      <c r="A535" s="18"/>
      <c r="DR535" s="20"/>
      <c r="DS535" s="20"/>
      <c r="DT535" s="20"/>
    </row>
    <row r="536" spans="1:124" s="19" customFormat="1" x14ac:dyDescent="0.2">
      <c r="A536" s="18"/>
      <c r="DR536" s="20"/>
      <c r="DS536" s="20"/>
      <c r="DT536" s="20"/>
    </row>
    <row r="537" spans="1:124" s="19" customFormat="1" x14ac:dyDescent="0.2">
      <c r="A537" s="18"/>
      <c r="DR537" s="20"/>
      <c r="DS537" s="20"/>
      <c r="DT537" s="20"/>
    </row>
    <row r="538" spans="1:124" s="19" customFormat="1" x14ac:dyDescent="0.2">
      <c r="A538" s="18"/>
      <c r="DR538" s="20"/>
      <c r="DS538" s="20"/>
      <c r="DT538" s="20"/>
    </row>
    <row r="539" spans="1:124" s="19" customFormat="1" x14ac:dyDescent="0.2">
      <c r="A539" s="18"/>
      <c r="DR539" s="20"/>
      <c r="DS539" s="20"/>
      <c r="DT539" s="20"/>
    </row>
    <row r="540" spans="1:124" s="19" customFormat="1" x14ac:dyDescent="0.2">
      <c r="A540" s="18"/>
      <c r="DR540" s="20"/>
      <c r="DS540" s="20"/>
      <c r="DT540" s="20"/>
    </row>
    <row r="541" spans="1:124" s="19" customFormat="1" x14ac:dyDescent="0.2">
      <c r="A541" s="18"/>
      <c r="DR541" s="20"/>
      <c r="DS541" s="20"/>
      <c r="DT541" s="20"/>
    </row>
    <row r="542" spans="1:124" s="19" customFormat="1" x14ac:dyDescent="0.2">
      <c r="A542" s="18"/>
      <c r="DR542" s="20"/>
      <c r="DS542" s="20"/>
      <c r="DT542" s="20"/>
    </row>
    <row r="543" spans="1:124" s="19" customFormat="1" x14ac:dyDescent="0.2">
      <c r="A543" s="18"/>
      <c r="DR543" s="20"/>
      <c r="DS543" s="20"/>
      <c r="DT543" s="20"/>
    </row>
    <row r="544" spans="1:124" s="19" customFormat="1" x14ac:dyDescent="0.2">
      <c r="A544" s="18"/>
      <c r="DR544" s="20"/>
      <c r="DS544" s="20"/>
      <c r="DT544" s="20"/>
    </row>
    <row r="545" spans="1:124" s="19" customFormat="1" x14ac:dyDescent="0.2">
      <c r="A545" s="18"/>
      <c r="DR545" s="20"/>
      <c r="DS545" s="20"/>
      <c r="DT545" s="20"/>
    </row>
    <row r="546" spans="1:124" s="19" customFormat="1" x14ac:dyDescent="0.2">
      <c r="A546" s="18"/>
      <c r="DR546" s="20"/>
      <c r="DS546" s="20"/>
      <c r="DT546" s="20"/>
    </row>
    <row r="547" spans="1:124" s="19" customFormat="1" x14ac:dyDescent="0.2">
      <c r="A547" s="18"/>
      <c r="DR547" s="20"/>
      <c r="DS547" s="20"/>
      <c r="DT547" s="20"/>
    </row>
    <row r="548" spans="1:124" s="19" customFormat="1" x14ac:dyDescent="0.2">
      <c r="A548" s="18"/>
      <c r="DR548" s="20"/>
      <c r="DS548" s="20"/>
      <c r="DT548" s="20"/>
    </row>
    <row r="549" spans="1:124" s="19" customFormat="1" x14ac:dyDescent="0.2">
      <c r="A549" s="18"/>
      <c r="DR549" s="20"/>
      <c r="DS549" s="20"/>
      <c r="DT549" s="20"/>
    </row>
    <row r="550" spans="1:124" s="19" customFormat="1" x14ac:dyDescent="0.2">
      <c r="A550" s="18"/>
      <c r="DR550" s="20"/>
      <c r="DS550" s="20"/>
      <c r="DT550" s="20"/>
    </row>
    <row r="551" spans="1:124" s="19" customFormat="1" x14ac:dyDescent="0.2">
      <c r="A551" s="18"/>
      <c r="DR551" s="20"/>
      <c r="DS551" s="20"/>
      <c r="DT551" s="20"/>
    </row>
    <row r="552" spans="1:124" s="19" customFormat="1" x14ac:dyDescent="0.2">
      <c r="A552" s="18"/>
      <c r="DR552" s="20"/>
      <c r="DS552" s="20"/>
      <c r="DT552" s="20"/>
    </row>
    <row r="553" spans="1:124" s="19" customFormat="1" x14ac:dyDescent="0.2">
      <c r="A553" s="18"/>
      <c r="DR553" s="20"/>
      <c r="DS553" s="20"/>
      <c r="DT553" s="20"/>
    </row>
    <row r="554" spans="1:124" s="19" customFormat="1" x14ac:dyDescent="0.2">
      <c r="A554" s="18"/>
      <c r="DR554" s="20"/>
      <c r="DS554" s="20"/>
      <c r="DT554" s="20"/>
    </row>
    <row r="555" spans="1:124" s="19" customFormat="1" x14ac:dyDescent="0.2">
      <c r="A555" s="18"/>
      <c r="DR555" s="20"/>
      <c r="DS555" s="20"/>
      <c r="DT555" s="20"/>
    </row>
    <row r="556" spans="1:124" s="19" customFormat="1" x14ac:dyDescent="0.2">
      <c r="A556" s="18"/>
      <c r="DR556" s="20"/>
      <c r="DS556" s="20"/>
      <c r="DT556" s="20"/>
    </row>
    <row r="557" spans="1:124" s="19" customFormat="1" x14ac:dyDescent="0.2">
      <c r="A557" s="18"/>
      <c r="DR557" s="20"/>
      <c r="DS557" s="20"/>
      <c r="DT557" s="20"/>
    </row>
    <row r="558" spans="1:124" s="19" customFormat="1" x14ac:dyDescent="0.2">
      <c r="A558" s="18"/>
      <c r="DR558" s="20"/>
      <c r="DS558" s="20"/>
      <c r="DT558" s="20"/>
    </row>
    <row r="559" spans="1:124" s="19" customFormat="1" x14ac:dyDescent="0.2">
      <c r="A559" s="18"/>
      <c r="DR559" s="20"/>
      <c r="DS559" s="20"/>
      <c r="DT559" s="20"/>
    </row>
    <row r="560" spans="1:124" s="19" customFormat="1" x14ac:dyDescent="0.2">
      <c r="A560" s="18"/>
      <c r="DR560" s="20"/>
      <c r="DS560" s="20"/>
      <c r="DT560" s="20"/>
    </row>
    <row r="561" spans="1:124" s="19" customFormat="1" x14ac:dyDescent="0.2">
      <c r="A561" s="18"/>
      <c r="DR561" s="20"/>
      <c r="DS561" s="20"/>
      <c r="DT561" s="20"/>
    </row>
    <row r="562" spans="1:124" s="19" customFormat="1" x14ac:dyDescent="0.2">
      <c r="A562" s="18"/>
      <c r="DR562" s="20"/>
      <c r="DS562" s="20"/>
      <c r="DT562" s="20"/>
    </row>
    <row r="563" spans="1:124" s="19" customFormat="1" x14ac:dyDescent="0.2">
      <c r="A563" s="18"/>
      <c r="DR563" s="20"/>
      <c r="DS563" s="20"/>
      <c r="DT563" s="20"/>
    </row>
    <row r="564" spans="1:124" s="19" customFormat="1" x14ac:dyDescent="0.2">
      <c r="A564" s="18"/>
      <c r="DR564" s="20"/>
      <c r="DS564" s="20"/>
      <c r="DT564" s="20"/>
    </row>
    <row r="565" spans="1:124" s="19" customFormat="1" x14ac:dyDescent="0.2">
      <c r="A565" s="18"/>
      <c r="DR565" s="20"/>
      <c r="DS565" s="20"/>
      <c r="DT565" s="20"/>
    </row>
    <row r="566" spans="1:124" s="19" customFormat="1" x14ac:dyDescent="0.2">
      <c r="A566" s="18"/>
      <c r="DR566" s="20"/>
      <c r="DS566" s="20"/>
      <c r="DT566" s="20"/>
    </row>
    <row r="567" spans="1:124" s="19" customFormat="1" x14ac:dyDescent="0.2">
      <c r="A567" s="18"/>
      <c r="DR567" s="20"/>
      <c r="DS567" s="20"/>
      <c r="DT567" s="20"/>
    </row>
    <row r="568" spans="1:124" s="19" customFormat="1" x14ac:dyDescent="0.2">
      <c r="A568" s="18"/>
      <c r="DR568" s="20"/>
      <c r="DS568" s="20"/>
      <c r="DT568" s="20"/>
    </row>
    <row r="569" spans="1:124" s="19" customFormat="1" x14ac:dyDescent="0.2">
      <c r="A569" s="18"/>
      <c r="DR569" s="20"/>
      <c r="DS569" s="20"/>
      <c r="DT569" s="20"/>
    </row>
    <row r="570" spans="1:124" s="19" customFormat="1" x14ac:dyDescent="0.2">
      <c r="A570" s="18"/>
      <c r="DR570" s="20"/>
      <c r="DS570" s="20"/>
      <c r="DT570" s="20"/>
    </row>
    <row r="571" spans="1:124" s="19" customFormat="1" x14ac:dyDescent="0.2">
      <c r="A571" s="18"/>
      <c r="DR571" s="20"/>
      <c r="DS571" s="20"/>
      <c r="DT571" s="20"/>
    </row>
    <row r="572" spans="1:124" s="19" customFormat="1" x14ac:dyDescent="0.2">
      <c r="A572" s="18"/>
      <c r="DR572" s="20"/>
      <c r="DS572" s="20"/>
      <c r="DT572" s="20"/>
    </row>
    <row r="573" spans="1:124" s="19" customFormat="1" x14ac:dyDescent="0.2">
      <c r="A573" s="18"/>
      <c r="DR573" s="20"/>
      <c r="DS573" s="20"/>
      <c r="DT573" s="20"/>
    </row>
    <row r="574" spans="1:124" s="19" customFormat="1" x14ac:dyDescent="0.2">
      <c r="A574" s="18"/>
      <c r="DR574" s="20"/>
      <c r="DS574" s="20"/>
      <c r="DT574" s="20"/>
    </row>
    <row r="575" spans="1:124" s="19" customFormat="1" x14ac:dyDescent="0.2">
      <c r="A575" s="18"/>
      <c r="DR575" s="20"/>
      <c r="DS575" s="20"/>
      <c r="DT575" s="20"/>
    </row>
    <row r="576" spans="1:124" s="19" customFormat="1" x14ac:dyDescent="0.2">
      <c r="A576" s="18"/>
      <c r="DR576" s="20"/>
      <c r="DS576" s="20"/>
      <c r="DT576" s="20"/>
    </row>
    <row r="577" spans="1:124" s="19" customFormat="1" x14ac:dyDescent="0.2">
      <c r="A577" s="18"/>
      <c r="DR577" s="20"/>
      <c r="DS577" s="20"/>
      <c r="DT577" s="20"/>
    </row>
    <row r="578" spans="1:124" s="19" customFormat="1" x14ac:dyDescent="0.2">
      <c r="A578" s="18"/>
      <c r="DR578" s="20"/>
      <c r="DS578" s="20"/>
      <c r="DT578" s="20"/>
    </row>
    <row r="579" spans="1:124" s="19" customFormat="1" x14ac:dyDescent="0.2">
      <c r="A579" s="18"/>
      <c r="DR579" s="20"/>
      <c r="DS579" s="20"/>
      <c r="DT579" s="20"/>
    </row>
    <row r="580" spans="1:124" s="19" customFormat="1" x14ac:dyDescent="0.2">
      <c r="A580" s="18"/>
      <c r="DR580" s="20"/>
      <c r="DS580" s="20"/>
      <c r="DT580" s="20"/>
    </row>
    <row r="581" spans="1:124" s="19" customFormat="1" x14ac:dyDescent="0.2">
      <c r="A581" s="18"/>
      <c r="DR581" s="20"/>
      <c r="DS581" s="20"/>
      <c r="DT581" s="20"/>
    </row>
    <row r="582" spans="1:124" s="19" customFormat="1" x14ac:dyDescent="0.2">
      <c r="A582" s="18"/>
      <c r="DR582" s="20"/>
      <c r="DS582" s="20"/>
      <c r="DT582" s="20"/>
    </row>
    <row r="583" spans="1:124" s="19" customFormat="1" x14ac:dyDescent="0.2">
      <c r="A583" s="18"/>
      <c r="DR583" s="20"/>
      <c r="DS583" s="20"/>
      <c r="DT583" s="20"/>
    </row>
    <row r="584" spans="1:124" s="19" customFormat="1" x14ac:dyDescent="0.2">
      <c r="A584" s="18"/>
      <c r="DR584" s="20"/>
      <c r="DS584" s="20"/>
      <c r="DT584" s="20"/>
    </row>
    <row r="585" spans="1:124" s="19" customFormat="1" x14ac:dyDescent="0.2">
      <c r="A585" s="18"/>
      <c r="DR585" s="20"/>
      <c r="DS585" s="20"/>
      <c r="DT585" s="20"/>
    </row>
    <row r="586" spans="1:124" s="19" customFormat="1" x14ac:dyDescent="0.2">
      <c r="A586" s="18"/>
      <c r="DR586" s="20"/>
      <c r="DS586" s="20"/>
      <c r="DT586" s="20"/>
    </row>
    <row r="587" spans="1:124" s="19" customFormat="1" x14ac:dyDescent="0.2">
      <c r="A587" s="18"/>
      <c r="DR587" s="20"/>
      <c r="DS587" s="20"/>
      <c r="DT587" s="20"/>
    </row>
    <row r="588" spans="1:124" s="19" customFormat="1" x14ac:dyDescent="0.2">
      <c r="A588" s="18"/>
      <c r="DR588" s="20"/>
      <c r="DS588" s="20"/>
      <c r="DT588" s="20"/>
    </row>
    <row r="589" spans="1:124" s="19" customFormat="1" x14ac:dyDescent="0.2">
      <c r="A589" s="18"/>
      <c r="DR589" s="20"/>
      <c r="DS589" s="20"/>
      <c r="DT589" s="20"/>
    </row>
    <row r="590" spans="1:124" s="19" customFormat="1" x14ac:dyDescent="0.2">
      <c r="A590" s="18"/>
      <c r="DR590" s="20"/>
      <c r="DS590" s="20"/>
      <c r="DT590" s="20"/>
    </row>
    <row r="591" spans="1:124" s="19" customFormat="1" x14ac:dyDescent="0.2">
      <c r="A591" s="18"/>
      <c r="DR591" s="20"/>
      <c r="DS591" s="20"/>
      <c r="DT591" s="20"/>
    </row>
    <row r="592" spans="1:124" s="19" customFormat="1" x14ac:dyDescent="0.2">
      <c r="A592" s="18"/>
      <c r="DR592" s="20"/>
      <c r="DS592" s="20"/>
      <c r="DT592" s="20"/>
    </row>
    <row r="593" spans="1:124" s="19" customFormat="1" x14ac:dyDescent="0.2">
      <c r="A593" s="18"/>
      <c r="DR593" s="20"/>
      <c r="DS593" s="20"/>
      <c r="DT593" s="20"/>
    </row>
    <row r="594" spans="1:124" s="19" customFormat="1" x14ac:dyDescent="0.2">
      <c r="A594" s="18"/>
      <c r="DR594" s="20"/>
      <c r="DS594" s="20"/>
      <c r="DT594" s="20"/>
    </row>
    <row r="595" spans="1:124" s="19" customFormat="1" x14ac:dyDescent="0.2">
      <c r="A595" s="18"/>
      <c r="DR595" s="20"/>
      <c r="DS595" s="20"/>
      <c r="DT595" s="20"/>
    </row>
    <row r="596" spans="1:124" s="19" customFormat="1" x14ac:dyDescent="0.2">
      <c r="A596" s="18"/>
      <c r="DR596" s="20"/>
      <c r="DS596" s="20"/>
      <c r="DT596" s="20"/>
    </row>
    <row r="597" spans="1:124" s="19" customFormat="1" x14ac:dyDescent="0.2">
      <c r="A597" s="18"/>
      <c r="DR597" s="20"/>
      <c r="DS597" s="20"/>
      <c r="DT597" s="20"/>
    </row>
    <row r="598" spans="1:124" s="19" customFormat="1" x14ac:dyDescent="0.2">
      <c r="A598" s="18"/>
      <c r="DR598" s="20"/>
      <c r="DS598" s="20"/>
      <c r="DT598" s="20"/>
    </row>
    <row r="599" spans="1:124" s="19" customFormat="1" x14ac:dyDescent="0.2">
      <c r="A599" s="18"/>
      <c r="DR599" s="20"/>
      <c r="DS599" s="20"/>
      <c r="DT599" s="20"/>
    </row>
    <row r="600" spans="1:124" s="19" customFormat="1" x14ac:dyDescent="0.2">
      <c r="A600" s="18"/>
      <c r="DR600" s="20"/>
      <c r="DS600" s="20"/>
      <c r="DT600" s="20"/>
    </row>
    <row r="601" spans="1:124" s="19" customFormat="1" x14ac:dyDescent="0.2">
      <c r="A601" s="18"/>
      <c r="DR601" s="20"/>
      <c r="DS601" s="20"/>
      <c r="DT601" s="20"/>
    </row>
    <row r="602" spans="1:124" s="19" customFormat="1" x14ac:dyDescent="0.2">
      <c r="A602" s="18"/>
      <c r="DR602" s="20"/>
      <c r="DS602" s="20"/>
      <c r="DT602" s="20"/>
    </row>
    <row r="603" spans="1:124" s="19" customFormat="1" x14ac:dyDescent="0.2">
      <c r="A603" s="18"/>
      <c r="DR603" s="20"/>
      <c r="DS603" s="20"/>
      <c r="DT603" s="20"/>
    </row>
    <row r="604" spans="1:124" s="19" customFormat="1" x14ac:dyDescent="0.2">
      <c r="A604" s="18"/>
      <c r="DR604" s="20"/>
      <c r="DS604" s="20"/>
      <c r="DT604" s="20"/>
    </row>
    <row r="605" spans="1:124" s="19" customFormat="1" x14ac:dyDescent="0.2">
      <c r="A605" s="18"/>
      <c r="DR605" s="20"/>
      <c r="DS605" s="20"/>
      <c r="DT605" s="20"/>
    </row>
    <row r="606" spans="1:124" s="19" customFormat="1" x14ac:dyDescent="0.2">
      <c r="A606" s="18"/>
      <c r="DR606" s="20"/>
      <c r="DS606" s="20"/>
      <c r="DT606" s="20"/>
    </row>
    <row r="607" spans="1:124" s="19" customFormat="1" x14ac:dyDescent="0.2">
      <c r="A607" s="18"/>
      <c r="DR607" s="20"/>
      <c r="DS607" s="20"/>
      <c r="DT607" s="20"/>
    </row>
    <row r="608" spans="1:124" s="19" customFormat="1" x14ac:dyDescent="0.2">
      <c r="A608" s="18"/>
      <c r="DR608" s="20"/>
      <c r="DS608" s="20"/>
      <c r="DT608" s="20"/>
    </row>
    <row r="609" spans="1:124" s="19" customFormat="1" x14ac:dyDescent="0.2">
      <c r="A609" s="18"/>
      <c r="DR609" s="20"/>
      <c r="DS609" s="20"/>
      <c r="DT609" s="20"/>
    </row>
    <row r="610" spans="1:124" s="19" customFormat="1" x14ac:dyDescent="0.2">
      <c r="A610" s="18"/>
      <c r="DR610" s="20"/>
      <c r="DS610" s="20"/>
      <c r="DT610" s="20"/>
    </row>
    <row r="611" spans="1:124" s="19" customFormat="1" x14ac:dyDescent="0.2">
      <c r="A611" s="18"/>
      <c r="DR611" s="20"/>
      <c r="DS611" s="20"/>
      <c r="DT611" s="20"/>
    </row>
    <row r="612" spans="1:124" s="19" customFormat="1" x14ac:dyDescent="0.2">
      <c r="A612" s="18"/>
      <c r="DR612" s="20"/>
      <c r="DS612" s="20"/>
      <c r="DT612" s="20"/>
    </row>
    <row r="613" spans="1:124" s="19" customFormat="1" x14ac:dyDescent="0.2">
      <c r="A613" s="18"/>
      <c r="DR613" s="20"/>
      <c r="DS613" s="20"/>
      <c r="DT613" s="20"/>
    </row>
    <row r="614" spans="1:124" s="19" customFormat="1" x14ac:dyDescent="0.2">
      <c r="A614" s="18"/>
      <c r="DR614" s="20"/>
      <c r="DS614" s="20"/>
      <c r="DT614" s="20"/>
    </row>
    <row r="615" spans="1:124" s="19" customFormat="1" x14ac:dyDescent="0.2">
      <c r="A615" s="18"/>
      <c r="DR615" s="20"/>
      <c r="DS615" s="20"/>
      <c r="DT615" s="20"/>
    </row>
    <row r="616" spans="1:124" s="19" customFormat="1" x14ac:dyDescent="0.2">
      <c r="A616" s="18"/>
      <c r="DR616" s="20"/>
      <c r="DS616" s="20"/>
      <c r="DT616" s="20"/>
    </row>
    <row r="617" spans="1:124" s="19" customFormat="1" x14ac:dyDescent="0.2">
      <c r="A617" s="18"/>
      <c r="DR617" s="20"/>
      <c r="DS617" s="20"/>
      <c r="DT617" s="20"/>
    </row>
    <row r="618" spans="1:124" s="19" customFormat="1" x14ac:dyDescent="0.2">
      <c r="A618" s="18"/>
      <c r="DR618" s="20"/>
      <c r="DS618" s="20"/>
      <c r="DT618" s="20"/>
    </row>
    <row r="619" spans="1:124" s="19" customFormat="1" x14ac:dyDescent="0.2">
      <c r="A619" s="18"/>
      <c r="DR619" s="20"/>
      <c r="DS619" s="20"/>
      <c r="DT619" s="20"/>
    </row>
    <row r="620" spans="1:124" s="19" customFormat="1" x14ac:dyDescent="0.2">
      <c r="A620" s="18"/>
      <c r="DR620" s="20"/>
      <c r="DS620" s="20"/>
      <c r="DT620" s="20"/>
    </row>
    <row r="621" spans="1:124" s="19" customFormat="1" x14ac:dyDescent="0.2">
      <c r="A621" s="18"/>
      <c r="DR621" s="20"/>
      <c r="DS621" s="20"/>
      <c r="DT621" s="20"/>
    </row>
    <row r="622" spans="1:124" s="19" customFormat="1" x14ac:dyDescent="0.2">
      <c r="A622" s="18"/>
      <c r="DR622" s="20"/>
      <c r="DS622" s="20"/>
      <c r="DT622" s="20"/>
    </row>
    <row r="623" spans="1:124" s="19" customFormat="1" x14ac:dyDescent="0.2">
      <c r="A623" s="18"/>
      <c r="DR623" s="20"/>
      <c r="DS623" s="20"/>
      <c r="DT623" s="20"/>
    </row>
    <row r="624" spans="1:124" s="19" customFormat="1" x14ac:dyDescent="0.2">
      <c r="A624" s="18"/>
      <c r="DR624" s="20"/>
      <c r="DS624" s="20"/>
      <c r="DT624" s="20"/>
    </row>
    <row r="625" spans="1:124" s="19" customFormat="1" x14ac:dyDescent="0.2">
      <c r="A625" s="18"/>
      <c r="DR625" s="20"/>
      <c r="DS625" s="20"/>
      <c r="DT625" s="20"/>
    </row>
    <row r="626" spans="1:124" s="19" customFormat="1" x14ac:dyDescent="0.2">
      <c r="A626" s="18"/>
      <c r="DR626" s="20"/>
      <c r="DS626" s="20"/>
      <c r="DT626" s="20"/>
    </row>
    <row r="627" spans="1:124" s="19" customFormat="1" x14ac:dyDescent="0.2">
      <c r="A627" s="18"/>
      <c r="DR627" s="20"/>
      <c r="DS627" s="20"/>
      <c r="DT627" s="20"/>
    </row>
    <row r="628" spans="1:124" s="19" customFormat="1" x14ac:dyDescent="0.2">
      <c r="A628" s="18"/>
      <c r="DR628" s="20"/>
      <c r="DS628" s="20"/>
      <c r="DT628" s="20"/>
    </row>
    <row r="629" spans="1:124" s="19" customFormat="1" x14ac:dyDescent="0.2">
      <c r="A629" s="18"/>
      <c r="DR629" s="20"/>
      <c r="DS629" s="20"/>
      <c r="DT629" s="20"/>
    </row>
    <row r="630" spans="1:124" s="19" customFormat="1" x14ac:dyDescent="0.2">
      <c r="A630" s="18"/>
      <c r="DR630" s="20"/>
      <c r="DS630" s="20"/>
      <c r="DT630" s="20"/>
    </row>
    <row r="631" spans="1:124" s="19" customFormat="1" x14ac:dyDescent="0.2">
      <c r="A631" s="18"/>
      <c r="DR631" s="20"/>
      <c r="DS631" s="20"/>
      <c r="DT631" s="20"/>
    </row>
    <row r="632" spans="1:124" s="19" customFormat="1" x14ac:dyDescent="0.2">
      <c r="A632" s="18"/>
      <c r="DR632" s="20"/>
      <c r="DS632" s="20"/>
      <c r="DT632" s="20"/>
    </row>
    <row r="633" spans="1:124" s="19" customFormat="1" x14ac:dyDescent="0.2">
      <c r="A633" s="18"/>
      <c r="DR633" s="20"/>
      <c r="DS633" s="20"/>
      <c r="DT633" s="20"/>
    </row>
    <row r="634" spans="1:124" s="19" customFormat="1" x14ac:dyDescent="0.2">
      <c r="A634" s="18"/>
      <c r="DR634" s="20"/>
      <c r="DS634" s="20"/>
      <c r="DT634" s="20"/>
    </row>
    <row r="635" spans="1:124" s="19" customFormat="1" x14ac:dyDescent="0.2">
      <c r="A635" s="18"/>
      <c r="DR635" s="20"/>
      <c r="DS635" s="20"/>
      <c r="DT635" s="20"/>
    </row>
    <row r="636" spans="1:124" s="19" customFormat="1" x14ac:dyDescent="0.2">
      <c r="A636" s="18"/>
      <c r="DR636" s="20"/>
      <c r="DS636" s="20"/>
      <c r="DT636" s="20"/>
    </row>
    <row r="637" spans="1:124" s="19" customFormat="1" x14ac:dyDescent="0.2">
      <c r="A637" s="18"/>
      <c r="DR637" s="20"/>
      <c r="DS637" s="20"/>
      <c r="DT637" s="20"/>
    </row>
    <row r="638" spans="1:124" s="19" customFormat="1" x14ac:dyDescent="0.2">
      <c r="A638" s="18"/>
      <c r="DR638" s="20"/>
      <c r="DS638" s="20"/>
      <c r="DT638" s="20"/>
    </row>
    <row r="639" spans="1:124" s="19" customFormat="1" x14ac:dyDescent="0.2">
      <c r="A639" s="18"/>
      <c r="DR639" s="20"/>
      <c r="DS639" s="20"/>
      <c r="DT639" s="20"/>
    </row>
    <row r="640" spans="1:124" s="19" customFormat="1" x14ac:dyDescent="0.2">
      <c r="A640" s="18"/>
      <c r="DR640" s="20"/>
      <c r="DS640" s="20"/>
      <c r="DT640" s="20"/>
    </row>
    <row r="641" spans="1:124" s="19" customFormat="1" x14ac:dyDescent="0.2">
      <c r="A641" s="18"/>
      <c r="DR641" s="20"/>
      <c r="DS641" s="20"/>
      <c r="DT641" s="20"/>
    </row>
    <row r="642" spans="1:124" s="19" customFormat="1" x14ac:dyDescent="0.2">
      <c r="A642" s="18"/>
      <c r="DR642" s="20"/>
      <c r="DS642" s="20"/>
      <c r="DT642" s="20"/>
    </row>
    <row r="643" spans="1:124" s="19" customFormat="1" x14ac:dyDescent="0.2">
      <c r="A643" s="18"/>
      <c r="DR643" s="20"/>
      <c r="DS643" s="20"/>
      <c r="DT643" s="20"/>
    </row>
    <row r="644" spans="1:124" s="19" customFormat="1" x14ac:dyDescent="0.2">
      <c r="A644" s="18"/>
      <c r="DR644" s="20"/>
      <c r="DS644" s="20"/>
      <c r="DT644" s="20"/>
    </row>
    <row r="645" spans="1:124" s="19" customFormat="1" x14ac:dyDescent="0.2">
      <c r="A645" s="18"/>
      <c r="DR645" s="20"/>
      <c r="DS645" s="20"/>
      <c r="DT645" s="20"/>
    </row>
    <row r="646" spans="1:124" s="19" customFormat="1" x14ac:dyDescent="0.2">
      <c r="A646" s="18"/>
      <c r="DR646" s="20"/>
      <c r="DS646" s="20"/>
      <c r="DT646" s="20"/>
    </row>
    <row r="647" spans="1:124" s="19" customFormat="1" x14ac:dyDescent="0.2">
      <c r="A647" s="18"/>
      <c r="DR647" s="20"/>
      <c r="DS647" s="20"/>
      <c r="DT647" s="20"/>
    </row>
    <row r="648" spans="1:124" s="19" customFormat="1" x14ac:dyDescent="0.2">
      <c r="A648" s="18"/>
      <c r="DR648" s="20"/>
      <c r="DS648" s="20"/>
      <c r="DT648" s="20"/>
    </row>
    <row r="649" spans="1:124" s="19" customFormat="1" x14ac:dyDescent="0.2">
      <c r="A649" s="18"/>
      <c r="DR649" s="20"/>
      <c r="DS649" s="20"/>
      <c r="DT649" s="20"/>
    </row>
    <row r="650" spans="1:124" s="19" customFormat="1" x14ac:dyDescent="0.2">
      <c r="A650" s="18"/>
      <c r="DR650" s="20"/>
      <c r="DS650" s="20"/>
      <c r="DT650" s="20"/>
    </row>
    <row r="651" spans="1:124" s="19" customFormat="1" x14ac:dyDescent="0.2">
      <c r="A651" s="18"/>
      <c r="DR651" s="20"/>
      <c r="DS651" s="20"/>
      <c r="DT651" s="20"/>
    </row>
    <row r="652" spans="1:124" s="19" customFormat="1" x14ac:dyDescent="0.2">
      <c r="A652" s="18"/>
      <c r="DR652" s="20"/>
      <c r="DS652" s="20"/>
      <c r="DT652" s="20"/>
    </row>
    <row r="653" spans="1:124" s="19" customFormat="1" x14ac:dyDescent="0.2">
      <c r="A653" s="18"/>
      <c r="DR653" s="20"/>
      <c r="DS653" s="20"/>
      <c r="DT653" s="20"/>
    </row>
    <row r="654" spans="1:124" s="19" customFormat="1" x14ac:dyDescent="0.2">
      <c r="A654" s="18"/>
      <c r="DR654" s="20"/>
      <c r="DS654" s="20"/>
      <c r="DT654" s="20"/>
    </row>
    <row r="655" spans="1:124" s="19" customFormat="1" x14ac:dyDescent="0.2">
      <c r="A655" s="18"/>
      <c r="DR655" s="20"/>
      <c r="DS655" s="20"/>
      <c r="DT655" s="20"/>
    </row>
    <row r="656" spans="1:124" s="19" customFormat="1" x14ac:dyDescent="0.2">
      <c r="A656" s="18"/>
      <c r="DR656" s="20"/>
      <c r="DS656" s="20"/>
      <c r="DT656" s="20"/>
    </row>
    <row r="657" spans="1:124" s="19" customFormat="1" x14ac:dyDescent="0.2">
      <c r="A657" s="18"/>
      <c r="DR657" s="20"/>
      <c r="DS657" s="20"/>
      <c r="DT657" s="20"/>
    </row>
    <row r="658" spans="1:124" s="19" customFormat="1" x14ac:dyDescent="0.2">
      <c r="A658" s="18"/>
      <c r="DR658" s="20"/>
      <c r="DS658" s="20"/>
      <c r="DT658" s="20"/>
    </row>
    <row r="659" spans="1:124" s="19" customFormat="1" x14ac:dyDescent="0.2">
      <c r="A659" s="18"/>
      <c r="DR659" s="20"/>
      <c r="DS659" s="20"/>
      <c r="DT659" s="20"/>
    </row>
    <row r="660" spans="1:124" s="19" customFormat="1" x14ac:dyDescent="0.2">
      <c r="A660" s="18"/>
      <c r="DR660" s="20"/>
      <c r="DS660" s="20"/>
      <c r="DT660" s="20"/>
    </row>
    <row r="661" spans="1:124" s="19" customFormat="1" x14ac:dyDescent="0.2">
      <c r="A661" s="18"/>
      <c r="DR661" s="20"/>
      <c r="DS661" s="20"/>
      <c r="DT661" s="20"/>
    </row>
    <row r="662" spans="1:124" s="19" customFormat="1" x14ac:dyDescent="0.2">
      <c r="A662" s="18"/>
      <c r="DR662" s="20"/>
      <c r="DS662" s="20"/>
      <c r="DT662" s="20"/>
    </row>
    <row r="663" spans="1:124" s="19" customFormat="1" x14ac:dyDescent="0.2">
      <c r="A663" s="18"/>
      <c r="DR663" s="20"/>
      <c r="DS663" s="20"/>
      <c r="DT663" s="20"/>
    </row>
    <row r="664" spans="1:124" s="19" customFormat="1" x14ac:dyDescent="0.2">
      <c r="A664" s="18"/>
      <c r="DR664" s="20"/>
      <c r="DS664" s="20"/>
      <c r="DT664" s="20"/>
    </row>
    <row r="665" spans="1:124" s="19" customFormat="1" x14ac:dyDescent="0.2">
      <c r="A665" s="18"/>
      <c r="DR665" s="20"/>
      <c r="DS665" s="20"/>
      <c r="DT665" s="20"/>
    </row>
    <row r="666" spans="1:124" s="19" customFormat="1" x14ac:dyDescent="0.2">
      <c r="A666" s="18"/>
      <c r="DR666" s="20"/>
      <c r="DS666" s="20"/>
      <c r="DT666" s="20"/>
    </row>
    <row r="667" spans="1:124" s="19" customFormat="1" x14ac:dyDescent="0.2">
      <c r="A667" s="18"/>
      <c r="DR667" s="20"/>
      <c r="DS667" s="20"/>
      <c r="DT667" s="20"/>
    </row>
    <row r="668" spans="1:124" s="19" customFormat="1" x14ac:dyDescent="0.2">
      <c r="A668" s="18"/>
      <c r="DR668" s="20"/>
      <c r="DS668" s="20"/>
      <c r="DT668" s="20"/>
    </row>
    <row r="669" spans="1:124" s="19" customFormat="1" x14ac:dyDescent="0.2">
      <c r="A669" s="18"/>
      <c r="DR669" s="20"/>
      <c r="DS669" s="20"/>
      <c r="DT669" s="20"/>
    </row>
    <row r="670" spans="1:124" s="19" customFormat="1" x14ac:dyDescent="0.2">
      <c r="A670" s="18"/>
      <c r="DR670" s="20"/>
      <c r="DS670" s="20"/>
      <c r="DT670" s="20"/>
    </row>
    <row r="671" spans="1:124" s="19" customFormat="1" x14ac:dyDescent="0.2">
      <c r="A671" s="18"/>
      <c r="DR671" s="20"/>
      <c r="DS671" s="20"/>
      <c r="DT671" s="20"/>
    </row>
    <row r="672" spans="1:124" s="19" customFormat="1" x14ac:dyDescent="0.2">
      <c r="A672" s="18"/>
      <c r="DR672" s="20"/>
      <c r="DS672" s="20"/>
      <c r="DT672" s="20"/>
    </row>
    <row r="673" spans="1:124" s="19" customFormat="1" x14ac:dyDescent="0.2">
      <c r="A673" s="18"/>
      <c r="DR673" s="20"/>
      <c r="DS673" s="20"/>
      <c r="DT673" s="20"/>
    </row>
    <row r="674" spans="1:124" s="19" customFormat="1" x14ac:dyDescent="0.2">
      <c r="A674" s="18"/>
      <c r="DR674" s="20"/>
      <c r="DS674" s="20"/>
      <c r="DT674" s="20"/>
    </row>
    <row r="675" spans="1:124" s="19" customFormat="1" x14ac:dyDescent="0.2">
      <c r="A675" s="18"/>
      <c r="DR675" s="20"/>
      <c r="DS675" s="20"/>
      <c r="DT675" s="20"/>
    </row>
    <row r="676" spans="1:124" s="19" customFormat="1" x14ac:dyDescent="0.2">
      <c r="A676" s="18"/>
      <c r="DR676" s="20"/>
      <c r="DS676" s="20"/>
      <c r="DT676" s="20"/>
    </row>
    <row r="677" spans="1:124" s="19" customFormat="1" x14ac:dyDescent="0.2">
      <c r="A677" s="18"/>
      <c r="DR677" s="20"/>
      <c r="DS677" s="20"/>
      <c r="DT677" s="20"/>
    </row>
    <row r="678" spans="1:124" s="19" customFormat="1" x14ac:dyDescent="0.2">
      <c r="A678" s="18"/>
      <c r="DR678" s="20"/>
      <c r="DS678" s="20"/>
      <c r="DT678" s="20"/>
    </row>
    <row r="679" spans="1:124" s="19" customFormat="1" x14ac:dyDescent="0.2">
      <c r="A679" s="18"/>
      <c r="DR679" s="20"/>
      <c r="DS679" s="20"/>
      <c r="DT679" s="20"/>
    </row>
    <row r="680" spans="1:124" s="19" customFormat="1" x14ac:dyDescent="0.2">
      <c r="A680" s="18"/>
      <c r="DR680" s="20"/>
      <c r="DS680" s="20"/>
      <c r="DT680" s="20"/>
    </row>
    <row r="681" spans="1:124" s="19" customFormat="1" x14ac:dyDescent="0.2">
      <c r="A681" s="18"/>
      <c r="DR681" s="20"/>
      <c r="DS681" s="20"/>
      <c r="DT681" s="20"/>
    </row>
    <row r="682" spans="1:124" s="19" customFormat="1" x14ac:dyDescent="0.2">
      <c r="A682" s="18"/>
      <c r="DR682" s="20"/>
      <c r="DS682" s="20"/>
      <c r="DT682" s="20"/>
    </row>
    <row r="683" spans="1:124" s="19" customFormat="1" x14ac:dyDescent="0.2">
      <c r="A683" s="18"/>
      <c r="DR683" s="20"/>
      <c r="DS683" s="20"/>
      <c r="DT683" s="20"/>
    </row>
    <row r="684" spans="1:124" s="19" customFormat="1" x14ac:dyDescent="0.2">
      <c r="A684" s="18"/>
      <c r="DR684" s="20"/>
      <c r="DS684" s="20"/>
      <c r="DT684" s="20"/>
    </row>
    <row r="685" spans="1:124" s="19" customFormat="1" x14ac:dyDescent="0.2">
      <c r="A685" s="18"/>
      <c r="DR685" s="20"/>
      <c r="DS685" s="20"/>
      <c r="DT685" s="20"/>
    </row>
    <row r="686" spans="1:124" s="19" customFormat="1" x14ac:dyDescent="0.2">
      <c r="A686" s="18"/>
      <c r="DR686" s="20"/>
      <c r="DS686" s="20"/>
      <c r="DT686" s="20"/>
    </row>
    <row r="687" spans="1:124" s="19" customFormat="1" x14ac:dyDescent="0.2">
      <c r="A687" s="18"/>
      <c r="DR687" s="20"/>
      <c r="DS687" s="20"/>
      <c r="DT687" s="20"/>
    </row>
    <row r="688" spans="1:124" s="19" customFormat="1" x14ac:dyDescent="0.2">
      <c r="A688" s="18"/>
      <c r="DR688" s="20"/>
      <c r="DS688" s="20"/>
      <c r="DT688" s="20"/>
    </row>
    <row r="689" spans="1:124" s="19" customFormat="1" x14ac:dyDescent="0.2">
      <c r="A689" s="18"/>
      <c r="DR689" s="20"/>
      <c r="DS689" s="20"/>
      <c r="DT689" s="20"/>
    </row>
    <row r="690" spans="1:124" s="19" customFormat="1" x14ac:dyDescent="0.2">
      <c r="A690" s="18"/>
      <c r="DR690" s="20"/>
      <c r="DS690" s="20"/>
      <c r="DT690" s="20"/>
    </row>
    <row r="691" spans="1:124" s="19" customFormat="1" x14ac:dyDescent="0.2">
      <c r="A691" s="18"/>
      <c r="DR691" s="20"/>
      <c r="DS691" s="20"/>
      <c r="DT691" s="20"/>
    </row>
    <row r="692" spans="1:124" s="19" customFormat="1" x14ac:dyDescent="0.2">
      <c r="A692" s="18"/>
      <c r="DR692" s="20"/>
      <c r="DS692" s="20"/>
      <c r="DT692" s="20"/>
    </row>
    <row r="693" spans="1:124" s="19" customFormat="1" x14ac:dyDescent="0.2">
      <c r="A693" s="18"/>
      <c r="DR693" s="20"/>
      <c r="DS693" s="20"/>
      <c r="DT693" s="20"/>
    </row>
    <row r="694" spans="1:124" s="19" customFormat="1" x14ac:dyDescent="0.2">
      <c r="A694" s="18"/>
      <c r="DR694" s="20"/>
      <c r="DS694" s="20"/>
      <c r="DT694" s="20"/>
    </row>
    <row r="695" spans="1:124" s="19" customFormat="1" x14ac:dyDescent="0.2">
      <c r="A695" s="18"/>
      <c r="DR695" s="20"/>
      <c r="DS695" s="20"/>
      <c r="DT695" s="20"/>
    </row>
    <row r="696" spans="1:124" s="19" customFormat="1" x14ac:dyDescent="0.2">
      <c r="A696" s="18"/>
      <c r="DR696" s="20"/>
      <c r="DS696" s="20"/>
      <c r="DT696" s="20"/>
    </row>
    <row r="697" spans="1:124" s="19" customFormat="1" x14ac:dyDescent="0.2">
      <c r="A697" s="18"/>
      <c r="DR697" s="20"/>
      <c r="DS697" s="20"/>
      <c r="DT697" s="20"/>
    </row>
    <row r="698" spans="1:124" s="19" customFormat="1" x14ac:dyDescent="0.2">
      <c r="A698" s="18"/>
      <c r="DR698" s="20"/>
      <c r="DS698" s="20"/>
      <c r="DT698" s="20"/>
    </row>
    <row r="699" spans="1:124" s="19" customFormat="1" x14ac:dyDescent="0.2">
      <c r="A699" s="18"/>
      <c r="DR699" s="20"/>
      <c r="DS699" s="20"/>
      <c r="DT699" s="20"/>
    </row>
    <row r="700" spans="1:124" s="19" customFormat="1" x14ac:dyDescent="0.2">
      <c r="A700" s="18"/>
      <c r="DR700" s="20"/>
      <c r="DS700" s="20"/>
      <c r="DT700" s="20"/>
    </row>
    <row r="701" spans="1:124" s="19" customFormat="1" x14ac:dyDescent="0.2">
      <c r="A701" s="18"/>
      <c r="DR701" s="20"/>
      <c r="DS701" s="20"/>
      <c r="DT701" s="20"/>
    </row>
    <row r="702" spans="1:124" s="19" customFormat="1" x14ac:dyDescent="0.2">
      <c r="A702" s="18"/>
      <c r="DR702" s="20"/>
      <c r="DS702" s="20"/>
      <c r="DT702" s="20"/>
    </row>
    <row r="703" spans="1:124" s="19" customFormat="1" x14ac:dyDescent="0.2">
      <c r="A703" s="18"/>
      <c r="DR703" s="20"/>
      <c r="DS703" s="20"/>
      <c r="DT703" s="20"/>
    </row>
    <row r="704" spans="1:124" s="19" customFormat="1" x14ac:dyDescent="0.2">
      <c r="A704" s="18"/>
      <c r="DR704" s="20"/>
      <c r="DS704" s="20"/>
      <c r="DT704" s="20"/>
    </row>
    <row r="705" spans="1:124" s="19" customFormat="1" x14ac:dyDescent="0.2">
      <c r="A705" s="18"/>
      <c r="DR705" s="20"/>
      <c r="DS705" s="20"/>
      <c r="DT705" s="20"/>
    </row>
    <row r="706" spans="1:124" s="19" customFormat="1" x14ac:dyDescent="0.2">
      <c r="A706" s="18"/>
      <c r="DR706" s="20"/>
      <c r="DS706" s="20"/>
      <c r="DT706" s="20"/>
    </row>
    <row r="707" spans="1:124" s="19" customFormat="1" x14ac:dyDescent="0.2">
      <c r="A707" s="18"/>
      <c r="DR707" s="20"/>
      <c r="DS707" s="20"/>
      <c r="DT707" s="20"/>
    </row>
    <row r="708" spans="1:124" s="19" customFormat="1" x14ac:dyDescent="0.2">
      <c r="A708" s="18"/>
      <c r="DR708" s="20"/>
      <c r="DS708" s="20"/>
      <c r="DT708" s="20"/>
    </row>
    <row r="709" spans="1:124" s="19" customFormat="1" x14ac:dyDescent="0.2">
      <c r="A709" s="18"/>
      <c r="DR709" s="20"/>
      <c r="DS709" s="20"/>
      <c r="DT709" s="20"/>
    </row>
    <row r="710" spans="1:124" s="19" customFormat="1" x14ac:dyDescent="0.2">
      <c r="A710" s="18"/>
      <c r="DR710" s="20"/>
      <c r="DS710" s="20"/>
      <c r="DT710" s="20"/>
    </row>
    <row r="711" spans="1:124" s="19" customFormat="1" x14ac:dyDescent="0.2">
      <c r="A711" s="18"/>
      <c r="DR711" s="20"/>
      <c r="DS711" s="20"/>
      <c r="DT711" s="20"/>
    </row>
    <row r="712" spans="1:124" s="19" customFormat="1" x14ac:dyDescent="0.2">
      <c r="A712" s="18"/>
      <c r="DR712" s="20"/>
      <c r="DS712" s="20"/>
      <c r="DT712" s="20"/>
    </row>
    <row r="713" spans="1:124" s="19" customFormat="1" x14ac:dyDescent="0.2">
      <c r="A713" s="18"/>
      <c r="DR713" s="20"/>
      <c r="DS713" s="20"/>
      <c r="DT713" s="20"/>
    </row>
    <row r="714" spans="1:124" s="19" customFormat="1" x14ac:dyDescent="0.2">
      <c r="A714" s="18"/>
      <c r="DR714" s="20"/>
      <c r="DS714" s="20"/>
      <c r="DT714" s="20"/>
    </row>
    <row r="715" spans="1:124" s="19" customFormat="1" x14ac:dyDescent="0.2">
      <c r="A715" s="18"/>
      <c r="DR715" s="20"/>
      <c r="DS715" s="20"/>
      <c r="DT715" s="20"/>
    </row>
    <row r="716" spans="1:124" s="19" customFormat="1" x14ac:dyDescent="0.2">
      <c r="A716" s="18"/>
      <c r="DR716" s="20"/>
      <c r="DS716" s="20"/>
      <c r="DT716" s="20"/>
    </row>
    <row r="717" spans="1:124" s="19" customFormat="1" x14ac:dyDescent="0.2">
      <c r="A717" s="18"/>
      <c r="DR717" s="20"/>
      <c r="DS717" s="20"/>
      <c r="DT717" s="20"/>
    </row>
    <row r="718" spans="1:124" s="19" customFormat="1" x14ac:dyDescent="0.2">
      <c r="A718" s="18"/>
      <c r="DR718" s="20"/>
      <c r="DS718" s="20"/>
      <c r="DT718" s="20"/>
    </row>
    <row r="719" spans="1:124" s="19" customFormat="1" x14ac:dyDescent="0.2">
      <c r="A719" s="18"/>
      <c r="DR719" s="20"/>
      <c r="DS719" s="20"/>
      <c r="DT719" s="20"/>
    </row>
    <row r="720" spans="1:124" s="19" customFormat="1" x14ac:dyDescent="0.2">
      <c r="A720" s="18"/>
      <c r="DR720" s="20"/>
      <c r="DS720" s="20"/>
      <c r="DT720" s="20"/>
    </row>
    <row r="721" spans="1:124" s="19" customFormat="1" x14ac:dyDescent="0.2">
      <c r="A721" s="18"/>
      <c r="DR721" s="20"/>
      <c r="DS721" s="20"/>
      <c r="DT721" s="20"/>
    </row>
    <row r="722" spans="1:124" s="19" customFormat="1" x14ac:dyDescent="0.2">
      <c r="A722" s="18"/>
      <c r="DR722" s="20"/>
      <c r="DS722" s="20"/>
      <c r="DT722" s="20"/>
    </row>
    <row r="723" spans="1:124" s="19" customFormat="1" x14ac:dyDescent="0.2">
      <c r="A723" s="18"/>
      <c r="DR723" s="20"/>
      <c r="DS723" s="20"/>
      <c r="DT723" s="20"/>
    </row>
    <row r="724" spans="1:124" s="19" customFormat="1" x14ac:dyDescent="0.2">
      <c r="A724" s="18"/>
      <c r="DR724" s="20"/>
      <c r="DS724" s="20"/>
      <c r="DT724" s="20"/>
    </row>
    <row r="725" spans="1:124" s="19" customFormat="1" x14ac:dyDescent="0.2">
      <c r="A725" s="18"/>
      <c r="DR725" s="20"/>
      <c r="DS725" s="20"/>
      <c r="DT725" s="20"/>
    </row>
    <row r="726" spans="1:124" s="19" customFormat="1" x14ac:dyDescent="0.2">
      <c r="A726" s="18"/>
      <c r="DR726" s="20"/>
      <c r="DS726" s="20"/>
      <c r="DT726" s="20"/>
    </row>
    <row r="727" spans="1:124" s="19" customFormat="1" x14ac:dyDescent="0.2">
      <c r="A727" s="18"/>
      <c r="DR727" s="20"/>
      <c r="DS727" s="20"/>
      <c r="DT727" s="20"/>
    </row>
    <row r="728" spans="1:124" s="19" customFormat="1" x14ac:dyDescent="0.2">
      <c r="A728" s="18"/>
      <c r="DR728" s="20"/>
      <c r="DS728" s="20"/>
      <c r="DT728" s="20"/>
    </row>
    <row r="729" spans="1:124" s="19" customFormat="1" x14ac:dyDescent="0.2">
      <c r="A729" s="18"/>
      <c r="DR729" s="20"/>
      <c r="DS729" s="20"/>
      <c r="DT729" s="20"/>
    </row>
    <row r="730" spans="1:124" s="19" customFormat="1" x14ac:dyDescent="0.2">
      <c r="A730" s="18"/>
      <c r="DR730" s="20"/>
      <c r="DS730" s="20"/>
      <c r="DT730" s="20"/>
    </row>
    <row r="731" spans="1:124" s="19" customFormat="1" x14ac:dyDescent="0.2">
      <c r="A731" s="18"/>
      <c r="DR731" s="20"/>
      <c r="DS731" s="20"/>
      <c r="DT731" s="20"/>
    </row>
    <row r="732" spans="1:124" s="19" customFormat="1" x14ac:dyDescent="0.2">
      <c r="A732" s="18"/>
      <c r="DR732" s="20"/>
      <c r="DS732" s="20"/>
      <c r="DT732" s="20"/>
    </row>
    <row r="733" spans="1:124" s="19" customFormat="1" x14ac:dyDescent="0.2">
      <c r="A733" s="18"/>
      <c r="DR733" s="20"/>
      <c r="DS733" s="20"/>
      <c r="DT733" s="20"/>
    </row>
    <row r="734" spans="1:124" s="19" customFormat="1" x14ac:dyDescent="0.2">
      <c r="A734" s="18"/>
      <c r="DR734" s="20"/>
      <c r="DS734" s="20"/>
      <c r="DT734" s="20"/>
    </row>
    <row r="735" spans="1:124" s="19" customFormat="1" x14ac:dyDescent="0.2">
      <c r="A735" s="18"/>
      <c r="DR735" s="20"/>
      <c r="DS735" s="20"/>
      <c r="DT735" s="20"/>
    </row>
    <row r="736" spans="1:124" s="19" customFormat="1" x14ac:dyDescent="0.2">
      <c r="A736" s="18"/>
      <c r="DR736" s="20"/>
      <c r="DS736" s="20"/>
      <c r="DT736" s="20"/>
    </row>
    <row r="737" spans="1:124" s="19" customFormat="1" x14ac:dyDescent="0.2">
      <c r="A737" s="18"/>
      <c r="DR737" s="20"/>
      <c r="DS737" s="20"/>
      <c r="DT737" s="20"/>
    </row>
    <row r="738" spans="1:124" s="19" customFormat="1" x14ac:dyDescent="0.2">
      <c r="A738" s="18"/>
      <c r="DR738" s="20"/>
      <c r="DS738" s="20"/>
      <c r="DT738" s="20"/>
    </row>
    <row r="739" spans="1:124" s="19" customFormat="1" x14ac:dyDescent="0.2">
      <c r="A739" s="18"/>
      <c r="DR739" s="20"/>
      <c r="DS739" s="20"/>
      <c r="DT739" s="20"/>
    </row>
    <row r="740" spans="1:124" s="19" customFormat="1" x14ac:dyDescent="0.2">
      <c r="A740" s="18"/>
      <c r="DR740" s="20"/>
      <c r="DS740" s="20"/>
      <c r="DT740" s="20"/>
    </row>
    <row r="741" spans="1:124" s="19" customFormat="1" x14ac:dyDescent="0.2">
      <c r="A741" s="18"/>
      <c r="DR741" s="20"/>
      <c r="DS741" s="20"/>
      <c r="DT741" s="20"/>
    </row>
    <row r="742" spans="1:124" s="19" customFormat="1" x14ac:dyDescent="0.2">
      <c r="A742" s="18"/>
      <c r="DR742" s="20"/>
      <c r="DS742" s="20"/>
      <c r="DT742" s="20"/>
    </row>
    <row r="743" spans="1:124" s="19" customFormat="1" x14ac:dyDescent="0.2">
      <c r="A743" s="18"/>
      <c r="DR743" s="20"/>
      <c r="DS743" s="20"/>
      <c r="DT743" s="20"/>
    </row>
    <row r="744" spans="1:124" s="19" customFormat="1" x14ac:dyDescent="0.2">
      <c r="A744" s="18"/>
      <c r="DR744" s="20"/>
      <c r="DS744" s="20"/>
      <c r="DT744" s="20"/>
    </row>
    <row r="745" spans="1:124" s="19" customFormat="1" x14ac:dyDescent="0.2">
      <c r="A745" s="18"/>
      <c r="DR745" s="20"/>
      <c r="DS745" s="20"/>
      <c r="DT745" s="20"/>
    </row>
    <row r="746" spans="1:124" s="19" customFormat="1" x14ac:dyDescent="0.2">
      <c r="A746" s="18"/>
      <c r="DR746" s="20"/>
      <c r="DS746" s="20"/>
      <c r="DT746" s="20"/>
    </row>
    <row r="747" spans="1:124" s="19" customFormat="1" x14ac:dyDescent="0.2">
      <c r="A747" s="18"/>
      <c r="DR747" s="20"/>
      <c r="DS747" s="20"/>
      <c r="DT747" s="20"/>
    </row>
    <row r="748" spans="1:124" s="19" customFormat="1" x14ac:dyDescent="0.2">
      <c r="A748" s="18"/>
      <c r="DR748" s="20"/>
      <c r="DS748" s="20"/>
      <c r="DT748" s="20"/>
    </row>
    <row r="749" spans="1:124" s="19" customFormat="1" x14ac:dyDescent="0.2">
      <c r="A749" s="18"/>
      <c r="DR749" s="20"/>
      <c r="DS749" s="20"/>
      <c r="DT749" s="20"/>
    </row>
    <row r="750" spans="1:124" s="19" customFormat="1" x14ac:dyDescent="0.2">
      <c r="A750" s="18"/>
      <c r="DR750" s="20"/>
      <c r="DS750" s="20"/>
      <c r="DT750" s="20"/>
    </row>
    <row r="751" spans="1:124" s="19" customFormat="1" x14ac:dyDescent="0.2">
      <c r="A751" s="18"/>
      <c r="DR751" s="20"/>
      <c r="DS751" s="20"/>
      <c r="DT751" s="20"/>
    </row>
    <row r="752" spans="1:124" s="19" customFormat="1" x14ac:dyDescent="0.2">
      <c r="A752" s="18"/>
      <c r="DR752" s="20"/>
      <c r="DS752" s="20"/>
      <c r="DT752" s="20"/>
    </row>
    <row r="753" spans="1:124" s="19" customFormat="1" x14ac:dyDescent="0.2">
      <c r="A753" s="18"/>
      <c r="DR753" s="20"/>
      <c r="DS753" s="20"/>
      <c r="DT753" s="20"/>
    </row>
    <row r="754" spans="1:124" s="19" customFormat="1" x14ac:dyDescent="0.2">
      <c r="A754" s="18"/>
      <c r="DR754" s="20"/>
      <c r="DS754" s="20"/>
      <c r="DT754" s="20"/>
    </row>
    <row r="755" spans="1:124" s="19" customFormat="1" x14ac:dyDescent="0.2">
      <c r="A755" s="18"/>
      <c r="DR755" s="20"/>
      <c r="DS755" s="20"/>
      <c r="DT755" s="20"/>
    </row>
    <row r="756" spans="1:124" s="19" customFormat="1" x14ac:dyDescent="0.2">
      <c r="A756" s="18"/>
      <c r="DR756" s="20"/>
      <c r="DS756" s="20"/>
      <c r="DT756" s="20"/>
    </row>
    <row r="757" spans="1:124" s="19" customFormat="1" x14ac:dyDescent="0.2">
      <c r="A757" s="18"/>
      <c r="DR757" s="20"/>
      <c r="DS757" s="20"/>
      <c r="DT757" s="20"/>
    </row>
    <row r="758" spans="1:124" s="19" customFormat="1" x14ac:dyDescent="0.2">
      <c r="A758" s="18"/>
      <c r="DR758" s="20"/>
      <c r="DS758" s="20"/>
      <c r="DT758" s="20"/>
    </row>
    <row r="759" spans="1:124" s="19" customFormat="1" x14ac:dyDescent="0.2">
      <c r="A759" s="18"/>
      <c r="DR759" s="20"/>
      <c r="DS759" s="20"/>
      <c r="DT759" s="20"/>
    </row>
    <row r="760" spans="1:124" s="19" customFormat="1" x14ac:dyDescent="0.2">
      <c r="A760" s="18"/>
      <c r="DR760" s="20"/>
      <c r="DS760" s="20"/>
      <c r="DT760" s="20"/>
    </row>
    <row r="761" spans="1:124" s="19" customFormat="1" x14ac:dyDescent="0.2">
      <c r="A761" s="18"/>
      <c r="DR761" s="20"/>
      <c r="DS761" s="20"/>
      <c r="DT761" s="20"/>
    </row>
    <row r="762" spans="1:124" s="19" customFormat="1" x14ac:dyDescent="0.2">
      <c r="A762" s="18"/>
      <c r="DR762" s="20"/>
      <c r="DS762" s="20"/>
      <c r="DT762" s="20"/>
    </row>
    <row r="763" spans="1:124" s="19" customFormat="1" x14ac:dyDescent="0.2">
      <c r="A763" s="18"/>
      <c r="DR763" s="20"/>
      <c r="DS763" s="20"/>
      <c r="DT763" s="20"/>
    </row>
    <row r="764" spans="1:124" s="19" customFormat="1" x14ac:dyDescent="0.2">
      <c r="A764" s="18"/>
      <c r="DR764" s="20"/>
      <c r="DS764" s="20"/>
      <c r="DT764" s="20"/>
    </row>
    <row r="765" spans="1:124" s="19" customFormat="1" x14ac:dyDescent="0.2">
      <c r="A765" s="18"/>
      <c r="DR765" s="20"/>
      <c r="DS765" s="20"/>
      <c r="DT765" s="20"/>
    </row>
    <row r="766" spans="1:124" s="19" customFormat="1" x14ac:dyDescent="0.2">
      <c r="A766" s="18"/>
      <c r="DR766" s="20"/>
      <c r="DS766" s="20"/>
      <c r="DT766" s="20"/>
    </row>
    <row r="767" spans="1:124" s="19" customFormat="1" x14ac:dyDescent="0.2">
      <c r="A767" s="18"/>
      <c r="DR767" s="20"/>
      <c r="DS767" s="20"/>
      <c r="DT767" s="20"/>
    </row>
    <row r="768" spans="1:124" s="19" customFormat="1" x14ac:dyDescent="0.2">
      <c r="A768" s="18"/>
      <c r="DR768" s="20"/>
      <c r="DS768" s="20"/>
      <c r="DT768" s="20"/>
    </row>
    <row r="769" spans="1:124" s="19" customFormat="1" x14ac:dyDescent="0.2">
      <c r="A769" s="18"/>
      <c r="DR769" s="20"/>
      <c r="DS769" s="20"/>
      <c r="DT769" s="20"/>
    </row>
    <row r="770" spans="1:124" s="19" customFormat="1" x14ac:dyDescent="0.2">
      <c r="A770" s="18"/>
      <c r="DR770" s="20"/>
      <c r="DS770" s="20"/>
      <c r="DT770" s="20"/>
    </row>
    <row r="771" spans="1:124" s="19" customFormat="1" x14ac:dyDescent="0.2">
      <c r="A771" s="18"/>
      <c r="DR771" s="20"/>
      <c r="DS771" s="20"/>
      <c r="DT771" s="20"/>
    </row>
    <row r="772" spans="1:124" s="19" customFormat="1" x14ac:dyDescent="0.2">
      <c r="A772" s="18"/>
      <c r="DR772" s="20"/>
      <c r="DS772" s="20"/>
      <c r="DT772" s="20"/>
    </row>
    <row r="773" spans="1:124" s="19" customFormat="1" x14ac:dyDescent="0.2">
      <c r="A773" s="18"/>
      <c r="DR773" s="20"/>
      <c r="DS773" s="20"/>
      <c r="DT773" s="20"/>
    </row>
    <row r="774" spans="1:124" s="19" customFormat="1" x14ac:dyDescent="0.2">
      <c r="A774" s="18"/>
      <c r="DR774" s="20"/>
      <c r="DS774" s="20"/>
      <c r="DT774" s="20"/>
    </row>
    <row r="775" spans="1:124" s="19" customFormat="1" x14ac:dyDescent="0.2">
      <c r="A775" s="18"/>
      <c r="DR775" s="20"/>
      <c r="DS775" s="20"/>
      <c r="DT775" s="20"/>
    </row>
    <row r="776" spans="1:124" s="19" customFormat="1" x14ac:dyDescent="0.2">
      <c r="A776" s="18"/>
      <c r="DR776" s="20"/>
      <c r="DS776" s="20"/>
      <c r="DT776" s="20"/>
    </row>
    <row r="777" spans="1:124" s="19" customFormat="1" x14ac:dyDescent="0.2">
      <c r="A777" s="18"/>
      <c r="DR777" s="20"/>
      <c r="DS777" s="20"/>
      <c r="DT777" s="20"/>
    </row>
    <row r="778" spans="1:124" s="19" customFormat="1" x14ac:dyDescent="0.2">
      <c r="A778" s="18"/>
      <c r="DR778" s="20"/>
      <c r="DS778" s="20"/>
      <c r="DT778" s="20"/>
    </row>
    <row r="779" spans="1:124" s="19" customFormat="1" x14ac:dyDescent="0.2">
      <c r="A779" s="18"/>
      <c r="DR779" s="20"/>
      <c r="DS779" s="20"/>
      <c r="DT779" s="20"/>
    </row>
    <row r="780" spans="1:124" s="19" customFormat="1" x14ac:dyDescent="0.2">
      <c r="A780" s="18"/>
      <c r="DR780" s="20"/>
      <c r="DS780" s="20"/>
      <c r="DT780" s="20"/>
    </row>
    <row r="781" spans="1:124" s="19" customFormat="1" x14ac:dyDescent="0.2">
      <c r="A781" s="18"/>
      <c r="DR781" s="20"/>
      <c r="DS781" s="20"/>
      <c r="DT781" s="20"/>
    </row>
    <row r="782" spans="1:124" s="19" customFormat="1" x14ac:dyDescent="0.2">
      <c r="A782" s="18"/>
      <c r="DR782" s="20"/>
      <c r="DS782" s="20"/>
      <c r="DT782" s="20"/>
    </row>
    <row r="783" spans="1:124" s="19" customFormat="1" x14ac:dyDescent="0.2">
      <c r="A783" s="18"/>
      <c r="DR783" s="20"/>
      <c r="DS783" s="20"/>
      <c r="DT783" s="20"/>
    </row>
    <row r="784" spans="1:124" s="19" customFormat="1" x14ac:dyDescent="0.2">
      <c r="A784" s="18"/>
      <c r="DR784" s="20"/>
      <c r="DS784" s="20"/>
      <c r="DT784" s="20"/>
    </row>
    <row r="785" spans="1:124" s="19" customFormat="1" x14ac:dyDescent="0.2">
      <c r="A785" s="18"/>
      <c r="DR785" s="20"/>
      <c r="DS785" s="20"/>
      <c r="DT785" s="20"/>
    </row>
    <row r="786" spans="1:124" s="19" customFormat="1" x14ac:dyDescent="0.2">
      <c r="A786" s="18"/>
      <c r="DR786" s="20"/>
      <c r="DS786" s="20"/>
      <c r="DT786" s="20"/>
    </row>
    <row r="787" spans="1:124" s="19" customFormat="1" x14ac:dyDescent="0.2">
      <c r="A787" s="18"/>
      <c r="DR787" s="20"/>
      <c r="DS787" s="20"/>
      <c r="DT787" s="20"/>
    </row>
    <row r="788" spans="1:124" s="19" customFormat="1" x14ac:dyDescent="0.2">
      <c r="A788" s="18"/>
      <c r="DR788" s="20"/>
      <c r="DS788" s="20"/>
      <c r="DT788" s="20"/>
    </row>
    <row r="789" spans="1:124" s="19" customFormat="1" x14ac:dyDescent="0.2">
      <c r="A789" s="18"/>
      <c r="DR789" s="20"/>
      <c r="DS789" s="20"/>
      <c r="DT789" s="20"/>
    </row>
    <row r="790" spans="1:124" s="19" customFormat="1" x14ac:dyDescent="0.2">
      <c r="A790" s="18"/>
      <c r="DR790" s="20"/>
      <c r="DS790" s="20"/>
      <c r="DT790" s="20"/>
    </row>
    <row r="791" spans="1:124" s="19" customFormat="1" x14ac:dyDescent="0.2">
      <c r="A791" s="18"/>
      <c r="DR791" s="20"/>
      <c r="DS791" s="20"/>
      <c r="DT791" s="20"/>
    </row>
    <row r="792" spans="1:124" s="19" customFormat="1" x14ac:dyDescent="0.2">
      <c r="A792" s="18"/>
      <c r="DR792" s="20"/>
      <c r="DS792" s="20"/>
      <c r="DT792" s="20"/>
    </row>
    <row r="793" spans="1:124" s="19" customFormat="1" x14ac:dyDescent="0.2">
      <c r="A793" s="18"/>
      <c r="DR793" s="20"/>
      <c r="DS793" s="20"/>
      <c r="DT793" s="20"/>
    </row>
    <row r="794" spans="1:124" s="19" customFormat="1" x14ac:dyDescent="0.2">
      <c r="A794" s="18"/>
      <c r="DR794" s="20"/>
      <c r="DS794" s="20"/>
      <c r="DT794" s="20"/>
    </row>
    <row r="795" spans="1:124" s="19" customFormat="1" x14ac:dyDescent="0.2">
      <c r="A795" s="18"/>
      <c r="DR795" s="20"/>
      <c r="DS795" s="20"/>
      <c r="DT795" s="20"/>
    </row>
    <row r="796" spans="1:124" s="19" customFormat="1" x14ac:dyDescent="0.2">
      <c r="A796" s="18"/>
      <c r="DR796" s="20"/>
      <c r="DS796" s="20"/>
      <c r="DT796" s="20"/>
    </row>
    <row r="797" spans="1:124" s="19" customFormat="1" x14ac:dyDescent="0.2">
      <c r="A797" s="18"/>
      <c r="DR797" s="20"/>
      <c r="DS797" s="20"/>
      <c r="DT797" s="20"/>
    </row>
    <row r="798" spans="1:124" s="19" customFormat="1" x14ac:dyDescent="0.2">
      <c r="A798" s="18"/>
      <c r="DR798" s="20"/>
      <c r="DS798" s="20"/>
      <c r="DT798" s="20"/>
    </row>
    <row r="799" spans="1:124" s="19" customFormat="1" x14ac:dyDescent="0.2">
      <c r="A799" s="18"/>
      <c r="DR799" s="20"/>
      <c r="DS799" s="20"/>
      <c r="DT799" s="20"/>
    </row>
    <row r="800" spans="1:124" s="19" customFormat="1" x14ac:dyDescent="0.2">
      <c r="A800" s="18"/>
      <c r="DR800" s="20"/>
      <c r="DS800" s="20"/>
      <c r="DT800" s="20"/>
    </row>
    <row r="801" spans="1:124" s="19" customFormat="1" x14ac:dyDescent="0.2">
      <c r="A801" s="18"/>
      <c r="DR801" s="20"/>
      <c r="DS801" s="20"/>
      <c r="DT801" s="20"/>
    </row>
    <row r="802" spans="1:124" s="19" customFormat="1" x14ac:dyDescent="0.2">
      <c r="A802" s="18"/>
      <c r="DR802" s="20"/>
      <c r="DS802" s="20"/>
      <c r="DT802" s="20"/>
    </row>
    <row r="803" spans="1:124" s="19" customFormat="1" x14ac:dyDescent="0.2">
      <c r="A803" s="18"/>
      <c r="DR803" s="20"/>
      <c r="DS803" s="20"/>
      <c r="DT803" s="20"/>
    </row>
    <row r="804" spans="1:124" s="19" customFormat="1" x14ac:dyDescent="0.2">
      <c r="A804" s="18"/>
      <c r="DR804" s="20"/>
      <c r="DS804" s="20"/>
      <c r="DT804" s="20"/>
    </row>
    <row r="805" spans="1:124" s="19" customFormat="1" x14ac:dyDescent="0.2">
      <c r="A805" s="18"/>
      <c r="DR805" s="20"/>
      <c r="DS805" s="20"/>
      <c r="DT805" s="20"/>
    </row>
    <row r="806" spans="1:124" s="19" customFormat="1" x14ac:dyDescent="0.2">
      <c r="A806" s="18"/>
      <c r="DR806" s="20"/>
      <c r="DS806" s="20"/>
      <c r="DT806" s="20"/>
    </row>
    <row r="807" spans="1:124" s="19" customFormat="1" x14ac:dyDescent="0.2">
      <c r="A807" s="18"/>
      <c r="DR807" s="20"/>
      <c r="DS807" s="20"/>
      <c r="DT807" s="20"/>
    </row>
    <row r="808" spans="1:124" s="19" customFormat="1" x14ac:dyDescent="0.2">
      <c r="A808" s="18"/>
      <c r="DR808" s="20"/>
      <c r="DS808" s="20"/>
      <c r="DT808" s="20"/>
    </row>
    <row r="809" spans="1:124" s="19" customFormat="1" x14ac:dyDescent="0.2">
      <c r="A809" s="18"/>
      <c r="DR809" s="20"/>
      <c r="DS809" s="20"/>
      <c r="DT809" s="20"/>
    </row>
    <row r="810" spans="1:124" s="19" customFormat="1" x14ac:dyDescent="0.2">
      <c r="A810" s="18"/>
      <c r="DR810" s="20"/>
      <c r="DS810" s="20"/>
      <c r="DT810" s="20"/>
    </row>
    <row r="811" spans="1:124" s="19" customFormat="1" x14ac:dyDescent="0.2">
      <c r="A811" s="18"/>
      <c r="DR811" s="20"/>
      <c r="DS811" s="20"/>
      <c r="DT811" s="20"/>
    </row>
    <row r="812" spans="1:124" s="19" customFormat="1" x14ac:dyDescent="0.2">
      <c r="A812" s="18"/>
      <c r="DR812" s="20"/>
      <c r="DS812" s="20"/>
      <c r="DT812" s="20"/>
    </row>
    <row r="813" spans="1:124" s="19" customFormat="1" x14ac:dyDescent="0.2">
      <c r="A813" s="18"/>
      <c r="DR813" s="20"/>
      <c r="DS813" s="20"/>
      <c r="DT813" s="20"/>
    </row>
    <row r="814" spans="1:124" s="19" customFormat="1" x14ac:dyDescent="0.2">
      <c r="A814" s="18"/>
      <c r="DR814" s="20"/>
      <c r="DS814" s="20"/>
      <c r="DT814" s="20"/>
    </row>
    <row r="815" spans="1:124" s="19" customFormat="1" x14ac:dyDescent="0.2">
      <c r="A815" s="18"/>
      <c r="DR815" s="20"/>
      <c r="DS815" s="20"/>
      <c r="DT815" s="20"/>
    </row>
    <row r="816" spans="1:124" s="19" customFormat="1" x14ac:dyDescent="0.2">
      <c r="A816" s="18"/>
      <c r="DR816" s="20"/>
      <c r="DS816" s="20"/>
      <c r="DT816" s="20"/>
    </row>
    <row r="817" spans="1:124" s="19" customFormat="1" x14ac:dyDescent="0.2">
      <c r="A817" s="18"/>
      <c r="DR817" s="20"/>
      <c r="DS817" s="20"/>
      <c r="DT817" s="20"/>
    </row>
    <row r="818" spans="1:124" s="19" customFormat="1" x14ac:dyDescent="0.2">
      <c r="A818" s="18"/>
      <c r="DR818" s="20"/>
      <c r="DS818" s="20"/>
      <c r="DT818" s="20"/>
    </row>
    <row r="819" spans="1:124" s="19" customFormat="1" x14ac:dyDescent="0.2">
      <c r="A819" s="18"/>
      <c r="DR819" s="20"/>
      <c r="DS819" s="20"/>
      <c r="DT819" s="20"/>
    </row>
    <row r="820" spans="1:124" s="19" customFormat="1" x14ac:dyDescent="0.2">
      <c r="A820" s="18"/>
      <c r="DR820" s="20"/>
      <c r="DS820" s="20"/>
      <c r="DT820" s="20"/>
    </row>
    <row r="821" spans="1:124" s="19" customFormat="1" x14ac:dyDescent="0.2">
      <c r="A821" s="18"/>
      <c r="DR821" s="20"/>
      <c r="DS821" s="20"/>
      <c r="DT821" s="20"/>
    </row>
    <row r="822" spans="1:124" s="19" customFormat="1" x14ac:dyDescent="0.2">
      <c r="A822" s="18"/>
      <c r="DR822" s="20"/>
      <c r="DS822" s="20"/>
      <c r="DT822" s="20"/>
    </row>
    <row r="823" spans="1:124" s="19" customFormat="1" x14ac:dyDescent="0.2">
      <c r="A823" s="18"/>
      <c r="DR823" s="20"/>
      <c r="DS823" s="20"/>
      <c r="DT823" s="20"/>
    </row>
    <row r="824" spans="1:124" s="19" customFormat="1" x14ac:dyDescent="0.2">
      <c r="A824" s="18"/>
      <c r="DR824" s="20"/>
      <c r="DS824" s="20"/>
      <c r="DT824" s="20"/>
    </row>
    <row r="825" spans="1:124" s="19" customFormat="1" x14ac:dyDescent="0.2">
      <c r="A825" s="18"/>
      <c r="DR825" s="20"/>
      <c r="DS825" s="20"/>
      <c r="DT825" s="20"/>
    </row>
    <row r="826" spans="1:124" s="19" customFormat="1" x14ac:dyDescent="0.2">
      <c r="A826" s="18"/>
      <c r="DR826" s="20"/>
      <c r="DS826" s="20"/>
      <c r="DT826" s="20"/>
    </row>
    <row r="827" spans="1:124" s="19" customFormat="1" x14ac:dyDescent="0.2">
      <c r="A827" s="18"/>
      <c r="DR827" s="20"/>
      <c r="DS827" s="20"/>
      <c r="DT827" s="20"/>
    </row>
    <row r="828" spans="1:124" s="19" customFormat="1" x14ac:dyDescent="0.2">
      <c r="A828" s="18"/>
      <c r="DR828" s="20"/>
      <c r="DS828" s="20"/>
      <c r="DT828" s="20"/>
    </row>
    <row r="829" spans="1:124" s="19" customFormat="1" x14ac:dyDescent="0.2">
      <c r="A829" s="18"/>
      <c r="DR829" s="20"/>
      <c r="DS829" s="20"/>
      <c r="DT829" s="20"/>
    </row>
    <row r="830" spans="1:124" s="19" customFormat="1" x14ac:dyDescent="0.2">
      <c r="A830" s="18"/>
      <c r="DR830" s="20"/>
      <c r="DS830" s="20"/>
      <c r="DT830" s="20"/>
    </row>
    <row r="831" spans="1:124" s="19" customFormat="1" x14ac:dyDescent="0.2">
      <c r="A831" s="18"/>
      <c r="DR831" s="20"/>
      <c r="DS831" s="20"/>
      <c r="DT831" s="20"/>
    </row>
    <row r="832" spans="1:124" s="19" customFormat="1" x14ac:dyDescent="0.2">
      <c r="A832" s="18"/>
      <c r="DR832" s="20"/>
      <c r="DS832" s="20"/>
      <c r="DT832" s="20"/>
    </row>
    <row r="833" spans="1:124" s="19" customFormat="1" x14ac:dyDescent="0.2">
      <c r="A833" s="18"/>
      <c r="DR833" s="20"/>
      <c r="DS833" s="20"/>
      <c r="DT833" s="20"/>
    </row>
    <row r="834" spans="1:124" s="19" customFormat="1" x14ac:dyDescent="0.2">
      <c r="A834" s="18"/>
      <c r="DR834" s="20"/>
      <c r="DS834" s="20"/>
      <c r="DT834" s="20"/>
    </row>
    <row r="835" spans="1:124" s="19" customFormat="1" x14ac:dyDescent="0.2">
      <c r="A835" s="18"/>
      <c r="DR835" s="20"/>
      <c r="DS835" s="20"/>
      <c r="DT835" s="20"/>
    </row>
    <row r="836" spans="1:124" s="19" customFormat="1" x14ac:dyDescent="0.2">
      <c r="A836" s="18"/>
      <c r="DR836" s="20"/>
      <c r="DS836" s="20"/>
      <c r="DT836" s="20"/>
    </row>
    <row r="837" spans="1:124" s="19" customFormat="1" x14ac:dyDescent="0.2">
      <c r="A837" s="18"/>
      <c r="DR837" s="20"/>
      <c r="DS837" s="20"/>
      <c r="DT837" s="20"/>
    </row>
    <row r="838" spans="1:124" s="19" customFormat="1" x14ac:dyDescent="0.2">
      <c r="A838" s="18"/>
      <c r="DR838" s="20"/>
      <c r="DS838" s="20"/>
      <c r="DT838" s="20"/>
    </row>
    <row r="839" spans="1:124" s="19" customFormat="1" x14ac:dyDescent="0.2">
      <c r="A839" s="18"/>
      <c r="DR839" s="20"/>
      <c r="DS839" s="20"/>
      <c r="DT839" s="20"/>
    </row>
    <row r="840" spans="1:124" s="19" customFormat="1" x14ac:dyDescent="0.2">
      <c r="A840" s="18"/>
      <c r="DR840" s="20"/>
      <c r="DS840" s="20"/>
      <c r="DT840" s="20"/>
    </row>
    <row r="841" spans="1:124" s="19" customFormat="1" x14ac:dyDescent="0.2">
      <c r="A841" s="18"/>
      <c r="DR841" s="20"/>
      <c r="DS841" s="20"/>
      <c r="DT841" s="20"/>
    </row>
    <row r="842" spans="1:124" s="19" customFormat="1" x14ac:dyDescent="0.2">
      <c r="A842" s="18"/>
      <c r="DR842" s="20"/>
      <c r="DS842" s="20"/>
      <c r="DT842" s="20"/>
    </row>
    <row r="843" spans="1:124" s="19" customFormat="1" x14ac:dyDescent="0.2">
      <c r="A843" s="18"/>
      <c r="DR843" s="20"/>
      <c r="DS843" s="20"/>
      <c r="DT843" s="20"/>
    </row>
    <row r="844" spans="1:124" s="19" customFormat="1" x14ac:dyDescent="0.2">
      <c r="A844" s="18"/>
      <c r="DR844" s="20"/>
      <c r="DS844" s="20"/>
      <c r="DT844" s="20"/>
    </row>
    <row r="845" spans="1:124" s="19" customFormat="1" x14ac:dyDescent="0.2">
      <c r="A845" s="18"/>
      <c r="DR845" s="20"/>
      <c r="DS845" s="20"/>
      <c r="DT845" s="20"/>
    </row>
    <row r="846" spans="1:124" s="19" customFormat="1" x14ac:dyDescent="0.2">
      <c r="A846" s="18"/>
      <c r="DR846" s="20"/>
      <c r="DS846" s="20"/>
      <c r="DT846" s="20"/>
    </row>
    <row r="847" spans="1:124" s="19" customFormat="1" x14ac:dyDescent="0.2">
      <c r="A847" s="18"/>
      <c r="DR847" s="20"/>
      <c r="DS847" s="20"/>
      <c r="DT847" s="20"/>
    </row>
    <row r="848" spans="1:124" s="19" customFormat="1" x14ac:dyDescent="0.2">
      <c r="A848" s="18"/>
      <c r="DR848" s="20"/>
      <c r="DS848" s="20"/>
      <c r="DT848" s="20"/>
    </row>
    <row r="849" spans="1:124" s="19" customFormat="1" x14ac:dyDescent="0.2">
      <c r="A849" s="18"/>
      <c r="DR849" s="20"/>
      <c r="DS849" s="20"/>
      <c r="DT849" s="20"/>
    </row>
    <row r="850" spans="1:124" s="19" customFormat="1" x14ac:dyDescent="0.2">
      <c r="A850" s="18"/>
      <c r="DR850" s="20"/>
      <c r="DS850" s="20"/>
      <c r="DT850" s="20"/>
    </row>
    <row r="851" spans="1:124" s="19" customFormat="1" x14ac:dyDescent="0.2">
      <c r="A851" s="18"/>
      <c r="DR851" s="20"/>
      <c r="DS851" s="20"/>
      <c r="DT851" s="20"/>
    </row>
    <row r="852" spans="1:124" s="19" customFormat="1" x14ac:dyDescent="0.2">
      <c r="A852" s="18"/>
      <c r="DR852" s="20"/>
      <c r="DS852" s="20"/>
      <c r="DT852" s="20"/>
    </row>
    <row r="853" spans="1:124" s="19" customFormat="1" x14ac:dyDescent="0.2">
      <c r="A853" s="18"/>
      <c r="DR853" s="20"/>
      <c r="DS853" s="20"/>
      <c r="DT853" s="20"/>
    </row>
    <row r="854" spans="1:124" s="19" customFormat="1" x14ac:dyDescent="0.2">
      <c r="A854" s="18"/>
      <c r="DR854" s="20"/>
      <c r="DS854" s="20"/>
      <c r="DT854" s="20"/>
    </row>
    <row r="855" spans="1:124" s="19" customFormat="1" x14ac:dyDescent="0.2">
      <c r="A855" s="18"/>
      <c r="DR855" s="20"/>
      <c r="DS855" s="20"/>
      <c r="DT855" s="20"/>
    </row>
    <row r="856" spans="1:124" s="19" customFormat="1" x14ac:dyDescent="0.2">
      <c r="A856" s="18"/>
      <c r="DR856" s="20"/>
      <c r="DS856" s="20"/>
      <c r="DT856" s="20"/>
    </row>
    <row r="857" spans="1:124" s="19" customFormat="1" x14ac:dyDescent="0.2">
      <c r="A857" s="18"/>
      <c r="DR857" s="20"/>
      <c r="DS857" s="20"/>
      <c r="DT857" s="20"/>
    </row>
    <row r="858" spans="1:124" s="19" customFormat="1" x14ac:dyDescent="0.2">
      <c r="A858" s="18"/>
      <c r="DR858" s="20"/>
      <c r="DS858" s="20"/>
      <c r="DT858" s="20"/>
    </row>
    <row r="859" spans="1:124" s="19" customFormat="1" x14ac:dyDescent="0.2">
      <c r="A859" s="18"/>
      <c r="DR859" s="20"/>
      <c r="DS859" s="20"/>
      <c r="DT859" s="20"/>
    </row>
    <row r="860" spans="1:124" s="19" customFormat="1" x14ac:dyDescent="0.2">
      <c r="A860" s="18"/>
      <c r="DR860" s="20"/>
      <c r="DS860" s="20"/>
      <c r="DT860" s="20"/>
    </row>
    <row r="861" spans="1:124" s="19" customFormat="1" x14ac:dyDescent="0.2">
      <c r="A861" s="18"/>
      <c r="DR861" s="20"/>
      <c r="DS861" s="20"/>
      <c r="DT861" s="20"/>
    </row>
    <row r="862" spans="1:124" s="19" customFormat="1" x14ac:dyDescent="0.2">
      <c r="A862" s="18"/>
      <c r="DR862" s="20"/>
      <c r="DS862" s="20"/>
      <c r="DT862" s="20"/>
    </row>
    <row r="863" spans="1:124" s="19" customFormat="1" x14ac:dyDescent="0.2">
      <c r="A863" s="18"/>
      <c r="DR863" s="20"/>
      <c r="DS863" s="20"/>
      <c r="DT863" s="20"/>
    </row>
    <row r="864" spans="1:124" s="19" customFormat="1" x14ac:dyDescent="0.2">
      <c r="A864" s="18"/>
      <c r="DR864" s="20"/>
      <c r="DS864" s="20"/>
      <c r="DT864" s="20"/>
    </row>
    <row r="865" spans="1:124" s="19" customFormat="1" x14ac:dyDescent="0.2">
      <c r="A865" s="18"/>
      <c r="DR865" s="20"/>
      <c r="DS865" s="20"/>
      <c r="DT865" s="20"/>
    </row>
    <row r="866" spans="1:124" s="19" customFormat="1" x14ac:dyDescent="0.2">
      <c r="A866" s="18"/>
      <c r="DR866" s="20"/>
      <c r="DS866" s="20"/>
      <c r="DT866" s="20"/>
    </row>
    <row r="867" spans="1:124" s="19" customFormat="1" x14ac:dyDescent="0.2">
      <c r="A867" s="18"/>
      <c r="DR867" s="20"/>
      <c r="DS867" s="20"/>
      <c r="DT867" s="20"/>
    </row>
    <row r="868" spans="1:124" s="19" customFormat="1" x14ac:dyDescent="0.2">
      <c r="A868" s="18"/>
      <c r="DR868" s="20"/>
      <c r="DS868" s="20"/>
      <c r="DT868" s="20"/>
    </row>
    <row r="869" spans="1:124" s="19" customFormat="1" x14ac:dyDescent="0.2">
      <c r="A869" s="18"/>
      <c r="DR869" s="20"/>
      <c r="DS869" s="20"/>
      <c r="DT869" s="20"/>
    </row>
    <row r="870" spans="1:124" s="19" customFormat="1" x14ac:dyDescent="0.2">
      <c r="A870" s="18"/>
      <c r="DR870" s="20"/>
      <c r="DS870" s="20"/>
      <c r="DT870" s="20"/>
    </row>
    <row r="871" spans="1:124" s="19" customFormat="1" x14ac:dyDescent="0.2">
      <c r="A871" s="18"/>
      <c r="DR871" s="20"/>
      <c r="DS871" s="20"/>
      <c r="DT871" s="20"/>
    </row>
    <row r="872" spans="1:124" s="19" customFormat="1" x14ac:dyDescent="0.2">
      <c r="A872" s="18"/>
      <c r="DR872" s="20"/>
      <c r="DS872" s="20"/>
      <c r="DT872" s="20"/>
    </row>
    <row r="873" spans="1:124" s="19" customFormat="1" x14ac:dyDescent="0.2">
      <c r="A873" s="18"/>
      <c r="DR873" s="20"/>
      <c r="DS873" s="20"/>
      <c r="DT873" s="20"/>
    </row>
    <row r="874" spans="1:124" s="19" customFormat="1" x14ac:dyDescent="0.2">
      <c r="A874" s="18"/>
      <c r="DR874" s="20"/>
      <c r="DS874" s="20"/>
      <c r="DT874" s="20"/>
    </row>
    <row r="875" spans="1:124" s="19" customFormat="1" x14ac:dyDescent="0.2">
      <c r="A875" s="18"/>
      <c r="DR875" s="20"/>
      <c r="DS875" s="20"/>
      <c r="DT875" s="20"/>
    </row>
    <row r="876" spans="1:124" s="19" customFormat="1" x14ac:dyDescent="0.2">
      <c r="A876" s="18"/>
      <c r="DR876" s="20"/>
      <c r="DS876" s="20"/>
      <c r="DT876" s="20"/>
    </row>
    <row r="877" spans="1:124" s="19" customFormat="1" x14ac:dyDescent="0.2">
      <c r="A877" s="18"/>
      <c r="DR877" s="20"/>
      <c r="DS877" s="20"/>
      <c r="DT877" s="20"/>
    </row>
    <row r="878" spans="1:124" s="19" customFormat="1" x14ac:dyDescent="0.2">
      <c r="A878" s="18"/>
      <c r="DR878" s="20"/>
      <c r="DS878" s="20"/>
      <c r="DT878" s="20"/>
    </row>
    <row r="879" spans="1:124" s="19" customFormat="1" x14ac:dyDescent="0.2">
      <c r="A879" s="18"/>
      <c r="DR879" s="20"/>
      <c r="DS879" s="20"/>
      <c r="DT879" s="20"/>
    </row>
    <row r="880" spans="1:124" s="19" customFormat="1" x14ac:dyDescent="0.2">
      <c r="A880" s="18"/>
      <c r="DR880" s="20"/>
      <c r="DS880" s="20"/>
      <c r="DT880" s="20"/>
    </row>
    <row r="881" spans="1:124" s="19" customFormat="1" x14ac:dyDescent="0.2">
      <c r="A881" s="18"/>
      <c r="DR881" s="20"/>
      <c r="DS881" s="20"/>
      <c r="DT881" s="20"/>
    </row>
    <row r="882" spans="1:124" s="19" customFormat="1" x14ac:dyDescent="0.2">
      <c r="A882" s="18"/>
      <c r="DR882" s="20"/>
      <c r="DS882" s="20"/>
      <c r="DT882" s="20"/>
    </row>
    <row r="883" spans="1:124" s="19" customFormat="1" x14ac:dyDescent="0.2">
      <c r="A883" s="18"/>
      <c r="DR883" s="20"/>
      <c r="DS883" s="20"/>
      <c r="DT883" s="20"/>
    </row>
    <row r="884" spans="1:124" s="19" customFormat="1" x14ac:dyDescent="0.2">
      <c r="A884" s="18"/>
      <c r="DR884" s="20"/>
      <c r="DS884" s="20"/>
      <c r="DT884" s="20"/>
    </row>
    <row r="885" spans="1:124" s="19" customFormat="1" x14ac:dyDescent="0.2">
      <c r="A885" s="18"/>
      <c r="DR885" s="20"/>
      <c r="DS885" s="20"/>
      <c r="DT885" s="20"/>
    </row>
    <row r="886" spans="1:124" s="19" customFormat="1" x14ac:dyDescent="0.2">
      <c r="A886" s="18"/>
      <c r="DR886" s="20"/>
      <c r="DS886" s="20"/>
      <c r="DT886" s="20"/>
    </row>
    <row r="887" spans="1:124" s="19" customFormat="1" x14ac:dyDescent="0.2">
      <c r="A887" s="18"/>
      <c r="DR887" s="20"/>
      <c r="DS887" s="20"/>
      <c r="DT887" s="20"/>
    </row>
    <row r="888" spans="1:124" s="19" customFormat="1" x14ac:dyDescent="0.2">
      <c r="A888" s="18"/>
      <c r="DR888" s="20"/>
      <c r="DS888" s="20"/>
      <c r="DT888" s="20"/>
    </row>
    <row r="889" spans="1:124" s="19" customFormat="1" x14ac:dyDescent="0.2">
      <c r="A889" s="18"/>
      <c r="DR889" s="20"/>
      <c r="DS889" s="20"/>
      <c r="DT889" s="20"/>
    </row>
    <row r="890" spans="1:124" s="19" customFormat="1" x14ac:dyDescent="0.2">
      <c r="A890" s="18"/>
      <c r="DR890" s="20"/>
      <c r="DS890" s="20"/>
      <c r="DT890" s="20"/>
    </row>
    <row r="891" spans="1:124" s="19" customFormat="1" x14ac:dyDescent="0.2">
      <c r="A891" s="18"/>
      <c r="DR891" s="20"/>
      <c r="DS891" s="20"/>
      <c r="DT891" s="20"/>
    </row>
    <row r="892" spans="1:124" s="19" customFormat="1" x14ac:dyDescent="0.2">
      <c r="A892" s="18"/>
      <c r="DR892" s="20"/>
      <c r="DS892" s="20"/>
      <c r="DT892" s="20"/>
    </row>
    <row r="893" spans="1:124" s="19" customFormat="1" x14ac:dyDescent="0.2">
      <c r="A893" s="18"/>
      <c r="DR893" s="20"/>
      <c r="DS893" s="20"/>
      <c r="DT893" s="20"/>
    </row>
    <row r="894" spans="1:124" s="19" customFormat="1" x14ac:dyDescent="0.2">
      <c r="A894" s="18"/>
      <c r="DR894" s="20"/>
      <c r="DS894" s="20"/>
      <c r="DT894" s="20"/>
    </row>
    <row r="895" spans="1:124" s="19" customFormat="1" x14ac:dyDescent="0.2">
      <c r="A895" s="18"/>
      <c r="DR895" s="20"/>
      <c r="DS895" s="20"/>
      <c r="DT895" s="20"/>
    </row>
    <row r="896" spans="1:124" s="19" customFormat="1" x14ac:dyDescent="0.2">
      <c r="A896" s="18"/>
      <c r="DR896" s="20"/>
      <c r="DS896" s="20"/>
      <c r="DT896" s="20"/>
    </row>
    <row r="897" spans="1:124" s="19" customFormat="1" x14ac:dyDescent="0.2">
      <c r="A897" s="18"/>
      <c r="DR897" s="20"/>
      <c r="DS897" s="20"/>
      <c r="DT897" s="20"/>
    </row>
    <row r="898" spans="1:124" s="19" customFormat="1" x14ac:dyDescent="0.2">
      <c r="A898" s="18"/>
      <c r="DR898" s="20"/>
      <c r="DS898" s="20"/>
      <c r="DT898" s="20"/>
    </row>
    <row r="899" spans="1:124" s="19" customFormat="1" x14ac:dyDescent="0.2">
      <c r="A899" s="18"/>
      <c r="DR899" s="20"/>
      <c r="DS899" s="20"/>
      <c r="DT899" s="20"/>
    </row>
    <row r="900" spans="1:124" s="19" customFormat="1" x14ac:dyDescent="0.2">
      <c r="A900" s="18"/>
      <c r="DR900" s="20"/>
      <c r="DS900" s="20"/>
      <c r="DT900" s="20"/>
    </row>
    <row r="901" spans="1:124" s="19" customFormat="1" x14ac:dyDescent="0.2">
      <c r="A901" s="18"/>
      <c r="DR901" s="20"/>
      <c r="DS901" s="20"/>
      <c r="DT901" s="20"/>
    </row>
    <row r="902" spans="1:124" s="19" customFormat="1" x14ac:dyDescent="0.2">
      <c r="A902" s="18"/>
      <c r="DR902" s="20"/>
      <c r="DS902" s="20"/>
      <c r="DT902" s="20"/>
    </row>
    <row r="903" spans="1:124" s="19" customFormat="1" x14ac:dyDescent="0.2">
      <c r="A903" s="18"/>
      <c r="DR903" s="20"/>
      <c r="DS903" s="20"/>
      <c r="DT903" s="20"/>
    </row>
    <row r="904" spans="1:124" s="19" customFormat="1" x14ac:dyDescent="0.2">
      <c r="A904" s="18"/>
      <c r="DR904" s="20"/>
      <c r="DS904" s="20"/>
      <c r="DT904" s="20"/>
    </row>
    <row r="905" spans="1:124" s="19" customFormat="1" x14ac:dyDescent="0.2">
      <c r="A905" s="18"/>
      <c r="DR905" s="20"/>
      <c r="DS905" s="20"/>
      <c r="DT905" s="20"/>
    </row>
    <row r="906" spans="1:124" s="19" customFormat="1" x14ac:dyDescent="0.2">
      <c r="A906" s="18"/>
      <c r="DR906" s="20"/>
      <c r="DS906" s="20"/>
      <c r="DT906" s="20"/>
    </row>
    <row r="907" spans="1:124" s="19" customFormat="1" x14ac:dyDescent="0.2">
      <c r="A907" s="18"/>
      <c r="DR907" s="20"/>
      <c r="DS907" s="20"/>
      <c r="DT907" s="20"/>
    </row>
    <row r="908" spans="1:124" s="19" customFormat="1" x14ac:dyDescent="0.2">
      <c r="A908" s="18"/>
      <c r="DR908" s="20"/>
      <c r="DS908" s="20"/>
      <c r="DT908" s="20"/>
    </row>
    <row r="909" spans="1:124" s="19" customFormat="1" x14ac:dyDescent="0.2">
      <c r="A909" s="18"/>
      <c r="DR909" s="20"/>
      <c r="DS909" s="20"/>
      <c r="DT909" s="20"/>
    </row>
    <row r="910" spans="1:124" s="19" customFormat="1" x14ac:dyDescent="0.2">
      <c r="A910" s="18"/>
      <c r="DR910" s="20"/>
      <c r="DS910" s="20"/>
      <c r="DT910" s="20"/>
    </row>
    <row r="911" spans="1:124" s="19" customFormat="1" x14ac:dyDescent="0.2">
      <c r="A911" s="18"/>
      <c r="DR911" s="20"/>
      <c r="DS911" s="20"/>
      <c r="DT911" s="20"/>
    </row>
    <row r="912" spans="1:124" s="19" customFormat="1" x14ac:dyDescent="0.2">
      <c r="A912" s="18"/>
      <c r="DR912" s="20"/>
      <c r="DS912" s="20"/>
      <c r="DT912" s="20"/>
    </row>
    <row r="913" spans="1:124" s="19" customFormat="1" x14ac:dyDescent="0.2">
      <c r="A913" s="18"/>
      <c r="DR913" s="20"/>
      <c r="DS913" s="20"/>
      <c r="DT913" s="20"/>
    </row>
    <row r="914" spans="1:124" s="19" customFormat="1" x14ac:dyDescent="0.2">
      <c r="A914" s="18"/>
      <c r="DR914" s="20"/>
      <c r="DS914" s="20"/>
      <c r="DT914" s="20"/>
    </row>
    <row r="915" spans="1:124" s="19" customFormat="1" x14ac:dyDescent="0.2">
      <c r="A915" s="18"/>
      <c r="DR915" s="20"/>
      <c r="DS915" s="20"/>
      <c r="DT915" s="20"/>
    </row>
    <row r="916" spans="1:124" s="19" customFormat="1" x14ac:dyDescent="0.2">
      <c r="A916" s="18"/>
      <c r="DR916" s="20"/>
      <c r="DS916" s="20"/>
      <c r="DT916" s="20"/>
    </row>
    <row r="917" spans="1:124" s="19" customFormat="1" x14ac:dyDescent="0.2">
      <c r="A917" s="18"/>
      <c r="DR917" s="20"/>
      <c r="DS917" s="20"/>
      <c r="DT917" s="20"/>
    </row>
    <row r="918" spans="1:124" s="19" customFormat="1" x14ac:dyDescent="0.2">
      <c r="A918" s="18"/>
      <c r="DR918" s="20"/>
      <c r="DS918" s="20"/>
      <c r="DT918" s="20"/>
    </row>
    <row r="919" spans="1:124" s="19" customFormat="1" x14ac:dyDescent="0.2">
      <c r="A919" s="18"/>
      <c r="DR919" s="20"/>
      <c r="DS919" s="20"/>
      <c r="DT919" s="20"/>
    </row>
    <row r="920" spans="1:124" s="19" customFormat="1" x14ac:dyDescent="0.2">
      <c r="A920" s="18"/>
      <c r="DR920" s="20"/>
      <c r="DS920" s="20"/>
      <c r="DT920" s="20"/>
    </row>
    <row r="921" spans="1:124" s="19" customFormat="1" x14ac:dyDescent="0.2">
      <c r="A921" s="18"/>
      <c r="DR921" s="20"/>
      <c r="DS921" s="20"/>
      <c r="DT921" s="20"/>
    </row>
    <row r="922" spans="1:124" s="19" customFormat="1" x14ac:dyDescent="0.2">
      <c r="A922" s="18"/>
      <c r="DR922" s="20"/>
      <c r="DS922" s="20"/>
      <c r="DT922" s="20"/>
    </row>
    <row r="923" spans="1:124" s="19" customFormat="1" x14ac:dyDescent="0.2">
      <c r="A923" s="18"/>
      <c r="DR923" s="20"/>
      <c r="DS923" s="20"/>
      <c r="DT923" s="20"/>
    </row>
    <row r="924" spans="1:124" s="19" customFormat="1" x14ac:dyDescent="0.2">
      <c r="A924" s="18"/>
      <c r="DR924" s="20"/>
      <c r="DS924" s="20"/>
      <c r="DT924" s="20"/>
    </row>
    <row r="925" spans="1:124" s="19" customFormat="1" x14ac:dyDescent="0.2">
      <c r="A925" s="18"/>
      <c r="DR925" s="20"/>
      <c r="DS925" s="20"/>
      <c r="DT925" s="20"/>
    </row>
    <row r="926" spans="1:124" s="19" customFormat="1" x14ac:dyDescent="0.2">
      <c r="A926" s="18"/>
      <c r="DR926" s="20"/>
      <c r="DS926" s="20"/>
      <c r="DT926" s="20"/>
    </row>
    <row r="927" spans="1:124" s="19" customFormat="1" x14ac:dyDescent="0.2">
      <c r="A927" s="18"/>
      <c r="DR927" s="20"/>
      <c r="DS927" s="20"/>
      <c r="DT927" s="20"/>
    </row>
    <row r="928" spans="1:124" s="19" customFormat="1" x14ac:dyDescent="0.2">
      <c r="A928" s="18"/>
      <c r="DR928" s="20"/>
      <c r="DS928" s="20"/>
      <c r="DT928" s="20"/>
    </row>
    <row r="929" spans="1:124" s="19" customFormat="1" x14ac:dyDescent="0.2">
      <c r="A929" s="18"/>
      <c r="DR929" s="20"/>
      <c r="DS929" s="20"/>
      <c r="DT929" s="20"/>
    </row>
    <row r="930" spans="1:124" s="19" customFormat="1" x14ac:dyDescent="0.2">
      <c r="A930" s="18"/>
      <c r="DR930" s="20"/>
      <c r="DS930" s="20"/>
      <c r="DT930" s="20"/>
    </row>
    <row r="931" spans="1:124" s="19" customFormat="1" x14ac:dyDescent="0.2">
      <c r="A931" s="18"/>
      <c r="DR931" s="20"/>
      <c r="DS931" s="20"/>
      <c r="DT931" s="20"/>
    </row>
    <row r="932" spans="1:124" s="19" customFormat="1" x14ac:dyDescent="0.2">
      <c r="A932" s="18"/>
      <c r="DR932" s="20"/>
      <c r="DS932" s="20"/>
      <c r="DT932" s="20"/>
    </row>
    <row r="933" spans="1:124" s="19" customFormat="1" x14ac:dyDescent="0.2">
      <c r="A933" s="18"/>
      <c r="DR933" s="20"/>
      <c r="DS933" s="20"/>
      <c r="DT933" s="20"/>
    </row>
    <row r="934" spans="1:124" s="19" customFormat="1" x14ac:dyDescent="0.2">
      <c r="A934" s="18"/>
      <c r="DR934" s="20"/>
      <c r="DS934" s="20"/>
      <c r="DT934" s="20"/>
    </row>
    <row r="935" spans="1:124" s="19" customFormat="1" x14ac:dyDescent="0.2">
      <c r="A935" s="18"/>
      <c r="DR935" s="20"/>
      <c r="DS935" s="20"/>
      <c r="DT935" s="20"/>
    </row>
    <row r="936" spans="1:124" s="19" customFormat="1" x14ac:dyDescent="0.2">
      <c r="A936" s="18"/>
      <c r="DR936" s="20"/>
      <c r="DS936" s="20"/>
      <c r="DT936" s="20"/>
    </row>
    <row r="937" spans="1:124" s="19" customFormat="1" x14ac:dyDescent="0.2">
      <c r="A937" s="18"/>
      <c r="DR937" s="20"/>
      <c r="DS937" s="20"/>
      <c r="DT937" s="20"/>
    </row>
    <row r="938" spans="1:124" s="19" customFormat="1" x14ac:dyDescent="0.2">
      <c r="A938" s="18"/>
      <c r="DR938" s="20"/>
      <c r="DS938" s="20"/>
      <c r="DT938" s="20"/>
    </row>
    <row r="939" spans="1:124" s="19" customFormat="1" x14ac:dyDescent="0.2">
      <c r="A939" s="18"/>
      <c r="DR939" s="20"/>
      <c r="DS939" s="20"/>
      <c r="DT939" s="20"/>
    </row>
    <row r="940" spans="1:124" s="19" customFormat="1" x14ac:dyDescent="0.2">
      <c r="A940" s="18"/>
      <c r="DR940" s="20"/>
      <c r="DS940" s="20"/>
      <c r="DT940" s="20"/>
    </row>
    <row r="941" spans="1:124" s="19" customFormat="1" x14ac:dyDescent="0.2">
      <c r="A941" s="18"/>
      <c r="DR941" s="20"/>
      <c r="DS941" s="20"/>
      <c r="DT941" s="20"/>
    </row>
    <row r="942" spans="1:124" s="19" customFormat="1" x14ac:dyDescent="0.2">
      <c r="A942" s="18"/>
      <c r="DR942" s="20"/>
      <c r="DS942" s="20"/>
      <c r="DT942" s="20"/>
    </row>
    <row r="943" spans="1:124" s="19" customFormat="1" x14ac:dyDescent="0.2">
      <c r="A943" s="18"/>
      <c r="DR943" s="20"/>
      <c r="DS943" s="20"/>
      <c r="DT943" s="20"/>
    </row>
    <row r="944" spans="1:124" s="19" customFormat="1" x14ac:dyDescent="0.2">
      <c r="A944" s="18"/>
      <c r="DR944" s="20"/>
      <c r="DS944" s="20"/>
      <c r="DT944" s="20"/>
    </row>
    <row r="945" spans="1:124" s="19" customFormat="1" x14ac:dyDescent="0.2">
      <c r="A945" s="18"/>
      <c r="DR945" s="20"/>
      <c r="DS945" s="20"/>
      <c r="DT945" s="20"/>
    </row>
    <row r="946" spans="1:124" s="19" customFormat="1" x14ac:dyDescent="0.2">
      <c r="A946" s="18"/>
      <c r="DR946" s="20"/>
      <c r="DS946" s="20"/>
      <c r="DT946" s="20"/>
    </row>
    <row r="947" spans="1:124" s="19" customFormat="1" x14ac:dyDescent="0.2">
      <c r="A947" s="18"/>
      <c r="DR947" s="20"/>
      <c r="DS947" s="20"/>
      <c r="DT947" s="20"/>
    </row>
    <row r="948" spans="1:124" s="19" customFormat="1" x14ac:dyDescent="0.2">
      <c r="A948" s="18"/>
      <c r="DR948" s="20"/>
      <c r="DS948" s="20"/>
      <c r="DT948" s="20"/>
    </row>
    <row r="949" spans="1:124" s="19" customFormat="1" x14ac:dyDescent="0.2">
      <c r="A949" s="18"/>
      <c r="DR949" s="20"/>
      <c r="DS949" s="20"/>
      <c r="DT949" s="20"/>
    </row>
    <row r="950" spans="1:124" s="19" customFormat="1" x14ac:dyDescent="0.2">
      <c r="A950" s="18"/>
      <c r="DR950" s="20"/>
      <c r="DS950" s="20"/>
      <c r="DT950" s="20"/>
    </row>
    <row r="951" spans="1:124" s="19" customFormat="1" x14ac:dyDescent="0.2">
      <c r="A951" s="18"/>
      <c r="DR951" s="20"/>
      <c r="DS951" s="20"/>
      <c r="DT951" s="20"/>
    </row>
    <row r="952" spans="1:124" s="19" customFormat="1" x14ac:dyDescent="0.2">
      <c r="A952" s="18"/>
      <c r="DR952" s="20"/>
      <c r="DS952" s="20"/>
      <c r="DT952" s="20"/>
    </row>
    <row r="953" spans="1:124" s="19" customFormat="1" x14ac:dyDescent="0.2">
      <c r="A953" s="18"/>
      <c r="DR953" s="20"/>
      <c r="DS953" s="20"/>
      <c r="DT953" s="20"/>
    </row>
    <row r="954" spans="1:124" s="19" customFormat="1" x14ac:dyDescent="0.2">
      <c r="A954" s="18"/>
      <c r="DR954" s="20"/>
      <c r="DS954" s="20"/>
      <c r="DT954" s="20"/>
    </row>
    <row r="955" spans="1:124" s="19" customFormat="1" x14ac:dyDescent="0.2">
      <c r="A955" s="18"/>
      <c r="DR955" s="20"/>
      <c r="DS955" s="20"/>
      <c r="DT955" s="20"/>
    </row>
    <row r="956" spans="1:124" s="19" customFormat="1" x14ac:dyDescent="0.2">
      <c r="A956" s="18"/>
      <c r="DR956" s="20"/>
      <c r="DS956" s="20"/>
      <c r="DT956" s="20"/>
    </row>
    <row r="957" spans="1:124" s="19" customFormat="1" x14ac:dyDescent="0.2">
      <c r="A957" s="18"/>
      <c r="DR957" s="20"/>
      <c r="DS957" s="20"/>
      <c r="DT957" s="20"/>
    </row>
    <row r="958" spans="1:124" s="19" customFormat="1" x14ac:dyDescent="0.2">
      <c r="A958" s="18"/>
      <c r="DR958" s="20"/>
      <c r="DS958" s="20"/>
      <c r="DT958" s="20"/>
    </row>
    <row r="959" spans="1:124" s="19" customFormat="1" x14ac:dyDescent="0.2">
      <c r="A959" s="18"/>
      <c r="DR959" s="20"/>
      <c r="DS959" s="20"/>
      <c r="DT959" s="20"/>
    </row>
    <row r="960" spans="1:124" s="19" customFormat="1" x14ac:dyDescent="0.2">
      <c r="A960" s="18"/>
      <c r="DR960" s="20"/>
      <c r="DS960" s="20"/>
      <c r="DT960" s="20"/>
    </row>
    <row r="961" spans="1:124" s="19" customFormat="1" x14ac:dyDescent="0.2">
      <c r="A961" s="18"/>
      <c r="DR961" s="20"/>
      <c r="DS961" s="20"/>
      <c r="DT961" s="20"/>
    </row>
    <row r="962" spans="1:124" s="19" customFormat="1" x14ac:dyDescent="0.2">
      <c r="A962" s="18"/>
      <c r="DR962" s="20"/>
      <c r="DS962" s="20"/>
      <c r="DT962" s="20"/>
    </row>
    <row r="963" spans="1:124" s="19" customFormat="1" x14ac:dyDescent="0.2">
      <c r="A963" s="18"/>
      <c r="DR963" s="20"/>
      <c r="DS963" s="20"/>
      <c r="DT963" s="20"/>
    </row>
    <row r="964" spans="1:124" s="19" customFormat="1" x14ac:dyDescent="0.2">
      <c r="A964" s="18"/>
      <c r="DR964" s="20"/>
      <c r="DS964" s="20"/>
      <c r="DT964" s="20"/>
    </row>
    <row r="965" spans="1:124" s="19" customFormat="1" x14ac:dyDescent="0.2">
      <c r="A965" s="18"/>
      <c r="DR965" s="20"/>
      <c r="DS965" s="20"/>
      <c r="DT965" s="20"/>
    </row>
    <row r="966" spans="1:124" s="19" customFormat="1" x14ac:dyDescent="0.2">
      <c r="A966" s="18"/>
      <c r="DR966" s="20"/>
      <c r="DS966" s="20"/>
      <c r="DT966" s="20"/>
    </row>
    <row r="967" spans="1:124" s="19" customFormat="1" x14ac:dyDescent="0.2">
      <c r="A967" s="18"/>
      <c r="DR967" s="20"/>
      <c r="DS967" s="20"/>
      <c r="DT967" s="20"/>
    </row>
    <row r="968" spans="1:124" s="19" customFormat="1" x14ac:dyDescent="0.2">
      <c r="A968" s="18"/>
      <c r="DR968" s="20"/>
      <c r="DS968" s="20"/>
      <c r="DT968" s="20"/>
    </row>
    <row r="969" spans="1:124" s="19" customFormat="1" x14ac:dyDescent="0.2">
      <c r="A969" s="18"/>
      <c r="DR969" s="20"/>
      <c r="DS969" s="20"/>
      <c r="DT969" s="20"/>
    </row>
    <row r="970" spans="1:124" s="19" customFormat="1" x14ac:dyDescent="0.2">
      <c r="A970" s="18"/>
      <c r="DR970" s="20"/>
      <c r="DS970" s="20"/>
      <c r="DT970" s="20"/>
    </row>
    <row r="971" spans="1:124" s="19" customFormat="1" x14ac:dyDescent="0.2">
      <c r="A971" s="18"/>
      <c r="DR971" s="20"/>
      <c r="DS971" s="20"/>
      <c r="DT971" s="20"/>
    </row>
    <row r="972" spans="1:124" s="19" customFormat="1" x14ac:dyDescent="0.2">
      <c r="A972" s="18"/>
      <c r="DR972" s="20"/>
      <c r="DS972" s="20"/>
      <c r="DT972" s="20"/>
    </row>
    <row r="973" spans="1:124" s="19" customFormat="1" x14ac:dyDescent="0.2">
      <c r="A973" s="18"/>
      <c r="DR973" s="20"/>
      <c r="DS973" s="20"/>
      <c r="DT973" s="20"/>
    </row>
    <row r="974" spans="1:124" s="19" customFormat="1" x14ac:dyDescent="0.2">
      <c r="A974" s="18"/>
      <c r="DR974" s="20"/>
      <c r="DS974" s="20"/>
      <c r="DT974" s="20"/>
    </row>
    <row r="975" spans="1:124" s="19" customFormat="1" x14ac:dyDescent="0.2">
      <c r="A975" s="18"/>
      <c r="DR975" s="20"/>
      <c r="DS975" s="20"/>
      <c r="DT975" s="20"/>
    </row>
    <row r="976" spans="1:124" s="19" customFormat="1" x14ac:dyDescent="0.2">
      <c r="A976" s="18"/>
      <c r="DR976" s="20"/>
      <c r="DS976" s="20"/>
      <c r="DT976" s="20"/>
    </row>
    <row r="977" spans="1:124" s="19" customFormat="1" x14ac:dyDescent="0.2">
      <c r="A977" s="18"/>
      <c r="DR977" s="20"/>
      <c r="DS977" s="20"/>
      <c r="DT977" s="20"/>
    </row>
    <row r="978" spans="1:124" s="19" customFormat="1" x14ac:dyDescent="0.2">
      <c r="A978" s="18"/>
      <c r="DR978" s="20"/>
      <c r="DS978" s="20"/>
      <c r="DT978" s="20"/>
    </row>
    <row r="979" spans="1:124" s="19" customFormat="1" x14ac:dyDescent="0.2">
      <c r="A979" s="18"/>
      <c r="DR979" s="20"/>
      <c r="DS979" s="20"/>
      <c r="DT979" s="20"/>
    </row>
    <row r="980" spans="1:124" s="19" customFormat="1" x14ac:dyDescent="0.2">
      <c r="A980" s="18"/>
      <c r="DR980" s="20"/>
      <c r="DS980" s="20"/>
      <c r="DT980" s="20"/>
    </row>
    <row r="981" spans="1:124" s="19" customFormat="1" x14ac:dyDescent="0.2">
      <c r="A981" s="18"/>
      <c r="DR981" s="20"/>
      <c r="DS981" s="20"/>
      <c r="DT981" s="20"/>
    </row>
    <row r="982" spans="1:124" s="19" customFormat="1" x14ac:dyDescent="0.2">
      <c r="A982" s="18"/>
      <c r="DR982" s="20"/>
      <c r="DS982" s="20"/>
      <c r="DT982" s="20"/>
    </row>
    <row r="983" spans="1:124" s="19" customFormat="1" x14ac:dyDescent="0.2">
      <c r="A983" s="18"/>
      <c r="DR983" s="20"/>
      <c r="DS983" s="20"/>
      <c r="DT983" s="20"/>
    </row>
    <row r="984" spans="1:124" s="19" customFormat="1" x14ac:dyDescent="0.2">
      <c r="A984" s="18"/>
      <c r="DR984" s="20"/>
      <c r="DS984" s="20"/>
      <c r="DT984" s="20"/>
    </row>
    <row r="985" spans="1:124" s="19" customFormat="1" x14ac:dyDescent="0.2">
      <c r="A985" s="18"/>
      <c r="DR985" s="20"/>
      <c r="DS985" s="20"/>
      <c r="DT985" s="20"/>
    </row>
    <row r="986" spans="1:124" s="19" customFormat="1" x14ac:dyDescent="0.2">
      <c r="A986" s="18"/>
      <c r="DR986" s="20"/>
      <c r="DS986" s="20"/>
      <c r="DT986" s="20"/>
    </row>
    <row r="987" spans="1:124" s="19" customFormat="1" x14ac:dyDescent="0.2">
      <c r="A987" s="18"/>
      <c r="DR987" s="20"/>
      <c r="DS987" s="20"/>
      <c r="DT987" s="20"/>
    </row>
    <row r="988" spans="1:124" s="19" customFormat="1" x14ac:dyDescent="0.2">
      <c r="A988" s="18"/>
      <c r="DR988" s="20"/>
      <c r="DS988" s="20"/>
      <c r="DT988" s="20"/>
    </row>
    <row r="989" spans="1:124" s="19" customFormat="1" x14ac:dyDescent="0.2">
      <c r="A989" s="18"/>
      <c r="DR989" s="20"/>
      <c r="DS989" s="20"/>
      <c r="DT989" s="20"/>
    </row>
    <row r="990" spans="1:124" s="19" customFormat="1" x14ac:dyDescent="0.2">
      <c r="A990" s="18"/>
      <c r="DR990" s="20"/>
      <c r="DS990" s="20"/>
      <c r="DT990" s="20"/>
    </row>
    <row r="991" spans="1:124" s="19" customFormat="1" x14ac:dyDescent="0.2">
      <c r="A991" s="18"/>
      <c r="DR991" s="20"/>
      <c r="DS991" s="20"/>
      <c r="DT991" s="20"/>
    </row>
    <row r="992" spans="1:124" s="19" customFormat="1" x14ac:dyDescent="0.2">
      <c r="A992" s="18"/>
      <c r="DR992" s="20"/>
      <c r="DS992" s="20"/>
      <c r="DT992" s="20"/>
    </row>
    <row r="993" spans="1:124" s="19" customFormat="1" x14ac:dyDescent="0.2">
      <c r="A993" s="18"/>
      <c r="DR993" s="20"/>
      <c r="DS993" s="20"/>
      <c r="DT993" s="20"/>
    </row>
    <row r="994" spans="1:124" s="19" customFormat="1" x14ac:dyDescent="0.2">
      <c r="A994" s="18"/>
      <c r="DR994" s="20"/>
      <c r="DS994" s="20"/>
      <c r="DT994" s="20"/>
    </row>
    <row r="995" spans="1:124" s="19" customFormat="1" x14ac:dyDescent="0.2">
      <c r="A995" s="18"/>
      <c r="DR995" s="20"/>
      <c r="DS995" s="20"/>
      <c r="DT995" s="20"/>
    </row>
    <row r="996" spans="1:124" s="19" customFormat="1" x14ac:dyDescent="0.2">
      <c r="A996" s="18"/>
      <c r="DR996" s="20"/>
      <c r="DS996" s="20"/>
      <c r="DT996" s="20"/>
    </row>
    <row r="997" spans="1:124" s="19" customFormat="1" x14ac:dyDescent="0.2">
      <c r="A997" s="18"/>
      <c r="DR997" s="20"/>
      <c r="DS997" s="20"/>
      <c r="DT997" s="20"/>
    </row>
    <row r="998" spans="1:124" s="19" customFormat="1" x14ac:dyDescent="0.2">
      <c r="A998" s="18"/>
      <c r="DR998" s="20"/>
      <c r="DS998" s="20"/>
      <c r="DT998" s="20"/>
    </row>
    <row r="999" spans="1:124" s="19" customFormat="1" x14ac:dyDescent="0.2">
      <c r="A999" s="18"/>
      <c r="DR999" s="20"/>
      <c r="DS999" s="20"/>
      <c r="DT999" s="20"/>
    </row>
    <row r="1000" spans="1:124" s="19" customFormat="1" x14ac:dyDescent="0.2">
      <c r="A1000" s="18"/>
      <c r="DR1000" s="20"/>
      <c r="DS1000" s="20"/>
      <c r="DT1000" s="20"/>
    </row>
    <row r="1001" spans="1:124" s="19" customFormat="1" x14ac:dyDescent="0.2">
      <c r="A1001" s="18"/>
      <c r="DR1001" s="20"/>
      <c r="DS1001" s="20"/>
      <c r="DT1001" s="20"/>
    </row>
    <row r="1002" spans="1:124" s="19" customFormat="1" x14ac:dyDescent="0.2">
      <c r="A1002" s="18"/>
      <c r="DR1002" s="20"/>
      <c r="DS1002" s="20"/>
      <c r="DT1002" s="20"/>
    </row>
    <row r="1003" spans="1:124" s="19" customFormat="1" x14ac:dyDescent="0.2">
      <c r="A1003" s="18"/>
      <c r="DR1003" s="20"/>
      <c r="DS1003" s="20"/>
      <c r="DT1003" s="20"/>
    </row>
    <row r="1004" spans="1:124" s="19" customFormat="1" x14ac:dyDescent="0.2">
      <c r="A1004" s="18"/>
      <c r="DR1004" s="20"/>
      <c r="DS1004" s="20"/>
      <c r="DT1004" s="20"/>
    </row>
    <row r="1005" spans="1:124" s="19" customFormat="1" x14ac:dyDescent="0.2">
      <c r="A1005" s="18"/>
      <c r="DR1005" s="20"/>
      <c r="DS1005" s="20"/>
      <c r="DT1005" s="20"/>
    </row>
    <row r="1006" spans="1:124" s="19" customFormat="1" x14ac:dyDescent="0.2">
      <c r="A1006" s="18"/>
      <c r="DR1006" s="20"/>
      <c r="DS1006" s="20"/>
      <c r="DT1006" s="20"/>
    </row>
    <row r="1007" spans="1:124" s="19" customFormat="1" x14ac:dyDescent="0.2">
      <c r="A1007" s="18"/>
      <c r="DR1007" s="20"/>
      <c r="DS1007" s="20"/>
      <c r="DT1007" s="20"/>
    </row>
    <row r="1008" spans="1:124" s="19" customFormat="1" x14ac:dyDescent="0.2">
      <c r="A1008" s="18"/>
      <c r="DR1008" s="20"/>
      <c r="DS1008" s="20"/>
      <c r="DT1008" s="20"/>
    </row>
    <row r="1009" spans="1:124" s="19" customFormat="1" x14ac:dyDescent="0.2">
      <c r="A1009" s="18"/>
      <c r="DR1009" s="20"/>
      <c r="DS1009" s="20"/>
      <c r="DT1009" s="20"/>
    </row>
    <row r="1010" spans="1:124" s="19" customFormat="1" x14ac:dyDescent="0.2">
      <c r="A1010" s="18"/>
      <c r="DR1010" s="20"/>
      <c r="DS1010" s="20"/>
      <c r="DT1010" s="20"/>
    </row>
    <row r="1011" spans="1:124" s="19" customFormat="1" x14ac:dyDescent="0.2">
      <c r="A1011" s="18"/>
      <c r="DR1011" s="20"/>
      <c r="DS1011" s="20"/>
      <c r="DT1011" s="20"/>
    </row>
    <row r="1012" spans="1:124" s="19" customFormat="1" x14ac:dyDescent="0.2">
      <c r="A1012" s="18"/>
      <c r="DR1012" s="20"/>
      <c r="DS1012" s="20"/>
      <c r="DT1012" s="20"/>
    </row>
    <row r="1013" spans="1:124" s="19" customFormat="1" x14ac:dyDescent="0.2">
      <c r="A1013" s="18"/>
      <c r="DR1013" s="20"/>
      <c r="DS1013" s="20"/>
      <c r="DT1013" s="20"/>
    </row>
    <row r="1014" spans="1:124" s="19" customFormat="1" x14ac:dyDescent="0.2">
      <c r="A1014" s="18"/>
      <c r="DR1014" s="20"/>
      <c r="DS1014" s="20"/>
      <c r="DT1014" s="20"/>
    </row>
    <row r="1015" spans="1:124" s="19" customFormat="1" x14ac:dyDescent="0.2">
      <c r="A1015" s="18"/>
      <c r="DR1015" s="20"/>
      <c r="DS1015" s="20"/>
      <c r="DT1015" s="20"/>
    </row>
    <row r="1016" spans="1:124" s="19" customFormat="1" x14ac:dyDescent="0.2">
      <c r="A1016" s="18"/>
      <c r="DR1016" s="20"/>
      <c r="DS1016" s="20"/>
      <c r="DT1016" s="20"/>
    </row>
    <row r="1017" spans="1:124" s="19" customFormat="1" x14ac:dyDescent="0.2">
      <c r="A1017" s="18"/>
      <c r="DR1017" s="20"/>
      <c r="DS1017" s="20"/>
      <c r="DT1017" s="20"/>
    </row>
    <row r="1018" spans="1:124" s="19" customFormat="1" x14ac:dyDescent="0.2">
      <c r="A1018" s="18"/>
      <c r="DR1018" s="20"/>
      <c r="DS1018" s="20"/>
      <c r="DT1018" s="20"/>
    </row>
    <row r="1019" spans="1:124" s="19" customFormat="1" x14ac:dyDescent="0.2">
      <c r="A1019" s="18"/>
      <c r="DR1019" s="20"/>
      <c r="DS1019" s="20"/>
      <c r="DT1019" s="20"/>
    </row>
    <row r="1020" spans="1:124" s="19" customFormat="1" x14ac:dyDescent="0.2">
      <c r="A1020" s="18"/>
      <c r="DR1020" s="20"/>
      <c r="DS1020" s="20"/>
      <c r="DT1020" s="20"/>
    </row>
    <row r="1021" spans="1:124" s="19" customFormat="1" x14ac:dyDescent="0.2">
      <c r="A1021" s="18"/>
      <c r="DR1021" s="20"/>
      <c r="DS1021" s="20"/>
      <c r="DT1021" s="20"/>
    </row>
    <row r="1022" spans="1:124" s="19" customFormat="1" x14ac:dyDescent="0.2">
      <c r="A1022" s="18"/>
      <c r="DR1022" s="20"/>
      <c r="DS1022" s="20"/>
      <c r="DT1022" s="20"/>
    </row>
    <row r="1023" spans="1:124" s="19" customFormat="1" x14ac:dyDescent="0.2">
      <c r="A1023" s="18"/>
      <c r="DR1023" s="20"/>
      <c r="DS1023" s="20"/>
      <c r="DT1023" s="20"/>
    </row>
    <row r="1024" spans="1:124" s="19" customFormat="1" x14ac:dyDescent="0.2">
      <c r="A1024" s="18"/>
      <c r="DR1024" s="20"/>
      <c r="DS1024" s="20"/>
      <c r="DT1024" s="20"/>
    </row>
    <row r="1025" spans="1:124" s="19" customFormat="1" x14ac:dyDescent="0.2">
      <c r="A1025" s="18"/>
      <c r="DR1025" s="20"/>
      <c r="DS1025" s="20"/>
      <c r="DT1025" s="20"/>
    </row>
    <row r="1026" spans="1:124" s="19" customFormat="1" x14ac:dyDescent="0.2">
      <c r="A1026" s="18"/>
      <c r="DR1026" s="20"/>
      <c r="DS1026" s="20"/>
      <c r="DT1026" s="20"/>
    </row>
    <row r="1027" spans="1:124" s="19" customFormat="1" x14ac:dyDescent="0.2">
      <c r="A1027" s="18"/>
      <c r="DR1027" s="20"/>
      <c r="DS1027" s="20"/>
      <c r="DT1027" s="20"/>
    </row>
    <row r="1028" spans="1:124" s="19" customFormat="1" x14ac:dyDescent="0.2">
      <c r="A1028" s="18"/>
      <c r="DR1028" s="20"/>
      <c r="DS1028" s="20"/>
      <c r="DT1028" s="20"/>
    </row>
    <row r="1029" spans="1:124" s="19" customFormat="1" x14ac:dyDescent="0.2">
      <c r="A1029" s="18"/>
      <c r="DR1029" s="20"/>
      <c r="DS1029" s="20"/>
      <c r="DT1029" s="20"/>
    </row>
    <row r="1030" spans="1:124" s="19" customFormat="1" x14ac:dyDescent="0.2">
      <c r="A1030" s="18"/>
      <c r="DR1030" s="20"/>
      <c r="DS1030" s="20"/>
      <c r="DT1030" s="20"/>
    </row>
    <row r="1031" spans="1:124" s="19" customFormat="1" x14ac:dyDescent="0.2">
      <c r="A1031" s="18"/>
      <c r="DR1031" s="20"/>
      <c r="DS1031" s="20"/>
      <c r="DT1031" s="20"/>
    </row>
    <row r="1032" spans="1:124" s="19" customFormat="1" x14ac:dyDescent="0.2">
      <c r="A1032" s="18"/>
      <c r="DR1032" s="20"/>
      <c r="DS1032" s="20"/>
      <c r="DT1032" s="20"/>
    </row>
    <row r="1033" spans="1:124" s="19" customFormat="1" x14ac:dyDescent="0.2">
      <c r="A1033" s="18"/>
      <c r="DR1033" s="20"/>
      <c r="DS1033" s="20"/>
      <c r="DT1033" s="20"/>
    </row>
    <row r="1034" spans="1:124" s="19" customFormat="1" x14ac:dyDescent="0.2">
      <c r="A1034" s="18"/>
      <c r="DR1034" s="20"/>
      <c r="DS1034" s="20"/>
      <c r="DT1034" s="20"/>
    </row>
    <row r="1035" spans="1:124" s="19" customFormat="1" x14ac:dyDescent="0.2">
      <c r="A1035" s="18"/>
      <c r="DR1035" s="20"/>
      <c r="DS1035" s="20"/>
      <c r="DT1035" s="20"/>
    </row>
    <row r="1036" spans="1:124" s="19" customFormat="1" x14ac:dyDescent="0.2">
      <c r="A1036" s="18"/>
      <c r="DR1036" s="20"/>
      <c r="DS1036" s="20"/>
      <c r="DT1036" s="20"/>
    </row>
    <row r="1037" spans="1:124" s="19" customFormat="1" x14ac:dyDescent="0.2">
      <c r="A1037" s="18"/>
      <c r="DR1037" s="20"/>
      <c r="DS1037" s="20"/>
      <c r="DT1037" s="20"/>
    </row>
    <row r="1038" spans="1:124" s="19" customFormat="1" x14ac:dyDescent="0.2">
      <c r="A1038" s="18"/>
      <c r="DR1038" s="20"/>
      <c r="DS1038" s="20"/>
      <c r="DT1038" s="20"/>
    </row>
    <row r="1039" spans="1:124" s="19" customFormat="1" x14ac:dyDescent="0.2">
      <c r="A1039" s="18"/>
      <c r="DR1039" s="20"/>
      <c r="DS1039" s="20"/>
      <c r="DT1039" s="20"/>
    </row>
    <row r="1040" spans="1:124" s="19" customFormat="1" x14ac:dyDescent="0.2">
      <c r="A1040" s="18"/>
      <c r="DR1040" s="20"/>
      <c r="DS1040" s="20"/>
      <c r="DT1040" s="20"/>
    </row>
    <row r="1041" spans="1:124" s="19" customFormat="1" x14ac:dyDescent="0.2">
      <c r="A1041" s="18"/>
      <c r="DR1041" s="20"/>
      <c r="DS1041" s="20"/>
      <c r="DT1041" s="20"/>
    </row>
    <row r="1042" spans="1:124" s="19" customFormat="1" x14ac:dyDescent="0.2">
      <c r="A1042" s="18"/>
      <c r="DR1042" s="20"/>
      <c r="DS1042" s="20"/>
      <c r="DT1042" s="20"/>
    </row>
    <row r="1043" spans="1:124" s="19" customFormat="1" x14ac:dyDescent="0.2">
      <c r="A1043" s="18"/>
      <c r="DR1043" s="20"/>
      <c r="DS1043" s="20"/>
      <c r="DT1043" s="20"/>
    </row>
    <row r="1044" spans="1:124" s="19" customFormat="1" x14ac:dyDescent="0.2">
      <c r="A1044" s="18"/>
      <c r="DR1044" s="20"/>
      <c r="DS1044" s="20"/>
      <c r="DT1044" s="20"/>
    </row>
    <row r="1045" spans="1:124" s="19" customFormat="1" x14ac:dyDescent="0.2">
      <c r="A1045" s="18"/>
      <c r="DR1045" s="20"/>
      <c r="DS1045" s="20"/>
      <c r="DT1045" s="20"/>
    </row>
    <row r="1046" spans="1:124" s="19" customFormat="1" x14ac:dyDescent="0.2">
      <c r="A1046" s="18"/>
      <c r="DR1046" s="20"/>
      <c r="DS1046" s="20"/>
      <c r="DT1046" s="20"/>
    </row>
    <row r="1047" spans="1:124" s="19" customFormat="1" x14ac:dyDescent="0.2">
      <c r="A1047" s="18"/>
      <c r="DR1047" s="20"/>
      <c r="DS1047" s="20"/>
      <c r="DT1047" s="20"/>
    </row>
    <row r="1048" spans="1:124" s="19" customFormat="1" x14ac:dyDescent="0.2">
      <c r="A1048" s="18"/>
      <c r="DR1048" s="20"/>
      <c r="DS1048" s="20"/>
      <c r="DT1048" s="20"/>
    </row>
    <row r="1049" spans="1:124" s="19" customFormat="1" x14ac:dyDescent="0.2">
      <c r="A1049" s="18"/>
      <c r="DR1049" s="20"/>
      <c r="DS1049" s="20"/>
      <c r="DT1049" s="20"/>
    </row>
    <row r="1050" spans="1:124" s="19" customFormat="1" x14ac:dyDescent="0.2">
      <c r="A1050" s="18"/>
      <c r="DR1050" s="20"/>
      <c r="DS1050" s="20"/>
      <c r="DT1050" s="20"/>
    </row>
    <row r="1051" spans="1:124" s="19" customFormat="1" x14ac:dyDescent="0.2">
      <c r="A1051" s="18"/>
      <c r="DR1051" s="20"/>
      <c r="DS1051" s="20"/>
      <c r="DT1051" s="20"/>
    </row>
    <row r="1052" spans="1:124" s="19" customFormat="1" x14ac:dyDescent="0.2">
      <c r="A1052" s="18"/>
      <c r="DR1052" s="20"/>
      <c r="DS1052" s="20"/>
      <c r="DT1052" s="20"/>
    </row>
    <row r="1053" spans="1:124" s="19" customFormat="1" x14ac:dyDescent="0.2">
      <c r="A1053" s="18"/>
      <c r="DR1053" s="20"/>
      <c r="DS1053" s="20"/>
      <c r="DT1053" s="20"/>
    </row>
    <row r="1054" spans="1:124" s="19" customFormat="1" x14ac:dyDescent="0.2">
      <c r="A1054" s="18"/>
      <c r="DR1054" s="20"/>
      <c r="DS1054" s="20"/>
      <c r="DT1054" s="20"/>
    </row>
    <row r="1055" spans="1:124" s="19" customFormat="1" x14ac:dyDescent="0.2">
      <c r="A1055" s="18"/>
      <c r="DR1055" s="20"/>
      <c r="DS1055" s="20"/>
      <c r="DT1055" s="20"/>
    </row>
    <row r="1056" spans="1:124" s="19" customFormat="1" x14ac:dyDescent="0.2">
      <c r="A1056" s="18"/>
      <c r="DR1056" s="20"/>
      <c r="DS1056" s="20"/>
      <c r="DT1056" s="20"/>
    </row>
    <row r="1057" spans="1:124" s="19" customFormat="1" x14ac:dyDescent="0.2">
      <c r="A1057" s="18"/>
      <c r="DR1057" s="20"/>
      <c r="DS1057" s="20"/>
      <c r="DT1057" s="20"/>
    </row>
    <row r="1058" spans="1:124" s="19" customFormat="1" x14ac:dyDescent="0.2">
      <c r="A1058" s="18"/>
      <c r="DR1058" s="20"/>
      <c r="DS1058" s="20"/>
      <c r="DT1058" s="20"/>
    </row>
    <row r="1059" spans="1:124" s="19" customFormat="1" x14ac:dyDescent="0.2">
      <c r="A1059" s="18"/>
      <c r="DR1059" s="20"/>
      <c r="DS1059" s="20"/>
      <c r="DT1059" s="20"/>
    </row>
    <row r="1060" spans="1:124" s="19" customFormat="1" x14ac:dyDescent="0.2">
      <c r="A1060" s="18"/>
      <c r="DR1060" s="20"/>
      <c r="DS1060" s="20"/>
      <c r="DT1060" s="20"/>
    </row>
    <row r="1061" spans="1:124" s="19" customFormat="1" x14ac:dyDescent="0.2">
      <c r="A1061" s="18"/>
      <c r="DR1061" s="20"/>
      <c r="DS1061" s="20"/>
      <c r="DT1061" s="20"/>
    </row>
    <row r="1062" spans="1:124" s="19" customFormat="1" x14ac:dyDescent="0.2">
      <c r="A1062" s="18"/>
      <c r="DR1062" s="20"/>
      <c r="DS1062" s="20"/>
      <c r="DT1062" s="20"/>
    </row>
    <row r="1063" spans="1:124" s="19" customFormat="1" x14ac:dyDescent="0.2">
      <c r="A1063" s="18"/>
      <c r="DR1063" s="20"/>
      <c r="DS1063" s="20"/>
      <c r="DT1063" s="20"/>
    </row>
    <row r="1064" spans="1:124" s="19" customFormat="1" x14ac:dyDescent="0.2">
      <c r="A1064" s="18"/>
      <c r="DR1064" s="20"/>
      <c r="DS1064" s="20"/>
      <c r="DT1064" s="20"/>
    </row>
    <row r="1065" spans="1:124" s="19" customFormat="1" x14ac:dyDescent="0.2">
      <c r="A1065" s="18"/>
      <c r="DR1065" s="20"/>
      <c r="DS1065" s="20"/>
      <c r="DT1065" s="20"/>
    </row>
    <row r="1066" spans="1:124" s="19" customFormat="1" x14ac:dyDescent="0.2">
      <c r="A1066" s="18"/>
      <c r="DR1066" s="20"/>
      <c r="DS1066" s="20"/>
      <c r="DT1066" s="20"/>
    </row>
    <row r="1067" spans="1:124" s="19" customFormat="1" x14ac:dyDescent="0.2">
      <c r="A1067" s="18"/>
      <c r="DR1067" s="20"/>
      <c r="DS1067" s="20"/>
      <c r="DT1067" s="20"/>
    </row>
    <row r="1068" spans="1:124" s="19" customFormat="1" x14ac:dyDescent="0.2">
      <c r="A1068" s="18"/>
      <c r="DR1068" s="20"/>
      <c r="DS1068" s="20"/>
      <c r="DT1068" s="20"/>
    </row>
    <row r="1069" spans="1:124" s="19" customFormat="1" x14ac:dyDescent="0.2">
      <c r="A1069" s="18"/>
      <c r="DR1069" s="20"/>
      <c r="DS1069" s="20"/>
      <c r="DT1069" s="20"/>
    </row>
    <row r="1070" spans="1:124" s="19" customFormat="1" x14ac:dyDescent="0.2">
      <c r="A1070" s="18"/>
      <c r="DR1070" s="20"/>
      <c r="DS1070" s="20"/>
      <c r="DT1070" s="20"/>
    </row>
    <row r="1071" spans="1:124" s="19" customFormat="1" x14ac:dyDescent="0.2">
      <c r="A1071" s="18"/>
      <c r="DR1071" s="20"/>
      <c r="DS1071" s="20"/>
      <c r="DT1071" s="20"/>
    </row>
    <row r="1072" spans="1:124" s="19" customFormat="1" x14ac:dyDescent="0.2">
      <c r="A1072" s="18"/>
      <c r="DR1072" s="20"/>
      <c r="DS1072" s="20"/>
      <c r="DT1072" s="20"/>
    </row>
    <row r="1073" spans="1:124" s="19" customFormat="1" x14ac:dyDescent="0.2">
      <c r="A1073" s="18"/>
      <c r="DR1073" s="20"/>
      <c r="DS1073" s="20"/>
      <c r="DT1073" s="20"/>
    </row>
    <row r="1074" spans="1:124" s="19" customFormat="1" x14ac:dyDescent="0.2">
      <c r="A1074" s="18"/>
      <c r="DR1074" s="20"/>
      <c r="DS1074" s="20"/>
      <c r="DT1074" s="20"/>
    </row>
    <row r="1075" spans="1:124" s="19" customFormat="1" x14ac:dyDescent="0.2">
      <c r="A1075" s="18"/>
      <c r="DR1075" s="20"/>
      <c r="DS1075" s="20"/>
      <c r="DT1075" s="20"/>
    </row>
    <row r="1076" spans="1:124" s="19" customFormat="1" x14ac:dyDescent="0.2">
      <c r="A1076" s="18"/>
      <c r="DR1076" s="20"/>
      <c r="DS1076" s="20"/>
      <c r="DT1076" s="20"/>
    </row>
    <row r="1077" spans="1:124" s="19" customFormat="1" x14ac:dyDescent="0.2">
      <c r="A1077" s="18"/>
      <c r="DR1077" s="20"/>
      <c r="DS1077" s="20"/>
      <c r="DT1077" s="20"/>
    </row>
    <row r="1078" spans="1:124" s="19" customFormat="1" x14ac:dyDescent="0.2">
      <c r="A1078" s="18"/>
      <c r="DR1078" s="20"/>
      <c r="DS1078" s="20"/>
      <c r="DT1078" s="20"/>
    </row>
    <row r="1079" spans="1:124" s="19" customFormat="1" x14ac:dyDescent="0.2">
      <c r="A1079" s="18"/>
      <c r="DR1079" s="20"/>
      <c r="DS1079" s="20"/>
      <c r="DT1079" s="20"/>
    </row>
    <row r="1080" spans="1:124" s="19" customFormat="1" x14ac:dyDescent="0.2">
      <c r="A1080" s="18"/>
      <c r="DR1080" s="20"/>
      <c r="DS1080" s="20"/>
      <c r="DT1080" s="20"/>
    </row>
    <row r="1081" spans="1:124" s="19" customFormat="1" x14ac:dyDescent="0.2">
      <c r="A1081" s="18"/>
      <c r="DR1081" s="20"/>
      <c r="DS1081" s="20"/>
      <c r="DT1081" s="20"/>
    </row>
    <row r="1082" spans="1:124" s="19" customFormat="1" x14ac:dyDescent="0.2">
      <c r="A1082" s="18"/>
      <c r="DR1082" s="20"/>
      <c r="DS1082" s="20"/>
      <c r="DT1082" s="20"/>
    </row>
    <row r="1083" spans="1:124" s="19" customFormat="1" x14ac:dyDescent="0.2">
      <c r="A1083" s="18"/>
      <c r="DR1083" s="20"/>
      <c r="DS1083" s="20"/>
      <c r="DT1083" s="20"/>
    </row>
    <row r="1084" spans="1:124" s="19" customFormat="1" x14ac:dyDescent="0.2">
      <c r="A1084" s="18"/>
      <c r="DR1084" s="20"/>
      <c r="DS1084" s="20"/>
      <c r="DT1084" s="20"/>
    </row>
    <row r="1085" spans="1:124" s="19" customFormat="1" x14ac:dyDescent="0.2">
      <c r="A1085" s="18"/>
      <c r="DR1085" s="20"/>
      <c r="DS1085" s="20"/>
      <c r="DT1085" s="20"/>
    </row>
    <row r="1086" spans="1:124" s="19" customFormat="1" x14ac:dyDescent="0.2">
      <c r="A1086" s="18"/>
      <c r="DR1086" s="20"/>
      <c r="DS1086" s="20"/>
      <c r="DT1086" s="20"/>
    </row>
    <row r="1087" spans="1:124" s="19" customFormat="1" x14ac:dyDescent="0.2">
      <c r="A1087" s="18"/>
      <c r="DR1087" s="20"/>
      <c r="DS1087" s="20"/>
      <c r="DT1087" s="20"/>
    </row>
    <row r="1088" spans="1:124" s="19" customFormat="1" x14ac:dyDescent="0.2">
      <c r="A1088" s="18"/>
      <c r="DR1088" s="20"/>
      <c r="DS1088" s="20"/>
      <c r="DT1088" s="20"/>
    </row>
    <row r="1089" spans="1:124" s="19" customFormat="1" x14ac:dyDescent="0.2">
      <c r="A1089" s="18"/>
      <c r="DR1089" s="20"/>
      <c r="DS1089" s="20"/>
      <c r="DT1089" s="20"/>
    </row>
    <row r="1090" spans="1:124" s="19" customFormat="1" x14ac:dyDescent="0.2">
      <c r="A1090" s="18"/>
      <c r="DR1090" s="20"/>
      <c r="DS1090" s="20"/>
      <c r="DT1090" s="20"/>
    </row>
    <row r="1091" spans="1:124" s="19" customFormat="1" x14ac:dyDescent="0.2">
      <c r="A1091" s="18"/>
      <c r="DR1091" s="20"/>
      <c r="DS1091" s="20"/>
      <c r="DT1091" s="20"/>
    </row>
    <row r="1092" spans="1:124" s="19" customFormat="1" x14ac:dyDescent="0.2">
      <c r="A1092" s="18"/>
      <c r="DR1092" s="20"/>
      <c r="DS1092" s="20"/>
      <c r="DT1092" s="20"/>
    </row>
    <row r="1093" spans="1:124" s="19" customFormat="1" x14ac:dyDescent="0.2">
      <c r="A1093" s="18"/>
      <c r="DR1093" s="20"/>
      <c r="DS1093" s="20"/>
      <c r="DT1093" s="20"/>
    </row>
    <row r="1094" spans="1:124" s="19" customFormat="1" x14ac:dyDescent="0.2">
      <c r="A1094" s="18"/>
      <c r="DR1094" s="20"/>
      <c r="DS1094" s="20"/>
      <c r="DT1094" s="20"/>
    </row>
    <row r="1095" spans="1:124" s="19" customFormat="1" x14ac:dyDescent="0.2">
      <c r="A1095" s="18"/>
      <c r="DR1095" s="20"/>
      <c r="DS1095" s="20"/>
      <c r="DT1095" s="20"/>
    </row>
    <row r="1096" spans="1:124" s="19" customFormat="1" x14ac:dyDescent="0.2">
      <c r="A1096" s="18"/>
      <c r="DR1096" s="20"/>
      <c r="DS1096" s="20"/>
      <c r="DT1096" s="20"/>
    </row>
    <row r="1097" spans="1:124" s="19" customFormat="1" x14ac:dyDescent="0.2">
      <c r="A1097" s="18"/>
      <c r="DR1097" s="20"/>
      <c r="DS1097" s="20"/>
      <c r="DT1097" s="20"/>
    </row>
    <row r="1098" spans="1:124" s="19" customFormat="1" x14ac:dyDescent="0.2">
      <c r="A1098" s="18"/>
      <c r="DR1098" s="20"/>
      <c r="DS1098" s="20"/>
      <c r="DT1098" s="20"/>
    </row>
    <row r="1099" spans="1:124" s="19" customFormat="1" x14ac:dyDescent="0.2">
      <c r="A1099" s="18"/>
      <c r="DR1099" s="20"/>
      <c r="DS1099" s="20"/>
      <c r="DT1099" s="20"/>
    </row>
    <row r="1100" spans="1:124" s="19" customFormat="1" x14ac:dyDescent="0.2">
      <c r="A1100" s="18"/>
      <c r="DR1100" s="20"/>
      <c r="DS1100" s="20"/>
      <c r="DT1100" s="20"/>
    </row>
    <row r="1101" spans="1:124" s="19" customFormat="1" x14ac:dyDescent="0.2">
      <c r="A1101" s="18"/>
      <c r="DR1101" s="20"/>
      <c r="DS1101" s="20"/>
      <c r="DT1101" s="20"/>
    </row>
    <row r="1102" spans="1:124" s="19" customFormat="1" x14ac:dyDescent="0.2">
      <c r="A1102" s="18"/>
      <c r="DR1102" s="20"/>
      <c r="DS1102" s="20"/>
      <c r="DT1102" s="20"/>
    </row>
    <row r="1103" spans="1:124" s="19" customFormat="1" x14ac:dyDescent="0.2">
      <c r="A1103" s="18"/>
      <c r="DR1103" s="20"/>
      <c r="DS1103" s="20"/>
      <c r="DT1103" s="20"/>
    </row>
    <row r="1104" spans="1:124" s="19" customFormat="1" x14ac:dyDescent="0.2">
      <c r="A1104" s="18"/>
      <c r="DR1104" s="20"/>
      <c r="DS1104" s="20"/>
      <c r="DT1104" s="20"/>
    </row>
    <row r="1105" spans="1:124" s="19" customFormat="1" x14ac:dyDescent="0.2">
      <c r="A1105" s="18"/>
      <c r="DR1105" s="20"/>
      <c r="DS1105" s="20"/>
      <c r="DT1105" s="20"/>
    </row>
    <row r="1106" spans="1:124" s="19" customFormat="1" x14ac:dyDescent="0.2">
      <c r="A1106" s="18"/>
      <c r="DR1106" s="20"/>
      <c r="DS1106" s="20"/>
      <c r="DT1106" s="20"/>
    </row>
    <row r="1107" spans="1:124" s="19" customFormat="1" x14ac:dyDescent="0.2">
      <c r="A1107" s="18"/>
      <c r="DR1107" s="20"/>
      <c r="DS1107" s="20"/>
      <c r="DT1107" s="20"/>
    </row>
    <row r="1108" spans="1:124" s="19" customFormat="1" x14ac:dyDescent="0.2">
      <c r="A1108" s="18"/>
      <c r="DR1108" s="20"/>
      <c r="DS1108" s="20"/>
      <c r="DT1108" s="20"/>
    </row>
    <row r="1109" spans="1:124" s="19" customFormat="1" x14ac:dyDescent="0.2">
      <c r="A1109" s="18"/>
      <c r="DR1109" s="20"/>
      <c r="DS1109" s="20"/>
      <c r="DT1109" s="20"/>
    </row>
    <row r="1110" spans="1:124" s="19" customFormat="1" x14ac:dyDescent="0.2">
      <c r="A1110" s="18"/>
      <c r="DR1110" s="20"/>
      <c r="DS1110" s="20"/>
      <c r="DT1110" s="20"/>
    </row>
    <row r="1111" spans="1:124" s="19" customFormat="1" x14ac:dyDescent="0.2">
      <c r="A1111" s="18"/>
      <c r="DR1111" s="20"/>
      <c r="DS1111" s="20"/>
      <c r="DT1111" s="20"/>
    </row>
    <row r="1112" spans="1:124" s="19" customFormat="1" x14ac:dyDescent="0.2">
      <c r="A1112" s="18"/>
      <c r="DR1112" s="20"/>
      <c r="DS1112" s="20"/>
      <c r="DT1112" s="20"/>
    </row>
    <row r="1113" spans="1:124" s="19" customFormat="1" x14ac:dyDescent="0.2">
      <c r="A1113" s="18"/>
      <c r="DR1113" s="20"/>
      <c r="DS1113" s="20"/>
      <c r="DT1113" s="20"/>
    </row>
    <row r="1114" spans="1:124" s="19" customFormat="1" x14ac:dyDescent="0.2">
      <c r="A1114" s="18"/>
      <c r="DR1114" s="20"/>
      <c r="DS1114" s="20"/>
      <c r="DT1114" s="20"/>
    </row>
    <row r="1115" spans="1:124" s="19" customFormat="1" x14ac:dyDescent="0.2">
      <c r="A1115" s="18"/>
      <c r="DR1115" s="20"/>
      <c r="DS1115" s="20"/>
      <c r="DT1115" s="20"/>
    </row>
    <row r="1116" spans="1:124" s="19" customFormat="1" x14ac:dyDescent="0.2">
      <c r="A1116" s="18"/>
      <c r="DR1116" s="20"/>
      <c r="DS1116" s="20"/>
      <c r="DT1116" s="20"/>
    </row>
    <row r="1117" spans="1:124" s="19" customFormat="1" x14ac:dyDescent="0.2">
      <c r="A1117" s="18"/>
      <c r="DR1117" s="20"/>
      <c r="DS1117" s="20"/>
      <c r="DT1117" s="20"/>
    </row>
    <row r="1118" spans="1:124" s="19" customFormat="1" x14ac:dyDescent="0.2">
      <c r="A1118" s="18"/>
      <c r="DR1118" s="20"/>
      <c r="DS1118" s="20"/>
      <c r="DT1118" s="20"/>
    </row>
    <row r="1119" spans="1:124" s="19" customFormat="1" x14ac:dyDescent="0.2">
      <c r="A1119" s="18"/>
      <c r="DR1119" s="20"/>
      <c r="DS1119" s="20"/>
      <c r="DT1119" s="20"/>
    </row>
    <row r="1120" spans="1:124" s="19" customFormat="1" x14ac:dyDescent="0.2">
      <c r="A1120" s="18"/>
      <c r="DR1120" s="20"/>
      <c r="DS1120" s="20"/>
      <c r="DT1120" s="20"/>
    </row>
    <row r="1121" spans="1:124" s="19" customFormat="1" x14ac:dyDescent="0.2">
      <c r="A1121" s="18"/>
      <c r="DR1121" s="20"/>
      <c r="DS1121" s="20"/>
      <c r="DT1121" s="20"/>
    </row>
    <row r="1122" spans="1:124" s="19" customFormat="1" x14ac:dyDescent="0.2">
      <c r="A1122" s="18"/>
      <c r="DR1122" s="20"/>
      <c r="DS1122" s="20"/>
      <c r="DT1122" s="20"/>
    </row>
    <row r="1123" spans="1:124" s="19" customFormat="1" x14ac:dyDescent="0.2">
      <c r="A1123" s="18"/>
      <c r="DR1123" s="20"/>
      <c r="DS1123" s="20"/>
      <c r="DT1123" s="20"/>
    </row>
    <row r="1124" spans="1:124" s="19" customFormat="1" x14ac:dyDescent="0.2">
      <c r="A1124" s="18"/>
      <c r="DR1124" s="20"/>
      <c r="DS1124" s="20"/>
      <c r="DT1124" s="20"/>
    </row>
    <row r="1125" spans="1:124" s="19" customFormat="1" x14ac:dyDescent="0.2">
      <c r="A1125" s="18"/>
      <c r="DR1125" s="20"/>
      <c r="DS1125" s="20"/>
      <c r="DT1125" s="20"/>
    </row>
    <row r="1126" spans="1:124" s="19" customFormat="1" x14ac:dyDescent="0.2">
      <c r="A1126" s="18"/>
      <c r="DR1126" s="20"/>
      <c r="DS1126" s="20"/>
      <c r="DT1126" s="20"/>
    </row>
    <row r="1127" spans="1:124" s="19" customFormat="1" x14ac:dyDescent="0.2">
      <c r="A1127" s="18"/>
      <c r="DR1127" s="20"/>
      <c r="DS1127" s="20"/>
      <c r="DT1127" s="20"/>
    </row>
    <row r="1128" spans="1:124" s="19" customFormat="1" x14ac:dyDescent="0.2">
      <c r="A1128" s="18"/>
      <c r="DR1128" s="20"/>
      <c r="DS1128" s="20"/>
      <c r="DT1128" s="20"/>
    </row>
    <row r="1129" spans="1:124" s="19" customFormat="1" x14ac:dyDescent="0.2">
      <c r="A1129" s="18"/>
      <c r="DR1129" s="20"/>
      <c r="DS1129" s="20"/>
      <c r="DT1129" s="20"/>
    </row>
    <row r="1130" spans="1:124" s="19" customFormat="1" x14ac:dyDescent="0.2">
      <c r="A1130" s="18"/>
      <c r="DR1130" s="20"/>
      <c r="DS1130" s="20"/>
      <c r="DT1130" s="20"/>
    </row>
    <row r="1131" spans="1:124" s="19" customFormat="1" x14ac:dyDescent="0.2">
      <c r="A1131" s="18"/>
      <c r="DR1131" s="20"/>
      <c r="DS1131" s="20"/>
      <c r="DT1131" s="20"/>
    </row>
    <row r="1132" spans="1:124" s="19" customFormat="1" x14ac:dyDescent="0.2">
      <c r="A1132" s="18"/>
      <c r="DR1132" s="20"/>
      <c r="DS1132" s="20"/>
      <c r="DT1132" s="20"/>
    </row>
    <row r="1133" spans="1:124" s="19" customFormat="1" x14ac:dyDescent="0.2">
      <c r="A1133" s="18"/>
      <c r="DR1133" s="20"/>
      <c r="DS1133" s="20"/>
      <c r="DT1133" s="20"/>
    </row>
    <row r="1134" spans="1:124" s="19" customFormat="1" x14ac:dyDescent="0.2">
      <c r="A1134" s="18"/>
      <c r="DR1134" s="20"/>
      <c r="DS1134" s="20"/>
      <c r="DT1134" s="20"/>
    </row>
    <row r="1135" spans="1:124" s="19" customFormat="1" x14ac:dyDescent="0.2">
      <c r="A1135" s="18"/>
      <c r="DR1135" s="20"/>
      <c r="DS1135" s="20"/>
      <c r="DT1135" s="20"/>
    </row>
    <row r="1136" spans="1:124" s="19" customFormat="1" x14ac:dyDescent="0.2">
      <c r="A1136" s="18"/>
      <c r="DR1136" s="20"/>
      <c r="DS1136" s="20"/>
      <c r="DT1136" s="20"/>
    </row>
    <row r="1137" spans="1:124" s="19" customFormat="1" x14ac:dyDescent="0.2">
      <c r="A1137" s="18"/>
      <c r="DR1137" s="20"/>
      <c r="DS1137" s="20"/>
      <c r="DT1137" s="20"/>
    </row>
    <row r="1138" spans="1:124" s="19" customFormat="1" x14ac:dyDescent="0.2">
      <c r="A1138" s="18"/>
      <c r="DR1138" s="20"/>
      <c r="DS1138" s="20"/>
      <c r="DT1138" s="20"/>
    </row>
    <row r="1139" spans="1:124" s="19" customFormat="1" x14ac:dyDescent="0.2">
      <c r="A1139" s="18"/>
      <c r="DR1139" s="20"/>
      <c r="DS1139" s="20"/>
      <c r="DT1139" s="20"/>
    </row>
    <row r="1140" spans="1:124" s="19" customFormat="1" x14ac:dyDescent="0.2">
      <c r="A1140" s="18"/>
      <c r="DR1140" s="20"/>
      <c r="DS1140" s="20"/>
      <c r="DT1140" s="20"/>
    </row>
    <row r="1141" spans="1:124" s="19" customFormat="1" x14ac:dyDescent="0.2">
      <c r="A1141" s="18"/>
      <c r="DR1141" s="20"/>
      <c r="DS1141" s="20"/>
      <c r="DT1141" s="20"/>
    </row>
    <row r="1142" spans="1:124" s="19" customFormat="1" x14ac:dyDescent="0.2">
      <c r="A1142" s="18"/>
      <c r="DR1142" s="20"/>
      <c r="DS1142" s="20"/>
      <c r="DT1142" s="20"/>
    </row>
    <row r="1143" spans="1:124" s="19" customFormat="1" x14ac:dyDescent="0.2">
      <c r="A1143" s="18"/>
      <c r="DR1143" s="20"/>
      <c r="DS1143" s="20"/>
      <c r="DT1143" s="20"/>
    </row>
    <row r="1144" spans="1:124" s="19" customFormat="1" x14ac:dyDescent="0.2">
      <c r="A1144" s="18"/>
      <c r="DR1144" s="20"/>
      <c r="DS1144" s="20"/>
      <c r="DT1144" s="20"/>
    </row>
    <row r="1145" spans="1:124" s="19" customFormat="1" x14ac:dyDescent="0.2">
      <c r="A1145" s="18"/>
      <c r="DR1145" s="20"/>
      <c r="DS1145" s="20"/>
      <c r="DT1145" s="20"/>
    </row>
    <row r="1146" spans="1:124" s="19" customFormat="1" x14ac:dyDescent="0.2">
      <c r="A1146" s="18"/>
      <c r="DR1146" s="20"/>
      <c r="DS1146" s="20"/>
      <c r="DT1146" s="20"/>
    </row>
    <row r="1147" spans="1:124" s="19" customFormat="1" x14ac:dyDescent="0.2">
      <c r="A1147" s="18"/>
      <c r="DR1147" s="20"/>
      <c r="DS1147" s="20"/>
      <c r="DT1147" s="20"/>
    </row>
    <row r="1148" spans="1:124" s="19" customFormat="1" x14ac:dyDescent="0.2">
      <c r="A1148" s="18"/>
      <c r="DR1148" s="20"/>
      <c r="DS1148" s="20"/>
      <c r="DT1148" s="20"/>
    </row>
    <row r="1149" spans="1:124" s="19" customFormat="1" x14ac:dyDescent="0.2">
      <c r="A1149" s="18"/>
      <c r="DR1149" s="20"/>
      <c r="DS1149" s="20"/>
      <c r="DT1149" s="20"/>
    </row>
    <row r="1150" spans="1:124" s="19" customFormat="1" x14ac:dyDescent="0.2">
      <c r="A1150" s="18"/>
      <c r="DR1150" s="20"/>
      <c r="DS1150" s="20"/>
      <c r="DT1150" s="20"/>
    </row>
    <row r="1151" spans="1:124" s="19" customFormat="1" x14ac:dyDescent="0.2">
      <c r="A1151" s="18"/>
      <c r="DR1151" s="20"/>
      <c r="DS1151" s="20"/>
      <c r="DT1151" s="20"/>
    </row>
    <row r="1152" spans="1:124" s="19" customFormat="1" x14ac:dyDescent="0.2">
      <c r="A1152" s="18"/>
      <c r="DR1152" s="20"/>
      <c r="DS1152" s="20"/>
      <c r="DT1152" s="20"/>
    </row>
    <row r="1153" spans="1:124" s="19" customFormat="1" x14ac:dyDescent="0.2">
      <c r="A1153" s="18"/>
      <c r="DR1153" s="20"/>
      <c r="DS1153" s="20"/>
      <c r="DT1153" s="20"/>
    </row>
    <row r="1154" spans="1:124" s="19" customFormat="1" x14ac:dyDescent="0.2">
      <c r="A1154" s="18"/>
      <c r="DR1154" s="20"/>
      <c r="DS1154" s="20"/>
      <c r="DT1154" s="20"/>
    </row>
    <row r="1155" spans="1:124" s="19" customFormat="1" x14ac:dyDescent="0.2">
      <c r="A1155" s="18"/>
      <c r="DR1155" s="20"/>
      <c r="DS1155" s="20"/>
      <c r="DT1155" s="20"/>
    </row>
    <row r="1156" spans="1:124" s="19" customFormat="1" x14ac:dyDescent="0.2">
      <c r="A1156" s="18"/>
      <c r="DR1156" s="20"/>
      <c r="DS1156" s="20"/>
      <c r="DT1156" s="20"/>
    </row>
    <row r="1157" spans="1:124" s="19" customFormat="1" x14ac:dyDescent="0.2">
      <c r="A1157" s="18"/>
      <c r="DR1157" s="20"/>
      <c r="DS1157" s="20"/>
      <c r="DT1157" s="20"/>
    </row>
    <row r="1158" spans="1:124" s="19" customFormat="1" x14ac:dyDescent="0.2">
      <c r="A1158" s="18"/>
      <c r="DR1158" s="20"/>
      <c r="DS1158" s="20"/>
      <c r="DT1158" s="20"/>
    </row>
    <row r="1159" spans="1:124" s="19" customFormat="1" x14ac:dyDescent="0.2">
      <c r="A1159" s="18"/>
      <c r="DR1159" s="20"/>
      <c r="DS1159" s="20"/>
      <c r="DT1159" s="20"/>
    </row>
    <row r="1160" spans="1:124" s="19" customFormat="1" x14ac:dyDescent="0.2">
      <c r="A1160" s="18"/>
      <c r="DR1160" s="20"/>
      <c r="DS1160" s="20"/>
      <c r="DT1160" s="20"/>
    </row>
    <row r="1161" spans="1:124" s="19" customFormat="1" x14ac:dyDescent="0.2">
      <c r="A1161" s="18"/>
      <c r="DR1161" s="20"/>
      <c r="DS1161" s="20"/>
      <c r="DT1161" s="20"/>
    </row>
    <row r="1162" spans="1:124" s="19" customFormat="1" x14ac:dyDescent="0.2">
      <c r="A1162" s="18"/>
      <c r="DR1162" s="20"/>
      <c r="DS1162" s="20"/>
      <c r="DT1162" s="20"/>
    </row>
    <row r="1163" spans="1:124" s="19" customFormat="1" x14ac:dyDescent="0.2">
      <c r="A1163" s="18"/>
      <c r="DR1163" s="20"/>
      <c r="DS1163" s="20"/>
      <c r="DT1163" s="20"/>
    </row>
    <row r="1164" spans="1:124" s="19" customFormat="1" x14ac:dyDescent="0.2">
      <c r="A1164" s="18"/>
      <c r="DR1164" s="20"/>
      <c r="DS1164" s="20"/>
      <c r="DT1164" s="20"/>
    </row>
    <row r="1165" spans="1:124" s="19" customFormat="1" x14ac:dyDescent="0.2">
      <c r="A1165" s="18"/>
      <c r="DR1165" s="20"/>
      <c r="DS1165" s="20"/>
      <c r="DT1165" s="20"/>
    </row>
    <row r="1166" spans="1:124" s="19" customFormat="1" x14ac:dyDescent="0.2">
      <c r="A1166" s="18"/>
      <c r="DR1166" s="20"/>
      <c r="DS1166" s="20"/>
      <c r="DT1166" s="20"/>
    </row>
    <row r="1167" spans="1:124" s="19" customFormat="1" x14ac:dyDescent="0.2">
      <c r="A1167" s="18"/>
      <c r="DR1167" s="20"/>
      <c r="DS1167" s="20"/>
      <c r="DT1167" s="20"/>
    </row>
    <row r="1168" spans="1:124" s="19" customFormat="1" x14ac:dyDescent="0.2">
      <c r="A1168" s="18"/>
      <c r="DR1168" s="20"/>
      <c r="DS1168" s="20"/>
      <c r="DT1168" s="20"/>
    </row>
    <row r="1169" spans="1:124" s="19" customFormat="1" x14ac:dyDescent="0.2">
      <c r="A1169" s="18"/>
      <c r="DR1169" s="20"/>
      <c r="DS1169" s="20"/>
      <c r="DT1169" s="20"/>
    </row>
    <row r="1170" spans="1:124" s="19" customFormat="1" x14ac:dyDescent="0.2">
      <c r="A1170" s="18"/>
      <c r="DR1170" s="20"/>
      <c r="DS1170" s="20"/>
      <c r="DT1170" s="20"/>
    </row>
    <row r="1171" spans="1:124" s="19" customFormat="1" x14ac:dyDescent="0.2">
      <c r="A1171" s="18"/>
      <c r="DR1171" s="20"/>
      <c r="DS1171" s="20"/>
      <c r="DT1171" s="20"/>
    </row>
    <row r="1172" spans="1:124" s="19" customFormat="1" x14ac:dyDescent="0.2">
      <c r="A1172" s="18"/>
      <c r="DR1172" s="20"/>
      <c r="DS1172" s="20"/>
      <c r="DT1172" s="20"/>
    </row>
    <row r="1173" spans="1:124" s="19" customFormat="1" x14ac:dyDescent="0.2">
      <c r="A1173" s="18"/>
      <c r="DR1173" s="20"/>
      <c r="DS1173" s="20"/>
      <c r="DT1173" s="20"/>
    </row>
    <row r="1174" spans="1:124" s="19" customFormat="1" x14ac:dyDescent="0.2">
      <c r="A1174" s="18"/>
      <c r="DR1174" s="20"/>
      <c r="DS1174" s="20"/>
      <c r="DT1174" s="20"/>
    </row>
    <row r="1175" spans="1:124" s="19" customFormat="1" x14ac:dyDescent="0.2">
      <c r="A1175" s="18"/>
      <c r="DR1175" s="20"/>
      <c r="DS1175" s="20"/>
      <c r="DT1175" s="20"/>
    </row>
    <row r="1176" spans="1:124" s="19" customFormat="1" x14ac:dyDescent="0.2">
      <c r="A1176" s="18"/>
      <c r="DR1176" s="20"/>
      <c r="DS1176" s="20"/>
      <c r="DT1176" s="20"/>
    </row>
    <row r="1177" spans="1:124" s="19" customFormat="1" x14ac:dyDescent="0.2">
      <c r="A1177" s="18"/>
      <c r="DR1177" s="20"/>
      <c r="DS1177" s="20"/>
      <c r="DT1177" s="20"/>
    </row>
    <row r="1178" spans="1:124" s="19" customFormat="1" x14ac:dyDescent="0.2">
      <c r="A1178" s="18"/>
      <c r="DR1178" s="20"/>
      <c r="DS1178" s="20"/>
      <c r="DT1178" s="20"/>
    </row>
    <row r="1179" spans="1:124" s="19" customFormat="1" x14ac:dyDescent="0.2">
      <c r="A1179" s="18"/>
      <c r="DR1179" s="20"/>
      <c r="DS1179" s="20"/>
      <c r="DT1179" s="20"/>
    </row>
    <row r="1180" spans="1:124" s="19" customFormat="1" x14ac:dyDescent="0.2">
      <c r="A1180" s="18"/>
      <c r="DR1180" s="20"/>
      <c r="DS1180" s="20"/>
      <c r="DT1180" s="20"/>
    </row>
    <row r="1181" spans="1:124" s="19" customFormat="1" x14ac:dyDescent="0.2">
      <c r="A1181" s="18"/>
      <c r="DR1181" s="20"/>
      <c r="DS1181" s="20"/>
      <c r="DT1181" s="20"/>
    </row>
    <row r="1182" spans="1:124" s="19" customFormat="1" x14ac:dyDescent="0.2">
      <c r="A1182" s="18"/>
      <c r="DR1182" s="20"/>
      <c r="DS1182" s="20"/>
      <c r="DT1182" s="20"/>
    </row>
    <row r="1183" spans="1:124" s="19" customFormat="1" x14ac:dyDescent="0.2">
      <c r="A1183" s="18"/>
      <c r="DR1183" s="20"/>
      <c r="DS1183" s="20"/>
      <c r="DT1183" s="20"/>
    </row>
    <row r="1184" spans="1:124" s="19" customFormat="1" x14ac:dyDescent="0.2">
      <c r="A1184" s="18"/>
      <c r="DR1184" s="20"/>
      <c r="DS1184" s="20"/>
      <c r="DT1184" s="20"/>
    </row>
    <row r="1185" spans="1:124" s="19" customFormat="1" x14ac:dyDescent="0.2">
      <c r="A1185" s="18"/>
      <c r="DR1185" s="20"/>
      <c r="DS1185" s="20"/>
      <c r="DT1185" s="20"/>
    </row>
    <row r="1186" spans="1:124" s="19" customFormat="1" x14ac:dyDescent="0.2">
      <c r="A1186" s="18"/>
      <c r="DR1186" s="20"/>
      <c r="DS1186" s="20"/>
      <c r="DT1186" s="20"/>
    </row>
    <row r="1187" spans="1:124" s="19" customFormat="1" x14ac:dyDescent="0.2">
      <c r="A1187" s="18"/>
      <c r="DR1187" s="20"/>
      <c r="DS1187" s="20"/>
      <c r="DT1187" s="20"/>
    </row>
    <row r="1188" spans="1:124" s="19" customFormat="1" x14ac:dyDescent="0.2">
      <c r="A1188" s="18"/>
      <c r="DR1188" s="20"/>
      <c r="DS1188" s="20"/>
      <c r="DT1188" s="20"/>
    </row>
    <row r="1189" spans="1:124" s="19" customFormat="1" x14ac:dyDescent="0.2">
      <c r="A1189" s="18"/>
      <c r="DR1189" s="20"/>
      <c r="DS1189" s="20"/>
      <c r="DT1189" s="20"/>
    </row>
    <row r="1190" spans="1:124" s="19" customFormat="1" x14ac:dyDescent="0.2">
      <c r="A1190" s="18"/>
      <c r="DR1190" s="20"/>
      <c r="DS1190" s="20"/>
      <c r="DT1190" s="20"/>
    </row>
    <row r="1191" spans="1:124" s="19" customFormat="1" x14ac:dyDescent="0.2">
      <c r="A1191" s="18"/>
      <c r="DR1191" s="20"/>
      <c r="DS1191" s="20"/>
      <c r="DT1191" s="20"/>
    </row>
    <row r="1192" spans="1:124" s="19" customFormat="1" x14ac:dyDescent="0.2">
      <c r="A1192" s="18"/>
      <c r="DR1192" s="20"/>
      <c r="DS1192" s="20"/>
      <c r="DT1192" s="20"/>
    </row>
    <row r="1193" spans="1:124" s="19" customFormat="1" x14ac:dyDescent="0.2">
      <c r="A1193" s="18"/>
      <c r="DR1193" s="20"/>
      <c r="DS1193" s="20"/>
      <c r="DT1193" s="20"/>
    </row>
    <row r="1194" spans="1:124" s="19" customFormat="1" x14ac:dyDescent="0.2">
      <c r="A1194" s="18"/>
      <c r="DR1194" s="20"/>
      <c r="DS1194" s="20"/>
      <c r="DT1194" s="20"/>
    </row>
    <row r="1195" spans="1:124" s="19" customFormat="1" x14ac:dyDescent="0.2">
      <c r="A1195" s="18"/>
      <c r="DR1195" s="20"/>
      <c r="DS1195" s="20"/>
      <c r="DT1195" s="20"/>
    </row>
    <row r="1196" spans="1:124" s="19" customFormat="1" x14ac:dyDescent="0.2">
      <c r="A1196" s="18"/>
      <c r="DR1196" s="20"/>
      <c r="DS1196" s="20"/>
      <c r="DT1196" s="20"/>
    </row>
    <row r="1197" spans="1:124" s="19" customFormat="1" x14ac:dyDescent="0.2">
      <c r="A1197" s="18"/>
      <c r="DR1197" s="20"/>
      <c r="DS1197" s="20"/>
      <c r="DT1197" s="20"/>
    </row>
    <row r="1198" spans="1:124" s="19" customFormat="1" x14ac:dyDescent="0.2">
      <c r="A1198" s="18"/>
      <c r="DR1198" s="20"/>
      <c r="DS1198" s="20"/>
      <c r="DT1198" s="20"/>
    </row>
    <row r="1199" spans="1:124" s="19" customFormat="1" x14ac:dyDescent="0.2">
      <c r="A1199" s="18"/>
      <c r="DR1199" s="20"/>
      <c r="DS1199" s="20"/>
      <c r="DT1199" s="20"/>
    </row>
    <row r="1200" spans="1:124" s="19" customFormat="1" x14ac:dyDescent="0.2">
      <c r="A1200" s="18"/>
      <c r="DR1200" s="20"/>
      <c r="DS1200" s="20"/>
      <c r="DT1200" s="20"/>
    </row>
    <row r="1201" spans="1:124" s="19" customFormat="1" x14ac:dyDescent="0.2">
      <c r="A1201" s="18"/>
      <c r="DR1201" s="20"/>
      <c r="DS1201" s="20"/>
      <c r="DT1201" s="20"/>
    </row>
    <row r="1202" spans="1:124" s="19" customFormat="1" x14ac:dyDescent="0.2">
      <c r="A1202" s="18"/>
      <c r="DR1202" s="20"/>
      <c r="DS1202" s="20"/>
      <c r="DT1202" s="20"/>
    </row>
    <row r="1203" spans="1:124" s="19" customFormat="1" x14ac:dyDescent="0.2">
      <c r="A1203" s="18"/>
      <c r="DR1203" s="20"/>
      <c r="DS1203" s="20"/>
      <c r="DT1203" s="20"/>
    </row>
    <row r="1204" spans="1:124" s="19" customFormat="1" x14ac:dyDescent="0.2">
      <c r="A1204" s="18"/>
      <c r="DR1204" s="20"/>
      <c r="DS1204" s="20"/>
      <c r="DT1204" s="20"/>
    </row>
    <row r="1205" spans="1:124" s="19" customFormat="1" x14ac:dyDescent="0.2">
      <c r="A1205" s="18"/>
      <c r="DR1205" s="20"/>
      <c r="DS1205" s="20"/>
      <c r="DT1205" s="20"/>
    </row>
    <row r="1206" spans="1:124" s="19" customFormat="1" x14ac:dyDescent="0.2">
      <c r="A1206" s="18"/>
      <c r="DR1206" s="20"/>
      <c r="DS1206" s="20"/>
      <c r="DT1206" s="20"/>
    </row>
    <row r="1207" spans="1:124" s="19" customFormat="1" x14ac:dyDescent="0.2">
      <c r="A1207" s="18"/>
      <c r="DR1207" s="20"/>
      <c r="DS1207" s="20"/>
      <c r="DT1207" s="20"/>
    </row>
    <row r="1208" spans="1:124" s="19" customFormat="1" x14ac:dyDescent="0.2">
      <c r="A1208" s="18"/>
      <c r="DR1208" s="20"/>
      <c r="DS1208" s="20"/>
      <c r="DT1208" s="20"/>
    </row>
    <row r="1209" spans="1:124" s="19" customFormat="1" x14ac:dyDescent="0.2">
      <c r="A1209" s="18"/>
      <c r="DR1209" s="20"/>
      <c r="DS1209" s="20"/>
      <c r="DT1209" s="20"/>
    </row>
    <row r="1210" spans="1:124" s="19" customFormat="1" x14ac:dyDescent="0.2">
      <c r="A1210" s="18"/>
      <c r="DR1210" s="20"/>
      <c r="DS1210" s="20"/>
      <c r="DT1210" s="20"/>
    </row>
    <row r="1211" spans="1:124" s="19" customFormat="1" x14ac:dyDescent="0.2">
      <c r="A1211" s="18"/>
      <c r="DR1211" s="20"/>
      <c r="DS1211" s="20"/>
      <c r="DT1211" s="20"/>
    </row>
    <row r="1212" spans="1:124" s="19" customFormat="1" x14ac:dyDescent="0.2">
      <c r="A1212" s="18"/>
      <c r="DR1212" s="20"/>
      <c r="DS1212" s="20"/>
      <c r="DT1212" s="20"/>
    </row>
    <row r="1213" spans="1:124" s="19" customFormat="1" x14ac:dyDescent="0.2">
      <c r="A1213" s="18"/>
      <c r="DR1213" s="20"/>
      <c r="DS1213" s="20"/>
      <c r="DT1213" s="20"/>
    </row>
    <row r="1214" spans="1:124" s="19" customFormat="1" x14ac:dyDescent="0.2">
      <c r="A1214" s="18"/>
      <c r="DR1214" s="20"/>
      <c r="DS1214" s="20"/>
      <c r="DT1214" s="20"/>
    </row>
    <row r="1215" spans="1:124" s="19" customFormat="1" x14ac:dyDescent="0.2">
      <c r="A1215" s="18"/>
      <c r="DR1215" s="20"/>
      <c r="DS1215" s="20"/>
      <c r="DT1215" s="20"/>
    </row>
    <row r="1216" spans="1:124" s="19" customFormat="1" x14ac:dyDescent="0.2">
      <c r="A1216" s="18"/>
      <c r="DR1216" s="20"/>
      <c r="DS1216" s="20"/>
      <c r="DT1216" s="20"/>
    </row>
    <row r="1217" spans="1:124" s="19" customFormat="1" x14ac:dyDescent="0.2">
      <c r="A1217" s="18"/>
      <c r="DR1217" s="20"/>
      <c r="DS1217" s="20"/>
      <c r="DT1217" s="20"/>
    </row>
    <row r="1218" spans="1:124" s="19" customFormat="1" x14ac:dyDescent="0.2">
      <c r="A1218" s="18"/>
      <c r="DR1218" s="20"/>
      <c r="DS1218" s="20"/>
      <c r="DT1218" s="20"/>
    </row>
    <row r="1219" spans="1:124" s="19" customFormat="1" x14ac:dyDescent="0.2">
      <c r="A1219" s="18"/>
      <c r="DR1219" s="20"/>
      <c r="DS1219" s="20"/>
      <c r="DT1219" s="20"/>
    </row>
    <row r="1220" spans="1:124" s="19" customFormat="1" x14ac:dyDescent="0.2">
      <c r="A1220" s="18"/>
      <c r="DR1220" s="20"/>
      <c r="DS1220" s="20"/>
      <c r="DT1220" s="20"/>
    </row>
    <row r="1221" spans="1:124" s="19" customFormat="1" x14ac:dyDescent="0.2">
      <c r="A1221" s="18"/>
      <c r="DR1221" s="20"/>
      <c r="DS1221" s="20"/>
      <c r="DT1221" s="20"/>
    </row>
    <row r="1222" spans="1:124" s="19" customFormat="1" x14ac:dyDescent="0.2">
      <c r="A1222" s="18"/>
      <c r="DR1222" s="20"/>
      <c r="DS1222" s="20"/>
      <c r="DT1222" s="20"/>
    </row>
    <row r="1223" spans="1:124" s="19" customFormat="1" x14ac:dyDescent="0.2">
      <c r="A1223" s="18"/>
      <c r="DR1223" s="20"/>
      <c r="DS1223" s="20"/>
      <c r="DT1223" s="20"/>
    </row>
    <row r="1224" spans="1:124" s="19" customFormat="1" x14ac:dyDescent="0.2">
      <c r="A1224" s="18"/>
      <c r="DR1224" s="20"/>
      <c r="DS1224" s="20"/>
      <c r="DT1224" s="20"/>
    </row>
    <row r="1225" spans="1:124" s="19" customFormat="1" x14ac:dyDescent="0.2">
      <c r="A1225" s="18"/>
      <c r="DR1225" s="20"/>
      <c r="DS1225" s="20"/>
      <c r="DT1225" s="20"/>
    </row>
    <row r="1226" spans="1:124" s="19" customFormat="1" x14ac:dyDescent="0.2">
      <c r="A1226" s="18"/>
      <c r="DR1226" s="20"/>
      <c r="DS1226" s="20"/>
      <c r="DT1226" s="20"/>
    </row>
    <row r="1227" spans="1:124" s="19" customFormat="1" x14ac:dyDescent="0.2">
      <c r="A1227" s="18"/>
      <c r="DR1227" s="20"/>
      <c r="DS1227" s="20"/>
      <c r="DT1227" s="20"/>
    </row>
    <row r="1228" spans="1:124" s="19" customFormat="1" x14ac:dyDescent="0.2">
      <c r="A1228" s="18"/>
      <c r="DR1228" s="20"/>
      <c r="DS1228" s="20"/>
      <c r="DT1228" s="20"/>
    </row>
    <row r="1229" spans="1:124" s="19" customFormat="1" x14ac:dyDescent="0.2">
      <c r="A1229" s="18"/>
      <c r="DR1229" s="20"/>
      <c r="DS1229" s="20"/>
      <c r="DT1229" s="20"/>
    </row>
    <row r="1230" spans="1:124" s="19" customFormat="1" x14ac:dyDescent="0.2">
      <c r="A1230" s="18"/>
      <c r="DR1230" s="20"/>
      <c r="DS1230" s="20"/>
      <c r="DT1230" s="20"/>
    </row>
    <row r="1231" spans="1:124" s="19" customFormat="1" x14ac:dyDescent="0.2">
      <c r="A1231" s="18"/>
      <c r="DR1231" s="20"/>
      <c r="DS1231" s="20"/>
      <c r="DT1231" s="20"/>
    </row>
    <row r="1232" spans="1:124" s="19" customFormat="1" x14ac:dyDescent="0.2">
      <c r="A1232" s="18"/>
      <c r="DR1232" s="20"/>
      <c r="DS1232" s="20"/>
      <c r="DT1232" s="20"/>
    </row>
    <row r="1233" spans="1:124" s="19" customFormat="1" x14ac:dyDescent="0.2">
      <c r="A1233" s="18"/>
      <c r="DR1233" s="20"/>
      <c r="DS1233" s="20"/>
      <c r="DT1233" s="20"/>
    </row>
    <row r="1234" spans="1:124" s="19" customFormat="1" x14ac:dyDescent="0.2">
      <c r="A1234" s="18"/>
      <c r="DR1234" s="20"/>
      <c r="DS1234" s="20"/>
      <c r="DT1234" s="20"/>
    </row>
    <row r="1235" spans="1:124" s="19" customFormat="1" x14ac:dyDescent="0.2">
      <c r="A1235" s="18"/>
      <c r="DR1235" s="20"/>
      <c r="DS1235" s="20"/>
      <c r="DT1235" s="20"/>
    </row>
    <row r="1236" spans="1:124" s="19" customFormat="1" x14ac:dyDescent="0.2">
      <c r="A1236" s="18"/>
      <c r="DR1236" s="20"/>
      <c r="DS1236" s="20"/>
      <c r="DT1236" s="20"/>
    </row>
    <row r="1237" spans="1:124" s="19" customFormat="1" x14ac:dyDescent="0.2">
      <c r="A1237" s="18"/>
      <c r="DR1237" s="20"/>
      <c r="DS1237" s="20"/>
      <c r="DT1237" s="20"/>
    </row>
    <row r="1238" spans="1:124" s="19" customFormat="1" x14ac:dyDescent="0.2">
      <c r="A1238" s="18"/>
      <c r="DR1238" s="20"/>
      <c r="DS1238" s="20"/>
      <c r="DT1238" s="20"/>
    </row>
    <row r="1239" spans="1:124" s="19" customFormat="1" x14ac:dyDescent="0.2">
      <c r="A1239" s="18"/>
      <c r="DR1239" s="20"/>
      <c r="DS1239" s="20"/>
      <c r="DT1239" s="20"/>
    </row>
    <row r="1240" spans="1:124" s="19" customFormat="1" x14ac:dyDescent="0.2">
      <c r="A1240" s="18"/>
      <c r="DR1240" s="20"/>
      <c r="DS1240" s="20"/>
      <c r="DT1240" s="20"/>
    </row>
    <row r="1241" spans="1:124" s="19" customFormat="1" x14ac:dyDescent="0.2">
      <c r="A1241" s="18"/>
      <c r="DR1241" s="20"/>
      <c r="DS1241" s="20"/>
      <c r="DT1241" s="20"/>
    </row>
    <row r="1242" spans="1:124" s="19" customFormat="1" x14ac:dyDescent="0.2">
      <c r="A1242" s="18"/>
      <c r="DR1242" s="20"/>
      <c r="DS1242" s="20"/>
      <c r="DT1242" s="20"/>
    </row>
    <row r="1243" spans="1:124" s="19" customFormat="1" x14ac:dyDescent="0.2">
      <c r="A1243" s="18"/>
      <c r="DR1243" s="20"/>
      <c r="DS1243" s="20"/>
      <c r="DT1243" s="20"/>
    </row>
    <row r="1244" spans="1:124" s="19" customFormat="1" x14ac:dyDescent="0.2">
      <c r="A1244" s="18"/>
      <c r="DR1244" s="20"/>
      <c r="DS1244" s="20"/>
      <c r="DT1244" s="20"/>
    </row>
    <row r="1245" spans="1:124" s="19" customFormat="1" x14ac:dyDescent="0.2">
      <c r="A1245" s="18"/>
      <c r="DR1245" s="20"/>
      <c r="DS1245" s="20"/>
      <c r="DT1245" s="20"/>
    </row>
    <row r="1246" spans="1:124" s="19" customFormat="1" x14ac:dyDescent="0.2">
      <c r="A1246" s="18"/>
      <c r="DR1246" s="20"/>
      <c r="DS1246" s="20"/>
      <c r="DT1246" s="20"/>
    </row>
    <row r="1247" spans="1:124" s="19" customFormat="1" x14ac:dyDescent="0.2">
      <c r="A1247" s="18"/>
      <c r="DR1247" s="20"/>
      <c r="DS1247" s="20"/>
      <c r="DT1247" s="20"/>
    </row>
    <row r="1248" spans="1:124" s="19" customFormat="1" x14ac:dyDescent="0.2">
      <c r="A1248" s="18"/>
      <c r="DR1248" s="20"/>
      <c r="DS1248" s="20"/>
      <c r="DT1248" s="20"/>
    </row>
    <row r="1249" spans="1:124" s="19" customFormat="1" x14ac:dyDescent="0.2">
      <c r="A1249" s="18"/>
      <c r="DR1249" s="20"/>
      <c r="DS1249" s="20"/>
      <c r="DT1249" s="20"/>
    </row>
    <row r="1250" spans="1:124" s="19" customFormat="1" x14ac:dyDescent="0.2">
      <c r="A1250" s="18"/>
      <c r="DR1250" s="20"/>
      <c r="DS1250" s="20"/>
      <c r="DT1250" s="20"/>
    </row>
    <row r="1251" spans="1:124" s="19" customFormat="1" x14ac:dyDescent="0.2">
      <c r="A1251" s="18"/>
      <c r="DR1251" s="20"/>
      <c r="DS1251" s="20"/>
      <c r="DT1251" s="20"/>
    </row>
    <row r="1252" spans="1:124" s="19" customFormat="1" x14ac:dyDescent="0.2">
      <c r="A1252" s="18"/>
      <c r="DR1252" s="20"/>
      <c r="DS1252" s="20"/>
      <c r="DT1252" s="20"/>
    </row>
    <row r="1253" spans="1:124" s="19" customFormat="1" x14ac:dyDescent="0.2">
      <c r="A1253" s="18"/>
      <c r="DR1253" s="20"/>
      <c r="DS1253" s="20"/>
      <c r="DT1253" s="20"/>
    </row>
    <row r="1254" spans="1:124" s="19" customFormat="1" x14ac:dyDescent="0.2">
      <c r="A1254" s="18"/>
      <c r="DR1254" s="20"/>
      <c r="DS1254" s="20"/>
      <c r="DT1254" s="20"/>
    </row>
    <row r="1255" spans="1:124" s="19" customFormat="1" x14ac:dyDescent="0.2">
      <c r="A1255" s="18"/>
      <c r="DR1255" s="20"/>
      <c r="DS1255" s="20"/>
      <c r="DT1255" s="20"/>
    </row>
    <row r="1256" spans="1:124" s="19" customFormat="1" x14ac:dyDescent="0.2">
      <c r="A1256" s="18"/>
      <c r="DR1256" s="20"/>
      <c r="DS1256" s="20"/>
      <c r="DT1256" s="20"/>
    </row>
    <row r="1257" spans="1:124" s="19" customFormat="1" x14ac:dyDescent="0.2">
      <c r="A1257" s="18"/>
      <c r="DR1257" s="20"/>
      <c r="DS1257" s="20"/>
      <c r="DT1257" s="20"/>
    </row>
    <row r="1258" spans="1:124" s="19" customFormat="1" x14ac:dyDescent="0.2">
      <c r="A1258" s="18"/>
      <c r="DR1258" s="20"/>
      <c r="DS1258" s="20"/>
      <c r="DT1258" s="20"/>
    </row>
    <row r="1259" spans="1:124" s="19" customFormat="1" x14ac:dyDescent="0.2">
      <c r="A1259" s="18"/>
      <c r="DR1259" s="20"/>
      <c r="DS1259" s="20"/>
      <c r="DT1259" s="20"/>
    </row>
    <row r="1260" spans="1:124" s="19" customFormat="1" x14ac:dyDescent="0.2">
      <c r="A1260" s="18"/>
      <c r="DR1260" s="20"/>
      <c r="DS1260" s="20"/>
      <c r="DT1260" s="20"/>
    </row>
    <row r="1261" spans="1:124" s="19" customFormat="1" x14ac:dyDescent="0.2">
      <c r="A1261" s="18"/>
      <c r="DR1261" s="20"/>
      <c r="DS1261" s="20"/>
      <c r="DT1261" s="20"/>
    </row>
    <row r="1262" spans="1:124" s="19" customFormat="1" x14ac:dyDescent="0.2">
      <c r="A1262" s="18"/>
      <c r="DR1262" s="20"/>
      <c r="DS1262" s="20"/>
      <c r="DT1262" s="20"/>
    </row>
    <row r="1263" spans="1:124" s="19" customFormat="1" x14ac:dyDescent="0.2">
      <c r="A1263" s="18"/>
      <c r="DR1263" s="20"/>
      <c r="DS1263" s="20"/>
      <c r="DT1263" s="20"/>
    </row>
    <row r="1264" spans="1:124" s="19" customFormat="1" x14ac:dyDescent="0.2">
      <c r="A1264" s="18"/>
      <c r="DR1264" s="20"/>
      <c r="DS1264" s="20"/>
      <c r="DT1264" s="20"/>
    </row>
    <row r="1265" spans="1:124" s="19" customFormat="1" x14ac:dyDescent="0.2">
      <c r="A1265" s="18"/>
      <c r="DR1265" s="20"/>
      <c r="DS1265" s="20"/>
      <c r="DT1265" s="20"/>
    </row>
    <row r="1266" spans="1:124" s="19" customFormat="1" x14ac:dyDescent="0.2">
      <c r="A1266" s="18"/>
      <c r="DR1266" s="20"/>
      <c r="DS1266" s="20"/>
      <c r="DT1266" s="20"/>
    </row>
    <row r="1267" spans="1:124" s="19" customFormat="1" x14ac:dyDescent="0.2">
      <c r="A1267" s="18"/>
      <c r="DR1267" s="20"/>
      <c r="DS1267" s="20"/>
      <c r="DT1267" s="20"/>
    </row>
    <row r="1268" spans="1:124" s="19" customFormat="1" x14ac:dyDescent="0.2">
      <c r="A1268" s="18"/>
      <c r="DR1268" s="20"/>
      <c r="DS1268" s="20"/>
      <c r="DT1268" s="20"/>
    </row>
    <row r="1269" spans="1:124" s="19" customFormat="1" x14ac:dyDescent="0.2">
      <c r="A1269" s="18"/>
      <c r="DR1269" s="20"/>
      <c r="DS1269" s="20"/>
      <c r="DT1269" s="20"/>
    </row>
    <row r="1270" spans="1:124" s="19" customFormat="1" x14ac:dyDescent="0.2">
      <c r="A1270" s="18"/>
      <c r="DR1270" s="20"/>
      <c r="DS1270" s="20"/>
      <c r="DT1270" s="20"/>
    </row>
    <row r="1271" spans="1:124" s="19" customFormat="1" x14ac:dyDescent="0.2">
      <c r="A1271" s="18"/>
      <c r="DR1271" s="20"/>
      <c r="DS1271" s="20"/>
      <c r="DT1271" s="20"/>
    </row>
    <row r="1272" spans="1:124" s="19" customFormat="1" x14ac:dyDescent="0.2">
      <c r="A1272" s="18"/>
      <c r="DR1272" s="20"/>
      <c r="DS1272" s="20"/>
      <c r="DT1272" s="20"/>
    </row>
    <row r="1273" spans="1:124" s="19" customFormat="1" x14ac:dyDescent="0.2">
      <c r="A1273" s="18"/>
      <c r="DR1273" s="20"/>
      <c r="DS1273" s="20"/>
      <c r="DT1273" s="20"/>
    </row>
    <row r="1274" spans="1:124" s="19" customFormat="1" x14ac:dyDescent="0.2">
      <c r="A1274" s="18"/>
      <c r="DR1274" s="20"/>
      <c r="DS1274" s="20"/>
      <c r="DT1274" s="20"/>
    </row>
    <row r="1275" spans="1:124" s="19" customFormat="1" x14ac:dyDescent="0.2">
      <c r="A1275" s="18"/>
      <c r="DR1275" s="20"/>
      <c r="DS1275" s="20"/>
      <c r="DT1275" s="20"/>
    </row>
    <row r="1276" spans="1:124" s="19" customFormat="1" x14ac:dyDescent="0.2">
      <c r="A1276" s="18"/>
      <c r="DR1276" s="20"/>
      <c r="DS1276" s="20"/>
      <c r="DT1276" s="20"/>
    </row>
    <row r="1277" spans="1:124" s="19" customFormat="1" x14ac:dyDescent="0.2">
      <c r="A1277" s="18"/>
      <c r="DR1277" s="20"/>
      <c r="DS1277" s="20"/>
      <c r="DT1277" s="20"/>
    </row>
    <row r="1278" spans="1:124" s="19" customFormat="1" x14ac:dyDescent="0.2">
      <c r="A1278" s="18"/>
      <c r="DR1278" s="20"/>
      <c r="DS1278" s="20"/>
      <c r="DT1278" s="20"/>
    </row>
    <row r="1279" spans="1:124" s="19" customFormat="1" x14ac:dyDescent="0.2">
      <c r="A1279" s="18"/>
      <c r="DR1279" s="20"/>
      <c r="DS1279" s="20"/>
      <c r="DT1279" s="20"/>
    </row>
    <row r="1280" spans="1:124" s="19" customFormat="1" x14ac:dyDescent="0.2">
      <c r="A1280" s="18"/>
      <c r="DR1280" s="20"/>
      <c r="DS1280" s="20"/>
      <c r="DT1280" s="20"/>
    </row>
    <row r="1281" spans="1:124" s="19" customFormat="1" x14ac:dyDescent="0.2">
      <c r="A1281" s="18"/>
      <c r="DR1281" s="20"/>
      <c r="DS1281" s="20"/>
      <c r="DT1281" s="20"/>
    </row>
    <row r="1282" spans="1:124" s="19" customFormat="1" x14ac:dyDescent="0.2">
      <c r="A1282" s="18"/>
      <c r="DR1282" s="20"/>
      <c r="DS1282" s="20"/>
      <c r="DT1282" s="20"/>
    </row>
    <row r="1283" spans="1:124" s="19" customFormat="1" x14ac:dyDescent="0.2">
      <c r="A1283" s="18"/>
      <c r="DR1283" s="20"/>
      <c r="DS1283" s="20"/>
      <c r="DT1283" s="20"/>
    </row>
    <row r="1284" spans="1:124" s="19" customFormat="1" x14ac:dyDescent="0.2">
      <c r="A1284" s="18"/>
      <c r="DR1284" s="20"/>
      <c r="DS1284" s="20"/>
      <c r="DT1284" s="20"/>
    </row>
    <row r="1285" spans="1:124" s="19" customFormat="1" x14ac:dyDescent="0.2">
      <c r="A1285" s="18"/>
      <c r="DR1285" s="20"/>
      <c r="DS1285" s="20"/>
      <c r="DT1285" s="20"/>
    </row>
    <row r="1286" spans="1:124" s="19" customFormat="1" x14ac:dyDescent="0.2">
      <c r="A1286" s="18"/>
      <c r="DR1286" s="20"/>
      <c r="DS1286" s="20"/>
      <c r="DT1286" s="20"/>
    </row>
    <row r="1287" spans="1:124" s="19" customFormat="1" x14ac:dyDescent="0.2">
      <c r="A1287" s="18"/>
      <c r="DR1287" s="20"/>
      <c r="DS1287" s="20"/>
      <c r="DT1287" s="20"/>
    </row>
    <row r="1288" spans="1:124" s="19" customFormat="1" x14ac:dyDescent="0.2">
      <c r="A1288" s="18"/>
      <c r="DR1288" s="20"/>
      <c r="DS1288" s="20"/>
      <c r="DT1288" s="20"/>
    </row>
    <row r="1289" spans="1:124" s="19" customFormat="1" x14ac:dyDescent="0.2">
      <c r="A1289" s="18"/>
      <c r="DR1289" s="20"/>
      <c r="DS1289" s="20"/>
      <c r="DT1289" s="20"/>
    </row>
    <row r="1290" spans="1:124" s="19" customFormat="1" x14ac:dyDescent="0.2">
      <c r="A1290" s="18"/>
      <c r="DR1290" s="20"/>
      <c r="DS1290" s="20"/>
      <c r="DT1290" s="20"/>
    </row>
    <row r="1291" spans="1:124" s="19" customFormat="1" x14ac:dyDescent="0.2">
      <c r="A1291" s="18"/>
      <c r="DR1291" s="20"/>
      <c r="DS1291" s="20"/>
      <c r="DT1291" s="20"/>
    </row>
    <row r="1292" spans="1:124" s="19" customFormat="1" x14ac:dyDescent="0.2">
      <c r="A1292" s="18"/>
      <c r="DR1292" s="20"/>
      <c r="DS1292" s="20"/>
      <c r="DT1292" s="20"/>
    </row>
    <row r="1293" spans="1:124" s="19" customFormat="1" x14ac:dyDescent="0.2">
      <c r="A1293" s="18"/>
      <c r="DR1293" s="20"/>
      <c r="DS1293" s="20"/>
      <c r="DT1293" s="20"/>
    </row>
    <row r="1294" spans="1:124" s="19" customFormat="1" x14ac:dyDescent="0.2">
      <c r="A1294" s="18"/>
      <c r="DR1294" s="20"/>
      <c r="DS1294" s="20"/>
      <c r="DT1294" s="20"/>
    </row>
    <row r="1295" spans="1:124" s="19" customFormat="1" x14ac:dyDescent="0.2">
      <c r="A1295" s="18"/>
      <c r="DR1295" s="20"/>
      <c r="DS1295" s="20"/>
      <c r="DT1295" s="20"/>
    </row>
    <row r="1296" spans="1:124" s="19" customFormat="1" x14ac:dyDescent="0.2">
      <c r="A1296" s="18"/>
      <c r="DR1296" s="20"/>
      <c r="DS1296" s="20"/>
      <c r="DT1296" s="20"/>
    </row>
    <row r="1297" spans="1:124" s="19" customFormat="1" x14ac:dyDescent="0.2">
      <c r="A1297" s="18"/>
      <c r="DR1297" s="20"/>
      <c r="DS1297" s="20"/>
      <c r="DT1297" s="20"/>
    </row>
    <row r="1298" spans="1:124" s="19" customFormat="1" x14ac:dyDescent="0.2">
      <c r="A1298" s="18"/>
      <c r="DR1298" s="20"/>
      <c r="DS1298" s="20"/>
      <c r="DT1298" s="20"/>
    </row>
    <row r="1299" spans="1:124" s="19" customFormat="1" x14ac:dyDescent="0.2">
      <c r="A1299" s="18"/>
      <c r="DR1299" s="20"/>
      <c r="DS1299" s="20"/>
      <c r="DT1299" s="20"/>
    </row>
    <row r="1300" spans="1:124" s="19" customFormat="1" x14ac:dyDescent="0.2">
      <c r="A1300" s="18"/>
      <c r="DR1300" s="20"/>
      <c r="DS1300" s="20"/>
      <c r="DT1300" s="20"/>
    </row>
    <row r="1301" spans="1:124" s="19" customFormat="1" x14ac:dyDescent="0.2">
      <c r="A1301" s="18"/>
      <c r="DR1301" s="20"/>
      <c r="DS1301" s="20"/>
      <c r="DT1301" s="20"/>
    </row>
    <row r="1302" spans="1:124" s="19" customFormat="1" x14ac:dyDescent="0.2">
      <c r="A1302" s="18"/>
      <c r="DR1302" s="20"/>
      <c r="DS1302" s="20"/>
      <c r="DT1302" s="20"/>
    </row>
    <row r="1303" spans="1:124" s="19" customFormat="1" x14ac:dyDescent="0.2">
      <c r="A1303" s="18"/>
      <c r="DR1303" s="20"/>
      <c r="DS1303" s="20"/>
      <c r="DT1303" s="20"/>
    </row>
    <row r="1304" spans="1:124" s="19" customFormat="1" x14ac:dyDescent="0.2">
      <c r="A1304" s="18"/>
      <c r="DR1304" s="20"/>
      <c r="DS1304" s="20"/>
      <c r="DT1304" s="20"/>
    </row>
    <row r="1305" spans="1:124" s="19" customFormat="1" x14ac:dyDescent="0.2">
      <c r="A1305" s="18"/>
      <c r="DR1305" s="20"/>
      <c r="DS1305" s="20"/>
      <c r="DT1305" s="20"/>
    </row>
    <row r="1306" spans="1:124" s="19" customFormat="1" x14ac:dyDescent="0.2">
      <c r="A1306" s="18"/>
      <c r="DR1306" s="20"/>
      <c r="DS1306" s="20"/>
      <c r="DT1306" s="20"/>
    </row>
    <row r="1307" spans="1:124" s="19" customFormat="1" x14ac:dyDescent="0.2">
      <c r="A1307" s="18"/>
      <c r="DR1307" s="20"/>
      <c r="DS1307" s="20"/>
      <c r="DT1307" s="20"/>
    </row>
    <row r="1308" spans="1:124" s="19" customFormat="1" x14ac:dyDescent="0.2">
      <c r="A1308" s="18"/>
      <c r="DR1308" s="20"/>
      <c r="DS1308" s="20"/>
      <c r="DT1308" s="20"/>
    </row>
    <row r="1309" spans="1:124" s="19" customFormat="1" x14ac:dyDescent="0.2">
      <c r="A1309" s="18"/>
      <c r="DR1309" s="20"/>
      <c r="DS1309" s="20"/>
      <c r="DT1309" s="20"/>
    </row>
    <row r="1310" spans="1:124" s="19" customFormat="1" x14ac:dyDescent="0.2">
      <c r="A1310" s="18"/>
      <c r="DR1310" s="20"/>
      <c r="DS1310" s="20"/>
      <c r="DT1310" s="20"/>
    </row>
    <row r="1311" spans="1:124" s="19" customFormat="1" x14ac:dyDescent="0.2">
      <c r="A1311" s="18"/>
      <c r="DR1311" s="20"/>
      <c r="DS1311" s="20"/>
      <c r="DT1311" s="20"/>
    </row>
    <row r="1312" spans="1:124" s="19" customFormat="1" x14ac:dyDescent="0.2">
      <c r="A1312" s="18"/>
      <c r="DR1312" s="20"/>
      <c r="DS1312" s="20"/>
      <c r="DT1312" s="20"/>
    </row>
    <row r="1313" spans="1:124" s="19" customFormat="1" x14ac:dyDescent="0.2">
      <c r="A1313" s="18"/>
      <c r="DR1313" s="20"/>
      <c r="DS1313" s="20"/>
      <c r="DT1313" s="20"/>
    </row>
    <row r="1314" spans="1:124" s="19" customFormat="1" x14ac:dyDescent="0.2">
      <c r="A1314" s="18"/>
      <c r="DR1314" s="20"/>
      <c r="DS1314" s="20"/>
      <c r="DT1314" s="20"/>
    </row>
    <row r="1315" spans="1:124" s="19" customFormat="1" x14ac:dyDescent="0.2">
      <c r="A1315" s="18"/>
      <c r="DR1315" s="20"/>
      <c r="DS1315" s="20"/>
      <c r="DT1315" s="20"/>
    </row>
    <row r="1316" spans="1:124" s="19" customFormat="1" x14ac:dyDescent="0.2">
      <c r="A1316" s="18"/>
      <c r="DR1316" s="20"/>
      <c r="DS1316" s="20"/>
      <c r="DT1316" s="20"/>
    </row>
    <row r="1317" spans="1:124" s="19" customFormat="1" x14ac:dyDescent="0.2">
      <c r="A1317" s="18"/>
      <c r="DR1317" s="20"/>
      <c r="DS1317" s="20"/>
      <c r="DT1317" s="20"/>
    </row>
    <row r="1318" spans="1:124" s="19" customFormat="1" x14ac:dyDescent="0.2">
      <c r="A1318" s="18"/>
      <c r="DR1318" s="20"/>
      <c r="DS1318" s="20"/>
      <c r="DT1318" s="20"/>
    </row>
    <row r="1319" spans="1:124" s="19" customFormat="1" x14ac:dyDescent="0.2">
      <c r="A1319" s="18"/>
      <c r="DR1319" s="20"/>
      <c r="DS1319" s="20"/>
      <c r="DT1319" s="20"/>
    </row>
    <row r="1320" spans="1:124" s="19" customFormat="1" x14ac:dyDescent="0.2">
      <c r="A1320" s="18"/>
      <c r="DR1320" s="20"/>
      <c r="DS1320" s="20"/>
      <c r="DT1320" s="20"/>
    </row>
    <row r="1321" spans="1:124" s="19" customFormat="1" x14ac:dyDescent="0.2">
      <c r="A1321" s="18"/>
      <c r="DR1321" s="20"/>
      <c r="DS1321" s="20"/>
      <c r="DT1321" s="20"/>
    </row>
    <row r="1322" spans="1:124" s="19" customFormat="1" x14ac:dyDescent="0.2">
      <c r="A1322" s="18"/>
      <c r="DR1322" s="20"/>
      <c r="DS1322" s="20"/>
      <c r="DT1322" s="20"/>
    </row>
    <row r="1323" spans="1:124" s="19" customFormat="1" x14ac:dyDescent="0.2">
      <c r="A1323" s="18"/>
      <c r="DR1323" s="20"/>
      <c r="DS1323" s="20"/>
      <c r="DT1323" s="20"/>
    </row>
    <row r="1324" spans="1:124" s="19" customFormat="1" x14ac:dyDescent="0.2">
      <c r="A1324" s="18"/>
      <c r="DR1324" s="20"/>
      <c r="DS1324" s="20"/>
      <c r="DT1324" s="20"/>
    </row>
    <row r="1325" spans="1:124" s="19" customFormat="1" x14ac:dyDescent="0.2">
      <c r="A1325" s="18"/>
      <c r="DR1325" s="20"/>
      <c r="DS1325" s="20"/>
      <c r="DT1325" s="20"/>
    </row>
    <row r="1326" spans="1:124" s="19" customFormat="1" x14ac:dyDescent="0.2">
      <c r="A1326" s="18"/>
      <c r="DR1326" s="20"/>
      <c r="DS1326" s="20"/>
      <c r="DT1326" s="20"/>
    </row>
    <row r="1327" spans="1:124" s="19" customFormat="1" x14ac:dyDescent="0.2">
      <c r="A1327" s="18"/>
      <c r="DR1327" s="20"/>
      <c r="DS1327" s="20"/>
      <c r="DT1327" s="20"/>
    </row>
    <row r="1328" spans="1:124" s="19" customFormat="1" x14ac:dyDescent="0.2">
      <c r="A1328" s="18"/>
      <c r="DR1328" s="20"/>
      <c r="DS1328" s="20"/>
      <c r="DT1328" s="20"/>
    </row>
    <row r="1329" spans="1:124" s="19" customFormat="1" x14ac:dyDescent="0.2">
      <c r="A1329" s="18"/>
      <c r="DR1329" s="20"/>
      <c r="DS1329" s="20"/>
      <c r="DT1329" s="20"/>
    </row>
    <row r="1330" spans="1:124" s="19" customFormat="1" x14ac:dyDescent="0.2">
      <c r="A1330" s="18"/>
      <c r="DR1330" s="20"/>
      <c r="DS1330" s="20"/>
      <c r="DT1330" s="20"/>
    </row>
    <row r="1331" spans="1:124" s="19" customFormat="1" x14ac:dyDescent="0.2">
      <c r="A1331" s="18"/>
      <c r="DR1331" s="20"/>
      <c r="DS1331" s="20"/>
      <c r="DT1331" s="20"/>
    </row>
    <row r="1332" spans="1:124" s="19" customFormat="1" x14ac:dyDescent="0.2">
      <c r="A1332" s="18"/>
      <c r="DR1332" s="20"/>
      <c r="DS1332" s="20"/>
      <c r="DT1332" s="20"/>
    </row>
    <row r="1333" spans="1:124" s="19" customFormat="1" x14ac:dyDescent="0.2">
      <c r="A1333" s="18"/>
      <c r="DR1333" s="20"/>
      <c r="DS1333" s="20"/>
      <c r="DT1333" s="20"/>
    </row>
    <row r="1334" spans="1:124" s="19" customFormat="1" x14ac:dyDescent="0.2">
      <c r="A1334" s="18"/>
      <c r="DR1334" s="20"/>
      <c r="DS1334" s="20"/>
      <c r="DT1334" s="20"/>
    </row>
    <row r="1335" spans="1:124" s="19" customFormat="1" x14ac:dyDescent="0.2">
      <c r="A1335" s="18"/>
      <c r="DR1335" s="20"/>
      <c r="DS1335" s="20"/>
      <c r="DT1335" s="20"/>
    </row>
    <row r="1336" spans="1:124" s="19" customFormat="1" x14ac:dyDescent="0.2">
      <c r="A1336" s="18"/>
      <c r="DR1336" s="20"/>
      <c r="DS1336" s="20"/>
      <c r="DT1336" s="20"/>
    </row>
    <row r="1337" spans="1:124" s="19" customFormat="1" x14ac:dyDescent="0.2">
      <c r="A1337" s="18"/>
      <c r="DR1337" s="20"/>
      <c r="DS1337" s="20"/>
      <c r="DT1337" s="20"/>
    </row>
    <row r="1338" spans="1:124" s="19" customFormat="1" x14ac:dyDescent="0.2">
      <c r="A1338" s="18"/>
      <c r="DR1338" s="20"/>
      <c r="DS1338" s="20"/>
      <c r="DT1338" s="20"/>
    </row>
    <row r="1339" spans="1:124" s="19" customFormat="1" x14ac:dyDescent="0.2">
      <c r="A1339" s="18"/>
      <c r="DR1339" s="20"/>
      <c r="DS1339" s="20"/>
      <c r="DT1339" s="20"/>
    </row>
    <row r="1340" spans="1:124" s="19" customFormat="1" x14ac:dyDescent="0.2">
      <c r="A1340" s="18"/>
      <c r="DR1340" s="20"/>
      <c r="DS1340" s="20"/>
      <c r="DT1340" s="20"/>
    </row>
    <row r="1341" spans="1:124" s="19" customFormat="1" x14ac:dyDescent="0.2">
      <c r="A1341" s="18"/>
      <c r="DR1341" s="20"/>
      <c r="DS1341" s="20"/>
      <c r="DT1341" s="20"/>
    </row>
    <row r="1342" spans="1:124" s="19" customFormat="1" x14ac:dyDescent="0.2">
      <c r="A1342" s="18"/>
      <c r="DR1342" s="20"/>
      <c r="DS1342" s="20"/>
      <c r="DT1342" s="20"/>
    </row>
    <row r="1343" spans="1:124" s="19" customFormat="1" x14ac:dyDescent="0.2">
      <c r="A1343" s="18"/>
      <c r="DR1343" s="20"/>
      <c r="DS1343" s="20"/>
      <c r="DT1343" s="20"/>
    </row>
    <row r="1344" spans="1:124" s="19" customFormat="1" x14ac:dyDescent="0.2">
      <c r="A1344" s="18"/>
      <c r="DR1344" s="20"/>
      <c r="DS1344" s="20"/>
      <c r="DT1344" s="20"/>
    </row>
    <row r="1345" spans="1:124" s="19" customFormat="1" x14ac:dyDescent="0.2">
      <c r="A1345" s="18"/>
      <c r="DR1345" s="20"/>
      <c r="DS1345" s="20"/>
      <c r="DT1345" s="20"/>
    </row>
    <row r="1346" spans="1:124" s="19" customFormat="1" x14ac:dyDescent="0.2">
      <c r="A1346" s="18"/>
      <c r="DR1346" s="20"/>
      <c r="DS1346" s="20"/>
      <c r="DT1346" s="20"/>
    </row>
    <row r="1347" spans="1:124" s="19" customFormat="1" x14ac:dyDescent="0.2">
      <c r="A1347" s="18"/>
      <c r="DR1347" s="20"/>
      <c r="DS1347" s="20"/>
      <c r="DT1347" s="20"/>
    </row>
    <row r="1348" spans="1:124" s="19" customFormat="1" x14ac:dyDescent="0.2">
      <c r="A1348" s="18"/>
      <c r="DR1348" s="20"/>
      <c r="DS1348" s="20"/>
      <c r="DT1348" s="20"/>
    </row>
    <row r="1349" spans="1:124" s="19" customFormat="1" x14ac:dyDescent="0.2">
      <c r="A1349" s="18"/>
      <c r="DR1349" s="20"/>
      <c r="DS1349" s="20"/>
      <c r="DT1349" s="20"/>
    </row>
    <row r="1350" spans="1:124" s="19" customFormat="1" x14ac:dyDescent="0.2">
      <c r="A1350" s="18"/>
      <c r="DR1350" s="20"/>
      <c r="DS1350" s="20"/>
      <c r="DT1350" s="20"/>
    </row>
    <row r="1351" spans="1:124" s="19" customFormat="1" x14ac:dyDescent="0.2">
      <c r="A1351" s="18"/>
      <c r="DR1351" s="20"/>
      <c r="DS1351" s="20"/>
      <c r="DT1351" s="20"/>
    </row>
    <row r="1352" spans="1:124" s="19" customFormat="1" x14ac:dyDescent="0.2">
      <c r="A1352" s="18"/>
      <c r="DR1352" s="20"/>
      <c r="DS1352" s="20"/>
      <c r="DT1352" s="20"/>
    </row>
    <row r="1353" spans="1:124" s="19" customFormat="1" x14ac:dyDescent="0.2">
      <c r="A1353" s="18"/>
      <c r="DR1353" s="20"/>
      <c r="DS1353" s="20"/>
      <c r="DT1353" s="20"/>
    </row>
    <row r="1354" spans="1:124" s="19" customFormat="1" x14ac:dyDescent="0.2">
      <c r="A1354" s="18"/>
      <c r="DR1354" s="20"/>
      <c r="DS1354" s="20"/>
      <c r="DT1354" s="20"/>
    </row>
    <row r="1355" spans="1:124" s="19" customFormat="1" x14ac:dyDescent="0.2">
      <c r="A1355" s="18"/>
      <c r="DR1355" s="20"/>
      <c r="DS1355" s="20"/>
      <c r="DT1355" s="20"/>
    </row>
    <row r="1356" spans="1:124" s="19" customFormat="1" x14ac:dyDescent="0.2">
      <c r="A1356" s="18"/>
      <c r="DR1356" s="20"/>
      <c r="DS1356" s="20"/>
      <c r="DT1356" s="20"/>
    </row>
    <row r="1357" spans="1:124" s="19" customFormat="1" x14ac:dyDescent="0.2">
      <c r="A1357" s="18"/>
      <c r="DR1357" s="20"/>
      <c r="DS1357" s="20"/>
      <c r="DT1357" s="20"/>
    </row>
    <row r="1358" spans="1:124" s="19" customFormat="1" x14ac:dyDescent="0.2">
      <c r="A1358" s="18"/>
      <c r="DR1358" s="20"/>
      <c r="DS1358" s="20"/>
      <c r="DT1358" s="20"/>
    </row>
    <row r="1359" spans="1:124" s="19" customFormat="1" x14ac:dyDescent="0.2">
      <c r="A1359" s="18"/>
      <c r="DR1359" s="20"/>
      <c r="DS1359" s="20"/>
      <c r="DT1359" s="20"/>
    </row>
    <row r="1360" spans="1:124" s="19" customFormat="1" x14ac:dyDescent="0.2">
      <c r="A1360" s="18"/>
      <c r="DR1360" s="20"/>
      <c r="DS1360" s="20"/>
      <c r="DT1360" s="20"/>
    </row>
    <row r="1361" spans="1:124" s="19" customFormat="1" x14ac:dyDescent="0.2">
      <c r="A1361" s="18"/>
      <c r="DR1361" s="20"/>
      <c r="DS1361" s="20"/>
      <c r="DT1361" s="20"/>
    </row>
    <row r="1362" spans="1:124" s="19" customFormat="1" x14ac:dyDescent="0.2">
      <c r="A1362" s="18"/>
      <c r="DR1362" s="20"/>
      <c r="DS1362" s="20"/>
      <c r="DT1362" s="20"/>
    </row>
    <row r="1363" spans="1:124" s="19" customFormat="1" x14ac:dyDescent="0.2">
      <c r="A1363" s="18"/>
      <c r="DR1363" s="20"/>
      <c r="DS1363" s="20"/>
      <c r="DT1363" s="20"/>
    </row>
    <row r="1364" spans="1:124" s="19" customFormat="1" x14ac:dyDescent="0.2">
      <c r="A1364" s="18"/>
      <c r="DR1364" s="20"/>
      <c r="DS1364" s="20"/>
      <c r="DT1364" s="20"/>
    </row>
    <row r="1365" spans="1:124" s="19" customFormat="1" x14ac:dyDescent="0.2">
      <c r="A1365" s="18"/>
      <c r="DR1365" s="20"/>
      <c r="DS1365" s="20"/>
      <c r="DT1365" s="20"/>
    </row>
    <row r="1366" spans="1:124" s="19" customFormat="1" x14ac:dyDescent="0.2">
      <c r="A1366" s="18"/>
      <c r="DR1366" s="20"/>
      <c r="DS1366" s="20"/>
      <c r="DT1366" s="20"/>
    </row>
    <row r="1367" spans="1:124" s="19" customFormat="1" x14ac:dyDescent="0.2">
      <c r="A1367" s="18"/>
      <c r="DR1367" s="20"/>
      <c r="DS1367" s="20"/>
      <c r="DT1367" s="20"/>
    </row>
    <row r="1368" spans="1:124" s="19" customFormat="1" x14ac:dyDescent="0.2">
      <c r="A1368" s="18"/>
      <c r="DR1368" s="20"/>
      <c r="DS1368" s="20"/>
      <c r="DT1368" s="20"/>
    </row>
    <row r="1369" spans="1:124" s="19" customFormat="1" x14ac:dyDescent="0.2">
      <c r="A1369" s="18"/>
      <c r="DR1369" s="20"/>
      <c r="DS1369" s="20"/>
      <c r="DT1369" s="20"/>
    </row>
    <row r="1370" spans="1:124" s="19" customFormat="1" x14ac:dyDescent="0.2">
      <c r="A1370" s="18"/>
      <c r="DR1370" s="20"/>
      <c r="DS1370" s="20"/>
      <c r="DT1370" s="20"/>
    </row>
    <row r="1371" spans="1:124" s="19" customFormat="1" x14ac:dyDescent="0.2">
      <c r="A1371" s="18"/>
      <c r="DR1371" s="20"/>
      <c r="DS1371" s="20"/>
      <c r="DT1371" s="20"/>
    </row>
    <row r="1372" spans="1:124" s="19" customFormat="1" x14ac:dyDescent="0.2">
      <c r="A1372" s="18"/>
      <c r="DR1372" s="20"/>
      <c r="DS1372" s="20"/>
      <c r="DT1372" s="20"/>
    </row>
    <row r="1373" spans="1:124" s="19" customFormat="1" x14ac:dyDescent="0.2">
      <c r="A1373" s="18"/>
      <c r="DR1373" s="20"/>
      <c r="DS1373" s="20"/>
      <c r="DT1373" s="20"/>
    </row>
    <row r="1374" spans="1:124" s="19" customFormat="1" x14ac:dyDescent="0.2">
      <c r="A1374" s="18"/>
      <c r="DR1374" s="20"/>
      <c r="DS1374" s="20"/>
      <c r="DT1374" s="20"/>
    </row>
    <row r="1375" spans="1:124" s="19" customFormat="1" x14ac:dyDescent="0.2">
      <c r="A1375" s="18"/>
      <c r="DR1375" s="20"/>
      <c r="DS1375" s="20"/>
      <c r="DT1375" s="20"/>
    </row>
    <row r="1376" spans="1:124" s="19" customFormat="1" x14ac:dyDescent="0.2">
      <c r="A1376" s="18"/>
      <c r="DR1376" s="20"/>
      <c r="DS1376" s="20"/>
      <c r="DT1376" s="20"/>
    </row>
    <row r="1377" spans="1:124" s="19" customFormat="1" x14ac:dyDescent="0.2">
      <c r="A1377" s="18"/>
      <c r="DR1377" s="20"/>
      <c r="DS1377" s="20"/>
      <c r="DT1377" s="20"/>
    </row>
    <row r="1378" spans="1:124" s="19" customFormat="1" x14ac:dyDescent="0.2">
      <c r="A1378" s="18"/>
      <c r="DR1378" s="20"/>
      <c r="DS1378" s="20"/>
      <c r="DT1378" s="20"/>
    </row>
    <row r="1379" spans="1:124" s="19" customFormat="1" x14ac:dyDescent="0.2">
      <c r="A1379" s="18"/>
      <c r="DR1379" s="20"/>
      <c r="DS1379" s="20"/>
      <c r="DT1379" s="20"/>
    </row>
    <row r="1380" spans="1:124" s="19" customFormat="1" x14ac:dyDescent="0.2">
      <c r="A1380" s="18"/>
      <c r="DR1380" s="20"/>
      <c r="DS1380" s="20"/>
      <c r="DT1380" s="20"/>
    </row>
    <row r="1381" spans="1:124" s="19" customFormat="1" x14ac:dyDescent="0.2">
      <c r="A1381" s="18"/>
      <c r="DR1381" s="20"/>
      <c r="DS1381" s="20"/>
      <c r="DT1381" s="20"/>
    </row>
    <row r="1382" spans="1:124" s="19" customFormat="1" x14ac:dyDescent="0.2">
      <c r="A1382" s="18"/>
      <c r="DR1382" s="20"/>
      <c r="DS1382" s="20"/>
      <c r="DT1382" s="20"/>
    </row>
    <row r="1383" spans="1:124" s="19" customFormat="1" x14ac:dyDescent="0.2">
      <c r="A1383" s="18"/>
      <c r="DR1383" s="20"/>
      <c r="DS1383" s="20"/>
      <c r="DT1383" s="20"/>
    </row>
    <row r="1384" spans="1:124" s="19" customFormat="1" x14ac:dyDescent="0.2">
      <c r="A1384" s="18"/>
      <c r="DR1384" s="20"/>
      <c r="DS1384" s="20"/>
      <c r="DT1384" s="20"/>
    </row>
    <row r="1385" spans="1:124" s="19" customFormat="1" x14ac:dyDescent="0.2">
      <c r="A1385" s="18"/>
      <c r="DR1385" s="20"/>
      <c r="DS1385" s="20"/>
      <c r="DT1385" s="20"/>
    </row>
    <row r="1386" spans="1:124" s="19" customFormat="1" x14ac:dyDescent="0.2">
      <c r="A1386" s="18"/>
      <c r="DR1386" s="20"/>
      <c r="DS1386" s="20"/>
      <c r="DT1386" s="20"/>
    </row>
    <row r="1387" spans="1:124" s="19" customFormat="1" x14ac:dyDescent="0.2">
      <c r="A1387" s="18"/>
      <c r="DR1387" s="20"/>
      <c r="DS1387" s="20"/>
      <c r="DT1387" s="20"/>
    </row>
    <row r="1388" spans="1:124" s="19" customFormat="1" x14ac:dyDescent="0.2">
      <c r="A1388" s="18"/>
      <c r="DR1388" s="20"/>
      <c r="DS1388" s="20"/>
      <c r="DT1388" s="20"/>
    </row>
    <row r="1389" spans="1:124" s="19" customFormat="1" x14ac:dyDescent="0.2">
      <c r="A1389" s="18"/>
      <c r="DR1389" s="20"/>
      <c r="DS1389" s="20"/>
      <c r="DT1389" s="20"/>
    </row>
    <row r="1390" spans="1:124" s="19" customFormat="1" x14ac:dyDescent="0.2">
      <c r="A1390" s="18"/>
      <c r="DR1390" s="20"/>
      <c r="DS1390" s="20"/>
      <c r="DT1390" s="20"/>
    </row>
    <row r="1391" spans="1:124" s="19" customFormat="1" x14ac:dyDescent="0.2">
      <c r="A1391" s="18"/>
      <c r="DR1391" s="20"/>
      <c r="DS1391" s="20"/>
      <c r="DT1391" s="20"/>
    </row>
    <row r="1392" spans="1:124" s="19" customFormat="1" x14ac:dyDescent="0.2">
      <c r="A1392" s="18"/>
      <c r="DR1392" s="20"/>
      <c r="DS1392" s="20"/>
      <c r="DT1392" s="20"/>
    </row>
    <row r="1393" spans="1:124" s="19" customFormat="1" x14ac:dyDescent="0.2">
      <c r="A1393" s="18"/>
      <c r="DR1393" s="20"/>
      <c r="DS1393" s="20"/>
      <c r="DT1393" s="20"/>
    </row>
    <row r="1394" spans="1:124" s="19" customFormat="1" x14ac:dyDescent="0.2">
      <c r="A1394" s="18"/>
      <c r="DR1394" s="20"/>
      <c r="DS1394" s="20"/>
      <c r="DT1394" s="20"/>
    </row>
    <row r="1395" spans="1:124" s="19" customFormat="1" x14ac:dyDescent="0.2">
      <c r="A1395" s="18"/>
      <c r="DR1395" s="20"/>
      <c r="DS1395" s="20"/>
      <c r="DT1395" s="20"/>
    </row>
    <row r="1396" spans="1:124" s="19" customFormat="1" x14ac:dyDescent="0.2">
      <c r="A1396" s="18"/>
      <c r="DR1396" s="20"/>
      <c r="DS1396" s="20"/>
      <c r="DT1396" s="20"/>
    </row>
    <row r="1397" spans="1:124" s="19" customFormat="1" x14ac:dyDescent="0.2">
      <c r="A1397" s="18"/>
      <c r="DR1397" s="20"/>
      <c r="DS1397" s="20"/>
      <c r="DT1397" s="20"/>
    </row>
    <row r="1398" spans="1:124" s="19" customFormat="1" x14ac:dyDescent="0.2">
      <c r="A1398" s="18"/>
      <c r="DR1398" s="20"/>
      <c r="DS1398" s="20"/>
      <c r="DT1398" s="20"/>
    </row>
    <row r="1399" spans="1:124" s="19" customFormat="1" x14ac:dyDescent="0.2">
      <c r="A1399" s="18"/>
      <c r="DR1399" s="20"/>
      <c r="DS1399" s="20"/>
      <c r="DT1399" s="20"/>
    </row>
    <row r="1400" spans="1:124" s="19" customFormat="1" x14ac:dyDescent="0.2">
      <c r="A1400" s="18"/>
      <c r="DR1400" s="20"/>
      <c r="DS1400" s="20"/>
      <c r="DT1400" s="20"/>
    </row>
    <row r="1401" spans="1:124" s="19" customFormat="1" x14ac:dyDescent="0.2">
      <c r="A1401" s="18"/>
      <c r="DR1401" s="20"/>
      <c r="DS1401" s="20"/>
      <c r="DT1401" s="20"/>
    </row>
    <row r="1402" spans="1:124" s="19" customFormat="1" x14ac:dyDescent="0.2">
      <c r="A1402" s="18"/>
      <c r="DR1402" s="20"/>
      <c r="DS1402" s="20"/>
      <c r="DT1402" s="20"/>
    </row>
    <row r="1403" spans="1:124" s="19" customFormat="1" x14ac:dyDescent="0.2">
      <c r="A1403" s="18"/>
      <c r="DR1403" s="20"/>
      <c r="DS1403" s="20"/>
      <c r="DT1403" s="20"/>
    </row>
    <row r="1404" spans="1:124" s="19" customFormat="1" x14ac:dyDescent="0.2">
      <c r="A1404" s="18"/>
      <c r="DR1404" s="20"/>
      <c r="DS1404" s="20"/>
      <c r="DT1404" s="20"/>
    </row>
    <row r="1405" spans="1:124" s="19" customFormat="1" x14ac:dyDescent="0.2">
      <c r="A1405" s="18"/>
      <c r="DR1405" s="20"/>
      <c r="DS1405" s="20"/>
      <c r="DT1405" s="20"/>
    </row>
    <row r="1406" spans="1:124" s="19" customFormat="1" x14ac:dyDescent="0.2">
      <c r="A1406" s="18"/>
      <c r="DR1406" s="20"/>
      <c r="DS1406" s="20"/>
      <c r="DT1406" s="20"/>
    </row>
    <row r="1407" spans="1:124" s="19" customFormat="1" x14ac:dyDescent="0.2">
      <c r="A1407" s="18"/>
      <c r="DR1407" s="20"/>
      <c r="DS1407" s="20"/>
      <c r="DT1407" s="20"/>
    </row>
    <row r="1408" spans="1:124" s="19" customFormat="1" x14ac:dyDescent="0.2">
      <c r="A1408" s="18"/>
      <c r="DR1408" s="20"/>
      <c r="DS1408" s="20"/>
      <c r="DT1408" s="20"/>
    </row>
    <row r="1409" spans="1:124" s="19" customFormat="1" x14ac:dyDescent="0.2">
      <c r="A1409" s="18"/>
      <c r="DR1409" s="20"/>
      <c r="DS1409" s="20"/>
      <c r="DT1409" s="20"/>
    </row>
    <row r="1410" spans="1:124" s="19" customFormat="1" x14ac:dyDescent="0.2">
      <c r="A1410" s="18"/>
      <c r="DR1410" s="20"/>
      <c r="DS1410" s="20"/>
      <c r="DT1410" s="20"/>
    </row>
    <row r="1411" spans="1:124" s="19" customFormat="1" x14ac:dyDescent="0.2">
      <c r="A1411" s="18"/>
      <c r="DR1411" s="20"/>
      <c r="DS1411" s="20"/>
      <c r="DT1411" s="20"/>
    </row>
    <row r="1412" spans="1:124" s="19" customFormat="1" x14ac:dyDescent="0.2">
      <c r="A1412" s="18"/>
      <c r="DR1412" s="20"/>
      <c r="DS1412" s="20"/>
      <c r="DT1412" s="20"/>
    </row>
    <row r="1413" spans="1:124" s="19" customFormat="1" x14ac:dyDescent="0.2">
      <c r="A1413" s="18"/>
      <c r="DR1413" s="20"/>
      <c r="DS1413" s="20"/>
      <c r="DT1413" s="20"/>
    </row>
    <row r="1414" spans="1:124" s="19" customFormat="1" x14ac:dyDescent="0.2">
      <c r="A1414" s="18"/>
      <c r="DR1414" s="20"/>
      <c r="DS1414" s="20"/>
      <c r="DT1414" s="20"/>
    </row>
    <row r="1415" spans="1:124" s="19" customFormat="1" x14ac:dyDescent="0.2">
      <c r="A1415" s="18"/>
      <c r="DR1415" s="20"/>
      <c r="DS1415" s="20"/>
      <c r="DT1415" s="20"/>
    </row>
    <row r="1416" spans="1:124" s="19" customFormat="1" x14ac:dyDescent="0.2">
      <c r="A1416" s="18"/>
      <c r="DR1416" s="20"/>
      <c r="DS1416" s="20"/>
      <c r="DT1416" s="20"/>
    </row>
    <row r="1417" spans="1:124" s="19" customFormat="1" x14ac:dyDescent="0.2">
      <c r="A1417" s="18"/>
      <c r="DR1417" s="20"/>
      <c r="DS1417" s="20"/>
      <c r="DT1417" s="20"/>
    </row>
    <row r="1418" spans="1:124" s="19" customFormat="1" x14ac:dyDescent="0.2">
      <c r="A1418" s="18"/>
      <c r="DR1418" s="20"/>
      <c r="DS1418" s="20"/>
      <c r="DT1418" s="20"/>
    </row>
    <row r="1419" spans="1:124" s="19" customFormat="1" x14ac:dyDescent="0.2">
      <c r="A1419" s="18"/>
      <c r="DR1419" s="20"/>
      <c r="DS1419" s="20"/>
      <c r="DT1419" s="20"/>
    </row>
    <row r="1420" spans="1:124" s="19" customFormat="1" x14ac:dyDescent="0.2">
      <c r="A1420" s="18"/>
      <c r="DR1420" s="20"/>
      <c r="DS1420" s="20"/>
      <c r="DT1420" s="20"/>
    </row>
    <row r="1421" spans="1:124" s="19" customFormat="1" x14ac:dyDescent="0.2">
      <c r="A1421" s="18"/>
      <c r="DR1421" s="20"/>
      <c r="DS1421" s="20"/>
      <c r="DT1421" s="20"/>
    </row>
    <row r="1422" spans="1:124" s="19" customFormat="1" x14ac:dyDescent="0.2">
      <c r="A1422" s="18"/>
      <c r="DR1422" s="20"/>
      <c r="DS1422" s="20"/>
      <c r="DT1422" s="20"/>
    </row>
    <row r="1423" spans="1:124" s="19" customFormat="1" x14ac:dyDescent="0.2">
      <c r="A1423" s="18"/>
      <c r="DR1423" s="20"/>
      <c r="DS1423" s="20"/>
      <c r="DT1423" s="20"/>
    </row>
    <row r="1424" spans="1:124" s="19" customFormat="1" x14ac:dyDescent="0.2">
      <c r="A1424" s="18"/>
      <c r="DR1424" s="20"/>
      <c r="DS1424" s="20"/>
      <c r="DT1424" s="20"/>
    </row>
    <row r="1425" spans="1:124" s="19" customFormat="1" x14ac:dyDescent="0.2">
      <c r="A1425" s="18"/>
      <c r="DR1425" s="20"/>
      <c r="DS1425" s="20"/>
      <c r="DT1425" s="20"/>
    </row>
    <row r="1426" spans="1:124" s="19" customFormat="1" x14ac:dyDescent="0.2">
      <c r="A1426" s="18"/>
      <c r="DR1426" s="20"/>
      <c r="DS1426" s="20"/>
      <c r="DT1426" s="20"/>
    </row>
    <row r="1427" spans="1:124" s="19" customFormat="1" x14ac:dyDescent="0.2">
      <c r="A1427" s="18"/>
      <c r="DR1427" s="20"/>
      <c r="DS1427" s="20"/>
      <c r="DT1427" s="20"/>
    </row>
    <row r="1428" spans="1:124" s="19" customFormat="1" x14ac:dyDescent="0.2">
      <c r="A1428" s="18"/>
      <c r="DR1428" s="20"/>
      <c r="DS1428" s="20"/>
      <c r="DT1428" s="20"/>
    </row>
    <row r="1429" spans="1:124" s="19" customFormat="1" x14ac:dyDescent="0.2">
      <c r="A1429" s="18"/>
      <c r="DR1429" s="20"/>
      <c r="DS1429" s="20"/>
      <c r="DT1429" s="20"/>
    </row>
    <row r="1430" spans="1:124" s="19" customFormat="1" x14ac:dyDescent="0.2">
      <c r="A1430" s="18"/>
      <c r="DR1430" s="20"/>
      <c r="DS1430" s="20"/>
      <c r="DT1430" s="20"/>
    </row>
    <row r="1431" spans="1:124" s="19" customFormat="1" x14ac:dyDescent="0.2">
      <c r="A1431" s="18"/>
      <c r="DR1431" s="20"/>
      <c r="DS1431" s="20"/>
      <c r="DT1431" s="20"/>
    </row>
    <row r="1432" spans="1:124" s="19" customFormat="1" x14ac:dyDescent="0.2">
      <c r="A1432" s="18"/>
      <c r="DR1432" s="20"/>
      <c r="DS1432" s="20"/>
      <c r="DT1432" s="20"/>
    </row>
    <row r="1433" spans="1:124" s="19" customFormat="1" x14ac:dyDescent="0.2">
      <c r="A1433" s="18"/>
      <c r="DR1433" s="20"/>
      <c r="DS1433" s="20"/>
      <c r="DT1433" s="20"/>
    </row>
    <row r="1434" spans="1:124" s="19" customFormat="1" x14ac:dyDescent="0.2">
      <c r="A1434" s="18"/>
      <c r="DR1434" s="20"/>
      <c r="DS1434" s="20"/>
      <c r="DT1434" s="20"/>
    </row>
    <row r="1435" spans="1:124" s="19" customFormat="1" x14ac:dyDescent="0.2">
      <c r="A1435" s="18"/>
      <c r="DR1435" s="20"/>
      <c r="DS1435" s="20"/>
      <c r="DT1435" s="20"/>
    </row>
    <row r="1436" spans="1:124" s="19" customFormat="1" x14ac:dyDescent="0.2">
      <c r="A1436" s="18"/>
      <c r="DR1436" s="20"/>
      <c r="DS1436" s="20"/>
      <c r="DT1436" s="20"/>
    </row>
    <row r="1437" spans="1:124" s="19" customFormat="1" x14ac:dyDescent="0.2">
      <c r="A1437" s="18"/>
      <c r="DR1437" s="20"/>
      <c r="DS1437" s="20"/>
      <c r="DT1437" s="20"/>
    </row>
    <row r="1438" spans="1:124" s="19" customFormat="1" x14ac:dyDescent="0.2">
      <c r="A1438" s="18"/>
      <c r="DR1438" s="20"/>
      <c r="DS1438" s="20"/>
      <c r="DT1438" s="20"/>
    </row>
    <row r="1439" spans="1:124" s="19" customFormat="1" x14ac:dyDescent="0.2">
      <c r="A1439" s="18"/>
      <c r="DR1439" s="20"/>
      <c r="DS1439" s="20"/>
      <c r="DT1439" s="20"/>
    </row>
    <row r="1440" spans="1:124" s="19" customFormat="1" x14ac:dyDescent="0.2">
      <c r="A1440" s="18"/>
      <c r="DR1440" s="20"/>
      <c r="DS1440" s="20"/>
      <c r="DT1440" s="20"/>
    </row>
    <row r="1441" spans="1:124" s="19" customFormat="1" x14ac:dyDescent="0.2">
      <c r="A1441" s="18"/>
      <c r="DR1441" s="20"/>
      <c r="DS1441" s="20"/>
      <c r="DT1441" s="20"/>
    </row>
    <row r="1442" spans="1:124" s="19" customFormat="1" x14ac:dyDescent="0.2">
      <c r="A1442" s="18"/>
      <c r="DR1442" s="20"/>
      <c r="DS1442" s="20"/>
      <c r="DT1442" s="20"/>
    </row>
    <row r="1443" spans="1:124" s="19" customFormat="1" x14ac:dyDescent="0.2">
      <c r="A1443" s="18"/>
      <c r="DR1443" s="20"/>
      <c r="DS1443" s="20"/>
      <c r="DT1443" s="20"/>
    </row>
    <row r="1444" spans="1:124" s="19" customFormat="1" x14ac:dyDescent="0.2">
      <c r="A1444" s="18"/>
      <c r="DR1444" s="20"/>
      <c r="DS1444" s="20"/>
      <c r="DT1444" s="20"/>
    </row>
    <row r="1445" spans="1:124" s="19" customFormat="1" x14ac:dyDescent="0.2">
      <c r="A1445" s="18"/>
      <c r="DR1445" s="20"/>
      <c r="DS1445" s="20"/>
      <c r="DT1445" s="20"/>
    </row>
    <row r="1446" spans="1:124" s="19" customFormat="1" x14ac:dyDescent="0.2">
      <c r="A1446" s="18"/>
      <c r="DR1446" s="20"/>
      <c r="DS1446" s="20"/>
      <c r="DT1446" s="20"/>
    </row>
    <row r="1447" spans="1:124" s="19" customFormat="1" x14ac:dyDescent="0.2">
      <c r="A1447" s="18"/>
      <c r="DR1447" s="20"/>
      <c r="DS1447" s="20"/>
      <c r="DT1447" s="20"/>
    </row>
    <row r="1448" spans="1:124" s="19" customFormat="1" x14ac:dyDescent="0.2">
      <c r="A1448" s="18"/>
      <c r="DR1448" s="20"/>
      <c r="DS1448" s="20"/>
      <c r="DT1448" s="20"/>
    </row>
    <row r="1449" spans="1:124" s="19" customFormat="1" x14ac:dyDescent="0.2">
      <c r="A1449" s="18"/>
      <c r="DR1449" s="20"/>
      <c r="DS1449" s="20"/>
      <c r="DT1449" s="20"/>
    </row>
    <row r="1450" spans="1:124" s="19" customFormat="1" x14ac:dyDescent="0.2">
      <c r="A1450" s="18"/>
      <c r="DR1450" s="20"/>
      <c r="DS1450" s="20"/>
      <c r="DT1450" s="20"/>
    </row>
    <row r="1451" spans="1:124" s="19" customFormat="1" x14ac:dyDescent="0.2">
      <c r="A1451" s="18"/>
      <c r="DR1451" s="20"/>
      <c r="DS1451" s="20"/>
      <c r="DT1451" s="20"/>
    </row>
    <row r="1452" spans="1:124" s="19" customFormat="1" x14ac:dyDescent="0.2">
      <c r="A1452" s="18"/>
      <c r="DR1452" s="20"/>
      <c r="DS1452" s="20"/>
      <c r="DT1452" s="20"/>
    </row>
    <row r="1453" spans="1:124" s="19" customFormat="1" x14ac:dyDescent="0.2">
      <c r="A1453" s="18"/>
      <c r="DR1453" s="20"/>
      <c r="DS1453" s="20"/>
      <c r="DT1453" s="20"/>
    </row>
    <row r="1454" spans="1:124" s="19" customFormat="1" x14ac:dyDescent="0.2">
      <c r="A1454" s="18"/>
      <c r="DR1454" s="20"/>
      <c r="DS1454" s="20"/>
      <c r="DT1454" s="20"/>
    </row>
    <row r="1455" spans="1:124" s="19" customFormat="1" x14ac:dyDescent="0.2">
      <c r="A1455" s="18"/>
      <c r="DR1455" s="20"/>
      <c r="DS1455" s="20"/>
      <c r="DT1455" s="20"/>
    </row>
    <row r="1456" spans="1:124" s="19" customFormat="1" x14ac:dyDescent="0.2">
      <c r="A1456" s="18"/>
      <c r="DR1456" s="20"/>
      <c r="DS1456" s="20"/>
      <c r="DT1456" s="20"/>
    </row>
    <row r="1457" spans="1:124" s="19" customFormat="1" x14ac:dyDescent="0.2">
      <c r="A1457" s="18"/>
      <c r="DR1457" s="20"/>
      <c r="DS1457" s="20"/>
      <c r="DT1457" s="20"/>
    </row>
    <row r="1458" spans="1:124" s="19" customFormat="1" x14ac:dyDescent="0.2">
      <c r="A1458" s="18"/>
      <c r="DR1458" s="20"/>
      <c r="DS1458" s="20"/>
      <c r="DT1458" s="20"/>
    </row>
    <row r="1459" spans="1:124" s="19" customFormat="1" x14ac:dyDescent="0.2">
      <c r="A1459" s="18"/>
      <c r="DR1459" s="20"/>
      <c r="DS1459" s="20"/>
      <c r="DT1459" s="20"/>
    </row>
    <row r="1460" spans="1:124" s="19" customFormat="1" x14ac:dyDescent="0.2">
      <c r="A1460" s="18"/>
      <c r="DR1460" s="20"/>
      <c r="DS1460" s="20"/>
      <c r="DT1460" s="20"/>
    </row>
    <row r="1461" spans="1:124" s="19" customFormat="1" x14ac:dyDescent="0.2">
      <c r="A1461" s="18"/>
      <c r="DR1461" s="20"/>
      <c r="DS1461" s="20"/>
      <c r="DT1461" s="20"/>
    </row>
    <row r="1462" spans="1:124" s="19" customFormat="1" x14ac:dyDescent="0.2">
      <c r="A1462" s="18"/>
      <c r="DR1462" s="20"/>
      <c r="DS1462" s="20"/>
      <c r="DT1462" s="20"/>
    </row>
    <row r="1463" spans="1:124" s="19" customFormat="1" x14ac:dyDescent="0.2">
      <c r="A1463" s="18"/>
      <c r="DR1463" s="20"/>
      <c r="DS1463" s="20"/>
      <c r="DT1463" s="20"/>
    </row>
    <row r="1464" spans="1:124" s="19" customFormat="1" x14ac:dyDescent="0.2">
      <c r="A1464" s="18"/>
      <c r="DR1464" s="20"/>
      <c r="DS1464" s="20"/>
      <c r="DT1464" s="20"/>
    </row>
    <row r="1465" spans="1:124" s="19" customFormat="1" x14ac:dyDescent="0.2">
      <c r="A1465" s="18"/>
      <c r="DR1465" s="20"/>
      <c r="DS1465" s="20"/>
      <c r="DT1465" s="20"/>
    </row>
    <row r="1466" spans="1:124" s="19" customFormat="1" x14ac:dyDescent="0.2">
      <c r="A1466" s="18"/>
      <c r="DR1466" s="20"/>
      <c r="DS1466" s="20"/>
      <c r="DT1466" s="20"/>
    </row>
    <row r="1467" spans="1:124" s="19" customFormat="1" x14ac:dyDescent="0.2">
      <c r="A1467" s="18"/>
      <c r="DR1467" s="20"/>
      <c r="DS1467" s="20"/>
      <c r="DT1467" s="20"/>
    </row>
    <row r="1468" spans="1:124" s="19" customFormat="1" x14ac:dyDescent="0.2">
      <c r="A1468" s="18"/>
      <c r="DR1468" s="20"/>
      <c r="DS1468" s="20"/>
      <c r="DT1468" s="20"/>
    </row>
    <row r="1469" spans="1:124" s="19" customFormat="1" x14ac:dyDescent="0.2">
      <c r="A1469" s="18"/>
      <c r="DR1469" s="20"/>
      <c r="DS1469" s="20"/>
      <c r="DT1469" s="20"/>
    </row>
    <row r="1470" spans="1:124" s="19" customFormat="1" x14ac:dyDescent="0.2">
      <c r="A1470" s="18"/>
      <c r="DR1470" s="20"/>
      <c r="DS1470" s="20"/>
      <c r="DT1470" s="20"/>
    </row>
    <row r="1471" spans="1:124" s="19" customFormat="1" x14ac:dyDescent="0.2">
      <c r="A1471" s="18"/>
      <c r="DR1471" s="20"/>
      <c r="DS1471" s="20"/>
      <c r="DT1471" s="20"/>
    </row>
    <row r="1472" spans="1:124" s="19" customFormat="1" x14ac:dyDescent="0.2">
      <c r="A1472" s="18"/>
      <c r="DR1472" s="20"/>
      <c r="DS1472" s="20"/>
      <c r="DT1472" s="20"/>
    </row>
    <row r="1473" spans="1:124" s="19" customFormat="1" x14ac:dyDescent="0.2">
      <c r="A1473" s="18"/>
      <c r="DR1473" s="20"/>
      <c r="DS1473" s="20"/>
      <c r="DT1473" s="20"/>
    </row>
    <row r="1474" spans="1:124" s="19" customFormat="1" x14ac:dyDescent="0.2">
      <c r="A1474" s="18"/>
      <c r="DR1474" s="20"/>
      <c r="DS1474" s="20"/>
      <c r="DT1474" s="20"/>
    </row>
    <row r="1475" spans="1:124" s="19" customFormat="1" x14ac:dyDescent="0.2">
      <c r="A1475" s="18"/>
      <c r="DR1475" s="20"/>
      <c r="DS1475" s="20"/>
      <c r="DT1475" s="20"/>
    </row>
    <row r="1476" spans="1:124" s="19" customFormat="1" x14ac:dyDescent="0.2">
      <c r="A1476" s="18"/>
      <c r="DR1476" s="20"/>
      <c r="DS1476" s="20"/>
      <c r="DT1476" s="20"/>
    </row>
    <row r="1477" spans="1:124" s="19" customFormat="1" x14ac:dyDescent="0.2">
      <c r="A1477" s="18"/>
      <c r="DR1477" s="20"/>
      <c r="DS1477" s="20"/>
      <c r="DT1477" s="20"/>
    </row>
    <row r="1478" spans="1:124" s="19" customFormat="1" x14ac:dyDescent="0.2">
      <c r="A1478" s="18"/>
      <c r="DR1478" s="20"/>
      <c r="DS1478" s="20"/>
      <c r="DT1478" s="20"/>
    </row>
    <row r="1479" spans="1:124" s="19" customFormat="1" x14ac:dyDescent="0.2">
      <c r="A1479" s="18"/>
      <c r="DR1479" s="20"/>
      <c r="DS1479" s="20"/>
      <c r="DT1479" s="20"/>
    </row>
    <row r="1480" spans="1:124" s="19" customFormat="1" x14ac:dyDescent="0.2">
      <c r="A1480" s="18"/>
      <c r="DR1480" s="20"/>
      <c r="DS1480" s="20"/>
      <c r="DT1480" s="20"/>
    </row>
    <row r="1481" spans="1:124" s="19" customFormat="1" x14ac:dyDescent="0.2">
      <c r="A1481" s="18"/>
      <c r="DR1481" s="20"/>
      <c r="DS1481" s="20"/>
      <c r="DT1481" s="20"/>
    </row>
    <row r="1482" spans="1:124" s="19" customFormat="1" x14ac:dyDescent="0.2">
      <c r="A1482" s="18"/>
      <c r="DR1482" s="20"/>
      <c r="DS1482" s="20"/>
      <c r="DT1482" s="20"/>
    </row>
    <row r="1483" spans="1:124" s="19" customFormat="1" x14ac:dyDescent="0.2">
      <c r="A1483" s="18"/>
      <c r="DR1483" s="20"/>
      <c r="DS1483" s="20"/>
      <c r="DT1483" s="20"/>
    </row>
    <row r="1484" spans="1:124" s="19" customFormat="1" x14ac:dyDescent="0.2">
      <c r="A1484" s="18"/>
      <c r="DR1484" s="20"/>
      <c r="DS1484" s="20"/>
      <c r="DT1484" s="20"/>
    </row>
    <row r="1485" spans="1:124" s="19" customFormat="1" x14ac:dyDescent="0.2">
      <c r="A1485" s="18"/>
      <c r="DR1485" s="20"/>
      <c r="DS1485" s="20"/>
      <c r="DT1485" s="20"/>
    </row>
    <row r="1486" spans="1:124" s="19" customFormat="1" x14ac:dyDescent="0.2">
      <c r="A1486" s="18"/>
      <c r="DR1486" s="20"/>
      <c r="DS1486" s="20"/>
      <c r="DT1486" s="20"/>
    </row>
    <row r="1487" spans="1:124" s="19" customFormat="1" x14ac:dyDescent="0.2">
      <c r="A1487" s="18"/>
      <c r="DR1487" s="20"/>
      <c r="DS1487" s="20"/>
      <c r="DT1487" s="20"/>
    </row>
    <row r="1488" spans="1:124" s="19" customFormat="1" x14ac:dyDescent="0.2">
      <c r="A1488" s="18"/>
      <c r="DR1488" s="20"/>
      <c r="DS1488" s="20"/>
      <c r="DT1488" s="20"/>
    </row>
    <row r="1489" spans="1:124" s="19" customFormat="1" x14ac:dyDescent="0.2">
      <c r="A1489" s="18"/>
      <c r="DR1489" s="20"/>
      <c r="DS1489" s="20"/>
      <c r="DT1489" s="20"/>
    </row>
    <row r="1490" spans="1:124" s="19" customFormat="1" x14ac:dyDescent="0.2">
      <c r="A1490" s="18"/>
      <c r="DR1490" s="20"/>
      <c r="DS1490" s="20"/>
      <c r="DT1490" s="20"/>
    </row>
    <row r="1491" spans="1:124" s="19" customFormat="1" x14ac:dyDescent="0.2">
      <c r="A1491" s="18"/>
      <c r="DR1491" s="20"/>
      <c r="DS1491" s="20"/>
      <c r="DT1491" s="20"/>
    </row>
    <row r="1492" spans="1:124" s="19" customFormat="1" x14ac:dyDescent="0.2">
      <c r="A1492" s="18"/>
      <c r="DR1492" s="20"/>
      <c r="DS1492" s="20"/>
      <c r="DT1492" s="20"/>
    </row>
    <row r="1493" spans="1:124" s="19" customFormat="1" x14ac:dyDescent="0.2">
      <c r="A1493" s="18"/>
      <c r="DR1493" s="20"/>
      <c r="DS1493" s="20"/>
      <c r="DT1493" s="20"/>
    </row>
    <row r="1494" spans="1:124" s="19" customFormat="1" x14ac:dyDescent="0.2">
      <c r="A1494" s="18"/>
      <c r="DR1494" s="20"/>
      <c r="DS1494" s="20"/>
      <c r="DT1494" s="20"/>
    </row>
    <row r="1495" spans="1:124" s="19" customFormat="1" x14ac:dyDescent="0.2">
      <c r="A1495" s="18"/>
      <c r="DR1495" s="20"/>
      <c r="DS1495" s="20"/>
      <c r="DT1495" s="20"/>
    </row>
    <row r="1496" spans="1:124" s="19" customFormat="1" x14ac:dyDescent="0.2">
      <c r="A1496" s="18"/>
      <c r="DR1496" s="20"/>
      <c r="DS1496" s="20"/>
      <c r="DT1496" s="20"/>
    </row>
    <row r="1497" spans="1:124" s="19" customFormat="1" x14ac:dyDescent="0.2">
      <c r="A1497" s="18"/>
      <c r="DR1497" s="20"/>
      <c r="DS1497" s="20"/>
      <c r="DT1497" s="20"/>
    </row>
    <row r="1498" spans="1:124" s="19" customFormat="1" x14ac:dyDescent="0.2">
      <c r="A1498" s="18"/>
      <c r="DR1498" s="20"/>
      <c r="DS1498" s="20"/>
      <c r="DT1498" s="20"/>
    </row>
    <row r="1499" spans="1:124" s="19" customFormat="1" x14ac:dyDescent="0.2">
      <c r="A1499" s="18"/>
      <c r="DR1499" s="20"/>
      <c r="DS1499" s="20"/>
      <c r="DT1499" s="20"/>
    </row>
    <row r="1500" spans="1:124" s="19" customFormat="1" x14ac:dyDescent="0.2">
      <c r="A1500" s="18"/>
      <c r="DR1500" s="20"/>
      <c r="DS1500" s="20"/>
      <c r="DT1500" s="20"/>
    </row>
    <row r="1501" spans="1:124" s="19" customFormat="1" x14ac:dyDescent="0.2">
      <c r="A1501" s="18"/>
      <c r="DR1501" s="20"/>
      <c r="DS1501" s="20"/>
      <c r="DT1501" s="20"/>
    </row>
    <row r="1502" spans="1:124" s="19" customFormat="1" x14ac:dyDescent="0.2">
      <c r="A1502" s="18"/>
      <c r="DR1502" s="20"/>
      <c r="DS1502" s="20"/>
      <c r="DT1502" s="20"/>
    </row>
    <row r="1503" spans="1:124" s="19" customFormat="1" x14ac:dyDescent="0.2">
      <c r="A1503" s="18"/>
      <c r="DR1503" s="20"/>
      <c r="DS1503" s="20"/>
      <c r="DT1503" s="20"/>
    </row>
    <row r="1504" spans="1:124" s="19" customFormat="1" x14ac:dyDescent="0.2">
      <c r="A1504" s="18"/>
      <c r="DR1504" s="20"/>
      <c r="DS1504" s="20"/>
      <c r="DT1504" s="20"/>
    </row>
    <row r="1505" spans="1:124" s="19" customFormat="1" x14ac:dyDescent="0.2">
      <c r="A1505" s="18"/>
      <c r="DR1505" s="20"/>
      <c r="DS1505" s="20"/>
      <c r="DT1505" s="20"/>
    </row>
    <row r="1506" spans="1:124" s="19" customFormat="1" x14ac:dyDescent="0.2">
      <c r="A1506" s="18"/>
      <c r="DR1506" s="20"/>
      <c r="DS1506" s="20"/>
      <c r="DT1506" s="20"/>
    </row>
    <row r="1507" spans="1:124" s="19" customFormat="1" x14ac:dyDescent="0.2">
      <c r="A1507" s="18"/>
      <c r="DR1507" s="20"/>
      <c r="DS1507" s="20"/>
      <c r="DT1507" s="20"/>
    </row>
    <row r="1508" spans="1:124" s="19" customFormat="1" x14ac:dyDescent="0.2">
      <c r="A1508" s="18"/>
      <c r="DR1508" s="20"/>
      <c r="DS1508" s="20"/>
      <c r="DT1508" s="20"/>
    </row>
    <row r="1509" spans="1:124" s="19" customFormat="1" x14ac:dyDescent="0.2">
      <c r="A1509" s="18"/>
      <c r="DR1509" s="20"/>
      <c r="DS1509" s="20"/>
      <c r="DT1509" s="20"/>
    </row>
    <row r="1510" spans="1:124" s="19" customFormat="1" x14ac:dyDescent="0.2">
      <c r="A1510" s="18"/>
      <c r="DR1510" s="20"/>
      <c r="DS1510" s="20"/>
      <c r="DT1510" s="20"/>
    </row>
    <row r="1511" spans="1:124" s="19" customFormat="1" x14ac:dyDescent="0.2">
      <c r="A1511" s="18"/>
      <c r="DR1511" s="20"/>
      <c r="DS1511" s="20"/>
      <c r="DT1511" s="20"/>
    </row>
    <row r="1512" spans="1:124" s="19" customFormat="1" x14ac:dyDescent="0.2">
      <c r="A1512" s="18"/>
      <c r="DR1512" s="20"/>
      <c r="DS1512" s="20"/>
      <c r="DT1512" s="20"/>
    </row>
    <row r="1513" spans="1:124" s="19" customFormat="1" x14ac:dyDescent="0.2">
      <c r="A1513" s="18"/>
      <c r="DR1513" s="20"/>
      <c r="DS1513" s="20"/>
      <c r="DT1513" s="20"/>
    </row>
    <row r="1514" spans="1:124" s="19" customFormat="1" x14ac:dyDescent="0.2">
      <c r="A1514" s="18"/>
      <c r="DR1514" s="20"/>
      <c r="DS1514" s="20"/>
      <c r="DT1514" s="20"/>
    </row>
    <row r="1515" spans="1:124" s="19" customFormat="1" x14ac:dyDescent="0.2">
      <c r="A1515" s="18"/>
      <c r="DR1515" s="20"/>
      <c r="DS1515" s="20"/>
      <c r="DT1515" s="20"/>
    </row>
    <row r="1516" spans="1:124" s="19" customFormat="1" x14ac:dyDescent="0.2">
      <c r="A1516" s="18"/>
      <c r="DR1516" s="20"/>
      <c r="DS1516" s="20"/>
      <c r="DT1516" s="20"/>
    </row>
    <row r="1517" spans="1:124" s="19" customFormat="1" x14ac:dyDescent="0.2">
      <c r="A1517" s="18"/>
      <c r="DR1517" s="20"/>
      <c r="DS1517" s="20"/>
      <c r="DT1517" s="20"/>
    </row>
    <row r="1518" spans="1:124" s="19" customFormat="1" x14ac:dyDescent="0.2">
      <c r="A1518" s="18"/>
      <c r="DR1518" s="20"/>
      <c r="DS1518" s="20"/>
      <c r="DT1518" s="20"/>
    </row>
    <row r="1519" spans="1:124" s="19" customFormat="1" x14ac:dyDescent="0.2">
      <c r="A1519" s="18"/>
      <c r="DR1519" s="20"/>
      <c r="DS1519" s="20"/>
      <c r="DT1519" s="20"/>
    </row>
    <row r="1520" spans="1:124" s="19" customFormat="1" x14ac:dyDescent="0.2">
      <c r="A1520" s="18"/>
      <c r="DR1520" s="20"/>
      <c r="DS1520" s="20"/>
      <c r="DT1520" s="20"/>
    </row>
    <row r="1521" spans="1:124" s="19" customFormat="1" x14ac:dyDescent="0.2">
      <c r="A1521" s="18"/>
      <c r="DR1521" s="20"/>
      <c r="DS1521" s="20"/>
      <c r="DT1521" s="20"/>
    </row>
    <row r="1522" spans="1:124" s="19" customFormat="1" x14ac:dyDescent="0.2">
      <c r="A1522" s="18"/>
      <c r="DR1522" s="20"/>
      <c r="DS1522" s="20"/>
      <c r="DT1522" s="20"/>
    </row>
    <row r="1523" spans="1:124" s="19" customFormat="1" x14ac:dyDescent="0.2">
      <c r="A1523" s="18"/>
      <c r="DR1523" s="20"/>
      <c r="DS1523" s="20"/>
      <c r="DT1523" s="20"/>
    </row>
    <row r="1524" spans="1:124" s="19" customFormat="1" x14ac:dyDescent="0.2">
      <c r="A1524" s="18"/>
      <c r="DR1524" s="20"/>
      <c r="DS1524" s="20"/>
      <c r="DT1524" s="20"/>
    </row>
    <row r="1525" spans="1:124" s="19" customFormat="1" x14ac:dyDescent="0.2">
      <c r="A1525" s="18"/>
      <c r="DR1525" s="20"/>
      <c r="DS1525" s="20"/>
      <c r="DT1525" s="20"/>
    </row>
    <row r="1526" spans="1:124" s="19" customFormat="1" x14ac:dyDescent="0.2">
      <c r="A1526" s="18"/>
      <c r="DR1526" s="20"/>
      <c r="DS1526" s="20"/>
      <c r="DT1526" s="20"/>
    </row>
    <row r="1527" spans="1:124" s="19" customFormat="1" x14ac:dyDescent="0.2">
      <c r="A1527" s="18"/>
      <c r="DR1527" s="20"/>
      <c r="DS1527" s="20"/>
      <c r="DT1527" s="20"/>
    </row>
    <row r="1528" spans="1:124" s="19" customFormat="1" x14ac:dyDescent="0.2">
      <c r="A1528" s="18"/>
      <c r="DR1528" s="20"/>
      <c r="DS1528" s="20"/>
      <c r="DT1528" s="20"/>
    </row>
    <row r="1529" spans="1:124" s="19" customFormat="1" x14ac:dyDescent="0.2">
      <c r="A1529" s="18"/>
      <c r="DR1529" s="20"/>
      <c r="DS1529" s="20"/>
      <c r="DT1529" s="20"/>
    </row>
    <row r="1530" spans="1:124" s="19" customFormat="1" x14ac:dyDescent="0.2">
      <c r="A1530" s="18"/>
      <c r="DR1530" s="20"/>
      <c r="DS1530" s="20"/>
      <c r="DT1530" s="20"/>
    </row>
    <row r="1531" spans="1:124" s="19" customFormat="1" x14ac:dyDescent="0.2">
      <c r="A1531" s="18"/>
      <c r="DR1531" s="20"/>
      <c r="DS1531" s="20"/>
      <c r="DT1531" s="20"/>
    </row>
    <row r="1532" spans="1:124" s="19" customFormat="1" x14ac:dyDescent="0.2">
      <c r="A1532" s="18"/>
      <c r="DR1532" s="20"/>
      <c r="DS1532" s="20"/>
      <c r="DT1532" s="20"/>
    </row>
    <row r="1533" spans="1:124" s="19" customFormat="1" x14ac:dyDescent="0.2">
      <c r="A1533" s="18"/>
      <c r="DR1533" s="20"/>
      <c r="DS1533" s="20"/>
      <c r="DT1533" s="20"/>
    </row>
    <row r="1534" spans="1:124" s="19" customFormat="1" x14ac:dyDescent="0.2">
      <c r="A1534" s="18"/>
      <c r="DR1534" s="20"/>
      <c r="DS1534" s="20"/>
      <c r="DT1534" s="20"/>
    </row>
    <row r="1535" spans="1:124" s="19" customFormat="1" x14ac:dyDescent="0.2">
      <c r="A1535" s="18"/>
      <c r="DR1535" s="20"/>
      <c r="DS1535" s="20"/>
      <c r="DT1535" s="20"/>
    </row>
    <row r="1536" spans="1:124" s="19" customFormat="1" x14ac:dyDescent="0.2">
      <c r="A1536" s="18"/>
      <c r="DR1536" s="20"/>
      <c r="DS1536" s="20"/>
      <c r="DT1536" s="20"/>
    </row>
    <row r="1537" spans="1:124" s="19" customFormat="1" x14ac:dyDescent="0.2">
      <c r="A1537" s="18"/>
      <c r="DR1537" s="20"/>
      <c r="DS1537" s="20"/>
      <c r="DT1537" s="20"/>
    </row>
    <row r="1538" spans="1:124" s="19" customFormat="1" x14ac:dyDescent="0.2">
      <c r="A1538" s="18"/>
      <c r="DR1538" s="20"/>
      <c r="DS1538" s="20"/>
      <c r="DT1538" s="20"/>
    </row>
    <row r="1539" spans="1:124" s="19" customFormat="1" x14ac:dyDescent="0.2">
      <c r="A1539" s="18"/>
      <c r="DR1539" s="20"/>
      <c r="DS1539" s="20"/>
      <c r="DT1539" s="20"/>
    </row>
    <row r="1540" spans="1:124" s="19" customFormat="1" x14ac:dyDescent="0.2">
      <c r="A1540" s="18"/>
      <c r="DR1540" s="20"/>
      <c r="DS1540" s="20"/>
      <c r="DT1540" s="20"/>
    </row>
    <row r="1541" spans="1:124" s="19" customFormat="1" x14ac:dyDescent="0.2">
      <c r="A1541" s="18"/>
      <c r="DR1541" s="20"/>
      <c r="DS1541" s="20"/>
      <c r="DT1541" s="20"/>
    </row>
    <row r="1542" spans="1:124" s="19" customFormat="1" x14ac:dyDescent="0.2">
      <c r="A1542" s="18"/>
      <c r="DR1542" s="20"/>
      <c r="DS1542" s="20"/>
      <c r="DT1542" s="20"/>
    </row>
    <row r="1543" spans="1:124" s="19" customFormat="1" x14ac:dyDescent="0.2">
      <c r="A1543" s="18"/>
      <c r="DR1543" s="20"/>
      <c r="DS1543" s="20"/>
      <c r="DT1543" s="20"/>
    </row>
    <row r="1544" spans="1:124" s="19" customFormat="1" x14ac:dyDescent="0.2">
      <c r="A1544" s="18"/>
      <c r="DR1544" s="20"/>
      <c r="DS1544" s="20"/>
      <c r="DT1544" s="20"/>
    </row>
    <row r="1545" spans="1:124" s="19" customFormat="1" x14ac:dyDescent="0.2">
      <c r="A1545" s="18"/>
      <c r="DR1545" s="20"/>
      <c r="DS1545" s="20"/>
      <c r="DT1545" s="20"/>
    </row>
    <row r="1546" spans="1:124" s="19" customFormat="1" x14ac:dyDescent="0.2">
      <c r="A1546" s="18"/>
      <c r="DR1546" s="20"/>
      <c r="DS1546" s="20"/>
      <c r="DT1546" s="20"/>
    </row>
    <row r="1547" spans="1:124" s="19" customFormat="1" x14ac:dyDescent="0.2">
      <c r="A1547" s="18"/>
      <c r="DR1547" s="20"/>
      <c r="DS1547" s="20"/>
      <c r="DT1547" s="20"/>
    </row>
    <row r="1548" spans="1:124" s="19" customFormat="1" x14ac:dyDescent="0.2">
      <c r="A1548" s="18"/>
      <c r="DR1548" s="20"/>
      <c r="DS1548" s="20"/>
      <c r="DT1548" s="20"/>
    </row>
    <row r="1549" spans="1:124" s="19" customFormat="1" x14ac:dyDescent="0.2">
      <c r="A1549" s="18"/>
      <c r="DR1549" s="20"/>
      <c r="DS1549" s="20"/>
      <c r="DT1549" s="20"/>
    </row>
    <row r="1550" spans="1:124" s="19" customFormat="1" x14ac:dyDescent="0.2">
      <c r="A1550" s="18"/>
      <c r="DR1550" s="20"/>
      <c r="DS1550" s="20"/>
      <c r="DT1550" s="20"/>
    </row>
    <row r="1551" spans="1:124" s="19" customFormat="1" x14ac:dyDescent="0.2">
      <c r="A1551" s="18"/>
      <c r="DR1551" s="20"/>
      <c r="DS1551" s="20"/>
      <c r="DT1551" s="20"/>
    </row>
    <row r="1552" spans="1:124" s="19" customFormat="1" x14ac:dyDescent="0.2">
      <c r="A1552" s="18"/>
      <c r="DR1552" s="20"/>
      <c r="DS1552" s="20"/>
      <c r="DT1552" s="20"/>
    </row>
    <row r="1553" spans="1:124" s="19" customFormat="1" x14ac:dyDescent="0.2">
      <c r="A1553" s="18"/>
      <c r="DR1553" s="20"/>
      <c r="DS1553" s="20"/>
      <c r="DT1553" s="20"/>
    </row>
    <row r="1554" spans="1:124" s="19" customFormat="1" x14ac:dyDescent="0.2">
      <c r="A1554" s="18"/>
      <c r="DR1554" s="20"/>
      <c r="DS1554" s="20"/>
      <c r="DT1554" s="20"/>
    </row>
    <row r="1555" spans="1:124" s="19" customFormat="1" x14ac:dyDescent="0.2">
      <c r="A1555" s="18"/>
      <c r="DR1555" s="20"/>
      <c r="DS1555" s="20"/>
      <c r="DT1555" s="20"/>
    </row>
    <row r="1556" spans="1:124" s="19" customFormat="1" x14ac:dyDescent="0.2">
      <c r="A1556" s="18"/>
      <c r="DR1556" s="20"/>
      <c r="DS1556" s="20"/>
      <c r="DT1556" s="20"/>
    </row>
    <row r="1557" spans="1:124" s="19" customFormat="1" x14ac:dyDescent="0.2">
      <c r="A1557" s="18"/>
      <c r="DR1557" s="20"/>
      <c r="DS1557" s="20"/>
      <c r="DT1557" s="20"/>
    </row>
    <row r="1558" spans="1:124" s="19" customFormat="1" x14ac:dyDescent="0.2">
      <c r="A1558" s="18"/>
      <c r="DR1558" s="20"/>
      <c r="DS1558" s="20"/>
      <c r="DT1558" s="20"/>
    </row>
    <row r="1559" spans="1:124" s="19" customFormat="1" x14ac:dyDescent="0.2">
      <c r="A1559" s="18"/>
      <c r="DR1559" s="20"/>
      <c r="DS1559" s="20"/>
      <c r="DT1559" s="20"/>
    </row>
    <row r="1560" spans="1:124" s="19" customFormat="1" x14ac:dyDescent="0.2">
      <c r="A1560" s="18"/>
      <c r="DR1560" s="20"/>
      <c r="DS1560" s="20"/>
      <c r="DT1560" s="20"/>
    </row>
    <row r="1561" spans="1:124" s="19" customFormat="1" x14ac:dyDescent="0.2">
      <c r="A1561" s="18"/>
      <c r="DR1561" s="20"/>
      <c r="DS1561" s="20"/>
      <c r="DT1561" s="20"/>
    </row>
    <row r="1562" spans="1:124" s="19" customFormat="1" x14ac:dyDescent="0.2">
      <c r="A1562" s="18"/>
      <c r="DR1562" s="20"/>
      <c r="DS1562" s="20"/>
      <c r="DT1562" s="20"/>
    </row>
    <row r="1563" spans="1:124" s="19" customFormat="1" x14ac:dyDescent="0.2">
      <c r="A1563" s="18"/>
      <c r="DR1563" s="20"/>
      <c r="DS1563" s="20"/>
      <c r="DT1563" s="20"/>
    </row>
    <row r="1564" spans="1:124" s="19" customFormat="1" x14ac:dyDescent="0.2">
      <c r="A1564" s="18"/>
      <c r="DR1564" s="20"/>
      <c r="DS1564" s="20"/>
      <c r="DT1564" s="20"/>
    </row>
    <row r="1565" spans="1:124" s="19" customFormat="1" x14ac:dyDescent="0.2">
      <c r="A1565" s="18"/>
      <c r="DR1565" s="20"/>
      <c r="DS1565" s="20"/>
      <c r="DT1565" s="20"/>
    </row>
    <row r="1566" spans="1:124" s="19" customFormat="1" x14ac:dyDescent="0.2">
      <c r="A1566" s="18"/>
      <c r="DR1566" s="20"/>
      <c r="DS1566" s="20"/>
      <c r="DT1566" s="20"/>
    </row>
    <row r="1567" spans="1:124" s="19" customFormat="1" x14ac:dyDescent="0.2">
      <c r="A1567" s="18"/>
      <c r="DR1567" s="20"/>
      <c r="DS1567" s="20"/>
      <c r="DT1567" s="20"/>
    </row>
    <row r="1568" spans="1:124" s="19" customFormat="1" x14ac:dyDescent="0.2">
      <c r="A1568" s="18"/>
      <c r="DR1568" s="20"/>
      <c r="DS1568" s="20"/>
      <c r="DT1568" s="20"/>
    </row>
    <row r="1569" spans="1:124" s="19" customFormat="1" x14ac:dyDescent="0.2">
      <c r="A1569" s="18"/>
      <c r="DR1569" s="20"/>
      <c r="DS1569" s="20"/>
      <c r="DT1569" s="20"/>
    </row>
    <row r="1570" spans="1:124" s="19" customFormat="1" x14ac:dyDescent="0.2">
      <c r="A1570" s="18"/>
      <c r="DR1570" s="20"/>
      <c r="DS1570" s="20"/>
      <c r="DT1570" s="20"/>
    </row>
    <row r="1571" spans="1:124" s="19" customFormat="1" x14ac:dyDescent="0.2">
      <c r="A1571" s="18"/>
      <c r="DR1571" s="20"/>
      <c r="DS1571" s="20"/>
      <c r="DT1571" s="20"/>
    </row>
    <row r="1572" spans="1:124" s="19" customFormat="1" x14ac:dyDescent="0.2">
      <c r="A1572" s="18"/>
      <c r="DR1572" s="20"/>
      <c r="DS1572" s="20"/>
      <c r="DT1572" s="20"/>
    </row>
    <row r="1573" spans="1:124" s="19" customFormat="1" x14ac:dyDescent="0.2">
      <c r="A1573" s="18"/>
      <c r="DR1573" s="20"/>
      <c r="DS1573" s="20"/>
      <c r="DT1573" s="20"/>
    </row>
    <row r="1574" spans="1:124" s="19" customFormat="1" x14ac:dyDescent="0.2">
      <c r="A1574" s="18"/>
      <c r="DR1574" s="20"/>
      <c r="DS1574" s="20"/>
      <c r="DT1574" s="20"/>
    </row>
    <row r="1575" spans="1:124" s="19" customFormat="1" x14ac:dyDescent="0.2">
      <c r="A1575" s="18"/>
      <c r="DR1575" s="20"/>
      <c r="DS1575" s="20"/>
      <c r="DT1575" s="20"/>
    </row>
    <row r="1576" spans="1:124" s="19" customFormat="1" x14ac:dyDescent="0.2">
      <c r="A1576" s="18"/>
      <c r="DR1576" s="20"/>
      <c r="DS1576" s="20"/>
      <c r="DT1576" s="20"/>
    </row>
    <row r="1577" spans="1:124" s="19" customFormat="1" x14ac:dyDescent="0.2">
      <c r="A1577" s="18"/>
      <c r="DR1577" s="20"/>
      <c r="DS1577" s="20"/>
      <c r="DT1577" s="20"/>
    </row>
    <row r="1578" spans="1:124" s="19" customFormat="1" x14ac:dyDescent="0.2">
      <c r="A1578" s="18"/>
      <c r="DR1578" s="20"/>
      <c r="DS1578" s="20"/>
      <c r="DT1578" s="20"/>
    </row>
    <row r="1579" spans="1:124" s="19" customFormat="1" x14ac:dyDescent="0.2">
      <c r="A1579" s="18"/>
      <c r="DR1579" s="20"/>
      <c r="DS1579" s="20"/>
      <c r="DT1579" s="20"/>
    </row>
    <row r="1580" spans="1:124" s="19" customFormat="1" x14ac:dyDescent="0.2">
      <c r="A1580" s="18"/>
      <c r="DR1580" s="20"/>
      <c r="DS1580" s="20"/>
      <c r="DT1580" s="20"/>
    </row>
    <row r="1581" spans="1:124" s="19" customFormat="1" x14ac:dyDescent="0.2">
      <c r="A1581" s="18"/>
      <c r="DR1581" s="20"/>
      <c r="DS1581" s="20"/>
      <c r="DT1581" s="20"/>
    </row>
    <row r="1582" spans="1:124" s="19" customFormat="1" x14ac:dyDescent="0.2">
      <c r="A1582" s="18"/>
      <c r="DR1582" s="20"/>
      <c r="DS1582" s="20"/>
      <c r="DT1582" s="20"/>
    </row>
    <row r="1583" spans="1:124" s="19" customFormat="1" x14ac:dyDescent="0.2">
      <c r="A1583" s="18"/>
      <c r="DR1583" s="20"/>
      <c r="DS1583" s="20"/>
      <c r="DT1583" s="20"/>
    </row>
    <row r="1584" spans="1:124" s="19" customFormat="1" x14ac:dyDescent="0.2">
      <c r="A1584" s="18"/>
      <c r="DR1584" s="20"/>
      <c r="DS1584" s="20"/>
      <c r="DT1584" s="20"/>
    </row>
    <row r="1585" spans="1:124" s="19" customFormat="1" x14ac:dyDescent="0.2">
      <c r="A1585" s="18"/>
      <c r="DR1585" s="20"/>
      <c r="DS1585" s="20"/>
      <c r="DT1585" s="20"/>
    </row>
    <row r="1586" spans="1:124" s="19" customFormat="1" x14ac:dyDescent="0.2">
      <c r="A1586" s="18"/>
      <c r="DR1586" s="20"/>
      <c r="DS1586" s="20"/>
      <c r="DT1586" s="20"/>
    </row>
    <row r="1587" spans="1:124" s="19" customFormat="1" x14ac:dyDescent="0.2">
      <c r="A1587" s="18"/>
      <c r="DR1587" s="20"/>
      <c r="DS1587" s="20"/>
      <c r="DT1587" s="20"/>
    </row>
    <row r="1588" spans="1:124" s="19" customFormat="1" x14ac:dyDescent="0.2">
      <c r="A1588" s="18"/>
      <c r="DR1588" s="20"/>
      <c r="DS1588" s="20"/>
      <c r="DT1588" s="20"/>
    </row>
    <row r="1589" spans="1:124" s="19" customFormat="1" x14ac:dyDescent="0.2">
      <c r="A1589" s="18"/>
      <c r="DR1589" s="20"/>
      <c r="DS1589" s="20"/>
      <c r="DT1589" s="20"/>
    </row>
    <row r="1590" spans="1:124" s="19" customFormat="1" x14ac:dyDescent="0.2">
      <c r="A1590" s="18"/>
      <c r="DR1590" s="20"/>
      <c r="DS1590" s="20"/>
      <c r="DT1590" s="20"/>
    </row>
    <row r="1591" spans="1:124" s="19" customFormat="1" x14ac:dyDescent="0.2">
      <c r="A1591" s="18"/>
      <c r="DR1591" s="20"/>
      <c r="DS1591" s="20"/>
      <c r="DT1591" s="20"/>
    </row>
    <row r="1592" spans="1:124" s="19" customFormat="1" x14ac:dyDescent="0.2">
      <c r="A1592" s="18"/>
      <c r="DR1592" s="20"/>
      <c r="DS1592" s="20"/>
      <c r="DT1592" s="20"/>
    </row>
    <row r="1593" spans="1:124" s="19" customFormat="1" x14ac:dyDescent="0.2">
      <c r="A1593" s="18"/>
      <c r="DR1593" s="20"/>
      <c r="DS1593" s="20"/>
      <c r="DT1593" s="20"/>
    </row>
    <row r="1594" spans="1:124" s="19" customFormat="1" x14ac:dyDescent="0.2">
      <c r="A1594" s="18"/>
      <c r="DR1594" s="20"/>
      <c r="DS1594" s="20"/>
      <c r="DT1594" s="20"/>
    </row>
    <row r="1595" spans="1:124" s="19" customFormat="1" x14ac:dyDescent="0.2">
      <c r="A1595" s="18"/>
      <c r="DR1595" s="20"/>
      <c r="DS1595" s="20"/>
      <c r="DT1595" s="20"/>
    </row>
    <row r="1596" spans="1:124" s="19" customFormat="1" x14ac:dyDescent="0.2">
      <c r="A1596" s="18"/>
      <c r="DR1596" s="20"/>
      <c r="DS1596" s="20"/>
      <c r="DT1596" s="20"/>
    </row>
    <row r="1597" spans="1:124" s="19" customFormat="1" x14ac:dyDescent="0.2">
      <c r="A1597" s="18"/>
      <c r="DR1597" s="20"/>
      <c r="DS1597" s="20"/>
      <c r="DT1597" s="20"/>
    </row>
    <row r="1598" spans="1:124" s="19" customFormat="1" x14ac:dyDescent="0.2">
      <c r="A1598" s="18"/>
      <c r="DR1598" s="20"/>
      <c r="DS1598" s="20"/>
      <c r="DT1598" s="20"/>
    </row>
    <row r="1599" spans="1:124" s="19" customFormat="1" x14ac:dyDescent="0.2">
      <c r="A1599" s="18"/>
      <c r="DR1599" s="20"/>
      <c r="DS1599" s="20"/>
      <c r="DT1599" s="20"/>
    </row>
    <row r="1600" spans="1:124" s="19" customFormat="1" x14ac:dyDescent="0.2">
      <c r="A1600" s="18"/>
      <c r="DR1600" s="20"/>
      <c r="DS1600" s="20"/>
      <c r="DT1600" s="20"/>
    </row>
    <row r="1601" spans="1:124" s="19" customFormat="1" x14ac:dyDescent="0.2">
      <c r="A1601" s="18"/>
      <c r="DR1601" s="20"/>
      <c r="DS1601" s="20"/>
      <c r="DT1601" s="20"/>
    </row>
    <row r="1602" spans="1:124" s="19" customFormat="1" x14ac:dyDescent="0.2">
      <c r="A1602" s="18"/>
      <c r="DR1602" s="20"/>
      <c r="DS1602" s="20"/>
      <c r="DT1602" s="20"/>
    </row>
    <row r="1603" spans="1:124" s="19" customFormat="1" x14ac:dyDescent="0.2">
      <c r="A1603" s="18"/>
      <c r="DR1603" s="20"/>
      <c r="DS1603" s="20"/>
      <c r="DT1603" s="20"/>
    </row>
    <row r="1604" spans="1:124" s="19" customFormat="1" x14ac:dyDescent="0.2">
      <c r="A1604" s="18"/>
      <c r="DR1604" s="20"/>
      <c r="DS1604" s="20"/>
      <c r="DT1604" s="20"/>
    </row>
    <row r="1605" spans="1:124" s="19" customFormat="1" x14ac:dyDescent="0.2">
      <c r="A1605" s="18"/>
      <c r="DR1605" s="20"/>
      <c r="DS1605" s="20"/>
      <c r="DT1605" s="20"/>
    </row>
    <row r="1606" spans="1:124" s="19" customFormat="1" x14ac:dyDescent="0.2">
      <c r="A1606" s="18"/>
      <c r="DR1606" s="20"/>
      <c r="DS1606" s="20"/>
      <c r="DT1606" s="20"/>
    </row>
    <row r="1607" spans="1:124" s="19" customFormat="1" x14ac:dyDescent="0.2">
      <c r="A1607" s="18"/>
      <c r="DR1607" s="20"/>
      <c r="DS1607" s="20"/>
      <c r="DT1607" s="20"/>
    </row>
    <row r="1608" spans="1:124" s="19" customFormat="1" x14ac:dyDescent="0.2">
      <c r="A1608" s="18"/>
      <c r="DR1608" s="20"/>
      <c r="DS1608" s="20"/>
      <c r="DT1608" s="20"/>
    </row>
    <row r="1609" spans="1:124" s="19" customFormat="1" x14ac:dyDescent="0.2">
      <c r="A1609" s="18"/>
      <c r="DR1609" s="20"/>
      <c r="DS1609" s="20"/>
      <c r="DT1609" s="20"/>
    </row>
    <row r="1610" spans="1:124" s="19" customFormat="1" x14ac:dyDescent="0.2">
      <c r="A1610" s="18"/>
      <c r="DR1610" s="20"/>
      <c r="DS1610" s="20"/>
      <c r="DT1610" s="20"/>
    </row>
    <row r="1611" spans="1:124" s="19" customFormat="1" x14ac:dyDescent="0.2">
      <c r="A1611" s="18"/>
      <c r="DR1611" s="20"/>
      <c r="DS1611" s="20"/>
      <c r="DT1611" s="20"/>
    </row>
    <row r="1612" spans="1:124" s="19" customFormat="1" x14ac:dyDescent="0.2">
      <c r="A1612" s="18"/>
      <c r="DR1612" s="20"/>
      <c r="DS1612" s="20"/>
      <c r="DT1612" s="20"/>
    </row>
    <row r="1613" spans="1:124" s="19" customFormat="1" x14ac:dyDescent="0.2">
      <c r="A1613" s="18"/>
      <c r="DR1613" s="20"/>
      <c r="DS1613" s="20"/>
      <c r="DT1613" s="20"/>
    </row>
    <row r="1614" spans="1:124" s="19" customFormat="1" x14ac:dyDescent="0.2">
      <c r="A1614" s="18"/>
      <c r="DR1614" s="20"/>
      <c r="DS1614" s="20"/>
      <c r="DT1614" s="20"/>
    </row>
    <row r="1615" spans="1:124" s="19" customFormat="1" x14ac:dyDescent="0.2">
      <c r="A1615" s="18"/>
      <c r="DR1615" s="20"/>
      <c r="DS1615" s="20"/>
      <c r="DT1615" s="20"/>
    </row>
    <row r="1616" spans="1:124" s="19" customFormat="1" x14ac:dyDescent="0.2">
      <c r="A1616" s="18"/>
      <c r="DR1616" s="20"/>
      <c r="DS1616" s="20"/>
      <c r="DT1616" s="20"/>
    </row>
    <row r="1617" spans="1:124" s="19" customFormat="1" x14ac:dyDescent="0.2">
      <c r="A1617" s="18"/>
      <c r="DR1617" s="20"/>
      <c r="DS1617" s="20"/>
      <c r="DT1617" s="20"/>
    </row>
    <row r="1618" spans="1:124" s="19" customFormat="1" x14ac:dyDescent="0.2">
      <c r="A1618" s="18"/>
      <c r="DR1618" s="20"/>
      <c r="DS1618" s="20"/>
      <c r="DT1618" s="20"/>
    </row>
    <row r="1619" spans="1:124" s="19" customFormat="1" x14ac:dyDescent="0.2">
      <c r="A1619" s="18"/>
      <c r="DR1619" s="20"/>
      <c r="DS1619" s="20"/>
      <c r="DT1619" s="20"/>
    </row>
    <row r="1620" spans="1:124" s="19" customFormat="1" x14ac:dyDescent="0.2">
      <c r="A1620" s="18"/>
      <c r="DR1620" s="20"/>
      <c r="DS1620" s="20"/>
      <c r="DT1620" s="20"/>
    </row>
    <row r="1621" spans="1:124" s="19" customFormat="1" x14ac:dyDescent="0.2">
      <c r="A1621" s="18"/>
      <c r="DR1621" s="20"/>
      <c r="DS1621" s="20"/>
      <c r="DT1621" s="20"/>
    </row>
    <row r="1622" spans="1:124" s="19" customFormat="1" x14ac:dyDescent="0.2">
      <c r="A1622" s="18"/>
      <c r="DR1622" s="20"/>
      <c r="DS1622" s="20"/>
      <c r="DT1622" s="20"/>
    </row>
    <row r="1623" spans="1:124" s="19" customFormat="1" x14ac:dyDescent="0.2">
      <c r="A1623" s="18"/>
      <c r="DR1623" s="20"/>
      <c r="DS1623" s="20"/>
      <c r="DT1623" s="20"/>
    </row>
    <row r="1624" spans="1:124" s="19" customFormat="1" x14ac:dyDescent="0.2">
      <c r="A1624" s="18"/>
      <c r="DR1624" s="20"/>
      <c r="DS1624" s="20"/>
      <c r="DT1624" s="20"/>
    </row>
    <row r="1625" spans="1:124" s="19" customFormat="1" x14ac:dyDescent="0.2">
      <c r="A1625" s="18"/>
      <c r="DR1625" s="20"/>
      <c r="DS1625" s="20"/>
      <c r="DT1625" s="20"/>
    </row>
    <row r="1626" spans="1:124" s="19" customFormat="1" x14ac:dyDescent="0.2">
      <c r="A1626" s="18"/>
      <c r="DR1626" s="20"/>
      <c r="DS1626" s="20"/>
      <c r="DT1626" s="20"/>
    </row>
    <row r="1627" spans="1:124" s="19" customFormat="1" x14ac:dyDescent="0.2">
      <c r="A1627" s="18"/>
      <c r="DR1627" s="20"/>
      <c r="DS1627" s="20"/>
      <c r="DT1627" s="20"/>
    </row>
    <row r="1628" spans="1:124" s="19" customFormat="1" x14ac:dyDescent="0.2">
      <c r="A1628" s="18"/>
      <c r="DR1628" s="20"/>
      <c r="DS1628" s="20"/>
      <c r="DT1628" s="20"/>
    </row>
    <row r="1629" spans="1:124" s="19" customFormat="1" x14ac:dyDescent="0.2">
      <c r="A1629" s="18"/>
      <c r="DR1629" s="20"/>
      <c r="DS1629" s="20"/>
      <c r="DT1629" s="20"/>
    </row>
    <row r="1630" spans="1:124" s="19" customFormat="1" x14ac:dyDescent="0.2">
      <c r="A1630" s="18"/>
      <c r="DR1630" s="20"/>
      <c r="DS1630" s="20"/>
      <c r="DT1630" s="20"/>
    </row>
    <row r="1631" spans="1:124" s="19" customFormat="1" x14ac:dyDescent="0.2">
      <c r="A1631" s="18"/>
      <c r="DR1631" s="20"/>
      <c r="DS1631" s="20"/>
      <c r="DT1631" s="20"/>
    </row>
    <row r="1632" spans="1:124" s="19" customFormat="1" x14ac:dyDescent="0.2">
      <c r="A1632" s="18"/>
      <c r="DR1632" s="20"/>
      <c r="DS1632" s="20"/>
      <c r="DT1632" s="20"/>
    </row>
    <row r="1633" spans="1:124" s="19" customFormat="1" x14ac:dyDescent="0.2">
      <c r="A1633" s="18"/>
      <c r="DR1633" s="20"/>
      <c r="DS1633" s="20"/>
      <c r="DT1633" s="20"/>
    </row>
    <row r="1634" spans="1:124" s="19" customFormat="1" x14ac:dyDescent="0.2">
      <c r="A1634" s="18"/>
      <c r="DR1634" s="20"/>
      <c r="DS1634" s="20"/>
      <c r="DT1634" s="20"/>
    </row>
    <row r="1635" spans="1:124" s="19" customFormat="1" x14ac:dyDescent="0.2">
      <c r="A1635" s="18"/>
      <c r="DR1635" s="20"/>
      <c r="DS1635" s="20"/>
      <c r="DT1635" s="20"/>
    </row>
    <row r="1636" spans="1:124" s="19" customFormat="1" x14ac:dyDescent="0.2">
      <c r="A1636" s="18"/>
      <c r="DR1636" s="20"/>
      <c r="DS1636" s="20"/>
      <c r="DT1636" s="20"/>
    </row>
    <row r="1637" spans="1:124" s="19" customFormat="1" x14ac:dyDescent="0.2">
      <c r="A1637" s="18"/>
      <c r="DR1637" s="20"/>
      <c r="DS1637" s="20"/>
      <c r="DT1637" s="20"/>
    </row>
    <row r="1638" spans="1:124" s="19" customFormat="1" x14ac:dyDescent="0.2">
      <c r="A1638" s="18"/>
      <c r="DR1638" s="20"/>
      <c r="DS1638" s="20"/>
      <c r="DT1638" s="20"/>
    </row>
    <row r="1639" spans="1:124" s="19" customFormat="1" x14ac:dyDescent="0.2">
      <c r="A1639" s="18"/>
      <c r="DR1639" s="20"/>
      <c r="DS1639" s="20"/>
      <c r="DT1639" s="20"/>
    </row>
    <row r="1640" spans="1:124" s="19" customFormat="1" x14ac:dyDescent="0.2">
      <c r="A1640" s="18"/>
      <c r="DR1640" s="20"/>
      <c r="DS1640" s="20"/>
      <c r="DT1640" s="20"/>
    </row>
    <row r="1641" spans="1:124" s="19" customFormat="1" x14ac:dyDescent="0.2">
      <c r="A1641" s="18"/>
      <c r="DR1641" s="20"/>
      <c r="DS1641" s="20"/>
      <c r="DT1641" s="20"/>
    </row>
    <row r="1642" spans="1:124" s="19" customFormat="1" x14ac:dyDescent="0.2">
      <c r="A1642" s="18"/>
      <c r="DR1642" s="20"/>
      <c r="DS1642" s="20"/>
      <c r="DT1642" s="20"/>
    </row>
    <row r="1643" spans="1:124" s="19" customFormat="1" x14ac:dyDescent="0.2">
      <c r="A1643" s="18"/>
      <c r="DR1643" s="20"/>
      <c r="DS1643" s="20"/>
      <c r="DT1643" s="20"/>
    </row>
    <row r="1644" spans="1:124" s="19" customFormat="1" x14ac:dyDescent="0.2">
      <c r="A1644" s="18"/>
      <c r="DR1644" s="20"/>
      <c r="DS1644" s="20"/>
      <c r="DT1644" s="20"/>
    </row>
    <row r="1645" spans="1:124" s="19" customFormat="1" x14ac:dyDescent="0.2">
      <c r="A1645" s="18"/>
      <c r="DR1645" s="20"/>
      <c r="DS1645" s="20"/>
      <c r="DT1645" s="20"/>
    </row>
    <row r="1646" spans="1:124" s="19" customFormat="1" x14ac:dyDescent="0.2">
      <c r="A1646" s="18"/>
      <c r="DR1646" s="20"/>
      <c r="DS1646" s="20"/>
      <c r="DT1646" s="20"/>
    </row>
    <row r="1647" spans="1:124" s="19" customFormat="1" x14ac:dyDescent="0.2">
      <c r="A1647" s="18"/>
      <c r="DR1647" s="20"/>
      <c r="DS1647" s="20"/>
      <c r="DT1647" s="20"/>
    </row>
    <row r="1648" spans="1:124" s="19" customFormat="1" x14ac:dyDescent="0.2">
      <c r="A1648" s="18"/>
      <c r="DR1648" s="20"/>
      <c r="DS1648" s="20"/>
      <c r="DT1648" s="20"/>
    </row>
    <row r="1649" spans="1:124" s="19" customFormat="1" x14ac:dyDescent="0.2">
      <c r="A1649" s="18"/>
      <c r="DR1649" s="20"/>
      <c r="DS1649" s="20"/>
      <c r="DT1649" s="20"/>
    </row>
    <row r="1650" spans="1:124" s="19" customFormat="1" x14ac:dyDescent="0.2">
      <c r="A1650" s="18"/>
      <c r="DR1650" s="20"/>
      <c r="DS1650" s="20"/>
      <c r="DT1650" s="20"/>
    </row>
    <row r="1651" spans="1:124" s="19" customFormat="1" x14ac:dyDescent="0.2">
      <c r="A1651" s="18"/>
      <c r="DR1651" s="20"/>
      <c r="DS1651" s="20"/>
      <c r="DT1651" s="20"/>
    </row>
    <row r="1652" spans="1:124" s="19" customFormat="1" x14ac:dyDescent="0.2">
      <c r="A1652" s="18"/>
      <c r="DR1652" s="20"/>
      <c r="DS1652" s="20"/>
      <c r="DT1652" s="20"/>
    </row>
    <row r="1653" spans="1:124" s="19" customFormat="1" x14ac:dyDescent="0.2">
      <c r="A1653" s="18"/>
      <c r="DR1653" s="20"/>
      <c r="DS1653" s="20"/>
      <c r="DT1653" s="20"/>
    </row>
    <row r="1654" spans="1:124" s="19" customFormat="1" x14ac:dyDescent="0.2">
      <c r="A1654" s="18"/>
      <c r="DR1654" s="20"/>
      <c r="DS1654" s="20"/>
      <c r="DT1654" s="20"/>
    </row>
    <row r="1655" spans="1:124" s="19" customFormat="1" x14ac:dyDescent="0.2">
      <c r="A1655" s="18"/>
      <c r="DR1655" s="20"/>
      <c r="DS1655" s="20"/>
      <c r="DT1655" s="20"/>
    </row>
    <row r="1656" spans="1:124" s="19" customFormat="1" x14ac:dyDescent="0.2">
      <c r="A1656" s="18"/>
      <c r="DR1656" s="20"/>
      <c r="DS1656" s="20"/>
      <c r="DT1656" s="20"/>
    </row>
    <row r="1657" spans="1:124" s="19" customFormat="1" x14ac:dyDescent="0.2">
      <c r="A1657" s="18"/>
      <c r="DR1657" s="20"/>
      <c r="DS1657" s="20"/>
      <c r="DT1657" s="20"/>
    </row>
    <row r="1658" spans="1:124" s="19" customFormat="1" x14ac:dyDescent="0.2">
      <c r="A1658" s="18"/>
      <c r="DR1658" s="20"/>
      <c r="DS1658" s="20"/>
      <c r="DT1658" s="20"/>
    </row>
    <row r="1659" spans="1:124" s="19" customFormat="1" x14ac:dyDescent="0.2">
      <c r="A1659" s="18"/>
      <c r="DR1659" s="20"/>
      <c r="DS1659" s="20"/>
      <c r="DT1659" s="20"/>
    </row>
    <row r="1660" spans="1:124" s="19" customFormat="1" x14ac:dyDescent="0.2">
      <c r="A1660" s="18"/>
      <c r="DR1660" s="20"/>
      <c r="DS1660" s="20"/>
      <c r="DT1660" s="20"/>
    </row>
    <row r="1661" spans="1:124" s="19" customFormat="1" x14ac:dyDescent="0.2">
      <c r="A1661" s="18"/>
      <c r="DR1661" s="20"/>
      <c r="DS1661" s="20"/>
      <c r="DT1661" s="20"/>
    </row>
    <row r="1662" spans="1:124" s="19" customFormat="1" x14ac:dyDescent="0.2">
      <c r="A1662" s="18"/>
      <c r="DR1662" s="20"/>
      <c r="DS1662" s="20"/>
      <c r="DT1662" s="20"/>
    </row>
    <row r="1663" spans="1:124" s="19" customFormat="1" x14ac:dyDescent="0.2">
      <c r="A1663" s="18"/>
      <c r="DR1663" s="20"/>
      <c r="DS1663" s="20"/>
      <c r="DT1663" s="20"/>
    </row>
    <row r="1664" spans="1:124" s="19" customFormat="1" x14ac:dyDescent="0.2">
      <c r="A1664" s="18"/>
      <c r="DR1664" s="20"/>
      <c r="DS1664" s="20"/>
      <c r="DT1664" s="20"/>
    </row>
    <row r="1665" spans="1:124" s="19" customFormat="1" x14ac:dyDescent="0.2">
      <c r="A1665" s="18"/>
      <c r="DR1665" s="20"/>
      <c r="DS1665" s="20"/>
      <c r="DT1665" s="20"/>
    </row>
    <row r="1666" spans="1:124" s="19" customFormat="1" x14ac:dyDescent="0.2">
      <c r="A1666" s="18"/>
      <c r="DR1666" s="20"/>
      <c r="DS1666" s="20"/>
      <c r="DT1666" s="20"/>
    </row>
    <row r="1667" spans="1:124" s="19" customFormat="1" x14ac:dyDescent="0.2">
      <c r="A1667" s="18"/>
      <c r="DR1667" s="20"/>
      <c r="DS1667" s="20"/>
      <c r="DT1667" s="20"/>
    </row>
    <row r="1668" spans="1:124" s="19" customFormat="1" x14ac:dyDescent="0.2">
      <c r="A1668" s="18"/>
      <c r="DR1668" s="20"/>
      <c r="DS1668" s="20"/>
      <c r="DT1668" s="20"/>
    </row>
    <row r="1669" spans="1:124" s="19" customFormat="1" x14ac:dyDescent="0.2">
      <c r="A1669" s="18"/>
      <c r="DR1669" s="20"/>
      <c r="DS1669" s="20"/>
      <c r="DT1669" s="20"/>
    </row>
    <row r="1670" spans="1:124" s="19" customFormat="1" x14ac:dyDescent="0.2">
      <c r="A1670" s="18"/>
      <c r="DR1670" s="20"/>
      <c r="DS1670" s="20"/>
      <c r="DT1670" s="20"/>
    </row>
    <row r="1671" spans="1:124" s="19" customFormat="1" x14ac:dyDescent="0.2">
      <c r="A1671" s="18"/>
      <c r="DR1671" s="20"/>
      <c r="DS1671" s="20"/>
      <c r="DT1671" s="20"/>
    </row>
    <row r="1672" spans="1:124" s="19" customFormat="1" x14ac:dyDescent="0.2">
      <c r="A1672" s="18"/>
      <c r="DR1672" s="20"/>
      <c r="DS1672" s="20"/>
      <c r="DT1672" s="20"/>
    </row>
    <row r="1673" spans="1:124" s="19" customFormat="1" x14ac:dyDescent="0.2">
      <c r="A1673" s="18"/>
      <c r="DR1673" s="20"/>
      <c r="DS1673" s="20"/>
      <c r="DT1673" s="20"/>
    </row>
    <row r="1674" spans="1:124" s="19" customFormat="1" x14ac:dyDescent="0.2">
      <c r="A1674" s="18"/>
      <c r="DR1674" s="20"/>
      <c r="DS1674" s="20"/>
      <c r="DT1674" s="20"/>
    </row>
    <row r="1675" spans="1:124" s="19" customFormat="1" x14ac:dyDescent="0.2">
      <c r="A1675" s="18"/>
      <c r="DR1675" s="20"/>
      <c r="DS1675" s="20"/>
      <c r="DT1675" s="20"/>
    </row>
    <row r="1676" spans="1:124" s="19" customFormat="1" x14ac:dyDescent="0.2">
      <c r="A1676" s="18"/>
      <c r="DR1676" s="20"/>
      <c r="DS1676" s="20"/>
      <c r="DT1676" s="20"/>
    </row>
    <row r="1677" spans="1:124" s="19" customFormat="1" x14ac:dyDescent="0.2">
      <c r="A1677" s="18"/>
      <c r="DR1677" s="20"/>
      <c r="DS1677" s="20"/>
      <c r="DT1677" s="20"/>
    </row>
    <row r="1678" spans="1:124" s="19" customFormat="1" x14ac:dyDescent="0.2">
      <c r="A1678" s="18"/>
      <c r="DR1678" s="20"/>
      <c r="DS1678" s="20"/>
      <c r="DT1678" s="20"/>
    </row>
    <row r="1679" spans="1:124" s="19" customFormat="1" x14ac:dyDescent="0.2">
      <c r="A1679" s="18"/>
      <c r="DR1679" s="20"/>
      <c r="DS1679" s="20"/>
      <c r="DT1679" s="20"/>
    </row>
    <row r="1680" spans="1:124" s="19" customFormat="1" x14ac:dyDescent="0.2">
      <c r="A1680" s="18"/>
      <c r="DR1680" s="20"/>
      <c r="DS1680" s="20"/>
      <c r="DT1680" s="20"/>
    </row>
    <row r="1681" spans="1:124" s="19" customFormat="1" x14ac:dyDescent="0.2">
      <c r="A1681" s="18"/>
      <c r="DR1681" s="20"/>
      <c r="DS1681" s="20"/>
      <c r="DT1681" s="20"/>
    </row>
    <row r="1682" spans="1:124" s="19" customFormat="1" x14ac:dyDescent="0.2">
      <c r="A1682" s="18"/>
      <c r="DR1682" s="20"/>
      <c r="DS1682" s="20"/>
      <c r="DT1682" s="20"/>
    </row>
    <row r="1683" spans="1:124" s="19" customFormat="1" x14ac:dyDescent="0.2">
      <c r="A1683" s="18"/>
      <c r="DR1683" s="20"/>
      <c r="DS1683" s="20"/>
      <c r="DT1683" s="20"/>
    </row>
    <row r="1684" spans="1:124" s="19" customFormat="1" x14ac:dyDescent="0.2">
      <c r="A1684" s="18"/>
      <c r="DR1684" s="20"/>
      <c r="DS1684" s="20"/>
      <c r="DT1684" s="20"/>
    </row>
    <row r="1685" spans="1:124" s="19" customFormat="1" x14ac:dyDescent="0.2">
      <c r="A1685" s="18"/>
      <c r="DR1685" s="20"/>
      <c r="DS1685" s="20"/>
      <c r="DT1685" s="20"/>
    </row>
    <row r="1686" spans="1:124" s="19" customFormat="1" x14ac:dyDescent="0.2">
      <c r="A1686" s="18"/>
      <c r="DR1686" s="20"/>
      <c r="DS1686" s="20"/>
      <c r="DT1686" s="20"/>
    </row>
    <row r="1687" spans="1:124" s="19" customFormat="1" x14ac:dyDescent="0.2">
      <c r="A1687" s="18"/>
      <c r="DR1687" s="20"/>
      <c r="DS1687" s="20"/>
      <c r="DT1687" s="20"/>
    </row>
    <row r="1688" spans="1:124" s="19" customFormat="1" x14ac:dyDescent="0.2">
      <c r="A1688" s="18"/>
      <c r="DR1688" s="20"/>
      <c r="DS1688" s="20"/>
      <c r="DT1688" s="20"/>
    </row>
    <row r="1689" spans="1:124" s="19" customFormat="1" x14ac:dyDescent="0.2">
      <c r="A1689" s="18"/>
      <c r="DR1689" s="20"/>
      <c r="DS1689" s="20"/>
      <c r="DT1689" s="20"/>
    </row>
    <row r="1690" spans="1:124" s="19" customFormat="1" x14ac:dyDescent="0.2">
      <c r="A1690" s="18"/>
      <c r="DR1690" s="20"/>
      <c r="DS1690" s="20"/>
      <c r="DT1690" s="20"/>
    </row>
    <row r="1691" spans="1:124" s="19" customFormat="1" x14ac:dyDescent="0.2">
      <c r="A1691" s="18"/>
      <c r="DR1691" s="20"/>
      <c r="DS1691" s="20"/>
      <c r="DT1691" s="20"/>
    </row>
    <row r="1692" spans="1:124" s="19" customFormat="1" x14ac:dyDescent="0.2">
      <c r="A1692" s="18"/>
      <c r="DR1692" s="20"/>
      <c r="DS1692" s="20"/>
      <c r="DT1692" s="20"/>
    </row>
    <row r="1693" spans="1:124" s="19" customFormat="1" x14ac:dyDescent="0.2">
      <c r="A1693" s="18"/>
      <c r="DR1693" s="20"/>
      <c r="DS1693" s="20"/>
      <c r="DT1693" s="20"/>
    </row>
    <row r="1694" spans="1:124" s="19" customFormat="1" x14ac:dyDescent="0.2">
      <c r="A1694" s="18"/>
      <c r="DR1694" s="20"/>
      <c r="DS1694" s="20"/>
      <c r="DT1694" s="20"/>
    </row>
    <row r="1695" spans="1:124" s="19" customFormat="1" x14ac:dyDescent="0.2">
      <c r="A1695" s="18"/>
      <c r="DR1695" s="20"/>
      <c r="DS1695" s="20"/>
      <c r="DT1695" s="20"/>
    </row>
    <row r="1696" spans="1:124" s="19" customFormat="1" x14ac:dyDescent="0.2">
      <c r="A1696" s="18"/>
      <c r="DR1696" s="20"/>
      <c r="DS1696" s="20"/>
      <c r="DT1696" s="20"/>
    </row>
    <row r="1697" spans="1:124" s="19" customFormat="1" x14ac:dyDescent="0.2">
      <c r="A1697" s="18"/>
      <c r="DR1697" s="20"/>
      <c r="DS1697" s="20"/>
      <c r="DT1697" s="20"/>
    </row>
    <row r="1698" spans="1:124" s="19" customFormat="1" x14ac:dyDescent="0.2">
      <c r="A1698" s="18"/>
      <c r="DR1698" s="20"/>
      <c r="DS1698" s="20"/>
      <c r="DT1698" s="20"/>
    </row>
    <row r="1699" spans="1:124" s="19" customFormat="1" x14ac:dyDescent="0.2">
      <c r="A1699" s="18"/>
      <c r="DR1699" s="20"/>
      <c r="DS1699" s="20"/>
      <c r="DT1699" s="20"/>
    </row>
    <row r="1700" spans="1:124" s="19" customFormat="1" x14ac:dyDescent="0.2">
      <c r="A1700" s="18"/>
      <c r="DR1700" s="20"/>
      <c r="DS1700" s="20"/>
      <c r="DT1700" s="20"/>
    </row>
    <row r="1701" spans="1:124" s="19" customFormat="1" x14ac:dyDescent="0.2">
      <c r="A1701" s="18"/>
      <c r="DR1701" s="20"/>
      <c r="DS1701" s="20"/>
      <c r="DT1701" s="20"/>
    </row>
    <row r="1702" spans="1:124" s="19" customFormat="1" x14ac:dyDescent="0.2">
      <c r="A1702" s="18"/>
      <c r="DR1702" s="20"/>
      <c r="DS1702" s="20"/>
      <c r="DT1702" s="20"/>
    </row>
    <row r="1703" spans="1:124" s="19" customFormat="1" x14ac:dyDescent="0.2">
      <c r="A1703" s="18"/>
      <c r="DR1703" s="20"/>
      <c r="DS1703" s="20"/>
      <c r="DT1703" s="20"/>
    </row>
    <row r="1704" spans="1:124" s="19" customFormat="1" x14ac:dyDescent="0.2">
      <c r="A1704" s="18"/>
      <c r="DR1704" s="20"/>
      <c r="DS1704" s="20"/>
      <c r="DT1704" s="20"/>
    </row>
    <row r="1705" spans="1:124" s="19" customFormat="1" x14ac:dyDescent="0.2">
      <c r="A1705" s="18"/>
      <c r="DR1705" s="20"/>
      <c r="DS1705" s="20"/>
      <c r="DT1705" s="20"/>
    </row>
    <row r="1706" spans="1:124" s="19" customFormat="1" x14ac:dyDescent="0.2">
      <c r="A1706" s="18"/>
      <c r="DR1706" s="20"/>
      <c r="DS1706" s="20"/>
      <c r="DT1706" s="20"/>
    </row>
    <row r="1707" spans="1:124" s="19" customFormat="1" x14ac:dyDescent="0.2">
      <c r="A1707" s="18"/>
      <c r="DR1707" s="20"/>
      <c r="DS1707" s="20"/>
      <c r="DT1707" s="20"/>
    </row>
    <row r="1708" spans="1:124" s="19" customFormat="1" x14ac:dyDescent="0.2">
      <c r="A1708" s="18"/>
      <c r="DR1708" s="20"/>
      <c r="DS1708" s="20"/>
      <c r="DT1708" s="20"/>
    </row>
    <row r="1709" spans="1:124" s="19" customFormat="1" x14ac:dyDescent="0.2">
      <c r="A1709" s="18"/>
      <c r="DR1709" s="20"/>
      <c r="DS1709" s="20"/>
      <c r="DT1709" s="20"/>
    </row>
    <row r="1710" spans="1:124" s="19" customFormat="1" x14ac:dyDescent="0.2">
      <c r="A1710" s="18"/>
      <c r="DR1710" s="20"/>
      <c r="DS1710" s="20"/>
      <c r="DT1710" s="20"/>
    </row>
    <row r="1711" spans="1:124" s="19" customFormat="1" x14ac:dyDescent="0.2">
      <c r="A1711" s="18"/>
      <c r="DR1711" s="20"/>
      <c r="DS1711" s="20"/>
      <c r="DT1711" s="20"/>
    </row>
    <row r="1712" spans="1:124" s="19" customFormat="1" x14ac:dyDescent="0.2">
      <c r="A1712" s="18"/>
      <c r="DR1712" s="20"/>
      <c r="DS1712" s="20"/>
      <c r="DT1712" s="20"/>
    </row>
    <row r="1713" spans="1:124" s="19" customFormat="1" x14ac:dyDescent="0.2">
      <c r="A1713" s="18"/>
      <c r="DR1713" s="20"/>
      <c r="DS1713" s="20"/>
      <c r="DT1713" s="20"/>
    </row>
    <row r="1714" spans="1:124" s="19" customFormat="1" x14ac:dyDescent="0.2">
      <c r="A1714" s="18"/>
      <c r="DR1714" s="20"/>
      <c r="DS1714" s="20"/>
      <c r="DT1714" s="20"/>
    </row>
    <row r="1715" spans="1:124" s="19" customFormat="1" x14ac:dyDescent="0.2">
      <c r="A1715" s="18"/>
      <c r="DR1715" s="20"/>
      <c r="DS1715" s="20"/>
      <c r="DT1715" s="20"/>
    </row>
    <row r="1716" spans="1:124" s="19" customFormat="1" x14ac:dyDescent="0.2">
      <c r="A1716" s="18"/>
      <c r="DR1716" s="20"/>
      <c r="DS1716" s="20"/>
      <c r="DT1716" s="20"/>
    </row>
    <row r="1717" spans="1:124" s="19" customFormat="1" x14ac:dyDescent="0.2">
      <c r="A1717" s="18"/>
      <c r="DR1717" s="20"/>
      <c r="DS1717" s="20"/>
      <c r="DT1717" s="20"/>
    </row>
    <row r="1718" spans="1:124" s="19" customFormat="1" x14ac:dyDescent="0.2">
      <c r="A1718" s="18"/>
      <c r="DR1718" s="20"/>
      <c r="DS1718" s="20"/>
      <c r="DT1718" s="20"/>
    </row>
    <row r="1719" spans="1:124" s="19" customFormat="1" x14ac:dyDescent="0.2">
      <c r="A1719" s="18"/>
      <c r="DR1719" s="20"/>
      <c r="DS1719" s="20"/>
      <c r="DT1719" s="20"/>
    </row>
    <row r="1720" spans="1:124" s="19" customFormat="1" x14ac:dyDescent="0.2">
      <c r="A1720" s="18"/>
      <c r="DR1720" s="20"/>
      <c r="DS1720" s="20"/>
      <c r="DT1720" s="20"/>
    </row>
    <row r="1721" spans="1:124" s="19" customFormat="1" x14ac:dyDescent="0.2">
      <c r="A1721" s="18"/>
      <c r="DR1721" s="20"/>
      <c r="DS1721" s="20"/>
      <c r="DT1721" s="20"/>
    </row>
    <row r="1722" spans="1:124" s="19" customFormat="1" x14ac:dyDescent="0.2">
      <c r="A1722" s="18"/>
      <c r="DR1722" s="20"/>
      <c r="DS1722" s="20"/>
      <c r="DT1722" s="20"/>
    </row>
    <row r="1723" spans="1:124" s="19" customFormat="1" x14ac:dyDescent="0.2">
      <c r="A1723" s="18"/>
      <c r="DR1723" s="20"/>
      <c r="DS1723" s="20"/>
      <c r="DT1723" s="20"/>
    </row>
    <row r="1724" spans="1:124" s="19" customFormat="1" x14ac:dyDescent="0.2">
      <c r="A1724" s="18"/>
      <c r="DR1724" s="20"/>
      <c r="DS1724" s="20"/>
      <c r="DT1724" s="20"/>
    </row>
    <row r="1725" spans="1:124" s="19" customFormat="1" x14ac:dyDescent="0.2">
      <c r="A1725" s="18"/>
      <c r="DR1725" s="20"/>
      <c r="DS1725" s="20"/>
      <c r="DT1725" s="20"/>
    </row>
    <row r="1726" spans="1:124" s="19" customFormat="1" x14ac:dyDescent="0.2">
      <c r="A1726" s="18"/>
      <c r="DR1726" s="20"/>
      <c r="DS1726" s="20"/>
      <c r="DT1726" s="20"/>
    </row>
    <row r="1727" spans="1:124" s="19" customFormat="1" x14ac:dyDescent="0.2">
      <c r="A1727" s="18"/>
      <c r="DR1727" s="20"/>
      <c r="DS1727" s="20"/>
      <c r="DT1727" s="20"/>
    </row>
    <row r="1728" spans="1:124" s="19" customFormat="1" x14ac:dyDescent="0.2">
      <c r="A1728" s="18"/>
      <c r="DR1728" s="20"/>
      <c r="DS1728" s="20"/>
      <c r="DT1728" s="20"/>
    </row>
    <row r="1729" spans="1:124" s="19" customFormat="1" x14ac:dyDescent="0.2">
      <c r="A1729" s="18"/>
      <c r="DR1729" s="20"/>
      <c r="DS1729" s="20"/>
      <c r="DT1729" s="20"/>
    </row>
    <row r="1730" spans="1:124" s="19" customFormat="1" x14ac:dyDescent="0.2">
      <c r="A1730" s="18"/>
      <c r="DR1730" s="20"/>
      <c r="DS1730" s="20"/>
      <c r="DT1730" s="20"/>
    </row>
    <row r="1731" spans="1:124" s="19" customFormat="1" x14ac:dyDescent="0.2">
      <c r="A1731" s="18"/>
      <c r="DR1731" s="20"/>
      <c r="DS1731" s="20"/>
      <c r="DT1731" s="20"/>
    </row>
    <row r="1732" spans="1:124" s="19" customFormat="1" x14ac:dyDescent="0.2">
      <c r="A1732" s="18"/>
      <c r="DR1732" s="20"/>
      <c r="DS1732" s="20"/>
      <c r="DT1732" s="20"/>
    </row>
    <row r="1733" spans="1:124" s="19" customFormat="1" x14ac:dyDescent="0.2">
      <c r="A1733" s="18"/>
      <c r="DR1733" s="20"/>
      <c r="DS1733" s="20"/>
      <c r="DT1733" s="20"/>
    </row>
    <row r="1734" spans="1:124" s="19" customFormat="1" x14ac:dyDescent="0.2">
      <c r="A1734" s="18"/>
      <c r="DR1734" s="20"/>
      <c r="DS1734" s="20"/>
      <c r="DT1734" s="20"/>
    </row>
    <row r="1735" spans="1:124" s="19" customFormat="1" x14ac:dyDescent="0.2">
      <c r="A1735" s="18"/>
      <c r="DR1735" s="20"/>
      <c r="DS1735" s="20"/>
      <c r="DT1735" s="20"/>
    </row>
    <row r="1736" spans="1:124" s="19" customFormat="1" x14ac:dyDescent="0.2">
      <c r="A1736" s="18"/>
      <c r="DR1736" s="20"/>
      <c r="DS1736" s="20"/>
      <c r="DT1736" s="20"/>
    </row>
    <row r="1737" spans="1:124" s="19" customFormat="1" x14ac:dyDescent="0.2">
      <c r="A1737" s="18"/>
      <c r="DR1737" s="20"/>
      <c r="DS1737" s="20"/>
      <c r="DT1737" s="20"/>
    </row>
    <row r="1738" spans="1:124" s="19" customFormat="1" x14ac:dyDescent="0.2">
      <c r="A1738" s="18"/>
      <c r="DR1738" s="20"/>
      <c r="DS1738" s="20"/>
      <c r="DT1738" s="20"/>
    </row>
    <row r="1739" spans="1:124" s="19" customFormat="1" x14ac:dyDescent="0.2">
      <c r="A1739" s="18"/>
      <c r="DR1739" s="20"/>
      <c r="DS1739" s="20"/>
      <c r="DT1739" s="20"/>
    </row>
    <row r="1740" spans="1:124" s="19" customFormat="1" x14ac:dyDescent="0.2">
      <c r="A1740" s="18"/>
      <c r="DR1740" s="20"/>
      <c r="DS1740" s="20"/>
      <c r="DT1740" s="20"/>
    </row>
    <row r="1741" spans="1:124" s="19" customFormat="1" x14ac:dyDescent="0.2">
      <c r="A1741" s="18"/>
      <c r="DR1741" s="20"/>
      <c r="DS1741" s="20"/>
      <c r="DT1741" s="20"/>
    </row>
    <row r="1742" spans="1:124" s="19" customFormat="1" x14ac:dyDescent="0.2">
      <c r="A1742" s="18"/>
      <c r="DR1742" s="20"/>
      <c r="DS1742" s="20"/>
      <c r="DT1742" s="20"/>
    </row>
    <row r="1743" spans="1:124" s="19" customFormat="1" x14ac:dyDescent="0.2">
      <c r="A1743" s="18"/>
      <c r="DR1743" s="20"/>
      <c r="DS1743" s="20"/>
      <c r="DT1743" s="20"/>
    </row>
    <row r="1744" spans="1:124" s="19" customFormat="1" x14ac:dyDescent="0.2">
      <c r="A1744" s="18"/>
      <c r="DR1744" s="20"/>
      <c r="DS1744" s="20"/>
      <c r="DT1744" s="20"/>
    </row>
    <row r="1745" spans="1:124" s="19" customFormat="1" x14ac:dyDescent="0.2">
      <c r="A1745" s="18"/>
      <c r="DR1745" s="20"/>
      <c r="DS1745" s="20"/>
      <c r="DT1745" s="20"/>
    </row>
    <row r="1746" spans="1:124" s="19" customFormat="1" x14ac:dyDescent="0.2">
      <c r="A1746" s="18"/>
      <c r="DR1746" s="20"/>
      <c r="DS1746" s="20"/>
      <c r="DT1746" s="20"/>
    </row>
    <row r="1747" spans="1:124" s="19" customFormat="1" x14ac:dyDescent="0.2">
      <c r="A1747" s="18"/>
      <c r="DR1747" s="20"/>
      <c r="DS1747" s="20"/>
      <c r="DT1747" s="20"/>
    </row>
    <row r="1748" spans="1:124" s="19" customFormat="1" x14ac:dyDescent="0.2">
      <c r="A1748" s="18"/>
      <c r="DR1748" s="20"/>
      <c r="DS1748" s="20"/>
      <c r="DT1748" s="20"/>
    </row>
    <row r="1749" spans="1:124" s="19" customFormat="1" x14ac:dyDescent="0.2">
      <c r="A1749" s="18"/>
      <c r="DR1749" s="20"/>
      <c r="DS1749" s="20"/>
      <c r="DT1749" s="20"/>
    </row>
    <row r="1750" spans="1:124" s="19" customFormat="1" x14ac:dyDescent="0.2">
      <c r="A1750" s="18"/>
      <c r="DR1750" s="20"/>
      <c r="DS1750" s="20"/>
      <c r="DT1750" s="20"/>
    </row>
    <row r="1751" spans="1:124" s="19" customFormat="1" x14ac:dyDescent="0.2">
      <c r="A1751" s="18"/>
      <c r="DR1751" s="20"/>
      <c r="DS1751" s="20"/>
      <c r="DT1751" s="20"/>
    </row>
    <row r="1752" spans="1:124" s="19" customFormat="1" x14ac:dyDescent="0.2">
      <c r="A1752" s="18"/>
      <c r="DR1752" s="20"/>
      <c r="DS1752" s="20"/>
      <c r="DT1752" s="20"/>
    </row>
    <row r="1753" spans="1:124" s="19" customFormat="1" x14ac:dyDescent="0.2">
      <c r="A1753" s="18"/>
      <c r="DR1753" s="20"/>
      <c r="DS1753" s="20"/>
      <c r="DT1753" s="20"/>
    </row>
    <row r="1754" spans="1:124" s="19" customFormat="1" x14ac:dyDescent="0.2">
      <c r="A1754" s="18"/>
      <c r="DR1754" s="20"/>
      <c r="DS1754" s="20"/>
      <c r="DT1754" s="20"/>
    </row>
    <row r="1755" spans="1:124" s="19" customFormat="1" x14ac:dyDescent="0.2">
      <c r="A1755" s="18"/>
      <c r="DR1755" s="20"/>
      <c r="DS1755" s="20"/>
      <c r="DT1755" s="20"/>
    </row>
    <row r="1756" spans="1:124" s="19" customFormat="1" x14ac:dyDescent="0.2">
      <c r="A1756" s="18"/>
      <c r="DR1756" s="20"/>
      <c r="DS1756" s="20"/>
      <c r="DT1756" s="20"/>
    </row>
    <row r="1757" spans="1:124" s="19" customFormat="1" x14ac:dyDescent="0.2">
      <c r="A1757" s="18"/>
      <c r="DR1757" s="20"/>
      <c r="DS1757" s="20"/>
      <c r="DT1757" s="20"/>
    </row>
    <row r="1758" spans="1:124" s="19" customFormat="1" x14ac:dyDescent="0.2">
      <c r="A1758" s="18"/>
      <c r="DR1758" s="20"/>
      <c r="DS1758" s="20"/>
      <c r="DT1758" s="20"/>
    </row>
    <row r="1759" spans="1:124" s="19" customFormat="1" x14ac:dyDescent="0.2">
      <c r="A1759" s="18"/>
      <c r="DR1759" s="20"/>
      <c r="DS1759" s="20"/>
      <c r="DT1759" s="20"/>
    </row>
    <row r="1760" spans="1:124" s="19" customFormat="1" x14ac:dyDescent="0.2">
      <c r="A1760" s="18"/>
      <c r="DR1760" s="20"/>
      <c r="DS1760" s="20"/>
      <c r="DT1760" s="20"/>
    </row>
    <row r="1761" spans="1:124" s="19" customFormat="1" x14ac:dyDescent="0.2">
      <c r="A1761" s="18"/>
      <c r="DR1761" s="20"/>
      <c r="DS1761" s="20"/>
      <c r="DT1761" s="20"/>
    </row>
    <row r="1762" spans="1:124" s="19" customFormat="1" x14ac:dyDescent="0.2">
      <c r="A1762" s="18"/>
      <c r="DR1762" s="20"/>
      <c r="DS1762" s="20"/>
      <c r="DT1762" s="20"/>
    </row>
    <row r="1763" spans="1:124" s="19" customFormat="1" x14ac:dyDescent="0.2">
      <c r="A1763" s="18"/>
      <c r="DR1763" s="20"/>
      <c r="DS1763" s="20"/>
      <c r="DT1763" s="20"/>
    </row>
    <row r="1764" spans="1:124" s="19" customFormat="1" x14ac:dyDescent="0.2">
      <c r="A1764" s="18"/>
      <c r="DR1764" s="20"/>
      <c r="DS1764" s="20"/>
      <c r="DT1764" s="20"/>
    </row>
    <row r="1765" spans="1:124" s="19" customFormat="1" x14ac:dyDescent="0.2">
      <c r="A1765" s="18"/>
      <c r="DR1765" s="20"/>
      <c r="DS1765" s="20"/>
      <c r="DT1765" s="20"/>
    </row>
    <row r="1766" spans="1:124" s="19" customFormat="1" x14ac:dyDescent="0.2">
      <c r="A1766" s="18"/>
      <c r="DR1766" s="20"/>
      <c r="DS1766" s="20"/>
      <c r="DT1766" s="20"/>
    </row>
    <row r="1767" spans="1:124" s="19" customFormat="1" x14ac:dyDescent="0.2">
      <c r="A1767" s="18"/>
      <c r="DR1767" s="20"/>
      <c r="DS1767" s="20"/>
      <c r="DT1767" s="20"/>
    </row>
    <row r="1768" spans="1:124" s="19" customFormat="1" x14ac:dyDescent="0.2">
      <c r="A1768" s="18"/>
      <c r="DR1768" s="20"/>
      <c r="DS1768" s="20"/>
      <c r="DT1768" s="20"/>
    </row>
    <row r="1769" spans="1:124" s="19" customFormat="1" x14ac:dyDescent="0.2">
      <c r="A1769" s="18"/>
      <c r="DR1769" s="20"/>
      <c r="DS1769" s="20"/>
      <c r="DT1769" s="20"/>
    </row>
    <row r="1770" spans="1:124" s="19" customFormat="1" x14ac:dyDescent="0.2">
      <c r="A1770" s="18"/>
      <c r="DR1770" s="20"/>
      <c r="DS1770" s="20"/>
      <c r="DT1770" s="20"/>
    </row>
    <row r="1771" spans="1:124" s="19" customFormat="1" x14ac:dyDescent="0.2">
      <c r="A1771" s="18"/>
      <c r="DR1771" s="20"/>
      <c r="DS1771" s="20"/>
      <c r="DT1771" s="20"/>
    </row>
    <row r="1772" spans="1:124" s="19" customFormat="1" x14ac:dyDescent="0.2">
      <c r="A1772" s="18"/>
      <c r="DR1772" s="20"/>
      <c r="DS1772" s="20"/>
      <c r="DT1772" s="20"/>
    </row>
    <row r="1773" spans="1:124" s="19" customFormat="1" x14ac:dyDescent="0.2">
      <c r="A1773" s="18"/>
      <c r="DR1773" s="20"/>
      <c r="DS1773" s="20"/>
      <c r="DT1773" s="20"/>
    </row>
    <row r="1774" spans="1:124" s="19" customFormat="1" x14ac:dyDescent="0.2">
      <c r="A1774" s="18"/>
      <c r="DR1774" s="20"/>
      <c r="DS1774" s="20"/>
      <c r="DT1774" s="20"/>
    </row>
    <row r="1775" spans="1:124" s="19" customFormat="1" x14ac:dyDescent="0.2">
      <c r="A1775" s="18"/>
      <c r="DR1775" s="20"/>
      <c r="DS1775" s="20"/>
      <c r="DT1775" s="20"/>
    </row>
    <row r="1776" spans="1:124" s="19" customFormat="1" x14ac:dyDescent="0.2">
      <c r="A1776" s="18"/>
      <c r="DR1776" s="20"/>
      <c r="DS1776" s="20"/>
      <c r="DT1776" s="20"/>
    </row>
    <row r="1777" spans="1:124" s="19" customFormat="1" x14ac:dyDescent="0.2">
      <c r="A1777" s="18"/>
      <c r="DR1777" s="20"/>
      <c r="DS1777" s="20"/>
      <c r="DT1777" s="20"/>
    </row>
    <row r="1778" spans="1:124" s="19" customFormat="1" x14ac:dyDescent="0.2">
      <c r="A1778" s="18"/>
      <c r="DR1778" s="20"/>
      <c r="DS1778" s="20"/>
      <c r="DT1778" s="20"/>
    </row>
    <row r="1779" spans="1:124" s="19" customFormat="1" x14ac:dyDescent="0.2">
      <c r="A1779" s="18"/>
      <c r="DR1779" s="20"/>
      <c r="DS1779" s="20"/>
      <c r="DT1779" s="20"/>
    </row>
    <row r="1780" spans="1:124" s="19" customFormat="1" x14ac:dyDescent="0.2">
      <c r="A1780" s="18"/>
      <c r="DR1780" s="20"/>
      <c r="DS1780" s="20"/>
      <c r="DT1780" s="20"/>
    </row>
    <row r="1781" spans="1:124" s="19" customFormat="1" x14ac:dyDescent="0.2">
      <c r="A1781" s="18"/>
      <c r="DR1781" s="20"/>
      <c r="DS1781" s="20"/>
      <c r="DT1781" s="20"/>
    </row>
    <row r="1782" spans="1:124" s="19" customFormat="1" x14ac:dyDescent="0.2">
      <c r="A1782" s="18"/>
      <c r="DR1782" s="20"/>
      <c r="DS1782" s="20"/>
      <c r="DT1782" s="20"/>
    </row>
    <row r="1783" spans="1:124" s="19" customFormat="1" x14ac:dyDescent="0.2">
      <c r="A1783" s="18"/>
      <c r="DR1783" s="20"/>
      <c r="DS1783" s="20"/>
      <c r="DT1783" s="20"/>
    </row>
    <row r="1784" spans="1:124" s="19" customFormat="1" x14ac:dyDescent="0.2">
      <c r="A1784" s="18"/>
      <c r="DR1784" s="20"/>
      <c r="DS1784" s="20"/>
      <c r="DT1784" s="20"/>
    </row>
    <row r="1785" spans="1:124" s="19" customFormat="1" x14ac:dyDescent="0.2">
      <c r="A1785" s="18"/>
      <c r="DR1785" s="20"/>
      <c r="DS1785" s="20"/>
      <c r="DT1785" s="20"/>
    </row>
    <row r="1786" spans="1:124" s="19" customFormat="1" x14ac:dyDescent="0.2">
      <c r="A1786" s="18"/>
      <c r="DR1786" s="20"/>
      <c r="DS1786" s="20"/>
      <c r="DT1786" s="20"/>
    </row>
    <row r="1787" spans="1:124" s="19" customFormat="1" x14ac:dyDescent="0.2">
      <c r="A1787" s="18"/>
      <c r="DR1787" s="20"/>
      <c r="DS1787" s="20"/>
      <c r="DT1787" s="20"/>
    </row>
    <row r="1788" spans="1:124" s="19" customFormat="1" x14ac:dyDescent="0.2">
      <c r="A1788" s="18"/>
      <c r="DR1788" s="20"/>
      <c r="DS1788" s="20"/>
      <c r="DT1788" s="20"/>
    </row>
    <row r="1789" spans="1:124" s="19" customFormat="1" x14ac:dyDescent="0.2">
      <c r="A1789" s="18"/>
      <c r="DR1789" s="20"/>
      <c r="DS1789" s="20"/>
      <c r="DT1789" s="20"/>
    </row>
    <row r="1790" spans="1:124" s="19" customFormat="1" x14ac:dyDescent="0.2">
      <c r="A1790" s="18"/>
      <c r="DR1790" s="20"/>
      <c r="DS1790" s="20"/>
      <c r="DT1790" s="20"/>
    </row>
    <row r="1791" spans="1:124" s="19" customFormat="1" x14ac:dyDescent="0.2">
      <c r="A1791" s="18"/>
      <c r="DR1791" s="20"/>
      <c r="DS1791" s="20"/>
      <c r="DT1791" s="20"/>
    </row>
    <row r="1792" spans="1:124" s="19" customFormat="1" x14ac:dyDescent="0.2">
      <c r="A1792" s="18"/>
      <c r="DR1792" s="20"/>
      <c r="DS1792" s="20"/>
      <c r="DT1792" s="20"/>
    </row>
    <row r="1793" spans="1:124" s="19" customFormat="1" x14ac:dyDescent="0.2">
      <c r="A1793" s="18"/>
      <c r="DR1793" s="20"/>
      <c r="DS1793" s="20"/>
      <c r="DT1793" s="20"/>
    </row>
    <row r="1794" spans="1:124" s="19" customFormat="1" x14ac:dyDescent="0.2">
      <c r="A1794" s="18"/>
      <c r="DR1794" s="20"/>
      <c r="DS1794" s="20"/>
      <c r="DT1794" s="20"/>
    </row>
    <row r="1795" spans="1:124" s="19" customFormat="1" x14ac:dyDescent="0.2">
      <c r="A1795" s="18"/>
      <c r="DR1795" s="20"/>
      <c r="DS1795" s="20"/>
      <c r="DT1795" s="20"/>
    </row>
    <row r="1796" spans="1:124" s="19" customFormat="1" x14ac:dyDescent="0.2">
      <c r="A1796" s="18"/>
      <c r="DR1796" s="20"/>
      <c r="DS1796" s="20"/>
      <c r="DT1796" s="20"/>
    </row>
    <row r="1797" spans="1:124" s="19" customFormat="1" x14ac:dyDescent="0.2">
      <c r="A1797" s="18"/>
      <c r="DR1797" s="20"/>
      <c r="DS1797" s="20"/>
      <c r="DT1797" s="20"/>
    </row>
    <row r="1798" spans="1:124" s="19" customFormat="1" x14ac:dyDescent="0.2">
      <c r="A1798" s="18"/>
      <c r="DR1798" s="20"/>
      <c r="DS1798" s="20"/>
      <c r="DT1798" s="20"/>
    </row>
    <row r="1799" spans="1:124" s="19" customFormat="1" x14ac:dyDescent="0.2">
      <c r="A1799" s="18"/>
      <c r="DR1799" s="20"/>
      <c r="DS1799" s="20"/>
      <c r="DT1799" s="20"/>
    </row>
    <row r="1800" spans="1:124" s="19" customFormat="1" x14ac:dyDescent="0.2">
      <c r="A1800" s="18"/>
      <c r="DR1800" s="20"/>
      <c r="DS1800" s="20"/>
      <c r="DT1800" s="20"/>
    </row>
    <row r="1801" spans="1:124" s="19" customFormat="1" x14ac:dyDescent="0.2">
      <c r="A1801" s="18"/>
      <c r="DR1801" s="20"/>
      <c r="DS1801" s="20"/>
      <c r="DT1801" s="20"/>
    </row>
    <row r="1802" spans="1:124" s="19" customFormat="1" x14ac:dyDescent="0.2">
      <c r="A1802" s="18"/>
      <c r="DR1802" s="20"/>
      <c r="DS1802" s="20"/>
      <c r="DT1802" s="20"/>
    </row>
    <row r="1803" spans="1:124" s="19" customFormat="1" x14ac:dyDescent="0.2">
      <c r="A1803" s="18"/>
      <c r="DR1803" s="20"/>
      <c r="DS1803" s="20"/>
      <c r="DT1803" s="20"/>
    </row>
    <row r="1804" spans="1:124" s="19" customFormat="1" x14ac:dyDescent="0.2">
      <c r="A1804" s="18"/>
      <c r="DR1804" s="20"/>
      <c r="DS1804" s="20"/>
      <c r="DT1804" s="20"/>
    </row>
    <row r="1805" spans="1:124" s="19" customFormat="1" x14ac:dyDescent="0.2">
      <c r="A1805" s="18"/>
      <c r="DR1805" s="20"/>
      <c r="DS1805" s="20"/>
      <c r="DT1805" s="20"/>
    </row>
    <row r="1806" spans="1:124" s="19" customFormat="1" x14ac:dyDescent="0.2">
      <c r="A1806" s="18"/>
      <c r="DR1806" s="20"/>
      <c r="DS1806" s="20"/>
      <c r="DT1806" s="20"/>
    </row>
    <row r="1807" spans="1:124" s="19" customFormat="1" x14ac:dyDescent="0.2">
      <c r="A1807" s="18"/>
      <c r="DR1807" s="20"/>
      <c r="DS1807" s="20"/>
      <c r="DT1807" s="20"/>
    </row>
    <row r="1808" spans="1:124" s="19" customFormat="1" x14ac:dyDescent="0.2">
      <c r="A1808" s="18"/>
      <c r="DR1808" s="20"/>
      <c r="DS1808" s="20"/>
      <c r="DT1808" s="20"/>
    </row>
    <row r="1809" spans="1:124" s="19" customFormat="1" x14ac:dyDescent="0.2">
      <c r="A1809" s="18"/>
      <c r="DR1809" s="20"/>
      <c r="DS1809" s="20"/>
      <c r="DT1809" s="20"/>
    </row>
    <row r="1810" spans="1:124" s="19" customFormat="1" x14ac:dyDescent="0.2">
      <c r="A1810" s="18"/>
      <c r="DR1810" s="20"/>
      <c r="DS1810" s="20"/>
      <c r="DT1810" s="20"/>
    </row>
    <row r="1811" spans="1:124" s="19" customFormat="1" x14ac:dyDescent="0.2">
      <c r="A1811" s="18"/>
      <c r="DR1811" s="20"/>
      <c r="DS1811" s="20"/>
      <c r="DT1811" s="20"/>
    </row>
    <row r="1812" spans="1:124" s="19" customFormat="1" x14ac:dyDescent="0.2">
      <c r="A1812" s="18"/>
      <c r="DR1812" s="20"/>
      <c r="DS1812" s="20"/>
      <c r="DT1812" s="20"/>
    </row>
    <row r="1813" spans="1:124" s="19" customFormat="1" x14ac:dyDescent="0.2">
      <c r="A1813" s="18"/>
      <c r="DR1813" s="20"/>
      <c r="DS1813" s="20"/>
      <c r="DT1813" s="20"/>
    </row>
    <row r="1814" spans="1:124" s="19" customFormat="1" x14ac:dyDescent="0.2">
      <c r="A1814" s="18"/>
      <c r="DR1814" s="20"/>
      <c r="DS1814" s="20"/>
      <c r="DT1814" s="20"/>
    </row>
    <row r="1815" spans="1:124" s="19" customFormat="1" x14ac:dyDescent="0.2">
      <c r="A1815" s="18"/>
      <c r="DR1815" s="20"/>
      <c r="DS1815" s="20"/>
      <c r="DT1815" s="20"/>
    </row>
    <row r="1816" spans="1:124" s="19" customFormat="1" x14ac:dyDescent="0.2">
      <c r="A1816" s="18"/>
      <c r="DR1816" s="20"/>
      <c r="DS1816" s="20"/>
      <c r="DT1816" s="20"/>
    </row>
    <row r="1817" spans="1:124" s="19" customFormat="1" x14ac:dyDescent="0.2">
      <c r="A1817" s="18"/>
      <c r="DR1817" s="20"/>
      <c r="DS1817" s="20"/>
      <c r="DT1817" s="20"/>
    </row>
    <row r="1818" spans="1:124" s="19" customFormat="1" x14ac:dyDescent="0.2">
      <c r="A1818" s="18"/>
      <c r="DR1818" s="20"/>
      <c r="DS1818" s="20"/>
      <c r="DT1818" s="20"/>
    </row>
    <row r="1819" spans="1:124" s="19" customFormat="1" x14ac:dyDescent="0.2">
      <c r="A1819" s="18"/>
      <c r="DR1819" s="20"/>
      <c r="DS1819" s="20"/>
      <c r="DT1819" s="20"/>
    </row>
    <row r="1820" spans="1:124" s="19" customFormat="1" x14ac:dyDescent="0.2">
      <c r="A1820" s="18"/>
      <c r="DR1820" s="20"/>
      <c r="DS1820" s="20"/>
      <c r="DT1820" s="20"/>
    </row>
    <row r="1821" spans="1:124" s="19" customFormat="1" x14ac:dyDescent="0.2">
      <c r="A1821" s="18"/>
      <c r="DR1821" s="20"/>
      <c r="DS1821" s="20"/>
      <c r="DT1821" s="20"/>
    </row>
    <row r="1822" spans="1:124" s="19" customFormat="1" x14ac:dyDescent="0.2">
      <c r="A1822" s="18"/>
      <c r="DR1822" s="20"/>
      <c r="DS1822" s="20"/>
      <c r="DT1822" s="20"/>
    </row>
    <row r="1823" spans="1:124" s="19" customFormat="1" x14ac:dyDescent="0.2">
      <c r="A1823" s="18"/>
      <c r="DR1823" s="20"/>
      <c r="DS1823" s="20"/>
      <c r="DT1823" s="20"/>
    </row>
    <row r="1824" spans="1:124" s="19" customFormat="1" x14ac:dyDescent="0.2">
      <c r="A1824" s="18"/>
      <c r="DR1824" s="20"/>
      <c r="DS1824" s="20"/>
      <c r="DT1824" s="20"/>
    </row>
    <row r="1825" spans="1:124" s="19" customFormat="1" x14ac:dyDescent="0.2">
      <c r="A1825" s="18"/>
      <c r="DR1825" s="20"/>
      <c r="DS1825" s="20"/>
      <c r="DT1825" s="20"/>
    </row>
    <row r="1826" spans="1:124" s="19" customFormat="1" x14ac:dyDescent="0.2">
      <c r="A1826" s="18"/>
      <c r="DR1826" s="20"/>
      <c r="DS1826" s="20"/>
      <c r="DT1826" s="20"/>
    </row>
    <row r="1827" spans="1:124" s="19" customFormat="1" x14ac:dyDescent="0.2">
      <c r="A1827" s="18"/>
      <c r="DR1827" s="20"/>
      <c r="DS1827" s="20"/>
      <c r="DT1827" s="20"/>
    </row>
    <row r="1828" spans="1:124" s="19" customFormat="1" x14ac:dyDescent="0.2">
      <c r="A1828" s="18"/>
      <c r="DR1828" s="20"/>
      <c r="DS1828" s="20"/>
      <c r="DT1828" s="20"/>
    </row>
    <row r="1829" spans="1:124" s="19" customFormat="1" x14ac:dyDescent="0.2">
      <c r="A1829" s="18"/>
      <c r="DR1829" s="20"/>
      <c r="DS1829" s="20"/>
      <c r="DT1829" s="20"/>
    </row>
    <row r="1830" spans="1:124" s="19" customFormat="1" x14ac:dyDescent="0.2">
      <c r="A1830" s="18"/>
      <c r="DR1830" s="20"/>
      <c r="DS1830" s="20"/>
      <c r="DT1830" s="20"/>
    </row>
    <row r="1831" spans="1:124" s="19" customFormat="1" x14ac:dyDescent="0.2">
      <c r="A1831" s="18"/>
      <c r="DR1831" s="20"/>
      <c r="DS1831" s="20"/>
      <c r="DT1831" s="20"/>
    </row>
    <row r="1832" spans="1:124" s="19" customFormat="1" x14ac:dyDescent="0.2">
      <c r="A1832" s="18"/>
      <c r="DR1832" s="20"/>
      <c r="DS1832" s="20"/>
      <c r="DT1832" s="20"/>
    </row>
    <row r="1833" spans="1:124" s="19" customFormat="1" x14ac:dyDescent="0.2">
      <c r="A1833" s="18"/>
      <c r="DR1833" s="20"/>
      <c r="DS1833" s="20"/>
      <c r="DT1833" s="20"/>
    </row>
    <row r="1834" spans="1:124" s="19" customFormat="1" x14ac:dyDescent="0.2">
      <c r="A1834" s="18"/>
      <c r="DR1834" s="20"/>
      <c r="DS1834" s="20"/>
      <c r="DT1834" s="20"/>
    </row>
    <row r="1835" spans="1:124" s="19" customFormat="1" x14ac:dyDescent="0.2">
      <c r="A1835" s="18"/>
      <c r="DR1835" s="20"/>
      <c r="DS1835" s="20"/>
      <c r="DT1835" s="20"/>
    </row>
    <row r="1836" spans="1:124" s="19" customFormat="1" x14ac:dyDescent="0.2">
      <c r="A1836" s="18"/>
      <c r="DR1836" s="20"/>
      <c r="DS1836" s="20"/>
      <c r="DT1836" s="20"/>
    </row>
    <row r="1837" spans="1:124" s="19" customFormat="1" x14ac:dyDescent="0.2">
      <c r="A1837" s="18"/>
      <c r="DR1837" s="20"/>
      <c r="DS1837" s="20"/>
      <c r="DT1837" s="20"/>
    </row>
    <row r="1838" spans="1:124" s="19" customFormat="1" x14ac:dyDescent="0.2">
      <c r="A1838" s="18"/>
      <c r="DR1838" s="20"/>
      <c r="DS1838" s="20"/>
      <c r="DT1838" s="20"/>
    </row>
    <row r="1839" spans="1:124" s="19" customFormat="1" x14ac:dyDescent="0.2">
      <c r="A1839" s="18"/>
      <c r="DR1839" s="20"/>
      <c r="DS1839" s="20"/>
      <c r="DT1839" s="20"/>
    </row>
    <row r="1840" spans="1:124" s="19" customFormat="1" x14ac:dyDescent="0.2">
      <c r="A1840" s="18"/>
      <c r="DR1840" s="20"/>
      <c r="DS1840" s="20"/>
      <c r="DT1840" s="20"/>
    </row>
    <row r="1841" spans="1:124" s="19" customFormat="1" x14ac:dyDescent="0.2">
      <c r="A1841" s="18"/>
      <c r="DR1841" s="20"/>
      <c r="DS1841" s="20"/>
      <c r="DT1841" s="20"/>
    </row>
    <row r="1842" spans="1:124" s="19" customFormat="1" x14ac:dyDescent="0.2">
      <c r="A1842" s="18"/>
      <c r="DR1842" s="20"/>
      <c r="DS1842" s="20"/>
      <c r="DT1842" s="20"/>
    </row>
    <row r="1843" spans="1:124" s="19" customFormat="1" x14ac:dyDescent="0.2">
      <c r="A1843" s="18"/>
      <c r="DR1843" s="20"/>
      <c r="DS1843" s="20"/>
      <c r="DT1843" s="20"/>
    </row>
    <row r="1844" spans="1:124" s="19" customFormat="1" x14ac:dyDescent="0.2">
      <c r="A1844" s="18"/>
      <c r="DR1844" s="20"/>
      <c r="DS1844" s="20"/>
      <c r="DT1844" s="20"/>
    </row>
    <row r="1845" spans="1:124" s="19" customFormat="1" x14ac:dyDescent="0.2">
      <c r="A1845" s="18"/>
      <c r="DR1845" s="20"/>
      <c r="DS1845" s="20"/>
      <c r="DT1845" s="20"/>
    </row>
    <row r="1846" spans="1:124" s="19" customFormat="1" x14ac:dyDescent="0.2">
      <c r="A1846" s="18"/>
      <c r="DR1846" s="20"/>
      <c r="DS1846" s="20"/>
      <c r="DT1846" s="20"/>
    </row>
    <row r="1847" spans="1:124" s="19" customFormat="1" x14ac:dyDescent="0.2">
      <c r="A1847" s="18"/>
      <c r="DR1847" s="20"/>
      <c r="DS1847" s="20"/>
      <c r="DT1847" s="20"/>
    </row>
    <row r="1848" spans="1:124" s="19" customFormat="1" x14ac:dyDescent="0.2">
      <c r="A1848" s="18"/>
      <c r="DR1848" s="20"/>
      <c r="DS1848" s="20"/>
      <c r="DT1848" s="20"/>
    </row>
    <row r="1849" spans="1:124" s="19" customFormat="1" x14ac:dyDescent="0.2">
      <c r="A1849" s="18"/>
      <c r="DR1849" s="20"/>
      <c r="DS1849" s="20"/>
      <c r="DT1849" s="20"/>
    </row>
    <row r="1850" spans="1:124" s="19" customFormat="1" x14ac:dyDescent="0.2">
      <c r="A1850" s="18"/>
      <c r="DR1850" s="20"/>
      <c r="DS1850" s="20"/>
      <c r="DT1850" s="20"/>
    </row>
    <row r="1851" spans="1:124" s="19" customFormat="1" x14ac:dyDescent="0.2">
      <c r="A1851" s="18"/>
      <c r="DR1851" s="20"/>
      <c r="DS1851" s="20"/>
      <c r="DT1851" s="20"/>
    </row>
    <row r="1852" spans="1:124" s="19" customFormat="1" x14ac:dyDescent="0.2">
      <c r="A1852" s="18"/>
      <c r="DR1852" s="20"/>
      <c r="DS1852" s="20"/>
      <c r="DT1852" s="20"/>
    </row>
    <row r="1853" spans="1:124" s="19" customFormat="1" x14ac:dyDescent="0.2">
      <c r="A1853" s="18"/>
      <c r="DR1853" s="20"/>
      <c r="DS1853" s="20"/>
      <c r="DT1853" s="20"/>
    </row>
    <row r="1854" spans="1:124" s="19" customFormat="1" x14ac:dyDescent="0.2">
      <c r="A1854" s="18"/>
      <c r="DR1854" s="20"/>
      <c r="DS1854" s="20"/>
      <c r="DT1854" s="20"/>
    </row>
    <row r="1855" spans="1:124" s="19" customFormat="1" x14ac:dyDescent="0.2">
      <c r="A1855" s="18"/>
      <c r="DR1855" s="20"/>
      <c r="DS1855" s="20"/>
      <c r="DT1855" s="20"/>
    </row>
    <row r="1856" spans="1:124" s="19" customFormat="1" x14ac:dyDescent="0.2">
      <c r="A1856" s="18"/>
      <c r="DR1856" s="20"/>
      <c r="DS1856" s="20"/>
      <c r="DT1856" s="20"/>
    </row>
    <row r="1857" spans="1:124" s="19" customFormat="1" x14ac:dyDescent="0.2">
      <c r="A1857" s="18"/>
      <c r="DR1857" s="20"/>
      <c r="DS1857" s="20"/>
      <c r="DT1857" s="20"/>
    </row>
    <row r="1858" spans="1:124" s="19" customFormat="1" x14ac:dyDescent="0.2">
      <c r="A1858" s="18"/>
      <c r="DR1858" s="20"/>
      <c r="DS1858" s="20"/>
      <c r="DT1858" s="20"/>
    </row>
    <row r="1859" spans="1:124" s="19" customFormat="1" x14ac:dyDescent="0.2">
      <c r="A1859" s="18"/>
      <c r="DR1859" s="20"/>
      <c r="DS1859" s="20"/>
      <c r="DT1859" s="20"/>
    </row>
    <row r="1860" spans="1:124" s="19" customFormat="1" x14ac:dyDescent="0.2">
      <c r="A1860" s="18"/>
      <c r="DR1860" s="20"/>
      <c r="DS1860" s="20"/>
      <c r="DT1860" s="20"/>
    </row>
    <row r="1861" spans="1:124" s="19" customFormat="1" x14ac:dyDescent="0.2">
      <c r="A1861" s="18"/>
      <c r="DR1861" s="20"/>
      <c r="DS1861" s="20"/>
      <c r="DT1861" s="20"/>
    </row>
    <row r="1862" spans="1:124" s="19" customFormat="1" x14ac:dyDescent="0.2">
      <c r="A1862" s="18"/>
      <c r="DR1862" s="20"/>
      <c r="DS1862" s="20"/>
      <c r="DT1862" s="20"/>
    </row>
    <row r="1863" spans="1:124" s="19" customFormat="1" x14ac:dyDescent="0.2">
      <c r="A1863" s="18"/>
      <c r="DR1863" s="20"/>
      <c r="DS1863" s="20"/>
      <c r="DT1863" s="20"/>
    </row>
    <row r="1864" spans="1:124" s="19" customFormat="1" x14ac:dyDescent="0.2">
      <c r="A1864" s="18"/>
      <c r="DR1864" s="20"/>
      <c r="DS1864" s="20"/>
      <c r="DT1864" s="20"/>
    </row>
    <row r="1865" spans="1:124" s="19" customFormat="1" x14ac:dyDescent="0.2">
      <c r="A1865" s="18"/>
      <c r="DR1865" s="20"/>
      <c r="DS1865" s="20"/>
      <c r="DT1865" s="20"/>
    </row>
    <row r="1866" spans="1:124" s="19" customFormat="1" x14ac:dyDescent="0.2">
      <c r="A1866" s="18"/>
      <c r="DR1866" s="20"/>
      <c r="DS1866" s="20"/>
      <c r="DT1866" s="20"/>
    </row>
    <row r="1867" spans="1:124" s="19" customFormat="1" x14ac:dyDescent="0.2">
      <c r="A1867" s="18"/>
      <c r="DR1867" s="20"/>
      <c r="DS1867" s="20"/>
      <c r="DT1867" s="20"/>
    </row>
    <row r="1868" spans="1:124" s="19" customFormat="1" x14ac:dyDescent="0.2">
      <c r="A1868" s="18"/>
      <c r="DR1868" s="20"/>
      <c r="DS1868" s="20"/>
      <c r="DT1868" s="20"/>
    </row>
    <row r="1869" spans="1:124" s="19" customFormat="1" x14ac:dyDescent="0.2">
      <c r="A1869" s="18"/>
      <c r="DR1869" s="20"/>
      <c r="DS1869" s="20"/>
      <c r="DT1869" s="20"/>
    </row>
    <row r="1870" spans="1:124" s="19" customFormat="1" x14ac:dyDescent="0.2">
      <c r="A1870" s="18"/>
      <c r="DR1870" s="20"/>
      <c r="DS1870" s="20"/>
      <c r="DT1870" s="20"/>
    </row>
    <row r="1871" spans="1:124" s="19" customFormat="1" x14ac:dyDescent="0.2">
      <c r="A1871" s="18"/>
      <c r="DR1871" s="20"/>
      <c r="DS1871" s="20"/>
      <c r="DT1871" s="20"/>
    </row>
    <row r="1872" spans="1:124" s="19" customFormat="1" x14ac:dyDescent="0.2">
      <c r="A1872" s="18"/>
      <c r="DR1872" s="20"/>
      <c r="DS1872" s="20"/>
      <c r="DT1872" s="20"/>
    </row>
    <row r="1873" spans="1:124" s="19" customFormat="1" x14ac:dyDescent="0.2">
      <c r="A1873" s="18"/>
      <c r="DR1873" s="20"/>
      <c r="DS1873" s="20"/>
      <c r="DT1873" s="20"/>
    </row>
    <row r="1874" spans="1:124" s="19" customFormat="1" x14ac:dyDescent="0.2">
      <c r="A1874" s="18"/>
      <c r="DR1874" s="20"/>
      <c r="DS1874" s="20"/>
      <c r="DT1874" s="20"/>
    </row>
    <row r="1875" spans="1:124" s="19" customFormat="1" x14ac:dyDescent="0.2">
      <c r="A1875" s="18"/>
      <c r="DR1875" s="20"/>
      <c r="DS1875" s="20"/>
      <c r="DT1875" s="20"/>
    </row>
    <row r="1876" spans="1:124" s="19" customFormat="1" x14ac:dyDescent="0.2">
      <c r="A1876" s="18"/>
      <c r="DR1876" s="20"/>
      <c r="DS1876" s="20"/>
      <c r="DT1876" s="20"/>
    </row>
    <row r="1877" spans="1:124" s="19" customFormat="1" x14ac:dyDescent="0.2">
      <c r="A1877" s="18"/>
      <c r="DR1877" s="20"/>
      <c r="DS1877" s="20"/>
      <c r="DT1877" s="20"/>
    </row>
    <row r="1878" spans="1:124" s="19" customFormat="1" x14ac:dyDescent="0.2">
      <c r="A1878" s="18"/>
      <c r="DR1878" s="20"/>
      <c r="DS1878" s="20"/>
      <c r="DT1878" s="20"/>
    </row>
    <row r="1879" spans="1:124" s="19" customFormat="1" x14ac:dyDescent="0.2">
      <c r="A1879" s="18"/>
      <c r="DR1879" s="20"/>
      <c r="DS1879" s="20"/>
      <c r="DT1879" s="20"/>
    </row>
    <row r="1880" spans="1:124" s="19" customFormat="1" x14ac:dyDescent="0.2">
      <c r="A1880" s="18"/>
      <c r="DR1880" s="20"/>
      <c r="DS1880" s="20"/>
      <c r="DT1880" s="20"/>
    </row>
    <row r="1881" spans="1:124" s="19" customFormat="1" x14ac:dyDescent="0.2">
      <c r="A1881" s="18"/>
      <c r="DR1881" s="20"/>
      <c r="DS1881" s="20"/>
      <c r="DT1881" s="20"/>
    </row>
    <row r="1882" spans="1:124" s="19" customFormat="1" x14ac:dyDescent="0.2">
      <c r="A1882" s="18"/>
      <c r="DR1882" s="20"/>
      <c r="DS1882" s="20"/>
      <c r="DT1882" s="20"/>
    </row>
    <row r="1883" spans="1:124" s="19" customFormat="1" x14ac:dyDescent="0.2">
      <c r="A1883" s="18"/>
      <c r="DR1883" s="20"/>
      <c r="DS1883" s="20"/>
      <c r="DT1883" s="20"/>
    </row>
    <row r="1884" spans="1:124" s="19" customFormat="1" x14ac:dyDescent="0.2">
      <c r="A1884" s="18"/>
      <c r="DR1884" s="20"/>
      <c r="DS1884" s="20"/>
      <c r="DT1884" s="20"/>
    </row>
    <row r="1885" spans="1:124" s="19" customFormat="1" x14ac:dyDescent="0.2">
      <c r="A1885" s="18"/>
      <c r="DR1885" s="20"/>
      <c r="DS1885" s="20"/>
      <c r="DT1885" s="20"/>
    </row>
    <row r="1886" spans="1:124" s="19" customFormat="1" x14ac:dyDescent="0.2">
      <c r="A1886" s="18"/>
      <c r="DR1886" s="20"/>
      <c r="DS1886" s="20"/>
      <c r="DT1886" s="20"/>
    </row>
    <row r="1887" spans="1:124" s="19" customFormat="1" x14ac:dyDescent="0.2">
      <c r="A1887" s="18"/>
      <c r="DR1887" s="20"/>
      <c r="DS1887" s="20"/>
      <c r="DT1887" s="20"/>
    </row>
    <row r="1888" spans="1:124" s="19" customFormat="1" x14ac:dyDescent="0.2">
      <c r="A1888" s="18"/>
      <c r="DR1888" s="20"/>
      <c r="DS1888" s="20"/>
      <c r="DT1888" s="20"/>
    </row>
    <row r="1889" spans="1:124" s="19" customFormat="1" x14ac:dyDescent="0.2">
      <c r="A1889" s="18"/>
      <c r="DR1889" s="20"/>
      <c r="DS1889" s="20"/>
      <c r="DT1889" s="20"/>
    </row>
    <row r="1890" spans="1:124" s="19" customFormat="1" x14ac:dyDescent="0.2">
      <c r="A1890" s="18"/>
      <c r="DR1890" s="20"/>
      <c r="DS1890" s="20"/>
      <c r="DT1890" s="20"/>
    </row>
    <row r="1891" spans="1:124" s="19" customFormat="1" x14ac:dyDescent="0.2">
      <c r="A1891" s="18"/>
      <c r="DR1891" s="20"/>
      <c r="DS1891" s="20"/>
      <c r="DT1891" s="20"/>
    </row>
    <row r="1892" spans="1:124" s="19" customFormat="1" x14ac:dyDescent="0.2">
      <c r="A1892" s="18"/>
      <c r="DR1892" s="20"/>
      <c r="DS1892" s="20"/>
      <c r="DT1892" s="20"/>
    </row>
    <row r="1893" spans="1:124" s="19" customFormat="1" x14ac:dyDescent="0.2">
      <c r="A1893" s="18"/>
      <c r="DR1893" s="20"/>
      <c r="DS1893" s="20"/>
      <c r="DT1893" s="20"/>
    </row>
    <row r="1894" spans="1:124" s="19" customFormat="1" x14ac:dyDescent="0.2">
      <c r="A1894" s="18"/>
      <c r="DR1894" s="20"/>
      <c r="DS1894" s="20"/>
      <c r="DT1894" s="20"/>
    </row>
    <row r="1895" spans="1:124" s="19" customFormat="1" x14ac:dyDescent="0.2">
      <c r="A1895" s="18"/>
      <c r="DR1895" s="20"/>
      <c r="DS1895" s="20"/>
      <c r="DT1895" s="20"/>
    </row>
    <row r="1896" spans="1:124" s="19" customFormat="1" x14ac:dyDescent="0.2">
      <c r="A1896" s="18"/>
      <c r="DR1896" s="20"/>
      <c r="DS1896" s="20"/>
      <c r="DT1896" s="20"/>
    </row>
    <row r="1897" spans="1:124" s="19" customFormat="1" x14ac:dyDescent="0.2">
      <c r="A1897" s="18"/>
      <c r="DR1897" s="20"/>
      <c r="DS1897" s="20"/>
      <c r="DT1897" s="20"/>
    </row>
    <row r="1898" spans="1:124" s="19" customFormat="1" x14ac:dyDescent="0.2">
      <c r="A1898" s="18"/>
      <c r="DR1898" s="20"/>
      <c r="DS1898" s="20"/>
      <c r="DT1898" s="20"/>
    </row>
    <row r="1899" spans="1:124" s="19" customFormat="1" x14ac:dyDescent="0.2">
      <c r="A1899" s="18"/>
      <c r="DR1899" s="20"/>
      <c r="DS1899" s="20"/>
      <c r="DT1899" s="20"/>
    </row>
    <row r="1900" spans="1:124" s="19" customFormat="1" x14ac:dyDescent="0.2">
      <c r="A1900" s="18"/>
      <c r="DR1900" s="20"/>
      <c r="DS1900" s="20"/>
      <c r="DT1900" s="20"/>
    </row>
    <row r="1901" spans="1:124" s="19" customFormat="1" x14ac:dyDescent="0.2">
      <c r="A1901" s="18"/>
      <c r="DR1901" s="20"/>
      <c r="DS1901" s="20"/>
      <c r="DT1901" s="20"/>
    </row>
    <row r="1902" spans="1:124" s="19" customFormat="1" x14ac:dyDescent="0.2">
      <c r="A1902" s="18"/>
      <c r="DR1902" s="20"/>
      <c r="DS1902" s="20"/>
      <c r="DT1902" s="20"/>
    </row>
    <row r="1903" spans="1:124" s="19" customFormat="1" x14ac:dyDescent="0.2">
      <c r="A1903" s="18"/>
      <c r="DR1903" s="20"/>
      <c r="DS1903" s="20"/>
      <c r="DT1903" s="20"/>
    </row>
    <row r="1904" spans="1:124" s="19" customFormat="1" x14ac:dyDescent="0.2">
      <c r="A1904" s="18"/>
      <c r="DR1904" s="20"/>
      <c r="DS1904" s="20"/>
      <c r="DT1904" s="20"/>
    </row>
    <row r="1905" spans="1:124" s="19" customFormat="1" x14ac:dyDescent="0.2">
      <c r="A1905" s="18"/>
      <c r="DR1905" s="20"/>
      <c r="DS1905" s="20"/>
      <c r="DT1905" s="20"/>
    </row>
    <row r="1906" spans="1:124" s="19" customFormat="1" x14ac:dyDescent="0.2">
      <c r="A1906" s="18"/>
      <c r="DR1906" s="20"/>
      <c r="DS1906" s="20"/>
      <c r="DT1906" s="20"/>
    </row>
    <row r="1907" spans="1:124" s="19" customFormat="1" x14ac:dyDescent="0.2">
      <c r="A1907" s="18"/>
      <c r="DR1907" s="20"/>
      <c r="DS1907" s="20"/>
      <c r="DT1907" s="20"/>
    </row>
    <row r="1908" spans="1:124" s="19" customFormat="1" x14ac:dyDescent="0.2">
      <c r="A1908" s="18"/>
      <c r="DR1908" s="20"/>
      <c r="DS1908" s="20"/>
      <c r="DT1908" s="20"/>
    </row>
    <row r="1909" spans="1:124" s="19" customFormat="1" x14ac:dyDescent="0.2">
      <c r="A1909" s="18"/>
      <c r="DR1909" s="20"/>
      <c r="DS1909" s="20"/>
      <c r="DT1909" s="20"/>
    </row>
    <row r="1910" spans="1:124" s="19" customFormat="1" x14ac:dyDescent="0.2">
      <c r="A1910" s="18"/>
      <c r="DR1910" s="20"/>
      <c r="DS1910" s="20"/>
      <c r="DT1910" s="20"/>
    </row>
    <row r="1911" spans="1:124" s="19" customFormat="1" x14ac:dyDescent="0.2">
      <c r="A1911" s="18"/>
      <c r="DR1911" s="20"/>
      <c r="DS1911" s="20"/>
      <c r="DT1911" s="20"/>
    </row>
    <row r="1912" spans="1:124" s="19" customFormat="1" x14ac:dyDescent="0.2">
      <c r="A1912" s="18"/>
      <c r="DR1912" s="20"/>
      <c r="DS1912" s="20"/>
      <c r="DT1912" s="20"/>
    </row>
    <row r="1913" spans="1:124" s="19" customFormat="1" x14ac:dyDescent="0.2">
      <c r="A1913" s="18"/>
      <c r="DR1913" s="20"/>
      <c r="DS1913" s="20"/>
      <c r="DT1913" s="20"/>
    </row>
    <row r="1914" spans="1:124" s="19" customFormat="1" x14ac:dyDescent="0.2">
      <c r="A1914" s="18"/>
      <c r="DR1914" s="20"/>
      <c r="DS1914" s="20"/>
      <c r="DT1914" s="20"/>
    </row>
    <row r="1915" spans="1:124" s="19" customFormat="1" x14ac:dyDescent="0.2">
      <c r="A1915" s="18"/>
      <c r="DR1915" s="20"/>
      <c r="DS1915" s="20"/>
      <c r="DT1915" s="20"/>
    </row>
    <row r="1916" spans="1:124" s="19" customFormat="1" x14ac:dyDescent="0.2">
      <c r="A1916" s="18"/>
      <c r="DR1916" s="20"/>
      <c r="DS1916" s="20"/>
      <c r="DT1916" s="20"/>
    </row>
    <row r="1917" spans="1:124" s="19" customFormat="1" x14ac:dyDescent="0.2">
      <c r="A1917" s="18"/>
      <c r="DR1917" s="20"/>
      <c r="DS1917" s="20"/>
      <c r="DT1917" s="20"/>
    </row>
    <row r="1918" spans="1:124" s="19" customFormat="1" x14ac:dyDescent="0.2">
      <c r="A1918" s="18"/>
      <c r="DR1918" s="20"/>
      <c r="DS1918" s="20"/>
      <c r="DT1918" s="20"/>
    </row>
    <row r="1919" spans="1:124" s="19" customFormat="1" x14ac:dyDescent="0.2">
      <c r="A1919" s="18"/>
      <c r="DR1919" s="20"/>
      <c r="DS1919" s="20"/>
      <c r="DT1919" s="20"/>
    </row>
    <row r="1920" spans="1:124" s="19" customFormat="1" x14ac:dyDescent="0.2">
      <c r="A1920" s="18"/>
      <c r="DR1920" s="20"/>
      <c r="DS1920" s="20"/>
      <c r="DT1920" s="20"/>
    </row>
    <row r="1921" spans="1:124" s="19" customFormat="1" x14ac:dyDescent="0.2">
      <c r="A1921" s="18"/>
      <c r="DR1921" s="20"/>
      <c r="DS1921" s="20"/>
      <c r="DT1921" s="20"/>
    </row>
    <row r="1922" spans="1:124" s="19" customFormat="1" x14ac:dyDescent="0.2">
      <c r="A1922" s="18"/>
      <c r="DR1922" s="20"/>
      <c r="DS1922" s="20"/>
      <c r="DT1922" s="20"/>
    </row>
    <row r="1923" spans="1:124" s="19" customFormat="1" x14ac:dyDescent="0.2">
      <c r="A1923" s="18"/>
      <c r="DR1923" s="20"/>
      <c r="DS1923" s="20"/>
      <c r="DT1923" s="20"/>
    </row>
    <row r="1924" spans="1:124" s="19" customFormat="1" x14ac:dyDescent="0.2">
      <c r="A1924" s="18"/>
      <c r="DR1924" s="20"/>
      <c r="DS1924" s="20"/>
      <c r="DT1924" s="20"/>
    </row>
    <row r="1925" spans="1:124" s="19" customFormat="1" x14ac:dyDescent="0.2">
      <c r="A1925" s="18"/>
      <c r="DR1925" s="20"/>
      <c r="DS1925" s="20"/>
      <c r="DT1925" s="20"/>
    </row>
    <row r="1926" spans="1:124" s="19" customFormat="1" x14ac:dyDescent="0.2">
      <c r="A1926" s="18"/>
      <c r="DR1926" s="20"/>
      <c r="DS1926" s="20"/>
      <c r="DT1926" s="20"/>
    </row>
    <row r="1927" spans="1:124" s="19" customFormat="1" x14ac:dyDescent="0.2">
      <c r="A1927" s="18"/>
      <c r="DR1927" s="20"/>
      <c r="DS1927" s="20"/>
      <c r="DT1927" s="20"/>
    </row>
    <row r="1928" spans="1:124" s="19" customFormat="1" x14ac:dyDescent="0.2">
      <c r="A1928" s="18"/>
      <c r="DR1928" s="20"/>
      <c r="DS1928" s="20"/>
      <c r="DT1928" s="20"/>
    </row>
    <row r="1929" spans="1:124" s="19" customFormat="1" x14ac:dyDescent="0.2">
      <c r="A1929" s="18"/>
      <c r="DR1929" s="20"/>
      <c r="DS1929" s="20"/>
      <c r="DT1929" s="20"/>
    </row>
    <row r="1930" spans="1:124" s="19" customFormat="1" x14ac:dyDescent="0.2">
      <c r="A1930" s="18"/>
      <c r="DR1930" s="20"/>
      <c r="DS1930" s="20"/>
      <c r="DT1930" s="20"/>
    </row>
    <row r="1931" spans="1:124" s="19" customFormat="1" x14ac:dyDescent="0.2">
      <c r="A1931" s="18"/>
      <c r="DR1931" s="20"/>
      <c r="DS1931" s="20"/>
      <c r="DT1931" s="20"/>
    </row>
    <row r="1932" spans="1:124" s="19" customFormat="1" x14ac:dyDescent="0.2">
      <c r="A1932" s="18"/>
      <c r="DR1932" s="20"/>
      <c r="DS1932" s="20"/>
      <c r="DT1932" s="20"/>
    </row>
    <row r="1933" spans="1:124" s="19" customFormat="1" x14ac:dyDescent="0.2">
      <c r="A1933" s="18"/>
      <c r="DR1933" s="20"/>
      <c r="DS1933" s="20"/>
      <c r="DT1933" s="20"/>
    </row>
    <row r="1934" spans="1:124" s="19" customFormat="1" x14ac:dyDescent="0.2">
      <c r="A1934" s="18"/>
      <c r="DR1934" s="20"/>
      <c r="DS1934" s="20"/>
      <c r="DT1934" s="20"/>
    </row>
    <row r="1935" spans="1:124" s="19" customFormat="1" x14ac:dyDescent="0.2">
      <c r="A1935" s="18"/>
      <c r="DR1935" s="20"/>
      <c r="DS1935" s="20"/>
      <c r="DT1935" s="20"/>
    </row>
    <row r="1936" spans="1:124" s="19" customFormat="1" x14ac:dyDescent="0.2">
      <c r="A1936" s="18"/>
      <c r="DR1936" s="20"/>
      <c r="DS1936" s="20"/>
      <c r="DT1936" s="20"/>
    </row>
    <row r="1937" spans="1:124" s="19" customFormat="1" x14ac:dyDescent="0.2">
      <c r="A1937" s="18"/>
      <c r="DR1937" s="20"/>
      <c r="DS1937" s="20"/>
      <c r="DT1937" s="20"/>
    </row>
    <row r="1938" spans="1:124" s="19" customFormat="1" x14ac:dyDescent="0.2">
      <c r="A1938" s="18"/>
      <c r="DR1938" s="20"/>
      <c r="DS1938" s="20"/>
      <c r="DT1938" s="20"/>
    </row>
    <row r="1939" spans="1:124" s="19" customFormat="1" x14ac:dyDescent="0.2">
      <c r="A1939" s="18"/>
      <c r="DR1939" s="20"/>
      <c r="DS1939" s="20"/>
      <c r="DT1939" s="20"/>
    </row>
    <row r="1940" spans="1:124" s="19" customFormat="1" x14ac:dyDescent="0.2">
      <c r="A1940" s="18"/>
      <c r="DR1940" s="20"/>
      <c r="DS1940" s="20"/>
      <c r="DT1940" s="20"/>
    </row>
    <row r="1941" spans="1:124" s="19" customFormat="1" x14ac:dyDescent="0.2">
      <c r="A1941" s="18"/>
      <c r="DR1941" s="20"/>
      <c r="DS1941" s="20"/>
      <c r="DT1941" s="20"/>
    </row>
    <row r="1942" spans="1:124" s="19" customFormat="1" x14ac:dyDescent="0.2">
      <c r="A1942" s="18"/>
      <c r="DR1942" s="20"/>
      <c r="DS1942" s="20"/>
      <c r="DT1942" s="20"/>
    </row>
    <row r="1943" spans="1:124" s="19" customFormat="1" x14ac:dyDescent="0.2">
      <c r="A1943" s="18"/>
      <c r="DR1943" s="20"/>
      <c r="DS1943" s="20"/>
      <c r="DT1943" s="20"/>
    </row>
    <row r="1944" spans="1:124" s="19" customFormat="1" x14ac:dyDescent="0.2">
      <c r="A1944" s="18"/>
      <c r="DR1944" s="20"/>
      <c r="DS1944" s="20"/>
      <c r="DT1944" s="20"/>
    </row>
    <row r="1945" spans="1:124" s="19" customFormat="1" x14ac:dyDescent="0.2">
      <c r="A1945" s="18"/>
      <c r="DR1945" s="20"/>
      <c r="DS1945" s="20"/>
      <c r="DT1945" s="20"/>
    </row>
    <row r="1946" spans="1:124" s="19" customFormat="1" x14ac:dyDescent="0.2">
      <c r="A1946" s="18"/>
      <c r="DR1946" s="20"/>
      <c r="DS1946" s="20"/>
      <c r="DT1946" s="20"/>
    </row>
    <row r="1947" spans="1:124" s="19" customFormat="1" x14ac:dyDescent="0.2">
      <c r="A1947" s="18"/>
      <c r="DR1947" s="20"/>
      <c r="DS1947" s="20"/>
      <c r="DT1947" s="20"/>
    </row>
    <row r="1948" spans="1:124" s="19" customFormat="1" x14ac:dyDescent="0.2">
      <c r="A1948" s="18"/>
      <c r="DR1948" s="20"/>
      <c r="DS1948" s="20"/>
      <c r="DT1948" s="20"/>
    </row>
    <row r="1949" spans="1:124" s="19" customFormat="1" x14ac:dyDescent="0.2">
      <c r="A1949" s="18"/>
      <c r="DR1949" s="20"/>
      <c r="DS1949" s="20"/>
      <c r="DT1949" s="20"/>
    </row>
    <row r="1950" spans="1:124" s="19" customFormat="1" x14ac:dyDescent="0.2">
      <c r="A1950" s="18"/>
      <c r="DR1950" s="20"/>
      <c r="DS1950" s="20"/>
      <c r="DT1950" s="20"/>
    </row>
    <row r="1951" spans="1:124" s="19" customFormat="1" x14ac:dyDescent="0.2">
      <c r="A1951" s="18"/>
      <c r="DR1951" s="20"/>
      <c r="DS1951" s="20"/>
      <c r="DT1951" s="20"/>
    </row>
    <row r="1952" spans="1:124" s="19" customFormat="1" x14ac:dyDescent="0.2">
      <c r="A1952" s="18"/>
      <c r="DR1952" s="20"/>
      <c r="DS1952" s="20"/>
      <c r="DT1952" s="20"/>
    </row>
    <row r="1953" spans="1:124" s="19" customFormat="1" x14ac:dyDescent="0.2">
      <c r="A1953" s="18"/>
      <c r="DR1953" s="20"/>
      <c r="DS1953" s="20"/>
      <c r="DT1953" s="20"/>
    </row>
    <row r="1954" spans="1:124" s="19" customFormat="1" x14ac:dyDescent="0.2">
      <c r="A1954" s="18"/>
      <c r="DR1954" s="20"/>
      <c r="DS1954" s="20"/>
      <c r="DT1954" s="20"/>
    </row>
    <row r="1955" spans="1:124" s="19" customFormat="1" x14ac:dyDescent="0.2">
      <c r="A1955" s="18"/>
      <c r="DR1955" s="20"/>
      <c r="DS1955" s="20"/>
      <c r="DT1955" s="20"/>
    </row>
    <row r="1956" spans="1:124" s="19" customFormat="1" x14ac:dyDescent="0.2">
      <c r="A1956" s="18"/>
      <c r="DR1956" s="20"/>
      <c r="DS1956" s="20"/>
      <c r="DT1956" s="20"/>
    </row>
    <row r="1957" spans="1:124" s="19" customFormat="1" x14ac:dyDescent="0.2">
      <c r="A1957" s="18"/>
      <c r="DR1957" s="20"/>
      <c r="DS1957" s="20"/>
      <c r="DT1957" s="20"/>
    </row>
    <row r="1958" spans="1:124" s="19" customFormat="1" x14ac:dyDescent="0.2">
      <c r="A1958" s="18"/>
      <c r="DR1958" s="20"/>
      <c r="DS1958" s="20"/>
      <c r="DT1958" s="20"/>
    </row>
    <row r="1959" spans="1:124" s="19" customFormat="1" x14ac:dyDescent="0.2">
      <c r="A1959" s="18"/>
      <c r="DR1959" s="20"/>
      <c r="DS1959" s="20"/>
      <c r="DT1959" s="20"/>
    </row>
    <row r="1960" spans="1:124" s="19" customFormat="1" x14ac:dyDescent="0.2">
      <c r="A1960" s="18"/>
      <c r="DR1960" s="20"/>
      <c r="DS1960" s="20"/>
      <c r="DT1960" s="20"/>
    </row>
    <row r="1961" spans="1:124" s="19" customFormat="1" x14ac:dyDescent="0.2">
      <c r="A1961" s="18"/>
      <c r="DR1961" s="20"/>
      <c r="DS1961" s="20"/>
      <c r="DT1961" s="20"/>
    </row>
    <row r="1962" spans="1:124" s="19" customFormat="1" x14ac:dyDescent="0.2">
      <c r="A1962" s="18"/>
      <c r="DR1962" s="20"/>
      <c r="DS1962" s="20"/>
      <c r="DT1962" s="20"/>
    </row>
    <row r="1963" spans="1:124" s="19" customFormat="1" x14ac:dyDescent="0.2">
      <c r="A1963" s="18"/>
      <c r="DR1963" s="20"/>
      <c r="DS1963" s="20"/>
      <c r="DT1963" s="20"/>
    </row>
    <row r="1964" spans="1:124" s="19" customFormat="1" x14ac:dyDescent="0.2">
      <c r="A1964" s="18"/>
      <c r="DR1964" s="20"/>
      <c r="DS1964" s="20"/>
      <c r="DT1964" s="20"/>
    </row>
    <row r="1965" spans="1:124" s="19" customFormat="1" x14ac:dyDescent="0.2">
      <c r="A1965" s="18"/>
      <c r="DR1965" s="20"/>
      <c r="DS1965" s="20"/>
      <c r="DT1965" s="20"/>
    </row>
    <row r="1966" spans="1:124" s="19" customFormat="1" x14ac:dyDescent="0.2">
      <c r="A1966" s="18"/>
      <c r="DR1966" s="20"/>
      <c r="DS1966" s="20"/>
      <c r="DT1966" s="20"/>
    </row>
    <row r="1967" spans="1:124" s="19" customFormat="1" x14ac:dyDescent="0.2">
      <c r="A1967" s="18"/>
      <c r="DR1967" s="20"/>
      <c r="DS1967" s="20"/>
      <c r="DT1967" s="20"/>
    </row>
    <row r="1968" spans="1:124" s="19" customFormat="1" x14ac:dyDescent="0.2">
      <c r="A1968" s="18"/>
      <c r="DR1968" s="20"/>
      <c r="DS1968" s="20"/>
      <c r="DT1968" s="20"/>
    </row>
    <row r="1969" spans="1:124" s="19" customFormat="1" x14ac:dyDescent="0.2">
      <c r="A1969" s="18"/>
      <c r="DR1969" s="20"/>
      <c r="DS1969" s="20"/>
      <c r="DT1969" s="20"/>
    </row>
    <row r="1970" spans="1:124" s="19" customFormat="1" x14ac:dyDescent="0.2">
      <c r="A1970" s="18"/>
      <c r="DR1970" s="20"/>
      <c r="DS1970" s="20"/>
      <c r="DT1970" s="20"/>
    </row>
    <row r="1971" spans="1:124" s="19" customFormat="1" x14ac:dyDescent="0.2">
      <c r="A1971" s="18"/>
      <c r="DR1971" s="20"/>
      <c r="DS1971" s="20"/>
      <c r="DT1971" s="20"/>
    </row>
    <row r="1972" spans="1:124" s="19" customFormat="1" x14ac:dyDescent="0.2">
      <c r="A1972" s="18"/>
      <c r="DR1972" s="20"/>
      <c r="DS1972" s="20"/>
      <c r="DT1972" s="20"/>
    </row>
    <row r="1973" spans="1:124" s="19" customFormat="1" x14ac:dyDescent="0.2">
      <c r="A1973" s="18"/>
      <c r="DR1973" s="20"/>
      <c r="DS1973" s="20"/>
      <c r="DT1973" s="20"/>
    </row>
    <row r="1974" spans="1:124" s="19" customFormat="1" x14ac:dyDescent="0.2">
      <c r="A1974" s="18"/>
      <c r="DR1974" s="20"/>
      <c r="DS1974" s="20"/>
      <c r="DT1974" s="20"/>
    </row>
    <row r="1975" spans="1:124" s="19" customFormat="1" x14ac:dyDescent="0.2">
      <c r="A1975" s="18"/>
      <c r="DR1975" s="20"/>
      <c r="DS1975" s="20"/>
      <c r="DT1975" s="20"/>
    </row>
    <row r="1976" spans="1:124" s="19" customFormat="1" x14ac:dyDescent="0.2">
      <c r="A1976" s="18"/>
      <c r="DR1976" s="20"/>
      <c r="DS1976" s="20"/>
      <c r="DT1976" s="20"/>
    </row>
    <row r="1977" spans="1:124" s="19" customFormat="1" x14ac:dyDescent="0.2">
      <c r="A1977" s="18"/>
      <c r="DR1977" s="20"/>
      <c r="DS1977" s="20"/>
      <c r="DT1977" s="20"/>
    </row>
    <row r="1978" spans="1:124" s="19" customFormat="1" x14ac:dyDescent="0.2">
      <c r="A1978" s="18"/>
      <c r="DR1978" s="20"/>
      <c r="DS1978" s="20"/>
      <c r="DT1978" s="20"/>
    </row>
    <row r="1979" spans="1:124" s="19" customFormat="1" x14ac:dyDescent="0.2">
      <c r="A1979" s="18"/>
      <c r="DR1979" s="20"/>
      <c r="DS1979" s="20"/>
      <c r="DT1979" s="20"/>
    </row>
    <row r="1980" spans="1:124" s="19" customFormat="1" x14ac:dyDescent="0.2">
      <c r="A1980" s="18"/>
      <c r="DR1980" s="20"/>
      <c r="DS1980" s="20"/>
      <c r="DT1980" s="20"/>
    </row>
    <row r="1981" spans="1:124" s="19" customFormat="1" x14ac:dyDescent="0.2">
      <c r="A1981" s="18"/>
      <c r="DR1981" s="20"/>
      <c r="DS1981" s="20"/>
      <c r="DT1981" s="20"/>
    </row>
    <row r="1982" spans="1:124" s="19" customFormat="1" x14ac:dyDescent="0.2">
      <c r="A1982" s="18"/>
      <c r="DR1982" s="20"/>
      <c r="DS1982" s="20"/>
      <c r="DT1982" s="20"/>
    </row>
    <row r="1983" spans="1:124" s="19" customFormat="1" x14ac:dyDescent="0.2">
      <c r="A1983" s="18"/>
      <c r="DR1983" s="20"/>
      <c r="DS1983" s="20"/>
      <c r="DT1983" s="20"/>
    </row>
    <row r="1984" spans="1:124" s="19" customFormat="1" x14ac:dyDescent="0.2">
      <c r="A1984" s="18"/>
      <c r="DR1984" s="20"/>
      <c r="DS1984" s="20"/>
      <c r="DT1984" s="20"/>
    </row>
    <row r="1985" spans="1:124" s="19" customFormat="1" x14ac:dyDescent="0.2">
      <c r="A1985" s="18"/>
      <c r="DR1985" s="20"/>
      <c r="DS1985" s="20"/>
      <c r="DT1985" s="20"/>
    </row>
    <row r="1986" spans="1:124" s="19" customFormat="1" x14ac:dyDescent="0.2">
      <c r="A1986" s="18"/>
      <c r="DR1986" s="20"/>
      <c r="DS1986" s="20"/>
      <c r="DT1986" s="20"/>
    </row>
    <row r="1987" spans="1:124" s="19" customFormat="1" x14ac:dyDescent="0.2">
      <c r="A1987" s="18"/>
      <c r="DR1987" s="20"/>
      <c r="DS1987" s="20"/>
      <c r="DT1987" s="20"/>
    </row>
    <row r="1988" spans="1:124" s="19" customFormat="1" x14ac:dyDescent="0.2">
      <c r="A1988" s="18"/>
      <c r="DR1988" s="20"/>
      <c r="DS1988" s="20"/>
      <c r="DT1988" s="20"/>
    </row>
    <row r="1989" spans="1:124" s="19" customFormat="1" x14ac:dyDescent="0.2">
      <c r="A1989" s="18"/>
      <c r="DR1989" s="20"/>
      <c r="DS1989" s="20"/>
      <c r="DT1989" s="20"/>
    </row>
    <row r="1990" spans="1:124" s="19" customFormat="1" x14ac:dyDescent="0.2">
      <c r="A1990" s="18"/>
      <c r="DR1990" s="20"/>
      <c r="DS1990" s="20"/>
      <c r="DT1990" s="20"/>
    </row>
    <row r="1991" spans="1:124" s="19" customFormat="1" x14ac:dyDescent="0.2">
      <c r="A1991" s="18"/>
      <c r="DR1991" s="20"/>
      <c r="DS1991" s="20"/>
      <c r="DT1991" s="20"/>
    </row>
    <row r="1992" spans="1:124" s="19" customFormat="1" x14ac:dyDescent="0.2">
      <c r="A1992" s="18"/>
      <c r="DR1992" s="20"/>
      <c r="DS1992" s="20"/>
      <c r="DT1992" s="20"/>
    </row>
    <row r="1993" spans="1:124" s="19" customFormat="1" x14ac:dyDescent="0.2">
      <c r="A1993" s="18"/>
      <c r="DR1993" s="20"/>
      <c r="DS1993" s="20"/>
      <c r="DT1993" s="20"/>
    </row>
    <row r="1994" spans="1:124" s="19" customFormat="1" x14ac:dyDescent="0.2">
      <c r="A1994" s="18"/>
      <c r="DR1994" s="20"/>
      <c r="DS1994" s="20"/>
      <c r="DT1994" s="20"/>
    </row>
    <row r="1995" spans="1:124" s="19" customFormat="1" x14ac:dyDescent="0.2">
      <c r="A1995" s="18"/>
      <c r="DR1995" s="20"/>
      <c r="DS1995" s="20"/>
      <c r="DT1995" s="20"/>
    </row>
    <row r="1996" spans="1:124" s="19" customFormat="1" x14ac:dyDescent="0.2">
      <c r="A1996" s="18"/>
      <c r="DR1996" s="20"/>
      <c r="DS1996" s="20"/>
      <c r="DT1996" s="20"/>
    </row>
    <row r="1997" spans="1:124" s="19" customFormat="1" x14ac:dyDescent="0.2">
      <c r="A1997" s="18"/>
      <c r="DR1997" s="20"/>
      <c r="DS1997" s="20"/>
      <c r="DT1997" s="20"/>
    </row>
    <row r="1998" spans="1:124" s="19" customFormat="1" x14ac:dyDescent="0.2">
      <c r="A1998" s="18"/>
      <c r="DR1998" s="20"/>
      <c r="DS1998" s="20"/>
      <c r="DT1998" s="20"/>
    </row>
    <row r="1999" spans="1:124" s="19" customFormat="1" x14ac:dyDescent="0.2">
      <c r="A1999" s="18"/>
      <c r="DR1999" s="20"/>
      <c r="DS1999" s="20"/>
      <c r="DT1999" s="20"/>
    </row>
    <row r="2000" spans="1:124" s="19" customFormat="1" x14ac:dyDescent="0.2">
      <c r="A2000" s="18"/>
      <c r="DR2000" s="20"/>
      <c r="DS2000" s="20"/>
      <c r="DT2000" s="20"/>
    </row>
    <row r="2001" spans="1:124" s="19" customFormat="1" x14ac:dyDescent="0.2">
      <c r="A2001" s="18"/>
      <c r="DR2001" s="20"/>
      <c r="DS2001" s="20"/>
      <c r="DT2001" s="20"/>
    </row>
    <row r="2002" spans="1:124" s="19" customFormat="1" x14ac:dyDescent="0.2">
      <c r="A2002" s="18"/>
      <c r="DR2002" s="20"/>
      <c r="DS2002" s="20"/>
      <c r="DT2002" s="20"/>
    </row>
    <row r="2003" spans="1:124" s="19" customFormat="1" x14ac:dyDescent="0.2">
      <c r="A2003" s="18"/>
      <c r="DR2003" s="20"/>
      <c r="DS2003" s="20"/>
      <c r="DT2003" s="20"/>
    </row>
    <row r="2004" spans="1:124" s="19" customFormat="1" x14ac:dyDescent="0.2">
      <c r="A2004" s="18"/>
      <c r="DR2004" s="20"/>
      <c r="DS2004" s="20"/>
      <c r="DT2004" s="20"/>
    </row>
    <row r="2005" spans="1:124" s="19" customFormat="1" x14ac:dyDescent="0.2">
      <c r="A2005" s="18"/>
      <c r="DR2005" s="20"/>
      <c r="DS2005" s="20"/>
      <c r="DT2005" s="20"/>
    </row>
    <row r="2006" spans="1:124" s="19" customFormat="1" x14ac:dyDescent="0.2">
      <c r="A2006" s="18"/>
      <c r="DR2006" s="20"/>
      <c r="DS2006" s="20"/>
      <c r="DT2006" s="20"/>
    </row>
    <row r="2007" spans="1:124" s="19" customFormat="1" x14ac:dyDescent="0.2">
      <c r="A2007" s="18"/>
      <c r="DR2007" s="20"/>
      <c r="DS2007" s="20"/>
      <c r="DT2007" s="20"/>
    </row>
    <row r="2008" spans="1:124" s="19" customFormat="1" x14ac:dyDescent="0.2">
      <c r="A2008" s="18"/>
      <c r="DR2008" s="20"/>
      <c r="DS2008" s="20"/>
      <c r="DT2008" s="20"/>
    </row>
    <row r="2009" spans="1:124" s="19" customFormat="1" x14ac:dyDescent="0.2">
      <c r="A2009" s="18"/>
      <c r="DR2009" s="20"/>
      <c r="DS2009" s="20"/>
      <c r="DT2009" s="20"/>
    </row>
    <row r="2010" spans="1:124" s="19" customFormat="1" x14ac:dyDescent="0.2">
      <c r="A2010" s="18"/>
      <c r="DR2010" s="20"/>
      <c r="DS2010" s="20"/>
      <c r="DT2010" s="20"/>
    </row>
    <row r="2011" spans="1:124" s="19" customFormat="1" x14ac:dyDescent="0.2">
      <c r="A2011" s="18"/>
      <c r="DR2011" s="20"/>
      <c r="DS2011" s="20"/>
      <c r="DT2011" s="20"/>
    </row>
    <row r="2012" spans="1:124" s="19" customFormat="1" x14ac:dyDescent="0.2">
      <c r="A2012" s="18"/>
      <c r="DR2012" s="20"/>
      <c r="DS2012" s="20"/>
      <c r="DT2012" s="20"/>
    </row>
    <row r="2013" spans="1:124" s="19" customFormat="1" x14ac:dyDescent="0.2">
      <c r="A2013" s="18"/>
      <c r="DR2013" s="20"/>
      <c r="DS2013" s="20"/>
      <c r="DT2013" s="20"/>
    </row>
    <row r="2014" spans="1:124" s="19" customFormat="1" x14ac:dyDescent="0.2">
      <c r="A2014" s="18"/>
      <c r="DR2014" s="20"/>
      <c r="DS2014" s="20"/>
      <c r="DT2014" s="20"/>
    </row>
    <row r="2015" spans="1:124" s="19" customFormat="1" x14ac:dyDescent="0.2">
      <c r="A2015" s="18"/>
      <c r="DR2015" s="20"/>
      <c r="DS2015" s="20"/>
      <c r="DT2015" s="20"/>
    </row>
    <row r="2016" spans="1:124" s="19" customFormat="1" x14ac:dyDescent="0.2">
      <c r="A2016" s="18"/>
      <c r="DR2016" s="20"/>
      <c r="DS2016" s="20"/>
      <c r="DT2016" s="20"/>
    </row>
    <row r="2017" spans="1:124" s="19" customFormat="1" x14ac:dyDescent="0.2">
      <c r="A2017" s="18"/>
      <c r="DR2017" s="20"/>
      <c r="DS2017" s="20"/>
      <c r="DT2017" s="20"/>
    </row>
    <row r="2018" spans="1:124" s="19" customFormat="1" x14ac:dyDescent="0.2">
      <c r="A2018" s="18"/>
      <c r="DR2018" s="20"/>
      <c r="DS2018" s="20"/>
      <c r="DT2018" s="20"/>
    </row>
    <row r="2019" spans="1:124" s="19" customFormat="1" x14ac:dyDescent="0.2">
      <c r="A2019" s="18"/>
      <c r="DR2019" s="20"/>
      <c r="DS2019" s="20"/>
      <c r="DT2019" s="20"/>
    </row>
    <row r="2020" spans="1:124" s="19" customFormat="1" x14ac:dyDescent="0.2">
      <c r="A2020" s="18"/>
      <c r="DR2020" s="20"/>
      <c r="DS2020" s="20"/>
      <c r="DT2020" s="20"/>
    </row>
    <row r="2021" spans="1:124" s="19" customFormat="1" x14ac:dyDescent="0.2">
      <c r="A2021" s="18"/>
      <c r="DR2021" s="20"/>
      <c r="DS2021" s="20"/>
      <c r="DT2021" s="20"/>
    </row>
    <row r="2022" spans="1:124" s="19" customFormat="1" x14ac:dyDescent="0.2">
      <c r="A2022" s="18"/>
      <c r="DR2022" s="20"/>
      <c r="DS2022" s="20"/>
      <c r="DT2022" s="20"/>
    </row>
    <row r="2023" spans="1:124" s="19" customFormat="1" x14ac:dyDescent="0.2">
      <c r="A2023" s="18"/>
      <c r="DR2023" s="20"/>
      <c r="DS2023" s="20"/>
      <c r="DT2023" s="20"/>
    </row>
    <row r="2024" spans="1:124" s="19" customFormat="1" x14ac:dyDescent="0.2">
      <c r="A2024" s="18"/>
      <c r="DR2024" s="20"/>
      <c r="DS2024" s="20"/>
      <c r="DT2024" s="20"/>
    </row>
    <row r="2025" spans="1:124" s="19" customFormat="1" x14ac:dyDescent="0.2">
      <c r="A2025" s="18"/>
      <c r="DR2025" s="20"/>
      <c r="DS2025" s="20"/>
      <c r="DT2025" s="20"/>
    </row>
    <row r="2026" spans="1:124" s="19" customFormat="1" x14ac:dyDescent="0.2">
      <c r="A2026" s="18"/>
      <c r="DR2026" s="20"/>
      <c r="DS2026" s="20"/>
      <c r="DT2026" s="20"/>
    </row>
    <row r="2027" spans="1:124" s="19" customFormat="1" x14ac:dyDescent="0.2">
      <c r="A2027" s="18"/>
      <c r="DR2027" s="20"/>
      <c r="DS2027" s="20"/>
      <c r="DT2027" s="20"/>
    </row>
    <row r="2028" spans="1:124" s="19" customFormat="1" x14ac:dyDescent="0.2">
      <c r="A2028" s="18"/>
      <c r="DR2028" s="20"/>
      <c r="DS2028" s="20"/>
      <c r="DT2028" s="20"/>
    </row>
    <row r="2029" spans="1:124" s="19" customFormat="1" x14ac:dyDescent="0.2">
      <c r="A2029" s="18"/>
      <c r="DR2029" s="20"/>
      <c r="DS2029" s="20"/>
      <c r="DT2029" s="20"/>
    </row>
    <row r="2030" spans="1:124" s="19" customFormat="1" x14ac:dyDescent="0.2">
      <c r="A2030" s="18"/>
      <c r="DR2030" s="20"/>
      <c r="DS2030" s="20"/>
      <c r="DT2030" s="20"/>
    </row>
    <row r="2031" spans="1:124" s="19" customFormat="1" x14ac:dyDescent="0.2">
      <c r="A2031" s="18"/>
      <c r="DR2031" s="20"/>
      <c r="DS2031" s="20"/>
      <c r="DT2031" s="20"/>
    </row>
    <row r="2032" spans="1:124" s="19" customFormat="1" x14ac:dyDescent="0.2">
      <c r="A2032" s="18"/>
      <c r="DR2032" s="20"/>
      <c r="DS2032" s="20"/>
      <c r="DT2032" s="20"/>
    </row>
    <row r="2033" spans="1:124" s="19" customFormat="1" x14ac:dyDescent="0.2">
      <c r="A2033" s="18"/>
      <c r="DR2033" s="20"/>
      <c r="DS2033" s="20"/>
      <c r="DT2033" s="20"/>
    </row>
    <row r="2034" spans="1:124" s="19" customFormat="1" x14ac:dyDescent="0.2">
      <c r="A2034" s="18"/>
      <c r="DR2034" s="20"/>
      <c r="DS2034" s="20"/>
      <c r="DT2034" s="20"/>
    </row>
    <row r="2035" spans="1:124" s="19" customFormat="1" x14ac:dyDescent="0.2">
      <c r="A2035" s="18"/>
      <c r="DR2035" s="20"/>
      <c r="DS2035" s="20"/>
      <c r="DT2035" s="20"/>
    </row>
    <row r="2036" spans="1:124" s="19" customFormat="1" x14ac:dyDescent="0.2">
      <c r="A2036" s="18"/>
      <c r="DR2036" s="20"/>
      <c r="DS2036" s="20"/>
      <c r="DT2036" s="20"/>
    </row>
    <row r="2037" spans="1:124" s="19" customFormat="1" x14ac:dyDescent="0.2">
      <c r="A2037" s="18"/>
      <c r="DR2037" s="20"/>
      <c r="DS2037" s="20"/>
      <c r="DT2037" s="20"/>
    </row>
    <row r="2038" spans="1:124" s="19" customFormat="1" x14ac:dyDescent="0.2">
      <c r="A2038" s="18"/>
      <c r="DR2038" s="20"/>
      <c r="DS2038" s="20"/>
      <c r="DT2038" s="20"/>
    </row>
    <row r="2039" spans="1:124" s="19" customFormat="1" x14ac:dyDescent="0.2">
      <c r="A2039" s="18"/>
      <c r="DR2039" s="20"/>
      <c r="DS2039" s="20"/>
      <c r="DT2039" s="20"/>
    </row>
    <row r="2040" spans="1:124" s="19" customFormat="1" x14ac:dyDescent="0.2">
      <c r="A2040" s="18"/>
      <c r="DR2040" s="20"/>
      <c r="DS2040" s="20"/>
      <c r="DT2040" s="20"/>
    </row>
    <row r="2041" spans="1:124" s="19" customFormat="1" x14ac:dyDescent="0.2">
      <c r="A2041" s="18"/>
      <c r="DR2041" s="20"/>
      <c r="DS2041" s="20"/>
      <c r="DT2041" s="20"/>
    </row>
    <row r="2042" spans="1:124" s="19" customFormat="1" x14ac:dyDescent="0.2">
      <c r="A2042" s="18"/>
      <c r="DR2042" s="20"/>
      <c r="DS2042" s="20"/>
      <c r="DT2042" s="20"/>
    </row>
    <row r="2043" spans="1:124" s="19" customFormat="1" x14ac:dyDescent="0.2">
      <c r="A2043" s="18"/>
      <c r="DR2043" s="20"/>
      <c r="DS2043" s="20"/>
      <c r="DT2043" s="20"/>
    </row>
    <row r="2044" spans="1:124" s="19" customFormat="1" x14ac:dyDescent="0.2">
      <c r="A2044" s="18"/>
      <c r="DR2044" s="20"/>
      <c r="DS2044" s="20"/>
      <c r="DT2044" s="20"/>
    </row>
    <row r="2045" spans="1:124" s="19" customFormat="1" x14ac:dyDescent="0.2">
      <c r="A2045" s="18"/>
      <c r="DR2045" s="20"/>
      <c r="DS2045" s="20"/>
      <c r="DT2045" s="20"/>
    </row>
    <row r="2046" spans="1:124" s="19" customFormat="1" x14ac:dyDescent="0.2">
      <c r="A2046" s="18"/>
      <c r="DR2046" s="20"/>
      <c r="DS2046" s="20"/>
      <c r="DT2046" s="20"/>
    </row>
    <row r="2047" spans="1:124" s="19" customFormat="1" x14ac:dyDescent="0.2">
      <c r="A2047" s="18"/>
      <c r="DR2047" s="20"/>
      <c r="DS2047" s="20"/>
      <c r="DT2047" s="20"/>
    </row>
    <row r="2048" spans="1:124" s="19" customFormat="1" x14ac:dyDescent="0.2">
      <c r="A2048" s="18"/>
      <c r="DR2048" s="20"/>
      <c r="DS2048" s="20"/>
      <c r="DT2048" s="20"/>
    </row>
    <row r="2049" spans="1:124" s="19" customFormat="1" x14ac:dyDescent="0.2">
      <c r="A2049" s="18"/>
      <c r="DR2049" s="20"/>
      <c r="DS2049" s="20"/>
      <c r="DT2049" s="20"/>
    </row>
    <row r="2050" spans="1:124" s="19" customFormat="1" x14ac:dyDescent="0.2">
      <c r="A2050" s="18"/>
      <c r="DR2050" s="20"/>
      <c r="DS2050" s="20"/>
      <c r="DT2050" s="20"/>
    </row>
    <row r="2051" spans="1:124" s="19" customFormat="1" x14ac:dyDescent="0.2">
      <c r="A2051" s="18"/>
      <c r="DR2051" s="20"/>
      <c r="DS2051" s="20"/>
      <c r="DT2051" s="20"/>
    </row>
    <row r="2052" spans="1:124" s="19" customFormat="1" x14ac:dyDescent="0.2">
      <c r="A2052" s="18"/>
      <c r="DR2052" s="20"/>
      <c r="DS2052" s="20"/>
      <c r="DT2052" s="20"/>
    </row>
    <row r="2053" spans="1:124" s="19" customFormat="1" x14ac:dyDescent="0.2">
      <c r="A2053" s="18"/>
      <c r="DR2053" s="20"/>
      <c r="DS2053" s="20"/>
      <c r="DT2053" s="20"/>
    </row>
    <row r="2054" spans="1:124" s="19" customFormat="1" x14ac:dyDescent="0.2">
      <c r="A2054" s="18"/>
      <c r="DR2054" s="20"/>
      <c r="DS2054" s="20"/>
      <c r="DT2054" s="20"/>
    </row>
    <row r="2055" spans="1:124" s="19" customFormat="1" x14ac:dyDescent="0.2">
      <c r="A2055" s="18"/>
      <c r="DR2055" s="20"/>
      <c r="DS2055" s="20"/>
      <c r="DT2055" s="20"/>
    </row>
    <row r="2056" spans="1:124" s="19" customFormat="1" x14ac:dyDescent="0.2">
      <c r="A2056" s="18"/>
      <c r="DR2056" s="20"/>
      <c r="DS2056" s="20"/>
      <c r="DT2056" s="20"/>
    </row>
    <row r="2057" spans="1:124" s="19" customFormat="1" x14ac:dyDescent="0.2">
      <c r="A2057" s="18"/>
      <c r="DR2057" s="20"/>
      <c r="DS2057" s="20"/>
      <c r="DT2057" s="20"/>
    </row>
    <row r="2058" spans="1:124" s="19" customFormat="1" x14ac:dyDescent="0.2">
      <c r="A2058" s="18"/>
      <c r="DR2058" s="20"/>
      <c r="DS2058" s="20"/>
      <c r="DT2058" s="20"/>
    </row>
    <row r="2059" spans="1:124" s="19" customFormat="1" x14ac:dyDescent="0.2">
      <c r="A2059" s="18"/>
      <c r="DR2059" s="20"/>
      <c r="DS2059" s="20"/>
      <c r="DT2059" s="20"/>
    </row>
    <row r="2060" spans="1:124" s="19" customFormat="1" x14ac:dyDescent="0.2">
      <c r="A2060" s="18"/>
      <c r="DR2060" s="20"/>
      <c r="DS2060" s="20"/>
      <c r="DT2060" s="20"/>
    </row>
    <row r="2061" spans="1:124" s="19" customFormat="1" x14ac:dyDescent="0.2">
      <c r="A2061" s="18"/>
      <c r="DR2061" s="20"/>
      <c r="DS2061" s="20"/>
      <c r="DT2061" s="20"/>
    </row>
    <row r="2062" spans="1:124" s="19" customFormat="1" x14ac:dyDescent="0.2">
      <c r="A2062" s="18"/>
      <c r="DR2062" s="20"/>
      <c r="DS2062" s="20"/>
      <c r="DT2062" s="20"/>
    </row>
    <row r="2063" spans="1:124" s="19" customFormat="1" x14ac:dyDescent="0.2">
      <c r="A2063" s="18"/>
      <c r="DR2063" s="20"/>
      <c r="DS2063" s="20"/>
      <c r="DT2063" s="20"/>
    </row>
    <row r="2064" spans="1:124" s="19" customFormat="1" x14ac:dyDescent="0.2">
      <c r="A2064" s="18"/>
      <c r="DR2064" s="20"/>
      <c r="DS2064" s="20"/>
      <c r="DT2064" s="20"/>
    </row>
    <row r="2065" spans="1:124" s="19" customFormat="1" x14ac:dyDescent="0.2">
      <c r="A2065" s="18"/>
      <c r="DR2065" s="20"/>
      <c r="DS2065" s="20"/>
      <c r="DT2065" s="20"/>
    </row>
    <row r="2066" spans="1:124" s="19" customFormat="1" x14ac:dyDescent="0.2">
      <c r="A2066" s="18"/>
      <c r="DR2066" s="20"/>
      <c r="DS2066" s="20"/>
      <c r="DT2066" s="20"/>
    </row>
    <row r="2067" spans="1:124" s="19" customFormat="1" x14ac:dyDescent="0.2">
      <c r="A2067" s="18"/>
      <c r="DR2067" s="20"/>
      <c r="DS2067" s="20"/>
      <c r="DT2067" s="20"/>
    </row>
    <row r="2068" spans="1:124" s="19" customFormat="1" x14ac:dyDescent="0.2">
      <c r="A2068" s="18"/>
      <c r="DR2068" s="20"/>
      <c r="DS2068" s="20"/>
      <c r="DT2068" s="20"/>
    </row>
    <row r="2069" spans="1:124" s="19" customFormat="1" x14ac:dyDescent="0.2">
      <c r="A2069" s="18"/>
      <c r="DR2069" s="20"/>
      <c r="DS2069" s="20"/>
      <c r="DT2069" s="20"/>
    </row>
    <row r="2070" spans="1:124" s="19" customFormat="1" x14ac:dyDescent="0.2">
      <c r="A2070" s="18"/>
      <c r="DR2070" s="20"/>
      <c r="DS2070" s="20"/>
      <c r="DT2070" s="20"/>
    </row>
    <row r="2071" spans="1:124" s="19" customFormat="1" x14ac:dyDescent="0.2">
      <c r="A2071" s="18"/>
      <c r="DR2071" s="20"/>
      <c r="DS2071" s="20"/>
      <c r="DT2071" s="20"/>
    </row>
    <row r="2072" spans="1:124" s="19" customFormat="1" x14ac:dyDescent="0.2">
      <c r="A2072" s="18"/>
      <c r="DR2072" s="20"/>
      <c r="DS2072" s="20"/>
      <c r="DT2072" s="20"/>
    </row>
    <row r="2073" spans="1:124" s="19" customFormat="1" x14ac:dyDescent="0.2">
      <c r="A2073" s="18"/>
      <c r="DR2073" s="20"/>
      <c r="DS2073" s="20"/>
      <c r="DT2073" s="20"/>
    </row>
    <row r="2074" spans="1:124" s="19" customFormat="1" x14ac:dyDescent="0.2">
      <c r="A2074" s="18"/>
      <c r="DR2074" s="20"/>
      <c r="DS2074" s="20"/>
      <c r="DT2074" s="20"/>
    </row>
    <row r="2075" spans="1:124" s="19" customFormat="1" x14ac:dyDescent="0.2">
      <c r="A2075" s="18"/>
      <c r="DR2075" s="20"/>
      <c r="DS2075" s="20"/>
      <c r="DT2075" s="20"/>
    </row>
    <row r="2076" spans="1:124" s="19" customFormat="1" x14ac:dyDescent="0.2">
      <c r="A2076" s="18"/>
      <c r="DR2076" s="20"/>
      <c r="DS2076" s="20"/>
      <c r="DT2076" s="20"/>
    </row>
    <row r="2077" spans="1:124" s="19" customFormat="1" x14ac:dyDescent="0.2">
      <c r="A2077" s="18"/>
      <c r="DR2077" s="20"/>
      <c r="DS2077" s="20"/>
      <c r="DT2077" s="20"/>
    </row>
    <row r="2078" spans="1:124" s="19" customFormat="1" x14ac:dyDescent="0.2">
      <c r="A2078" s="18"/>
      <c r="DR2078" s="20"/>
      <c r="DS2078" s="20"/>
      <c r="DT2078" s="20"/>
    </row>
    <row r="2079" spans="1:124" s="19" customFormat="1" x14ac:dyDescent="0.2">
      <c r="A2079" s="18"/>
      <c r="DR2079" s="20"/>
      <c r="DS2079" s="20"/>
      <c r="DT2079" s="20"/>
    </row>
    <row r="2080" spans="1:124" s="19" customFormat="1" x14ac:dyDescent="0.2">
      <c r="A2080" s="18"/>
      <c r="DR2080" s="20"/>
      <c r="DS2080" s="20"/>
      <c r="DT2080" s="20"/>
    </row>
    <row r="2081" spans="1:124" s="19" customFormat="1" x14ac:dyDescent="0.2">
      <c r="A2081" s="18"/>
      <c r="DR2081" s="20"/>
      <c r="DS2081" s="20"/>
      <c r="DT2081" s="20"/>
    </row>
    <row r="2082" spans="1:124" s="19" customFormat="1" x14ac:dyDescent="0.2">
      <c r="A2082" s="18"/>
      <c r="DR2082" s="20"/>
      <c r="DS2082" s="20"/>
      <c r="DT2082" s="20"/>
    </row>
    <row r="2083" spans="1:124" s="19" customFormat="1" x14ac:dyDescent="0.2">
      <c r="A2083" s="18"/>
      <c r="DR2083" s="20"/>
      <c r="DS2083" s="20"/>
      <c r="DT2083" s="20"/>
    </row>
    <row r="2084" spans="1:124" s="19" customFormat="1" x14ac:dyDescent="0.2">
      <c r="A2084" s="18"/>
      <c r="DR2084" s="20"/>
      <c r="DS2084" s="20"/>
      <c r="DT2084" s="20"/>
    </row>
    <row r="2085" spans="1:124" s="19" customFormat="1" x14ac:dyDescent="0.2">
      <c r="A2085" s="18"/>
      <c r="DR2085" s="20"/>
      <c r="DS2085" s="20"/>
      <c r="DT2085" s="20"/>
    </row>
    <row r="2086" spans="1:124" s="19" customFormat="1" x14ac:dyDescent="0.2">
      <c r="A2086" s="18"/>
      <c r="DR2086" s="20"/>
      <c r="DS2086" s="20"/>
      <c r="DT2086" s="20"/>
    </row>
    <row r="2087" spans="1:124" s="19" customFormat="1" x14ac:dyDescent="0.2">
      <c r="A2087" s="18"/>
      <c r="DR2087" s="20"/>
      <c r="DS2087" s="20"/>
      <c r="DT2087" s="20"/>
    </row>
    <row r="2088" spans="1:124" s="19" customFormat="1" x14ac:dyDescent="0.2">
      <c r="A2088" s="18"/>
      <c r="DR2088" s="20"/>
      <c r="DS2088" s="20"/>
      <c r="DT2088" s="20"/>
    </row>
    <row r="2089" spans="1:124" s="19" customFormat="1" x14ac:dyDescent="0.2">
      <c r="A2089" s="18"/>
      <c r="DR2089" s="20"/>
      <c r="DS2089" s="20"/>
      <c r="DT2089" s="20"/>
    </row>
    <row r="2090" spans="1:124" s="19" customFormat="1" x14ac:dyDescent="0.2">
      <c r="A2090" s="18"/>
      <c r="DR2090" s="20"/>
      <c r="DS2090" s="20"/>
      <c r="DT2090" s="20"/>
    </row>
    <row r="2091" spans="1:124" s="19" customFormat="1" x14ac:dyDescent="0.2">
      <c r="A2091" s="18"/>
      <c r="DR2091" s="20"/>
      <c r="DS2091" s="20"/>
      <c r="DT2091" s="20"/>
    </row>
    <row r="2092" spans="1:124" s="19" customFormat="1" x14ac:dyDescent="0.2">
      <c r="A2092" s="18"/>
      <c r="DR2092" s="20"/>
      <c r="DS2092" s="20"/>
      <c r="DT2092" s="20"/>
    </row>
    <row r="2093" spans="1:124" s="19" customFormat="1" x14ac:dyDescent="0.2">
      <c r="A2093" s="18"/>
      <c r="DR2093" s="20"/>
      <c r="DS2093" s="20"/>
      <c r="DT2093" s="20"/>
    </row>
    <row r="2094" spans="1:124" s="19" customFormat="1" x14ac:dyDescent="0.2">
      <c r="A2094" s="18"/>
      <c r="DR2094" s="20"/>
      <c r="DS2094" s="20"/>
      <c r="DT2094" s="20"/>
    </row>
    <row r="2095" spans="1:124" s="19" customFormat="1" x14ac:dyDescent="0.2">
      <c r="A2095" s="18"/>
      <c r="DR2095" s="20"/>
      <c r="DS2095" s="20"/>
      <c r="DT2095" s="20"/>
    </row>
    <row r="2096" spans="1:124" s="19" customFormat="1" x14ac:dyDescent="0.2">
      <c r="A2096" s="18"/>
      <c r="DR2096" s="20"/>
      <c r="DS2096" s="20"/>
      <c r="DT2096" s="20"/>
    </row>
    <row r="2097" spans="1:124" s="19" customFormat="1" x14ac:dyDescent="0.2">
      <c r="A2097" s="18"/>
      <c r="DR2097" s="20"/>
      <c r="DS2097" s="20"/>
      <c r="DT2097" s="20"/>
    </row>
    <row r="2098" spans="1:124" s="19" customFormat="1" x14ac:dyDescent="0.2">
      <c r="A2098" s="18"/>
      <c r="DR2098" s="20"/>
      <c r="DS2098" s="20"/>
      <c r="DT2098" s="20"/>
    </row>
    <row r="2099" spans="1:124" s="19" customFormat="1" x14ac:dyDescent="0.2">
      <c r="A2099" s="18"/>
      <c r="DR2099" s="20"/>
      <c r="DS2099" s="20"/>
      <c r="DT2099" s="20"/>
    </row>
    <row r="2100" spans="1:124" s="19" customFormat="1" x14ac:dyDescent="0.2">
      <c r="A2100" s="18"/>
      <c r="DR2100" s="20"/>
      <c r="DS2100" s="20"/>
      <c r="DT2100" s="20"/>
    </row>
    <row r="2101" spans="1:124" s="19" customFormat="1" x14ac:dyDescent="0.2">
      <c r="A2101" s="18"/>
      <c r="DR2101" s="20"/>
      <c r="DS2101" s="20"/>
      <c r="DT2101" s="20"/>
    </row>
    <row r="2102" spans="1:124" s="19" customFormat="1" x14ac:dyDescent="0.2">
      <c r="A2102" s="18"/>
      <c r="DR2102" s="20"/>
      <c r="DS2102" s="20"/>
      <c r="DT2102" s="20"/>
    </row>
    <row r="2103" spans="1:124" s="19" customFormat="1" x14ac:dyDescent="0.2">
      <c r="A2103" s="18"/>
      <c r="DR2103" s="20"/>
      <c r="DS2103" s="20"/>
      <c r="DT2103" s="20"/>
    </row>
    <row r="2104" spans="1:124" s="19" customFormat="1" x14ac:dyDescent="0.2">
      <c r="A2104" s="18"/>
      <c r="DR2104" s="20"/>
      <c r="DS2104" s="20"/>
      <c r="DT2104" s="20"/>
    </row>
    <row r="2105" spans="1:124" s="19" customFormat="1" x14ac:dyDescent="0.2">
      <c r="A2105" s="18"/>
      <c r="DR2105" s="20"/>
      <c r="DS2105" s="20"/>
      <c r="DT2105" s="20"/>
    </row>
    <row r="2106" spans="1:124" s="19" customFormat="1" x14ac:dyDescent="0.2">
      <c r="A2106" s="18"/>
      <c r="DR2106" s="20"/>
      <c r="DS2106" s="20"/>
      <c r="DT2106" s="20"/>
    </row>
    <row r="2107" spans="1:124" s="19" customFormat="1" x14ac:dyDescent="0.2">
      <c r="A2107" s="18"/>
      <c r="DR2107" s="20"/>
      <c r="DS2107" s="20"/>
      <c r="DT2107" s="20"/>
    </row>
    <row r="2108" spans="1:124" s="19" customFormat="1" x14ac:dyDescent="0.2">
      <c r="A2108" s="18"/>
      <c r="DR2108" s="20"/>
      <c r="DS2108" s="20"/>
      <c r="DT2108" s="20"/>
    </row>
    <row r="2109" spans="1:124" s="19" customFormat="1" x14ac:dyDescent="0.2">
      <c r="A2109" s="18"/>
      <c r="DR2109" s="20"/>
      <c r="DS2109" s="20"/>
      <c r="DT2109" s="20"/>
    </row>
    <row r="2110" spans="1:124" s="19" customFormat="1" x14ac:dyDescent="0.2">
      <c r="A2110" s="18"/>
      <c r="DR2110" s="20"/>
      <c r="DS2110" s="20"/>
      <c r="DT2110" s="20"/>
    </row>
    <row r="2111" spans="1:124" s="19" customFormat="1" x14ac:dyDescent="0.2">
      <c r="A2111" s="18"/>
      <c r="DR2111" s="20"/>
      <c r="DS2111" s="20"/>
      <c r="DT2111" s="20"/>
    </row>
    <row r="2112" spans="1:124" s="19" customFormat="1" x14ac:dyDescent="0.2">
      <c r="A2112" s="18"/>
      <c r="DR2112" s="20"/>
      <c r="DS2112" s="20"/>
      <c r="DT2112" s="20"/>
    </row>
    <row r="2113" spans="1:124" s="19" customFormat="1" x14ac:dyDescent="0.2">
      <c r="A2113" s="18"/>
      <c r="DR2113" s="20"/>
      <c r="DS2113" s="20"/>
      <c r="DT2113" s="20"/>
    </row>
    <row r="2114" spans="1:124" s="19" customFormat="1" x14ac:dyDescent="0.2">
      <c r="A2114" s="18"/>
      <c r="DR2114" s="20"/>
      <c r="DS2114" s="20"/>
      <c r="DT2114" s="20"/>
    </row>
    <row r="2115" spans="1:124" s="19" customFormat="1" x14ac:dyDescent="0.2">
      <c r="A2115" s="18"/>
      <c r="DR2115" s="20"/>
      <c r="DS2115" s="20"/>
      <c r="DT2115" s="20"/>
    </row>
    <row r="2116" spans="1:124" s="19" customFormat="1" x14ac:dyDescent="0.2">
      <c r="A2116" s="18"/>
      <c r="DR2116" s="20"/>
      <c r="DS2116" s="20"/>
      <c r="DT2116" s="20"/>
    </row>
    <row r="2117" spans="1:124" s="19" customFormat="1" x14ac:dyDescent="0.2">
      <c r="A2117" s="18"/>
      <c r="DR2117" s="20"/>
      <c r="DS2117" s="20"/>
      <c r="DT2117" s="20"/>
    </row>
    <row r="2118" spans="1:124" s="19" customFormat="1" x14ac:dyDescent="0.2">
      <c r="A2118" s="18"/>
      <c r="DR2118" s="20"/>
      <c r="DS2118" s="20"/>
      <c r="DT2118" s="20"/>
    </row>
    <row r="2119" spans="1:124" s="19" customFormat="1" x14ac:dyDescent="0.2">
      <c r="A2119" s="18"/>
      <c r="DR2119" s="20"/>
      <c r="DS2119" s="20"/>
      <c r="DT2119" s="20"/>
    </row>
    <row r="2120" spans="1:124" s="19" customFormat="1" x14ac:dyDescent="0.2">
      <c r="A2120" s="18"/>
      <c r="DR2120" s="20"/>
      <c r="DS2120" s="20"/>
      <c r="DT2120" s="20"/>
    </row>
    <row r="2121" spans="1:124" s="19" customFormat="1" x14ac:dyDescent="0.2">
      <c r="A2121" s="18"/>
      <c r="DR2121" s="20"/>
      <c r="DS2121" s="20"/>
      <c r="DT2121" s="20"/>
    </row>
    <row r="2122" spans="1:124" s="19" customFormat="1" x14ac:dyDescent="0.2">
      <c r="A2122" s="18"/>
      <c r="DR2122" s="20"/>
      <c r="DS2122" s="20"/>
      <c r="DT2122" s="20"/>
    </row>
    <row r="2123" spans="1:124" s="19" customFormat="1" x14ac:dyDescent="0.2">
      <c r="A2123" s="18"/>
      <c r="DR2123" s="20"/>
      <c r="DS2123" s="20"/>
      <c r="DT2123" s="20"/>
    </row>
    <row r="2124" spans="1:124" s="19" customFormat="1" x14ac:dyDescent="0.2">
      <c r="A2124" s="18"/>
      <c r="DR2124" s="20"/>
      <c r="DS2124" s="20"/>
      <c r="DT2124" s="20"/>
    </row>
    <row r="2125" spans="1:124" s="19" customFormat="1" x14ac:dyDescent="0.2">
      <c r="A2125" s="18"/>
      <c r="DR2125" s="20"/>
      <c r="DS2125" s="20"/>
      <c r="DT2125" s="20"/>
    </row>
    <row r="2126" spans="1:124" s="19" customFormat="1" x14ac:dyDescent="0.2">
      <c r="A2126" s="18"/>
      <c r="DR2126" s="20"/>
      <c r="DS2126" s="20"/>
      <c r="DT2126" s="20"/>
    </row>
    <row r="2127" spans="1:124" s="19" customFormat="1" x14ac:dyDescent="0.2">
      <c r="A2127" s="18"/>
      <c r="DR2127" s="20"/>
      <c r="DS2127" s="20"/>
      <c r="DT2127" s="20"/>
    </row>
    <row r="2128" spans="1:124" s="19" customFormat="1" x14ac:dyDescent="0.2">
      <c r="A2128" s="18"/>
      <c r="DR2128" s="20"/>
      <c r="DS2128" s="20"/>
      <c r="DT2128" s="20"/>
    </row>
    <row r="2129" spans="1:124" s="19" customFormat="1" x14ac:dyDescent="0.2">
      <c r="A2129" s="18"/>
      <c r="DR2129" s="20"/>
      <c r="DS2129" s="20"/>
      <c r="DT2129" s="20"/>
    </row>
    <row r="2130" spans="1:124" s="19" customFormat="1" x14ac:dyDescent="0.2">
      <c r="A2130" s="18"/>
      <c r="DR2130" s="20"/>
      <c r="DS2130" s="20"/>
      <c r="DT2130" s="20"/>
    </row>
    <row r="2131" spans="1:124" s="19" customFormat="1" x14ac:dyDescent="0.2">
      <c r="A2131" s="18"/>
      <c r="DR2131" s="20"/>
      <c r="DS2131" s="20"/>
      <c r="DT2131" s="20"/>
    </row>
    <row r="2132" spans="1:124" s="19" customFormat="1" x14ac:dyDescent="0.2">
      <c r="A2132" s="18"/>
      <c r="DR2132" s="20"/>
      <c r="DS2132" s="20"/>
      <c r="DT2132" s="20"/>
    </row>
    <row r="2133" spans="1:124" s="19" customFormat="1" x14ac:dyDescent="0.2">
      <c r="A2133" s="18"/>
      <c r="DR2133" s="20"/>
      <c r="DS2133" s="20"/>
      <c r="DT2133" s="20"/>
    </row>
    <row r="2134" spans="1:124" s="19" customFormat="1" x14ac:dyDescent="0.2">
      <c r="A2134" s="18"/>
      <c r="DR2134" s="20"/>
      <c r="DS2134" s="20"/>
      <c r="DT2134" s="20"/>
    </row>
    <row r="2135" spans="1:124" s="19" customFormat="1" x14ac:dyDescent="0.2">
      <c r="A2135" s="18"/>
      <c r="DR2135" s="20"/>
      <c r="DS2135" s="20"/>
      <c r="DT2135" s="20"/>
    </row>
    <row r="2136" spans="1:124" s="19" customFormat="1" x14ac:dyDescent="0.2">
      <c r="A2136" s="18"/>
      <c r="DR2136" s="20"/>
      <c r="DS2136" s="20"/>
      <c r="DT2136" s="20"/>
    </row>
    <row r="2137" spans="1:124" s="19" customFormat="1" x14ac:dyDescent="0.2">
      <c r="A2137" s="18"/>
      <c r="DR2137" s="20"/>
      <c r="DS2137" s="20"/>
      <c r="DT2137" s="20"/>
    </row>
    <row r="2138" spans="1:124" s="19" customFormat="1" x14ac:dyDescent="0.2">
      <c r="A2138" s="18"/>
      <c r="DR2138" s="20"/>
      <c r="DS2138" s="20"/>
      <c r="DT2138" s="20"/>
    </row>
    <row r="2139" spans="1:124" s="19" customFormat="1" x14ac:dyDescent="0.2">
      <c r="A2139" s="18"/>
      <c r="DR2139" s="20"/>
      <c r="DS2139" s="20"/>
      <c r="DT2139" s="20"/>
    </row>
    <row r="2140" spans="1:124" s="19" customFormat="1" x14ac:dyDescent="0.2">
      <c r="A2140" s="18"/>
      <c r="DR2140" s="20"/>
      <c r="DS2140" s="20"/>
      <c r="DT2140" s="20"/>
    </row>
    <row r="2141" spans="1:124" s="19" customFormat="1" x14ac:dyDescent="0.2">
      <c r="A2141" s="18"/>
      <c r="DR2141" s="20"/>
      <c r="DS2141" s="20"/>
      <c r="DT2141" s="20"/>
    </row>
    <row r="2142" spans="1:124" s="19" customFormat="1" x14ac:dyDescent="0.2">
      <c r="A2142" s="18"/>
      <c r="DR2142" s="20"/>
      <c r="DS2142" s="20"/>
      <c r="DT2142" s="20"/>
    </row>
    <row r="2143" spans="1:124" s="19" customFormat="1" x14ac:dyDescent="0.2">
      <c r="A2143" s="18"/>
      <c r="DR2143" s="20"/>
      <c r="DS2143" s="20"/>
      <c r="DT2143" s="20"/>
    </row>
    <row r="2144" spans="1:124" s="19" customFormat="1" x14ac:dyDescent="0.2">
      <c r="A2144" s="18"/>
      <c r="DR2144" s="20"/>
      <c r="DS2144" s="20"/>
      <c r="DT2144" s="20"/>
    </row>
    <row r="2145" spans="1:124" s="19" customFormat="1" x14ac:dyDescent="0.2">
      <c r="A2145" s="18"/>
      <c r="DR2145" s="20"/>
      <c r="DS2145" s="20"/>
      <c r="DT2145" s="20"/>
    </row>
    <row r="2146" spans="1:124" s="19" customFormat="1" x14ac:dyDescent="0.2">
      <c r="A2146" s="18"/>
      <c r="DR2146" s="20"/>
      <c r="DS2146" s="20"/>
      <c r="DT2146" s="20"/>
    </row>
    <row r="2147" spans="1:124" s="19" customFormat="1" x14ac:dyDescent="0.2">
      <c r="A2147" s="18"/>
      <c r="DR2147" s="20"/>
      <c r="DS2147" s="20"/>
      <c r="DT2147" s="20"/>
    </row>
    <row r="2148" spans="1:124" s="19" customFormat="1" x14ac:dyDescent="0.2">
      <c r="A2148" s="18"/>
      <c r="DR2148" s="20"/>
      <c r="DS2148" s="20"/>
      <c r="DT2148" s="20"/>
    </row>
    <row r="2149" spans="1:124" s="19" customFormat="1" x14ac:dyDescent="0.2">
      <c r="A2149" s="18"/>
      <c r="DR2149" s="20"/>
      <c r="DS2149" s="20"/>
      <c r="DT2149" s="20"/>
    </row>
    <row r="2150" spans="1:124" s="19" customFormat="1" x14ac:dyDescent="0.2">
      <c r="A2150" s="18"/>
      <c r="DR2150" s="20"/>
      <c r="DS2150" s="20"/>
      <c r="DT2150" s="20"/>
    </row>
    <row r="2151" spans="1:124" s="19" customFormat="1" x14ac:dyDescent="0.2">
      <c r="A2151" s="18"/>
      <c r="DR2151" s="20"/>
      <c r="DS2151" s="20"/>
      <c r="DT2151" s="20"/>
    </row>
    <row r="2152" spans="1:124" s="19" customFormat="1" x14ac:dyDescent="0.2">
      <c r="A2152" s="18"/>
      <c r="DR2152" s="20"/>
      <c r="DS2152" s="20"/>
      <c r="DT2152" s="20"/>
    </row>
    <row r="2153" spans="1:124" s="19" customFormat="1" x14ac:dyDescent="0.2">
      <c r="A2153" s="18"/>
      <c r="DR2153" s="20"/>
      <c r="DS2153" s="20"/>
      <c r="DT2153" s="20"/>
    </row>
    <row r="2154" spans="1:124" s="19" customFormat="1" x14ac:dyDescent="0.2">
      <c r="A2154" s="18"/>
      <c r="DR2154" s="20"/>
      <c r="DS2154" s="20"/>
      <c r="DT2154" s="20"/>
    </row>
    <row r="2155" spans="1:124" s="19" customFormat="1" x14ac:dyDescent="0.2">
      <c r="A2155" s="18"/>
      <c r="DR2155" s="20"/>
      <c r="DS2155" s="20"/>
      <c r="DT2155" s="20"/>
    </row>
    <row r="2156" spans="1:124" s="19" customFormat="1" x14ac:dyDescent="0.2">
      <c r="A2156" s="18"/>
      <c r="DR2156" s="20"/>
      <c r="DS2156" s="20"/>
      <c r="DT2156" s="20"/>
    </row>
    <row r="2157" spans="1:124" s="19" customFormat="1" x14ac:dyDescent="0.2">
      <c r="A2157" s="18"/>
      <c r="DR2157" s="20"/>
      <c r="DS2157" s="20"/>
      <c r="DT2157" s="20"/>
    </row>
    <row r="2158" spans="1:124" s="19" customFormat="1" x14ac:dyDescent="0.2">
      <c r="A2158" s="18"/>
      <c r="DR2158" s="20"/>
      <c r="DS2158" s="20"/>
      <c r="DT2158" s="20"/>
    </row>
    <row r="2159" spans="1:124" s="19" customFormat="1" x14ac:dyDescent="0.2">
      <c r="A2159" s="18"/>
      <c r="DR2159" s="20"/>
      <c r="DS2159" s="20"/>
      <c r="DT2159" s="20"/>
    </row>
    <row r="2160" spans="1:124" s="19" customFormat="1" x14ac:dyDescent="0.2">
      <c r="A2160" s="18"/>
      <c r="DR2160" s="20"/>
      <c r="DS2160" s="20"/>
      <c r="DT2160" s="20"/>
    </row>
    <row r="2161" spans="1:124" s="19" customFormat="1" x14ac:dyDescent="0.2">
      <c r="A2161" s="18"/>
      <c r="DR2161" s="20"/>
      <c r="DS2161" s="20"/>
      <c r="DT2161" s="20"/>
    </row>
    <row r="2162" spans="1:124" s="19" customFormat="1" x14ac:dyDescent="0.2">
      <c r="A2162" s="18"/>
      <c r="DR2162" s="20"/>
      <c r="DS2162" s="20"/>
      <c r="DT2162" s="20"/>
    </row>
    <row r="2163" spans="1:124" s="19" customFormat="1" x14ac:dyDescent="0.2">
      <c r="A2163" s="18"/>
      <c r="DR2163" s="20"/>
      <c r="DS2163" s="20"/>
      <c r="DT2163" s="20"/>
    </row>
    <row r="2164" spans="1:124" s="19" customFormat="1" x14ac:dyDescent="0.2">
      <c r="A2164" s="18"/>
      <c r="DR2164" s="20"/>
      <c r="DS2164" s="20"/>
      <c r="DT2164" s="20"/>
    </row>
    <row r="2165" spans="1:124" s="19" customFormat="1" x14ac:dyDescent="0.2">
      <c r="A2165" s="18"/>
      <c r="DR2165" s="20"/>
      <c r="DS2165" s="20"/>
      <c r="DT2165" s="20"/>
    </row>
    <row r="2166" spans="1:124" s="19" customFormat="1" x14ac:dyDescent="0.2">
      <c r="A2166" s="18"/>
      <c r="DR2166" s="20"/>
      <c r="DS2166" s="20"/>
      <c r="DT2166" s="20"/>
    </row>
    <row r="2167" spans="1:124" s="19" customFormat="1" x14ac:dyDescent="0.2">
      <c r="A2167" s="18"/>
      <c r="DR2167" s="20"/>
      <c r="DS2167" s="20"/>
      <c r="DT2167" s="20"/>
    </row>
    <row r="2168" spans="1:124" s="19" customFormat="1" x14ac:dyDescent="0.2">
      <c r="A2168" s="18"/>
      <c r="DR2168" s="20"/>
      <c r="DS2168" s="20"/>
      <c r="DT2168" s="20"/>
    </row>
    <row r="2169" spans="1:124" s="19" customFormat="1" x14ac:dyDescent="0.2">
      <c r="A2169" s="18"/>
      <c r="DR2169" s="20"/>
      <c r="DS2169" s="20"/>
      <c r="DT2169" s="20"/>
    </row>
    <row r="2170" spans="1:124" s="19" customFormat="1" x14ac:dyDescent="0.2">
      <c r="A2170" s="18"/>
      <c r="DR2170" s="20"/>
      <c r="DS2170" s="20"/>
      <c r="DT2170" s="20"/>
    </row>
    <row r="2171" spans="1:124" s="19" customFormat="1" x14ac:dyDescent="0.2">
      <c r="A2171" s="18"/>
      <c r="DR2171" s="20"/>
      <c r="DS2171" s="20"/>
      <c r="DT2171" s="20"/>
    </row>
    <row r="2172" spans="1:124" s="19" customFormat="1" x14ac:dyDescent="0.2">
      <c r="A2172" s="18"/>
      <c r="DR2172" s="20"/>
      <c r="DS2172" s="20"/>
      <c r="DT2172" s="20"/>
    </row>
    <row r="2173" spans="1:124" s="19" customFormat="1" x14ac:dyDescent="0.2">
      <c r="A2173" s="18"/>
      <c r="DR2173" s="20"/>
      <c r="DS2173" s="20"/>
      <c r="DT2173" s="20"/>
    </row>
    <row r="2174" spans="1:124" s="19" customFormat="1" x14ac:dyDescent="0.2">
      <c r="A2174" s="18"/>
      <c r="DR2174" s="20"/>
      <c r="DS2174" s="20"/>
      <c r="DT2174" s="20"/>
    </row>
    <row r="2175" spans="1:124" s="19" customFormat="1" x14ac:dyDescent="0.2">
      <c r="A2175" s="18"/>
      <c r="DR2175" s="20"/>
      <c r="DS2175" s="20"/>
      <c r="DT2175" s="20"/>
    </row>
    <row r="2176" spans="1:124" s="19" customFormat="1" x14ac:dyDescent="0.2">
      <c r="A2176" s="18"/>
      <c r="DR2176" s="20"/>
      <c r="DS2176" s="20"/>
      <c r="DT2176" s="20"/>
    </row>
    <row r="2177" spans="1:124" s="19" customFormat="1" x14ac:dyDescent="0.2">
      <c r="A2177" s="18"/>
      <c r="DR2177" s="20"/>
      <c r="DS2177" s="20"/>
      <c r="DT2177" s="20"/>
    </row>
    <row r="2178" spans="1:124" s="19" customFormat="1" x14ac:dyDescent="0.2">
      <c r="A2178" s="18"/>
      <c r="DR2178" s="20"/>
      <c r="DS2178" s="20"/>
      <c r="DT2178" s="20"/>
    </row>
    <row r="2179" spans="1:124" s="19" customFormat="1" x14ac:dyDescent="0.2">
      <c r="A2179" s="18"/>
      <c r="DR2179" s="20"/>
      <c r="DS2179" s="20"/>
      <c r="DT2179" s="20"/>
    </row>
    <row r="2180" spans="1:124" s="19" customFormat="1" x14ac:dyDescent="0.2">
      <c r="A2180" s="18"/>
      <c r="DR2180" s="20"/>
      <c r="DS2180" s="20"/>
      <c r="DT2180" s="20"/>
    </row>
    <row r="2181" spans="1:124" s="19" customFormat="1" x14ac:dyDescent="0.2">
      <c r="A2181" s="18"/>
      <c r="DR2181" s="20"/>
      <c r="DS2181" s="20"/>
      <c r="DT2181" s="20"/>
    </row>
    <row r="2182" spans="1:124" s="19" customFormat="1" x14ac:dyDescent="0.2">
      <c r="A2182" s="18"/>
      <c r="DR2182" s="20"/>
      <c r="DS2182" s="20"/>
      <c r="DT2182" s="20"/>
    </row>
    <row r="2183" spans="1:124" s="19" customFormat="1" x14ac:dyDescent="0.2">
      <c r="A2183" s="18"/>
      <c r="DR2183" s="20"/>
      <c r="DS2183" s="20"/>
      <c r="DT2183" s="20"/>
    </row>
    <row r="2184" spans="1:124" s="19" customFormat="1" x14ac:dyDescent="0.2">
      <c r="A2184" s="18"/>
      <c r="DR2184" s="20"/>
      <c r="DS2184" s="20"/>
      <c r="DT2184" s="20"/>
    </row>
    <row r="2185" spans="1:124" s="19" customFormat="1" x14ac:dyDescent="0.2">
      <c r="A2185" s="18"/>
      <c r="DR2185" s="20"/>
      <c r="DS2185" s="20"/>
      <c r="DT2185" s="20"/>
    </row>
    <row r="2186" spans="1:124" s="19" customFormat="1" x14ac:dyDescent="0.2">
      <c r="A2186" s="18"/>
      <c r="DR2186" s="20"/>
      <c r="DS2186" s="20"/>
      <c r="DT2186" s="20"/>
    </row>
    <row r="2187" spans="1:124" s="19" customFormat="1" x14ac:dyDescent="0.2">
      <c r="A2187" s="18"/>
      <c r="DR2187" s="20"/>
      <c r="DS2187" s="20"/>
      <c r="DT2187" s="20"/>
    </row>
    <row r="2188" spans="1:124" s="19" customFormat="1" x14ac:dyDescent="0.2">
      <c r="A2188" s="18"/>
      <c r="DR2188" s="20"/>
      <c r="DS2188" s="20"/>
      <c r="DT2188" s="20"/>
    </row>
    <row r="2189" spans="1:124" s="19" customFormat="1" x14ac:dyDescent="0.2">
      <c r="A2189" s="18"/>
      <c r="DR2189" s="20"/>
      <c r="DS2189" s="20"/>
      <c r="DT2189" s="20"/>
    </row>
    <row r="2190" spans="1:124" s="19" customFormat="1" x14ac:dyDescent="0.2">
      <c r="A2190" s="18"/>
      <c r="DR2190" s="20"/>
      <c r="DS2190" s="20"/>
      <c r="DT2190" s="20"/>
    </row>
    <row r="2191" spans="1:124" s="19" customFormat="1" x14ac:dyDescent="0.2">
      <c r="A2191" s="18"/>
      <c r="DR2191" s="20"/>
      <c r="DS2191" s="20"/>
      <c r="DT2191" s="20"/>
    </row>
    <row r="2192" spans="1:124" s="19" customFormat="1" x14ac:dyDescent="0.2">
      <c r="A2192" s="18"/>
      <c r="DR2192" s="20"/>
      <c r="DS2192" s="20"/>
      <c r="DT2192" s="20"/>
    </row>
    <row r="2193" spans="1:124" s="19" customFormat="1" x14ac:dyDescent="0.2">
      <c r="A2193" s="18"/>
      <c r="DR2193" s="20"/>
      <c r="DS2193" s="20"/>
      <c r="DT2193" s="20"/>
    </row>
    <row r="2194" spans="1:124" s="19" customFormat="1" x14ac:dyDescent="0.2">
      <c r="A2194" s="18"/>
      <c r="DR2194" s="20"/>
      <c r="DS2194" s="20"/>
      <c r="DT2194" s="20"/>
    </row>
    <row r="2195" spans="1:124" s="19" customFormat="1" x14ac:dyDescent="0.2">
      <c r="A2195" s="18"/>
      <c r="DR2195" s="20"/>
      <c r="DS2195" s="20"/>
      <c r="DT2195" s="20"/>
    </row>
    <row r="2196" spans="1:124" s="19" customFormat="1" x14ac:dyDescent="0.2">
      <c r="A2196" s="18"/>
      <c r="DR2196" s="20"/>
      <c r="DS2196" s="20"/>
      <c r="DT2196" s="20"/>
    </row>
    <row r="2197" spans="1:124" s="19" customFormat="1" x14ac:dyDescent="0.2">
      <c r="A2197" s="18"/>
      <c r="DR2197" s="20"/>
      <c r="DS2197" s="20"/>
      <c r="DT2197" s="20"/>
    </row>
    <row r="2198" spans="1:124" s="19" customFormat="1" x14ac:dyDescent="0.2">
      <c r="A2198" s="18"/>
      <c r="DR2198" s="20"/>
      <c r="DS2198" s="20"/>
      <c r="DT2198" s="20"/>
    </row>
    <row r="2199" spans="1:124" s="19" customFormat="1" x14ac:dyDescent="0.2">
      <c r="A2199" s="18"/>
      <c r="DR2199" s="20"/>
      <c r="DS2199" s="20"/>
      <c r="DT2199" s="20"/>
    </row>
    <row r="2200" spans="1:124" s="19" customFormat="1" x14ac:dyDescent="0.2">
      <c r="A2200" s="18"/>
      <c r="DR2200" s="20"/>
      <c r="DS2200" s="20"/>
      <c r="DT2200" s="20"/>
    </row>
    <row r="2201" spans="1:124" s="19" customFormat="1" x14ac:dyDescent="0.2">
      <c r="A2201" s="18"/>
      <c r="DR2201" s="20"/>
      <c r="DS2201" s="20"/>
      <c r="DT2201" s="20"/>
    </row>
    <row r="2202" spans="1:124" s="19" customFormat="1" x14ac:dyDescent="0.2">
      <c r="A2202" s="18"/>
      <c r="DR2202" s="20"/>
      <c r="DS2202" s="20"/>
      <c r="DT2202" s="20"/>
    </row>
    <row r="2203" spans="1:124" s="19" customFormat="1" x14ac:dyDescent="0.2">
      <c r="A2203" s="18"/>
      <c r="DR2203" s="20"/>
      <c r="DS2203" s="20"/>
      <c r="DT2203" s="20"/>
    </row>
    <row r="2204" spans="1:124" s="19" customFormat="1" x14ac:dyDescent="0.2">
      <c r="A2204" s="18"/>
      <c r="DR2204" s="20"/>
      <c r="DS2204" s="20"/>
      <c r="DT2204" s="20"/>
    </row>
    <row r="2205" spans="1:124" s="19" customFormat="1" x14ac:dyDescent="0.2">
      <c r="A2205" s="18"/>
      <c r="DR2205" s="20"/>
      <c r="DS2205" s="20"/>
      <c r="DT2205" s="20"/>
    </row>
    <row r="2206" spans="1:124" s="19" customFormat="1" x14ac:dyDescent="0.2">
      <c r="A2206" s="18"/>
      <c r="DR2206" s="20"/>
      <c r="DS2206" s="20"/>
      <c r="DT2206" s="20"/>
    </row>
    <row r="2207" spans="1:124" s="19" customFormat="1" x14ac:dyDescent="0.2">
      <c r="A2207" s="18"/>
      <c r="DR2207" s="20"/>
      <c r="DS2207" s="20"/>
      <c r="DT2207" s="20"/>
    </row>
    <row r="2208" spans="1:124" s="19" customFormat="1" x14ac:dyDescent="0.2">
      <c r="A2208" s="18"/>
      <c r="DR2208" s="20"/>
      <c r="DS2208" s="20"/>
      <c r="DT2208" s="20"/>
    </row>
    <row r="2209" spans="1:124" s="19" customFormat="1" x14ac:dyDescent="0.2">
      <c r="A2209" s="18"/>
      <c r="DR2209" s="20"/>
      <c r="DS2209" s="20"/>
      <c r="DT2209" s="20"/>
    </row>
    <row r="2210" spans="1:124" s="19" customFormat="1" x14ac:dyDescent="0.2">
      <c r="A2210" s="18"/>
      <c r="DR2210" s="20"/>
      <c r="DS2210" s="20"/>
      <c r="DT2210" s="20"/>
    </row>
    <row r="2211" spans="1:124" s="19" customFormat="1" x14ac:dyDescent="0.2">
      <c r="A2211" s="18"/>
      <c r="DR2211" s="20"/>
      <c r="DS2211" s="20"/>
      <c r="DT2211" s="20"/>
    </row>
    <row r="2212" spans="1:124" s="19" customFormat="1" x14ac:dyDescent="0.2">
      <c r="A2212" s="18"/>
      <c r="DR2212" s="20"/>
      <c r="DS2212" s="20"/>
      <c r="DT2212" s="20"/>
    </row>
    <row r="2213" spans="1:124" s="19" customFormat="1" x14ac:dyDescent="0.2">
      <c r="A2213" s="18"/>
      <c r="DR2213" s="20"/>
      <c r="DS2213" s="20"/>
      <c r="DT2213" s="20"/>
    </row>
    <row r="2214" spans="1:124" s="19" customFormat="1" x14ac:dyDescent="0.2">
      <c r="A2214" s="18"/>
      <c r="DR2214" s="20"/>
      <c r="DS2214" s="20"/>
      <c r="DT2214" s="20"/>
    </row>
    <row r="2215" spans="1:124" s="19" customFormat="1" x14ac:dyDescent="0.2">
      <c r="A2215" s="18"/>
      <c r="DR2215" s="20"/>
      <c r="DS2215" s="20"/>
      <c r="DT2215" s="20"/>
    </row>
    <row r="2216" spans="1:124" s="19" customFormat="1" x14ac:dyDescent="0.2">
      <c r="A2216" s="18"/>
      <c r="DR2216" s="20"/>
      <c r="DS2216" s="20"/>
      <c r="DT2216" s="20"/>
    </row>
    <row r="2217" spans="1:124" s="19" customFormat="1" x14ac:dyDescent="0.2">
      <c r="A2217" s="18"/>
      <c r="DR2217" s="20"/>
      <c r="DS2217" s="20"/>
      <c r="DT2217" s="20"/>
    </row>
    <row r="2218" spans="1:124" s="19" customFormat="1" x14ac:dyDescent="0.2">
      <c r="A2218" s="18"/>
      <c r="DR2218" s="20"/>
      <c r="DS2218" s="20"/>
      <c r="DT2218" s="20"/>
    </row>
    <row r="2219" spans="1:124" s="19" customFormat="1" x14ac:dyDescent="0.2">
      <c r="A2219" s="18"/>
      <c r="DR2219" s="20"/>
      <c r="DS2219" s="20"/>
      <c r="DT2219" s="20"/>
    </row>
    <row r="2220" spans="1:124" s="19" customFormat="1" x14ac:dyDescent="0.2">
      <c r="A2220" s="18"/>
      <c r="DR2220" s="20"/>
      <c r="DS2220" s="20"/>
      <c r="DT2220" s="20"/>
    </row>
    <row r="2221" spans="1:124" s="19" customFormat="1" x14ac:dyDescent="0.2">
      <c r="A2221" s="18"/>
      <c r="DR2221" s="20"/>
      <c r="DS2221" s="20"/>
      <c r="DT2221" s="20"/>
    </row>
    <row r="2222" spans="1:124" s="19" customFormat="1" x14ac:dyDescent="0.2">
      <c r="A2222" s="18"/>
      <c r="DR2222" s="20"/>
      <c r="DS2222" s="20"/>
      <c r="DT2222" s="20"/>
    </row>
    <row r="2223" spans="1:124" s="19" customFormat="1" x14ac:dyDescent="0.2">
      <c r="A2223" s="18"/>
      <c r="DR2223" s="20"/>
      <c r="DS2223" s="20"/>
      <c r="DT2223" s="20"/>
    </row>
    <row r="2224" spans="1:124" s="19" customFormat="1" x14ac:dyDescent="0.2">
      <c r="A2224" s="18"/>
      <c r="DR2224" s="20"/>
      <c r="DS2224" s="20"/>
      <c r="DT2224" s="20"/>
    </row>
    <row r="2225" spans="1:124" s="19" customFormat="1" x14ac:dyDescent="0.2">
      <c r="A2225" s="18"/>
      <c r="DR2225" s="20"/>
      <c r="DS2225" s="20"/>
      <c r="DT2225" s="20"/>
    </row>
    <row r="2226" spans="1:124" s="19" customFormat="1" x14ac:dyDescent="0.2">
      <c r="A2226" s="18"/>
      <c r="DR2226" s="20"/>
      <c r="DS2226" s="20"/>
      <c r="DT2226" s="20"/>
    </row>
    <row r="2227" spans="1:124" s="19" customFormat="1" x14ac:dyDescent="0.2">
      <c r="A2227" s="18"/>
      <c r="DR2227" s="20"/>
      <c r="DS2227" s="20"/>
      <c r="DT2227" s="20"/>
    </row>
    <row r="2228" spans="1:124" s="19" customFormat="1" x14ac:dyDescent="0.2">
      <c r="A2228" s="18"/>
      <c r="DR2228" s="20"/>
      <c r="DS2228" s="20"/>
      <c r="DT2228" s="20"/>
    </row>
    <row r="2229" spans="1:124" s="19" customFormat="1" x14ac:dyDescent="0.2">
      <c r="A2229" s="18"/>
      <c r="DR2229" s="20"/>
      <c r="DS2229" s="20"/>
      <c r="DT2229" s="20"/>
    </row>
    <row r="2230" spans="1:124" s="19" customFormat="1" x14ac:dyDescent="0.2">
      <c r="A2230" s="18"/>
      <c r="DR2230" s="20"/>
      <c r="DS2230" s="20"/>
      <c r="DT2230" s="20"/>
    </row>
    <row r="2231" spans="1:124" s="19" customFormat="1" x14ac:dyDescent="0.2">
      <c r="A2231" s="18"/>
      <c r="DR2231" s="20"/>
      <c r="DS2231" s="20"/>
      <c r="DT2231" s="20"/>
    </row>
    <row r="2232" spans="1:124" s="19" customFormat="1" x14ac:dyDescent="0.2">
      <c r="A2232" s="18"/>
      <c r="DR2232" s="20"/>
      <c r="DS2232" s="20"/>
      <c r="DT2232" s="20"/>
    </row>
    <row r="2233" spans="1:124" s="19" customFormat="1" x14ac:dyDescent="0.2">
      <c r="A2233" s="18"/>
      <c r="DR2233" s="20"/>
      <c r="DS2233" s="20"/>
      <c r="DT2233" s="20"/>
    </row>
    <row r="2234" spans="1:124" s="19" customFormat="1" x14ac:dyDescent="0.2">
      <c r="A2234" s="18"/>
      <c r="DR2234" s="20"/>
      <c r="DS2234" s="20"/>
      <c r="DT2234" s="20"/>
    </row>
    <row r="2235" spans="1:124" s="19" customFormat="1" x14ac:dyDescent="0.2">
      <c r="A2235" s="18"/>
      <c r="DR2235" s="20"/>
      <c r="DS2235" s="20"/>
      <c r="DT2235" s="20"/>
    </row>
    <row r="2236" spans="1:124" s="19" customFormat="1" x14ac:dyDescent="0.2">
      <c r="A2236" s="18"/>
      <c r="DR2236" s="20"/>
      <c r="DS2236" s="20"/>
      <c r="DT2236" s="20"/>
    </row>
    <row r="2237" spans="1:124" s="19" customFormat="1" x14ac:dyDescent="0.2">
      <c r="A2237" s="18"/>
      <c r="DR2237" s="20"/>
      <c r="DS2237" s="20"/>
      <c r="DT2237" s="20"/>
    </row>
    <row r="2238" spans="1:124" s="19" customFormat="1" x14ac:dyDescent="0.2">
      <c r="A2238" s="18"/>
      <c r="DR2238" s="20"/>
      <c r="DS2238" s="20"/>
      <c r="DT2238" s="20"/>
    </row>
    <row r="2239" spans="1:124" s="19" customFormat="1" x14ac:dyDescent="0.2">
      <c r="A2239" s="18"/>
      <c r="DR2239" s="20"/>
      <c r="DS2239" s="20"/>
      <c r="DT2239" s="20"/>
    </row>
    <row r="2240" spans="1:124" s="19" customFormat="1" x14ac:dyDescent="0.2">
      <c r="A2240" s="18"/>
      <c r="DR2240" s="20"/>
      <c r="DS2240" s="20"/>
      <c r="DT2240" s="20"/>
    </row>
    <row r="2241" spans="1:124" s="19" customFormat="1" x14ac:dyDescent="0.2">
      <c r="A2241" s="18"/>
      <c r="DR2241" s="20"/>
      <c r="DS2241" s="20"/>
      <c r="DT2241" s="20"/>
    </row>
    <row r="2242" spans="1:124" s="19" customFormat="1" x14ac:dyDescent="0.2">
      <c r="A2242" s="18"/>
      <c r="DR2242" s="20"/>
      <c r="DS2242" s="20"/>
      <c r="DT2242" s="20"/>
    </row>
    <row r="2243" spans="1:124" s="19" customFormat="1" x14ac:dyDescent="0.2">
      <c r="A2243" s="18"/>
      <c r="DR2243" s="20"/>
      <c r="DS2243" s="20"/>
      <c r="DT2243" s="20"/>
    </row>
    <row r="2244" spans="1:124" s="19" customFormat="1" x14ac:dyDescent="0.2">
      <c r="A2244" s="18"/>
      <c r="DR2244" s="20"/>
      <c r="DS2244" s="20"/>
      <c r="DT2244" s="20"/>
    </row>
    <row r="2245" spans="1:124" s="19" customFormat="1" x14ac:dyDescent="0.2">
      <c r="A2245" s="18"/>
      <c r="DR2245" s="20"/>
      <c r="DS2245" s="20"/>
      <c r="DT2245" s="20"/>
    </row>
    <row r="2246" spans="1:124" s="19" customFormat="1" x14ac:dyDescent="0.2">
      <c r="A2246" s="18"/>
      <c r="DR2246" s="20"/>
      <c r="DS2246" s="20"/>
      <c r="DT2246" s="20"/>
    </row>
    <row r="2247" spans="1:124" s="19" customFormat="1" x14ac:dyDescent="0.2">
      <c r="A2247" s="18"/>
      <c r="DR2247" s="20"/>
      <c r="DS2247" s="20"/>
      <c r="DT2247" s="20"/>
    </row>
    <row r="2248" spans="1:124" s="19" customFormat="1" x14ac:dyDescent="0.2">
      <c r="A2248" s="18"/>
      <c r="DR2248" s="20"/>
      <c r="DS2248" s="20"/>
      <c r="DT2248" s="20"/>
    </row>
    <row r="2249" spans="1:124" s="19" customFormat="1" x14ac:dyDescent="0.2">
      <c r="A2249" s="18"/>
      <c r="DR2249" s="20"/>
      <c r="DS2249" s="20"/>
      <c r="DT2249" s="20"/>
    </row>
    <row r="2250" spans="1:124" s="19" customFormat="1" x14ac:dyDescent="0.2">
      <c r="A2250" s="18"/>
      <c r="DR2250" s="20"/>
      <c r="DS2250" s="20"/>
      <c r="DT2250" s="20"/>
    </row>
    <row r="2251" spans="1:124" s="19" customFormat="1" x14ac:dyDescent="0.2">
      <c r="A2251" s="18"/>
      <c r="DR2251" s="20"/>
      <c r="DS2251" s="20"/>
      <c r="DT2251" s="20"/>
    </row>
    <row r="2252" spans="1:124" s="19" customFormat="1" x14ac:dyDescent="0.2">
      <c r="A2252" s="18"/>
      <c r="DR2252" s="20"/>
      <c r="DS2252" s="20"/>
      <c r="DT2252" s="20"/>
    </row>
    <row r="2253" spans="1:124" s="19" customFormat="1" x14ac:dyDescent="0.2">
      <c r="A2253" s="18"/>
      <c r="DR2253" s="20"/>
      <c r="DS2253" s="20"/>
      <c r="DT2253" s="20"/>
    </row>
    <row r="2254" spans="1:124" s="19" customFormat="1" x14ac:dyDescent="0.2">
      <c r="A2254" s="18"/>
      <c r="DR2254" s="20"/>
      <c r="DS2254" s="20"/>
      <c r="DT2254" s="20"/>
    </row>
    <row r="2255" spans="1:124" s="19" customFormat="1" x14ac:dyDescent="0.2">
      <c r="A2255" s="18"/>
      <c r="DR2255" s="20"/>
      <c r="DS2255" s="20"/>
      <c r="DT2255" s="20"/>
    </row>
    <row r="2256" spans="1:124" s="19" customFormat="1" x14ac:dyDescent="0.2">
      <c r="A2256" s="18"/>
      <c r="DR2256" s="20"/>
      <c r="DS2256" s="20"/>
      <c r="DT2256" s="20"/>
    </row>
    <row r="2257" spans="1:124" s="19" customFormat="1" x14ac:dyDescent="0.2">
      <c r="A2257" s="18"/>
      <c r="DR2257" s="20"/>
      <c r="DS2257" s="20"/>
      <c r="DT2257" s="20"/>
    </row>
    <row r="2258" spans="1:124" s="19" customFormat="1" x14ac:dyDescent="0.2">
      <c r="A2258" s="18"/>
      <c r="DR2258" s="20"/>
      <c r="DS2258" s="20"/>
      <c r="DT2258" s="20"/>
    </row>
    <row r="2259" spans="1:124" s="19" customFormat="1" x14ac:dyDescent="0.2">
      <c r="A2259" s="18"/>
      <c r="DR2259" s="20"/>
      <c r="DS2259" s="20"/>
      <c r="DT2259" s="20"/>
    </row>
    <row r="2260" spans="1:124" s="19" customFormat="1" x14ac:dyDescent="0.2">
      <c r="A2260" s="18"/>
      <c r="DR2260" s="20"/>
      <c r="DS2260" s="20"/>
      <c r="DT2260" s="20"/>
    </row>
    <row r="2261" spans="1:124" s="19" customFormat="1" x14ac:dyDescent="0.2">
      <c r="A2261" s="18"/>
      <c r="DR2261" s="20"/>
      <c r="DS2261" s="20"/>
      <c r="DT2261" s="20"/>
    </row>
    <row r="2262" spans="1:124" s="19" customFormat="1" x14ac:dyDescent="0.2">
      <c r="A2262" s="18"/>
      <c r="DR2262" s="20"/>
      <c r="DS2262" s="20"/>
      <c r="DT2262" s="20"/>
    </row>
    <row r="2263" spans="1:124" s="19" customFormat="1" x14ac:dyDescent="0.2">
      <c r="A2263" s="18"/>
      <c r="DR2263" s="20"/>
      <c r="DS2263" s="20"/>
      <c r="DT2263" s="20"/>
    </row>
    <row r="2264" spans="1:124" s="19" customFormat="1" x14ac:dyDescent="0.2">
      <c r="A2264" s="18"/>
      <c r="DR2264" s="20"/>
      <c r="DS2264" s="20"/>
      <c r="DT2264" s="20"/>
    </row>
    <row r="2265" spans="1:124" s="19" customFormat="1" x14ac:dyDescent="0.2">
      <c r="A2265" s="18"/>
      <c r="DR2265" s="20"/>
      <c r="DS2265" s="20"/>
      <c r="DT2265" s="20"/>
    </row>
    <row r="2266" spans="1:124" s="19" customFormat="1" x14ac:dyDescent="0.2">
      <c r="A2266" s="18"/>
      <c r="DR2266" s="20"/>
      <c r="DS2266" s="20"/>
      <c r="DT2266" s="20"/>
    </row>
    <row r="2267" spans="1:124" s="19" customFormat="1" x14ac:dyDescent="0.2">
      <c r="A2267" s="18"/>
      <c r="DR2267" s="20"/>
      <c r="DS2267" s="20"/>
      <c r="DT2267" s="20"/>
    </row>
    <row r="2268" spans="1:124" s="19" customFormat="1" x14ac:dyDescent="0.2">
      <c r="A2268" s="18"/>
      <c r="DR2268" s="20"/>
      <c r="DS2268" s="20"/>
      <c r="DT2268" s="20"/>
    </row>
    <row r="2269" spans="1:124" s="19" customFormat="1" x14ac:dyDescent="0.2">
      <c r="A2269" s="18"/>
      <c r="DR2269" s="20"/>
      <c r="DS2269" s="20"/>
      <c r="DT2269" s="20"/>
    </row>
    <row r="2270" spans="1:124" s="19" customFormat="1" x14ac:dyDescent="0.2">
      <c r="A2270" s="18"/>
      <c r="DR2270" s="20"/>
      <c r="DS2270" s="20"/>
      <c r="DT2270" s="20"/>
    </row>
    <row r="2271" spans="1:124" s="19" customFormat="1" x14ac:dyDescent="0.2">
      <c r="A2271" s="18"/>
      <c r="DR2271" s="20"/>
      <c r="DS2271" s="20"/>
      <c r="DT2271" s="20"/>
    </row>
    <row r="2272" spans="1:124" s="19" customFormat="1" x14ac:dyDescent="0.2">
      <c r="A2272" s="18"/>
      <c r="DR2272" s="20"/>
      <c r="DS2272" s="20"/>
      <c r="DT2272" s="20"/>
    </row>
    <row r="2273" spans="1:124" s="19" customFormat="1" x14ac:dyDescent="0.2">
      <c r="A2273" s="18"/>
      <c r="DR2273" s="20"/>
      <c r="DS2273" s="20"/>
      <c r="DT2273" s="20"/>
    </row>
    <row r="2274" spans="1:124" s="19" customFormat="1" x14ac:dyDescent="0.2">
      <c r="A2274" s="18"/>
      <c r="DR2274" s="20"/>
      <c r="DS2274" s="20"/>
      <c r="DT2274" s="20"/>
    </row>
    <row r="2275" spans="1:124" s="19" customFormat="1" x14ac:dyDescent="0.2">
      <c r="A2275" s="18"/>
      <c r="DR2275" s="20"/>
      <c r="DS2275" s="20"/>
      <c r="DT2275" s="20"/>
    </row>
    <row r="2276" spans="1:124" s="19" customFormat="1" x14ac:dyDescent="0.2">
      <c r="A2276" s="18"/>
      <c r="DR2276" s="20"/>
      <c r="DS2276" s="20"/>
      <c r="DT2276" s="20"/>
    </row>
    <row r="2277" spans="1:124" s="19" customFormat="1" x14ac:dyDescent="0.2">
      <c r="A2277" s="18"/>
      <c r="DR2277" s="20"/>
      <c r="DS2277" s="20"/>
      <c r="DT2277" s="20"/>
    </row>
    <row r="2278" spans="1:124" s="19" customFormat="1" x14ac:dyDescent="0.2">
      <c r="A2278" s="18"/>
      <c r="DR2278" s="20"/>
      <c r="DS2278" s="20"/>
      <c r="DT2278" s="20"/>
    </row>
    <row r="2279" spans="1:124" s="19" customFormat="1" x14ac:dyDescent="0.2">
      <c r="A2279" s="18"/>
      <c r="DR2279" s="20"/>
      <c r="DS2279" s="20"/>
      <c r="DT2279" s="20"/>
    </row>
    <row r="2280" spans="1:124" s="19" customFormat="1" x14ac:dyDescent="0.2">
      <c r="A2280" s="18"/>
      <c r="DR2280" s="20"/>
      <c r="DS2280" s="20"/>
      <c r="DT2280" s="20"/>
    </row>
    <row r="2281" spans="1:124" s="19" customFormat="1" x14ac:dyDescent="0.2">
      <c r="A2281" s="18"/>
      <c r="DR2281" s="20"/>
      <c r="DS2281" s="20"/>
      <c r="DT2281" s="20"/>
    </row>
    <row r="2282" spans="1:124" s="19" customFormat="1" x14ac:dyDescent="0.2">
      <c r="A2282" s="18"/>
      <c r="DR2282" s="20"/>
      <c r="DS2282" s="20"/>
      <c r="DT2282" s="20"/>
    </row>
    <row r="2283" spans="1:124" s="19" customFormat="1" x14ac:dyDescent="0.2">
      <c r="A2283" s="18"/>
      <c r="DR2283" s="20"/>
      <c r="DS2283" s="20"/>
      <c r="DT2283" s="20"/>
    </row>
    <row r="2284" spans="1:124" s="19" customFormat="1" x14ac:dyDescent="0.2">
      <c r="A2284" s="18"/>
      <c r="DR2284" s="20"/>
      <c r="DS2284" s="20"/>
      <c r="DT2284" s="20"/>
    </row>
    <row r="2285" spans="1:124" s="19" customFormat="1" x14ac:dyDescent="0.2">
      <c r="A2285" s="18"/>
      <c r="DR2285" s="20"/>
      <c r="DS2285" s="20"/>
      <c r="DT2285" s="20"/>
    </row>
    <row r="2286" spans="1:124" s="19" customFormat="1" x14ac:dyDescent="0.2">
      <c r="A2286" s="18"/>
      <c r="DR2286" s="20"/>
      <c r="DS2286" s="20"/>
      <c r="DT2286" s="20"/>
    </row>
    <row r="2287" spans="1:124" s="19" customFormat="1" x14ac:dyDescent="0.2">
      <c r="A2287" s="18"/>
      <c r="DR2287" s="20"/>
      <c r="DS2287" s="20"/>
      <c r="DT2287" s="20"/>
    </row>
    <row r="2288" spans="1:124" s="19" customFormat="1" x14ac:dyDescent="0.2">
      <c r="A2288" s="18"/>
      <c r="DR2288" s="20"/>
      <c r="DS2288" s="20"/>
      <c r="DT2288" s="20"/>
    </row>
    <row r="2289" spans="1:124" s="19" customFormat="1" x14ac:dyDescent="0.2">
      <c r="A2289" s="18"/>
      <c r="DR2289" s="20"/>
      <c r="DS2289" s="20"/>
      <c r="DT2289" s="20"/>
    </row>
    <row r="2290" spans="1:124" s="19" customFormat="1" x14ac:dyDescent="0.2">
      <c r="A2290" s="18"/>
      <c r="DR2290" s="20"/>
      <c r="DS2290" s="20"/>
      <c r="DT2290" s="20"/>
    </row>
    <row r="2291" spans="1:124" s="19" customFormat="1" x14ac:dyDescent="0.2">
      <c r="A2291" s="18"/>
      <c r="DR2291" s="20"/>
      <c r="DS2291" s="20"/>
      <c r="DT2291" s="20"/>
    </row>
    <row r="2292" spans="1:124" s="19" customFormat="1" x14ac:dyDescent="0.2">
      <c r="A2292" s="18"/>
      <c r="DR2292" s="20"/>
      <c r="DS2292" s="20"/>
      <c r="DT2292" s="20"/>
    </row>
    <row r="2293" spans="1:124" s="19" customFormat="1" x14ac:dyDescent="0.2">
      <c r="A2293" s="18"/>
      <c r="DR2293" s="20"/>
      <c r="DS2293" s="20"/>
      <c r="DT2293" s="20"/>
    </row>
    <row r="2294" spans="1:124" s="19" customFormat="1" x14ac:dyDescent="0.2">
      <c r="A2294" s="18"/>
      <c r="DR2294" s="20"/>
      <c r="DS2294" s="20"/>
      <c r="DT2294" s="20"/>
    </row>
    <row r="2295" spans="1:124" s="19" customFormat="1" x14ac:dyDescent="0.2">
      <c r="A2295" s="18"/>
      <c r="DR2295" s="20"/>
      <c r="DS2295" s="20"/>
      <c r="DT2295" s="20"/>
    </row>
    <row r="2296" spans="1:124" s="19" customFormat="1" x14ac:dyDescent="0.2">
      <c r="A2296" s="18"/>
      <c r="DR2296" s="20"/>
      <c r="DS2296" s="20"/>
      <c r="DT2296" s="20"/>
    </row>
    <row r="2297" spans="1:124" s="19" customFormat="1" x14ac:dyDescent="0.2">
      <c r="A2297" s="18"/>
      <c r="DR2297" s="20"/>
      <c r="DS2297" s="20"/>
      <c r="DT2297" s="20"/>
    </row>
    <row r="2298" spans="1:124" s="19" customFormat="1" x14ac:dyDescent="0.2">
      <c r="A2298" s="18"/>
      <c r="DR2298" s="20"/>
      <c r="DS2298" s="20"/>
      <c r="DT2298" s="20"/>
    </row>
    <row r="2299" spans="1:124" s="19" customFormat="1" x14ac:dyDescent="0.2">
      <c r="A2299" s="18"/>
      <c r="DR2299" s="20"/>
      <c r="DS2299" s="20"/>
      <c r="DT2299" s="20"/>
    </row>
    <row r="2300" spans="1:124" s="19" customFormat="1" x14ac:dyDescent="0.2">
      <c r="A2300" s="18"/>
      <c r="DR2300" s="20"/>
      <c r="DS2300" s="20"/>
      <c r="DT2300" s="20"/>
    </row>
    <row r="2301" spans="1:124" s="19" customFormat="1" x14ac:dyDescent="0.2">
      <c r="A2301" s="18"/>
      <c r="DR2301" s="20"/>
      <c r="DS2301" s="20"/>
      <c r="DT2301" s="20"/>
    </row>
    <row r="2302" spans="1:124" s="19" customFormat="1" x14ac:dyDescent="0.2">
      <c r="A2302" s="18"/>
      <c r="DR2302" s="20"/>
      <c r="DS2302" s="20"/>
      <c r="DT2302" s="20"/>
    </row>
    <row r="2303" spans="1:124" s="19" customFormat="1" x14ac:dyDescent="0.2">
      <c r="A2303" s="18"/>
      <c r="DR2303" s="20"/>
      <c r="DS2303" s="20"/>
      <c r="DT2303" s="20"/>
    </row>
    <row r="2304" spans="1:124" s="19" customFormat="1" x14ac:dyDescent="0.2">
      <c r="A2304" s="18"/>
      <c r="DR2304" s="20"/>
      <c r="DS2304" s="20"/>
      <c r="DT2304" s="20"/>
    </row>
    <row r="2305" spans="1:124" s="19" customFormat="1" x14ac:dyDescent="0.2">
      <c r="A2305" s="18"/>
      <c r="DR2305" s="20"/>
      <c r="DS2305" s="20"/>
      <c r="DT2305" s="20"/>
    </row>
    <row r="2306" spans="1:124" s="19" customFormat="1" x14ac:dyDescent="0.2">
      <c r="A2306" s="18"/>
      <c r="DR2306" s="20"/>
      <c r="DS2306" s="20"/>
      <c r="DT2306" s="20"/>
    </row>
    <row r="2307" spans="1:124" s="19" customFormat="1" x14ac:dyDescent="0.2">
      <c r="A2307" s="18"/>
      <c r="DR2307" s="20"/>
      <c r="DS2307" s="20"/>
      <c r="DT2307" s="20"/>
    </row>
    <row r="2308" spans="1:124" s="19" customFormat="1" x14ac:dyDescent="0.2">
      <c r="A2308" s="18"/>
      <c r="DR2308" s="20"/>
      <c r="DS2308" s="20"/>
      <c r="DT2308" s="20"/>
    </row>
    <row r="2309" spans="1:124" s="19" customFormat="1" x14ac:dyDescent="0.2">
      <c r="A2309" s="18"/>
      <c r="DR2309" s="20"/>
      <c r="DS2309" s="20"/>
      <c r="DT2309" s="20"/>
    </row>
    <row r="2310" spans="1:124" s="19" customFormat="1" x14ac:dyDescent="0.2">
      <c r="A2310" s="18"/>
      <c r="DR2310" s="20"/>
      <c r="DS2310" s="20"/>
      <c r="DT2310" s="20"/>
    </row>
    <row r="2311" spans="1:124" s="19" customFormat="1" x14ac:dyDescent="0.2">
      <c r="A2311" s="18"/>
      <c r="DR2311" s="20"/>
      <c r="DS2311" s="20"/>
      <c r="DT2311" s="20"/>
    </row>
    <row r="2312" spans="1:124" s="19" customFormat="1" x14ac:dyDescent="0.2">
      <c r="A2312" s="18"/>
      <c r="DR2312" s="20"/>
      <c r="DS2312" s="20"/>
      <c r="DT2312" s="20"/>
    </row>
    <row r="2313" spans="1:124" s="19" customFormat="1" x14ac:dyDescent="0.2">
      <c r="A2313" s="18"/>
      <c r="DR2313" s="20"/>
      <c r="DS2313" s="20"/>
      <c r="DT2313" s="20"/>
    </row>
    <row r="2314" spans="1:124" s="19" customFormat="1" x14ac:dyDescent="0.2">
      <c r="A2314" s="18"/>
      <c r="DR2314" s="20"/>
      <c r="DS2314" s="20"/>
      <c r="DT2314" s="20"/>
    </row>
    <row r="2315" spans="1:124" s="19" customFormat="1" x14ac:dyDescent="0.2">
      <c r="A2315" s="18"/>
      <c r="DR2315" s="20"/>
      <c r="DS2315" s="20"/>
      <c r="DT2315" s="20"/>
    </row>
    <row r="2316" spans="1:124" s="19" customFormat="1" x14ac:dyDescent="0.2">
      <c r="A2316" s="18"/>
      <c r="DR2316" s="20"/>
      <c r="DS2316" s="20"/>
      <c r="DT2316" s="20"/>
    </row>
    <row r="2317" spans="1:124" s="19" customFormat="1" x14ac:dyDescent="0.2">
      <c r="A2317" s="18"/>
      <c r="DR2317" s="20"/>
      <c r="DS2317" s="20"/>
      <c r="DT2317" s="20"/>
    </row>
    <row r="2318" spans="1:124" s="19" customFormat="1" x14ac:dyDescent="0.2">
      <c r="A2318" s="18"/>
      <c r="DR2318" s="20"/>
      <c r="DS2318" s="20"/>
      <c r="DT2318" s="20"/>
    </row>
    <row r="2319" spans="1:124" s="19" customFormat="1" x14ac:dyDescent="0.2">
      <c r="A2319" s="18"/>
      <c r="DR2319" s="20"/>
      <c r="DS2319" s="20"/>
      <c r="DT2319" s="20"/>
    </row>
    <row r="2320" spans="1:124" s="19" customFormat="1" x14ac:dyDescent="0.2">
      <c r="A2320" s="18"/>
      <c r="DR2320" s="20"/>
      <c r="DS2320" s="20"/>
      <c r="DT2320" s="20"/>
    </row>
    <row r="2321" spans="1:124" s="19" customFormat="1" x14ac:dyDescent="0.2">
      <c r="A2321" s="18"/>
      <c r="DR2321" s="20"/>
      <c r="DS2321" s="20"/>
      <c r="DT2321" s="20"/>
    </row>
    <row r="2322" spans="1:124" s="19" customFormat="1" x14ac:dyDescent="0.2">
      <c r="A2322" s="18"/>
      <c r="DR2322" s="20"/>
      <c r="DS2322" s="20"/>
      <c r="DT2322" s="20"/>
    </row>
    <row r="2323" spans="1:124" s="19" customFormat="1" x14ac:dyDescent="0.2">
      <c r="A2323" s="18"/>
      <c r="DR2323" s="20"/>
      <c r="DS2323" s="20"/>
      <c r="DT2323" s="20"/>
    </row>
    <row r="2324" spans="1:124" s="19" customFormat="1" x14ac:dyDescent="0.2">
      <c r="A2324" s="18"/>
      <c r="DR2324" s="20"/>
      <c r="DS2324" s="20"/>
      <c r="DT2324" s="20"/>
    </row>
    <row r="2325" spans="1:124" s="19" customFormat="1" x14ac:dyDescent="0.2">
      <c r="A2325" s="18"/>
      <c r="DR2325" s="20"/>
      <c r="DS2325" s="20"/>
      <c r="DT2325" s="20"/>
    </row>
    <row r="2326" spans="1:124" s="19" customFormat="1" x14ac:dyDescent="0.2">
      <c r="A2326" s="18"/>
      <c r="DR2326" s="20"/>
      <c r="DS2326" s="20"/>
      <c r="DT2326" s="20"/>
    </row>
    <row r="2327" spans="1:124" s="19" customFormat="1" x14ac:dyDescent="0.2">
      <c r="A2327" s="18"/>
      <c r="DR2327" s="20"/>
      <c r="DS2327" s="20"/>
      <c r="DT2327" s="20"/>
    </row>
    <row r="2328" spans="1:124" s="19" customFormat="1" x14ac:dyDescent="0.2">
      <c r="A2328" s="18"/>
      <c r="DR2328" s="20"/>
      <c r="DS2328" s="20"/>
      <c r="DT2328" s="20"/>
    </row>
    <row r="2329" spans="1:124" s="19" customFormat="1" x14ac:dyDescent="0.2">
      <c r="A2329" s="18"/>
      <c r="DR2329" s="20"/>
      <c r="DS2329" s="20"/>
      <c r="DT2329" s="20"/>
    </row>
    <row r="2330" spans="1:124" s="19" customFormat="1" x14ac:dyDescent="0.2">
      <c r="A2330" s="18"/>
      <c r="DR2330" s="20"/>
      <c r="DS2330" s="20"/>
      <c r="DT2330" s="20"/>
    </row>
    <row r="2331" spans="1:124" s="19" customFormat="1" x14ac:dyDescent="0.2">
      <c r="A2331" s="18"/>
      <c r="DR2331" s="20"/>
      <c r="DS2331" s="20"/>
      <c r="DT2331" s="20"/>
    </row>
    <row r="2332" spans="1:124" s="19" customFormat="1" x14ac:dyDescent="0.2">
      <c r="A2332" s="18"/>
      <c r="DR2332" s="20"/>
      <c r="DS2332" s="20"/>
      <c r="DT2332" s="20"/>
    </row>
    <row r="2333" spans="1:124" s="19" customFormat="1" x14ac:dyDescent="0.2">
      <c r="A2333" s="18"/>
      <c r="DR2333" s="20"/>
      <c r="DS2333" s="20"/>
      <c r="DT2333" s="20"/>
    </row>
    <row r="2334" spans="1:124" s="19" customFormat="1" x14ac:dyDescent="0.2">
      <c r="A2334" s="18"/>
      <c r="DR2334" s="20"/>
      <c r="DS2334" s="20"/>
      <c r="DT2334" s="20"/>
    </row>
    <row r="2335" spans="1:124" s="19" customFormat="1" x14ac:dyDescent="0.2">
      <c r="A2335" s="18"/>
      <c r="DR2335" s="20"/>
      <c r="DS2335" s="20"/>
      <c r="DT2335" s="20"/>
    </row>
    <row r="2336" spans="1:124" s="19" customFormat="1" x14ac:dyDescent="0.2">
      <c r="A2336" s="18"/>
      <c r="DR2336" s="20"/>
      <c r="DS2336" s="20"/>
      <c r="DT2336" s="20"/>
    </row>
    <row r="2337" spans="1:124" s="19" customFormat="1" x14ac:dyDescent="0.2">
      <c r="A2337" s="18"/>
      <c r="DR2337" s="20"/>
      <c r="DS2337" s="20"/>
      <c r="DT2337" s="20"/>
    </row>
    <row r="2338" spans="1:124" s="19" customFormat="1" x14ac:dyDescent="0.2">
      <c r="A2338" s="18"/>
      <c r="DR2338" s="20"/>
      <c r="DS2338" s="20"/>
      <c r="DT2338" s="20"/>
    </row>
    <row r="2339" spans="1:124" s="19" customFormat="1" x14ac:dyDescent="0.2">
      <c r="A2339" s="18"/>
      <c r="DR2339" s="20"/>
      <c r="DS2339" s="20"/>
      <c r="DT2339" s="20"/>
    </row>
    <row r="2340" spans="1:124" s="19" customFormat="1" x14ac:dyDescent="0.2">
      <c r="A2340" s="18"/>
      <c r="DR2340" s="20"/>
      <c r="DS2340" s="20"/>
      <c r="DT2340" s="20"/>
    </row>
    <row r="2341" spans="1:124" s="19" customFormat="1" x14ac:dyDescent="0.2">
      <c r="A2341" s="18"/>
      <c r="DR2341" s="20"/>
      <c r="DS2341" s="20"/>
      <c r="DT2341" s="20"/>
    </row>
    <row r="2342" spans="1:124" s="19" customFormat="1" x14ac:dyDescent="0.2">
      <c r="A2342" s="18"/>
      <c r="DR2342" s="20"/>
      <c r="DS2342" s="20"/>
      <c r="DT2342" s="20"/>
    </row>
    <row r="2343" spans="1:124" s="19" customFormat="1" x14ac:dyDescent="0.2">
      <c r="A2343" s="18"/>
      <c r="DR2343" s="20"/>
      <c r="DS2343" s="20"/>
      <c r="DT2343" s="20"/>
    </row>
    <row r="2344" spans="1:124" s="19" customFormat="1" x14ac:dyDescent="0.2">
      <c r="A2344" s="18"/>
      <c r="DR2344" s="20"/>
      <c r="DS2344" s="20"/>
      <c r="DT2344" s="20"/>
    </row>
    <row r="2345" spans="1:124" s="19" customFormat="1" x14ac:dyDescent="0.2">
      <c r="A2345" s="18"/>
      <c r="DR2345" s="20"/>
      <c r="DS2345" s="20"/>
      <c r="DT2345" s="20"/>
    </row>
    <row r="2346" spans="1:124" s="19" customFormat="1" x14ac:dyDescent="0.2">
      <c r="A2346" s="18"/>
      <c r="DR2346" s="20"/>
      <c r="DS2346" s="20"/>
      <c r="DT2346" s="20"/>
    </row>
    <row r="2347" spans="1:124" s="19" customFormat="1" x14ac:dyDescent="0.2">
      <c r="A2347" s="18"/>
      <c r="DR2347" s="20"/>
      <c r="DS2347" s="20"/>
      <c r="DT2347" s="20"/>
    </row>
    <row r="2348" spans="1:124" s="19" customFormat="1" x14ac:dyDescent="0.2">
      <c r="A2348" s="18"/>
      <c r="DR2348" s="20"/>
      <c r="DS2348" s="20"/>
      <c r="DT2348" s="20"/>
    </row>
    <row r="2349" spans="1:124" s="19" customFormat="1" x14ac:dyDescent="0.2">
      <c r="A2349" s="18"/>
      <c r="DR2349" s="20"/>
      <c r="DS2349" s="20"/>
      <c r="DT2349" s="20"/>
    </row>
    <row r="2350" spans="1:124" s="19" customFormat="1" x14ac:dyDescent="0.2">
      <c r="A2350" s="18"/>
      <c r="DR2350" s="20"/>
      <c r="DS2350" s="20"/>
      <c r="DT2350" s="20"/>
    </row>
    <row r="2351" spans="1:124" s="19" customFormat="1" x14ac:dyDescent="0.2">
      <c r="A2351" s="18"/>
      <c r="DR2351" s="20"/>
      <c r="DS2351" s="20"/>
      <c r="DT2351" s="20"/>
    </row>
    <row r="2352" spans="1:124" s="19" customFormat="1" x14ac:dyDescent="0.2">
      <c r="A2352" s="18"/>
      <c r="DR2352" s="20"/>
      <c r="DS2352" s="20"/>
      <c r="DT2352" s="20"/>
    </row>
    <row r="2353" spans="1:124" s="19" customFormat="1" x14ac:dyDescent="0.2">
      <c r="A2353" s="18"/>
      <c r="DR2353" s="20"/>
      <c r="DS2353" s="20"/>
      <c r="DT2353" s="20"/>
    </row>
    <row r="2354" spans="1:124" s="19" customFormat="1" x14ac:dyDescent="0.2">
      <c r="A2354" s="18"/>
      <c r="DR2354" s="20"/>
      <c r="DS2354" s="20"/>
      <c r="DT2354" s="20"/>
    </row>
    <row r="2355" spans="1:124" s="19" customFormat="1" x14ac:dyDescent="0.2">
      <c r="A2355" s="18"/>
      <c r="DR2355" s="20"/>
      <c r="DS2355" s="20"/>
      <c r="DT2355" s="20"/>
    </row>
    <row r="2356" spans="1:124" s="19" customFormat="1" x14ac:dyDescent="0.2">
      <c r="A2356" s="18"/>
      <c r="DR2356" s="20"/>
      <c r="DS2356" s="20"/>
      <c r="DT2356" s="20"/>
    </row>
    <row r="2357" spans="1:124" s="19" customFormat="1" x14ac:dyDescent="0.2">
      <c r="A2357" s="18"/>
      <c r="DR2357" s="20"/>
      <c r="DS2357" s="20"/>
      <c r="DT2357" s="20"/>
    </row>
    <row r="2358" spans="1:124" s="19" customFormat="1" x14ac:dyDescent="0.2">
      <c r="A2358" s="18"/>
      <c r="DR2358" s="20"/>
      <c r="DS2358" s="20"/>
      <c r="DT2358" s="20"/>
    </row>
    <row r="2359" spans="1:124" s="19" customFormat="1" x14ac:dyDescent="0.2">
      <c r="A2359" s="18"/>
      <c r="DR2359" s="20"/>
      <c r="DS2359" s="20"/>
      <c r="DT2359" s="20"/>
    </row>
    <row r="2360" spans="1:124" s="19" customFormat="1" x14ac:dyDescent="0.2">
      <c r="A2360" s="18"/>
      <c r="DR2360" s="20"/>
      <c r="DS2360" s="20"/>
      <c r="DT2360" s="20"/>
    </row>
    <row r="2361" spans="1:124" s="19" customFormat="1" x14ac:dyDescent="0.2">
      <c r="A2361" s="18"/>
      <c r="DR2361" s="20"/>
      <c r="DS2361" s="20"/>
      <c r="DT2361" s="20"/>
    </row>
    <row r="2362" spans="1:124" s="19" customFormat="1" x14ac:dyDescent="0.2">
      <c r="A2362" s="18"/>
      <c r="DR2362" s="20"/>
      <c r="DS2362" s="20"/>
      <c r="DT2362" s="20"/>
    </row>
    <row r="2363" spans="1:124" s="19" customFormat="1" x14ac:dyDescent="0.2">
      <c r="A2363" s="18"/>
      <c r="DR2363" s="20"/>
      <c r="DS2363" s="20"/>
      <c r="DT2363" s="20"/>
    </row>
    <row r="2364" spans="1:124" s="19" customFormat="1" x14ac:dyDescent="0.2">
      <c r="A2364" s="18"/>
      <c r="DR2364" s="20"/>
      <c r="DS2364" s="20"/>
      <c r="DT2364" s="20"/>
    </row>
    <row r="2365" spans="1:124" s="19" customFormat="1" x14ac:dyDescent="0.2">
      <c r="A2365" s="18"/>
      <c r="DR2365" s="20"/>
      <c r="DS2365" s="20"/>
      <c r="DT2365" s="20"/>
    </row>
    <row r="2366" spans="1:124" s="19" customFormat="1" x14ac:dyDescent="0.2">
      <c r="A2366" s="18"/>
      <c r="DR2366" s="20"/>
      <c r="DS2366" s="20"/>
      <c r="DT2366" s="20"/>
    </row>
    <row r="2367" spans="1:124" s="19" customFormat="1" x14ac:dyDescent="0.2">
      <c r="A2367" s="18"/>
      <c r="DR2367" s="20"/>
      <c r="DS2367" s="20"/>
      <c r="DT2367" s="20"/>
    </row>
    <row r="2368" spans="1:124" s="19" customFormat="1" x14ac:dyDescent="0.2">
      <c r="A2368" s="18"/>
      <c r="DR2368" s="20"/>
      <c r="DS2368" s="20"/>
      <c r="DT2368" s="20"/>
    </row>
    <row r="2369" spans="1:124" s="19" customFormat="1" x14ac:dyDescent="0.2">
      <c r="A2369" s="18"/>
      <c r="DR2369" s="20"/>
      <c r="DS2369" s="20"/>
      <c r="DT2369" s="20"/>
    </row>
    <row r="2370" spans="1:124" s="19" customFormat="1" x14ac:dyDescent="0.2">
      <c r="A2370" s="18"/>
      <c r="DR2370" s="20"/>
      <c r="DS2370" s="20"/>
      <c r="DT2370" s="20"/>
    </row>
    <row r="2371" spans="1:124" s="19" customFormat="1" x14ac:dyDescent="0.2">
      <c r="A2371" s="18"/>
      <c r="DR2371" s="20"/>
      <c r="DS2371" s="20"/>
      <c r="DT2371" s="20"/>
    </row>
    <row r="2372" spans="1:124" s="19" customFormat="1" x14ac:dyDescent="0.2">
      <c r="A2372" s="18"/>
      <c r="DR2372" s="20"/>
      <c r="DS2372" s="20"/>
      <c r="DT2372" s="20"/>
    </row>
    <row r="2373" spans="1:124" s="19" customFormat="1" x14ac:dyDescent="0.2">
      <c r="A2373" s="18"/>
      <c r="DR2373" s="20"/>
      <c r="DS2373" s="20"/>
      <c r="DT2373" s="20"/>
    </row>
    <row r="2374" spans="1:124" s="19" customFormat="1" x14ac:dyDescent="0.2">
      <c r="A2374" s="18"/>
      <c r="DR2374" s="20"/>
      <c r="DS2374" s="20"/>
      <c r="DT2374" s="20"/>
    </row>
    <row r="2375" spans="1:124" s="19" customFormat="1" x14ac:dyDescent="0.2">
      <c r="A2375" s="18"/>
      <c r="DR2375" s="20"/>
      <c r="DS2375" s="20"/>
      <c r="DT2375" s="20"/>
    </row>
    <row r="2376" spans="1:124" s="19" customFormat="1" x14ac:dyDescent="0.2">
      <c r="A2376" s="18"/>
      <c r="DR2376" s="20"/>
      <c r="DS2376" s="20"/>
      <c r="DT2376" s="20"/>
    </row>
    <row r="2377" spans="1:124" s="19" customFormat="1" x14ac:dyDescent="0.2">
      <c r="A2377" s="18"/>
      <c r="DR2377" s="20"/>
      <c r="DS2377" s="20"/>
      <c r="DT2377" s="20"/>
    </row>
    <row r="2378" spans="1:124" s="19" customFormat="1" x14ac:dyDescent="0.2">
      <c r="A2378" s="18"/>
      <c r="DR2378" s="20"/>
      <c r="DS2378" s="20"/>
      <c r="DT2378" s="20"/>
    </row>
    <row r="2379" spans="1:124" s="19" customFormat="1" x14ac:dyDescent="0.2">
      <c r="A2379" s="18"/>
      <c r="DR2379" s="20"/>
      <c r="DS2379" s="20"/>
      <c r="DT2379" s="20"/>
    </row>
    <row r="2380" spans="1:124" s="19" customFormat="1" x14ac:dyDescent="0.2">
      <c r="A2380" s="18"/>
      <c r="DR2380" s="20"/>
      <c r="DS2380" s="20"/>
      <c r="DT2380" s="20"/>
    </row>
    <row r="2381" spans="1:124" s="19" customFormat="1" x14ac:dyDescent="0.2">
      <c r="A2381" s="18"/>
      <c r="DR2381" s="20"/>
      <c r="DS2381" s="20"/>
      <c r="DT2381" s="20"/>
    </row>
    <row r="2382" spans="1:124" s="19" customFormat="1" x14ac:dyDescent="0.2">
      <c r="A2382" s="18"/>
      <c r="DR2382" s="20"/>
      <c r="DS2382" s="20"/>
      <c r="DT2382" s="20"/>
    </row>
    <row r="2383" spans="1:124" s="19" customFormat="1" x14ac:dyDescent="0.2">
      <c r="A2383" s="18"/>
      <c r="DR2383" s="20"/>
      <c r="DS2383" s="20"/>
      <c r="DT2383" s="20"/>
    </row>
    <row r="2384" spans="1:124" s="19" customFormat="1" x14ac:dyDescent="0.2">
      <c r="A2384" s="18"/>
      <c r="DR2384" s="20"/>
      <c r="DS2384" s="20"/>
      <c r="DT2384" s="20"/>
    </row>
    <row r="2385" spans="1:124" s="19" customFormat="1" x14ac:dyDescent="0.2">
      <c r="A2385" s="18"/>
      <c r="DR2385" s="20"/>
      <c r="DS2385" s="20"/>
      <c r="DT2385" s="20"/>
    </row>
    <row r="2386" spans="1:124" s="19" customFormat="1" x14ac:dyDescent="0.2">
      <c r="A2386" s="18"/>
      <c r="DR2386" s="20"/>
      <c r="DS2386" s="20"/>
      <c r="DT2386" s="20"/>
    </row>
    <row r="2387" spans="1:124" s="19" customFormat="1" x14ac:dyDescent="0.2">
      <c r="A2387" s="18"/>
      <c r="DR2387" s="20"/>
      <c r="DS2387" s="20"/>
      <c r="DT2387" s="20"/>
    </row>
    <row r="2388" spans="1:124" s="19" customFormat="1" x14ac:dyDescent="0.2">
      <c r="A2388" s="18"/>
      <c r="DR2388" s="20"/>
      <c r="DS2388" s="20"/>
      <c r="DT2388" s="20"/>
    </row>
    <row r="2389" spans="1:124" s="19" customFormat="1" x14ac:dyDescent="0.2">
      <c r="A2389" s="18"/>
      <c r="DR2389" s="20"/>
      <c r="DS2389" s="20"/>
      <c r="DT2389" s="20"/>
    </row>
    <row r="2390" spans="1:124" s="19" customFormat="1" x14ac:dyDescent="0.2">
      <c r="A2390" s="18"/>
      <c r="DR2390" s="20"/>
      <c r="DS2390" s="20"/>
      <c r="DT2390" s="20"/>
    </row>
    <row r="2391" spans="1:124" s="19" customFormat="1" x14ac:dyDescent="0.2">
      <c r="A2391" s="18"/>
      <c r="DR2391" s="20"/>
      <c r="DS2391" s="20"/>
      <c r="DT2391" s="20"/>
    </row>
    <row r="2392" spans="1:124" s="19" customFormat="1" x14ac:dyDescent="0.2">
      <c r="A2392" s="18"/>
      <c r="DR2392" s="20"/>
      <c r="DS2392" s="20"/>
      <c r="DT2392" s="20"/>
    </row>
    <row r="2393" spans="1:124" s="19" customFormat="1" x14ac:dyDescent="0.2">
      <c r="A2393" s="18"/>
      <c r="DR2393" s="20"/>
      <c r="DS2393" s="20"/>
      <c r="DT2393" s="20"/>
    </row>
    <row r="2394" spans="1:124" s="19" customFormat="1" x14ac:dyDescent="0.2">
      <c r="A2394" s="18"/>
      <c r="DR2394" s="20"/>
      <c r="DS2394" s="20"/>
      <c r="DT2394" s="20"/>
    </row>
    <row r="2395" spans="1:124" s="19" customFormat="1" x14ac:dyDescent="0.2">
      <c r="A2395" s="18"/>
      <c r="DR2395" s="20"/>
      <c r="DS2395" s="20"/>
      <c r="DT2395" s="20"/>
    </row>
    <row r="2396" spans="1:124" s="19" customFormat="1" x14ac:dyDescent="0.2">
      <c r="A2396" s="18"/>
      <c r="DR2396" s="20"/>
      <c r="DS2396" s="20"/>
      <c r="DT2396" s="20"/>
    </row>
    <row r="2397" spans="1:124" s="19" customFormat="1" x14ac:dyDescent="0.2">
      <c r="A2397" s="18"/>
      <c r="DR2397" s="20"/>
      <c r="DS2397" s="20"/>
      <c r="DT2397" s="20"/>
    </row>
    <row r="2398" spans="1:124" s="19" customFormat="1" x14ac:dyDescent="0.2">
      <c r="A2398" s="18"/>
      <c r="DR2398" s="20"/>
      <c r="DS2398" s="20"/>
      <c r="DT2398" s="20"/>
    </row>
    <row r="2399" spans="1:124" s="19" customFormat="1" x14ac:dyDescent="0.2">
      <c r="A2399" s="18"/>
      <c r="DR2399" s="20"/>
      <c r="DS2399" s="20"/>
      <c r="DT2399" s="20"/>
    </row>
    <row r="2400" spans="1:124" s="19" customFormat="1" x14ac:dyDescent="0.2">
      <c r="A2400" s="18"/>
      <c r="DR2400" s="20"/>
      <c r="DS2400" s="20"/>
      <c r="DT2400" s="20"/>
    </row>
    <row r="2401" spans="1:124" s="19" customFormat="1" x14ac:dyDescent="0.2">
      <c r="A2401" s="18"/>
      <c r="DR2401" s="20"/>
      <c r="DS2401" s="20"/>
      <c r="DT2401" s="20"/>
    </row>
    <row r="2402" spans="1:124" s="19" customFormat="1" x14ac:dyDescent="0.2">
      <c r="A2402" s="18"/>
      <c r="DR2402" s="20"/>
      <c r="DS2402" s="20"/>
      <c r="DT2402" s="20"/>
    </row>
    <row r="2403" spans="1:124" s="19" customFormat="1" x14ac:dyDescent="0.2">
      <c r="A2403" s="18"/>
      <c r="DR2403" s="20"/>
      <c r="DS2403" s="20"/>
      <c r="DT2403" s="20"/>
    </row>
    <row r="2404" spans="1:124" s="19" customFormat="1" x14ac:dyDescent="0.2">
      <c r="A2404" s="18"/>
      <c r="DR2404" s="20"/>
      <c r="DS2404" s="20"/>
      <c r="DT2404" s="20"/>
    </row>
    <row r="2405" spans="1:124" s="19" customFormat="1" x14ac:dyDescent="0.2">
      <c r="A2405" s="18"/>
      <c r="DR2405" s="20"/>
      <c r="DS2405" s="20"/>
      <c r="DT2405" s="20"/>
    </row>
    <row r="2406" spans="1:124" s="19" customFormat="1" x14ac:dyDescent="0.2">
      <c r="A2406" s="18"/>
      <c r="DR2406" s="20"/>
      <c r="DS2406" s="20"/>
      <c r="DT2406" s="20"/>
    </row>
    <row r="2407" spans="1:124" s="19" customFormat="1" x14ac:dyDescent="0.2">
      <c r="A2407" s="18"/>
      <c r="DR2407" s="20"/>
      <c r="DS2407" s="20"/>
      <c r="DT2407" s="20"/>
    </row>
    <row r="2408" spans="1:124" s="19" customFormat="1" x14ac:dyDescent="0.2">
      <c r="A2408" s="18"/>
      <c r="DR2408" s="20"/>
      <c r="DS2408" s="20"/>
      <c r="DT2408" s="20"/>
    </row>
    <row r="2409" spans="1:124" s="19" customFormat="1" x14ac:dyDescent="0.2">
      <c r="A2409" s="18"/>
      <c r="DR2409" s="20"/>
      <c r="DS2409" s="20"/>
      <c r="DT2409" s="20"/>
    </row>
    <row r="2410" spans="1:124" s="19" customFormat="1" x14ac:dyDescent="0.2">
      <c r="A2410" s="18"/>
      <c r="DR2410" s="20"/>
      <c r="DS2410" s="20"/>
      <c r="DT2410" s="20"/>
    </row>
    <row r="2411" spans="1:124" s="19" customFormat="1" x14ac:dyDescent="0.2">
      <c r="A2411" s="18"/>
      <c r="DR2411" s="20"/>
      <c r="DS2411" s="20"/>
      <c r="DT2411" s="20"/>
    </row>
    <row r="2412" spans="1:124" s="19" customFormat="1" x14ac:dyDescent="0.2">
      <c r="A2412" s="18"/>
      <c r="DR2412" s="20"/>
      <c r="DS2412" s="20"/>
      <c r="DT2412" s="20"/>
    </row>
    <row r="2413" spans="1:124" s="19" customFormat="1" x14ac:dyDescent="0.2">
      <c r="A2413" s="18"/>
      <c r="DR2413" s="20"/>
      <c r="DS2413" s="20"/>
      <c r="DT2413" s="20"/>
    </row>
    <row r="2414" spans="1:124" s="19" customFormat="1" x14ac:dyDescent="0.2">
      <c r="A2414" s="18"/>
      <c r="DR2414" s="20"/>
      <c r="DS2414" s="20"/>
      <c r="DT2414" s="20"/>
    </row>
    <row r="2415" spans="1:124" s="19" customFormat="1" x14ac:dyDescent="0.2">
      <c r="A2415" s="18"/>
      <c r="DR2415" s="20"/>
      <c r="DS2415" s="20"/>
      <c r="DT2415" s="20"/>
    </row>
    <row r="2416" spans="1:124" s="19" customFormat="1" x14ac:dyDescent="0.2">
      <c r="A2416" s="18"/>
      <c r="DR2416" s="20"/>
      <c r="DS2416" s="20"/>
      <c r="DT2416" s="20"/>
    </row>
    <row r="2417" spans="1:124" s="19" customFormat="1" x14ac:dyDescent="0.2">
      <c r="A2417" s="18"/>
      <c r="DR2417" s="20"/>
      <c r="DS2417" s="20"/>
      <c r="DT2417" s="20"/>
    </row>
    <row r="2418" spans="1:124" s="19" customFormat="1" x14ac:dyDescent="0.2">
      <c r="A2418" s="18"/>
      <c r="DR2418" s="20"/>
      <c r="DS2418" s="20"/>
      <c r="DT2418" s="20"/>
    </row>
    <row r="2419" spans="1:124" s="19" customFormat="1" x14ac:dyDescent="0.2">
      <c r="A2419" s="18"/>
      <c r="DR2419" s="20"/>
      <c r="DS2419" s="20"/>
      <c r="DT2419" s="20"/>
    </row>
    <row r="2420" spans="1:124" s="19" customFormat="1" x14ac:dyDescent="0.2">
      <c r="A2420" s="18"/>
      <c r="DR2420" s="20"/>
      <c r="DS2420" s="20"/>
      <c r="DT2420" s="20"/>
    </row>
    <row r="2421" spans="1:124" s="19" customFormat="1" x14ac:dyDescent="0.2">
      <c r="A2421" s="18"/>
      <c r="DR2421" s="20"/>
      <c r="DS2421" s="20"/>
      <c r="DT2421" s="20"/>
    </row>
    <row r="2422" spans="1:124" s="19" customFormat="1" x14ac:dyDescent="0.2">
      <c r="A2422" s="18"/>
      <c r="DR2422" s="20"/>
      <c r="DS2422" s="20"/>
      <c r="DT2422" s="20"/>
    </row>
    <row r="2423" spans="1:124" s="19" customFormat="1" x14ac:dyDescent="0.2">
      <c r="A2423" s="18"/>
      <c r="DR2423" s="20"/>
      <c r="DS2423" s="20"/>
      <c r="DT2423" s="20"/>
    </row>
  </sheetData>
  <mergeCells count="208">
    <mergeCell ref="A3:A4"/>
    <mergeCell ref="AR1:AT1"/>
    <mergeCell ref="AR2:AT2"/>
    <mergeCell ref="FH1:FJ1"/>
    <mergeCell ref="FK1:FM1"/>
    <mergeCell ref="FN1:FP1"/>
    <mergeCell ref="FQ1:FS1"/>
    <mergeCell ref="FT1:FV1"/>
    <mergeCell ref="ES1:EU1"/>
    <mergeCell ref="EV1:EX2"/>
    <mergeCell ref="EY1:FA1"/>
    <mergeCell ref="FB1:FD1"/>
    <mergeCell ref="FE1:FG1"/>
    <mergeCell ref="ES2:EU2"/>
    <mergeCell ref="EY2:FA2"/>
    <mergeCell ref="FB2:FD2"/>
    <mergeCell ref="FE2:FG2"/>
    <mergeCell ref="FH2:FJ2"/>
    <mergeCell ref="FK2:FM2"/>
    <mergeCell ref="FN2:FP2"/>
    <mergeCell ref="FQ2:FS2"/>
    <mergeCell ref="FT2:FV2"/>
    <mergeCell ref="EG1:EI1"/>
    <mergeCell ref="EJ1:EL1"/>
    <mergeCell ref="HA1:HC2"/>
    <mergeCell ref="GO2:GQ2"/>
    <mergeCell ref="GR2:GT2"/>
    <mergeCell ref="GU2:GW2"/>
    <mergeCell ref="FW1:FY1"/>
    <mergeCell ref="FZ1:GB1"/>
    <mergeCell ref="GC1:GE1"/>
    <mergeCell ref="GF1:GH1"/>
    <mergeCell ref="GL1:GN1"/>
    <mergeCell ref="GO1:GQ1"/>
    <mergeCell ref="GR1:GT1"/>
    <mergeCell ref="GU1:GW1"/>
    <mergeCell ref="GX1:GZ2"/>
    <mergeCell ref="FW2:FY2"/>
    <mergeCell ref="FZ2:GB2"/>
    <mergeCell ref="GC2:GE2"/>
    <mergeCell ref="GF2:GH2"/>
    <mergeCell ref="GL2:GN2"/>
    <mergeCell ref="GI1:GK1"/>
    <mergeCell ref="GI2:GK2"/>
    <mergeCell ref="EM2:EO2"/>
    <mergeCell ref="EP2:ER2"/>
    <mergeCell ref="ED1:EF1"/>
    <mergeCell ref="CZ2:DB2"/>
    <mergeCell ref="DC2:DE2"/>
    <mergeCell ref="DF2:DH2"/>
    <mergeCell ref="DI2:DK2"/>
    <mergeCell ref="DI1:DK1"/>
    <mergeCell ref="DL1:DN1"/>
    <mergeCell ref="DO1:DQ1"/>
    <mergeCell ref="DR1:DT2"/>
    <mergeCell ref="DL2:DN2"/>
    <mergeCell ref="DO2:DQ2"/>
    <mergeCell ref="DU1:DW1"/>
    <mergeCell ref="DX1:DZ1"/>
    <mergeCell ref="EA1:EC1"/>
    <mergeCell ref="DU2:DW2"/>
    <mergeCell ref="DX2:DZ2"/>
    <mergeCell ref="EA2:EC2"/>
    <mergeCell ref="ED2:EF2"/>
    <mergeCell ref="EM1:EO1"/>
    <mergeCell ref="EP1:ER1"/>
    <mergeCell ref="AX2:AZ2"/>
    <mergeCell ref="BA2:BC2"/>
    <mergeCell ref="EG2:EI2"/>
    <mergeCell ref="EJ2:EL2"/>
    <mergeCell ref="CE2:CG2"/>
    <mergeCell ref="BD2:BF2"/>
    <mergeCell ref="BG2:BI2"/>
    <mergeCell ref="BJ2:BL2"/>
    <mergeCell ref="BM2:BO2"/>
    <mergeCell ref="BP2:BR2"/>
    <mergeCell ref="CH2:CJ2"/>
    <mergeCell ref="CK2:CM2"/>
    <mergeCell ref="CN2:CP2"/>
    <mergeCell ref="CW2:CY2"/>
    <mergeCell ref="AI1:AK1"/>
    <mergeCell ref="B2:D2"/>
    <mergeCell ref="E2:G2"/>
    <mergeCell ref="H2:J2"/>
    <mergeCell ref="K2:M2"/>
    <mergeCell ref="N2:P2"/>
    <mergeCell ref="Q2:S2"/>
    <mergeCell ref="T2:V2"/>
    <mergeCell ref="W2:Y2"/>
    <mergeCell ref="Z2:AB2"/>
    <mergeCell ref="AC1:AE1"/>
    <mergeCell ref="AF1:AH1"/>
    <mergeCell ref="B1:D1"/>
    <mergeCell ref="E1:G1"/>
    <mergeCell ref="H1:J1"/>
    <mergeCell ref="K1:M1"/>
    <mergeCell ref="N1:P1"/>
    <mergeCell ref="Q1:S1"/>
    <mergeCell ref="T1:V1"/>
    <mergeCell ref="W1:Y1"/>
    <mergeCell ref="Z1:AB1"/>
    <mergeCell ref="AC2:AE2"/>
    <mergeCell ref="AF2:AH2"/>
    <mergeCell ref="AI2:AK2"/>
    <mergeCell ref="AL1:AN1"/>
    <mergeCell ref="AO1:AQ1"/>
    <mergeCell ref="AU1:AW1"/>
    <mergeCell ref="AX1:AZ1"/>
    <mergeCell ref="BS2:BU2"/>
    <mergeCell ref="BV2:BX2"/>
    <mergeCell ref="BY2:CA2"/>
    <mergeCell ref="CB2:CD2"/>
    <mergeCell ref="CT1:CV1"/>
    <mergeCell ref="BP1:BR1"/>
    <mergeCell ref="BS1:BU1"/>
    <mergeCell ref="BV1:BX1"/>
    <mergeCell ref="BY1:CA1"/>
    <mergeCell ref="CB1:CD1"/>
    <mergeCell ref="BA1:BC1"/>
    <mergeCell ref="BD1:BF1"/>
    <mergeCell ref="BG1:BI1"/>
    <mergeCell ref="BJ1:BL1"/>
    <mergeCell ref="BM1:BO1"/>
    <mergeCell ref="CQ2:CS2"/>
    <mergeCell ref="CT2:CV2"/>
    <mergeCell ref="AL2:AN2"/>
    <mergeCell ref="AO2:AQ2"/>
    <mergeCell ref="AU2:AW2"/>
    <mergeCell ref="CW1:CY1"/>
    <mergeCell ref="CZ1:DB1"/>
    <mergeCell ref="DC1:DE1"/>
    <mergeCell ref="DF1:DH1"/>
    <mergeCell ref="CE1:CG1"/>
    <mergeCell ref="CH1:CJ1"/>
    <mergeCell ref="CK1:CM1"/>
    <mergeCell ref="CN1:CP1"/>
    <mergeCell ref="CQ1:CS1"/>
    <mergeCell ref="C4:C5"/>
    <mergeCell ref="F4:F5"/>
    <mergeCell ref="I4:I5"/>
    <mergeCell ref="L4:L5"/>
    <mergeCell ref="O4:O5"/>
    <mergeCell ref="R4:R5"/>
    <mergeCell ref="U4:U5"/>
    <mergeCell ref="X4:X5"/>
    <mergeCell ref="AA4:AA5"/>
    <mergeCell ref="AD4:AD5"/>
    <mergeCell ref="AG4:AG5"/>
    <mergeCell ref="AJ4:AJ5"/>
    <mergeCell ref="AM4:AM5"/>
    <mergeCell ref="AP4:AP5"/>
    <mergeCell ref="AS4:AS5"/>
    <mergeCell ref="AV4:AV5"/>
    <mergeCell ref="AY4:AY5"/>
    <mergeCell ref="BB4:BB5"/>
    <mergeCell ref="BE4:BE5"/>
    <mergeCell ref="BH4:BH5"/>
    <mergeCell ref="BK4:BK5"/>
    <mergeCell ref="BN4:BN5"/>
    <mergeCell ref="BQ4:BQ5"/>
    <mergeCell ref="BT4:BT5"/>
    <mergeCell ref="BW4:BW5"/>
    <mergeCell ref="BZ4:BZ5"/>
    <mergeCell ref="CC4:CC5"/>
    <mergeCell ref="CF4:CF5"/>
    <mergeCell ref="CI4:CI5"/>
    <mergeCell ref="CL4:CL5"/>
    <mergeCell ref="CO4:CO5"/>
    <mergeCell ref="CR4:CR5"/>
    <mergeCell ref="CU4:CU5"/>
    <mergeCell ref="CX4:CX5"/>
    <mergeCell ref="DA4:DA5"/>
    <mergeCell ref="DD4:DD5"/>
    <mergeCell ref="DG4:DG5"/>
    <mergeCell ref="DJ4:DJ5"/>
    <mergeCell ref="DM4:DM5"/>
    <mergeCell ref="DP4:DP5"/>
    <mergeCell ref="DS4:DS5"/>
    <mergeCell ref="DV4:DV5"/>
    <mergeCell ref="DY4:DY5"/>
    <mergeCell ref="EB4:EB5"/>
    <mergeCell ref="EE4:EE5"/>
    <mergeCell ref="EH4:EH5"/>
    <mergeCell ref="EK4:EK5"/>
    <mergeCell ref="EN4:EN5"/>
    <mergeCell ref="EQ4:EQ5"/>
    <mergeCell ref="ET4:ET5"/>
    <mergeCell ref="EW4:EW5"/>
    <mergeCell ref="EZ4:EZ5"/>
    <mergeCell ref="FC4:FC5"/>
    <mergeCell ref="FF4:FF5"/>
    <mergeCell ref="GJ4:GJ5"/>
    <mergeCell ref="GM4:GM5"/>
    <mergeCell ref="GP4:GP5"/>
    <mergeCell ref="GS4:GS5"/>
    <mergeCell ref="GV4:GV5"/>
    <mergeCell ref="GY4:GY5"/>
    <mergeCell ref="HB4:HB5"/>
    <mergeCell ref="HE4:HE5"/>
    <mergeCell ref="FI4:FI5"/>
    <mergeCell ref="FL4:FL5"/>
    <mergeCell ref="FO4:FO5"/>
    <mergeCell ref="FR4:FR5"/>
    <mergeCell ref="FU4:FU5"/>
    <mergeCell ref="FX4:FX5"/>
    <mergeCell ref="GA4:GA5"/>
    <mergeCell ref="GD4:GD5"/>
    <mergeCell ref="GG4:GG5"/>
  </mergeCells>
  <printOptions horizontalCentered="1"/>
  <pageMargins left="0.39370078740157483" right="0.39370078740157483" top="0.9055118110236221" bottom="0.19685039370078741" header="0.51181102362204722" footer="0.51181102362204722"/>
  <pageSetup paperSize="9" scale="65" orientation="portrait" r:id="rId1"/>
  <headerFooter alignWithMargins="0">
    <oddHeader xml:space="preserve">&amp;C&amp;"Times New Roman,Félkövér"&amp;11Budapest VIII. kerületi &amp;12Önkormányzat 2019. évi költségvetés
 bevételi és kiadási előirányzata címrendenként&amp;R&amp;"Cambria,Dőlt"2. melléklet a /2019. ()
önkormányzati rendelethez
ezer forintban
</oddHeader>
    <oddFooter>&amp;C
&amp;R
&amp;"Times New Roman,Félkövér"&amp;P</oddFooter>
  </headerFooter>
  <colBreaks count="23" manualBreakCount="23">
    <brk id="10" max="69" man="1"/>
    <brk id="19" max="69" man="1"/>
    <brk id="28" max="69" man="1"/>
    <brk id="37" max="69" man="1"/>
    <brk id="46" max="69" man="1"/>
    <brk id="55" max="69" man="1"/>
    <brk id="64" max="69" man="1"/>
    <brk id="73" max="69" man="1"/>
    <brk id="82" max="69" man="1"/>
    <brk id="91" max="69" man="1"/>
    <brk id="100" max="69" man="1"/>
    <brk id="109" max="69" man="1"/>
    <brk id="118" max="69" man="1"/>
    <brk id="124" max="69" man="1"/>
    <brk id="133" max="69" man="1"/>
    <brk id="142" max="69" man="1"/>
    <brk id="151" max="69" man="1"/>
    <brk id="160" max="69" man="1"/>
    <brk id="169" max="69" man="1"/>
    <brk id="178" max="69" man="1"/>
    <brk id="187" max="69" man="1"/>
    <brk id="196" max="69" man="1"/>
    <brk id="205" max="6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6" topLeftCell="GO64" activePane="bottomRight" state="frozen"/>
      <selection pane="topRight" activeCell="B1" sqref="B1"/>
      <selection pane="bottomLeft" activeCell="A4" sqref="A4"/>
      <selection pane="bottomRight" activeCell="GP63" sqref="GP63"/>
    </sheetView>
  </sheetViews>
  <sheetFormatPr defaultColWidth="10.7109375" defaultRowHeight="12.75" x14ac:dyDescent="0.2"/>
  <cols>
    <col min="1" max="1" width="55.7109375" style="18" customWidth="1"/>
    <col min="2" max="4" width="9.7109375" style="25" customWidth="1"/>
    <col min="5" max="121" width="9.7109375" style="19" customWidth="1"/>
    <col min="122" max="122" width="10.7109375" style="20" customWidth="1"/>
    <col min="123" max="123" width="9.7109375" style="20" customWidth="1"/>
    <col min="124" max="124" width="10.28515625" style="20" customWidth="1"/>
    <col min="125" max="127" width="9.7109375" style="20" customWidth="1"/>
    <col min="128" max="151" width="9.7109375" style="19" customWidth="1"/>
    <col min="152" max="157" width="9.7109375" style="20" customWidth="1"/>
    <col min="158" max="196" width="9.7109375" style="19" customWidth="1"/>
    <col min="197" max="208" width="9.7109375" style="20" customWidth="1"/>
    <col min="209" max="209" width="10.42578125" style="20" customWidth="1"/>
    <col min="210" max="210" width="9.7109375" style="8" customWidth="1"/>
    <col min="211" max="211" width="10.7109375" style="8" customWidth="1"/>
    <col min="212" max="213" width="14.7109375" style="8" customWidth="1"/>
    <col min="214" max="16384" width="10.7109375" style="8"/>
  </cols>
  <sheetData>
    <row r="1" spans="1:211" s="1" customFormat="1" ht="13.9" customHeight="1" x14ac:dyDescent="0.2">
      <c r="A1" s="108" t="s">
        <v>639</v>
      </c>
      <c r="B1" s="967">
        <v>11101</v>
      </c>
      <c r="C1" s="968"/>
      <c r="D1" s="969"/>
      <c r="E1" s="967">
        <v>11102</v>
      </c>
      <c r="F1" s="968"/>
      <c r="G1" s="969"/>
      <c r="H1" s="967">
        <v>11103</v>
      </c>
      <c r="I1" s="968"/>
      <c r="J1" s="969"/>
      <c r="K1" s="967">
        <v>11104</v>
      </c>
      <c r="L1" s="968"/>
      <c r="M1" s="969"/>
      <c r="N1" s="967">
        <v>11105</v>
      </c>
      <c r="O1" s="968"/>
      <c r="P1" s="969"/>
      <c r="Q1" s="967" t="s">
        <v>1</v>
      </c>
      <c r="R1" s="968"/>
      <c r="S1" s="969"/>
      <c r="T1" s="967" t="s">
        <v>2</v>
      </c>
      <c r="U1" s="968"/>
      <c r="V1" s="969"/>
      <c r="W1" s="967" t="s">
        <v>3</v>
      </c>
      <c r="X1" s="968"/>
      <c r="Y1" s="969"/>
      <c r="Z1" s="967" t="s">
        <v>4</v>
      </c>
      <c r="AA1" s="968"/>
      <c r="AB1" s="969"/>
      <c r="AC1" s="967" t="s">
        <v>5</v>
      </c>
      <c r="AD1" s="968"/>
      <c r="AE1" s="969"/>
      <c r="AF1" s="967">
        <v>11201</v>
      </c>
      <c r="AG1" s="968"/>
      <c r="AH1" s="969"/>
      <c r="AI1" s="967">
        <v>11301</v>
      </c>
      <c r="AJ1" s="968"/>
      <c r="AK1" s="969"/>
      <c r="AL1" s="967">
        <v>11303</v>
      </c>
      <c r="AM1" s="968"/>
      <c r="AN1" s="969"/>
      <c r="AO1" s="967">
        <v>11401</v>
      </c>
      <c r="AP1" s="968"/>
      <c r="AQ1" s="969"/>
      <c r="AR1" s="967">
        <v>11402</v>
      </c>
      <c r="AS1" s="968"/>
      <c r="AT1" s="969"/>
      <c r="AU1" s="967" t="s">
        <v>6</v>
      </c>
      <c r="AV1" s="968"/>
      <c r="AW1" s="969"/>
      <c r="AX1" s="967" t="s">
        <v>7</v>
      </c>
      <c r="AY1" s="968"/>
      <c r="AZ1" s="969"/>
      <c r="BA1" s="967">
        <v>11405</v>
      </c>
      <c r="BB1" s="968"/>
      <c r="BC1" s="969"/>
      <c r="BD1" s="967">
        <v>11406</v>
      </c>
      <c r="BE1" s="968"/>
      <c r="BF1" s="969"/>
      <c r="BG1" s="967">
        <v>11407</v>
      </c>
      <c r="BH1" s="968"/>
      <c r="BI1" s="969"/>
      <c r="BJ1" s="967">
        <v>11501</v>
      </c>
      <c r="BK1" s="968"/>
      <c r="BL1" s="969"/>
      <c r="BM1" s="967">
        <v>11502</v>
      </c>
      <c r="BN1" s="968"/>
      <c r="BO1" s="969"/>
      <c r="BP1" s="967">
        <v>11601</v>
      </c>
      <c r="BQ1" s="968"/>
      <c r="BR1" s="969"/>
      <c r="BS1" s="967" t="s">
        <v>8</v>
      </c>
      <c r="BT1" s="968"/>
      <c r="BU1" s="969"/>
      <c r="BV1" s="967" t="s">
        <v>9</v>
      </c>
      <c r="BW1" s="968"/>
      <c r="BX1" s="969"/>
      <c r="BY1" s="967" t="s">
        <v>10</v>
      </c>
      <c r="BZ1" s="968"/>
      <c r="CA1" s="969"/>
      <c r="CB1" s="967" t="s">
        <v>11</v>
      </c>
      <c r="CC1" s="968"/>
      <c r="CD1" s="969"/>
      <c r="CE1" s="967">
        <v>11602</v>
      </c>
      <c r="CF1" s="968"/>
      <c r="CG1" s="969"/>
      <c r="CH1" s="967">
        <v>11603</v>
      </c>
      <c r="CI1" s="968"/>
      <c r="CJ1" s="969"/>
      <c r="CK1" s="967">
        <v>11604</v>
      </c>
      <c r="CL1" s="968"/>
      <c r="CM1" s="969"/>
      <c r="CN1" s="967">
        <v>11605</v>
      </c>
      <c r="CO1" s="968"/>
      <c r="CP1" s="969"/>
      <c r="CQ1" s="967">
        <v>11701</v>
      </c>
      <c r="CR1" s="968"/>
      <c r="CS1" s="969"/>
      <c r="CT1" s="967">
        <v>11702</v>
      </c>
      <c r="CU1" s="968"/>
      <c r="CV1" s="969"/>
      <c r="CW1" s="967">
        <v>11703</v>
      </c>
      <c r="CX1" s="968"/>
      <c r="CY1" s="969"/>
      <c r="CZ1" s="967">
        <v>11704</v>
      </c>
      <c r="DA1" s="968"/>
      <c r="DB1" s="969"/>
      <c r="DC1" s="967">
        <v>11705</v>
      </c>
      <c r="DD1" s="968"/>
      <c r="DE1" s="969"/>
      <c r="DF1" s="967" t="s">
        <v>12</v>
      </c>
      <c r="DG1" s="968"/>
      <c r="DH1" s="969"/>
      <c r="DI1" s="967" t="s">
        <v>13</v>
      </c>
      <c r="DJ1" s="968"/>
      <c r="DK1" s="969"/>
      <c r="DL1" s="967">
        <v>11803</v>
      </c>
      <c r="DM1" s="968"/>
      <c r="DN1" s="969"/>
      <c r="DO1" s="967">
        <v>11805</v>
      </c>
      <c r="DP1" s="968"/>
      <c r="DQ1" s="969"/>
      <c r="DR1" s="1129" t="s">
        <v>436</v>
      </c>
      <c r="DS1" s="1130"/>
      <c r="DT1" s="1131"/>
      <c r="DU1" s="967">
        <v>12102</v>
      </c>
      <c r="DV1" s="968"/>
      <c r="DW1" s="969"/>
      <c r="DX1" s="967">
        <v>12103</v>
      </c>
      <c r="DY1" s="968"/>
      <c r="DZ1" s="969"/>
      <c r="EA1" s="967">
        <v>12104</v>
      </c>
      <c r="EB1" s="968"/>
      <c r="EC1" s="969"/>
      <c r="ED1" s="967" t="s">
        <v>14</v>
      </c>
      <c r="EE1" s="968"/>
      <c r="EF1" s="969"/>
      <c r="EG1" s="967" t="s">
        <v>15</v>
      </c>
      <c r="EH1" s="968"/>
      <c r="EI1" s="969"/>
      <c r="EJ1" s="967" t="s">
        <v>16</v>
      </c>
      <c r="EK1" s="968"/>
      <c r="EL1" s="969"/>
      <c r="EM1" s="967" t="s">
        <v>17</v>
      </c>
      <c r="EN1" s="968"/>
      <c r="EO1" s="969"/>
      <c r="EP1" s="967">
        <v>12202</v>
      </c>
      <c r="EQ1" s="968"/>
      <c r="ER1" s="969"/>
      <c r="ES1" s="967">
        <v>12203</v>
      </c>
      <c r="ET1" s="968"/>
      <c r="EU1" s="969"/>
      <c r="EV1" s="1129" t="s">
        <v>64</v>
      </c>
      <c r="EW1" s="1130"/>
      <c r="EX1" s="1131"/>
      <c r="EY1" s="967">
        <v>40101</v>
      </c>
      <c r="EZ1" s="968"/>
      <c r="FA1" s="969"/>
      <c r="FB1" s="967" t="s">
        <v>18</v>
      </c>
      <c r="FC1" s="968"/>
      <c r="FD1" s="969"/>
      <c r="FE1" s="967" t="s">
        <v>19</v>
      </c>
      <c r="FF1" s="968"/>
      <c r="FG1" s="969"/>
      <c r="FH1" s="967" t="s">
        <v>20</v>
      </c>
      <c r="FI1" s="968"/>
      <c r="FJ1" s="969"/>
      <c r="FK1" s="967">
        <v>40103</v>
      </c>
      <c r="FL1" s="968"/>
      <c r="FM1" s="969"/>
      <c r="FN1" s="967" t="s">
        <v>21</v>
      </c>
      <c r="FO1" s="968"/>
      <c r="FP1" s="969"/>
      <c r="FQ1" s="967" t="s">
        <v>22</v>
      </c>
      <c r="FR1" s="968"/>
      <c r="FS1" s="969"/>
      <c r="FT1" s="967">
        <v>40105</v>
      </c>
      <c r="FU1" s="968"/>
      <c r="FV1" s="969"/>
      <c r="FW1" s="967">
        <v>40106</v>
      </c>
      <c r="FX1" s="968"/>
      <c r="FY1" s="969"/>
      <c r="FZ1" s="967">
        <v>40107</v>
      </c>
      <c r="GA1" s="968"/>
      <c r="GB1" s="969"/>
      <c r="GC1" s="967">
        <v>40108</v>
      </c>
      <c r="GD1" s="968"/>
      <c r="GE1" s="969"/>
      <c r="GF1" s="967">
        <v>40109</v>
      </c>
      <c r="GG1" s="968"/>
      <c r="GH1" s="969"/>
      <c r="GI1" s="967">
        <v>40110</v>
      </c>
      <c r="GJ1" s="968"/>
      <c r="GK1" s="969"/>
      <c r="GL1" s="1135">
        <v>40100</v>
      </c>
      <c r="GM1" s="1136"/>
      <c r="GN1" s="1137"/>
      <c r="GO1" s="967" t="s">
        <v>23</v>
      </c>
      <c r="GP1" s="968"/>
      <c r="GQ1" s="969"/>
      <c r="GR1" s="988">
        <v>50100</v>
      </c>
      <c r="GS1" s="989"/>
      <c r="GT1" s="990"/>
      <c r="GU1" s="988" t="s">
        <v>24</v>
      </c>
      <c r="GV1" s="989"/>
      <c r="GW1" s="990"/>
      <c r="GX1" s="985" t="s">
        <v>358</v>
      </c>
      <c r="GY1" s="986"/>
      <c r="GZ1" s="991"/>
      <c r="HA1" s="985" t="s">
        <v>77</v>
      </c>
      <c r="HB1" s="986"/>
      <c r="HC1" s="987"/>
    </row>
    <row r="2" spans="1:211" s="3" customFormat="1" ht="132" customHeight="1" x14ac:dyDescent="0.2">
      <c r="A2" s="587" t="s">
        <v>26</v>
      </c>
      <c r="B2" s="970" t="s">
        <v>27</v>
      </c>
      <c r="C2" s="971"/>
      <c r="D2" s="972"/>
      <c r="E2" s="970" t="s">
        <v>28</v>
      </c>
      <c r="F2" s="971"/>
      <c r="G2" s="972"/>
      <c r="H2" s="970" t="s">
        <v>29</v>
      </c>
      <c r="I2" s="971"/>
      <c r="J2" s="972"/>
      <c r="K2" s="970" t="s">
        <v>319</v>
      </c>
      <c r="L2" s="971"/>
      <c r="M2" s="972"/>
      <c r="N2" s="970" t="s">
        <v>30</v>
      </c>
      <c r="O2" s="971"/>
      <c r="P2" s="972"/>
      <c r="Q2" s="970" t="s">
        <v>31</v>
      </c>
      <c r="R2" s="971"/>
      <c r="S2" s="972"/>
      <c r="T2" s="970" t="s">
        <v>32</v>
      </c>
      <c r="U2" s="971"/>
      <c r="V2" s="972"/>
      <c r="W2" s="970" t="s">
        <v>33</v>
      </c>
      <c r="X2" s="971"/>
      <c r="Y2" s="972"/>
      <c r="Z2" s="970" t="s">
        <v>34</v>
      </c>
      <c r="AA2" s="971"/>
      <c r="AB2" s="972"/>
      <c r="AC2" s="970" t="s">
        <v>35</v>
      </c>
      <c r="AD2" s="971"/>
      <c r="AE2" s="972"/>
      <c r="AF2" s="970" t="s">
        <v>36</v>
      </c>
      <c r="AG2" s="971"/>
      <c r="AH2" s="972"/>
      <c r="AI2" s="970" t="s">
        <v>37</v>
      </c>
      <c r="AJ2" s="971"/>
      <c r="AK2" s="972"/>
      <c r="AL2" s="970" t="s">
        <v>38</v>
      </c>
      <c r="AM2" s="971"/>
      <c r="AN2" s="972"/>
      <c r="AO2" s="970" t="s">
        <v>39</v>
      </c>
      <c r="AP2" s="971"/>
      <c r="AQ2" s="972"/>
      <c r="AR2" s="970" t="s">
        <v>454</v>
      </c>
      <c r="AS2" s="971"/>
      <c r="AT2" s="972"/>
      <c r="AU2" s="970" t="s">
        <v>296</v>
      </c>
      <c r="AV2" s="971"/>
      <c r="AW2" s="972"/>
      <c r="AX2" s="970" t="s">
        <v>40</v>
      </c>
      <c r="AY2" s="971"/>
      <c r="AZ2" s="972"/>
      <c r="BA2" s="970" t="s">
        <v>41</v>
      </c>
      <c r="BB2" s="971"/>
      <c r="BC2" s="972"/>
      <c r="BD2" s="970" t="s">
        <v>42</v>
      </c>
      <c r="BE2" s="971"/>
      <c r="BF2" s="972"/>
      <c r="BG2" s="970" t="s">
        <v>43</v>
      </c>
      <c r="BH2" s="971"/>
      <c r="BI2" s="972"/>
      <c r="BJ2" s="970" t="s">
        <v>44</v>
      </c>
      <c r="BK2" s="971"/>
      <c r="BL2" s="972"/>
      <c r="BM2" s="970" t="s">
        <v>282</v>
      </c>
      <c r="BN2" s="971"/>
      <c r="BO2" s="972"/>
      <c r="BP2" s="970" t="s">
        <v>45</v>
      </c>
      <c r="BQ2" s="971"/>
      <c r="BR2" s="972"/>
      <c r="BS2" s="970" t="s">
        <v>46</v>
      </c>
      <c r="BT2" s="971"/>
      <c r="BU2" s="972"/>
      <c r="BV2" s="970" t="s">
        <v>47</v>
      </c>
      <c r="BW2" s="971"/>
      <c r="BX2" s="972"/>
      <c r="BY2" s="970" t="s">
        <v>274</v>
      </c>
      <c r="BZ2" s="971"/>
      <c r="CA2" s="972"/>
      <c r="CB2" s="970" t="s">
        <v>47</v>
      </c>
      <c r="CC2" s="971"/>
      <c r="CD2" s="972"/>
      <c r="CE2" s="973" t="s">
        <v>344</v>
      </c>
      <c r="CF2" s="974"/>
      <c r="CG2" s="975"/>
      <c r="CH2" s="970" t="s">
        <v>48</v>
      </c>
      <c r="CI2" s="971"/>
      <c r="CJ2" s="972"/>
      <c r="CK2" s="970" t="s">
        <v>456</v>
      </c>
      <c r="CL2" s="971"/>
      <c r="CM2" s="972"/>
      <c r="CN2" s="970" t="s">
        <v>816</v>
      </c>
      <c r="CO2" s="971"/>
      <c r="CP2" s="972"/>
      <c r="CQ2" s="970" t="s">
        <v>50</v>
      </c>
      <c r="CR2" s="971"/>
      <c r="CS2" s="972"/>
      <c r="CT2" s="970" t="s">
        <v>51</v>
      </c>
      <c r="CU2" s="971"/>
      <c r="CV2" s="972"/>
      <c r="CW2" s="970" t="s">
        <v>260</v>
      </c>
      <c r="CX2" s="971"/>
      <c r="CY2" s="972"/>
      <c r="CZ2" s="970" t="s">
        <v>52</v>
      </c>
      <c r="DA2" s="971"/>
      <c r="DB2" s="972"/>
      <c r="DC2" s="970" t="s">
        <v>53</v>
      </c>
      <c r="DD2" s="971"/>
      <c r="DE2" s="972"/>
      <c r="DF2" s="970" t="s">
        <v>54</v>
      </c>
      <c r="DG2" s="971"/>
      <c r="DH2" s="972"/>
      <c r="DI2" s="970" t="s">
        <v>55</v>
      </c>
      <c r="DJ2" s="971"/>
      <c r="DK2" s="972"/>
      <c r="DL2" s="970" t="s">
        <v>56</v>
      </c>
      <c r="DM2" s="971"/>
      <c r="DN2" s="972"/>
      <c r="DO2" s="982" t="s">
        <v>57</v>
      </c>
      <c r="DP2" s="983"/>
      <c r="DQ2" s="984"/>
      <c r="DR2" s="1132"/>
      <c r="DS2" s="1133"/>
      <c r="DT2" s="1134"/>
      <c r="DU2" s="970" t="s">
        <v>931</v>
      </c>
      <c r="DV2" s="971"/>
      <c r="DW2" s="972"/>
      <c r="DX2" s="970" t="s">
        <v>58</v>
      </c>
      <c r="DY2" s="971"/>
      <c r="DZ2" s="972"/>
      <c r="EA2" s="970" t="s">
        <v>59</v>
      </c>
      <c r="EB2" s="971"/>
      <c r="EC2" s="972"/>
      <c r="ED2" s="970" t="s">
        <v>60</v>
      </c>
      <c r="EE2" s="971"/>
      <c r="EF2" s="972"/>
      <c r="EG2" s="970" t="s">
        <v>61</v>
      </c>
      <c r="EH2" s="971"/>
      <c r="EI2" s="972"/>
      <c r="EJ2" s="970" t="s">
        <v>62</v>
      </c>
      <c r="EK2" s="971"/>
      <c r="EL2" s="972"/>
      <c r="EM2" s="970" t="s">
        <v>222</v>
      </c>
      <c r="EN2" s="971"/>
      <c r="EO2" s="972"/>
      <c r="EP2" s="970" t="s">
        <v>219</v>
      </c>
      <c r="EQ2" s="971"/>
      <c r="ER2" s="972"/>
      <c r="ES2" s="970" t="s">
        <v>63</v>
      </c>
      <c r="ET2" s="971"/>
      <c r="EU2" s="972"/>
      <c r="EV2" s="1132"/>
      <c r="EW2" s="1133"/>
      <c r="EX2" s="1134"/>
      <c r="EY2" s="970" t="s">
        <v>65</v>
      </c>
      <c r="EZ2" s="971"/>
      <c r="FA2" s="972"/>
      <c r="FB2" s="970" t="s">
        <v>66</v>
      </c>
      <c r="FC2" s="971"/>
      <c r="FD2" s="972"/>
      <c r="FE2" s="970" t="s">
        <v>67</v>
      </c>
      <c r="FF2" s="971"/>
      <c r="FG2" s="972"/>
      <c r="FH2" s="970" t="s">
        <v>68</v>
      </c>
      <c r="FI2" s="971"/>
      <c r="FJ2" s="972"/>
      <c r="FK2" s="970" t="s">
        <v>69</v>
      </c>
      <c r="FL2" s="971"/>
      <c r="FM2" s="972"/>
      <c r="FN2" s="970" t="s">
        <v>70</v>
      </c>
      <c r="FO2" s="971"/>
      <c r="FP2" s="972"/>
      <c r="FQ2" s="970" t="s">
        <v>437</v>
      </c>
      <c r="FR2" s="971"/>
      <c r="FS2" s="972"/>
      <c r="FT2" s="970" t="s">
        <v>71</v>
      </c>
      <c r="FU2" s="971"/>
      <c r="FV2" s="972"/>
      <c r="FW2" s="970" t="s">
        <v>72</v>
      </c>
      <c r="FX2" s="971"/>
      <c r="FY2" s="972"/>
      <c r="FZ2" s="970" t="s">
        <v>201</v>
      </c>
      <c r="GA2" s="971"/>
      <c r="GB2" s="972"/>
      <c r="GC2" s="970" t="s">
        <v>73</v>
      </c>
      <c r="GD2" s="971"/>
      <c r="GE2" s="972"/>
      <c r="GF2" s="970" t="s">
        <v>438</v>
      </c>
      <c r="GG2" s="971"/>
      <c r="GH2" s="972"/>
      <c r="GI2" s="970" t="s">
        <v>439</v>
      </c>
      <c r="GJ2" s="971"/>
      <c r="GK2" s="972"/>
      <c r="GL2" s="1126" t="s">
        <v>74</v>
      </c>
      <c r="GM2" s="1127"/>
      <c r="GN2" s="1128"/>
      <c r="GO2" s="982" t="s">
        <v>75</v>
      </c>
      <c r="GP2" s="983"/>
      <c r="GQ2" s="984"/>
      <c r="GR2" s="982" t="s">
        <v>76</v>
      </c>
      <c r="GS2" s="983"/>
      <c r="GT2" s="984"/>
      <c r="GU2" s="982" t="s">
        <v>357</v>
      </c>
      <c r="GV2" s="983"/>
      <c r="GW2" s="984"/>
      <c r="GX2" s="982"/>
      <c r="GY2" s="983"/>
      <c r="GZ2" s="984"/>
      <c r="HA2" s="982"/>
      <c r="HB2" s="983"/>
      <c r="HC2" s="1125"/>
    </row>
    <row r="3" spans="1:211" s="3" customFormat="1" ht="15.6" customHeight="1" x14ac:dyDescent="0.2">
      <c r="A3" s="505"/>
      <c r="B3" s="905" t="s">
        <v>1123</v>
      </c>
      <c r="C3" s="905" t="s">
        <v>929</v>
      </c>
      <c r="D3" s="905" t="s">
        <v>930</v>
      </c>
      <c r="E3" s="905" t="s">
        <v>1123</v>
      </c>
      <c r="F3" s="905" t="s">
        <v>929</v>
      </c>
      <c r="G3" s="905" t="s">
        <v>930</v>
      </c>
      <c r="H3" s="905" t="s">
        <v>1123</v>
      </c>
      <c r="I3" s="905" t="s">
        <v>929</v>
      </c>
      <c r="J3" s="905" t="s">
        <v>930</v>
      </c>
      <c r="K3" s="905" t="s">
        <v>1123</v>
      </c>
      <c r="L3" s="905" t="s">
        <v>929</v>
      </c>
      <c r="M3" s="905" t="s">
        <v>930</v>
      </c>
      <c r="N3" s="905" t="s">
        <v>1123</v>
      </c>
      <c r="O3" s="905" t="s">
        <v>929</v>
      </c>
      <c r="P3" s="905" t="s">
        <v>930</v>
      </c>
      <c r="Q3" s="905" t="s">
        <v>1123</v>
      </c>
      <c r="R3" s="905" t="s">
        <v>929</v>
      </c>
      <c r="S3" s="905" t="s">
        <v>930</v>
      </c>
      <c r="T3" s="905" t="s">
        <v>1123</v>
      </c>
      <c r="U3" s="905" t="s">
        <v>929</v>
      </c>
      <c r="V3" s="905" t="s">
        <v>930</v>
      </c>
      <c r="W3" s="905" t="s">
        <v>1123</v>
      </c>
      <c r="X3" s="905" t="s">
        <v>929</v>
      </c>
      <c r="Y3" s="905" t="s">
        <v>930</v>
      </c>
      <c r="Z3" s="905" t="s">
        <v>1123</v>
      </c>
      <c r="AA3" s="905" t="s">
        <v>929</v>
      </c>
      <c r="AB3" s="905" t="s">
        <v>930</v>
      </c>
      <c r="AC3" s="905" t="s">
        <v>1123</v>
      </c>
      <c r="AD3" s="905" t="s">
        <v>929</v>
      </c>
      <c r="AE3" s="905" t="s">
        <v>930</v>
      </c>
      <c r="AF3" s="905" t="s">
        <v>1123</v>
      </c>
      <c r="AG3" s="905" t="s">
        <v>929</v>
      </c>
      <c r="AH3" s="905" t="s">
        <v>930</v>
      </c>
      <c r="AI3" s="905" t="s">
        <v>1123</v>
      </c>
      <c r="AJ3" s="905" t="s">
        <v>929</v>
      </c>
      <c r="AK3" s="905" t="s">
        <v>930</v>
      </c>
      <c r="AL3" s="905" t="s">
        <v>1123</v>
      </c>
      <c r="AM3" s="905" t="s">
        <v>929</v>
      </c>
      <c r="AN3" s="905" t="s">
        <v>930</v>
      </c>
      <c r="AO3" s="905" t="s">
        <v>1123</v>
      </c>
      <c r="AP3" s="905" t="s">
        <v>929</v>
      </c>
      <c r="AQ3" s="905" t="s">
        <v>930</v>
      </c>
      <c r="AR3" s="905" t="s">
        <v>1123</v>
      </c>
      <c r="AS3" s="905" t="s">
        <v>929</v>
      </c>
      <c r="AT3" s="905" t="s">
        <v>930</v>
      </c>
      <c r="AU3" s="905" t="s">
        <v>1123</v>
      </c>
      <c r="AV3" s="905" t="s">
        <v>929</v>
      </c>
      <c r="AW3" s="905" t="s">
        <v>930</v>
      </c>
      <c r="AX3" s="905" t="s">
        <v>1123</v>
      </c>
      <c r="AY3" s="905" t="s">
        <v>929</v>
      </c>
      <c r="AZ3" s="905" t="s">
        <v>930</v>
      </c>
      <c r="BA3" s="905" t="s">
        <v>1123</v>
      </c>
      <c r="BB3" s="905" t="s">
        <v>929</v>
      </c>
      <c r="BC3" s="905" t="s">
        <v>930</v>
      </c>
      <c r="BD3" s="905" t="s">
        <v>1123</v>
      </c>
      <c r="BE3" s="905" t="s">
        <v>929</v>
      </c>
      <c r="BF3" s="905" t="s">
        <v>930</v>
      </c>
      <c r="BG3" s="905" t="s">
        <v>1123</v>
      </c>
      <c r="BH3" s="905" t="s">
        <v>929</v>
      </c>
      <c r="BI3" s="905" t="s">
        <v>930</v>
      </c>
      <c r="BJ3" s="905" t="s">
        <v>1123</v>
      </c>
      <c r="BK3" s="905" t="s">
        <v>929</v>
      </c>
      <c r="BL3" s="905" t="s">
        <v>930</v>
      </c>
      <c r="BM3" s="905" t="s">
        <v>1123</v>
      </c>
      <c r="BN3" s="905" t="s">
        <v>929</v>
      </c>
      <c r="BO3" s="905" t="s">
        <v>930</v>
      </c>
      <c r="BP3" s="905" t="s">
        <v>1123</v>
      </c>
      <c r="BQ3" s="905" t="s">
        <v>929</v>
      </c>
      <c r="BR3" s="905" t="s">
        <v>930</v>
      </c>
      <c r="BS3" s="905" t="s">
        <v>1123</v>
      </c>
      <c r="BT3" s="905" t="s">
        <v>929</v>
      </c>
      <c r="BU3" s="905" t="s">
        <v>930</v>
      </c>
      <c r="BV3" s="905" t="s">
        <v>1123</v>
      </c>
      <c r="BW3" s="905" t="s">
        <v>929</v>
      </c>
      <c r="BX3" s="905" t="s">
        <v>930</v>
      </c>
      <c r="BY3" s="905" t="s">
        <v>1123</v>
      </c>
      <c r="BZ3" s="905" t="s">
        <v>929</v>
      </c>
      <c r="CA3" s="905" t="s">
        <v>930</v>
      </c>
      <c r="CB3" s="905" t="s">
        <v>1123</v>
      </c>
      <c r="CC3" s="905" t="s">
        <v>929</v>
      </c>
      <c r="CD3" s="905" t="s">
        <v>930</v>
      </c>
      <c r="CE3" s="905" t="s">
        <v>1123</v>
      </c>
      <c r="CF3" s="905" t="s">
        <v>929</v>
      </c>
      <c r="CG3" s="905" t="s">
        <v>930</v>
      </c>
      <c r="CH3" s="905" t="s">
        <v>1123</v>
      </c>
      <c r="CI3" s="905" t="s">
        <v>929</v>
      </c>
      <c r="CJ3" s="905" t="s">
        <v>930</v>
      </c>
      <c r="CK3" s="905" t="s">
        <v>1123</v>
      </c>
      <c r="CL3" s="905" t="s">
        <v>929</v>
      </c>
      <c r="CM3" s="905" t="s">
        <v>930</v>
      </c>
      <c r="CN3" s="905" t="s">
        <v>1123</v>
      </c>
      <c r="CO3" s="905" t="s">
        <v>929</v>
      </c>
      <c r="CP3" s="905" t="s">
        <v>930</v>
      </c>
      <c r="CQ3" s="905" t="s">
        <v>1123</v>
      </c>
      <c r="CR3" s="905" t="s">
        <v>929</v>
      </c>
      <c r="CS3" s="905" t="s">
        <v>930</v>
      </c>
      <c r="CT3" s="905" t="s">
        <v>1123</v>
      </c>
      <c r="CU3" s="905" t="s">
        <v>929</v>
      </c>
      <c r="CV3" s="905" t="s">
        <v>930</v>
      </c>
      <c r="CW3" s="905" t="s">
        <v>1123</v>
      </c>
      <c r="CX3" s="905" t="s">
        <v>929</v>
      </c>
      <c r="CY3" s="905" t="s">
        <v>930</v>
      </c>
      <c r="CZ3" s="905" t="s">
        <v>1123</v>
      </c>
      <c r="DA3" s="905" t="s">
        <v>929</v>
      </c>
      <c r="DB3" s="905" t="s">
        <v>930</v>
      </c>
      <c r="DC3" s="905" t="s">
        <v>1123</v>
      </c>
      <c r="DD3" s="905" t="s">
        <v>929</v>
      </c>
      <c r="DE3" s="905" t="s">
        <v>930</v>
      </c>
      <c r="DF3" s="905" t="s">
        <v>1123</v>
      </c>
      <c r="DG3" s="905" t="s">
        <v>929</v>
      </c>
      <c r="DH3" s="905" t="s">
        <v>930</v>
      </c>
      <c r="DI3" s="905" t="s">
        <v>1123</v>
      </c>
      <c r="DJ3" s="905" t="s">
        <v>929</v>
      </c>
      <c r="DK3" s="905" t="s">
        <v>930</v>
      </c>
      <c r="DL3" s="905" t="s">
        <v>1123</v>
      </c>
      <c r="DM3" s="905" t="s">
        <v>929</v>
      </c>
      <c r="DN3" s="905" t="s">
        <v>930</v>
      </c>
      <c r="DO3" s="905" t="s">
        <v>1123</v>
      </c>
      <c r="DP3" s="905" t="s">
        <v>929</v>
      </c>
      <c r="DQ3" s="905" t="s">
        <v>930</v>
      </c>
      <c r="DR3" s="905" t="s">
        <v>1123</v>
      </c>
      <c r="DS3" s="905" t="s">
        <v>929</v>
      </c>
      <c r="DT3" s="905" t="s">
        <v>930</v>
      </c>
      <c r="DU3" s="905" t="s">
        <v>1123</v>
      </c>
      <c r="DV3" s="905" t="s">
        <v>929</v>
      </c>
      <c r="DW3" s="905" t="s">
        <v>930</v>
      </c>
      <c r="DX3" s="905" t="s">
        <v>1123</v>
      </c>
      <c r="DY3" s="905" t="s">
        <v>929</v>
      </c>
      <c r="DZ3" s="905" t="s">
        <v>930</v>
      </c>
      <c r="EA3" s="905" t="s">
        <v>1123</v>
      </c>
      <c r="EB3" s="905" t="s">
        <v>929</v>
      </c>
      <c r="EC3" s="905" t="s">
        <v>930</v>
      </c>
      <c r="ED3" s="905" t="s">
        <v>1123</v>
      </c>
      <c r="EE3" s="905" t="s">
        <v>929</v>
      </c>
      <c r="EF3" s="905" t="s">
        <v>930</v>
      </c>
      <c r="EG3" s="905" t="s">
        <v>1123</v>
      </c>
      <c r="EH3" s="905" t="s">
        <v>929</v>
      </c>
      <c r="EI3" s="905" t="s">
        <v>930</v>
      </c>
      <c r="EJ3" s="905" t="s">
        <v>1123</v>
      </c>
      <c r="EK3" s="905" t="s">
        <v>929</v>
      </c>
      <c r="EL3" s="905" t="s">
        <v>930</v>
      </c>
      <c r="EM3" s="905" t="s">
        <v>1123</v>
      </c>
      <c r="EN3" s="905" t="s">
        <v>929</v>
      </c>
      <c r="EO3" s="905" t="s">
        <v>930</v>
      </c>
      <c r="EP3" s="905" t="s">
        <v>1123</v>
      </c>
      <c r="EQ3" s="905" t="s">
        <v>929</v>
      </c>
      <c r="ER3" s="905" t="s">
        <v>930</v>
      </c>
      <c r="ES3" s="905" t="s">
        <v>1123</v>
      </c>
      <c r="ET3" s="905" t="s">
        <v>929</v>
      </c>
      <c r="EU3" s="905" t="s">
        <v>930</v>
      </c>
      <c r="EV3" s="905" t="s">
        <v>1123</v>
      </c>
      <c r="EW3" s="905" t="s">
        <v>929</v>
      </c>
      <c r="EX3" s="905" t="s">
        <v>930</v>
      </c>
      <c r="EY3" s="905" t="s">
        <v>1123</v>
      </c>
      <c r="EZ3" s="905" t="s">
        <v>929</v>
      </c>
      <c r="FA3" s="905" t="s">
        <v>930</v>
      </c>
      <c r="FB3" s="905" t="s">
        <v>1123</v>
      </c>
      <c r="FC3" s="905" t="s">
        <v>929</v>
      </c>
      <c r="FD3" s="905" t="s">
        <v>930</v>
      </c>
      <c r="FE3" s="905" t="s">
        <v>1123</v>
      </c>
      <c r="FF3" s="905" t="s">
        <v>929</v>
      </c>
      <c r="FG3" s="905" t="s">
        <v>930</v>
      </c>
      <c r="FH3" s="905" t="s">
        <v>1123</v>
      </c>
      <c r="FI3" s="905" t="s">
        <v>929</v>
      </c>
      <c r="FJ3" s="905" t="s">
        <v>930</v>
      </c>
      <c r="FK3" s="905" t="s">
        <v>1123</v>
      </c>
      <c r="FL3" s="905" t="s">
        <v>929</v>
      </c>
      <c r="FM3" s="905" t="s">
        <v>930</v>
      </c>
      <c r="FN3" s="905" t="s">
        <v>1123</v>
      </c>
      <c r="FO3" s="905" t="s">
        <v>929</v>
      </c>
      <c r="FP3" s="905" t="s">
        <v>930</v>
      </c>
      <c r="FQ3" s="905" t="s">
        <v>1123</v>
      </c>
      <c r="FR3" s="905" t="s">
        <v>929</v>
      </c>
      <c r="FS3" s="905" t="s">
        <v>930</v>
      </c>
      <c r="FT3" s="905" t="s">
        <v>1123</v>
      </c>
      <c r="FU3" s="905" t="s">
        <v>929</v>
      </c>
      <c r="FV3" s="905" t="s">
        <v>930</v>
      </c>
      <c r="FW3" s="905" t="s">
        <v>1123</v>
      </c>
      <c r="FX3" s="905" t="s">
        <v>929</v>
      </c>
      <c r="FY3" s="905" t="s">
        <v>930</v>
      </c>
      <c r="FZ3" s="905" t="s">
        <v>1123</v>
      </c>
      <c r="GA3" s="905" t="s">
        <v>929</v>
      </c>
      <c r="GB3" s="905" t="s">
        <v>930</v>
      </c>
      <c r="GC3" s="905" t="s">
        <v>1123</v>
      </c>
      <c r="GD3" s="905" t="s">
        <v>929</v>
      </c>
      <c r="GE3" s="905" t="s">
        <v>930</v>
      </c>
      <c r="GF3" s="905" t="s">
        <v>1123</v>
      </c>
      <c r="GG3" s="905" t="s">
        <v>929</v>
      </c>
      <c r="GH3" s="905" t="s">
        <v>930</v>
      </c>
      <c r="GI3" s="905" t="s">
        <v>1123</v>
      </c>
      <c r="GJ3" s="905" t="s">
        <v>929</v>
      </c>
      <c r="GK3" s="905" t="s">
        <v>930</v>
      </c>
      <c r="GL3" s="905" t="s">
        <v>1123</v>
      </c>
      <c r="GM3" s="905" t="s">
        <v>929</v>
      </c>
      <c r="GN3" s="905" t="s">
        <v>930</v>
      </c>
      <c r="GO3" s="905" t="s">
        <v>1123</v>
      </c>
      <c r="GP3" s="905" t="s">
        <v>929</v>
      </c>
      <c r="GQ3" s="905" t="s">
        <v>930</v>
      </c>
      <c r="GR3" s="905" t="s">
        <v>1123</v>
      </c>
      <c r="GS3" s="905" t="s">
        <v>929</v>
      </c>
      <c r="GT3" s="905" t="s">
        <v>930</v>
      </c>
      <c r="GU3" s="905" t="s">
        <v>1123</v>
      </c>
      <c r="GV3" s="905" t="s">
        <v>929</v>
      </c>
      <c r="GW3" s="905" t="s">
        <v>930</v>
      </c>
      <c r="GX3" s="905" t="s">
        <v>1123</v>
      </c>
      <c r="GY3" s="905" t="s">
        <v>929</v>
      </c>
      <c r="GZ3" s="905" t="s">
        <v>930</v>
      </c>
      <c r="HA3" s="905" t="s">
        <v>1123</v>
      </c>
      <c r="HB3" s="905" t="s">
        <v>929</v>
      </c>
      <c r="HC3" s="605" t="s">
        <v>930</v>
      </c>
    </row>
    <row r="4" spans="1:211" s="3" customFormat="1" ht="15.75" x14ac:dyDescent="0.2">
      <c r="A4" s="505"/>
      <c r="B4" s="503"/>
      <c r="C4" s="503"/>
      <c r="D4" s="503"/>
      <c r="E4" s="503"/>
      <c r="F4" s="503"/>
      <c r="G4" s="537"/>
      <c r="H4" s="503"/>
      <c r="I4" s="503"/>
      <c r="J4" s="79"/>
      <c r="K4" s="79"/>
      <c r="L4" s="503"/>
      <c r="M4" s="79"/>
      <c r="N4" s="503"/>
      <c r="O4" s="503"/>
      <c r="P4" s="537"/>
      <c r="Q4" s="79"/>
      <c r="R4" s="503"/>
      <c r="S4" s="79"/>
      <c r="T4" s="503"/>
      <c r="U4" s="503"/>
      <c r="V4" s="537"/>
      <c r="W4" s="503"/>
      <c r="X4" s="503"/>
      <c r="Y4" s="537"/>
      <c r="Z4" s="503"/>
      <c r="AA4" s="503"/>
      <c r="AB4" s="79"/>
      <c r="AC4" s="503"/>
      <c r="AD4" s="503"/>
      <c r="AE4" s="537"/>
      <c r="AF4" s="503"/>
      <c r="AG4" s="503"/>
      <c r="AH4" s="537"/>
      <c r="AI4" s="79"/>
      <c r="AJ4" s="503"/>
      <c r="AK4" s="79"/>
      <c r="AL4" s="503"/>
      <c r="AM4" s="503"/>
      <c r="AN4" s="537"/>
      <c r="AO4" s="503"/>
      <c r="AP4" s="503"/>
      <c r="AQ4" s="537"/>
      <c r="AR4" s="503"/>
      <c r="AS4" s="503"/>
      <c r="AT4" s="79"/>
      <c r="AU4" s="503"/>
      <c r="AV4" s="503"/>
      <c r="AW4" s="537"/>
      <c r="AX4" s="503"/>
      <c r="AY4" s="503"/>
      <c r="AZ4" s="537"/>
      <c r="BA4" s="503"/>
      <c r="BB4" s="503"/>
      <c r="BC4" s="79"/>
      <c r="BD4" s="79"/>
      <c r="BE4" s="503"/>
      <c r="BF4" s="537"/>
      <c r="BG4" s="503"/>
      <c r="BH4" s="503"/>
      <c r="BI4" s="537"/>
      <c r="BJ4" s="503"/>
      <c r="BK4" s="503"/>
      <c r="BL4" s="79"/>
      <c r="BM4" s="503"/>
      <c r="BN4" s="503"/>
      <c r="BO4" s="537"/>
      <c r="BP4" s="503"/>
      <c r="BQ4" s="503"/>
      <c r="BR4" s="537"/>
      <c r="BS4" s="503"/>
      <c r="BT4" s="503"/>
      <c r="BU4" s="79"/>
      <c r="BV4" s="79"/>
      <c r="BW4" s="503"/>
      <c r="BX4" s="537"/>
      <c r="BY4" s="503"/>
      <c r="BZ4" s="503"/>
      <c r="CA4" s="537"/>
      <c r="CB4" s="503"/>
      <c r="CC4" s="503"/>
      <c r="CD4" s="79"/>
      <c r="CE4" s="80"/>
      <c r="CF4" s="80"/>
      <c r="CG4" s="537"/>
      <c r="CH4" s="503"/>
      <c r="CI4" s="503"/>
      <c r="CJ4" s="537"/>
      <c r="CK4" s="503"/>
      <c r="CL4" s="503"/>
      <c r="CM4" s="79"/>
      <c r="CN4" s="79"/>
      <c r="CO4" s="79"/>
      <c r="CP4" s="537"/>
      <c r="CQ4" s="79"/>
      <c r="CR4" s="503"/>
      <c r="CS4" s="537"/>
      <c r="CT4" s="503"/>
      <c r="CU4" s="503"/>
      <c r="CV4" s="79"/>
      <c r="CW4" s="503"/>
      <c r="CX4" s="503"/>
      <c r="CY4" s="537"/>
      <c r="CZ4" s="503"/>
      <c r="DA4" s="503"/>
      <c r="DB4" s="537"/>
      <c r="DC4" s="503"/>
      <c r="DD4" s="503"/>
      <c r="DE4" s="79"/>
      <c r="DF4" s="79"/>
      <c r="DG4" s="503"/>
      <c r="DH4" s="537"/>
      <c r="DI4" s="503"/>
      <c r="DJ4" s="503"/>
      <c r="DK4" s="537"/>
      <c r="DL4" s="503"/>
      <c r="DM4" s="503"/>
      <c r="DN4" s="79"/>
      <c r="DO4" s="81"/>
      <c r="DP4" s="81"/>
      <c r="DQ4" s="537"/>
      <c r="DR4" s="592"/>
      <c r="DS4" s="592"/>
      <c r="DT4" s="592"/>
      <c r="DU4" s="79"/>
      <c r="DV4" s="79"/>
      <c r="DW4" s="79"/>
      <c r="DX4" s="79"/>
      <c r="DY4" s="79"/>
      <c r="DZ4" s="79"/>
      <c r="EA4" s="79"/>
      <c r="EB4" s="503"/>
      <c r="EC4" s="79"/>
      <c r="ED4" s="503"/>
      <c r="EE4" s="503"/>
      <c r="EF4" s="503"/>
      <c r="EG4" s="503"/>
      <c r="EH4" s="503"/>
      <c r="EI4" s="588"/>
      <c r="EJ4" s="79"/>
      <c r="EK4" s="503"/>
      <c r="EL4" s="79"/>
      <c r="EM4" s="503"/>
      <c r="EN4" s="503"/>
      <c r="EO4" s="588"/>
      <c r="EP4" s="79"/>
      <c r="EQ4" s="503"/>
      <c r="ER4" s="588"/>
      <c r="ES4" s="503"/>
      <c r="ET4" s="503"/>
      <c r="EU4" s="79"/>
      <c r="EV4" s="592"/>
      <c r="EW4" s="601"/>
      <c r="EX4" s="601"/>
      <c r="EY4" s="503"/>
      <c r="EZ4" s="586"/>
      <c r="FA4" s="586"/>
      <c r="FB4" s="503"/>
      <c r="FC4" s="589"/>
      <c r="FD4" s="79"/>
      <c r="FE4" s="503"/>
      <c r="FF4" s="589"/>
      <c r="FG4" s="591"/>
      <c r="FH4" s="79"/>
      <c r="FI4" s="589"/>
      <c r="FJ4" s="591"/>
      <c r="FK4" s="503"/>
      <c r="FL4" s="589"/>
      <c r="FM4" s="79"/>
      <c r="FN4" s="503"/>
      <c r="FO4" s="589"/>
      <c r="FP4" s="591"/>
      <c r="FQ4" s="503"/>
      <c r="FR4" s="589"/>
      <c r="FS4" s="591"/>
      <c r="FT4" s="503"/>
      <c r="FU4" s="589"/>
      <c r="FV4" s="79"/>
      <c r="FW4" s="503"/>
      <c r="FX4" s="589"/>
      <c r="FY4" s="591"/>
      <c r="FZ4" s="79"/>
      <c r="GA4" s="589"/>
      <c r="GB4" s="591"/>
      <c r="GC4" s="503"/>
      <c r="GD4" s="589"/>
      <c r="GE4" s="79"/>
      <c r="GF4" s="503"/>
      <c r="GG4" s="589"/>
      <c r="GH4" s="591"/>
      <c r="GI4" s="503"/>
      <c r="GJ4" s="589"/>
      <c r="GK4" s="591"/>
      <c r="GL4" s="604"/>
      <c r="GM4" s="604"/>
      <c r="GN4" s="613"/>
      <c r="GO4" s="81"/>
      <c r="GP4" s="81"/>
      <c r="GQ4" s="81"/>
      <c r="GR4" s="81"/>
      <c r="GS4" s="81"/>
      <c r="GT4" s="81"/>
      <c r="GU4" s="504"/>
      <c r="GV4" s="590"/>
      <c r="GW4" s="79"/>
      <c r="GX4" s="504"/>
      <c r="GY4" s="81"/>
      <c r="GZ4" s="81"/>
      <c r="HA4" s="81"/>
      <c r="HB4" s="603"/>
      <c r="HC4" s="610"/>
    </row>
    <row r="5" spans="1:211" s="3" customFormat="1" ht="16.5" thickBot="1" x14ac:dyDescent="0.25">
      <c r="A5" s="505"/>
      <c r="B5" s="503"/>
      <c r="C5" s="503"/>
      <c r="D5" s="503"/>
      <c r="E5" s="503"/>
      <c r="F5" s="503"/>
      <c r="G5" s="537"/>
      <c r="H5" s="503"/>
      <c r="I5" s="503"/>
      <c r="J5" s="609"/>
      <c r="K5" s="79"/>
      <c r="L5" s="503"/>
      <c r="M5" s="609"/>
      <c r="N5" s="503"/>
      <c r="O5" s="503"/>
      <c r="P5" s="537"/>
      <c r="Q5" s="79"/>
      <c r="R5" s="503"/>
      <c r="S5" s="609"/>
      <c r="T5" s="503"/>
      <c r="U5" s="503"/>
      <c r="V5" s="537"/>
      <c r="W5" s="503"/>
      <c r="X5" s="503"/>
      <c r="Y5" s="537"/>
      <c r="Z5" s="503"/>
      <c r="AA5" s="503"/>
      <c r="AB5" s="609"/>
      <c r="AC5" s="503"/>
      <c r="AD5" s="503"/>
      <c r="AE5" s="537"/>
      <c r="AF5" s="503"/>
      <c r="AG5" s="503"/>
      <c r="AH5" s="537"/>
      <c r="AI5" s="79"/>
      <c r="AJ5" s="503"/>
      <c r="AK5" s="609"/>
      <c r="AL5" s="503"/>
      <c r="AM5" s="503"/>
      <c r="AN5" s="537"/>
      <c r="AO5" s="503"/>
      <c r="AP5" s="503"/>
      <c r="AQ5" s="537"/>
      <c r="AR5" s="503"/>
      <c r="AS5" s="503"/>
      <c r="AT5" s="609"/>
      <c r="AU5" s="503"/>
      <c r="AV5" s="503"/>
      <c r="AW5" s="537"/>
      <c r="AX5" s="503"/>
      <c r="AY5" s="503"/>
      <c r="AZ5" s="537"/>
      <c r="BA5" s="503"/>
      <c r="BB5" s="503"/>
      <c r="BC5" s="609"/>
      <c r="BD5" s="79"/>
      <c r="BE5" s="503"/>
      <c r="BF5" s="537"/>
      <c r="BG5" s="503"/>
      <c r="BH5" s="503"/>
      <c r="BI5" s="537"/>
      <c r="BJ5" s="503"/>
      <c r="BK5" s="503"/>
      <c r="BL5" s="609"/>
      <c r="BM5" s="503"/>
      <c r="BN5" s="503"/>
      <c r="BO5" s="537"/>
      <c r="BP5" s="503"/>
      <c r="BQ5" s="503"/>
      <c r="BR5" s="537"/>
      <c r="BS5" s="503"/>
      <c r="BT5" s="503"/>
      <c r="BU5" s="609"/>
      <c r="BV5" s="79"/>
      <c r="BW5" s="503"/>
      <c r="BX5" s="537"/>
      <c r="BY5" s="503"/>
      <c r="BZ5" s="503"/>
      <c r="CA5" s="537"/>
      <c r="CB5" s="503"/>
      <c r="CC5" s="503"/>
      <c r="CD5" s="609"/>
      <c r="CE5" s="80"/>
      <c r="CF5" s="80"/>
      <c r="CG5" s="537"/>
      <c r="CH5" s="503"/>
      <c r="CI5" s="503"/>
      <c r="CJ5" s="537"/>
      <c r="CK5" s="503"/>
      <c r="CL5" s="503"/>
      <c r="CM5" s="609"/>
      <c r="CN5" s="79"/>
      <c r="CO5" s="79"/>
      <c r="CP5" s="537"/>
      <c r="CQ5" s="79"/>
      <c r="CR5" s="503"/>
      <c r="CS5" s="537"/>
      <c r="CT5" s="503"/>
      <c r="CU5" s="503"/>
      <c r="CV5" s="609"/>
      <c r="CW5" s="503"/>
      <c r="CX5" s="503"/>
      <c r="CY5" s="537"/>
      <c r="CZ5" s="503"/>
      <c r="DA5" s="503"/>
      <c r="DB5" s="537"/>
      <c r="DC5" s="503"/>
      <c r="DD5" s="503"/>
      <c r="DE5" s="609"/>
      <c r="DF5" s="79"/>
      <c r="DG5" s="503"/>
      <c r="DH5" s="537"/>
      <c r="DI5" s="503"/>
      <c r="DJ5" s="503"/>
      <c r="DK5" s="537"/>
      <c r="DL5" s="503"/>
      <c r="DM5" s="503"/>
      <c r="DN5" s="609"/>
      <c r="DO5" s="81"/>
      <c r="DP5" s="81"/>
      <c r="DQ5" s="537"/>
      <c r="DR5" s="592"/>
      <c r="DS5" s="592"/>
      <c r="DT5" s="612"/>
      <c r="DU5" s="79"/>
      <c r="DV5" s="79"/>
      <c r="DW5" s="79"/>
      <c r="DX5" s="79"/>
      <c r="DY5" s="79"/>
      <c r="DZ5" s="79"/>
      <c r="EA5" s="79"/>
      <c r="EB5" s="503"/>
      <c r="EC5" s="609"/>
      <c r="ED5" s="503"/>
      <c r="EE5" s="503"/>
      <c r="EF5" s="503"/>
      <c r="EG5" s="503"/>
      <c r="EH5" s="503"/>
      <c r="EI5" s="588"/>
      <c r="EJ5" s="79"/>
      <c r="EK5" s="503"/>
      <c r="EL5" s="609"/>
      <c r="EM5" s="503"/>
      <c r="EN5" s="503"/>
      <c r="EO5" s="588"/>
      <c r="EP5" s="79"/>
      <c r="EQ5" s="503"/>
      <c r="ER5" s="588"/>
      <c r="ES5" s="503"/>
      <c r="ET5" s="503"/>
      <c r="EU5" s="609"/>
      <c r="EV5" s="592"/>
      <c r="EW5" s="601"/>
      <c r="EX5" s="601"/>
      <c r="EY5" s="503"/>
      <c r="EZ5" s="586"/>
      <c r="FA5" s="586"/>
      <c r="FB5" s="503"/>
      <c r="FC5" s="589"/>
      <c r="FD5" s="609"/>
      <c r="FE5" s="503"/>
      <c r="FF5" s="589"/>
      <c r="FG5" s="591"/>
      <c r="FH5" s="79"/>
      <c r="FI5" s="589"/>
      <c r="FJ5" s="591"/>
      <c r="FK5" s="503"/>
      <c r="FL5" s="589"/>
      <c r="FM5" s="609"/>
      <c r="FN5" s="503"/>
      <c r="FO5" s="589"/>
      <c r="FP5" s="591"/>
      <c r="FQ5" s="503"/>
      <c r="FR5" s="589"/>
      <c r="FS5" s="591"/>
      <c r="FT5" s="503"/>
      <c r="FU5" s="589"/>
      <c r="FV5" s="609"/>
      <c r="FW5" s="503"/>
      <c r="FX5" s="589"/>
      <c r="FY5" s="591"/>
      <c r="FZ5" s="79"/>
      <c r="GA5" s="589"/>
      <c r="GB5" s="591"/>
      <c r="GC5" s="503"/>
      <c r="GD5" s="589"/>
      <c r="GE5" s="609"/>
      <c r="GF5" s="503"/>
      <c r="GG5" s="589"/>
      <c r="GH5" s="591"/>
      <c r="GI5" s="503"/>
      <c r="GJ5" s="589"/>
      <c r="GK5" s="591"/>
      <c r="GL5" s="604"/>
      <c r="GM5" s="604"/>
      <c r="GN5" s="614"/>
      <c r="GO5" s="81"/>
      <c r="GP5" s="81"/>
      <c r="GQ5" s="81"/>
      <c r="GR5" s="81"/>
      <c r="GS5" s="81"/>
      <c r="GT5" s="81"/>
      <c r="GU5" s="504"/>
      <c r="GV5" s="590"/>
      <c r="GW5" s="609"/>
      <c r="GX5" s="504"/>
      <c r="GY5" s="81"/>
      <c r="GZ5" s="81"/>
      <c r="HA5" s="81"/>
      <c r="HB5" s="603"/>
      <c r="HC5" s="611"/>
    </row>
    <row r="6" spans="1:211" s="3" customFormat="1" ht="16.5" thickBot="1" x14ac:dyDescent="0.25">
      <c r="A6" s="109" t="s">
        <v>374</v>
      </c>
      <c r="B6" s="78">
        <f>B26+B53</f>
        <v>64207</v>
      </c>
      <c r="C6" s="78">
        <f t="shared" ref="C6:BN6" si="0">C26+C53</f>
        <v>0</v>
      </c>
      <c r="D6" s="78">
        <f t="shared" si="0"/>
        <v>64207</v>
      </c>
      <c r="E6" s="78">
        <f t="shared" si="0"/>
        <v>0</v>
      </c>
      <c r="F6" s="78">
        <f t="shared" si="0"/>
        <v>0</v>
      </c>
      <c r="G6" s="78">
        <f t="shared" ref="G6" si="1">G26+G53</f>
        <v>0</v>
      </c>
      <c r="H6" s="78">
        <f t="shared" si="0"/>
        <v>0</v>
      </c>
      <c r="I6" s="78">
        <f t="shared" si="0"/>
        <v>0</v>
      </c>
      <c r="J6" s="78">
        <f t="shared" ref="J6" si="2">J26+J53</f>
        <v>0</v>
      </c>
      <c r="K6" s="78">
        <f t="shared" si="0"/>
        <v>0</v>
      </c>
      <c r="L6" s="78">
        <f t="shared" si="0"/>
        <v>0</v>
      </c>
      <c r="M6" s="78">
        <f t="shared" ref="M6" si="3">M26+M53</f>
        <v>0</v>
      </c>
      <c r="N6" s="78">
        <f t="shared" si="0"/>
        <v>0</v>
      </c>
      <c r="O6" s="78">
        <f t="shared" si="0"/>
        <v>0</v>
      </c>
      <c r="P6" s="78">
        <f t="shared" ref="P6" si="4">P26+P53</f>
        <v>0</v>
      </c>
      <c r="Q6" s="78">
        <f t="shared" si="0"/>
        <v>240339</v>
      </c>
      <c r="R6" s="78">
        <f t="shared" si="0"/>
        <v>-40056</v>
      </c>
      <c r="S6" s="78">
        <f t="shared" ref="S6" si="5">S26+S53</f>
        <v>200283</v>
      </c>
      <c r="T6" s="78">
        <f t="shared" si="0"/>
        <v>0</v>
      </c>
      <c r="U6" s="78">
        <f t="shared" si="0"/>
        <v>0</v>
      </c>
      <c r="V6" s="78">
        <f t="shared" ref="V6" si="6">V26+V53</f>
        <v>0</v>
      </c>
      <c r="W6" s="78">
        <f t="shared" si="0"/>
        <v>7000</v>
      </c>
      <c r="X6" s="78">
        <f t="shared" si="0"/>
        <v>0</v>
      </c>
      <c r="Y6" s="78">
        <f t="shared" ref="Y6" si="7">Y26+Y53</f>
        <v>7000</v>
      </c>
      <c r="Z6" s="78">
        <f t="shared" si="0"/>
        <v>6381876</v>
      </c>
      <c r="AA6" s="78">
        <f t="shared" si="0"/>
        <v>34604</v>
      </c>
      <c r="AB6" s="78">
        <f t="shared" ref="AB6" si="8">AB26+AB53</f>
        <v>6416480</v>
      </c>
      <c r="AC6" s="78">
        <f t="shared" si="0"/>
        <v>421889</v>
      </c>
      <c r="AD6" s="78">
        <f t="shared" si="0"/>
        <v>0</v>
      </c>
      <c r="AE6" s="78">
        <f t="shared" ref="AE6" si="9">AE26+AE53</f>
        <v>421889</v>
      </c>
      <c r="AF6" s="78">
        <f t="shared" si="0"/>
        <v>1200</v>
      </c>
      <c r="AG6" s="78">
        <f t="shared" si="0"/>
        <v>0</v>
      </c>
      <c r="AH6" s="78">
        <f t="shared" ref="AH6" si="10">AH26+AH53</f>
        <v>1200</v>
      </c>
      <c r="AI6" s="78">
        <f t="shared" si="0"/>
        <v>13460</v>
      </c>
      <c r="AJ6" s="78">
        <f t="shared" si="0"/>
        <v>6390</v>
      </c>
      <c r="AK6" s="78">
        <f t="shared" ref="AK6" si="11">AK26+AK53</f>
        <v>19850</v>
      </c>
      <c r="AL6" s="78">
        <f t="shared" si="0"/>
        <v>72174</v>
      </c>
      <c r="AM6" s="78">
        <f t="shared" si="0"/>
        <v>0</v>
      </c>
      <c r="AN6" s="78">
        <f t="shared" ref="AN6" si="12">AN26+AN53</f>
        <v>72174</v>
      </c>
      <c r="AO6" s="78">
        <f t="shared" si="0"/>
        <v>1054816</v>
      </c>
      <c r="AP6" s="78">
        <f t="shared" si="0"/>
        <v>9680</v>
      </c>
      <c r="AQ6" s="78">
        <f t="shared" ref="AQ6" si="13">AQ26+AQ53</f>
        <v>1064496</v>
      </c>
      <c r="AR6" s="78">
        <f t="shared" si="0"/>
        <v>0</v>
      </c>
      <c r="AS6" s="78">
        <f t="shared" si="0"/>
        <v>0</v>
      </c>
      <c r="AT6" s="78">
        <f t="shared" ref="AT6" si="14">AT26+AT53</f>
        <v>0</v>
      </c>
      <c r="AU6" s="78">
        <f t="shared" si="0"/>
        <v>146645</v>
      </c>
      <c r="AV6" s="78">
        <f t="shared" si="0"/>
        <v>0</v>
      </c>
      <c r="AW6" s="78">
        <f t="shared" ref="AW6" si="15">AW26+AW53</f>
        <v>146645</v>
      </c>
      <c r="AX6" s="78">
        <f t="shared" si="0"/>
        <v>95112</v>
      </c>
      <c r="AY6" s="78">
        <f t="shared" si="0"/>
        <v>0</v>
      </c>
      <c r="AZ6" s="78">
        <f t="shared" ref="AZ6" si="16">AZ26+AZ53</f>
        <v>95112</v>
      </c>
      <c r="BA6" s="78">
        <f t="shared" si="0"/>
        <v>0</v>
      </c>
      <c r="BB6" s="78">
        <f t="shared" si="0"/>
        <v>0</v>
      </c>
      <c r="BC6" s="78">
        <f t="shared" ref="BC6" si="17">BC26+BC53</f>
        <v>0</v>
      </c>
      <c r="BD6" s="78">
        <f t="shared" si="0"/>
        <v>300</v>
      </c>
      <c r="BE6" s="78">
        <f t="shared" si="0"/>
        <v>0</v>
      </c>
      <c r="BF6" s="78">
        <f t="shared" ref="BF6" si="18">BF26+BF53</f>
        <v>300</v>
      </c>
      <c r="BG6" s="78">
        <f t="shared" si="0"/>
        <v>159775</v>
      </c>
      <c r="BH6" s="78">
        <f t="shared" si="0"/>
        <v>1815</v>
      </c>
      <c r="BI6" s="78">
        <f t="shared" ref="BI6" si="19">BI26+BI53</f>
        <v>161590</v>
      </c>
      <c r="BJ6" s="78">
        <f t="shared" si="0"/>
        <v>0</v>
      </c>
      <c r="BK6" s="78">
        <f t="shared" si="0"/>
        <v>0</v>
      </c>
      <c r="BL6" s="78">
        <f t="shared" ref="BL6" si="20">BL26+BL53</f>
        <v>0</v>
      </c>
      <c r="BM6" s="78">
        <f t="shared" si="0"/>
        <v>4156</v>
      </c>
      <c r="BN6" s="78">
        <f t="shared" si="0"/>
        <v>0</v>
      </c>
      <c r="BO6" s="78">
        <f t="shared" ref="BO6" si="21">BO26+BO53</f>
        <v>4156</v>
      </c>
      <c r="BP6" s="78">
        <f t="shared" ref="BP6:DR6" si="22">BP26+BP53</f>
        <v>37340</v>
      </c>
      <c r="BQ6" s="78">
        <f t="shared" si="22"/>
        <v>0</v>
      </c>
      <c r="BR6" s="78">
        <f t="shared" si="22"/>
        <v>37340</v>
      </c>
      <c r="BS6" s="78">
        <f t="shared" si="22"/>
        <v>0</v>
      </c>
      <c r="BT6" s="78">
        <f t="shared" si="22"/>
        <v>0</v>
      </c>
      <c r="BU6" s="78">
        <f t="shared" si="22"/>
        <v>0</v>
      </c>
      <c r="BV6" s="78">
        <f t="shared" si="22"/>
        <v>0</v>
      </c>
      <c r="BW6" s="78">
        <f t="shared" si="22"/>
        <v>0</v>
      </c>
      <c r="BX6" s="78">
        <f t="shared" si="22"/>
        <v>0</v>
      </c>
      <c r="BY6" s="78">
        <f t="shared" si="22"/>
        <v>961021</v>
      </c>
      <c r="BZ6" s="78">
        <f t="shared" si="22"/>
        <v>-80289</v>
      </c>
      <c r="CA6" s="78">
        <f t="shared" si="22"/>
        <v>880732</v>
      </c>
      <c r="CB6" s="78">
        <f t="shared" si="22"/>
        <v>0</v>
      </c>
      <c r="CC6" s="78">
        <f t="shared" si="22"/>
        <v>0</v>
      </c>
      <c r="CD6" s="78">
        <f t="shared" si="22"/>
        <v>0</v>
      </c>
      <c r="CE6" s="78">
        <f t="shared" si="22"/>
        <v>3909862</v>
      </c>
      <c r="CF6" s="78">
        <f t="shared" si="22"/>
        <v>23778</v>
      </c>
      <c r="CG6" s="78">
        <f t="shared" si="22"/>
        <v>3933640</v>
      </c>
      <c r="CH6" s="78">
        <f t="shared" si="22"/>
        <v>0</v>
      </c>
      <c r="CI6" s="78">
        <f t="shared" si="22"/>
        <v>0</v>
      </c>
      <c r="CJ6" s="78">
        <f t="shared" si="22"/>
        <v>0</v>
      </c>
      <c r="CK6" s="78">
        <f t="shared" si="22"/>
        <v>0</v>
      </c>
      <c r="CL6" s="78">
        <f t="shared" si="22"/>
        <v>0</v>
      </c>
      <c r="CM6" s="78">
        <f t="shared" si="22"/>
        <v>0</v>
      </c>
      <c r="CN6" s="78">
        <f t="shared" si="22"/>
        <v>0</v>
      </c>
      <c r="CO6" s="78">
        <f t="shared" si="22"/>
        <v>0</v>
      </c>
      <c r="CP6" s="78">
        <f t="shared" si="22"/>
        <v>0</v>
      </c>
      <c r="CQ6" s="78">
        <f t="shared" si="22"/>
        <v>0</v>
      </c>
      <c r="CR6" s="78">
        <f t="shared" si="22"/>
        <v>0</v>
      </c>
      <c r="CS6" s="78">
        <f t="shared" si="22"/>
        <v>0</v>
      </c>
      <c r="CT6" s="78">
        <f t="shared" si="22"/>
        <v>0</v>
      </c>
      <c r="CU6" s="78">
        <f t="shared" si="22"/>
        <v>0</v>
      </c>
      <c r="CV6" s="78">
        <f t="shared" si="22"/>
        <v>0</v>
      </c>
      <c r="CW6" s="78">
        <f t="shared" si="22"/>
        <v>25643</v>
      </c>
      <c r="CX6" s="78">
        <f t="shared" si="22"/>
        <v>9029</v>
      </c>
      <c r="CY6" s="78">
        <f t="shared" si="22"/>
        <v>34672</v>
      </c>
      <c r="CZ6" s="78">
        <f t="shared" si="22"/>
        <v>43919</v>
      </c>
      <c r="DA6" s="78">
        <f t="shared" si="22"/>
        <v>-2789</v>
      </c>
      <c r="DB6" s="78">
        <f t="shared" si="22"/>
        <v>41130</v>
      </c>
      <c r="DC6" s="78">
        <f t="shared" si="22"/>
        <v>0</v>
      </c>
      <c r="DD6" s="78">
        <f t="shared" si="22"/>
        <v>0</v>
      </c>
      <c r="DE6" s="78">
        <f t="shared" si="22"/>
        <v>0</v>
      </c>
      <c r="DF6" s="78">
        <f t="shared" si="22"/>
        <v>42666</v>
      </c>
      <c r="DG6" s="78">
        <f t="shared" si="22"/>
        <v>0</v>
      </c>
      <c r="DH6" s="78">
        <f t="shared" si="22"/>
        <v>42666</v>
      </c>
      <c r="DI6" s="78">
        <f t="shared" si="22"/>
        <v>97747</v>
      </c>
      <c r="DJ6" s="78">
        <f t="shared" si="22"/>
        <v>0</v>
      </c>
      <c r="DK6" s="78">
        <f t="shared" si="22"/>
        <v>97747</v>
      </c>
      <c r="DL6" s="78">
        <f t="shared" si="22"/>
        <v>0</v>
      </c>
      <c r="DM6" s="78">
        <f t="shared" si="22"/>
        <v>0</v>
      </c>
      <c r="DN6" s="78">
        <f t="shared" si="22"/>
        <v>0</v>
      </c>
      <c r="DO6" s="78">
        <f t="shared" si="22"/>
        <v>177718</v>
      </c>
      <c r="DP6" s="78">
        <f t="shared" si="22"/>
        <v>0</v>
      </c>
      <c r="DQ6" s="78">
        <f t="shared" si="22"/>
        <v>177718</v>
      </c>
      <c r="DR6" s="593">
        <f t="shared" si="22"/>
        <v>13958865</v>
      </c>
      <c r="DS6" s="593">
        <f t="shared" ref="DS6:DT6" si="23">DS26+DS53</f>
        <v>-37838</v>
      </c>
      <c r="DT6" s="593">
        <f t="shared" si="23"/>
        <v>13921027</v>
      </c>
      <c r="DU6" s="78">
        <f t="shared" ref="DU6" si="24">DU26+DU53</f>
        <v>0</v>
      </c>
      <c r="DV6" s="78">
        <f t="shared" ref="DV6:EV6" si="25">DV26+DV53</f>
        <v>0</v>
      </c>
      <c r="DW6" s="78">
        <f t="shared" si="25"/>
        <v>0</v>
      </c>
      <c r="DX6" s="78">
        <f t="shared" si="25"/>
        <v>0</v>
      </c>
      <c r="DY6" s="78">
        <f t="shared" si="25"/>
        <v>0</v>
      </c>
      <c r="DZ6" s="78">
        <f t="shared" si="25"/>
        <v>0</v>
      </c>
      <c r="EA6" s="78">
        <f t="shared" si="25"/>
        <v>0</v>
      </c>
      <c r="EB6" s="78">
        <f t="shared" si="25"/>
        <v>0</v>
      </c>
      <c r="EC6" s="78">
        <f t="shared" si="25"/>
        <v>0</v>
      </c>
      <c r="ED6" s="78">
        <f t="shared" si="25"/>
        <v>470838</v>
      </c>
      <c r="EE6" s="78">
        <f t="shared" si="25"/>
        <v>0</v>
      </c>
      <c r="EF6" s="78">
        <f t="shared" si="25"/>
        <v>470838</v>
      </c>
      <c r="EG6" s="78">
        <f t="shared" si="25"/>
        <v>180806</v>
      </c>
      <c r="EH6" s="78">
        <f t="shared" si="25"/>
        <v>0</v>
      </c>
      <c r="EI6" s="78">
        <f t="shared" ref="EI6" si="26">EI26+EI53</f>
        <v>180806</v>
      </c>
      <c r="EJ6" s="78">
        <f t="shared" si="25"/>
        <v>72158</v>
      </c>
      <c r="EK6" s="78">
        <f t="shared" si="25"/>
        <v>13772</v>
      </c>
      <c r="EL6" s="78">
        <f t="shared" ref="EL6" si="27">EL26+EL53</f>
        <v>85930</v>
      </c>
      <c r="EM6" s="78">
        <f t="shared" si="25"/>
        <v>25594</v>
      </c>
      <c r="EN6" s="78">
        <f t="shared" si="25"/>
        <v>0</v>
      </c>
      <c r="EO6" s="78">
        <f t="shared" ref="EO6" si="28">EO26+EO53</f>
        <v>25594</v>
      </c>
      <c r="EP6" s="78">
        <f t="shared" si="25"/>
        <v>1196685</v>
      </c>
      <c r="EQ6" s="78">
        <f t="shared" si="25"/>
        <v>-8493</v>
      </c>
      <c r="ER6" s="78">
        <f t="shared" ref="ER6" si="29">ER26+ER53</f>
        <v>1188192</v>
      </c>
      <c r="ES6" s="78">
        <f t="shared" si="25"/>
        <v>592477</v>
      </c>
      <c r="ET6" s="78">
        <f t="shared" si="25"/>
        <v>-3461</v>
      </c>
      <c r="EU6" s="78">
        <f t="shared" ref="EU6" si="30">EU26+EU53</f>
        <v>589016</v>
      </c>
      <c r="EV6" s="593">
        <f t="shared" si="25"/>
        <v>2538558</v>
      </c>
      <c r="EW6" s="593">
        <f t="shared" ref="EW6:EX6" si="31">EW26+EW53</f>
        <v>1818</v>
      </c>
      <c r="EX6" s="593">
        <f t="shared" si="31"/>
        <v>2540376</v>
      </c>
      <c r="EY6" s="78">
        <f>EY26+EY53</f>
        <v>0</v>
      </c>
      <c r="EZ6" s="78">
        <f t="shared" ref="EZ6:GL6" si="32">EZ26+EZ53</f>
        <v>0</v>
      </c>
      <c r="FA6" s="78">
        <f t="shared" si="32"/>
        <v>0</v>
      </c>
      <c r="FB6" s="78">
        <f t="shared" si="32"/>
        <v>169294</v>
      </c>
      <c r="FC6" s="78">
        <f t="shared" si="32"/>
        <v>-5659</v>
      </c>
      <c r="FD6" s="78">
        <f t="shared" si="32"/>
        <v>163635</v>
      </c>
      <c r="FE6" s="78">
        <f t="shared" si="32"/>
        <v>69327</v>
      </c>
      <c r="FF6" s="78">
        <f t="shared" si="32"/>
        <v>3020</v>
      </c>
      <c r="FG6" s="78">
        <f t="shared" ref="FG6" si="33">FG26+FG53</f>
        <v>72347</v>
      </c>
      <c r="FH6" s="78">
        <f t="shared" si="32"/>
        <v>85031</v>
      </c>
      <c r="FI6" s="78">
        <f t="shared" si="32"/>
        <v>1753</v>
      </c>
      <c r="FJ6" s="78">
        <f t="shared" ref="FJ6" si="34">FJ26+FJ53</f>
        <v>86784</v>
      </c>
      <c r="FK6" s="78">
        <f t="shared" si="32"/>
        <v>133760</v>
      </c>
      <c r="FL6" s="78">
        <f t="shared" si="32"/>
        <v>4449</v>
      </c>
      <c r="FM6" s="78">
        <f t="shared" ref="FM6" si="35">FM26+FM53</f>
        <v>138209</v>
      </c>
      <c r="FN6" s="78">
        <f t="shared" si="32"/>
        <v>224606</v>
      </c>
      <c r="FO6" s="78">
        <f t="shared" si="32"/>
        <v>174</v>
      </c>
      <c r="FP6" s="78">
        <f t="shared" ref="FP6" si="36">FP26+FP53</f>
        <v>224780</v>
      </c>
      <c r="FQ6" s="78">
        <f t="shared" si="32"/>
        <v>119075</v>
      </c>
      <c r="FR6" s="78">
        <f t="shared" si="32"/>
        <v>798</v>
      </c>
      <c r="FS6" s="78">
        <f t="shared" ref="FS6" si="37">FS26+FS53</f>
        <v>119873</v>
      </c>
      <c r="FT6" s="78">
        <f t="shared" si="32"/>
        <v>181255</v>
      </c>
      <c r="FU6" s="78">
        <f t="shared" si="32"/>
        <v>33209</v>
      </c>
      <c r="FV6" s="78">
        <f t="shared" ref="FV6" si="38">FV26+FV53</f>
        <v>214464</v>
      </c>
      <c r="FW6" s="78">
        <f t="shared" si="32"/>
        <v>99315</v>
      </c>
      <c r="FX6" s="78">
        <f t="shared" si="32"/>
        <v>946</v>
      </c>
      <c r="FY6" s="78">
        <f t="shared" ref="FY6" si="39">FY26+FY53</f>
        <v>100261</v>
      </c>
      <c r="FZ6" s="78">
        <f t="shared" si="32"/>
        <v>0</v>
      </c>
      <c r="GA6" s="78">
        <f t="shared" si="32"/>
        <v>0</v>
      </c>
      <c r="GB6" s="78">
        <f t="shared" ref="GB6" si="40">GB26+GB53</f>
        <v>0</v>
      </c>
      <c r="GC6" s="78">
        <f t="shared" si="32"/>
        <v>69491</v>
      </c>
      <c r="GD6" s="78">
        <f t="shared" si="32"/>
        <v>586</v>
      </c>
      <c r="GE6" s="78">
        <f t="shared" ref="GE6" si="41">GE26+GE53</f>
        <v>70077</v>
      </c>
      <c r="GF6" s="78">
        <f t="shared" si="32"/>
        <v>845167</v>
      </c>
      <c r="GG6" s="78">
        <f t="shared" si="32"/>
        <v>9316</v>
      </c>
      <c r="GH6" s="78">
        <f t="shared" ref="GH6" si="42">GH26+GH53</f>
        <v>854483</v>
      </c>
      <c r="GI6" s="78">
        <f t="shared" si="32"/>
        <v>80065</v>
      </c>
      <c r="GJ6" s="78">
        <f t="shared" si="32"/>
        <v>965</v>
      </c>
      <c r="GK6" s="78">
        <f t="shared" ref="GK6" si="43">GK26+GK53</f>
        <v>81030</v>
      </c>
      <c r="GL6" s="593">
        <f t="shared" si="32"/>
        <v>2076386</v>
      </c>
      <c r="GM6" s="593">
        <f t="shared" ref="GM6:GN6" si="44">GM26+GM53</f>
        <v>49557</v>
      </c>
      <c r="GN6" s="593">
        <f t="shared" si="44"/>
        <v>2125943</v>
      </c>
      <c r="GO6" s="78">
        <f>GO26+GO53</f>
        <v>1036639</v>
      </c>
      <c r="GP6" s="78">
        <f t="shared" ref="GP6:HA6" si="45">GP26+GP53</f>
        <v>13962</v>
      </c>
      <c r="GQ6" s="78">
        <f t="shared" si="45"/>
        <v>1050601</v>
      </c>
      <c r="GR6" s="78">
        <f t="shared" si="45"/>
        <v>1806503</v>
      </c>
      <c r="GS6" s="78">
        <f t="shared" si="45"/>
        <v>3342</v>
      </c>
      <c r="GT6" s="78">
        <f t="shared" ref="GT6" si="46">GT26+GT53</f>
        <v>1809845</v>
      </c>
      <c r="GU6" s="78">
        <f t="shared" si="45"/>
        <v>1555931</v>
      </c>
      <c r="GV6" s="78">
        <f t="shared" si="45"/>
        <v>-17546</v>
      </c>
      <c r="GW6" s="78">
        <f t="shared" ref="GW6" si="47">GW26+GW53</f>
        <v>1538385</v>
      </c>
      <c r="GX6" s="78">
        <f t="shared" si="45"/>
        <v>6475459</v>
      </c>
      <c r="GY6" s="78">
        <f t="shared" ref="GY6:GZ6" si="48">GY26+GY53</f>
        <v>49315</v>
      </c>
      <c r="GZ6" s="78">
        <f t="shared" si="48"/>
        <v>6524774</v>
      </c>
      <c r="HA6" s="78">
        <f t="shared" si="45"/>
        <v>22972882</v>
      </c>
      <c r="HB6" s="78">
        <f t="shared" ref="HB6:HC6" si="49">HB26+HB53</f>
        <v>13295</v>
      </c>
      <c r="HC6" s="129">
        <f t="shared" si="49"/>
        <v>22986177</v>
      </c>
    </row>
    <row r="7" spans="1:211" x14ac:dyDescent="0.2">
      <c r="A7" s="110" t="s">
        <v>375</v>
      </c>
      <c r="B7" s="32">
        <f>B8+B9+B10+B11+B12</f>
        <v>64207</v>
      </c>
      <c r="C7" s="32">
        <f t="shared" ref="C7:BO7" si="50">C8+C9+C10+C11+C12</f>
        <v>0</v>
      </c>
      <c r="D7" s="32">
        <f t="shared" si="50"/>
        <v>64207</v>
      </c>
      <c r="E7" s="32">
        <f t="shared" si="50"/>
        <v>0</v>
      </c>
      <c r="F7" s="32">
        <f t="shared" si="50"/>
        <v>0</v>
      </c>
      <c r="G7" s="32">
        <f t="shared" si="50"/>
        <v>0</v>
      </c>
      <c r="H7" s="32">
        <f t="shared" si="50"/>
        <v>0</v>
      </c>
      <c r="I7" s="32">
        <f t="shared" si="50"/>
        <v>0</v>
      </c>
      <c r="J7" s="32">
        <f t="shared" si="50"/>
        <v>0</v>
      </c>
      <c r="K7" s="32">
        <f t="shared" si="50"/>
        <v>0</v>
      </c>
      <c r="L7" s="32">
        <f t="shared" si="50"/>
        <v>0</v>
      </c>
      <c r="M7" s="32">
        <f t="shared" si="50"/>
        <v>0</v>
      </c>
      <c r="N7" s="32">
        <f t="shared" si="50"/>
        <v>0</v>
      </c>
      <c r="O7" s="32">
        <f t="shared" si="50"/>
        <v>0</v>
      </c>
      <c r="P7" s="32">
        <f t="shared" si="50"/>
        <v>0</v>
      </c>
      <c r="Q7" s="32">
        <f t="shared" si="50"/>
        <v>240339</v>
      </c>
      <c r="R7" s="32">
        <f t="shared" si="50"/>
        <v>-40056</v>
      </c>
      <c r="S7" s="32">
        <f t="shared" si="50"/>
        <v>200283</v>
      </c>
      <c r="T7" s="32">
        <f t="shared" si="50"/>
        <v>0</v>
      </c>
      <c r="U7" s="32">
        <f t="shared" si="50"/>
        <v>0</v>
      </c>
      <c r="V7" s="32">
        <f t="shared" si="50"/>
        <v>0</v>
      </c>
      <c r="W7" s="32">
        <f t="shared" si="50"/>
        <v>7000</v>
      </c>
      <c r="X7" s="32">
        <f t="shared" si="50"/>
        <v>0</v>
      </c>
      <c r="Y7" s="32">
        <f t="shared" si="50"/>
        <v>7000</v>
      </c>
      <c r="Z7" s="32">
        <f t="shared" si="50"/>
        <v>241</v>
      </c>
      <c r="AA7" s="32">
        <f t="shared" si="50"/>
        <v>0</v>
      </c>
      <c r="AB7" s="32">
        <f t="shared" si="50"/>
        <v>241</v>
      </c>
      <c r="AC7" s="32">
        <f t="shared" si="50"/>
        <v>404086</v>
      </c>
      <c r="AD7" s="32">
        <f t="shared" si="50"/>
        <v>0</v>
      </c>
      <c r="AE7" s="32">
        <f t="shared" si="50"/>
        <v>404086</v>
      </c>
      <c r="AF7" s="32">
        <f t="shared" si="50"/>
        <v>1200</v>
      </c>
      <c r="AG7" s="32">
        <f t="shared" si="50"/>
        <v>0</v>
      </c>
      <c r="AH7" s="32">
        <f t="shared" si="50"/>
        <v>1200</v>
      </c>
      <c r="AI7" s="32">
        <f t="shared" si="50"/>
        <v>13460</v>
      </c>
      <c r="AJ7" s="32">
        <f t="shared" si="50"/>
        <v>6390</v>
      </c>
      <c r="AK7" s="32">
        <f t="shared" si="50"/>
        <v>19850</v>
      </c>
      <c r="AL7" s="32">
        <f t="shared" si="50"/>
        <v>72174</v>
      </c>
      <c r="AM7" s="32">
        <f t="shared" si="50"/>
        <v>0</v>
      </c>
      <c r="AN7" s="32">
        <f t="shared" si="50"/>
        <v>72174</v>
      </c>
      <c r="AO7" s="32">
        <f t="shared" si="50"/>
        <v>1033083</v>
      </c>
      <c r="AP7" s="32">
        <f t="shared" si="50"/>
        <v>9680</v>
      </c>
      <c r="AQ7" s="32">
        <f t="shared" si="50"/>
        <v>1042763</v>
      </c>
      <c r="AR7" s="32">
        <f t="shared" si="50"/>
        <v>0</v>
      </c>
      <c r="AS7" s="32">
        <f t="shared" si="50"/>
        <v>0</v>
      </c>
      <c r="AT7" s="32">
        <f t="shared" si="50"/>
        <v>0</v>
      </c>
      <c r="AU7" s="32">
        <f t="shared" si="50"/>
        <v>146645</v>
      </c>
      <c r="AV7" s="32">
        <f t="shared" si="50"/>
        <v>0</v>
      </c>
      <c r="AW7" s="32">
        <f t="shared" si="50"/>
        <v>146645</v>
      </c>
      <c r="AX7" s="32">
        <f t="shared" si="50"/>
        <v>95112</v>
      </c>
      <c r="AY7" s="32">
        <f t="shared" si="50"/>
        <v>0</v>
      </c>
      <c r="AZ7" s="32">
        <f t="shared" si="50"/>
        <v>95112</v>
      </c>
      <c r="BA7" s="32">
        <f t="shared" si="50"/>
        <v>0</v>
      </c>
      <c r="BB7" s="32">
        <f t="shared" si="50"/>
        <v>0</v>
      </c>
      <c r="BC7" s="32">
        <f t="shared" si="50"/>
        <v>0</v>
      </c>
      <c r="BD7" s="32">
        <f t="shared" si="50"/>
        <v>300</v>
      </c>
      <c r="BE7" s="32">
        <f t="shared" si="50"/>
        <v>0</v>
      </c>
      <c r="BF7" s="32">
        <f t="shared" si="50"/>
        <v>300</v>
      </c>
      <c r="BG7" s="32">
        <f t="shared" si="50"/>
        <v>159775</v>
      </c>
      <c r="BH7" s="32">
        <f t="shared" si="50"/>
        <v>1815</v>
      </c>
      <c r="BI7" s="32">
        <f t="shared" si="50"/>
        <v>161590</v>
      </c>
      <c r="BJ7" s="32">
        <f t="shared" si="50"/>
        <v>0</v>
      </c>
      <c r="BK7" s="32">
        <f t="shared" si="50"/>
        <v>0</v>
      </c>
      <c r="BL7" s="32">
        <f t="shared" si="50"/>
        <v>0</v>
      </c>
      <c r="BM7" s="32">
        <f t="shared" si="50"/>
        <v>4156</v>
      </c>
      <c r="BN7" s="32">
        <f t="shared" si="50"/>
        <v>0</v>
      </c>
      <c r="BO7" s="32">
        <f t="shared" si="50"/>
        <v>4156</v>
      </c>
      <c r="BP7" s="32">
        <f t="shared" ref="BP7:DR7" si="51">BP8+BP9+BP10+BP11+BP12</f>
        <v>36928</v>
      </c>
      <c r="BQ7" s="32">
        <f t="shared" si="51"/>
        <v>0</v>
      </c>
      <c r="BR7" s="32">
        <f t="shared" si="51"/>
        <v>36928</v>
      </c>
      <c r="BS7" s="32">
        <f t="shared" si="51"/>
        <v>0</v>
      </c>
      <c r="BT7" s="32">
        <f t="shared" si="51"/>
        <v>0</v>
      </c>
      <c r="BU7" s="32">
        <f t="shared" si="51"/>
        <v>0</v>
      </c>
      <c r="BV7" s="32">
        <f t="shared" si="51"/>
        <v>0</v>
      </c>
      <c r="BW7" s="32">
        <f t="shared" si="51"/>
        <v>0</v>
      </c>
      <c r="BX7" s="32">
        <f t="shared" si="51"/>
        <v>0</v>
      </c>
      <c r="BY7" s="32">
        <f t="shared" si="51"/>
        <v>961021</v>
      </c>
      <c r="BZ7" s="32">
        <f t="shared" si="51"/>
        <v>-80289</v>
      </c>
      <c r="CA7" s="32">
        <f t="shared" si="51"/>
        <v>880732</v>
      </c>
      <c r="CB7" s="32">
        <f t="shared" si="51"/>
        <v>0</v>
      </c>
      <c r="CC7" s="32">
        <f t="shared" si="51"/>
        <v>0</v>
      </c>
      <c r="CD7" s="32">
        <f t="shared" si="51"/>
        <v>0</v>
      </c>
      <c r="CE7" s="32">
        <f t="shared" si="51"/>
        <v>3806562</v>
      </c>
      <c r="CF7" s="32">
        <f t="shared" si="51"/>
        <v>23778</v>
      </c>
      <c r="CG7" s="32">
        <f t="shared" si="51"/>
        <v>3830340</v>
      </c>
      <c r="CH7" s="32">
        <f t="shared" si="51"/>
        <v>0</v>
      </c>
      <c r="CI7" s="32">
        <f t="shared" si="51"/>
        <v>0</v>
      </c>
      <c r="CJ7" s="32">
        <f t="shared" si="51"/>
        <v>0</v>
      </c>
      <c r="CK7" s="32">
        <f t="shared" si="51"/>
        <v>0</v>
      </c>
      <c r="CL7" s="32">
        <f t="shared" si="51"/>
        <v>0</v>
      </c>
      <c r="CM7" s="32">
        <f t="shared" si="51"/>
        <v>0</v>
      </c>
      <c r="CN7" s="32">
        <f t="shared" si="51"/>
        <v>0</v>
      </c>
      <c r="CO7" s="32">
        <f t="shared" si="51"/>
        <v>0</v>
      </c>
      <c r="CP7" s="32">
        <f t="shared" si="51"/>
        <v>0</v>
      </c>
      <c r="CQ7" s="32">
        <f t="shared" si="51"/>
        <v>0</v>
      </c>
      <c r="CR7" s="32">
        <f t="shared" si="51"/>
        <v>0</v>
      </c>
      <c r="CS7" s="32">
        <f t="shared" si="51"/>
        <v>0</v>
      </c>
      <c r="CT7" s="32">
        <f t="shared" si="51"/>
        <v>0</v>
      </c>
      <c r="CU7" s="32">
        <f t="shared" si="51"/>
        <v>0</v>
      </c>
      <c r="CV7" s="32">
        <f t="shared" si="51"/>
        <v>0</v>
      </c>
      <c r="CW7" s="32">
        <f t="shared" si="51"/>
        <v>25643</v>
      </c>
      <c r="CX7" s="32">
        <f t="shared" si="51"/>
        <v>9029</v>
      </c>
      <c r="CY7" s="32">
        <f t="shared" si="51"/>
        <v>34672</v>
      </c>
      <c r="CZ7" s="32">
        <f t="shared" si="51"/>
        <v>43919</v>
      </c>
      <c r="DA7" s="32">
        <f t="shared" si="51"/>
        <v>-2789</v>
      </c>
      <c r="DB7" s="32">
        <f t="shared" si="51"/>
        <v>41130</v>
      </c>
      <c r="DC7" s="32">
        <f t="shared" si="51"/>
        <v>0</v>
      </c>
      <c r="DD7" s="32">
        <f t="shared" si="51"/>
        <v>0</v>
      </c>
      <c r="DE7" s="32">
        <f t="shared" si="51"/>
        <v>0</v>
      </c>
      <c r="DF7" s="32">
        <f t="shared" si="51"/>
        <v>42666</v>
      </c>
      <c r="DG7" s="32">
        <f t="shared" si="51"/>
        <v>0</v>
      </c>
      <c r="DH7" s="32">
        <f t="shared" si="51"/>
        <v>42666</v>
      </c>
      <c r="DI7" s="32">
        <f t="shared" si="51"/>
        <v>97747</v>
      </c>
      <c r="DJ7" s="32">
        <f t="shared" si="51"/>
        <v>0</v>
      </c>
      <c r="DK7" s="32">
        <f t="shared" si="51"/>
        <v>97747</v>
      </c>
      <c r="DL7" s="32">
        <f t="shared" si="51"/>
        <v>0</v>
      </c>
      <c r="DM7" s="32">
        <f t="shared" si="51"/>
        <v>0</v>
      </c>
      <c r="DN7" s="32">
        <f t="shared" si="51"/>
        <v>0</v>
      </c>
      <c r="DO7" s="32">
        <f t="shared" si="51"/>
        <v>177718</v>
      </c>
      <c r="DP7" s="32">
        <f t="shared" si="51"/>
        <v>0</v>
      </c>
      <c r="DQ7" s="32">
        <f t="shared" si="51"/>
        <v>177718</v>
      </c>
      <c r="DR7" s="594">
        <f t="shared" si="51"/>
        <v>7433982</v>
      </c>
      <c r="DS7" s="594">
        <f t="shared" ref="DS7" si="52">DS8+DS9+DS10+DS11+DS12</f>
        <v>-72442</v>
      </c>
      <c r="DT7" s="594">
        <f t="shared" ref="DT7" si="53">DT8+DT9+DT10+DT11+DT12</f>
        <v>7361540</v>
      </c>
      <c r="DU7" s="32">
        <f t="shared" ref="DU7" si="54">DU8+DU9+DU10+DU11+DU12</f>
        <v>0</v>
      </c>
      <c r="DV7" s="32">
        <f t="shared" ref="DV7:EV7" si="55">DV8+DV9+DV10+DV11+DV12</f>
        <v>0</v>
      </c>
      <c r="DW7" s="32">
        <f t="shared" si="55"/>
        <v>0</v>
      </c>
      <c r="DX7" s="32">
        <f t="shared" si="55"/>
        <v>0</v>
      </c>
      <c r="DY7" s="32">
        <f t="shared" si="55"/>
        <v>0</v>
      </c>
      <c r="DZ7" s="32">
        <f t="shared" si="55"/>
        <v>0</v>
      </c>
      <c r="EA7" s="32">
        <f t="shared" si="55"/>
        <v>0</v>
      </c>
      <c r="EB7" s="32">
        <f t="shared" si="55"/>
        <v>0</v>
      </c>
      <c r="EC7" s="32">
        <f t="shared" si="55"/>
        <v>0</v>
      </c>
      <c r="ED7" s="32">
        <f t="shared" si="55"/>
        <v>419338</v>
      </c>
      <c r="EE7" s="32">
        <f t="shared" si="55"/>
        <v>0</v>
      </c>
      <c r="EF7" s="32">
        <f t="shared" si="55"/>
        <v>419338</v>
      </c>
      <c r="EG7" s="32">
        <f t="shared" si="55"/>
        <v>107479</v>
      </c>
      <c r="EH7" s="32">
        <f t="shared" si="55"/>
        <v>0</v>
      </c>
      <c r="EI7" s="32">
        <f t="shared" ref="EI7" si="56">EI8+EI9+EI10+EI11+EI12</f>
        <v>107479</v>
      </c>
      <c r="EJ7" s="32">
        <f t="shared" si="55"/>
        <v>72158</v>
      </c>
      <c r="EK7" s="32">
        <f t="shared" si="55"/>
        <v>13772</v>
      </c>
      <c r="EL7" s="32">
        <f t="shared" ref="EL7" si="57">EL8+EL9+EL10+EL11+EL12</f>
        <v>85930</v>
      </c>
      <c r="EM7" s="32">
        <f t="shared" si="55"/>
        <v>25594</v>
      </c>
      <c r="EN7" s="32">
        <f t="shared" si="55"/>
        <v>0</v>
      </c>
      <c r="EO7" s="32">
        <f t="shared" ref="EO7" si="58">EO8+EO9+EO10+EO11+EO12</f>
        <v>25594</v>
      </c>
      <c r="EP7" s="32">
        <f t="shared" si="55"/>
        <v>1196685</v>
      </c>
      <c r="EQ7" s="32">
        <f t="shared" si="55"/>
        <v>-8493</v>
      </c>
      <c r="ER7" s="32">
        <f t="shared" ref="ER7" si="59">ER8+ER9+ER10+ER11+ER12</f>
        <v>1188192</v>
      </c>
      <c r="ES7" s="32">
        <f t="shared" si="55"/>
        <v>590477</v>
      </c>
      <c r="ET7" s="32">
        <f t="shared" si="55"/>
        <v>-3461</v>
      </c>
      <c r="EU7" s="32">
        <f t="shared" ref="EU7" si="60">EU8+EU9+EU10+EU11+EU12</f>
        <v>587016</v>
      </c>
      <c r="EV7" s="594">
        <f t="shared" si="55"/>
        <v>2411731</v>
      </c>
      <c r="EW7" s="594">
        <f t="shared" ref="EW7:EX7" si="61">EW8+EW9+EW10+EW11+EW12</f>
        <v>1818</v>
      </c>
      <c r="EX7" s="594">
        <f t="shared" si="61"/>
        <v>2413549</v>
      </c>
      <c r="EY7" s="32">
        <f>EY8+EY9+EY10+EY11+EY12</f>
        <v>0</v>
      </c>
      <c r="EZ7" s="32">
        <f t="shared" ref="EZ7:GL7" si="62">EZ8+EZ9+EZ10+EZ11+EZ12</f>
        <v>0</v>
      </c>
      <c r="FA7" s="32">
        <f t="shared" si="62"/>
        <v>0</v>
      </c>
      <c r="FB7" s="32">
        <f t="shared" si="62"/>
        <v>169256</v>
      </c>
      <c r="FC7" s="32">
        <f t="shared" si="62"/>
        <v>-5659</v>
      </c>
      <c r="FD7" s="32">
        <f t="shared" si="62"/>
        <v>163597</v>
      </c>
      <c r="FE7" s="32">
        <f t="shared" si="62"/>
        <v>68942</v>
      </c>
      <c r="FF7" s="32">
        <f t="shared" si="62"/>
        <v>3020</v>
      </c>
      <c r="FG7" s="32">
        <f t="shared" si="62"/>
        <v>71962</v>
      </c>
      <c r="FH7" s="32">
        <f t="shared" si="62"/>
        <v>84031</v>
      </c>
      <c r="FI7" s="32">
        <f t="shared" si="62"/>
        <v>1753</v>
      </c>
      <c r="FJ7" s="32">
        <f t="shared" si="62"/>
        <v>85784</v>
      </c>
      <c r="FK7" s="32">
        <f t="shared" si="62"/>
        <v>133638</v>
      </c>
      <c r="FL7" s="32">
        <f t="shared" si="62"/>
        <v>4449</v>
      </c>
      <c r="FM7" s="32">
        <f t="shared" si="62"/>
        <v>138087</v>
      </c>
      <c r="FN7" s="32">
        <f t="shared" si="62"/>
        <v>224456</v>
      </c>
      <c r="FO7" s="32">
        <f t="shared" si="62"/>
        <v>174</v>
      </c>
      <c r="FP7" s="32">
        <f t="shared" si="62"/>
        <v>224630</v>
      </c>
      <c r="FQ7" s="32">
        <f t="shared" si="62"/>
        <v>116745</v>
      </c>
      <c r="FR7" s="32">
        <f t="shared" si="62"/>
        <v>798</v>
      </c>
      <c r="FS7" s="32">
        <f t="shared" si="62"/>
        <v>117543</v>
      </c>
      <c r="FT7" s="32">
        <f t="shared" si="62"/>
        <v>162764</v>
      </c>
      <c r="FU7" s="32">
        <f t="shared" si="62"/>
        <v>14109</v>
      </c>
      <c r="FV7" s="32">
        <f t="shared" si="62"/>
        <v>176873</v>
      </c>
      <c r="FW7" s="32">
        <f t="shared" si="62"/>
        <v>94918</v>
      </c>
      <c r="FX7" s="32">
        <f t="shared" si="62"/>
        <v>946</v>
      </c>
      <c r="FY7" s="32">
        <f t="shared" si="62"/>
        <v>95864</v>
      </c>
      <c r="FZ7" s="32">
        <f t="shared" si="62"/>
        <v>0</v>
      </c>
      <c r="GA7" s="32">
        <f t="shared" si="62"/>
        <v>0</v>
      </c>
      <c r="GB7" s="32">
        <f t="shared" si="62"/>
        <v>0</v>
      </c>
      <c r="GC7" s="32">
        <f t="shared" si="62"/>
        <v>61484</v>
      </c>
      <c r="GD7" s="32">
        <f t="shared" si="62"/>
        <v>586</v>
      </c>
      <c r="GE7" s="32">
        <f t="shared" si="62"/>
        <v>62070</v>
      </c>
      <c r="GF7" s="32">
        <f t="shared" si="62"/>
        <v>841815</v>
      </c>
      <c r="GG7" s="32">
        <f t="shared" si="62"/>
        <v>9316</v>
      </c>
      <c r="GH7" s="32">
        <f t="shared" si="62"/>
        <v>851131</v>
      </c>
      <c r="GI7" s="32">
        <f t="shared" si="62"/>
        <v>78480</v>
      </c>
      <c r="GJ7" s="32">
        <f t="shared" si="62"/>
        <v>965</v>
      </c>
      <c r="GK7" s="32">
        <f t="shared" si="62"/>
        <v>79445</v>
      </c>
      <c r="GL7" s="594">
        <f t="shared" si="62"/>
        <v>2036529</v>
      </c>
      <c r="GM7" s="594">
        <f t="shared" ref="GM7" si="63">GM8+GM9+GM10+GM11+GM12</f>
        <v>30457</v>
      </c>
      <c r="GN7" s="594">
        <f t="shared" ref="GN7" si="64">GN8+GN9+GN10+GN11+GN12</f>
        <v>2066986</v>
      </c>
      <c r="GO7" s="32">
        <f>GO8+GO9+GO10+GO11+GO12</f>
        <v>993979</v>
      </c>
      <c r="GP7" s="32">
        <f t="shared" ref="GP7:GW7" si="65">GP8+GP9+GP10+GP11+GP12</f>
        <v>-6640</v>
      </c>
      <c r="GQ7" s="32">
        <f t="shared" si="65"/>
        <v>987339</v>
      </c>
      <c r="GR7" s="32">
        <f t="shared" si="65"/>
        <v>1799988</v>
      </c>
      <c r="GS7" s="32">
        <f t="shared" si="65"/>
        <v>3342</v>
      </c>
      <c r="GT7" s="32">
        <f t="shared" si="65"/>
        <v>1803330</v>
      </c>
      <c r="GU7" s="32">
        <f t="shared" si="65"/>
        <v>1371329</v>
      </c>
      <c r="GV7" s="32">
        <f t="shared" si="65"/>
        <v>-17861</v>
      </c>
      <c r="GW7" s="32">
        <f t="shared" si="65"/>
        <v>1353468</v>
      </c>
      <c r="GX7" s="32">
        <f>GX8+GX9+GX10+GX11+GX12</f>
        <v>6201825</v>
      </c>
      <c r="GY7" s="32">
        <f t="shared" ref="GY7:GZ7" si="66">GY8+GY9+GY10+GY11+GY12</f>
        <v>9298</v>
      </c>
      <c r="GZ7" s="32">
        <f t="shared" si="66"/>
        <v>6211123</v>
      </c>
      <c r="HA7" s="343">
        <f t="shared" ref="HA7:HA70" si="67">DR7+EV7+GX7</f>
        <v>16047538</v>
      </c>
      <c r="HB7" s="343">
        <f t="shared" ref="HB7:HB11" si="68">DS7+EW7+GY7</f>
        <v>-61326</v>
      </c>
      <c r="HC7" s="130">
        <f t="shared" ref="HC7:HC11" si="69">DT7+EX7+GZ7</f>
        <v>15986212</v>
      </c>
    </row>
    <row r="8" spans="1:211" ht="13.15" customHeight="1" x14ac:dyDescent="0.2">
      <c r="A8" s="112" t="s">
        <v>376</v>
      </c>
      <c r="B8" s="6">
        <v>46314</v>
      </c>
      <c r="C8" s="6"/>
      <c r="D8" s="6">
        <f>SUM(B8:C8)</f>
        <v>46314</v>
      </c>
      <c r="E8" s="6"/>
      <c r="F8" s="6"/>
      <c r="G8" s="6">
        <f>SUM(E8:F8)</f>
        <v>0</v>
      </c>
      <c r="H8" s="6"/>
      <c r="I8" s="6"/>
      <c r="J8" s="6">
        <f>SUM(H8:I8)</f>
        <v>0</v>
      </c>
      <c r="K8" s="6"/>
      <c r="L8" s="6"/>
      <c r="M8" s="6">
        <f>SUM(K8:L8)</f>
        <v>0</v>
      </c>
      <c r="N8" s="6"/>
      <c r="O8" s="6"/>
      <c r="P8" s="6">
        <f>SUM(N8:O8)</f>
        <v>0</v>
      </c>
      <c r="Q8" s="6">
        <f>SUM([1]Önkormányzat!$AJ$31)</f>
        <v>0</v>
      </c>
      <c r="R8" s="6"/>
      <c r="S8" s="6">
        <f>SUM(Q8:R8)</f>
        <v>0</v>
      </c>
      <c r="T8" s="6">
        <f>SUM([1]Önkormányzat!$AN$31)</f>
        <v>0</v>
      </c>
      <c r="U8" s="6"/>
      <c r="V8" s="6">
        <f>SUM(T8:U8)</f>
        <v>0</v>
      </c>
      <c r="W8" s="6">
        <f>SUM([1]Önkormányzat!$AQ$31)</f>
        <v>0</v>
      </c>
      <c r="X8" s="6"/>
      <c r="Y8" s="6">
        <f>SUM(W8:X8)</f>
        <v>0</v>
      </c>
      <c r="Z8" s="6">
        <f>SUM([1]Önkormányzat!$AU$31)</f>
        <v>0</v>
      </c>
      <c r="AA8" s="6"/>
      <c r="AB8" s="6">
        <f>SUM(Z8:AA8)</f>
        <v>0</v>
      </c>
      <c r="AC8" s="6">
        <f>SUM([1]Önkormányzat!$AZ$31)</f>
        <v>0</v>
      </c>
      <c r="AD8" s="6"/>
      <c r="AE8" s="6">
        <f>SUM(AC8:AD8)</f>
        <v>0</v>
      </c>
      <c r="AF8" s="6">
        <f>SUM([1]Önkormányzat!$U$31)</f>
        <v>0</v>
      </c>
      <c r="AG8" s="6"/>
      <c r="AH8" s="6">
        <f>SUM(AF8:AG8)</f>
        <v>0</v>
      </c>
      <c r="AI8" s="6">
        <f>SUM([1]Önkormányzat!$Y$31)</f>
        <v>0</v>
      </c>
      <c r="AJ8" s="6"/>
      <c r="AK8" s="6">
        <f>SUM(AI8:AJ8)</f>
        <v>0</v>
      </c>
      <c r="AL8" s="6">
        <f>SUM([1]Önkormányzat!$BG$31)</f>
        <v>0</v>
      </c>
      <c r="AM8" s="6"/>
      <c r="AN8" s="6">
        <f>SUM(AL8:AM8)</f>
        <v>0</v>
      </c>
      <c r="AO8" s="6">
        <f>SUM([1]Önkormányzat!$BN$31)</f>
        <v>0</v>
      </c>
      <c r="AP8" s="6"/>
      <c r="AQ8" s="6">
        <f>SUM(AO8:AP8)</f>
        <v>0</v>
      </c>
      <c r="AR8" s="6"/>
      <c r="AS8" s="6"/>
      <c r="AT8" s="6">
        <f>SUM(AR8:AS8)</f>
        <v>0</v>
      </c>
      <c r="AU8" s="6">
        <f>SUM([1]Önkormányzat!$CO$31)</f>
        <v>0</v>
      </c>
      <c r="AV8" s="6"/>
      <c r="AW8" s="6">
        <f>SUM(AU8:AV8)</f>
        <v>0</v>
      </c>
      <c r="AX8" s="6">
        <f>SUM([1]Önkormányzat!$BR$31)</f>
        <v>0</v>
      </c>
      <c r="AY8" s="6"/>
      <c r="AZ8" s="6">
        <f>SUM(AX8:AY8)</f>
        <v>0</v>
      </c>
      <c r="BA8" s="6"/>
      <c r="BB8" s="6"/>
      <c r="BC8" s="6">
        <f>SUM(BA8:BB8)</f>
        <v>0</v>
      </c>
      <c r="BD8" s="6">
        <f>SUM([1]Önkormányzat!$BW$31)</f>
        <v>0</v>
      </c>
      <c r="BE8" s="6"/>
      <c r="BF8" s="6">
        <f>SUM(BD8:BE8)</f>
        <v>0</v>
      </c>
      <c r="BG8" s="6">
        <f>SUM([1]Önkormányzat!$BZ$31)</f>
        <v>0</v>
      </c>
      <c r="BH8" s="6"/>
      <c r="BI8" s="6">
        <f>SUM(BG8:BH8)</f>
        <v>0</v>
      </c>
      <c r="BJ8" s="6"/>
      <c r="BK8" s="6"/>
      <c r="BL8" s="6">
        <f>SUM(BJ8:BK8)</f>
        <v>0</v>
      </c>
      <c r="BM8" s="6">
        <f>SUM([1]Önkormányzat!$CI$31)</f>
        <v>0</v>
      </c>
      <c r="BN8" s="6"/>
      <c r="BO8" s="6">
        <f>SUM(BM8:BN8)</f>
        <v>0</v>
      </c>
      <c r="BP8" s="6"/>
      <c r="BQ8" s="6"/>
      <c r="BR8" s="6">
        <f>SUM(BP8:BQ8)</f>
        <v>0</v>
      </c>
      <c r="BS8" s="6">
        <f>SUM([1]Önkormányzat!$CV$31)</f>
        <v>0</v>
      </c>
      <c r="BT8" s="6"/>
      <c r="BU8" s="6">
        <f>SUM(BS8:BT8)</f>
        <v>0</v>
      </c>
      <c r="BV8" s="6"/>
      <c r="BW8" s="6"/>
      <c r="BX8" s="6">
        <f>SUM(BV8:BW8)</f>
        <v>0</v>
      </c>
      <c r="BY8" s="6">
        <f>SUM([1]Önkormányzat!$DD$31)</f>
        <v>0</v>
      </c>
      <c r="BZ8" s="6"/>
      <c r="CA8" s="6">
        <f>SUM(BY8:BZ8)</f>
        <v>0</v>
      </c>
      <c r="CB8" s="6"/>
      <c r="CC8" s="6"/>
      <c r="CD8" s="6">
        <f>SUM(CB8:CC8)</f>
        <v>0</v>
      </c>
      <c r="CE8" s="6">
        <f>kiadás11602!B28</f>
        <v>28695</v>
      </c>
      <c r="CF8" s="6">
        <f>kiadás11602!C28</f>
        <v>0</v>
      </c>
      <c r="CG8" s="6">
        <f>kiadás11602!D28</f>
        <v>28695</v>
      </c>
      <c r="CH8" s="6"/>
      <c r="CI8" s="6"/>
      <c r="CJ8" s="6">
        <f>SUM(CH8:CI8)</f>
        <v>0</v>
      </c>
      <c r="CK8" s="6"/>
      <c r="CL8" s="6"/>
      <c r="CM8" s="6">
        <f>SUM(CK8:CL8)</f>
        <v>0</v>
      </c>
      <c r="CN8" s="6"/>
      <c r="CO8" s="6"/>
      <c r="CP8" s="6">
        <f>SUM(CN8:CO8)</f>
        <v>0</v>
      </c>
      <c r="CQ8" s="6"/>
      <c r="CR8" s="6"/>
      <c r="CS8" s="6">
        <f>SUM(CQ8:CR8)</f>
        <v>0</v>
      </c>
      <c r="CT8" s="6"/>
      <c r="CU8" s="6"/>
      <c r="CV8" s="6">
        <f>SUM(CT8:CU8)</f>
        <v>0</v>
      </c>
      <c r="CW8" s="6">
        <f>[1]Önkormányzat!$EB$31</f>
        <v>0</v>
      </c>
      <c r="CX8" s="6"/>
      <c r="CY8" s="6">
        <f>SUM(CW8:CX8)</f>
        <v>0</v>
      </c>
      <c r="CZ8" s="6">
        <f>SUM([1]Önkormányzat!$AC$31)</f>
        <v>0</v>
      </c>
      <c r="DA8" s="6"/>
      <c r="DB8" s="6">
        <f>SUM(CZ8:DA8)</f>
        <v>0</v>
      </c>
      <c r="DC8" s="6"/>
      <c r="DD8" s="6"/>
      <c r="DE8" s="6">
        <f>SUM(DC8:DD8)</f>
        <v>0</v>
      </c>
      <c r="DF8" s="6">
        <f>SUM([1]Önkormányzat!$DN$31)</f>
        <v>0</v>
      </c>
      <c r="DG8" s="6"/>
      <c r="DH8" s="6">
        <f>SUM(DF8:DG8)</f>
        <v>0</v>
      </c>
      <c r="DI8" s="6">
        <f>SUM([1]Önkormányzat!$EI$31)</f>
        <v>0</v>
      </c>
      <c r="DJ8" s="6"/>
      <c r="DK8" s="6">
        <f>SUM(DI8:DJ8)</f>
        <v>0</v>
      </c>
      <c r="DL8" s="6"/>
      <c r="DM8" s="6"/>
      <c r="DN8" s="6">
        <f>SUM(DL8:DM8)</f>
        <v>0</v>
      </c>
      <c r="DO8" s="6">
        <f>SUM([1]Önkormányzat!$ET$31)</f>
        <v>0</v>
      </c>
      <c r="DP8" s="6"/>
      <c r="DQ8" s="6">
        <f>SUM(DO8:DP8)</f>
        <v>0</v>
      </c>
      <c r="DR8" s="595">
        <f>B8+E8+H8+K8+N8+Q8+T8+W8+Z8+AC8+AF8+AI8+AL8+AO8+AR8+AU8+AX8+BA8+BD8+BG8+BJ8+BM8+BP8+BS8+BV8+BY8+CB8+CE8+CH8+CK8+CN8+CQ8+CT8+CW8+CZ8+DC8+DF8+DI8+DL8+DO8</f>
        <v>75009</v>
      </c>
      <c r="DS8" s="595">
        <f t="shared" ref="DS8:DT11" si="70">C8+F8+I8+L8+O8+R8+U8+X8+AA8+AD8+AG8+AJ8+AM8+AP8+AS8+AV8+AY8+BB8+BE8+BH8+BK8+BN8+BQ8+BT8+BW8+BZ8+CC8+CF8+CI8+CL8+CO8+CR8+CU8+CX8+DA8+DD8+DG8+DJ8+DM8+DP8</f>
        <v>0</v>
      </c>
      <c r="DT8" s="595">
        <f t="shared" si="70"/>
        <v>75009</v>
      </c>
      <c r="DU8" s="7"/>
      <c r="DV8" s="7"/>
      <c r="DW8" s="7"/>
      <c r="DX8" s="6"/>
      <c r="DY8" s="6"/>
      <c r="DZ8" s="6"/>
      <c r="EA8" s="6"/>
      <c r="EB8" s="6"/>
      <c r="EC8" s="6"/>
      <c r="ED8" s="6">
        <f>SUM([1]Hivatal!$V$59)</f>
        <v>0</v>
      </c>
      <c r="EE8" s="6"/>
      <c r="EF8" s="6">
        <f>SUM(ED8:EE8)</f>
        <v>0</v>
      </c>
      <c r="EG8" s="6">
        <f>SUM([1]Hivatal!$Z$59)</f>
        <v>0</v>
      </c>
      <c r="EH8" s="6"/>
      <c r="EI8" s="6">
        <f>SUM(EG8:EH8)</f>
        <v>0</v>
      </c>
      <c r="EJ8" s="6">
        <v>23700</v>
      </c>
      <c r="EK8" s="6">
        <f>3350+6678-437</f>
        <v>9591</v>
      </c>
      <c r="EL8" s="6">
        <f>SUM(EJ8:EK8)</f>
        <v>33291</v>
      </c>
      <c r="EM8" s="6">
        <v>8926</v>
      </c>
      <c r="EN8" s="6"/>
      <c r="EO8" s="6">
        <f>SUM(EM8:EN8)</f>
        <v>8926</v>
      </c>
      <c r="EP8" s="6">
        <v>934962</v>
      </c>
      <c r="EQ8" s="6">
        <f>22</f>
        <v>22</v>
      </c>
      <c r="ER8" s="6">
        <f>SUM(EP8:EQ8)</f>
        <v>934984</v>
      </c>
      <c r="ES8" s="6">
        <v>359347</v>
      </c>
      <c r="ET8" s="6">
        <f>-113-133+30</f>
        <v>-216</v>
      </c>
      <c r="EU8" s="6">
        <f>SUM(ES8:ET8)</f>
        <v>359131</v>
      </c>
      <c r="EV8" s="595">
        <f>SUM(DU8+DX8+EA8+ED8+EG8+EJ8+EM8+EP8+ES8)</f>
        <v>1326935</v>
      </c>
      <c r="EW8" s="595">
        <f t="shared" ref="EW8:EX11" si="71">SUM(DV8+DY8+EB8+EE8+EH8+EK8+EN8+EQ8+ET8)</f>
        <v>9397</v>
      </c>
      <c r="EX8" s="595">
        <f t="shared" si="71"/>
        <v>1336332</v>
      </c>
      <c r="EY8" s="6"/>
      <c r="EZ8" s="6"/>
      <c r="FA8" s="6"/>
      <c r="FB8" s="6">
        <v>98701</v>
      </c>
      <c r="FC8" s="6">
        <f>-6863+8+2497</f>
        <v>-4358</v>
      </c>
      <c r="FD8" s="6">
        <f>SUM(FB8:FC8)</f>
        <v>94343</v>
      </c>
      <c r="FE8" s="6">
        <v>47345</v>
      </c>
      <c r="FF8" s="6">
        <v>2856</v>
      </c>
      <c r="FG8" s="6">
        <f>SUM(FE8:FF8)</f>
        <v>50201</v>
      </c>
      <c r="FH8" s="6">
        <v>58160</v>
      </c>
      <c r="FI8" s="6">
        <v>1531</v>
      </c>
      <c r="FJ8" s="6">
        <f>SUM(FH8:FI8)</f>
        <v>59691</v>
      </c>
      <c r="FK8" s="6">
        <v>94241</v>
      </c>
      <c r="FL8" s="6">
        <v>4342</v>
      </c>
      <c r="FM8" s="6">
        <f>SUM(FK8:FL8)</f>
        <v>98583</v>
      </c>
      <c r="FN8" s="6">
        <v>12338</v>
      </c>
      <c r="FO8" s="6">
        <v>232</v>
      </c>
      <c r="FP8" s="6">
        <f>SUM(FN8:FO8)</f>
        <v>12570</v>
      </c>
      <c r="FQ8" s="6">
        <v>80267</v>
      </c>
      <c r="FR8" s="6">
        <v>1467</v>
      </c>
      <c r="FS8" s="6">
        <f>SUM(FQ8:FR8)</f>
        <v>81734</v>
      </c>
      <c r="FT8" s="6">
        <v>95548</v>
      </c>
      <c r="FU8" s="6">
        <f>2818+33+4339</f>
        <v>7190</v>
      </c>
      <c r="FV8" s="6">
        <f>SUM(FT8:FU8)</f>
        <v>102738</v>
      </c>
      <c r="FW8" s="6">
        <v>58621</v>
      </c>
      <c r="FX8" s="6">
        <v>1195</v>
      </c>
      <c r="FY8" s="6">
        <f>SUM(FW8:FX8)</f>
        <v>59816</v>
      </c>
      <c r="FZ8" s="6">
        <v>0</v>
      </c>
      <c r="GA8" s="6">
        <v>0</v>
      </c>
      <c r="GB8" s="6">
        <f>SUM(FZ8:GA8)</f>
        <v>0</v>
      </c>
      <c r="GC8" s="6">
        <v>29801</v>
      </c>
      <c r="GD8" s="6">
        <v>698</v>
      </c>
      <c r="GE8" s="6">
        <f>SUM(GC8:GD8)</f>
        <v>30499</v>
      </c>
      <c r="GF8" s="6">
        <v>58743</v>
      </c>
      <c r="GG8" s="6">
        <f>6863+1418</f>
        <v>8281</v>
      </c>
      <c r="GH8" s="6">
        <f>SUM(GF8:GG8)</f>
        <v>67024</v>
      </c>
      <c r="GI8" s="6">
        <v>36060</v>
      </c>
      <c r="GJ8" s="6">
        <v>1053</v>
      </c>
      <c r="GK8" s="6">
        <f>SUM(GI8:GJ8)</f>
        <v>37113</v>
      </c>
      <c r="GL8" s="595">
        <f>SUM(EY8+FB8+FE8+FH8+FK8+FN8+FQ8+FT8+FW8+FZ8+GC8+GF8+GI8)</f>
        <v>669825</v>
      </c>
      <c r="GM8" s="595">
        <f t="shared" ref="GM8:GN11" si="72">SUM(EZ8+FC8+FF8+FI8+FL8+FO8+FR8+FU8+FX8+GA8+GD8+GG8+GJ8)</f>
        <v>24487</v>
      </c>
      <c r="GN8" s="595">
        <f t="shared" si="72"/>
        <v>694312</v>
      </c>
      <c r="GO8" s="7">
        <v>592295</v>
      </c>
      <c r="GP8" s="7">
        <f>117+608+3728</f>
        <v>4453</v>
      </c>
      <c r="GQ8" s="7">
        <f>SUM(GO8:GP8)</f>
        <v>596748</v>
      </c>
      <c r="GR8" s="7">
        <v>1145952</v>
      </c>
      <c r="GS8" s="7">
        <f>2797</f>
        <v>2797</v>
      </c>
      <c r="GT8" s="7">
        <f>SUM(GR8:GS8)</f>
        <v>1148749</v>
      </c>
      <c r="GU8" s="7">
        <v>970377</v>
      </c>
      <c r="GV8" s="7"/>
      <c r="GW8" s="7">
        <f>SUM(GU8:GV8)</f>
        <v>970377</v>
      </c>
      <c r="GX8" s="7">
        <f>GL8+GO8+GR8+GU8</f>
        <v>3378449</v>
      </c>
      <c r="GY8" s="7">
        <f t="shared" ref="GY8:GZ11" si="73">GM8+GP8+GS8+GV8</f>
        <v>31737</v>
      </c>
      <c r="GZ8" s="7">
        <f t="shared" si="73"/>
        <v>3410186</v>
      </c>
      <c r="HA8" s="344">
        <f>DR8+EV8+GX8</f>
        <v>4780393</v>
      </c>
      <c r="HB8" s="344">
        <f t="shared" si="68"/>
        <v>41134</v>
      </c>
      <c r="HC8" s="131">
        <f t="shared" si="69"/>
        <v>4821527</v>
      </c>
    </row>
    <row r="9" spans="1:211" x14ac:dyDescent="0.2">
      <c r="A9" s="112" t="s">
        <v>377</v>
      </c>
      <c r="B9" s="6">
        <v>9387</v>
      </c>
      <c r="C9" s="6"/>
      <c r="D9" s="6">
        <f t="shared" ref="D9:D25" si="74">SUM(B9:C9)</f>
        <v>9387</v>
      </c>
      <c r="E9" s="6"/>
      <c r="F9" s="6"/>
      <c r="G9" s="6">
        <f t="shared" ref="G9:G25" si="75">SUM(E9:F9)</f>
        <v>0</v>
      </c>
      <c r="H9" s="6"/>
      <c r="I9" s="6"/>
      <c r="J9" s="6">
        <f t="shared" ref="J9:J25" si="76">SUM(H9:I9)</f>
        <v>0</v>
      </c>
      <c r="K9" s="6"/>
      <c r="L9" s="6"/>
      <c r="M9" s="6">
        <f t="shared" ref="M9:M25" si="77">SUM(K9:L9)</f>
        <v>0</v>
      </c>
      <c r="N9" s="6"/>
      <c r="O9" s="6"/>
      <c r="P9" s="6">
        <f t="shared" ref="P9:P25" si="78">SUM(N9:O9)</f>
        <v>0</v>
      </c>
      <c r="Q9" s="6">
        <f>SUM([1]Önkormányzat!$AJ$36)</f>
        <v>0</v>
      </c>
      <c r="R9" s="6"/>
      <c r="S9" s="6">
        <f t="shared" ref="S9:S25" si="79">SUM(Q9:R9)</f>
        <v>0</v>
      </c>
      <c r="T9" s="6">
        <f>SUM([1]Önkormányzat!$AN$36)</f>
        <v>0</v>
      </c>
      <c r="U9" s="6"/>
      <c r="V9" s="6">
        <f t="shared" ref="V9:V25" si="80">SUM(T9:U9)</f>
        <v>0</v>
      </c>
      <c r="W9" s="6">
        <f>SUM([1]Önkormányzat!$AQ$36)</f>
        <v>0</v>
      </c>
      <c r="X9" s="6"/>
      <c r="Y9" s="6">
        <f t="shared" ref="Y9:Y25" si="81">SUM(W9:X9)</f>
        <v>0</v>
      </c>
      <c r="Z9" s="6">
        <f>SUM([1]Önkormányzat!$AU$36)</f>
        <v>0</v>
      </c>
      <c r="AA9" s="6"/>
      <c r="AB9" s="6">
        <f t="shared" ref="AB9:AB25" si="82">SUM(Z9:AA9)</f>
        <v>0</v>
      </c>
      <c r="AC9" s="6">
        <f>SUM([1]Önkormányzat!$AZ$36)</f>
        <v>0</v>
      </c>
      <c r="AD9" s="6"/>
      <c r="AE9" s="6">
        <f t="shared" ref="AE9:AE25" si="83">SUM(AC9:AD9)</f>
        <v>0</v>
      </c>
      <c r="AF9" s="6">
        <f>SUM([1]Önkormányzat!$U$36)</f>
        <v>0</v>
      </c>
      <c r="AG9" s="6"/>
      <c r="AH9" s="6">
        <f t="shared" ref="AH9:AH25" si="84">SUM(AF9:AG9)</f>
        <v>0</v>
      </c>
      <c r="AI9" s="6">
        <f>SUM([1]Önkormányzat!$Y$36)</f>
        <v>0</v>
      </c>
      <c r="AJ9" s="6"/>
      <c r="AK9" s="6">
        <f t="shared" ref="AK9:AK25" si="85">SUM(AI9:AJ9)</f>
        <v>0</v>
      </c>
      <c r="AL9" s="6">
        <f>SUM([1]Önkormányzat!$BG$36)</f>
        <v>0</v>
      </c>
      <c r="AM9" s="6"/>
      <c r="AN9" s="6">
        <f t="shared" ref="AN9:AN25" si="86">SUM(AL9:AM9)</f>
        <v>0</v>
      </c>
      <c r="AO9" s="6">
        <f>SUM([1]Önkormányzat!$BN$36)</f>
        <v>0</v>
      </c>
      <c r="AP9" s="6"/>
      <c r="AQ9" s="6">
        <f t="shared" ref="AQ9:AQ25" si="87">SUM(AO9:AP9)</f>
        <v>0</v>
      </c>
      <c r="AR9" s="6"/>
      <c r="AS9" s="6"/>
      <c r="AT9" s="6">
        <f t="shared" ref="AT9:AT25" si="88">SUM(AR9:AS9)</f>
        <v>0</v>
      </c>
      <c r="AU9" s="6">
        <f>SUM([1]Önkormányzat!$CO$36)</f>
        <v>0</v>
      </c>
      <c r="AV9" s="6"/>
      <c r="AW9" s="6">
        <f t="shared" ref="AW9:AW25" si="89">SUM(AU9:AV9)</f>
        <v>0</v>
      </c>
      <c r="AX9" s="6">
        <f>SUM([1]Önkormányzat!$BR$36)</f>
        <v>0</v>
      </c>
      <c r="AY9" s="6"/>
      <c r="AZ9" s="6">
        <f t="shared" ref="AZ9:AZ25" si="90">SUM(AX9:AY9)</f>
        <v>0</v>
      </c>
      <c r="BA9" s="6"/>
      <c r="BB9" s="6"/>
      <c r="BC9" s="6">
        <f t="shared" ref="BC9:BC25" si="91">SUM(BA9:BB9)</f>
        <v>0</v>
      </c>
      <c r="BD9" s="6">
        <f>SUM([1]Önkormányzat!$BW$36)</f>
        <v>0</v>
      </c>
      <c r="BE9" s="6"/>
      <c r="BF9" s="6">
        <f t="shared" ref="BF9:BF25" si="92">SUM(BD9:BE9)</f>
        <v>0</v>
      </c>
      <c r="BG9" s="6">
        <f>SUM([1]Önkormányzat!$BZ$36)</f>
        <v>0</v>
      </c>
      <c r="BH9" s="6"/>
      <c r="BI9" s="6">
        <f t="shared" ref="BI9:BI25" si="93">SUM(BG9:BH9)</f>
        <v>0</v>
      </c>
      <c r="BJ9" s="6"/>
      <c r="BK9" s="6"/>
      <c r="BL9" s="6">
        <f t="shared" ref="BL9:BL25" si="94">SUM(BJ9:BK9)</f>
        <v>0</v>
      </c>
      <c r="BM9" s="6">
        <f>SUM([1]Önkormányzat!$CI$36)</f>
        <v>0</v>
      </c>
      <c r="BN9" s="6"/>
      <c r="BO9" s="6">
        <f t="shared" ref="BO9:BO25" si="95">SUM(BM9:BN9)</f>
        <v>0</v>
      </c>
      <c r="BP9" s="6"/>
      <c r="BQ9" s="6"/>
      <c r="BR9" s="6">
        <f t="shared" ref="BR9:BR25" si="96">SUM(BP9:BQ9)</f>
        <v>0</v>
      </c>
      <c r="BS9" s="6">
        <f>SUM([1]Önkormányzat!$CV$36)</f>
        <v>0</v>
      </c>
      <c r="BT9" s="6"/>
      <c r="BU9" s="6">
        <f t="shared" ref="BU9:BU25" si="97">SUM(BS9:BT9)</f>
        <v>0</v>
      </c>
      <c r="BV9" s="6"/>
      <c r="BW9" s="6"/>
      <c r="BX9" s="6">
        <f t="shared" ref="BX9:BX25" si="98">SUM(BV9:BW9)</f>
        <v>0</v>
      </c>
      <c r="BY9" s="6">
        <f>SUM([1]Önkormányzat!$DD$36)</f>
        <v>0</v>
      </c>
      <c r="BZ9" s="6"/>
      <c r="CA9" s="6">
        <f t="shared" ref="CA9:CA25" si="99">SUM(BY9:BZ9)</f>
        <v>0</v>
      </c>
      <c r="CB9" s="6"/>
      <c r="CC9" s="6"/>
      <c r="CD9" s="6">
        <f t="shared" ref="CD9:CD25" si="100">SUM(CB9:CC9)</f>
        <v>0</v>
      </c>
      <c r="CE9" s="6">
        <f>kiadás11602!E28</f>
        <v>6595</v>
      </c>
      <c r="CF9" s="6">
        <f>kiadás11602!F28</f>
        <v>0</v>
      </c>
      <c r="CG9" s="6">
        <f>kiadás11602!G28</f>
        <v>6595</v>
      </c>
      <c r="CH9" s="6"/>
      <c r="CI9" s="6"/>
      <c r="CJ9" s="6">
        <f t="shared" ref="CJ9:CJ25" si="101">SUM(CH9:CI9)</f>
        <v>0</v>
      </c>
      <c r="CK9" s="6"/>
      <c r="CL9" s="6"/>
      <c r="CM9" s="6">
        <f t="shared" ref="CM9:CM25" si="102">SUM(CK9:CL9)</f>
        <v>0</v>
      </c>
      <c r="CN9" s="6"/>
      <c r="CO9" s="6"/>
      <c r="CP9" s="6">
        <f t="shared" ref="CP9:CP25" si="103">SUM(CN9:CO9)</f>
        <v>0</v>
      </c>
      <c r="CQ9" s="6"/>
      <c r="CR9" s="6"/>
      <c r="CS9" s="6">
        <f t="shared" ref="CS9:CS25" si="104">SUM(CQ9:CR9)</f>
        <v>0</v>
      </c>
      <c r="CT9" s="6"/>
      <c r="CU9" s="6"/>
      <c r="CV9" s="6">
        <f t="shared" ref="CV9:CV25" si="105">SUM(CT9:CU9)</f>
        <v>0</v>
      </c>
      <c r="CW9" s="6">
        <f>[1]Önkormányzat!$EB$36</f>
        <v>0</v>
      </c>
      <c r="CX9" s="6"/>
      <c r="CY9" s="6">
        <f t="shared" ref="CY9:CY25" si="106">SUM(CW9:CX9)</f>
        <v>0</v>
      </c>
      <c r="CZ9" s="6">
        <v>2789</v>
      </c>
      <c r="DA9" s="6">
        <v>-2789</v>
      </c>
      <c r="DB9" s="6">
        <f t="shared" ref="DB9:DB25" si="107">SUM(CZ9:DA9)</f>
        <v>0</v>
      </c>
      <c r="DC9" s="6"/>
      <c r="DD9" s="6"/>
      <c r="DE9" s="6">
        <f t="shared" ref="DE9:DE25" si="108">SUM(DC9:DD9)</f>
        <v>0</v>
      </c>
      <c r="DF9" s="6">
        <f>SUM([1]Önkormányzat!$DN$36)</f>
        <v>0</v>
      </c>
      <c r="DG9" s="6"/>
      <c r="DH9" s="6">
        <f t="shared" ref="DH9:DH25" si="109">SUM(DF9:DG9)</f>
        <v>0</v>
      </c>
      <c r="DI9" s="6">
        <f>SUM([1]Önkormányzat!$EI$36)</f>
        <v>0</v>
      </c>
      <c r="DJ9" s="6"/>
      <c r="DK9" s="6">
        <f t="shared" ref="DK9:DK25" si="110">SUM(DI9:DJ9)</f>
        <v>0</v>
      </c>
      <c r="DL9" s="6"/>
      <c r="DM9" s="6"/>
      <c r="DN9" s="6">
        <f t="shared" ref="DN9:DN25" si="111">SUM(DL9:DM9)</f>
        <v>0</v>
      </c>
      <c r="DO9" s="7">
        <f>SUM([1]Önkormányzat!$ET$36)</f>
        <v>0</v>
      </c>
      <c r="DP9" s="6"/>
      <c r="DQ9" s="6">
        <f t="shared" ref="DQ9:DQ25" si="112">SUM(DO9:DP9)</f>
        <v>0</v>
      </c>
      <c r="DR9" s="595">
        <f t="shared" ref="DR9:DR25" si="113">B9+E9+H9+K9+N9+Q9+T9+W9+Z9+AC9+AF9+AI9+AL9+AO9+AR9+AU9+AX9+BA9+BD9+BG9+BJ9+BM9+BP9+BS9+BV9+BY9+CB9+CE9+CH9+CK9+CN9+CQ9+CT9+CW9+CZ9+DC9+DF9+DI9+DL9+DO9</f>
        <v>18771</v>
      </c>
      <c r="DS9" s="595">
        <f t="shared" si="70"/>
        <v>-2789</v>
      </c>
      <c r="DT9" s="595">
        <f t="shared" si="70"/>
        <v>15982</v>
      </c>
      <c r="DU9" s="7"/>
      <c r="DV9" s="7"/>
      <c r="DW9" s="7"/>
      <c r="DX9" s="6"/>
      <c r="DY9" s="6"/>
      <c r="DZ9" s="6"/>
      <c r="EA9" s="6"/>
      <c r="EB9" s="6"/>
      <c r="EC9" s="6"/>
      <c r="ED9" s="6">
        <f>SUM([1]Hivatal!$V$67)</f>
        <v>0</v>
      </c>
      <c r="EE9" s="6"/>
      <c r="EF9" s="6">
        <f t="shared" ref="EF9:EF25" si="114">SUM(ED9:EE9)</f>
        <v>0</v>
      </c>
      <c r="EG9" s="6">
        <f>SUM([1]Hivatal!$Z$67)</f>
        <v>0</v>
      </c>
      <c r="EH9" s="6"/>
      <c r="EI9" s="6">
        <f t="shared" ref="EI9:EI25" si="115">SUM(EG9:EH9)</f>
        <v>0</v>
      </c>
      <c r="EJ9" s="6">
        <v>5427</v>
      </c>
      <c r="EK9" s="6">
        <f>2077+84</f>
        <v>2161</v>
      </c>
      <c r="EL9" s="6">
        <f t="shared" ref="EL9:EL25" si="116">SUM(EJ9:EK9)</f>
        <v>7588</v>
      </c>
      <c r="EM9" s="6">
        <v>1652</v>
      </c>
      <c r="EN9" s="6"/>
      <c r="EO9" s="6">
        <f t="shared" ref="EO9:EO25" si="117">SUM(EM9:EN9)</f>
        <v>1652</v>
      </c>
      <c r="EP9" s="6">
        <v>193473</v>
      </c>
      <c r="EQ9" s="6">
        <f>5-8520</f>
        <v>-8515</v>
      </c>
      <c r="ER9" s="6">
        <f t="shared" ref="ER9:ER25" si="118">SUM(EP9:EQ9)</f>
        <v>184958</v>
      </c>
      <c r="ES9" s="6">
        <v>69944</v>
      </c>
      <c r="ET9" s="6">
        <f>-44+6-3207</f>
        <v>-3245</v>
      </c>
      <c r="EU9" s="6">
        <f t="shared" ref="EU9:EU25" si="119">SUM(ES9:ET9)</f>
        <v>66699</v>
      </c>
      <c r="EV9" s="595">
        <f t="shared" ref="EV9:EV25" si="120">SUM(DU9+DX9+EA9+ED9+EG9+EJ9+EM9+EP9+ES9)</f>
        <v>270496</v>
      </c>
      <c r="EW9" s="595">
        <f t="shared" si="71"/>
        <v>-9599</v>
      </c>
      <c r="EX9" s="595">
        <f t="shared" si="71"/>
        <v>260897</v>
      </c>
      <c r="EY9" s="6"/>
      <c r="EZ9" s="6"/>
      <c r="FA9" s="6"/>
      <c r="FB9" s="6">
        <v>33474</v>
      </c>
      <c r="FC9" s="6">
        <f>-1338+1+488-753</f>
        <v>-1602</v>
      </c>
      <c r="FD9" s="6">
        <f t="shared" ref="FD9:FD25" si="121">SUM(FB9:FC9)</f>
        <v>31872</v>
      </c>
      <c r="FE9" s="6">
        <v>9147</v>
      </c>
      <c r="FF9" s="6">
        <f>557-393</f>
        <v>164</v>
      </c>
      <c r="FG9" s="6">
        <f t="shared" ref="FG9:FG25" si="122">SUM(FE9:FF9)</f>
        <v>9311</v>
      </c>
      <c r="FH9" s="6">
        <v>11176</v>
      </c>
      <c r="FI9" s="6">
        <f>298-482</f>
        <v>-184</v>
      </c>
      <c r="FJ9" s="6">
        <f t="shared" ref="FJ9:FJ25" si="123">SUM(FH9:FI9)</f>
        <v>10992</v>
      </c>
      <c r="FK9" s="6">
        <v>17497</v>
      </c>
      <c r="FL9" s="6">
        <f>847-740</f>
        <v>107</v>
      </c>
      <c r="FM9" s="6">
        <f t="shared" ref="FM9:FM25" si="124">SUM(FK9:FL9)</f>
        <v>17604</v>
      </c>
      <c r="FN9" s="6">
        <v>2379</v>
      </c>
      <c r="FO9" s="6">
        <f>45-103</f>
        <v>-58</v>
      </c>
      <c r="FP9" s="6">
        <f t="shared" ref="FP9:FP25" si="125">SUM(FN9:FO9)</f>
        <v>2321</v>
      </c>
      <c r="FQ9" s="6">
        <v>15550</v>
      </c>
      <c r="FR9" s="6">
        <f>286-681</f>
        <v>-395</v>
      </c>
      <c r="FS9" s="6">
        <f t="shared" ref="FS9:FS25" si="126">SUM(FQ9:FR9)</f>
        <v>15155</v>
      </c>
      <c r="FT9" s="6">
        <v>18285</v>
      </c>
      <c r="FU9" s="6">
        <f>596+6+845-779</f>
        <v>668</v>
      </c>
      <c r="FV9" s="6">
        <f t="shared" ref="FV9:FV25" si="127">SUM(FT9:FU9)</f>
        <v>18953</v>
      </c>
      <c r="FW9" s="6">
        <v>11165</v>
      </c>
      <c r="FX9" s="6">
        <f>232-481</f>
        <v>-249</v>
      </c>
      <c r="FY9" s="6">
        <f t="shared" ref="FY9:FY25" si="128">SUM(FW9:FX9)</f>
        <v>10916</v>
      </c>
      <c r="FZ9" s="6">
        <v>0</v>
      </c>
      <c r="GA9" s="6">
        <v>0</v>
      </c>
      <c r="GB9" s="6">
        <f t="shared" ref="GB9:GB25" si="129">SUM(FZ9:GA9)</f>
        <v>0</v>
      </c>
      <c r="GC9" s="6">
        <v>5782</v>
      </c>
      <c r="GD9" s="6">
        <f>136-248</f>
        <v>-112</v>
      </c>
      <c r="GE9" s="6">
        <f t="shared" ref="GE9:GE25" si="130">SUM(GC9:GD9)</f>
        <v>5670</v>
      </c>
      <c r="GF9" s="6">
        <v>11455</v>
      </c>
      <c r="GG9" s="6">
        <f>1338+277-580</f>
        <v>1035</v>
      </c>
      <c r="GH9" s="6">
        <f t="shared" ref="GH9:GH25" si="131">SUM(GF9:GG9)</f>
        <v>12490</v>
      </c>
      <c r="GI9" s="6">
        <v>6865</v>
      </c>
      <c r="GJ9" s="6">
        <f>206-294</f>
        <v>-88</v>
      </c>
      <c r="GK9" s="6">
        <f t="shared" ref="GK9:GK25" si="132">SUM(GI9:GJ9)</f>
        <v>6777</v>
      </c>
      <c r="GL9" s="595">
        <f t="shared" ref="GL9:GL25" si="133">SUM(EY9+FB9+FE9+FH9+FK9+FN9+FQ9+FT9+FW9+FZ9+GC9+GF9+GI9)</f>
        <v>142775</v>
      </c>
      <c r="GM9" s="595">
        <f t="shared" si="72"/>
        <v>-714</v>
      </c>
      <c r="GN9" s="595">
        <f t="shared" si="72"/>
        <v>142061</v>
      </c>
      <c r="GO9" s="7">
        <v>126034</v>
      </c>
      <c r="GP9" s="7">
        <f>118+727-4587</f>
        <v>-3742</v>
      </c>
      <c r="GQ9" s="7">
        <f t="shared" ref="GQ9:GQ25" si="134">SUM(GO9:GP9)</f>
        <v>122292</v>
      </c>
      <c r="GR9" s="7">
        <v>234519</v>
      </c>
      <c r="GS9" s="7">
        <f>545</f>
        <v>545</v>
      </c>
      <c r="GT9" s="7">
        <f t="shared" ref="GT9:GT25" si="135">SUM(GR9:GS9)</f>
        <v>235064</v>
      </c>
      <c r="GU9" s="7">
        <v>205132</v>
      </c>
      <c r="GV9" s="7">
        <f>-7980</f>
        <v>-7980</v>
      </c>
      <c r="GW9" s="7">
        <f t="shared" ref="GW9:GW25" si="136">SUM(GU9:GV9)</f>
        <v>197152</v>
      </c>
      <c r="GX9" s="7">
        <f t="shared" ref="GX9:GX25" si="137">GL9+GO9+GR9+GU9</f>
        <v>708460</v>
      </c>
      <c r="GY9" s="7">
        <f t="shared" si="73"/>
        <v>-11891</v>
      </c>
      <c r="GZ9" s="7">
        <f t="shared" si="73"/>
        <v>696569</v>
      </c>
      <c r="HA9" s="344">
        <f t="shared" si="67"/>
        <v>997727</v>
      </c>
      <c r="HB9" s="344">
        <f t="shared" si="68"/>
        <v>-24279</v>
      </c>
      <c r="HC9" s="131">
        <f t="shared" si="69"/>
        <v>973448</v>
      </c>
    </row>
    <row r="10" spans="1:211" x14ac:dyDescent="0.2">
      <c r="A10" s="112" t="s">
        <v>378</v>
      </c>
      <c r="B10" s="6">
        <v>8506</v>
      </c>
      <c r="C10" s="6"/>
      <c r="D10" s="6">
        <f t="shared" si="74"/>
        <v>8506</v>
      </c>
      <c r="E10" s="6"/>
      <c r="F10" s="6"/>
      <c r="G10" s="6">
        <f t="shared" si="75"/>
        <v>0</v>
      </c>
      <c r="H10" s="6"/>
      <c r="I10" s="6"/>
      <c r="J10" s="6">
        <f t="shared" si="76"/>
        <v>0</v>
      </c>
      <c r="K10" s="6"/>
      <c r="L10" s="6"/>
      <c r="M10" s="6">
        <f t="shared" si="77"/>
        <v>0</v>
      </c>
      <c r="N10" s="6"/>
      <c r="O10" s="6"/>
      <c r="P10" s="6">
        <f t="shared" si="78"/>
        <v>0</v>
      </c>
      <c r="Q10" s="6">
        <f>SUM([1]Önkormányzat!$AJ$92)</f>
        <v>0</v>
      </c>
      <c r="R10" s="6"/>
      <c r="S10" s="6">
        <f t="shared" si="79"/>
        <v>0</v>
      </c>
      <c r="T10" s="6">
        <f>SUM([1]Önkormányzat!$AN$92)</f>
        <v>0</v>
      </c>
      <c r="U10" s="6"/>
      <c r="V10" s="6">
        <f t="shared" si="80"/>
        <v>0</v>
      </c>
      <c r="W10" s="6">
        <f>SUM([1]Önkormányzat!$AQ$92)</f>
        <v>0</v>
      </c>
      <c r="X10" s="6"/>
      <c r="Y10" s="6">
        <f t="shared" si="81"/>
        <v>0</v>
      </c>
      <c r="Z10" s="6">
        <v>40</v>
      </c>
      <c r="AA10" s="6"/>
      <c r="AB10" s="6">
        <f t="shared" si="82"/>
        <v>40</v>
      </c>
      <c r="AC10" s="6">
        <f>SUM([1]Önkormányzat!$AZ$92)</f>
        <v>0</v>
      </c>
      <c r="AD10" s="6"/>
      <c r="AE10" s="6">
        <f t="shared" si="83"/>
        <v>0</v>
      </c>
      <c r="AF10" s="6">
        <v>1200</v>
      </c>
      <c r="AG10" s="6"/>
      <c r="AH10" s="6">
        <f t="shared" si="84"/>
        <v>1200</v>
      </c>
      <c r="AI10" s="6">
        <v>13460</v>
      </c>
      <c r="AJ10" s="6">
        <v>6390</v>
      </c>
      <c r="AK10" s="6">
        <f t="shared" si="85"/>
        <v>19850</v>
      </c>
      <c r="AL10" s="6">
        <f>SUM([1]Önkormányzat!$BG$92)</f>
        <v>0</v>
      </c>
      <c r="AM10" s="6"/>
      <c r="AN10" s="6">
        <f t="shared" si="86"/>
        <v>0</v>
      </c>
      <c r="AO10" s="6">
        <v>1033083</v>
      </c>
      <c r="AP10" s="6">
        <v>9680</v>
      </c>
      <c r="AQ10" s="6">
        <f t="shared" si="87"/>
        <v>1042763</v>
      </c>
      <c r="AR10" s="6"/>
      <c r="AS10" s="6"/>
      <c r="AT10" s="6">
        <f t="shared" si="88"/>
        <v>0</v>
      </c>
      <c r="AU10" s="6">
        <v>35004</v>
      </c>
      <c r="AV10" s="6"/>
      <c r="AW10" s="6">
        <f t="shared" si="89"/>
        <v>35004</v>
      </c>
      <c r="AX10" s="6">
        <v>95112</v>
      </c>
      <c r="AY10" s="6"/>
      <c r="AZ10" s="6">
        <f t="shared" si="90"/>
        <v>95112</v>
      </c>
      <c r="BA10" s="6"/>
      <c r="BB10" s="6"/>
      <c r="BC10" s="6">
        <f t="shared" si="91"/>
        <v>0</v>
      </c>
      <c r="BD10" s="6">
        <v>300</v>
      </c>
      <c r="BE10" s="6"/>
      <c r="BF10" s="6">
        <f t="shared" si="92"/>
        <v>300</v>
      </c>
      <c r="BG10" s="6">
        <v>159775</v>
      </c>
      <c r="BH10" s="6">
        <v>1815</v>
      </c>
      <c r="BI10" s="6">
        <f t="shared" si="93"/>
        <v>161590</v>
      </c>
      <c r="BJ10" s="6"/>
      <c r="BK10" s="6"/>
      <c r="BL10" s="6">
        <f t="shared" si="94"/>
        <v>0</v>
      </c>
      <c r="BM10" s="6">
        <v>4156</v>
      </c>
      <c r="BN10" s="6"/>
      <c r="BO10" s="6">
        <f t="shared" si="95"/>
        <v>4156</v>
      </c>
      <c r="BP10" s="6">
        <f>'kiadás 11601'!H9</f>
        <v>36928</v>
      </c>
      <c r="BQ10" s="6">
        <f>'kiadás 11601'!I9</f>
        <v>0</v>
      </c>
      <c r="BR10" s="6">
        <f>'kiadás 11601'!J9</f>
        <v>36928</v>
      </c>
      <c r="BS10" s="6">
        <f>SUM([1]Önkormányzat!$CV$92)</f>
        <v>0</v>
      </c>
      <c r="BT10" s="6"/>
      <c r="BU10" s="6">
        <f t="shared" si="97"/>
        <v>0</v>
      </c>
      <c r="BV10" s="6"/>
      <c r="BW10" s="6"/>
      <c r="BX10" s="6">
        <f t="shared" si="98"/>
        <v>0</v>
      </c>
      <c r="BY10" s="6">
        <f>SUM([1]Önkormányzat!$DD$92)</f>
        <v>0</v>
      </c>
      <c r="BZ10" s="6"/>
      <c r="CA10" s="6">
        <f t="shared" si="99"/>
        <v>0</v>
      </c>
      <c r="CB10" s="6"/>
      <c r="CC10" s="6"/>
      <c r="CD10" s="6">
        <f t="shared" si="100"/>
        <v>0</v>
      </c>
      <c r="CE10" s="6">
        <f>kiadás11602!H28</f>
        <v>3771272</v>
      </c>
      <c r="CF10" s="6">
        <f>kiadás11602!I28</f>
        <v>23778</v>
      </c>
      <c r="CG10" s="6">
        <f>kiadás11602!J28</f>
        <v>3795050</v>
      </c>
      <c r="CH10" s="6"/>
      <c r="CI10" s="6"/>
      <c r="CJ10" s="6">
        <f t="shared" si="101"/>
        <v>0</v>
      </c>
      <c r="CK10" s="6"/>
      <c r="CL10" s="6"/>
      <c r="CM10" s="6">
        <f t="shared" si="102"/>
        <v>0</v>
      </c>
      <c r="CN10" s="6"/>
      <c r="CO10" s="6"/>
      <c r="CP10" s="6">
        <f t="shared" si="103"/>
        <v>0</v>
      </c>
      <c r="CQ10" s="6"/>
      <c r="CR10" s="6"/>
      <c r="CS10" s="6">
        <f t="shared" si="104"/>
        <v>0</v>
      </c>
      <c r="CT10" s="6"/>
      <c r="CU10" s="6"/>
      <c r="CV10" s="6">
        <f t="shared" si="105"/>
        <v>0</v>
      </c>
      <c r="CW10" s="6">
        <v>25643</v>
      </c>
      <c r="CX10" s="6">
        <f>6000+3029</f>
        <v>9029</v>
      </c>
      <c r="CY10" s="6">
        <f t="shared" si="106"/>
        <v>34672</v>
      </c>
      <c r="CZ10" s="6">
        <v>41130</v>
      </c>
      <c r="DA10" s="6"/>
      <c r="DB10" s="6">
        <f t="shared" si="107"/>
        <v>41130</v>
      </c>
      <c r="DC10" s="6"/>
      <c r="DD10" s="6"/>
      <c r="DE10" s="6">
        <f t="shared" si="108"/>
        <v>0</v>
      </c>
      <c r="DF10" s="6">
        <v>42666</v>
      </c>
      <c r="DG10" s="6"/>
      <c r="DH10" s="6">
        <f t="shared" si="109"/>
        <v>42666</v>
      </c>
      <c r="DI10" s="6">
        <v>93967</v>
      </c>
      <c r="DJ10" s="6"/>
      <c r="DK10" s="6">
        <f t="shared" si="110"/>
        <v>93967</v>
      </c>
      <c r="DL10" s="6"/>
      <c r="DM10" s="6"/>
      <c r="DN10" s="6">
        <f t="shared" si="111"/>
        <v>0</v>
      </c>
      <c r="DO10" s="6">
        <f>SUM([1]Önkormányzat!$ET$92)</f>
        <v>0</v>
      </c>
      <c r="DP10" s="6"/>
      <c r="DQ10" s="6">
        <f t="shared" si="112"/>
        <v>0</v>
      </c>
      <c r="DR10" s="595">
        <f t="shared" si="113"/>
        <v>5362242</v>
      </c>
      <c r="DS10" s="595">
        <f t="shared" si="70"/>
        <v>50692</v>
      </c>
      <c r="DT10" s="595">
        <f t="shared" si="70"/>
        <v>5412934</v>
      </c>
      <c r="DU10" s="7"/>
      <c r="DV10" s="7"/>
      <c r="DW10" s="7"/>
      <c r="DX10" s="6"/>
      <c r="DY10" s="6"/>
      <c r="DZ10" s="6"/>
      <c r="EA10" s="6"/>
      <c r="EB10" s="6"/>
      <c r="EC10" s="6"/>
      <c r="ED10" s="6">
        <v>290726</v>
      </c>
      <c r="EE10" s="6"/>
      <c r="EF10" s="6">
        <f t="shared" si="114"/>
        <v>290726</v>
      </c>
      <c r="EG10" s="6">
        <v>63048</v>
      </c>
      <c r="EH10" s="6"/>
      <c r="EI10" s="6">
        <f t="shared" si="115"/>
        <v>63048</v>
      </c>
      <c r="EJ10" s="6">
        <v>31451</v>
      </c>
      <c r="EK10" s="6">
        <f>1667+353</f>
        <v>2020</v>
      </c>
      <c r="EL10" s="6">
        <f t="shared" si="116"/>
        <v>33471</v>
      </c>
      <c r="EM10" s="6">
        <v>5271</v>
      </c>
      <c r="EN10" s="6"/>
      <c r="EO10" s="6">
        <f t="shared" si="117"/>
        <v>5271</v>
      </c>
      <c r="EP10" s="6">
        <v>10326</v>
      </c>
      <c r="EQ10" s="6"/>
      <c r="ER10" s="6">
        <f t="shared" si="118"/>
        <v>10326</v>
      </c>
      <c r="ES10" s="6">
        <v>109735</v>
      </c>
      <c r="ET10" s="6"/>
      <c r="EU10" s="6">
        <f t="shared" si="119"/>
        <v>109735</v>
      </c>
      <c r="EV10" s="595">
        <f t="shared" si="120"/>
        <v>510557</v>
      </c>
      <c r="EW10" s="595">
        <f t="shared" si="71"/>
        <v>2020</v>
      </c>
      <c r="EX10" s="595">
        <f t="shared" si="71"/>
        <v>512577</v>
      </c>
      <c r="EY10" s="6"/>
      <c r="EZ10" s="6"/>
      <c r="FA10" s="6"/>
      <c r="FB10" s="6">
        <f>23719+1700</f>
        <v>25419</v>
      </c>
      <c r="FC10" s="6">
        <f>301</f>
        <v>301</v>
      </c>
      <c r="FD10" s="6">
        <f t="shared" si="121"/>
        <v>25720</v>
      </c>
      <c r="FE10" s="6">
        <v>10541</v>
      </c>
      <c r="FF10" s="6"/>
      <c r="FG10" s="6">
        <f t="shared" si="122"/>
        <v>10541</v>
      </c>
      <c r="FH10" s="6">
        <v>7088</v>
      </c>
      <c r="FI10" s="6">
        <f>190+84+132</f>
        <v>406</v>
      </c>
      <c r="FJ10" s="6">
        <f t="shared" si="123"/>
        <v>7494</v>
      </c>
      <c r="FK10" s="6">
        <v>17982</v>
      </c>
      <c r="FL10" s="6"/>
      <c r="FM10" s="6">
        <f t="shared" si="124"/>
        <v>17982</v>
      </c>
      <c r="FN10" s="6">
        <v>193177</v>
      </c>
      <c r="FO10" s="6"/>
      <c r="FP10" s="6">
        <f t="shared" si="125"/>
        <v>193177</v>
      </c>
      <c r="FQ10" s="6">
        <v>12706</v>
      </c>
      <c r="FR10" s="6">
        <f>-190-84</f>
        <v>-274</v>
      </c>
      <c r="FS10" s="6">
        <f t="shared" si="126"/>
        <v>12432</v>
      </c>
      <c r="FT10" s="6">
        <v>44215</v>
      </c>
      <c r="FU10" s="6">
        <f>6383-132</f>
        <v>6251</v>
      </c>
      <c r="FV10" s="6">
        <f t="shared" si="127"/>
        <v>50466</v>
      </c>
      <c r="FW10" s="6">
        <v>25079</v>
      </c>
      <c r="FX10" s="6"/>
      <c r="FY10" s="6">
        <f t="shared" si="128"/>
        <v>25079</v>
      </c>
      <c r="FZ10" s="6">
        <v>0</v>
      </c>
      <c r="GA10" s="6"/>
      <c r="GB10" s="6">
        <f t="shared" si="129"/>
        <v>0</v>
      </c>
      <c r="GC10" s="6">
        <v>21548</v>
      </c>
      <c r="GD10" s="6"/>
      <c r="GE10" s="6">
        <f t="shared" si="130"/>
        <v>21548</v>
      </c>
      <c r="GF10" s="6">
        <v>724837</v>
      </c>
      <c r="GG10" s="6"/>
      <c r="GH10" s="6">
        <f t="shared" si="131"/>
        <v>724837</v>
      </c>
      <c r="GI10" s="6">
        <v>30013</v>
      </c>
      <c r="GJ10" s="6"/>
      <c r="GK10" s="6">
        <f t="shared" si="132"/>
        <v>30013</v>
      </c>
      <c r="GL10" s="595">
        <f t="shared" si="133"/>
        <v>1112605</v>
      </c>
      <c r="GM10" s="595">
        <f t="shared" si="72"/>
        <v>6684</v>
      </c>
      <c r="GN10" s="595">
        <f t="shared" si="72"/>
        <v>1119289</v>
      </c>
      <c r="GO10" s="7">
        <v>254501</v>
      </c>
      <c r="GP10" s="961">
        <f>178+469-117-2667-1739-2500-2051+1076</f>
        <v>-7351</v>
      </c>
      <c r="GQ10" s="7">
        <f t="shared" si="134"/>
        <v>247150</v>
      </c>
      <c r="GR10" s="7">
        <v>419517</v>
      </c>
      <c r="GS10" s="7"/>
      <c r="GT10" s="7">
        <f t="shared" si="135"/>
        <v>419517</v>
      </c>
      <c r="GU10" s="7">
        <v>169366</v>
      </c>
      <c r="GV10" s="7">
        <f>1037+141+56-315-15000+4200</f>
        <v>-9881</v>
      </c>
      <c r="GW10" s="7">
        <f t="shared" si="136"/>
        <v>159485</v>
      </c>
      <c r="GX10" s="7">
        <f t="shared" si="137"/>
        <v>1955989</v>
      </c>
      <c r="GY10" s="7">
        <f t="shared" si="73"/>
        <v>-10548</v>
      </c>
      <c r="GZ10" s="7">
        <f t="shared" si="73"/>
        <v>1945441</v>
      </c>
      <c r="HA10" s="344">
        <f t="shared" si="67"/>
        <v>7828788</v>
      </c>
      <c r="HB10" s="344">
        <f t="shared" si="68"/>
        <v>42164</v>
      </c>
      <c r="HC10" s="131">
        <f t="shared" si="69"/>
        <v>7870952</v>
      </c>
    </row>
    <row r="11" spans="1:211" x14ac:dyDescent="0.2">
      <c r="A11" s="112" t="s">
        <v>379</v>
      </c>
      <c r="B11" s="6">
        <f>SUM([1]Önkormányzat!$F$109)</f>
        <v>0</v>
      </c>
      <c r="C11" s="6"/>
      <c r="D11" s="6">
        <f t="shared" si="74"/>
        <v>0</v>
      </c>
      <c r="E11" s="6"/>
      <c r="F11" s="6"/>
      <c r="G11" s="6">
        <f t="shared" si="75"/>
        <v>0</v>
      </c>
      <c r="H11" s="6"/>
      <c r="I11" s="6"/>
      <c r="J11" s="6">
        <f t="shared" si="76"/>
        <v>0</v>
      </c>
      <c r="K11" s="6"/>
      <c r="L11" s="6"/>
      <c r="M11" s="6">
        <f t="shared" si="77"/>
        <v>0</v>
      </c>
      <c r="N11" s="6"/>
      <c r="O11" s="6"/>
      <c r="P11" s="6">
        <f t="shared" si="78"/>
        <v>0</v>
      </c>
      <c r="Q11" s="6">
        <f>SUM([1]Önkormányzat!$AJ$109)</f>
        <v>0</v>
      </c>
      <c r="R11" s="6"/>
      <c r="S11" s="6">
        <f t="shared" si="79"/>
        <v>0</v>
      </c>
      <c r="T11" s="6">
        <f>SUM([1]Önkormányzat!$AN$109)</f>
        <v>0</v>
      </c>
      <c r="U11" s="6"/>
      <c r="V11" s="6">
        <f t="shared" si="80"/>
        <v>0</v>
      </c>
      <c r="W11" s="6">
        <f>SUM([1]Önkormányzat!$AQ$109)</f>
        <v>0</v>
      </c>
      <c r="X11" s="6"/>
      <c r="Y11" s="6">
        <f t="shared" si="81"/>
        <v>0</v>
      </c>
      <c r="Z11" s="6"/>
      <c r="AA11" s="6"/>
      <c r="AB11" s="6">
        <f t="shared" si="82"/>
        <v>0</v>
      </c>
      <c r="AC11" s="6">
        <f>SUM([1]Önkormányzat!$AZ$109)</f>
        <v>0</v>
      </c>
      <c r="AD11" s="6"/>
      <c r="AE11" s="6">
        <f t="shared" si="83"/>
        <v>0</v>
      </c>
      <c r="AF11" s="6">
        <f>SUM([1]Önkormányzat!$U$108)</f>
        <v>0</v>
      </c>
      <c r="AG11" s="6"/>
      <c r="AH11" s="6">
        <f t="shared" si="84"/>
        <v>0</v>
      </c>
      <c r="AI11" s="6">
        <f>SUM([1]Önkormányzat!$Y$109)</f>
        <v>0</v>
      </c>
      <c r="AJ11" s="6"/>
      <c r="AK11" s="6">
        <f t="shared" si="85"/>
        <v>0</v>
      </c>
      <c r="AL11" s="6">
        <v>67174</v>
      </c>
      <c r="AM11" s="6"/>
      <c r="AN11" s="6">
        <f t="shared" si="86"/>
        <v>67174</v>
      </c>
      <c r="AO11" s="6">
        <f>SUM([1]Önkormányzat!$BN$109)</f>
        <v>0</v>
      </c>
      <c r="AP11" s="6"/>
      <c r="AQ11" s="6">
        <f t="shared" si="87"/>
        <v>0</v>
      </c>
      <c r="AR11" s="6"/>
      <c r="AS11" s="6"/>
      <c r="AT11" s="6">
        <f t="shared" si="88"/>
        <v>0</v>
      </c>
      <c r="AU11" s="6">
        <f>SUM([1]Önkormányzat!$CO$109)</f>
        <v>0</v>
      </c>
      <c r="AV11" s="6"/>
      <c r="AW11" s="6">
        <f t="shared" si="89"/>
        <v>0</v>
      </c>
      <c r="AX11" s="6">
        <f>SUM([1]Önkormányzat!$BR$109)</f>
        <v>0</v>
      </c>
      <c r="AY11" s="6"/>
      <c r="AZ11" s="6">
        <f t="shared" si="90"/>
        <v>0</v>
      </c>
      <c r="BA11" s="6"/>
      <c r="BB11" s="6"/>
      <c r="BC11" s="6">
        <f t="shared" si="91"/>
        <v>0</v>
      </c>
      <c r="BD11" s="6">
        <f>SUM([1]Önkormányzat!$BW$108)</f>
        <v>0</v>
      </c>
      <c r="BE11" s="6"/>
      <c r="BF11" s="6">
        <f t="shared" si="92"/>
        <v>0</v>
      </c>
      <c r="BG11" s="6">
        <f>SUM([1]Önkormányzat!$BZ$109)</f>
        <v>0</v>
      </c>
      <c r="BH11" s="6"/>
      <c r="BI11" s="6">
        <f t="shared" si="93"/>
        <v>0</v>
      </c>
      <c r="BJ11" s="6"/>
      <c r="BK11" s="6"/>
      <c r="BL11" s="6">
        <f t="shared" si="94"/>
        <v>0</v>
      </c>
      <c r="BM11" s="6">
        <f>SUM([1]Önkormányzat!$CI$109)</f>
        <v>0</v>
      </c>
      <c r="BN11" s="6"/>
      <c r="BO11" s="6">
        <f t="shared" si="95"/>
        <v>0</v>
      </c>
      <c r="BP11" s="6"/>
      <c r="BQ11" s="6"/>
      <c r="BR11" s="6">
        <f t="shared" si="96"/>
        <v>0</v>
      </c>
      <c r="BS11" s="6">
        <f>SUM([1]Önkormányzat!$CU$109)</f>
        <v>0</v>
      </c>
      <c r="BT11" s="6"/>
      <c r="BU11" s="6">
        <f t="shared" si="97"/>
        <v>0</v>
      </c>
      <c r="BV11" s="6"/>
      <c r="BW11" s="6"/>
      <c r="BX11" s="6">
        <f t="shared" si="98"/>
        <v>0</v>
      </c>
      <c r="BY11" s="6">
        <f>SUM([1]Önkormányzat!$DD$109)</f>
        <v>0</v>
      </c>
      <c r="BZ11" s="6"/>
      <c r="CA11" s="6">
        <f t="shared" si="99"/>
        <v>0</v>
      </c>
      <c r="CB11" s="6"/>
      <c r="CC11" s="6"/>
      <c r="CD11" s="6">
        <f t="shared" si="100"/>
        <v>0</v>
      </c>
      <c r="CE11" s="6"/>
      <c r="CF11" s="6"/>
      <c r="CG11" s="6">
        <f t="shared" ref="CG11:CG25" si="138">SUM(CE11:CF11)</f>
        <v>0</v>
      </c>
      <c r="CH11" s="6"/>
      <c r="CI11" s="6"/>
      <c r="CJ11" s="6">
        <f t="shared" si="101"/>
        <v>0</v>
      </c>
      <c r="CK11" s="6"/>
      <c r="CL11" s="6"/>
      <c r="CM11" s="6">
        <f t="shared" si="102"/>
        <v>0</v>
      </c>
      <c r="CN11" s="6"/>
      <c r="CO11" s="6"/>
      <c r="CP11" s="6">
        <f t="shared" si="103"/>
        <v>0</v>
      </c>
      <c r="CQ11" s="6"/>
      <c r="CR11" s="6"/>
      <c r="CS11" s="6">
        <f t="shared" si="104"/>
        <v>0</v>
      </c>
      <c r="CT11" s="6"/>
      <c r="CU11" s="6"/>
      <c r="CV11" s="6">
        <f t="shared" si="105"/>
        <v>0</v>
      </c>
      <c r="CW11" s="6">
        <f>SUM([1]Önkormányzat!EB$109)</f>
        <v>0</v>
      </c>
      <c r="CX11" s="6"/>
      <c r="CY11" s="6">
        <f t="shared" si="106"/>
        <v>0</v>
      </c>
      <c r="CZ11" s="6">
        <f>SUM([1]Önkormányzat!$AC$109)</f>
        <v>0</v>
      </c>
      <c r="DA11" s="6"/>
      <c r="DB11" s="6">
        <f t="shared" si="107"/>
        <v>0</v>
      </c>
      <c r="DC11" s="6"/>
      <c r="DD11" s="6"/>
      <c r="DE11" s="6">
        <f t="shared" si="108"/>
        <v>0</v>
      </c>
      <c r="DF11" s="6">
        <f>SUM([1]Önkormányzat!$DN$109)</f>
        <v>0</v>
      </c>
      <c r="DG11" s="6"/>
      <c r="DH11" s="6">
        <f t="shared" si="109"/>
        <v>0</v>
      </c>
      <c r="DI11" s="6">
        <f>SUM([1]Önkormányzat!$EI$109)</f>
        <v>0</v>
      </c>
      <c r="DJ11" s="6"/>
      <c r="DK11" s="6">
        <f t="shared" si="110"/>
        <v>0</v>
      </c>
      <c r="DL11" s="6"/>
      <c r="DM11" s="6"/>
      <c r="DN11" s="6">
        <f t="shared" si="111"/>
        <v>0</v>
      </c>
      <c r="DO11" s="6">
        <f>SUM([1]Önkormányzat!$ET$109)</f>
        <v>0</v>
      </c>
      <c r="DP11" s="6"/>
      <c r="DQ11" s="6">
        <f t="shared" si="112"/>
        <v>0</v>
      </c>
      <c r="DR11" s="595">
        <f t="shared" si="113"/>
        <v>67174</v>
      </c>
      <c r="DS11" s="595">
        <f t="shared" si="70"/>
        <v>0</v>
      </c>
      <c r="DT11" s="595">
        <f t="shared" si="70"/>
        <v>67174</v>
      </c>
      <c r="DU11" s="7"/>
      <c r="DV11" s="7"/>
      <c r="DW11" s="7"/>
      <c r="DX11" s="6"/>
      <c r="DY11" s="6"/>
      <c r="DZ11" s="6"/>
      <c r="EA11" s="6"/>
      <c r="EB11" s="6"/>
      <c r="EC11" s="6"/>
      <c r="ED11" s="6">
        <f>SUM([1]Hivatal!$V$161)</f>
        <v>0</v>
      </c>
      <c r="EE11" s="6"/>
      <c r="EF11" s="6">
        <f t="shared" si="114"/>
        <v>0</v>
      </c>
      <c r="EG11" s="6">
        <f>SUM([1]Hivatal!$Z$161)</f>
        <v>0</v>
      </c>
      <c r="EH11" s="6"/>
      <c r="EI11" s="6">
        <f t="shared" si="115"/>
        <v>0</v>
      </c>
      <c r="EJ11" s="6">
        <f>SUM([1]Hivatal!$AJ$161)</f>
        <v>0</v>
      </c>
      <c r="EK11" s="6"/>
      <c r="EL11" s="6">
        <f t="shared" si="116"/>
        <v>0</v>
      </c>
      <c r="EM11" s="6">
        <f>SUM([1]Hivatal!$AD$161)</f>
        <v>0</v>
      </c>
      <c r="EN11" s="6"/>
      <c r="EO11" s="6">
        <f t="shared" si="117"/>
        <v>0</v>
      </c>
      <c r="EP11" s="6">
        <f>SUM([1]Hivatal!$AR$161)</f>
        <v>0</v>
      </c>
      <c r="EQ11" s="6"/>
      <c r="ER11" s="6">
        <f t="shared" si="118"/>
        <v>0</v>
      </c>
      <c r="ES11" s="6">
        <f>SUM([1]Hivatal!$AZ$161)</f>
        <v>0</v>
      </c>
      <c r="ET11" s="6"/>
      <c r="EU11" s="6">
        <f t="shared" si="119"/>
        <v>0</v>
      </c>
      <c r="EV11" s="595">
        <f t="shared" si="120"/>
        <v>0</v>
      </c>
      <c r="EW11" s="595">
        <f t="shared" si="71"/>
        <v>0</v>
      </c>
      <c r="EX11" s="595">
        <f t="shared" si="71"/>
        <v>0</v>
      </c>
      <c r="EY11" s="6"/>
      <c r="EZ11" s="6"/>
      <c r="FA11" s="6"/>
      <c r="FB11" s="6"/>
      <c r="FC11" s="6"/>
      <c r="FD11" s="6">
        <f t="shared" si="121"/>
        <v>0</v>
      </c>
      <c r="FE11" s="6"/>
      <c r="FF11" s="6"/>
      <c r="FG11" s="6">
        <f t="shared" si="122"/>
        <v>0</v>
      </c>
      <c r="FH11" s="6"/>
      <c r="FI11" s="6"/>
      <c r="FJ11" s="6">
        <f t="shared" si="123"/>
        <v>0</v>
      </c>
      <c r="FK11" s="6"/>
      <c r="FL11" s="6"/>
      <c r="FM11" s="6">
        <f t="shared" si="124"/>
        <v>0</v>
      </c>
      <c r="FN11" s="6"/>
      <c r="FO11" s="6"/>
      <c r="FP11" s="6">
        <f t="shared" si="125"/>
        <v>0</v>
      </c>
      <c r="FQ11" s="6"/>
      <c r="FR11" s="6"/>
      <c r="FS11" s="6">
        <f t="shared" si="126"/>
        <v>0</v>
      </c>
      <c r="FT11" s="6"/>
      <c r="FU11" s="6"/>
      <c r="FV11" s="6">
        <f t="shared" si="127"/>
        <v>0</v>
      </c>
      <c r="FW11" s="6"/>
      <c r="FX11" s="6"/>
      <c r="FY11" s="6">
        <f t="shared" si="128"/>
        <v>0</v>
      </c>
      <c r="FZ11" s="6"/>
      <c r="GA11" s="6"/>
      <c r="GB11" s="6">
        <f t="shared" si="129"/>
        <v>0</v>
      </c>
      <c r="GC11" s="6">
        <v>1229</v>
      </c>
      <c r="GD11" s="6"/>
      <c r="GE11" s="6">
        <f t="shared" si="130"/>
        <v>1229</v>
      </c>
      <c r="GF11" s="6"/>
      <c r="GG11" s="6"/>
      <c r="GH11" s="6">
        <f t="shared" si="131"/>
        <v>0</v>
      </c>
      <c r="GI11" s="6"/>
      <c r="GJ11" s="6"/>
      <c r="GK11" s="6">
        <f t="shared" si="132"/>
        <v>0</v>
      </c>
      <c r="GL11" s="595">
        <f t="shared" si="133"/>
        <v>1229</v>
      </c>
      <c r="GM11" s="595">
        <f t="shared" si="72"/>
        <v>0</v>
      </c>
      <c r="GN11" s="595">
        <f t="shared" si="72"/>
        <v>1229</v>
      </c>
      <c r="GO11" s="7"/>
      <c r="GP11" s="7"/>
      <c r="GQ11" s="7">
        <f t="shared" si="134"/>
        <v>0</v>
      </c>
      <c r="GR11" s="7"/>
      <c r="GS11" s="7"/>
      <c r="GT11" s="7">
        <f t="shared" si="135"/>
        <v>0</v>
      </c>
      <c r="GU11" s="7"/>
      <c r="GV11" s="7"/>
      <c r="GW11" s="7">
        <f t="shared" si="136"/>
        <v>0</v>
      </c>
      <c r="GX11" s="7">
        <f t="shared" si="137"/>
        <v>1229</v>
      </c>
      <c r="GY11" s="7">
        <f t="shared" si="73"/>
        <v>0</v>
      </c>
      <c r="GZ11" s="7">
        <f t="shared" si="73"/>
        <v>1229</v>
      </c>
      <c r="HA11" s="344">
        <f t="shared" si="67"/>
        <v>68403</v>
      </c>
      <c r="HB11" s="344">
        <f t="shared" si="68"/>
        <v>0</v>
      </c>
      <c r="HC11" s="131">
        <f t="shared" si="69"/>
        <v>68403</v>
      </c>
    </row>
    <row r="12" spans="1:211" s="12" customFormat="1" x14ac:dyDescent="0.2">
      <c r="A12" s="114" t="s">
        <v>380</v>
      </c>
      <c r="B12" s="5">
        <f>B13+B14+B15+B16+B17</f>
        <v>0</v>
      </c>
      <c r="C12" s="5">
        <f t="shared" ref="C12:BO12" si="139">C13+C14+C15+C16+C17</f>
        <v>0</v>
      </c>
      <c r="D12" s="5">
        <f t="shared" si="139"/>
        <v>0</v>
      </c>
      <c r="E12" s="5">
        <f t="shared" si="139"/>
        <v>0</v>
      </c>
      <c r="F12" s="5">
        <f t="shared" si="139"/>
        <v>0</v>
      </c>
      <c r="G12" s="5">
        <f t="shared" si="139"/>
        <v>0</v>
      </c>
      <c r="H12" s="5">
        <f t="shared" si="139"/>
        <v>0</v>
      </c>
      <c r="I12" s="5">
        <f t="shared" si="139"/>
        <v>0</v>
      </c>
      <c r="J12" s="5">
        <f t="shared" si="139"/>
        <v>0</v>
      </c>
      <c r="K12" s="5">
        <f t="shared" si="139"/>
        <v>0</v>
      </c>
      <c r="L12" s="5">
        <f t="shared" si="139"/>
        <v>0</v>
      </c>
      <c r="M12" s="5">
        <f t="shared" si="139"/>
        <v>0</v>
      </c>
      <c r="N12" s="5">
        <f t="shared" si="139"/>
        <v>0</v>
      </c>
      <c r="O12" s="5">
        <f t="shared" si="139"/>
        <v>0</v>
      </c>
      <c r="P12" s="5">
        <f t="shared" si="139"/>
        <v>0</v>
      </c>
      <c r="Q12" s="5">
        <f t="shared" si="139"/>
        <v>240339</v>
      </c>
      <c r="R12" s="5">
        <f t="shared" si="139"/>
        <v>-40056</v>
      </c>
      <c r="S12" s="5">
        <f t="shared" si="139"/>
        <v>200283</v>
      </c>
      <c r="T12" s="5">
        <f t="shared" si="139"/>
        <v>0</v>
      </c>
      <c r="U12" s="5">
        <f t="shared" si="139"/>
        <v>0</v>
      </c>
      <c r="V12" s="5">
        <f t="shared" si="139"/>
        <v>0</v>
      </c>
      <c r="W12" s="5">
        <f t="shared" si="139"/>
        <v>7000</v>
      </c>
      <c r="X12" s="5">
        <f t="shared" si="139"/>
        <v>0</v>
      </c>
      <c r="Y12" s="5">
        <f t="shared" si="139"/>
        <v>7000</v>
      </c>
      <c r="Z12" s="5">
        <f t="shared" si="139"/>
        <v>201</v>
      </c>
      <c r="AA12" s="5">
        <f t="shared" si="139"/>
        <v>0</v>
      </c>
      <c r="AB12" s="5">
        <f t="shared" si="139"/>
        <v>201</v>
      </c>
      <c r="AC12" s="5">
        <f t="shared" si="139"/>
        <v>404086</v>
      </c>
      <c r="AD12" s="5">
        <f t="shared" si="139"/>
        <v>0</v>
      </c>
      <c r="AE12" s="5">
        <f t="shared" si="139"/>
        <v>404086</v>
      </c>
      <c r="AF12" s="5">
        <f t="shared" si="139"/>
        <v>0</v>
      </c>
      <c r="AG12" s="5">
        <f t="shared" si="139"/>
        <v>0</v>
      </c>
      <c r="AH12" s="5">
        <f t="shared" si="139"/>
        <v>0</v>
      </c>
      <c r="AI12" s="5">
        <f t="shared" si="139"/>
        <v>0</v>
      </c>
      <c r="AJ12" s="5">
        <f t="shared" si="139"/>
        <v>0</v>
      </c>
      <c r="AK12" s="5">
        <f t="shared" si="139"/>
        <v>0</v>
      </c>
      <c r="AL12" s="5">
        <f t="shared" si="139"/>
        <v>5000</v>
      </c>
      <c r="AM12" s="5">
        <f t="shared" si="139"/>
        <v>0</v>
      </c>
      <c r="AN12" s="5">
        <f t="shared" si="139"/>
        <v>5000</v>
      </c>
      <c r="AO12" s="5">
        <f t="shared" si="139"/>
        <v>0</v>
      </c>
      <c r="AP12" s="5">
        <f t="shared" si="139"/>
        <v>0</v>
      </c>
      <c r="AQ12" s="5">
        <f t="shared" si="139"/>
        <v>0</v>
      </c>
      <c r="AR12" s="5">
        <f t="shared" si="139"/>
        <v>0</v>
      </c>
      <c r="AS12" s="5">
        <f t="shared" si="139"/>
        <v>0</v>
      </c>
      <c r="AT12" s="5">
        <f t="shared" si="139"/>
        <v>0</v>
      </c>
      <c r="AU12" s="5">
        <f t="shared" si="139"/>
        <v>111641</v>
      </c>
      <c r="AV12" s="5">
        <f t="shared" si="139"/>
        <v>0</v>
      </c>
      <c r="AW12" s="5">
        <f t="shared" si="139"/>
        <v>111641</v>
      </c>
      <c r="AX12" s="5">
        <f t="shared" si="139"/>
        <v>0</v>
      </c>
      <c r="AY12" s="5">
        <f t="shared" si="139"/>
        <v>0</v>
      </c>
      <c r="AZ12" s="5">
        <f t="shared" si="139"/>
        <v>0</v>
      </c>
      <c r="BA12" s="5">
        <f t="shared" si="139"/>
        <v>0</v>
      </c>
      <c r="BB12" s="5">
        <f t="shared" si="139"/>
        <v>0</v>
      </c>
      <c r="BC12" s="5">
        <f t="shared" si="139"/>
        <v>0</v>
      </c>
      <c r="BD12" s="5">
        <f t="shared" si="139"/>
        <v>0</v>
      </c>
      <c r="BE12" s="5">
        <f t="shared" si="139"/>
        <v>0</v>
      </c>
      <c r="BF12" s="5">
        <f t="shared" si="139"/>
        <v>0</v>
      </c>
      <c r="BG12" s="5">
        <f t="shared" si="139"/>
        <v>0</v>
      </c>
      <c r="BH12" s="5">
        <f t="shared" si="139"/>
        <v>0</v>
      </c>
      <c r="BI12" s="5">
        <f t="shared" si="139"/>
        <v>0</v>
      </c>
      <c r="BJ12" s="5">
        <f t="shared" si="139"/>
        <v>0</v>
      </c>
      <c r="BK12" s="5">
        <f t="shared" si="139"/>
        <v>0</v>
      </c>
      <c r="BL12" s="5">
        <f t="shared" si="139"/>
        <v>0</v>
      </c>
      <c r="BM12" s="5">
        <f t="shared" si="139"/>
        <v>0</v>
      </c>
      <c r="BN12" s="5">
        <f t="shared" si="139"/>
        <v>0</v>
      </c>
      <c r="BO12" s="5">
        <f t="shared" si="139"/>
        <v>0</v>
      </c>
      <c r="BP12" s="5">
        <f t="shared" ref="BP12:DR12" si="140">BP13+BP14+BP15+BP16+BP17</f>
        <v>0</v>
      </c>
      <c r="BQ12" s="5">
        <f t="shared" si="140"/>
        <v>0</v>
      </c>
      <c r="BR12" s="5">
        <f t="shared" si="140"/>
        <v>0</v>
      </c>
      <c r="BS12" s="5">
        <f t="shared" si="140"/>
        <v>0</v>
      </c>
      <c r="BT12" s="5">
        <f t="shared" si="140"/>
        <v>0</v>
      </c>
      <c r="BU12" s="5">
        <f t="shared" si="140"/>
        <v>0</v>
      </c>
      <c r="BV12" s="5">
        <f t="shared" si="140"/>
        <v>0</v>
      </c>
      <c r="BW12" s="5">
        <f t="shared" si="140"/>
        <v>0</v>
      </c>
      <c r="BX12" s="5">
        <f t="shared" si="140"/>
        <v>0</v>
      </c>
      <c r="BY12" s="5">
        <f t="shared" si="140"/>
        <v>961021</v>
      </c>
      <c r="BZ12" s="5">
        <f t="shared" si="140"/>
        <v>-80289</v>
      </c>
      <c r="CA12" s="5">
        <f t="shared" si="140"/>
        <v>880732</v>
      </c>
      <c r="CB12" s="5">
        <f t="shared" si="140"/>
        <v>0</v>
      </c>
      <c r="CC12" s="5">
        <f t="shared" si="140"/>
        <v>0</v>
      </c>
      <c r="CD12" s="5">
        <f t="shared" si="140"/>
        <v>0</v>
      </c>
      <c r="CE12" s="5">
        <f t="shared" si="140"/>
        <v>0</v>
      </c>
      <c r="CF12" s="5">
        <f t="shared" si="140"/>
        <v>0</v>
      </c>
      <c r="CG12" s="5">
        <f t="shared" si="140"/>
        <v>0</v>
      </c>
      <c r="CH12" s="5">
        <f t="shared" si="140"/>
        <v>0</v>
      </c>
      <c r="CI12" s="5">
        <f t="shared" si="140"/>
        <v>0</v>
      </c>
      <c r="CJ12" s="5">
        <f t="shared" si="140"/>
        <v>0</v>
      </c>
      <c r="CK12" s="5">
        <f t="shared" si="140"/>
        <v>0</v>
      </c>
      <c r="CL12" s="5">
        <f t="shared" si="140"/>
        <v>0</v>
      </c>
      <c r="CM12" s="5">
        <f t="shared" si="140"/>
        <v>0</v>
      </c>
      <c r="CN12" s="5">
        <f t="shared" si="140"/>
        <v>0</v>
      </c>
      <c r="CO12" s="5">
        <f t="shared" si="140"/>
        <v>0</v>
      </c>
      <c r="CP12" s="5">
        <f t="shared" si="140"/>
        <v>0</v>
      </c>
      <c r="CQ12" s="5">
        <f t="shared" si="140"/>
        <v>0</v>
      </c>
      <c r="CR12" s="5">
        <f t="shared" si="140"/>
        <v>0</v>
      </c>
      <c r="CS12" s="5">
        <f t="shared" si="140"/>
        <v>0</v>
      </c>
      <c r="CT12" s="5">
        <f t="shared" si="140"/>
        <v>0</v>
      </c>
      <c r="CU12" s="5">
        <f t="shared" si="140"/>
        <v>0</v>
      </c>
      <c r="CV12" s="5">
        <f t="shared" si="140"/>
        <v>0</v>
      </c>
      <c r="CW12" s="5">
        <f t="shared" si="140"/>
        <v>0</v>
      </c>
      <c r="CX12" s="5">
        <f t="shared" si="140"/>
        <v>0</v>
      </c>
      <c r="CY12" s="5">
        <f t="shared" si="140"/>
        <v>0</v>
      </c>
      <c r="CZ12" s="5">
        <f t="shared" si="140"/>
        <v>0</v>
      </c>
      <c r="DA12" s="5">
        <f t="shared" si="140"/>
        <v>0</v>
      </c>
      <c r="DB12" s="5">
        <f t="shared" si="140"/>
        <v>0</v>
      </c>
      <c r="DC12" s="5">
        <f t="shared" si="140"/>
        <v>0</v>
      </c>
      <c r="DD12" s="5">
        <f t="shared" si="140"/>
        <v>0</v>
      </c>
      <c r="DE12" s="5">
        <f t="shared" si="140"/>
        <v>0</v>
      </c>
      <c r="DF12" s="5">
        <f t="shared" si="140"/>
        <v>0</v>
      </c>
      <c r="DG12" s="5">
        <f t="shared" si="140"/>
        <v>0</v>
      </c>
      <c r="DH12" s="5">
        <f t="shared" si="140"/>
        <v>0</v>
      </c>
      <c r="DI12" s="5">
        <f t="shared" si="140"/>
        <v>3780</v>
      </c>
      <c r="DJ12" s="5">
        <f t="shared" si="140"/>
        <v>0</v>
      </c>
      <c r="DK12" s="5">
        <f t="shared" si="140"/>
        <v>3780</v>
      </c>
      <c r="DL12" s="5">
        <f t="shared" si="140"/>
        <v>0</v>
      </c>
      <c r="DM12" s="5">
        <f t="shared" si="140"/>
        <v>0</v>
      </c>
      <c r="DN12" s="5">
        <f t="shared" si="140"/>
        <v>0</v>
      </c>
      <c r="DO12" s="5">
        <f t="shared" si="140"/>
        <v>177718</v>
      </c>
      <c r="DP12" s="5">
        <f t="shared" si="140"/>
        <v>0</v>
      </c>
      <c r="DQ12" s="5">
        <f t="shared" si="140"/>
        <v>177718</v>
      </c>
      <c r="DR12" s="596">
        <f t="shared" si="140"/>
        <v>1910786</v>
      </c>
      <c r="DS12" s="596">
        <f t="shared" ref="DS12" si="141">DS13+DS14+DS15+DS16+DS17</f>
        <v>-120345</v>
      </c>
      <c r="DT12" s="596">
        <f t="shared" ref="DT12" si="142">DT13+DT14+DT15+DT16+DT17</f>
        <v>1790441</v>
      </c>
      <c r="DU12" s="5">
        <f t="shared" ref="DU12:EV12" si="143">DU13+DU14+DU15+DU16+DU17</f>
        <v>0</v>
      </c>
      <c r="DV12" s="5">
        <f t="shared" si="143"/>
        <v>0</v>
      </c>
      <c r="DW12" s="5">
        <f t="shared" si="143"/>
        <v>0</v>
      </c>
      <c r="DX12" s="5">
        <f t="shared" si="143"/>
        <v>0</v>
      </c>
      <c r="DY12" s="5">
        <f t="shared" si="143"/>
        <v>0</v>
      </c>
      <c r="DZ12" s="5">
        <f t="shared" si="143"/>
        <v>0</v>
      </c>
      <c r="EA12" s="5">
        <f t="shared" si="143"/>
        <v>0</v>
      </c>
      <c r="EB12" s="5">
        <f t="shared" si="143"/>
        <v>0</v>
      </c>
      <c r="EC12" s="5">
        <f t="shared" si="143"/>
        <v>0</v>
      </c>
      <c r="ED12" s="5">
        <f t="shared" si="143"/>
        <v>128612</v>
      </c>
      <c r="EE12" s="5">
        <f t="shared" si="143"/>
        <v>0</v>
      </c>
      <c r="EF12" s="5">
        <f t="shared" si="143"/>
        <v>128612</v>
      </c>
      <c r="EG12" s="5">
        <f t="shared" si="143"/>
        <v>44431</v>
      </c>
      <c r="EH12" s="5">
        <f t="shared" si="143"/>
        <v>0</v>
      </c>
      <c r="EI12" s="5">
        <f t="shared" ref="EI12" si="144">EI13+EI14+EI15+EI16+EI17</f>
        <v>44431</v>
      </c>
      <c r="EJ12" s="5">
        <f t="shared" si="143"/>
        <v>11580</v>
      </c>
      <c r="EK12" s="5">
        <f t="shared" si="143"/>
        <v>0</v>
      </c>
      <c r="EL12" s="5">
        <f t="shared" ref="EL12" si="145">EL13+EL14+EL15+EL16+EL17</f>
        <v>11580</v>
      </c>
      <c r="EM12" s="5">
        <f t="shared" si="143"/>
        <v>9745</v>
      </c>
      <c r="EN12" s="5">
        <f t="shared" si="143"/>
        <v>0</v>
      </c>
      <c r="EO12" s="5">
        <f t="shared" ref="EO12" si="146">EO13+EO14+EO15+EO16+EO17</f>
        <v>9745</v>
      </c>
      <c r="EP12" s="5">
        <f t="shared" si="143"/>
        <v>57924</v>
      </c>
      <c r="EQ12" s="5">
        <f t="shared" si="143"/>
        <v>0</v>
      </c>
      <c r="ER12" s="5">
        <f t="shared" ref="ER12" si="147">ER13+ER14+ER15+ER16+ER17</f>
        <v>57924</v>
      </c>
      <c r="ES12" s="5">
        <f t="shared" si="143"/>
        <v>51451</v>
      </c>
      <c r="ET12" s="5">
        <f t="shared" si="143"/>
        <v>0</v>
      </c>
      <c r="EU12" s="5">
        <f t="shared" ref="EU12" si="148">EU13+EU14+EU15+EU16+EU17</f>
        <v>51451</v>
      </c>
      <c r="EV12" s="596">
        <f t="shared" si="143"/>
        <v>303743</v>
      </c>
      <c r="EW12" s="596">
        <f t="shared" ref="EW12:EX12" si="149">EW13+EW14+EW15+EW16+EW17</f>
        <v>0</v>
      </c>
      <c r="EX12" s="596">
        <f t="shared" si="149"/>
        <v>303743</v>
      </c>
      <c r="EY12" s="5">
        <f>EY13+EY14+EY15+EY16+EY17</f>
        <v>0</v>
      </c>
      <c r="EZ12" s="5">
        <f t="shared" ref="EZ12:GL12" si="150">EZ13+EZ14+EZ15+EZ16+EZ17</f>
        <v>0</v>
      </c>
      <c r="FA12" s="5">
        <f t="shared" si="150"/>
        <v>0</v>
      </c>
      <c r="FB12" s="5">
        <f t="shared" si="150"/>
        <v>11662</v>
      </c>
      <c r="FC12" s="5">
        <f t="shared" si="150"/>
        <v>0</v>
      </c>
      <c r="FD12" s="5">
        <f t="shared" si="150"/>
        <v>11662</v>
      </c>
      <c r="FE12" s="5">
        <f t="shared" si="150"/>
        <v>1909</v>
      </c>
      <c r="FF12" s="5">
        <f t="shared" si="150"/>
        <v>0</v>
      </c>
      <c r="FG12" s="5">
        <f t="shared" si="150"/>
        <v>1909</v>
      </c>
      <c r="FH12" s="5">
        <f t="shared" si="150"/>
        <v>7607</v>
      </c>
      <c r="FI12" s="5">
        <f t="shared" si="150"/>
        <v>0</v>
      </c>
      <c r="FJ12" s="5">
        <f t="shared" si="150"/>
        <v>7607</v>
      </c>
      <c r="FK12" s="5">
        <f t="shared" si="150"/>
        <v>3918</v>
      </c>
      <c r="FL12" s="5">
        <f t="shared" si="150"/>
        <v>0</v>
      </c>
      <c r="FM12" s="5">
        <f t="shared" si="150"/>
        <v>3918</v>
      </c>
      <c r="FN12" s="5">
        <f t="shared" si="150"/>
        <v>16562</v>
      </c>
      <c r="FO12" s="5">
        <f t="shared" si="150"/>
        <v>0</v>
      </c>
      <c r="FP12" s="5">
        <f t="shared" si="150"/>
        <v>16562</v>
      </c>
      <c r="FQ12" s="5">
        <f t="shared" si="150"/>
        <v>8222</v>
      </c>
      <c r="FR12" s="5">
        <f t="shared" si="150"/>
        <v>0</v>
      </c>
      <c r="FS12" s="5">
        <f t="shared" si="150"/>
        <v>8222</v>
      </c>
      <c r="FT12" s="5">
        <f t="shared" si="150"/>
        <v>4716</v>
      </c>
      <c r="FU12" s="5">
        <f t="shared" si="150"/>
        <v>0</v>
      </c>
      <c r="FV12" s="5">
        <f t="shared" si="150"/>
        <v>4716</v>
      </c>
      <c r="FW12" s="5">
        <f t="shared" si="150"/>
        <v>53</v>
      </c>
      <c r="FX12" s="5">
        <f t="shared" si="150"/>
        <v>0</v>
      </c>
      <c r="FY12" s="5">
        <f t="shared" si="150"/>
        <v>53</v>
      </c>
      <c r="FZ12" s="5">
        <f t="shared" si="150"/>
        <v>0</v>
      </c>
      <c r="GA12" s="5">
        <f t="shared" si="150"/>
        <v>0</v>
      </c>
      <c r="GB12" s="5">
        <f t="shared" si="150"/>
        <v>0</v>
      </c>
      <c r="GC12" s="5">
        <f t="shared" si="150"/>
        <v>3124</v>
      </c>
      <c r="GD12" s="5">
        <f t="shared" si="150"/>
        <v>0</v>
      </c>
      <c r="GE12" s="5">
        <f t="shared" si="150"/>
        <v>3124</v>
      </c>
      <c r="GF12" s="5">
        <f t="shared" si="150"/>
        <v>46780</v>
      </c>
      <c r="GG12" s="5">
        <f t="shared" si="150"/>
        <v>0</v>
      </c>
      <c r="GH12" s="5">
        <f t="shared" si="150"/>
        <v>46780</v>
      </c>
      <c r="GI12" s="5">
        <f t="shared" si="150"/>
        <v>5542</v>
      </c>
      <c r="GJ12" s="5">
        <f t="shared" si="150"/>
        <v>0</v>
      </c>
      <c r="GK12" s="5">
        <f t="shared" si="150"/>
        <v>5542</v>
      </c>
      <c r="GL12" s="596">
        <f t="shared" si="150"/>
        <v>110095</v>
      </c>
      <c r="GM12" s="596">
        <f t="shared" ref="GM12" si="151">GM13+GM14+GM15+GM16+GM17</f>
        <v>0</v>
      </c>
      <c r="GN12" s="596">
        <f t="shared" ref="GN12" si="152">GN13+GN14+GN15+GN16+GN17</f>
        <v>110095</v>
      </c>
      <c r="GO12" s="5">
        <f>GO13+GO14+GO15+GO16+GO17</f>
        <v>21149</v>
      </c>
      <c r="GP12" s="5">
        <f t="shared" ref="GP12:GW12" si="153">GP13+GP14+GP15+GP16+GP17</f>
        <v>0</v>
      </c>
      <c r="GQ12" s="5">
        <f t="shared" si="153"/>
        <v>21149</v>
      </c>
      <c r="GR12" s="5">
        <f t="shared" si="153"/>
        <v>0</v>
      </c>
      <c r="GS12" s="5">
        <f t="shared" si="153"/>
        <v>0</v>
      </c>
      <c r="GT12" s="5">
        <f t="shared" si="153"/>
        <v>0</v>
      </c>
      <c r="GU12" s="5">
        <f t="shared" si="153"/>
        <v>26454</v>
      </c>
      <c r="GV12" s="5">
        <f t="shared" si="153"/>
        <v>0</v>
      </c>
      <c r="GW12" s="5">
        <f t="shared" si="153"/>
        <v>26454</v>
      </c>
      <c r="GX12" s="5">
        <f t="shared" ref="GX12" si="154">GX13+GX14+GX15+GX16+GX17</f>
        <v>157698</v>
      </c>
      <c r="GY12" s="5">
        <f t="shared" ref="GY12" si="155">GY13+GY14+GY15+GY16+GY17</f>
        <v>0</v>
      </c>
      <c r="GZ12" s="5">
        <f t="shared" ref="GZ12" si="156">GZ13+GZ14+GZ15+GZ16+GZ17</f>
        <v>157698</v>
      </c>
      <c r="HA12" s="5">
        <f t="shared" ref="HA12" si="157">HA13+HA14+HA15+HA16+HA17</f>
        <v>2372227</v>
      </c>
      <c r="HB12" s="5">
        <f t="shared" ref="HB12" si="158">HB13+HB14+HB15+HB16+HB17</f>
        <v>-120345</v>
      </c>
      <c r="HC12" s="115">
        <f t="shared" ref="HC12" si="159">HC13+HC14+HC15+HC16+HC17</f>
        <v>2251882</v>
      </c>
    </row>
    <row r="13" spans="1:211" x14ac:dyDescent="0.2">
      <c r="A13" s="112" t="s">
        <v>381</v>
      </c>
      <c r="B13" s="6"/>
      <c r="C13" s="6"/>
      <c r="D13" s="6">
        <f t="shared" si="74"/>
        <v>0</v>
      </c>
      <c r="E13" s="6"/>
      <c r="F13" s="6"/>
      <c r="G13" s="6">
        <f t="shared" si="75"/>
        <v>0</v>
      </c>
      <c r="H13" s="6"/>
      <c r="I13" s="6"/>
      <c r="J13" s="6">
        <f t="shared" si="76"/>
        <v>0</v>
      </c>
      <c r="K13" s="6"/>
      <c r="L13" s="6"/>
      <c r="M13" s="6">
        <f t="shared" si="77"/>
        <v>0</v>
      </c>
      <c r="N13" s="6"/>
      <c r="O13" s="6"/>
      <c r="P13" s="6">
        <f t="shared" si="78"/>
        <v>0</v>
      </c>
      <c r="Q13" s="6"/>
      <c r="R13" s="6"/>
      <c r="S13" s="6">
        <f t="shared" si="79"/>
        <v>0</v>
      </c>
      <c r="T13" s="6"/>
      <c r="U13" s="6"/>
      <c r="V13" s="6">
        <f t="shared" si="80"/>
        <v>0</v>
      </c>
      <c r="W13" s="6"/>
      <c r="X13" s="6"/>
      <c r="Y13" s="6">
        <f t="shared" si="81"/>
        <v>0</v>
      </c>
      <c r="Z13" s="7">
        <v>201</v>
      </c>
      <c r="AA13" s="6"/>
      <c r="AB13" s="6">
        <f t="shared" si="82"/>
        <v>201</v>
      </c>
      <c r="AC13" s="6">
        <v>354696</v>
      </c>
      <c r="AD13" s="6"/>
      <c r="AE13" s="6">
        <f t="shared" si="83"/>
        <v>354696</v>
      </c>
      <c r="AF13" s="6"/>
      <c r="AG13" s="6"/>
      <c r="AH13" s="6">
        <f t="shared" si="84"/>
        <v>0</v>
      </c>
      <c r="AI13" s="6"/>
      <c r="AJ13" s="6"/>
      <c r="AK13" s="6">
        <f t="shared" si="85"/>
        <v>0</v>
      </c>
      <c r="AL13" s="6"/>
      <c r="AM13" s="6"/>
      <c r="AN13" s="6">
        <f t="shared" si="86"/>
        <v>0</v>
      </c>
      <c r="AO13" s="6"/>
      <c r="AP13" s="6"/>
      <c r="AQ13" s="6">
        <f t="shared" si="87"/>
        <v>0</v>
      </c>
      <c r="AR13" s="6"/>
      <c r="AS13" s="6"/>
      <c r="AT13" s="6">
        <f t="shared" si="88"/>
        <v>0</v>
      </c>
      <c r="AU13" s="6"/>
      <c r="AV13" s="6"/>
      <c r="AW13" s="6">
        <f t="shared" si="89"/>
        <v>0</v>
      </c>
      <c r="AX13" s="6"/>
      <c r="AY13" s="6"/>
      <c r="AZ13" s="6">
        <f t="shared" si="90"/>
        <v>0</v>
      </c>
      <c r="BA13" s="6"/>
      <c r="BB13" s="6"/>
      <c r="BC13" s="6">
        <f t="shared" si="91"/>
        <v>0</v>
      </c>
      <c r="BD13" s="6"/>
      <c r="BE13" s="6"/>
      <c r="BF13" s="6">
        <f t="shared" si="92"/>
        <v>0</v>
      </c>
      <c r="BG13" s="6"/>
      <c r="BH13" s="6"/>
      <c r="BI13" s="6">
        <f t="shared" si="93"/>
        <v>0</v>
      </c>
      <c r="BJ13" s="6"/>
      <c r="BK13" s="6"/>
      <c r="BL13" s="6">
        <f t="shared" si="94"/>
        <v>0</v>
      </c>
      <c r="BM13" s="6"/>
      <c r="BN13" s="6"/>
      <c r="BO13" s="6">
        <f t="shared" si="95"/>
        <v>0</v>
      </c>
      <c r="BP13" s="6"/>
      <c r="BQ13" s="6"/>
      <c r="BR13" s="6">
        <f t="shared" si="96"/>
        <v>0</v>
      </c>
      <c r="BS13" s="6"/>
      <c r="BT13" s="6"/>
      <c r="BU13" s="6">
        <f t="shared" si="97"/>
        <v>0</v>
      </c>
      <c r="BV13" s="6"/>
      <c r="BW13" s="6"/>
      <c r="BX13" s="6">
        <f t="shared" si="98"/>
        <v>0</v>
      </c>
      <c r="BY13" s="6"/>
      <c r="BZ13" s="6"/>
      <c r="CA13" s="6">
        <f t="shared" si="99"/>
        <v>0</v>
      </c>
      <c r="CB13" s="6"/>
      <c r="CC13" s="6"/>
      <c r="CD13" s="6">
        <f t="shared" si="100"/>
        <v>0</v>
      </c>
      <c r="CE13" s="6"/>
      <c r="CF13" s="6"/>
      <c r="CG13" s="6">
        <f t="shared" si="138"/>
        <v>0</v>
      </c>
      <c r="CH13" s="6"/>
      <c r="CI13" s="6"/>
      <c r="CJ13" s="6">
        <f t="shared" si="101"/>
        <v>0</v>
      </c>
      <c r="CK13" s="6"/>
      <c r="CL13" s="6"/>
      <c r="CM13" s="6">
        <f t="shared" si="102"/>
        <v>0</v>
      </c>
      <c r="CN13" s="6"/>
      <c r="CO13" s="6"/>
      <c r="CP13" s="6">
        <f t="shared" si="103"/>
        <v>0</v>
      </c>
      <c r="CQ13" s="6"/>
      <c r="CR13" s="6"/>
      <c r="CS13" s="6">
        <f t="shared" si="104"/>
        <v>0</v>
      </c>
      <c r="CT13" s="6"/>
      <c r="CU13" s="6"/>
      <c r="CV13" s="6">
        <f t="shared" si="105"/>
        <v>0</v>
      </c>
      <c r="CW13" s="6"/>
      <c r="CX13" s="6"/>
      <c r="CY13" s="6">
        <f t="shared" si="106"/>
        <v>0</v>
      </c>
      <c r="CZ13" s="6"/>
      <c r="DA13" s="6"/>
      <c r="DB13" s="6">
        <f t="shared" si="107"/>
        <v>0</v>
      </c>
      <c r="DC13" s="6"/>
      <c r="DD13" s="6"/>
      <c r="DE13" s="6">
        <f t="shared" si="108"/>
        <v>0</v>
      </c>
      <c r="DF13" s="6"/>
      <c r="DG13" s="6"/>
      <c r="DH13" s="6">
        <f t="shared" si="109"/>
        <v>0</v>
      </c>
      <c r="DI13" s="6"/>
      <c r="DJ13" s="6"/>
      <c r="DK13" s="6">
        <f t="shared" si="110"/>
        <v>0</v>
      </c>
      <c r="DL13" s="6"/>
      <c r="DM13" s="6"/>
      <c r="DN13" s="6">
        <f t="shared" si="111"/>
        <v>0</v>
      </c>
      <c r="DO13" s="6"/>
      <c r="DP13" s="6"/>
      <c r="DQ13" s="6">
        <f t="shared" si="112"/>
        <v>0</v>
      </c>
      <c r="DR13" s="595">
        <f t="shared" si="113"/>
        <v>354897</v>
      </c>
      <c r="DS13" s="595">
        <f t="shared" ref="DS13:DS17" si="160">C13+F13+I13+L13+O13+R13+U13+X13+AA13+AD13+AG13+AJ13+AM13+AP13+AS13+AV13+AY13+BB13+BE13+BH13+BK13+BN13+BQ13+BT13+BW13+BZ13+CC13+CF13+CI13+CL13+CO13+CR13+CU13+CX13+DA13+DD13+DG13+DJ13+DM13+DP13</f>
        <v>0</v>
      </c>
      <c r="DT13" s="595">
        <f t="shared" ref="DT13:DT17" si="161">D13+G13+J13+M13+P13+S13+V13+Y13+AB13+AE13+AH13+AK13+AN13+AQ13+AT13+AW13+AZ13+BC13+BF13+BI13+BL13+BO13+BR13+BU13+BX13+CA13+CD13+CG13+CJ13+CM13+CP13+CS13+CV13+CY13+DB13+DE13+DH13+DK13+DN13+DQ13</f>
        <v>354897</v>
      </c>
      <c r="DU13" s="7"/>
      <c r="DV13" s="7"/>
      <c r="DW13" s="6"/>
      <c r="DX13" s="6"/>
      <c r="DY13" s="6"/>
      <c r="DZ13" s="6"/>
      <c r="EA13" s="6"/>
      <c r="EB13" s="6"/>
      <c r="EC13" s="6"/>
      <c r="ED13" s="6">
        <v>128612</v>
      </c>
      <c r="EE13" s="6"/>
      <c r="EF13" s="6">
        <f t="shared" si="114"/>
        <v>128612</v>
      </c>
      <c r="EG13" s="6">
        <v>44431</v>
      </c>
      <c r="EH13" s="6"/>
      <c r="EI13" s="6">
        <f t="shared" si="115"/>
        <v>44431</v>
      </c>
      <c r="EJ13" s="6">
        <v>8647</v>
      </c>
      <c r="EK13" s="6"/>
      <c r="EL13" s="6">
        <f t="shared" si="116"/>
        <v>8647</v>
      </c>
      <c r="EM13" s="6">
        <v>9745</v>
      </c>
      <c r="EN13" s="6"/>
      <c r="EO13" s="6">
        <f t="shared" si="117"/>
        <v>9745</v>
      </c>
      <c r="EP13" s="6">
        <v>57924</v>
      </c>
      <c r="EQ13" s="6"/>
      <c r="ER13" s="6">
        <f t="shared" si="118"/>
        <v>57924</v>
      </c>
      <c r="ES13" s="6">
        <v>51451</v>
      </c>
      <c r="ET13" s="6"/>
      <c r="EU13" s="6">
        <f t="shared" si="119"/>
        <v>51451</v>
      </c>
      <c r="EV13" s="595">
        <f t="shared" si="120"/>
        <v>300810</v>
      </c>
      <c r="EW13" s="595">
        <f t="shared" ref="EW13:EW17" si="162">SUM(DV13+DY13+EB13+EE13+EH13+EK13+EN13+EQ13+ET13)</f>
        <v>0</v>
      </c>
      <c r="EX13" s="595">
        <f t="shared" ref="EX13:EX17" si="163">SUM(DW13+DZ13+EC13+EF13+EI13+EL13+EO13+ER13+EU13)</f>
        <v>300810</v>
      </c>
      <c r="EY13" s="6"/>
      <c r="EZ13" s="6">
        <v>0</v>
      </c>
      <c r="FA13" s="6"/>
      <c r="FB13" s="6">
        <v>11662</v>
      </c>
      <c r="FC13" s="6"/>
      <c r="FD13" s="6">
        <f t="shared" si="121"/>
        <v>11662</v>
      </c>
      <c r="FE13" s="6">
        <v>1909</v>
      </c>
      <c r="FF13" s="6"/>
      <c r="FG13" s="6">
        <f t="shared" si="122"/>
        <v>1909</v>
      </c>
      <c r="FH13" s="6">
        <v>7607</v>
      </c>
      <c r="FI13" s="6"/>
      <c r="FJ13" s="6">
        <f t="shared" si="123"/>
        <v>7607</v>
      </c>
      <c r="FK13" s="6">
        <v>3918</v>
      </c>
      <c r="FL13" s="6"/>
      <c r="FM13" s="6">
        <f t="shared" si="124"/>
        <v>3918</v>
      </c>
      <c r="FN13" s="6">
        <v>16562</v>
      </c>
      <c r="FO13" s="6"/>
      <c r="FP13" s="6">
        <f t="shared" si="125"/>
        <v>16562</v>
      </c>
      <c r="FQ13" s="6">
        <v>8222</v>
      </c>
      <c r="FR13" s="6"/>
      <c r="FS13" s="6">
        <f t="shared" si="126"/>
        <v>8222</v>
      </c>
      <c r="FT13" s="6">
        <v>4716</v>
      </c>
      <c r="FU13" s="6"/>
      <c r="FV13" s="6">
        <f t="shared" si="127"/>
        <v>4716</v>
      </c>
      <c r="FW13" s="6">
        <v>53</v>
      </c>
      <c r="FX13" s="6"/>
      <c r="FY13" s="6">
        <f t="shared" si="128"/>
        <v>53</v>
      </c>
      <c r="FZ13" s="6"/>
      <c r="GA13" s="6">
        <v>0</v>
      </c>
      <c r="GB13" s="6">
        <f t="shared" si="129"/>
        <v>0</v>
      </c>
      <c r="GC13" s="6">
        <v>3124</v>
      </c>
      <c r="GD13" s="6"/>
      <c r="GE13" s="6">
        <f t="shared" si="130"/>
        <v>3124</v>
      </c>
      <c r="GF13" s="6">
        <v>46780</v>
      </c>
      <c r="GG13" s="6"/>
      <c r="GH13" s="6">
        <f t="shared" si="131"/>
        <v>46780</v>
      </c>
      <c r="GI13" s="6">
        <v>5542</v>
      </c>
      <c r="GJ13" s="6"/>
      <c r="GK13" s="6">
        <f t="shared" si="132"/>
        <v>5542</v>
      </c>
      <c r="GL13" s="595">
        <f t="shared" si="133"/>
        <v>110095</v>
      </c>
      <c r="GM13" s="595">
        <f t="shared" ref="GM13:GM17" si="164">SUM(EZ13+FC13+FF13+FI13+FL13+FO13+FR13+FU13+FX13+GA13+GD13+GG13+GJ13)</f>
        <v>0</v>
      </c>
      <c r="GN13" s="595">
        <f t="shared" ref="GN13:GN17" si="165">SUM(FA13+FD13+FG13+FJ13+FM13+FP13+FS13+FV13+FY13+GB13+GE13+GH13+GK13)</f>
        <v>110095</v>
      </c>
      <c r="GO13" s="7">
        <v>21149</v>
      </c>
      <c r="GP13" s="7"/>
      <c r="GQ13" s="7">
        <f t="shared" si="134"/>
        <v>21149</v>
      </c>
      <c r="GR13" s="7"/>
      <c r="GS13" s="7"/>
      <c r="GT13" s="7">
        <f t="shared" si="135"/>
        <v>0</v>
      </c>
      <c r="GU13" s="7">
        <v>26454</v>
      </c>
      <c r="GV13" s="7"/>
      <c r="GW13" s="7">
        <f t="shared" si="136"/>
        <v>26454</v>
      </c>
      <c r="GX13" s="7">
        <f t="shared" si="137"/>
        <v>157698</v>
      </c>
      <c r="GY13" s="7">
        <f t="shared" ref="GY13:GY17" si="166">GM13+GP13+GS13+GV13</f>
        <v>0</v>
      </c>
      <c r="GZ13" s="7">
        <f t="shared" ref="GZ13:GZ17" si="167">GN13+GQ13+GT13+GW13</f>
        <v>157698</v>
      </c>
      <c r="HA13" s="344">
        <f t="shared" si="67"/>
        <v>813405</v>
      </c>
      <c r="HB13" s="344">
        <f t="shared" ref="HB13:HB17" si="168">DS13+EW13+GY13</f>
        <v>0</v>
      </c>
      <c r="HC13" s="131">
        <f t="shared" ref="HC13:HC17" si="169">DT13+EX13+GZ13</f>
        <v>813405</v>
      </c>
    </row>
    <row r="14" spans="1:211" x14ac:dyDescent="0.2">
      <c r="A14" s="112" t="s">
        <v>382</v>
      </c>
      <c r="B14" s="6"/>
      <c r="C14" s="6"/>
      <c r="D14" s="6">
        <f t="shared" si="74"/>
        <v>0</v>
      </c>
      <c r="E14" s="6"/>
      <c r="F14" s="6"/>
      <c r="G14" s="6">
        <f t="shared" si="75"/>
        <v>0</v>
      </c>
      <c r="H14" s="6"/>
      <c r="I14" s="6"/>
      <c r="J14" s="6">
        <f t="shared" si="76"/>
        <v>0</v>
      </c>
      <c r="K14" s="6"/>
      <c r="L14" s="6"/>
      <c r="M14" s="6">
        <f t="shared" si="77"/>
        <v>0</v>
      </c>
      <c r="N14" s="6"/>
      <c r="O14" s="6"/>
      <c r="P14" s="6">
        <f t="shared" si="78"/>
        <v>0</v>
      </c>
      <c r="Q14" s="6"/>
      <c r="R14" s="6"/>
      <c r="S14" s="6">
        <f t="shared" si="79"/>
        <v>0</v>
      </c>
      <c r="T14" s="6"/>
      <c r="U14" s="6"/>
      <c r="V14" s="6">
        <f t="shared" si="80"/>
        <v>0</v>
      </c>
      <c r="W14" s="6"/>
      <c r="X14" s="6"/>
      <c r="Y14" s="6">
        <f t="shared" si="81"/>
        <v>0</v>
      </c>
      <c r="Z14" s="6"/>
      <c r="AA14" s="6"/>
      <c r="AB14" s="6">
        <f t="shared" si="82"/>
        <v>0</v>
      </c>
      <c r="AC14" s="6"/>
      <c r="AD14" s="6"/>
      <c r="AE14" s="6">
        <f t="shared" si="83"/>
        <v>0</v>
      </c>
      <c r="AF14" s="6"/>
      <c r="AG14" s="6"/>
      <c r="AH14" s="6">
        <f t="shared" si="84"/>
        <v>0</v>
      </c>
      <c r="AI14" s="6"/>
      <c r="AJ14" s="6"/>
      <c r="AK14" s="6">
        <f t="shared" si="85"/>
        <v>0</v>
      </c>
      <c r="AL14" s="6"/>
      <c r="AM14" s="6"/>
      <c r="AN14" s="6">
        <f t="shared" si="86"/>
        <v>0</v>
      </c>
      <c r="AO14" s="6"/>
      <c r="AP14" s="6"/>
      <c r="AQ14" s="6">
        <f t="shared" si="87"/>
        <v>0</v>
      </c>
      <c r="AR14" s="6"/>
      <c r="AS14" s="6"/>
      <c r="AT14" s="6">
        <f t="shared" si="88"/>
        <v>0</v>
      </c>
      <c r="AU14" s="6"/>
      <c r="AV14" s="6"/>
      <c r="AW14" s="6">
        <f t="shared" si="89"/>
        <v>0</v>
      </c>
      <c r="AX14" s="6"/>
      <c r="AY14" s="6"/>
      <c r="AZ14" s="6">
        <f t="shared" si="90"/>
        <v>0</v>
      </c>
      <c r="BA14" s="6"/>
      <c r="BB14" s="6"/>
      <c r="BC14" s="6">
        <f t="shared" si="91"/>
        <v>0</v>
      </c>
      <c r="BD14" s="6"/>
      <c r="BE14" s="6"/>
      <c r="BF14" s="6">
        <f t="shared" si="92"/>
        <v>0</v>
      </c>
      <c r="BG14" s="6"/>
      <c r="BH14" s="6"/>
      <c r="BI14" s="6">
        <f t="shared" si="93"/>
        <v>0</v>
      </c>
      <c r="BJ14" s="6"/>
      <c r="BK14" s="6"/>
      <c r="BL14" s="6">
        <f t="shared" si="94"/>
        <v>0</v>
      </c>
      <c r="BM14" s="6"/>
      <c r="BN14" s="6"/>
      <c r="BO14" s="6">
        <f t="shared" si="95"/>
        <v>0</v>
      </c>
      <c r="BP14" s="6"/>
      <c r="BQ14" s="6"/>
      <c r="BR14" s="6">
        <f t="shared" si="96"/>
        <v>0</v>
      </c>
      <c r="BS14" s="6"/>
      <c r="BT14" s="6"/>
      <c r="BU14" s="6">
        <f t="shared" si="97"/>
        <v>0</v>
      </c>
      <c r="BV14" s="6"/>
      <c r="BW14" s="6"/>
      <c r="BX14" s="6">
        <f t="shared" si="98"/>
        <v>0</v>
      </c>
      <c r="BY14" s="6"/>
      <c r="BZ14" s="6"/>
      <c r="CA14" s="6">
        <f t="shared" si="99"/>
        <v>0</v>
      </c>
      <c r="CB14" s="6"/>
      <c r="CC14" s="6"/>
      <c r="CD14" s="6">
        <f t="shared" si="100"/>
        <v>0</v>
      </c>
      <c r="CE14" s="6"/>
      <c r="CF14" s="6"/>
      <c r="CG14" s="6">
        <f t="shared" si="138"/>
        <v>0</v>
      </c>
      <c r="CH14" s="6"/>
      <c r="CI14" s="6"/>
      <c r="CJ14" s="6">
        <f t="shared" si="101"/>
        <v>0</v>
      </c>
      <c r="CK14" s="6"/>
      <c r="CL14" s="6"/>
      <c r="CM14" s="6">
        <f t="shared" si="102"/>
        <v>0</v>
      </c>
      <c r="CN14" s="6"/>
      <c r="CO14" s="6"/>
      <c r="CP14" s="6">
        <f t="shared" si="103"/>
        <v>0</v>
      </c>
      <c r="CQ14" s="6"/>
      <c r="CR14" s="6"/>
      <c r="CS14" s="6">
        <f t="shared" si="104"/>
        <v>0</v>
      </c>
      <c r="CT14" s="6"/>
      <c r="CU14" s="6"/>
      <c r="CV14" s="6">
        <f t="shared" si="105"/>
        <v>0</v>
      </c>
      <c r="CW14" s="6"/>
      <c r="CX14" s="6"/>
      <c r="CY14" s="6">
        <f t="shared" si="106"/>
        <v>0</v>
      </c>
      <c r="CZ14" s="6"/>
      <c r="DA14" s="6"/>
      <c r="DB14" s="6">
        <f t="shared" si="107"/>
        <v>0</v>
      </c>
      <c r="DC14" s="6"/>
      <c r="DD14" s="6"/>
      <c r="DE14" s="6">
        <f t="shared" si="108"/>
        <v>0</v>
      </c>
      <c r="DF14" s="6"/>
      <c r="DG14" s="6"/>
      <c r="DH14" s="6">
        <f t="shared" si="109"/>
        <v>0</v>
      </c>
      <c r="DI14" s="6"/>
      <c r="DJ14" s="6"/>
      <c r="DK14" s="6">
        <f t="shared" si="110"/>
        <v>0</v>
      </c>
      <c r="DL14" s="6"/>
      <c r="DM14" s="6"/>
      <c r="DN14" s="6">
        <f t="shared" si="111"/>
        <v>0</v>
      </c>
      <c r="DO14" s="6"/>
      <c r="DP14" s="6"/>
      <c r="DQ14" s="6">
        <f t="shared" si="112"/>
        <v>0</v>
      </c>
      <c r="DR14" s="595">
        <f t="shared" si="113"/>
        <v>0</v>
      </c>
      <c r="DS14" s="595">
        <f t="shared" si="160"/>
        <v>0</v>
      </c>
      <c r="DT14" s="595">
        <f t="shared" si="161"/>
        <v>0</v>
      </c>
      <c r="DU14" s="7"/>
      <c r="DV14" s="7"/>
      <c r="DW14" s="7"/>
      <c r="DX14" s="6"/>
      <c r="DY14" s="6"/>
      <c r="DZ14" s="6"/>
      <c r="EA14" s="6"/>
      <c r="EB14" s="6"/>
      <c r="EC14" s="6"/>
      <c r="ED14" s="6">
        <f>SUM([1]Hivatal!$V$175)</f>
        <v>0</v>
      </c>
      <c r="EE14" s="6"/>
      <c r="EF14" s="6">
        <f t="shared" si="114"/>
        <v>0</v>
      </c>
      <c r="EG14" s="6">
        <f>SUM([1]Hivatal!$Z$175)</f>
        <v>0</v>
      </c>
      <c r="EH14" s="6"/>
      <c r="EI14" s="6">
        <f t="shared" si="115"/>
        <v>0</v>
      </c>
      <c r="EJ14" s="6">
        <f>SUM([1]Hivatal!$AJ$175)</f>
        <v>0</v>
      </c>
      <c r="EK14" s="6"/>
      <c r="EL14" s="6">
        <f t="shared" si="116"/>
        <v>0</v>
      </c>
      <c r="EM14" s="6">
        <f>SUM([1]Hivatal!$AD$175)</f>
        <v>0</v>
      </c>
      <c r="EN14" s="6"/>
      <c r="EO14" s="6">
        <f t="shared" si="117"/>
        <v>0</v>
      </c>
      <c r="EP14" s="6">
        <f>SUM([1]Hivatal!$AR$175)</f>
        <v>0</v>
      </c>
      <c r="EQ14" s="6"/>
      <c r="ER14" s="6">
        <f t="shared" si="118"/>
        <v>0</v>
      </c>
      <c r="ES14" s="6">
        <f>SUM([1]Hivatal!$AZ$175)</f>
        <v>0</v>
      </c>
      <c r="ET14" s="6"/>
      <c r="EU14" s="6">
        <f t="shared" si="119"/>
        <v>0</v>
      </c>
      <c r="EV14" s="595">
        <f t="shared" si="120"/>
        <v>0</v>
      </c>
      <c r="EW14" s="595">
        <f t="shared" si="162"/>
        <v>0</v>
      </c>
      <c r="EX14" s="595">
        <f t="shared" si="163"/>
        <v>0</v>
      </c>
      <c r="EY14" s="6"/>
      <c r="EZ14" s="6"/>
      <c r="FA14" s="6"/>
      <c r="FB14" s="6"/>
      <c r="FC14" s="6"/>
      <c r="FD14" s="6">
        <f t="shared" si="121"/>
        <v>0</v>
      </c>
      <c r="FE14" s="6"/>
      <c r="FF14" s="6"/>
      <c r="FG14" s="6">
        <f t="shared" si="122"/>
        <v>0</v>
      </c>
      <c r="FH14" s="6"/>
      <c r="FI14" s="6"/>
      <c r="FJ14" s="6">
        <f t="shared" si="123"/>
        <v>0</v>
      </c>
      <c r="FK14" s="6"/>
      <c r="FL14" s="6"/>
      <c r="FM14" s="6">
        <f t="shared" si="124"/>
        <v>0</v>
      </c>
      <c r="FN14" s="6"/>
      <c r="FO14" s="6"/>
      <c r="FP14" s="6">
        <f t="shared" si="125"/>
        <v>0</v>
      </c>
      <c r="FQ14" s="6"/>
      <c r="FR14" s="6"/>
      <c r="FS14" s="6">
        <f t="shared" si="126"/>
        <v>0</v>
      </c>
      <c r="FT14" s="6"/>
      <c r="FU14" s="6"/>
      <c r="FV14" s="6">
        <f t="shared" si="127"/>
        <v>0</v>
      </c>
      <c r="FW14" s="6"/>
      <c r="FX14" s="6"/>
      <c r="FY14" s="6">
        <f t="shared" si="128"/>
        <v>0</v>
      </c>
      <c r="FZ14" s="6"/>
      <c r="GA14" s="6"/>
      <c r="GB14" s="6">
        <f t="shared" si="129"/>
        <v>0</v>
      </c>
      <c r="GC14" s="6"/>
      <c r="GD14" s="6"/>
      <c r="GE14" s="6">
        <f t="shared" si="130"/>
        <v>0</v>
      </c>
      <c r="GF14" s="6"/>
      <c r="GG14" s="6"/>
      <c r="GH14" s="6">
        <f t="shared" si="131"/>
        <v>0</v>
      </c>
      <c r="GI14" s="6"/>
      <c r="GJ14" s="6"/>
      <c r="GK14" s="6">
        <f t="shared" si="132"/>
        <v>0</v>
      </c>
      <c r="GL14" s="595">
        <f t="shared" si="133"/>
        <v>0</v>
      </c>
      <c r="GM14" s="595">
        <f t="shared" si="164"/>
        <v>0</v>
      </c>
      <c r="GN14" s="595">
        <f t="shared" si="165"/>
        <v>0</v>
      </c>
      <c r="GO14" s="7"/>
      <c r="GP14" s="7"/>
      <c r="GQ14" s="7">
        <f t="shared" si="134"/>
        <v>0</v>
      </c>
      <c r="GR14" s="7"/>
      <c r="GS14" s="7"/>
      <c r="GT14" s="7">
        <f t="shared" si="135"/>
        <v>0</v>
      </c>
      <c r="GU14" s="7"/>
      <c r="GV14" s="7"/>
      <c r="GW14" s="7">
        <f t="shared" si="136"/>
        <v>0</v>
      </c>
      <c r="GX14" s="7">
        <f t="shared" si="137"/>
        <v>0</v>
      </c>
      <c r="GY14" s="7">
        <f t="shared" si="166"/>
        <v>0</v>
      </c>
      <c r="GZ14" s="7">
        <f t="shared" si="167"/>
        <v>0</v>
      </c>
      <c r="HA14" s="344">
        <f t="shared" si="67"/>
        <v>0</v>
      </c>
      <c r="HB14" s="344">
        <f t="shared" si="168"/>
        <v>0</v>
      </c>
      <c r="HC14" s="131">
        <f t="shared" si="169"/>
        <v>0</v>
      </c>
    </row>
    <row r="15" spans="1:211" x14ac:dyDescent="0.2">
      <c r="A15" s="112" t="s">
        <v>383</v>
      </c>
      <c r="B15" s="6">
        <f>SUM([1]Önkormányzat!$F$116)</f>
        <v>0</v>
      </c>
      <c r="C15" s="6"/>
      <c r="D15" s="6">
        <f t="shared" si="74"/>
        <v>0</v>
      </c>
      <c r="E15" s="6"/>
      <c r="F15" s="6"/>
      <c r="G15" s="6">
        <f t="shared" si="75"/>
        <v>0</v>
      </c>
      <c r="H15" s="6"/>
      <c r="I15" s="6"/>
      <c r="J15" s="6">
        <f t="shared" si="76"/>
        <v>0</v>
      </c>
      <c r="K15" s="6"/>
      <c r="L15" s="6"/>
      <c r="M15" s="6">
        <f t="shared" si="77"/>
        <v>0</v>
      </c>
      <c r="N15" s="6"/>
      <c r="O15" s="6"/>
      <c r="P15" s="6">
        <f t="shared" si="78"/>
        <v>0</v>
      </c>
      <c r="Q15" s="6"/>
      <c r="R15" s="6"/>
      <c r="S15" s="6">
        <f t="shared" si="79"/>
        <v>0</v>
      </c>
      <c r="T15" s="6">
        <f>SUM([1]Önkormányzat!$AN$116)</f>
        <v>0</v>
      </c>
      <c r="U15" s="6"/>
      <c r="V15" s="6">
        <f t="shared" si="80"/>
        <v>0</v>
      </c>
      <c r="W15" s="6">
        <v>7000</v>
      </c>
      <c r="X15" s="6"/>
      <c r="Y15" s="6">
        <f t="shared" si="81"/>
        <v>7000</v>
      </c>
      <c r="Z15" s="6">
        <f>SUM([1]Önkormányzat!$AU$116)</f>
        <v>0</v>
      </c>
      <c r="AA15" s="6"/>
      <c r="AB15" s="6">
        <f t="shared" si="82"/>
        <v>0</v>
      </c>
      <c r="AC15" s="6">
        <v>49390</v>
      </c>
      <c r="AD15" s="6"/>
      <c r="AE15" s="6">
        <f t="shared" si="83"/>
        <v>49390</v>
      </c>
      <c r="AF15" s="6">
        <f>SUM([1]Önkormányzat!$U$116)</f>
        <v>0</v>
      </c>
      <c r="AG15" s="6"/>
      <c r="AH15" s="6">
        <f t="shared" si="84"/>
        <v>0</v>
      </c>
      <c r="AI15" s="6">
        <f>SUM([1]Önkormányzat!$Y$116)</f>
        <v>0</v>
      </c>
      <c r="AJ15" s="6"/>
      <c r="AK15" s="6">
        <f t="shared" si="85"/>
        <v>0</v>
      </c>
      <c r="AL15" s="6">
        <v>5000</v>
      </c>
      <c r="AM15" s="6"/>
      <c r="AN15" s="6">
        <f t="shared" si="86"/>
        <v>5000</v>
      </c>
      <c r="AO15" s="6">
        <f>SUM([1]Önkormányzat!$BN$116)</f>
        <v>0</v>
      </c>
      <c r="AP15" s="6"/>
      <c r="AQ15" s="6">
        <f t="shared" si="87"/>
        <v>0</v>
      </c>
      <c r="AR15" s="6"/>
      <c r="AS15" s="6"/>
      <c r="AT15" s="6">
        <f t="shared" si="88"/>
        <v>0</v>
      </c>
      <c r="AU15" s="6">
        <v>111641</v>
      </c>
      <c r="AV15" s="6"/>
      <c r="AW15" s="6">
        <f t="shared" si="89"/>
        <v>111641</v>
      </c>
      <c r="AX15" s="6">
        <f>SUM([1]Önkormányzat!$BR$116)</f>
        <v>0</v>
      </c>
      <c r="AY15" s="6"/>
      <c r="AZ15" s="6">
        <f t="shared" si="90"/>
        <v>0</v>
      </c>
      <c r="BA15" s="6"/>
      <c r="BB15" s="6"/>
      <c r="BC15" s="6">
        <f t="shared" si="91"/>
        <v>0</v>
      </c>
      <c r="BD15" s="6">
        <f>SUM([1]Önkormányzat!$BW$116)</f>
        <v>0</v>
      </c>
      <c r="BE15" s="6"/>
      <c r="BF15" s="6">
        <f t="shared" si="92"/>
        <v>0</v>
      </c>
      <c r="BG15" s="6">
        <f>SUM([1]Önkormányzat!$BZ$116)</f>
        <v>0</v>
      </c>
      <c r="BH15" s="6"/>
      <c r="BI15" s="6">
        <f t="shared" si="93"/>
        <v>0</v>
      </c>
      <c r="BJ15" s="6"/>
      <c r="BK15" s="6"/>
      <c r="BL15" s="6">
        <f t="shared" si="94"/>
        <v>0</v>
      </c>
      <c r="BM15" s="6">
        <f>SUM([1]Önkormányzat!$CI$116)</f>
        <v>0</v>
      </c>
      <c r="BN15" s="6"/>
      <c r="BO15" s="6">
        <f t="shared" si="95"/>
        <v>0</v>
      </c>
      <c r="BP15" s="6"/>
      <c r="BQ15" s="6"/>
      <c r="BR15" s="6">
        <f t="shared" si="96"/>
        <v>0</v>
      </c>
      <c r="BS15" s="6">
        <f>SUM([1]Önkormányzat!$CV$116)</f>
        <v>0</v>
      </c>
      <c r="BT15" s="6"/>
      <c r="BU15" s="6">
        <f t="shared" si="97"/>
        <v>0</v>
      </c>
      <c r="BV15" s="6"/>
      <c r="BW15" s="6"/>
      <c r="BX15" s="6">
        <f t="shared" si="98"/>
        <v>0</v>
      </c>
      <c r="BY15" s="6">
        <f>SUM([1]Önkormányzat!$DD$116)</f>
        <v>0</v>
      </c>
      <c r="BZ15" s="6"/>
      <c r="CA15" s="6">
        <f t="shared" si="99"/>
        <v>0</v>
      </c>
      <c r="CB15" s="6"/>
      <c r="CC15" s="6"/>
      <c r="CD15" s="6">
        <f t="shared" si="100"/>
        <v>0</v>
      </c>
      <c r="CE15" s="6"/>
      <c r="CF15" s="6"/>
      <c r="CG15" s="6">
        <f t="shared" si="138"/>
        <v>0</v>
      </c>
      <c r="CH15" s="6"/>
      <c r="CI15" s="6"/>
      <c r="CJ15" s="6">
        <f t="shared" si="101"/>
        <v>0</v>
      </c>
      <c r="CK15" s="6"/>
      <c r="CL15" s="6"/>
      <c r="CM15" s="6">
        <f t="shared" si="102"/>
        <v>0</v>
      </c>
      <c r="CN15" s="6"/>
      <c r="CO15" s="6"/>
      <c r="CP15" s="6">
        <f t="shared" si="103"/>
        <v>0</v>
      </c>
      <c r="CQ15" s="6"/>
      <c r="CR15" s="6"/>
      <c r="CS15" s="6">
        <f t="shared" si="104"/>
        <v>0</v>
      </c>
      <c r="CT15" s="6"/>
      <c r="CU15" s="6"/>
      <c r="CV15" s="6">
        <f t="shared" si="105"/>
        <v>0</v>
      </c>
      <c r="CW15" s="6">
        <f>SUM([1]Önkormányzat!$EB$116)</f>
        <v>0</v>
      </c>
      <c r="CX15" s="6"/>
      <c r="CY15" s="6">
        <f t="shared" si="106"/>
        <v>0</v>
      </c>
      <c r="CZ15" s="6">
        <f>SUM([1]Önkormányzat!$AC$116)</f>
        <v>0</v>
      </c>
      <c r="DA15" s="6"/>
      <c r="DB15" s="6">
        <f t="shared" si="107"/>
        <v>0</v>
      </c>
      <c r="DC15" s="6"/>
      <c r="DD15" s="6"/>
      <c r="DE15" s="6">
        <f t="shared" si="108"/>
        <v>0</v>
      </c>
      <c r="DF15" s="6">
        <f>SUM([1]Önkormányzat!$DN$116)</f>
        <v>0</v>
      </c>
      <c r="DG15" s="6"/>
      <c r="DH15" s="6">
        <f t="shared" si="109"/>
        <v>0</v>
      </c>
      <c r="DI15" s="6">
        <v>3780</v>
      </c>
      <c r="DJ15" s="6"/>
      <c r="DK15" s="6">
        <f t="shared" si="110"/>
        <v>3780</v>
      </c>
      <c r="DL15" s="6"/>
      <c r="DM15" s="6"/>
      <c r="DN15" s="6">
        <f t="shared" si="111"/>
        <v>0</v>
      </c>
      <c r="DO15" s="6"/>
      <c r="DP15" s="6"/>
      <c r="DQ15" s="6">
        <f t="shared" si="112"/>
        <v>0</v>
      </c>
      <c r="DR15" s="595">
        <f t="shared" si="113"/>
        <v>176811</v>
      </c>
      <c r="DS15" s="595">
        <f t="shared" si="160"/>
        <v>0</v>
      </c>
      <c r="DT15" s="595">
        <f t="shared" si="161"/>
        <v>176811</v>
      </c>
      <c r="DU15" s="7"/>
      <c r="DV15" s="7"/>
      <c r="DW15" s="7"/>
      <c r="DX15" s="6"/>
      <c r="DY15" s="6"/>
      <c r="DZ15" s="6"/>
      <c r="EA15" s="6"/>
      <c r="EB15" s="6"/>
      <c r="EC15" s="6"/>
      <c r="ED15" s="6">
        <f>SUM([1]Hivatal!$V$182)</f>
        <v>0</v>
      </c>
      <c r="EE15" s="6"/>
      <c r="EF15" s="6">
        <f t="shared" si="114"/>
        <v>0</v>
      </c>
      <c r="EG15" s="6">
        <f>SUM([1]Hivatal!$Z$182)</f>
        <v>0</v>
      </c>
      <c r="EH15" s="6"/>
      <c r="EI15" s="6">
        <f t="shared" si="115"/>
        <v>0</v>
      </c>
      <c r="EJ15" s="6">
        <v>2933</v>
      </c>
      <c r="EK15" s="6"/>
      <c r="EL15" s="6">
        <f t="shared" si="116"/>
        <v>2933</v>
      </c>
      <c r="EM15" s="6">
        <f>SUM([1]Hivatal!$AD$182)</f>
        <v>0</v>
      </c>
      <c r="EN15" s="6"/>
      <c r="EO15" s="6">
        <f t="shared" si="117"/>
        <v>0</v>
      </c>
      <c r="EP15" s="6">
        <f>SUM([1]Hivatal!$AR$182)</f>
        <v>0</v>
      </c>
      <c r="EQ15" s="6"/>
      <c r="ER15" s="6">
        <f t="shared" si="118"/>
        <v>0</v>
      </c>
      <c r="ES15" s="6">
        <f>SUM([1]Hivatal!$AZ$182)</f>
        <v>0</v>
      </c>
      <c r="ET15" s="6"/>
      <c r="EU15" s="6">
        <f t="shared" si="119"/>
        <v>0</v>
      </c>
      <c r="EV15" s="595">
        <f t="shared" si="120"/>
        <v>2933</v>
      </c>
      <c r="EW15" s="595">
        <f t="shared" si="162"/>
        <v>0</v>
      </c>
      <c r="EX15" s="595">
        <f t="shared" si="163"/>
        <v>2933</v>
      </c>
      <c r="EY15" s="6"/>
      <c r="EZ15" s="6"/>
      <c r="FA15" s="6"/>
      <c r="FB15" s="6"/>
      <c r="FC15" s="6"/>
      <c r="FD15" s="6">
        <f t="shared" si="121"/>
        <v>0</v>
      </c>
      <c r="FE15" s="6"/>
      <c r="FF15" s="6"/>
      <c r="FG15" s="6">
        <f t="shared" si="122"/>
        <v>0</v>
      </c>
      <c r="FH15" s="6"/>
      <c r="FI15" s="6"/>
      <c r="FJ15" s="6">
        <f t="shared" si="123"/>
        <v>0</v>
      </c>
      <c r="FK15" s="6"/>
      <c r="FL15" s="6"/>
      <c r="FM15" s="6">
        <f t="shared" si="124"/>
        <v>0</v>
      </c>
      <c r="FN15" s="6"/>
      <c r="FO15" s="6"/>
      <c r="FP15" s="6">
        <f t="shared" si="125"/>
        <v>0</v>
      </c>
      <c r="FQ15" s="6"/>
      <c r="FR15" s="6"/>
      <c r="FS15" s="6">
        <f t="shared" si="126"/>
        <v>0</v>
      </c>
      <c r="FT15" s="6"/>
      <c r="FU15" s="6"/>
      <c r="FV15" s="6">
        <f t="shared" si="127"/>
        <v>0</v>
      </c>
      <c r="FW15" s="6"/>
      <c r="FX15" s="6"/>
      <c r="FY15" s="6">
        <f t="shared" si="128"/>
        <v>0</v>
      </c>
      <c r="FZ15" s="6"/>
      <c r="GA15" s="6"/>
      <c r="GB15" s="6">
        <f t="shared" si="129"/>
        <v>0</v>
      </c>
      <c r="GC15" s="6"/>
      <c r="GD15" s="6"/>
      <c r="GE15" s="6">
        <f t="shared" si="130"/>
        <v>0</v>
      </c>
      <c r="GF15" s="6"/>
      <c r="GG15" s="6"/>
      <c r="GH15" s="6">
        <f t="shared" si="131"/>
        <v>0</v>
      </c>
      <c r="GI15" s="6"/>
      <c r="GJ15" s="6"/>
      <c r="GK15" s="6">
        <f t="shared" si="132"/>
        <v>0</v>
      </c>
      <c r="GL15" s="595">
        <f t="shared" si="133"/>
        <v>0</v>
      </c>
      <c r="GM15" s="595">
        <f t="shared" si="164"/>
        <v>0</v>
      </c>
      <c r="GN15" s="595">
        <f t="shared" si="165"/>
        <v>0</v>
      </c>
      <c r="GO15" s="7"/>
      <c r="GP15" s="7"/>
      <c r="GQ15" s="7">
        <f t="shared" si="134"/>
        <v>0</v>
      </c>
      <c r="GR15" s="7"/>
      <c r="GS15" s="7"/>
      <c r="GT15" s="7">
        <f t="shared" si="135"/>
        <v>0</v>
      </c>
      <c r="GU15" s="7"/>
      <c r="GV15" s="7"/>
      <c r="GW15" s="7">
        <f t="shared" si="136"/>
        <v>0</v>
      </c>
      <c r="GX15" s="7">
        <f t="shared" si="137"/>
        <v>0</v>
      </c>
      <c r="GY15" s="7">
        <f t="shared" si="166"/>
        <v>0</v>
      </c>
      <c r="GZ15" s="7">
        <f t="shared" si="167"/>
        <v>0</v>
      </c>
      <c r="HA15" s="344">
        <f t="shared" si="67"/>
        <v>179744</v>
      </c>
      <c r="HB15" s="344">
        <f t="shared" si="168"/>
        <v>0</v>
      </c>
      <c r="HC15" s="131">
        <f t="shared" si="169"/>
        <v>179744</v>
      </c>
    </row>
    <row r="16" spans="1:211" x14ac:dyDescent="0.2">
      <c r="A16" s="112" t="s">
        <v>384</v>
      </c>
      <c r="B16" s="6">
        <f>SUM([1]Önkormányzat!$F$126)</f>
        <v>0</v>
      </c>
      <c r="C16" s="6"/>
      <c r="D16" s="6">
        <f t="shared" si="74"/>
        <v>0</v>
      </c>
      <c r="E16" s="6"/>
      <c r="F16" s="6"/>
      <c r="G16" s="6">
        <f t="shared" si="75"/>
        <v>0</v>
      </c>
      <c r="H16" s="6"/>
      <c r="I16" s="6"/>
      <c r="J16" s="6">
        <f t="shared" si="76"/>
        <v>0</v>
      </c>
      <c r="K16" s="6"/>
      <c r="L16" s="6"/>
      <c r="M16" s="6">
        <f t="shared" si="77"/>
        <v>0</v>
      </c>
      <c r="N16" s="6"/>
      <c r="O16" s="6"/>
      <c r="P16" s="6">
        <f t="shared" si="78"/>
        <v>0</v>
      </c>
      <c r="Q16" s="6"/>
      <c r="R16" s="6"/>
      <c r="S16" s="6">
        <f t="shared" si="79"/>
        <v>0</v>
      </c>
      <c r="T16" s="6">
        <f>SUM([1]Önkormányzat!$AN$126)</f>
        <v>0</v>
      </c>
      <c r="U16" s="6"/>
      <c r="V16" s="6">
        <f t="shared" si="80"/>
        <v>0</v>
      </c>
      <c r="W16" s="6">
        <f>SUM([1]Önkormányzat!$AQ$126)</f>
        <v>0</v>
      </c>
      <c r="X16" s="6"/>
      <c r="Y16" s="6">
        <f t="shared" si="81"/>
        <v>0</v>
      </c>
      <c r="Z16" s="6">
        <f>SUM([1]Önkormányzat!$AU$126)</f>
        <v>0</v>
      </c>
      <c r="AA16" s="6"/>
      <c r="AB16" s="6">
        <f t="shared" si="82"/>
        <v>0</v>
      </c>
      <c r="AC16" s="6">
        <f>SUM([1]Önkormányzat!$AZ$126)</f>
        <v>0</v>
      </c>
      <c r="AD16" s="6"/>
      <c r="AE16" s="6">
        <f t="shared" si="83"/>
        <v>0</v>
      </c>
      <c r="AF16" s="6">
        <f>SUM([1]Önkormányzat!$U$126)</f>
        <v>0</v>
      </c>
      <c r="AG16" s="6"/>
      <c r="AH16" s="6">
        <f t="shared" si="84"/>
        <v>0</v>
      </c>
      <c r="AI16" s="6">
        <f>SUM([1]Önkormányzat!$Y$126)</f>
        <v>0</v>
      </c>
      <c r="AJ16" s="6"/>
      <c r="AK16" s="6">
        <f t="shared" si="85"/>
        <v>0</v>
      </c>
      <c r="AL16" s="6">
        <f>SUM([1]Önkormányzat!$BG$126)</f>
        <v>0</v>
      </c>
      <c r="AM16" s="6"/>
      <c r="AN16" s="6">
        <f t="shared" si="86"/>
        <v>0</v>
      </c>
      <c r="AO16" s="6">
        <f>SUM([1]Önkormányzat!$BN$126)</f>
        <v>0</v>
      </c>
      <c r="AP16" s="6"/>
      <c r="AQ16" s="6">
        <f t="shared" si="87"/>
        <v>0</v>
      </c>
      <c r="AR16" s="6"/>
      <c r="AS16" s="6"/>
      <c r="AT16" s="6">
        <f t="shared" si="88"/>
        <v>0</v>
      </c>
      <c r="AU16" s="6">
        <f>SUM([1]Önkormányzat!$CO$126)</f>
        <v>0</v>
      </c>
      <c r="AV16" s="6"/>
      <c r="AW16" s="6">
        <f t="shared" si="89"/>
        <v>0</v>
      </c>
      <c r="AX16" s="6">
        <f>SUM([1]Önkormányzat!$BR$126)</f>
        <v>0</v>
      </c>
      <c r="AY16" s="6"/>
      <c r="AZ16" s="6">
        <f t="shared" si="90"/>
        <v>0</v>
      </c>
      <c r="BA16" s="6"/>
      <c r="BB16" s="6"/>
      <c r="BC16" s="6">
        <f t="shared" si="91"/>
        <v>0</v>
      </c>
      <c r="BD16" s="6">
        <f>SUM([1]Önkormányzat!$BW$126)</f>
        <v>0</v>
      </c>
      <c r="BE16" s="6"/>
      <c r="BF16" s="6">
        <f t="shared" si="92"/>
        <v>0</v>
      </c>
      <c r="BG16" s="6">
        <f>SUM([1]Önkormányzat!$BZ$126)</f>
        <v>0</v>
      </c>
      <c r="BH16" s="6"/>
      <c r="BI16" s="6">
        <f t="shared" si="93"/>
        <v>0</v>
      </c>
      <c r="BJ16" s="6"/>
      <c r="BK16" s="6"/>
      <c r="BL16" s="6">
        <f t="shared" si="94"/>
        <v>0</v>
      </c>
      <c r="BM16" s="6">
        <f>SUM([1]Önkormányzat!$CI$126)</f>
        <v>0</v>
      </c>
      <c r="BN16" s="6"/>
      <c r="BO16" s="6">
        <f t="shared" si="95"/>
        <v>0</v>
      </c>
      <c r="BP16" s="6"/>
      <c r="BQ16" s="6"/>
      <c r="BR16" s="6">
        <f t="shared" si="96"/>
        <v>0</v>
      </c>
      <c r="BS16" s="6">
        <f>SUM([1]Önkormányzat!$CV$126)</f>
        <v>0</v>
      </c>
      <c r="BT16" s="6"/>
      <c r="BU16" s="6">
        <f t="shared" si="97"/>
        <v>0</v>
      </c>
      <c r="BV16" s="6"/>
      <c r="BW16" s="6"/>
      <c r="BX16" s="6">
        <f t="shared" si="98"/>
        <v>0</v>
      </c>
      <c r="BY16" s="6">
        <v>961021</v>
      </c>
      <c r="BZ16" s="6">
        <f>-31000-49289</f>
        <v>-80289</v>
      </c>
      <c r="CA16" s="6">
        <f t="shared" si="99"/>
        <v>880732</v>
      </c>
      <c r="CB16" s="6"/>
      <c r="CC16" s="6"/>
      <c r="CD16" s="6">
        <f t="shared" si="100"/>
        <v>0</v>
      </c>
      <c r="CE16" s="6"/>
      <c r="CF16" s="6"/>
      <c r="CG16" s="6">
        <f t="shared" si="138"/>
        <v>0</v>
      </c>
      <c r="CH16" s="6"/>
      <c r="CI16" s="6"/>
      <c r="CJ16" s="6">
        <f t="shared" si="101"/>
        <v>0</v>
      </c>
      <c r="CK16" s="6"/>
      <c r="CL16" s="6"/>
      <c r="CM16" s="6">
        <f t="shared" si="102"/>
        <v>0</v>
      </c>
      <c r="CN16" s="6"/>
      <c r="CO16" s="6"/>
      <c r="CP16" s="6">
        <f t="shared" si="103"/>
        <v>0</v>
      </c>
      <c r="CQ16" s="6"/>
      <c r="CR16" s="6"/>
      <c r="CS16" s="6">
        <f t="shared" si="104"/>
        <v>0</v>
      </c>
      <c r="CT16" s="6"/>
      <c r="CU16" s="6"/>
      <c r="CV16" s="6">
        <f t="shared" si="105"/>
        <v>0</v>
      </c>
      <c r="CW16" s="6">
        <f>SUM([1]Önkormányzat!$EB$126)</f>
        <v>0</v>
      </c>
      <c r="CX16" s="6"/>
      <c r="CY16" s="6">
        <f t="shared" si="106"/>
        <v>0</v>
      </c>
      <c r="CZ16" s="6">
        <f>SUM([1]Önkormányzat!$AC$126)</f>
        <v>0</v>
      </c>
      <c r="DA16" s="6"/>
      <c r="DB16" s="6">
        <f t="shared" si="107"/>
        <v>0</v>
      </c>
      <c r="DC16" s="6"/>
      <c r="DD16" s="6"/>
      <c r="DE16" s="6">
        <f t="shared" si="108"/>
        <v>0</v>
      </c>
      <c r="DF16" s="6">
        <f>SUM([1]Önkormányzat!$DN$126)</f>
        <v>0</v>
      </c>
      <c r="DG16" s="6"/>
      <c r="DH16" s="6">
        <f t="shared" si="109"/>
        <v>0</v>
      </c>
      <c r="DI16" s="6">
        <f>SUM([1]Önkormányzat!$EI$126)</f>
        <v>0</v>
      </c>
      <c r="DJ16" s="6"/>
      <c r="DK16" s="6">
        <f t="shared" si="110"/>
        <v>0</v>
      </c>
      <c r="DL16" s="6"/>
      <c r="DM16" s="6"/>
      <c r="DN16" s="6">
        <f t="shared" si="111"/>
        <v>0</v>
      </c>
      <c r="DO16" s="6">
        <v>177718</v>
      </c>
      <c r="DP16" s="6"/>
      <c r="DQ16" s="6">
        <f t="shared" si="112"/>
        <v>177718</v>
      </c>
      <c r="DR16" s="595">
        <f t="shared" si="113"/>
        <v>1138739</v>
      </c>
      <c r="DS16" s="595">
        <f t="shared" si="160"/>
        <v>-80289</v>
      </c>
      <c r="DT16" s="595">
        <f t="shared" si="161"/>
        <v>1058450</v>
      </c>
      <c r="DU16" s="7"/>
      <c r="DV16" s="7"/>
      <c r="DW16" s="7"/>
      <c r="DX16" s="6"/>
      <c r="DY16" s="6"/>
      <c r="DZ16" s="6"/>
      <c r="EA16" s="6"/>
      <c r="EB16" s="6"/>
      <c r="EC16" s="6"/>
      <c r="ED16" s="6">
        <f>SUM([1]Hivatal!$V$189)</f>
        <v>0</v>
      </c>
      <c r="EE16" s="6"/>
      <c r="EF16" s="6">
        <f t="shared" si="114"/>
        <v>0</v>
      </c>
      <c r="EG16" s="6">
        <f>SUM([1]Hivatal!$Z$189)</f>
        <v>0</v>
      </c>
      <c r="EH16" s="6"/>
      <c r="EI16" s="6">
        <f t="shared" si="115"/>
        <v>0</v>
      </c>
      <c r="EJ16" s="6">
        <f>SUM([1]Hivatal!$AJ$189)</f>
        <v>0</v>
      </c>
      <c r="EK16" s="6"/>
      <c r="EL16" s="6">
        <f t="shared" si="116"/>
        <v>0</v>
      </c>
      <c r="EM16" s="6">
        <f>SUM([1]Hivatal!$AD$189)</f>
        <v>0</v>
      </c>
      <c r="EN16" s="6"/>
      <c r="EO16" s="6">
        <f t="shared" si="117"/>
        <v>0</v>
      </c>
      <c r="EP16" s="6">
        <f>SUM([1]Hivatal!$AR$189)</f>
        <v>0</v>
      </c>
      <c r="EQ16" s="6"/>
      <c r="ER16" s="6">
        <f t="shared" si="118"/>
        <v>0</v>
      </c>
      <c r="ES16" s="6">
        <f>SUM([1]Hivatal!$AZ$189)</f>
        <v>0</v>
      </c>
      <c r="ET16" s="6"/>
      <c r="EU16" s="6">
        <f t="shared" si="119"/>
        <v>0</v>
      </c>
      <c r="EV16" s="595">
        <f t="shared" si="120"/>
        <v>0</v>
      </c>
      <c r="EW16" s="595">
        <f t="shared" si="162"/>
        <v>0</v>
      </c>
      <c r="EX16" s="595">
        <f t="shared" si="163"/>
        <v>0</v>
      </c>
      <c r="EY16" s="6"/>
      <c r="EZ16" s="6"/>
      <c r="FA16" s="6"/>
      <c r="FB16" s="6"/>
      <c r="FC16" s="6"/>
      <c r="FD16" s="6">
        <f t="shared" si="121"/>
        <v>0</v>
      </c>
      <c r="FE16" s="6"/>
      <c r="FF16" s="6"/>
      <c r="FG16" s="6">
        <f t="shared" si="122"/>
        <v>0</v>
      </c>
      <c r="FH16" s="6"/>
      <c r="FI16" s="6"/>
      <c r="FJ16" s="6">
        <f t="shared" si="123"/>
        <v>0</v>
      </c>
      <c r="FK16" s="6"/>
      <c r="FL16" s="6"/>
      <c r="FM16" s="6">
        <f t="shared" si="124"/>
        <v>0</v>
      </c>
      <c r="FN16" s="6"/>
      <c r="FO16" s="6"/>
      <c r="FP16" s="6">
        <f t="shared" si="125"/>
        <v>0</v>
      </c>
      <c r="FQ16" s="6"/>
      <c r="FR16" s="6"/>
      <c r="FS16" s="6">
        <f t="shared" si="126"/>
        <v>0</v>
      </c>
      <c r="FT16" s="6"/>
      <c r="FU16" s="6"/>
      <c r="FV16" s="6">
        <f t="shared" si="127"/>
        <v>0</v>
      </c>
      <c r="FW16" s="6"/>
      <c r="FX16" s="6"/>
      <c r="FY16" s="6">
        <f t="shared" si="128"/>
        <v>0</v>
      </c>
      <c r="FZ16" s="6"/>
      <c r="GA16" s="6"/>
      <c r="GB16" s="6">
        <f t="shared" si="129"/>
        <v>0</v>
      </c>
      <c r="GC16" s="6"/>
      <c r="GD16" s="6"/>
      <c r="GE16" s="6">
        <f t="shared" si="130"/>
        <v>0</v>
      </c>
      <c r="GF16" s="6"/>
      <c r="GG16" s="6"/>
      <c r="GH16" s="6">
        <f t="shared" si="131"/>
        <v>0</v>
      </c>
      <c r="GI16" s="6"/>
      <c r="GJ16" s="6"/>
      <c r="GK16" s="6">
        <f t="shared" si="132"/>
        <v>0</v>
      </c>
      <c r="GL16" s="595">
        <f t="shared" si="133"/>
        <v>0</v>
      </c>
      <c r="GM16" s="595">
        <f t="shared" si="164"/>
        <v>0</v>
      </c>
      <c r="GN16" s="595">
        <f t="shared" si="165"/>
        <v>0</v>
      </c>
      <c r="GO16" s="7"/>
      <c r="GP16" s="7"/>
      <c r="GQ16" s="7">
        <f t="shared" si="134"/>
        <v>0</v>
      </c>
      <c r="GR16" s="7"/>
      <c r="GS16" s="7"/>
      <c r="GT16" s="7">
        <f t="shared" si="135"/>
        <v>0</v>
      </c>
      <c r="GU16" s="7"/>
      <c r="GV16" s="7"/>
      <c r="GW16" s="7">
        <f t="shared" si="136"/>
        <v>0</v>
      </c>
      <c r="GX16" s="7">
        <f t="shared" si="137"/>
        <v>0</v>
      </c>
      <c r="GY16" s="7">
        <f t="shared" si="166"/>
        <v>0</v>
      </c>
      <c r="GZ16" s="7">
        <f t="shared" si="167"/>
        <v>0</v>
      </c>
      <c r="HA16" s="344">
        <f t="shared" si="67"/>
        <v>1138739</v>
      </c>
      <c r="HB16" s="344">
        <f t="shared" si="168"/>
        <v>-80289</v>
      </c>
      <c r="HC16" s="131">
        <f t="shared" si="169"/>
        <v>1058450</v>
      </c>
    </row>
    <row r="17" spans="1:211" x14ac:dyDescent="0.2">
      <c r="A17" s="112" t="s">
        <v>385</v>
      </c>
      <c r="B17" s="6">
        <f>SUM([1]Önkormányzat!$F$139)</f>
        <v>0</v>
      </c>
      <c r="C17" s="6"/>
      <c r="D17" s="6">
        <f t="shared" si="74"/>
        <v>0</v>
      </c>
      <c r="E17" s="6"/>
      <c r="F17" s="6"/>
      <c r="G17" s="6">
        <f t="shared" si="75"/>
        <v>0</v>
      </c>
      <c r="H17" s="6"/>
      <c r="I17" s="6"/>
      <c r="J17" s="6">
        <f t="shared" si="76"/>
        <v>0</v>
      </c>
      <c r="K17" s="6"/>
      <c r="L17" s="6"/>
      <c r="M17" s="6">
        <f t="shared" si="77"/>
        <v>0</v>
      </c>
      <c r="N17" s="6"/>
      <c r="O17" s="6"/>
      <c r="P17" s="6">
        <f t="shared" si="78"/>
        <v>0</v>
      </c>
      <c r="Q17" s="6">
        <f>tartalékok!B19</f>
        <v>240339</v>
      </c>
      <c r="R17" s="6">
        <f>tartalékok!C19</f>
        <v>-40056</v>
      </c>
      <c r="S17" s="6">
        <f>tartalékok!D19</f>
        <v>200283</v>
      </c>
      <c r="T17" s="6">
        <f>SUM([1]Önkormányzat!$AN$139)</f>
        <v>0</v>
      </c>
      <c r="U17" s="6"/>
      <c r="V17" s="6">
        <f t="shared" si="80"/>
        <v>0</v>
      </c>
      <c r="W17" s="6">
        <f>SUM([1]Önkormányzat!$AQ$139)</f>
        <v>0</v>
      </c>
      <c r="X17" s="6"/>
      <c r="Y17" s="6">
        <f t="shared" si="81"/>
        <v>0</v>
      </c>
      <c r="Z17" s="6">
        <f>SUM([1]Önkormányzat!$AU$139)</f>
        <v>0</v>
      </c>
      <c r="AA17" s="6"/>
      <c r="AB17" s="6">
        <f t="shared" si="82"/>
        <v>0</v>
      </c>
      <c r="AC17" s="6">
        <f>SUM([1]Önkormányzat!$AZ$139)</f>
        <v>0</v>
      </c>
      <c r="AD17" s="6"/>
      <c r="AE17" s="6">
        <f t="shared" si="83"/>
        <v>0</v>
      </c>
      <c r="AF17" s="6">
        <f>SUM([1]Önkormányzat!$U$137)</f>
        <v>0</v>
      </c>
      <c r="AG17" s="6"/>
      <c r="AH17" s="6">
        <f t="shared" si="84"/>
        <v>0</v>
      </c>
      <c r="AI17" s="6">
        <f>SUM([1]Önkormányzat!$Y$139)</f>
        <v>0</v>
      </c>
      <c r="AJ17" s="6"/>
      <c r="AK17" s="6">
        <f t="shared" si="85"/>
        <v>0</v>
      </c>
      <c r="AL17" s="6">
        <f>SUM([1]Önkormányzat!$BG$139)</f>
        <v>0</v>
      </c>
      <c r="AM17" s="6"/>
      <c r="AN17" s="6">
        <f t="shared" si="86"/>
        <v>0</v>
      </c>
      <c r="AO17" s="6">
        <f>SUM([1]Önkormányzat!$BN$139)</f>
        <v>0</v>
      </c>
      <c r="AP17" s="6"/>
      <c r="AQ17" s="6">
        <f t="shared" si="87"/>
        <v>0</v>
      </c>
      <c r="AR17" s="6"/>
      <c r="AS17" s="6"/>
      <c r="AT17" s="6">
        <f t="shared" si="88"/>
        <v>0</v>
      </c>
      <c r="AU17" s="6">
        <f>SUM([1]Önkormányzat!$CO$139)</f>
        <v>0</v>
      </c>
      <c r="AV17" s="6"/>
      <c r="AW17" s="6">
        <f t="shared" si="89"/>
        <v>0</v>
      </c>
      <c r="AX17" s="6">
        <f>SUM([1]Önkormányzat!$BR$139)</f>
        <v>0</v>
      </c>
      <c r="AY17" s="6"/>
      <c r="AZ17" s="6">
        <f t="shared" si="90"/>
        <v>0</v>
      </c>
      <c r="BA17" s="6"/>
      <c r="BB17" s="6"/>
      <c r="BC17" s="6">
        <f t="shared" si="91"/>
        <v>0</v>
      </c>
      <c r="BD17" s="6">
        <f>SUM([1]Önkormányzat!$BW$139)</f>
        <v>0</v>
      </c>
      <c r="BE17" s="6"/>
      <c r="BF17" s="6">
        <f t="shared" si="92"/>
        <v>0</v>
      </c>
      <c r="BG17" s="6">
        <f>SUM([1]Önkormányzat!$BZ$139)</f>
        <v>0</v>
      </c>
      <c r="BH17" s="6"/>
      <c r="BI17" s="6">
        <f t="shared" si="93"/>
        <v>0</v>
      </c>
      <c r="BJ17" s="6"/>
      <c r="BK17" s="6"/>
      <c r="BL17" s="6">
        <f t="shared" si="94"/>
        <v>0</v>
      </c>
      <c r="BM17" s="6">
        <f>SUM([1]Önkormányzat!$CI$139)</f>
        <v>0</v>
      </c>
      <c r="BN17" s="6"/>
      <c r="BO17" s="6">
        <f t="shared" si="95"/>
        <v>0</v>
      </c>
      <c r="BP17" s="6"/>
      <c r="BQ17" s="6"/>
      <c r="BR17" s="6">
        <f t="shared" si="96"/>
        <v>0</v>
      </c>
      <c r="BS17" s="6">
        <f>SUM([1]Önkormányzat!$CV$139)</f>
        <v>0</v>
      </c>
      <c r="BT17" s="6"/>
      <c r="BU17" s="6">
        <f t="shared" si="97"/>
        <v>0</v>
      </c>
      <c r="BV17" s="6"/>
      <c r="BW17" s="6"/>
      <c r="BX17" s="6">
        <f t="shared" si="98"/>
        <v>0</v>
      </c>
      <c r="BY17" s="6">
        <f>SUM([1]Önkormányzat!$DD$139)</f>
        <v>0</v>
      </c>
      <c r="BZ17" s="6"/>
      <c r="CA17" s="6">
        <f t="shared" si="99"/>
        <v>0</v>
      </c>
      <c r="CB17" s="6"/>
      <c r="CC17" s="6"/>
      <c r="CD17" s="6">
        <f t="shared" si="100"/>
        <v>0</v>
      </c>
      <c r="CE17" s="6"/>
      <c r="CF17" s="6"/>
      <c r="CG17" s="6">
        <f t="shared" si="138"/>
        <v>0</v>
      </c>
      <c r="CH17" s="6"/>
      <c r="CI17" s="6"/>
      <c r="CJ17" s="6">
        <f t="shared" si="101"/>
        <v>0</v>
      </c>
      <c r="CK17" s="6"/>
      <c r="CL17" s="6"/>
      <c r="CM17" s="6">
        <f t="shared" si="102"/>
        <v>0</v>
      </c>
      <c r="CN17" s="6"/>
      <c r="CO17" s="6"/>
      <c r="CP17" s="6">
        <f t="shared" si="103"/>
        <v>0</v>
      </c>
      <c r="CQ17" s="6"/>
      <c r="CR17" s="6"/>
      <c r="CS17" s="6">
        <f t="shared" si="104"/>
        <v>0</v>
      </c>
      <c r="CT17" s="6"/>
      <c r="CU17" s="6"/>
      <c r="CV17" s="6">
        <f t="shared" si="105"/>
        <v>0</v>
      </c>
      <c r="CW17" s="6">
        <f>SUM([1]Önkormányzat!$EB$139)</f>
        <v>0</v>
      </c>
      <c r="CX17" s="6"/>
      <c r="CY17" s="6">
        <f t="shared" si="106"/>
        <v>0</v>
      </c>
      <c r="CZ17" s="6">
        <f>SUM([1]Önkormányzat!$AC$139)</f>
        <v>0</v>
      </c>
      <c r="DA17" s="6"/>
      <c r="DB17" s="6">
        <f t="shared" si="107"/>
        <v>0</v>
      </c>
      <c r="DC17" s="6"/>
      <c r="DD17" s="6"/>
      <c r="DE17" s="6">
        <f t="shared" si="108"/>
        <v>0</v>
      </c>
      <c r="DF17" s="6">
        <f>SUM([1]Önkormányzat!$DN$139)</f>
        <v>0</v>
      </c>
      <c r="DG17" s="6"/>
      <c r="DH17" s="6">
        <f t="shared" si="109"/>
        <v>0</v>
      </c>
      <c r="DI17" s="6">
        <f>SUM([1]Önkormányzat!$EI$139)</f>
        <v>0</v>
      </c>
      <c r="DJ17" s="6"/>
      <c r="DK17" s="6">
        <f t="shared" si="110"/>
        <v>0</v>
      </c>
      <c r="DL17" s="6"/>
      <c r="DM17" s="6"/>
      <c r="DN17" s="6">
        <f t="shared" si="111"/>
        <v>0</v>
      </c>
      <c r="DO17" s="6"/>
      <c r="DP17" s="6"/>
      <c r="DQ17" s="6">
        <f t="shared" si="112"/>
        <v>0</v>
      </c>
      <c r="DR17" s="595">
        <f t="shared" si="113"/>
        <v>240339</v>
      </c>
      <c r="DS17" s="595">
        <f t="shared" si="160"/>
        <v>-40056</v>
      </c>
      <c r="DT17" s="595">
        <f t="shared" si="161"/>
        <v>200283</v>
      </c>
      <c r="DU17" s="7"/>
      <c r="DV17" s="7"/>
      <c r="DW17" s="7"/>
      <c r="DX17" s="6"/>
      <c r="DY17" s="6"/>
      <c r="DZ17" s="6"/>
      <c r="EA17" s="6"/>
      <c r="EB17" s="6"/>
      <c r="EC17" s="6"/>
      <c r="ED17" s="6">
        <f>SUM([1]Hivatal!$V$194)</f>
        <v>0</v>
      </c>
      <c r="EE17" s="6"/>
      <c r="EF17" s="6">
        <f t="shared" si="114"/>
        <v>0</v>
      </c>
      <c r="EG17" s="6">
        <f>SUM([1]Hivatal!$Z$194)</f>
        <v>0</v>
      </c>
      <c r="EH17" s="6"/>
      <c r="EI17" s="6">
        <f t="shared" si="115"/>
        <v>0</v>
      </c>
      <c r="EJ17" s="6">
        <f>SUM([1]Hivatal!$AJ$194)</f>
        <v>0</v>
      </c>
      <c r="EK17" s="6"/>
      <c r="EL17" s="6">
        <f t="shared" si="116"/>
        <v>0</v>
      </c>
      <c r="EM17" s="6">
        <f>SUM([1]Hivatal!$AD$194)</f>
        <v>0</v>
      </c>
      <c r="EN17" s="6"/>
      <c r="EO17" s="6">
        <f t="shared" si="117"/>
        <v>0</v>
      </c>
      <c r="EP17" s="6">
        <f>SUM([1]Hivatal!$AR$194)</f>
        <v>0</v>
      </c>
      <c r="EQ17" s="6"/>
      <c r="ER17" s="6">
        <f t="shared" si="118"/>
        <v>0</v>
      </c>
      <c r="ES17" s="6">
        <f>SUM([1]Hivatal!$AZ$194)</f>
        <v>0</v>
      </c>
      <c r="ET17" s="6"/>
      <c r="EU17" s="6">
        <f t="shared" si="119"/>
        <v>0</v>
      </c>
      <c r="EV17" s="595">
        <f t="shared" si="120"/>
        <v>0</v>
      </c>
      <c r="EW17" s="595">
        <f t="shared" si="162"/>
        <v>0</v>
      </c>
      <c r="EX17" s="595">
        <f t="shared" si="163"/>
        <v>0</v>
      </c>
      <c r="EY17" s="6"/>
      <c r="EZ17" s="6"/>
      <c r="FA17" s="6"/>
      <c r="FB17" s="6"/>
      <c r="FC17" s="6"/>
      <c r="FD17" s="6">
        <f t="shared" si="121"/>
        <v>0</v>
      </c>
      <c r="FE17" s="6"/>
      <c r="FF17" s="6"/>
      <c r="FG17" s="6">
        <f t="shared" si="122"/>
        <v>0</v>
      </c>
      <c r="FH17" s="6"/>
      <c r="FI17" s="6"/>
      <c r="FJ17" s="6">
        <f t="shared" si="123"/>
        <v>0</v>
      </c>
      <c r="FK17" s="6"/>
      <c r="FL17" s="6"/>
      <c r="FM17" s="6">
        <f t="shared" si="124"/>
        <v>0</v>
      </c>
      <c r="FN17" s="6"/>
      <c r="FO17" s="6"/>
      <c r="FP17" s="6">
        <f t="shared" si="125"/>
        <v>0</v>
      </c>
      <c r="FQ17" s="6"/>
      <c r="FR17" s="6"/>
      <c r="FS17" s="6">
        <f t="shared" si="126"/>
        <v>0</v>
      </c>
      <c r="FT17" s="6"/>
      <c r="FU17" s="6"/>
      <c r="FV17" s="6">
        <f t="shared" si="127"/>
        <v>0</v>
      </c>
      <c r="FW17" s="6"/>
      <c r="FX17" s="6"/>
      <c r="FY17" s="6">
        <f t="shared" si="128"/>
        <v>0</v>
      </c>
      <c r="FZ17" s="6"/>
      <c r="GA17" s="6"/>
      <c r="GB17" s="6">
        <f t="shared" si="129"/>
        <v>0</v>
      </c>
      <c r="GC17" s="6"/>
      <c r="GD17" s="6"/>
      <c r="GE17" s="6">
        <f t="shared" si="130"/>
        <v>0</v>
      </c>
      <c r="GF17" s="6"/>
      <c r="GG17" s="6"/>
      <c r="GH17" s="6">
        <f t="shared" si="131"/>
        <v>0</v>
      </c>
      <c r="GI17" s="6"/>
      <c r="GJ17" s="6"/>
      <c r="GK17" s="6">
        <f t="shared" si="132"/>
        <v>0</v>
      </c>
      <c r="GL17" s="595">
        <f t="shared" si="133"/>
        <v>0</v>
      </c>
      <c r="GM17" s="595">
        <f t="shared" si="164"/>
        <v>0</v>
      </c>
      <c r="GN17" s="595">
        <f t="shared" si="165"/>
        <v>0</v>
      </c>
      <c r="GO17" s="7"/>
      <c r="GP17" s="7"/>
      <c r="GQ17" s="7">
        <f t="shared" si="134"/>
        <v>0</v>
      </c>
      <c r="GR17" s="7"/>
      <c r="GS17" s="7"/>
      <c r="GT17" s="7">
        <f t="shared" si="135"/>
        <v>0</v>
      </c>
      <c r="GU17" s="7"/>
      <c r="GV17" s="7"/>
      <c r="GW17" s="7">
        <f t="shared" si="136"/>
        <v>0</v>
      </c>
      <c r="GX17" s="7">
        <f t="shared" si="137"/>
        <v>0</v>
      </c>
      <c r="GY17" s="7">
        <f t="shared" si="166"/>
        <v>0</v>
      </c>
      <c r="GZ17" s="7">
        <f t="shared" si="167"/>
        <v>0</v>
      </c>
      <c r="HA17" s="344">
        <f t="shared" si="67"/>
        <v>240339</v>
      </c>
      <c r="HB17" s="344">
        <f t="shared" si="168"/>
        <v>-40056</v>
      </c>
      <c r="HC17" s="131">
        <f t="shared" si="169"/>
        <v>200283</v>
      </c>
    </row>
    <row r="18" spans="1:211" s="12" customFormat="1" x14ac:dyDescent="0.2">
      <c r="A18" s="114" t="s">
        <v>386</v>
      </c>
      <c r="B18" s="5">
        <f>B19+B20+B21</f>
        <v>0</v>
      </c>
      <c r="C18" s="5">
        <f t="shared" ref="C18:BO18" si="170">C19+C20+C21</f>
        <v>0</v>
      </c>
      <c r="D18" s="5">
        <f t="shared" si="170"/>
        <v>0</v>
      </c>
      <c r="E18" s="5">
        <f t="shared" si="170"/>
        <v>0</v>
      </c>
      <c r="F18" s="5">
        <f t="shared" si="170"/>
        <v>0</v>
      </c>
      <c r="G18" s="5">
        <f t="shared" si="170"/>
        <v>0</v>
      </c>
      <c r="H18" s="5">
        <f t="shared" si="170"/>
        <v>0</v>
      </c>
      <c r="I18" s="5">
        <f t="shared" si="170"/>
        <v>0</v>
      </c>
      <c r="J18" s="5">
        <f t="shared" si="170"/>
        <v>0</v>
      </c>
      <c r="K18" s="5">
        <f t="shared" si="170"/>
        <v>0</v>
      </c>
      <c r="L18" s="5">
        <f t="shared" si="170"/>
        <v>0</v>
      </c>
      <c r="M18" s="5">
        <f t="shared" si="170"/>
        <v>0</v>
      </c>
      <c r="N18" s="5">
        <f t="shared" si="170"/>
        <v>0</v>
      </c>
      <c r="O18" s="5">
        <f t="shared" si="170"/>
        <v>0</v>
      </c>
      <c r="P18" s="5">
        <f t="shared" si="170"/>
        <v>0</v>
      </c>
      <c r="Q18" s="5">
        <f t="shared" si="170"/>
        <v>0</v>
      </c>
      <c r="R18" s="5">
        <f t="shared" si="170"/>
        <v>0</v>
      </c>
      <c r="S18" s="5">
        <f t="shared" si="170"/>
        <v>0</v>
      </c>
      <c r="T18" s="5">
        <f t="shared" si="170"/>
        <v>0</v>
      </c>
      <c r="U18" s="5">
        <f t="shared" si="170"/>
        <v>0</v>
      </c>
      <c r="V18" s="5">
        <f t="shared" si="170"/>
        <v>0</v>
      </c>
      <c r="W18" s="5">
        <f t="shared" si="170"/>
        <v>0</v>
      </c>
      <c r="X18" s="5">
        <f t="shared" si="170"/>
        <v>0</v>
      </c>
      <c r="Y18" s="5">
        <f t="shared" si="170"/>
        <v>0</v>
      </c>
      <c r="Z18" s="5">
        <f t="shared" si="170"/>
        <v>0</v>
      </c>
      <c r="AA18" s="5">
        <f t="shared" si="170"/>
        <v>0</v>
      </c>
      <c r="AB18" s="5">
        <f t="shared" si="170"/>
        <v>0</v>
      </c>
      <c r="AC18" s="5">
        <f t="shared" si="170"/>
        <v>0</v>
      </c>
      <c r="AD18" s="5">
        <f t="shared" si="170"/>
        <v>0</v>
      </c>
      <c r="AE18" s="5">
        <f t="shared" si="170"/>
        <v>0</v>
      </c>
      <c r="AF18" s="5">
        <f t="shared" si="170"/>
        <v>0</v>
      </c>
      <c r="AG18" s="5">
        <f t="shared" si="170"/>
        <v>0</v>
      </c>
      <c r="AH18" s="5">
        <f t="shared" si="170"/>
        <v>0</v>
      </c>
      <c r="AI18" s="5">
        <f t="shared" si="170"/>
        <v>0</v>
      </c>
      <c r="AJ18" s="5">
        <f t="shared" si="170"/>
        <v>0</v>
      </c>
      <c r="AK18" s="5">
        <f t="shared" si="170"/>
        <v>0</v>
      </c>
      <c r="AL18" s="5">
        <f t="shared" si="170"/>
        <v>0</v>
      </c>
      <c r="AM18" s="5">
        <f t="shared" si="170"/>
        <v>0</v>
      </c>
      <c r="AN18" s="5">
        <f t="shared" si="170"/>
        <v>0</v>
      </c>
      <c r="AO18" s="5">
        <f t="shared" si="170"/>
        <v>21733</v>
      </c>
      <c r="AP18" s="5">
        <f t="shared" si="170"/>
        <v>0</v>
      </c>
      <c r="AQ18" s="5">
        <f t="shared" si="170"/>
        <v>21733</v>
      </c>
      <c r="AR18" s="5">
        <f t="shared" si="170"/>
        <v>0</v>
      </c>
      <c r="AS18" s="5">
        <f t="shared" si="170"/>
        <v>0</v>
      </c>
      <c r="AT18" s="5">
        <f t="shared" si="170"/>
        <v>0</v>
      </c>
      <c r="AU18" s="5">
        <f t="shared" si="170"/>
        <v>0</v>
      </c>
      <c r="AV18" s="5">
        <f t="shared" si="170"/>
        <v>0</v>
      </c>
      <c r="AW18" s="5">
        <f t="shared" si="170"/>
        <v>0</v>
      </c>
      <c r="AX18" s="5">
        <f t="shared" si="170"/>
        <v>0</v>
      </c>
      <c r="AY18" s="5">
        <f t="shared" si="170"/>
        <v>0</v>
      </c>
      <c r="AZ18" s="5">
        <f t="shared" si="170"/>
        <v>0</v>
      </c>
      <c r="BA18" s="5">
        <f t="shared" si="170"/>
        <v>0</v>
      </c>
      <c r="BB18" s="5">
        <f t="shared" si="170"/>
        <v>0</v>
      </c>
      <c r="BC18" s="5">
        <f t="shared" si="170"/>
        <v>0</v>
      </c>
      <c r="BD18" s="5">
        <f t="shared" si="170"/>
        <v>0</v>
      </c>
      <c r="BE18" s="5">
        <f t="shared" si="170"/>
        <v>0</v>
      </c>
      <c r="BF18" s="5">
        <f t="shared" si="170"/>
        <v>0</v>
      </c>
      <c r="BG18" s="5">
        <f t="shared" si="170"/>
        <v>0</v>
      </c>
      <c r="BH18" s="5">
        <f t="shared" si="170"/>
        <v>0</v>
      </c>
      <c r="BI18" s="5">
        <f t="shared" si="170"/>
        <v>0</v>
      </c>
      <c r="BJ18" s="5">
        <f t="shared" si="170"/>
        <v>0</v>
      </c>
      <c r="BK18" s="5">
        <f t="shared" si="170"/>
        <v>0</v>
      </c>
      <c r="BL18" s="5">
        <f t="shared" si="170"/>
        <v>0</v>
      </c>
      <c r="BM18" s="5">
        <f t="shared" si="170"/>
        <v>0</v>
      </c>
      <c r="BN18" s="5">
        <f t="shared" si="170"/>
        <v>0</v>
      </c>
      <c r="BO18" s="5">
        <f t="shared" si="170"/>
        <v>0</v>
      </c>
      <c r="BP18" s="5">
        <f t="shared" ref="BP18:DR18" si="171">BP19+BP20+BP21</f>
        <v>412</v>
      </c>
      <c r="BQ18" s="5">
        <f t="shared" si="171"/>
        <v>0</v>
      </c>
      <c r="BR18" s="5">
        <f t="shared" si="171"/>
        <v>412</v>
      </c>
      <c r="BS18" s="5">
        <f t="shared" si="171"/>
        <v>0</v>
      </c>
      <c r="BT18" s="5">
        <f t="shared" si="171"/>
        <v>0</v>
      </c>
      <c r="BU18" s="5">
        <f t="shared" si="171"/>
        <v>0</v>
      </c>
      <c r="BV18" s="5">
        <f t="shared" si="171"/>
        <v>0</v>
      </c>
      <c r="BW18" s="5">
        <f t="shared" si="171"/>
        <v>0</v>
      </c>
      <c r="BX18" s="5">
        <f t="shared" si="171"/>
        <v>0</v>
      </c>
      <c r="BY18" s="5">
        <f t="shared" si="171"/>
        <v>0</v>
      </c>
      <c r="BZ18" s="5">
        <f t="shared" si="171"/>
        <v>0</v>
      </c>
      <c r="CA18" s="5">
        <f t="shared" si="171"/>
        <v>0</v>
      </c>
      <c r="CB18" s="5">
        <f t="shared" si="171"/>
        <v>0</v>
      </c>
      <c r="CC18" s="5">
        <f t="shared" si="171"/>
        <v>0</v>
      </c>
      <c r="CD18" s="5">
        <f t="shared" si="171"/>
        <v>0</v>
      </c>
      <c r="CE18" s="5">
        <f t="shared" si="171"/>
        <v>103300</v>
      </c>
      <c r="CF18" s="5">
        <f t="shared" si="171"/>
        <v>0</v>
      </c>
      <c r="CG18" s="5">
        <f t="shared" si="171"/>
        <v>103300</v>
      </c>
      <c r="CH18" s="5">
        <f t="shared" si="171"/>
        <v>0</v>
      </c>
      <c r="CI18" s="5">
        <f t="shared" si="171"/>
        <v>0</v>
      </c>
      <c r="CJ18" s="5">
        <f t="shared" si="171"/>
        <v>0</v>
      </c>
      <c r="CK18" s="5">
        <f t="shared" si="171"/>
        <v>0</v>
      </c>
      <c r="CL18" s="5">
        <f t="shared" si="171"/>
        <v>0</v>
      </c>
      <c r="CM18" s="5">
        <f t="shared" si="171"/>
        <v>0</v>
      </c>
      <c r="CN18" s="5">
        <f t="shared" si="171"/>
        <v>0</v>
      </c>
      <c r="CO18" s="5">
        <f t="shared" si="171"/>
        <v>0</v>
      </c>
      <c r="CP18" s="5">
        <f t="shared" si="171"/>
        <v>0</v>
      </c>
      <c r="CQ18" s="5">
        <f t="shared" si="171"/>
        <v>0</v>
      </c>
      <c r="CR18" s="5">
        <f t="shared" si="171"/>
        <v>0</v>
      </c>
      <c r="CS18" s="5">
        <f t="shared" si="171"/>
        <v>0</v>
      </c>
      <c r="CT18" s="5">
        <f t="shared" si="171"/>
        <v>0</v>
      </c>
      <c r="CU18" s="5">
        <f t="shared" si="171"/>
        <v>0</v>
      </c>
      <c r="CV18" s="5">
        <f t="shared" si="171"/>
        <v>0</v>
      </c>
      <c r="CW18" s="5">
        <f t="shared" si="171"/>
        <v>0</v>
      </c>
      <c r="CX18" s="5">
        <f t="shared" si="171"/>
        <v>0</v>
      </c>
      <c r="CY18" s="5">
        <f t="shared" si="171"/>
        <v>0</v>
      </c>
      <c r="CZ18" s="5">
        <f t="shared" si="171"/>
        <v>0</v>
      </c>
      <c r="DA18" s="5">
        <f t="shared" si="171"/>
        <v>0</v>
      </c>
      <c r="DB18" s="5">
        <f t="shared" si="171"/>
        <v>0</v>
      </c>
      <c r="DC18" s="5">
        <f t="shared" si="171"/>
        <v>0</v>
      </c>
      <c r="DD18" s="5">
        <f t="shared" si="171"/>
        <v>0</v>
      </c>
      <c r="DE18" s="5">
        <f t="shared" si="171"/>
        <v>0</v>
      </c>
      <c r="DF18" s="5">
        <f t="shared" si="171"/>
        <v>0</v>
      </c>
      <c r="DG18" s="5">
        <f t="shared" si="171"/>
        <v>0</v>
      </c>
      <c r="DH18" s="5">
        <f t="shared" si="171"/>
        <v>0</v>
      </c>
      <c r="DI18" s="5">
        <f t="shared" si="171"/>
        <v>0</v>
      </c>
      <c r="DJ18" s="5">
        <f t="shared" si="171"/>
        <v>0</v>
      </c>
      <c r="DK18" s="5">
        <f t="shared" si="171"/>
        <v>0</v>
      </c>
      <c r="DL18" s="5">
        <f t="shared" si="171"/>
        <v>0</v>
      </c>
      <c r="DM18" s="5">
        <f t="shared" si="171"/>
        <v>0</v>
      </c>
      <c r="DN18" s="5">
        <f t="shared" si="171"/>
        <v>0</v>
      </c>
      <c r="DO18" s="5">
        <f t="shared" si="171"/>
        <v>0</v>
      </c>
      <c r="DP18" s="5">
        <f t="shared" si="171"/>
        <v>0</v>
      </c>
      <c r="DQ18" s="5">
        <f t="shared" si="171"/>
        <v>0</v>
      </c>
      <c r="DR18" s="596">
        <f t="shared" si="171"/>
        <v>125445</v>
      </c>
      <c r="DS18" s="596">
        <f t="shared" ref="DS18" si="172">DS19+DS20+DS21</f>
        <v>0</v>
      </c>
      <c r="DT18" s="596">
        <f t="shared" ref="DT18" si="173">DT19+DT20+DT21</f>
        <v>125445</v>
      </c>
      <c r="DU18" s="5">
        <f t="shared" ref="DU18:EV18" si="174">DU19+DU20+DU21</f>
        <v>0</v>
      </c>
      <c r="DV18" s="5">
        <f t="shared" si="174"/>
        <v>0</v>
      </c>
      <c r="DW18" s="5">
        <f t="shared" si="174"/>
        <v>0</v>
      </c>
      <c r="DX18" s="5">
        <f t="shared" si="174"/>
        <v>0</v>
      </c>
      <c r="DY18" s="5">
        <f t="shared" si="174"/>
        <v>0</v>
      </c>
      <c r="DZ18" s="5">
        <f t="shared" si="174"/>
        <v>0</v>
      </c>
      <c r="EA18" s="5">
        <f t="shared" si="174"/>
        <v>0</v>
      </c>
      <c r="EB18" s="5">
        <f t="shared" si="174"/>
        <v>0</v>
      </c>
      <c r="EC18" s="5">
        <f t="shared" si="174"/>
        <v>0</v>
      </c>
      <c r="ED18" s="5">
        <f t="shared" si="174"/>
        <v>51500</v>
      </c>
      <c r="EE18" s="5">
        <f t="shared" si="174"/>
        <v>0</v>
      </c>
      <c r="EF18" s="5">
        <f t="shared" si="174"/>
        <v>51500</v>
      </c>
      <c r="EG18" s="5">
        <f t="shared" si="174"/>
        <v>73327</v>
      </c>
      <c r="EH18" s="5">
        <f t="shared" si="174"/>
        <v>0</v>
      </c>
      <c r="EI18" s="5">
        <f t="shared" ref="EI18" si="175">EI19+EI20+EI21</f>
        <v>73327</v>
      </c>
      <c r="EJ18" s="5">
        <f t="shared" si="174"/>
        <v>0</v>
      </c>
      <c r="EK18" s="5">
        <f t="shared" si="174"/>
        <v>0</v>
      </c>
      <c r="EL18" s="5">
        <f t="shared" ref="EL18" si="176">EL19+EL20+EL21</f>
        <v>0</v>
      </c>
      <c r="EM18" s="5">
        <f t="shared" si="174"/>
        <v>0</v>
      </c>
      <c r="EN18" s="5">
        <f t="shared" si="174"/>
        <v>0</v>
      </c>
      <c r="EO18" s="5">
        <f t="shared" ref="EO18" si="177">EO19+EO20+EO21</f>
        <v>0</v>
      </c>
      <c r="EP18" s="5">
        <f t="shared" si="174"/>
        <v>0</v>
      </c>
      <c r="EQ18" s="5">
        <f t="shared" si="174"/>
        <v>0</v>
      </c>
      <c r="ER18" s="5">
        <f t="shared" ref="ER18" si="178">ER19+ER20+ER21</f>
        <v>0</v>
      </c>
      <c r="ES18" s="5">
        <f t="shared" si="174"/>
        <v>2000</v>
      </c>
      <c r="ET18" s="5">
        <f t="shared" si="174"/>
        <v>0</v>
      </c>
      <c r="EU18" s="5">
        <f t="shared" ref="EU18" si="179">EU19+EU20+EU21</f>
        <v>2000</v>
      </c>
      <c r="EV18" s="596">
        <f t="shared" si="174"/>
        <v>126827</v>
      </c>
      <c r="EW18" s="596">
        <f t="shared" ref="EW18:EX18" si="180">EW19+EW20+EW21</f>
        <v>0</v>
      </c>
      <c r="EX18" s="596">
        <f t="shared" si="180"/>
        <v>126827</v>
      </c>
      <c r="EY18" s="5">
        <f>EY19+EY20+EY21</f>
        <v>0</v>
      </c>
      <c r="EZ18" s="5">
        <f t="shared" ref="EZ18:GL18" si="181">EZ19+EZ20+EZ21</f>
        <v>0</v>
      </c>
      <c r="FA18" s="5">
        <f t="shared" si="181"/>
        <v>0</v>
      </c>
      <c r="FB18" s="5">
        <f t="shared" si="181"/>
        <v>38</v>
      </c>
      <c r="FC18" s="5">
        <f t="shared" si="181"/>
        <v>0</v>
      </c>
      <c r="FD18" s="5">
        <f t="shared" si="181"/>
        <v>38</v>
      </c>
      <c r="FE18" s="5">
        <f t="shared" si="181"/>
        <v>385</v>
      </c>
      <c r="FF18" s="5">
        <f t="shared" si="181"/>
        <v>0</v>
      </c>
      <c r="FG18" s="5">
        <f t="shared" si="181"/>
        <v>385</v>
      </c>
      <c r="FH18" s="5">
        <f t="shared" si="181"/>
        <v>1000</v>
      </c>
      <c r="FI18" s="5">
        <f t="shared" si="181"/>
        <v>0</v>
      </c>
      <c r="FJ18" s="5">
        <f t="shared" si="181"/>
        <v>1000</v>
      </c>
      <c r="FK18" s="5">
        <f t="shared" si="181"/>
        <v>122</v>
      </c>
      <c r="FL18" s="5">
        <f t="shared" si="181"/>
        <v>0</v>
      </c>
      <c r="FM18" s="5">
        <f t="shared" si="181"/>
        <v>122</v>
      </c>
      <c r="FN18" s="5">
        <f t="shared" si="181"/>
        <v>150</v>
      </c>
      <c r="FO18" s="5">
        <f t="shared" si="181"/>
        <v>0</v>
      </c>
      <c r="FP18" s="5">
        <f t="shared" si="181"/>
        <v>150</v>
      </c>
      <c r="FQ18" s="5">
        <f t="shared" si="181"/>
        <v>2330</v>
      </c>
      <c r="FR18" s="5">
        <f t="shared" si="181"/>
        <v>0</v>
      </c>
      <c r="FS18" s="5">
        <f t="shared" si="181"/>
        <v>2330</v>
      </c>
      <c r="FT18" s="5">
        <f t="shared" si="181"/>
        <v>18491</v>
      </c>
      <c r="FU18" s="5">
        <f t="shared" si="181"/>
        <v>19100</v>
      </c>
      <c r="FV18" s="5">
        <f t="shared" si="181"/>
        <v>37591</v>
      </c>
      <c r="FW18" s="5">
        <f t="shared" si="181"/>
        <v>4397</v>
      </c>
      <c r="FX18" s="5">
        <f t="shared" si="181"/>
        <v>0</v>
      </c>
      <c r="FY18" s="5">
        <f t="shared" si="181"/>
        <v>4397</v>
      </c>
      <c r="FZ18" s="5">
        <f t="shared" si="181"/>
        <v>0</v>
      </c>
      <c r="GA18" s="5">
        <f t="shared" si="181"/>
        <v>0</v>
      </c>
      <c r="GB18" s="5">
        <f t="shared" si="181"/>
        <v>0</v>
      </c>
      <c r="GC18" s="5">
        <f t="shared" si="181"/>
        <v>8007</v>
      </c>
      <c r="GD18" s="5">
        <f t="shared" si="181"/>
        <v>0</v>
      </c>
      <c r="GE18" s="5">
        <f t="shared" si="181"/>
        <v>8007</v>
      </c>
      <c r="GF18" s="5">
        <f t="shared" si="181"/>
        <v>3352</v>
      </c>
      <c r="GG18" s="5">
        <f t="shared" si="181"/>
        <v>0</v>
      </c>
      <c r="GH18" s="5">
        <f t="shared" si="181"/>
        <v>3352</v>
      </c>
      <c r="GI18" s="5">
        <f t="shared" si="181"/>
        <v>1585</v>
      </c>
      <c r="GJ18" s="5">
        <f t="shared" si="181"/>
        <v>0</v>
      </c>
      <c r="GK18" s="5">
        <f t="shared" si="181"/>
        <v>1585</v>
      </c>
      <c r="GL18" s="596">
        <f t="shared" si="181"/>
        <v>39857</v>
      </c>
      <c r="GM18" s="596">
        <f t="shared" ref="GM18" si="182">GM19+GM20+GM21</f>
        <v>19100</v>
      </c>
      <c r="GN18" s="596">
        <f t="shared" ref="GN18" si="183">GN19+GN20+GN21</f>
        <v>58957</v>
      </c>
      <c r="GO18" s="5">
        <f>GO19+GO20+GO21</f>
        <v>42660</v>
      </c>
      <c r="GP18" s="5">
        <f t="shared" ref="GP18:HA18" si="184">GP19+GP20+GP21</f>
        <v>20602</v>
      </c>
      <c r="GQ18" s="5">
        <f t="shared" si="184"/>
        <v>63262</v>
      </c>
      <c r="GR18" s="5">
        <f t="shared" si="184"/>
        <v>6515</v>
      </c>
      <c r="GS18" s="5">
        <f t="shared" si="184"/>
        <v>0</v>
      </c>
      <c r="GT18" s="5">
        <f t="shared" si="184"/>
        <v>6515</v>
      </c>
      <c r="GU18" s="5">
        <f t="shared" si="184"/>
        <v>184602</v>
      </c>
      <c r="GV18" s="5">
        <f t="shared" si="184"/>
        <v>315</v>
      </c>
      <c r="GW18" s="5">
        <f t="shared" si="184"/>
        <v>184917</v>
      </c>
      <c r="GX18" s="5">
        <f t="shared" si="184"/>
        <v>273634</v>
      </c>
      <c r="GY18" s="5">
        <f t="shared" ref="GY18" si="185">GY19+GY20+GY21</f>
        <v>40017</v>
      </c>
      <c r="GZ18" s="5">
        <f t="shared" ref="GZ18" si="186">GZ19+GZ20+GZ21</f>
        <v>313651</v>
      </c>
      <c r="HA18" s="5">
        <f t="shared" si="184"/>
        <v>525906</v>
      </c>
      <c r="HB18" s="5">
        <f t="shared" ref="HB18" si="187">HB19+HB20+HB21</f>
        <v>40017</v>
      </c>
      <c r="HC18" s="115">
        <f t="shared" ref="HC18" si="188">HC19+HC20+HC21</f>
        <v>565923</v>
      </c>
    </row>
    <row r="19" spans="1:211" x14ac:dyDescent="0.2">
      <c r="A19" s="112" t="s">
        <v>387</v>
      </c>
      <c r="B19" s="6">
        <f>SUM([1]Önkormányzat!$F$183)</f>
        <v>0</v>
      </c>
      <c r="C19" s="6"/>
      <c r="D19" s="6">
        <f t="shared" si="74"/>
        <v>0</v>
      </c>
      <c r="E19" s="6"/>
      <c r="F19" s="6"/>
      <c r="G19" s="6">
        <f t="shared" si="75"/>
        <v>0</v>
      </c>
      <c r="H19" s="6"/>
      <c r="I19" s="6"/>
      <c r="J19" s="6">
        <f t="shared" si="76"/>
        <v>0</v>
      </c>
      <c r="K19" s="6"/>
      <c r="L19" s="6"/>
      <c r="M19" s="6">
        <f t="shared" si="77"/>
        <v>0</v>
      </c>
      <c r="N19" s="6"/>
      <c r="O19" s="6"/>
      <c r="P19" s="6">
        <f t="shared" si="78"/>
        <v>0</v>
      </c>
      <c r="Q19" s="6"/>
      <c r="R19" s="6"/>
      <c r="S19" s="6">
        <f t="shared" si="79"/>
        <v>0</v>
      </c>
      <c r="T19" s="6">
        <f>SUM([1]Önkormányzat!$AN$183)</f>
        <v>0</v>
      </c>
      <c r="U19" s="6"/>
      <c r="V19" s="6">
        <f t="shared" si="80"/>
        <v>0</v>
      </c>
      <c r="W19" s="6">
        <f>SUM([1]Önkormányzat!$AQ$183)</f>
        <v>0</v>
      </c>
      <c r="X19" s="6"/>
      <c r="Y19" s="6">
        <f t="shared" si="81"/>
        <v>0</v>
      </c>
      <c r="Z19" s="6">
        <f>SUM([1]Önkormányzat!$AU$183)</f>
        <v>0</v>
      </c>
      <c r="AA19" s="6"/>
      <c r="AB19" s="6">
        <f t="shared" si="82"/>
        <v>0</v>
      </c>
      <c r="AC19" s="6">
        <f>SUM([1]Önkormányzat!$AZ$183)</f>
        <v>0</v>
      </c>
      <c r="AD19" s="6"/>
      <c r="AE19" s="6">
        <f t="shared" si="83"/>
        <v>0</v>
      </c>
      <c r="AF19" s="6">
        <f>SUM([1]Önkormányzat!$U$183)</f>
        <v>0</v>
      </c>
      <c r="AG19" s="6"/>
      <c r="AH19" s="6">
        <f t="shared" si="84"/>
        <v>0</v>
      </c>
      <c r="AI19" s="6">
        <f>SUM([1]Önkormányzat!$Y$183)</f>
        <v>0</v>
      </c>
      <c r="AJ19" s="6"/>
      <c r="AK19" s="6">
        <f t="shared" si="85"/>
        <v>0</v>
      </c>
      <c r="AL19" s="6">
        <f>SUM([1]Önkormányzat!$BG$183)</f>
        <v>0</v>
      </c>
      <c r="AM19" s="6"/>
      <c r="AN19" s="6">
        <f t="shared" si="86"/>
        <v>0</v>
      </c>
      <c r="AO19" s="6">
        <v>21733</v>
      </c>
      <c r="AP19" s="6"/>
      <c r="AQ19" s="6">
        <f t="shared" si="87"/>
        <v>21733</v>
      </c>
      <c r="AR19" s="6"/>
      <c r="AS19" s="6"/>
      <c r="AT19" s="6">
        <f t="shared" si="88"/>
        <v>0</v>
      </c>
      <c r="AU19" s="6">
        <f>[1]Önkormányzat!$CO$183</f>
        <v>0</v>
      </c>
      <c r="AV19" s="6"/>
      <c r="AW19" s="6">
        <f t="shared" si="89"/>
        <v>0</v>
      </c>
      <c r="AX19" s="6">
        <f>SUM([1]Önkormányzat!$BR$183)</f>
        <v>0</v>
      </c>
      <c r="AY19" s="6"/>
      <c r="AZ19" s="6">
        <f t="shared" si="90"/>
        <v>0</v>
      </c>
      <c r="BA19" s="6"/>
      <c r="BB19" s="6"/>
      <c r="BC19" s="6">
        <f t="shared" si="91"/>
        <v>0</v>
      </c>
      <c r="BD19" s="6">
        <f>SUM([1]Önkormányzat!$BW$183)</f>
        <v>0</v>
      </c>
      <c r="BE19" s="6"/>
      <c r="BF19" s="6">
        <f t="shared" si="92"/>
        <v>0</v>
      </c>
      <c r="BG19" s="6">
        <f>SUM([1]Önkormányzat!$BZ$183)</f>
        <v>0</v>
      </c>
      <c r="BH19" s="6"/>
      <c r="BI19" s="6">
        <f t="shared" si="93"/>
        <v>0</v>
      </c>
      <c r="BJ19" s="6"/>
      <c r="BK19" s="6"/>
      <c r="BL19" s="6">
        <f t="shared" si="94"/>
        <v>0</v>
      </c>
      <c r="BM19" s="6"/>
      <c r="BN19" s="6"/>
      <c r="BO19" s="6">
        <f t="shared" si="95"/>
        <v>0</v>
      </c>
      <c r="BP19" s="6">
        <f>'kiadás 11601'!N9</f>
        <v>412</v>
      </c>
      <c r="BQ19" s="6">
        <f>'kiadás 11601'!O9</f>
        <v>0</v>
      </c>
      <c r="BR19" s="6">
        <f>'kiadás 11601'!P9</f>
        <v>412</v>
      </c>
      <c r="BS19" s="6">
        <f>SUM([1]Önkormányzat!$CV$183)</f>
        <v>0</v>
      </c>
      <c r="BT19" s="6"/>
      <c r="BU19" s="6">
        <f t="shared" si="97"/>
        <v>0</v>
      </c>
      <c r="BV19" s="6"/>
      <c r="BW19" s="6"/>
      <c r="BX19" s="6">
        <f t="shared" si="98"/>
        <v>0</v>
      </c>
      <c r="BY19" s="6">
        <f>SUM([1]Önkormányzat!$DD$183)</f>
        <v>0</v>
      </c>
      <c r="BZ19" s="6"/>
      <c r="CA19" s="6">
        <f t="shared" si="99"/>
        <v>0</v>
      </c>
      <c r="CB19" s="6"/>
      <c r="CC19" s="6"/>
      <c r="CD19" s="6">
        <f t="shared" si="100"/>
        <v>0</v>
      </c>
      <c r="CE19" s="6">
        <f>kiadás11602!N28</f>
        <v>0</v>
      </c>
      <c r="CF19" s="6">
        <f>kiadás11602!O28</f>
        <v>0</v>
      </c>
      <c r="CG19" s="6">
        <f>kiadás11602!P28</f>
        <v>0</v>
      </c>
      <c r="CH19" s="6"/>
      <c r="CI19" s="6"/>
      <c r="CJ19" s="6">
        <f t="shared" si="101"/>
        <v>0</v>
      </c>
      <c r="CK19" s="6"/>
      <c r="CL19" s="6"/>
      <c r="CM19" s="6">
        <f t="shared" si="102"/>
        <v>0</v>
      </c>
      <c r="CN19" s="6"/>
      <c r="CO19" s="6"/>
      <c r="CP19" s="6">
        <f t="shared" si="103"/>
        <v>0</v>
      </c>
      <c r="CQ19" s="6"/>
      <c r="CR19" s="6"/>
      <c r="CS19" s="6">
        <f t="shared" si="104"/>
        <v>0</v>
      </c>
      <c r="CT19" s="6"/>
      <c r="CU19" s="6"/>
      <c r="CV19" s="6">
        <f t="shared" si="105"/>
        <v>0</v>
      </c>
      <c r="CW19" s="6">
        <f>SUM([1]Önkormányzat!$EB$183)</f>
        <v>0</v>
      </c>
      <c r="CX19" s="6"/>
      <c r="CY19" s="6">
        <f t="shared" si="106"/>
        <v>0</v>
      </c>
      <c r="CZ19" s="6">
        <f>SUM([1]Önkormányzat!$AC$183)</f>
        <v>0</v>
      </c>
      <c r="DA19" s="6"/>
      <c r="DB19" s="6">
        <f t="shared" si="107"/>
        <v>0</v>
      </c>
      <c r="DC19" s="6"/>
      <c r="DD19" s="6"/>
      <c r="DE19" s="6">
        <f t="shared" si="108"/>
        <v>0</v>
      </c>
      <c r="DF19" s="6">
        <f>SUM([1]Önkormányzat!$DN$183)</f>
        <v>0</v>
      </c>
      <c r="DG19" s="6"/>
      <c r="DH19" s="6">
        <f t="shared" si="109"/>
        <v>0</v>
      </c>
      <c r="DI19" s="6">
        <f>SUM([1]Önkormányzat!$EI$183)</f>
        <v>0</v>
      </c>
      <c r="DJ19" s="6"/>
      <c r="DK19" s="6">
        <f t="shared" si="110"/>
        <v>0</v>
      </c>
      <c r="DL19" s="6"/>
      <c r="DM19" s="6"/>
      <c r="DN19" s="6">
        <f t="shared" si="111"/>
        <v>0</v>
      </c>
      <c r="DO19" s="6"/>
      <c r="DP19" s="6"/>
      <c r="DQ19" s="6">
        <f t="shared" si="112"/>
        <v>0</v>
      </c>
      <c r="DR19" s="595">
        <f t="shared" si="113"/>
        <v>22145</v>
      </c>
      <c r="DS19" s="595">
        <f t="shared" ref="DS19:DS20" si="189">C19+F19+I19+L19+O19+R19+U19+X19+AA19+AD19+AG19+AJ19+AM19+AP19+AS19+AV19+AY19+BB19+BE19+BH19+BK19+BN19+BQ19+BT19+BW19+BZ19+CC19+CF19+CI19+CL19+CO19+CR19+CU19+CX19+DA19+DD19+DG19+DJ19+DM19+DP19</f>
        <v>0</v>
      </c>
      <c r="DT19" s="595">
        <f t="shared" ref="DT19:DT20" si="190">D19+G19+J19+M19+P19+S19+V19+Y19+AB19+AE19+AH19+AK19+AN19+AQ19+AT19+AW19+AZ19+BC19+BF19+BI19+BL19+BO19+BR19+BU19+BX19+CA19+CD19+CG19+CJ19+CM19+CP19+CS19+CV19+CY19+DB19+DE19+DH19+DK19+DN19+DQ19</f>
        <v>22145</v>
      </c>
      <c r="DU19" s="7"/>
      <c r="DV19" s="7"/>
      <c r="DW19" s="7"/>
      <c r="DX19" s="6"/>
      <c r="DY19" s="6"/>
      <c r="DZ19" s="6"/>
      <c r="EA19" s="6"/>
      <c r="EB19" s="6"/>
      <c r="EC19" s="6"/>
      <c r="ED19" s="6">
        <f>SUM([1]Hivatal!$V$232)</f>
        <v>29700</v>
      </c>
      <c r="EE19" s="6"/>
      <c r="EF19" s="6">
        <f t="shared" si="114"/>
        <v>29700</v>
      </c>
      <c r="EG19" s="6">
        <v>73327</v>
      </c>
      <c r="EH19" s="6"/>
      <c r="EI19" s="6">
        <f t="shared" si="115"/>
        <v>73327</v>
      </c>
      <c r="EJ19" s="6">
        <f>SUM([1]Hivatal!$AJ$232)</f>
        <v>0</v>
      </c>
      <c r="EK19" s="6"/>
      <c r="EL19" s="6">
        <f t="shared" si="116"/>
        <v>0</v>
      </c>
      <c r="EM19" s="6">
        <f>SUM([1]Hivatal!$AD$232)</f>
        <v>0</v>
      </c>
      <c r="EN19" s="6"/>
      <c r="EO19" s="6">
        <f t="shared" si="117"/>
        <v>0</v>
      </c>
      <c r="EP19" s="6">
        <f>SUM([1]Hivatal!$AR$232)</f>
        <v>0</v>
      </c>
      <c r="EQ19" s="6"/>
      <c r="ER19" s="6">
        <f t="shared" si="118"/>
        <v>0</v>
      </c>
      <c r="ES19" s="6">
        <f>SUM([1]Hivatal!$AZ$232)</f>
        <v>2000</v>
      </c>
      <c r="ET19" s="6"/>
      <c r="EU19" s="6">
        <f t="shared" si="119"/>
        <v>2000</v>
      </c>
      <c r="EV19" s="595">
        <f t="shared" si="120"/>
        <v>105027</v>
      </c>
      <c r="EW19" s="595">
        <f t="shared" ref="EW19:EW20" si="191">SUM(DV19+DY19+EB19+EE19+EH19+EK19+EN19+EQ19+ET19)</f>
        <v>0</v>
      </c>
      <c r="EX19" s="595">
        <f t="shared" ref="EX19:EX20" si="192">SUM(DW19+DZ19+EC19+EF19+EI19+EL19+EO19+ER19+EU19)</f>
        <v>105027</v>
      </c>
      <c r="EY19" s="6"/>
      <c r="EZ19" s="6"/>
      <c r="FA19" s="6"/>
      <c r="FB19" s="6">
        <v>38</v>
      </c>
      <c r="FC19" s="6"/>
      <c r="FD19" s="6">
        <f t="shared" si="121"/>
        <v>38</v>
      </c>
      <c r="FE19" s="6">
        <v>385</v>
      </c>
      <c r="FF19" s="6"/>
      <c r="FG19" s="6">
        <f t="shared" si="122"/>
        <v>385</v>
      </c>
      <c r="FH19" s="6"/>
      <c r="FI19" s="6"/>
      <c r="FJ19" s="6">
        <f t="shared" si="123"/>
        <v>0</v>
      </c>
      <c r="FK19" s="6">
        <v>122</v>
      </c>
      <c r="FL19" s="6"/>
      <c r="FM19" s="6">
        <f t="shared" si="124"/>
        <v>122</v>
      </c>
      <c r="FN19" s="6">
        <v>150</v>
      </c>
      <c r="FO19" s="6"/>
      <c r="FP19" s="6">
        <f t="shared" si="125"/>
        <v>150</v>
      </c>
      <c r="FQ19" s="6">
        <v>1060</v>
      </c>
      <c r="FR19" s="6"/>
      <c r="FS19" s="6">
        <f t="shared" si="126"/>
        <v>1060</v>
      </c>
      <c r="FT19" s="6">
        <v>1791</v>
      </c>
      <c r="FU19" s="6">
        <v>19100</v>
      </c>
      <c r="FV19" s="6">
        <f t="shared" si="127"/>
        <v>20891</v>
      </c>
      <c r="FW19" s="6">
        <v>797</v>
      </c>
      <c r="FX19" s="6"/>
      <c r="FY19" s="6">
        <f t="shared" si="128"/>
        <v>797</v>
      </c>
      <c r="FZ19" s="6"/>
      <c r="GA19" s="6"/>
      <c r="GB19" s="6">
        <f t="shared" si="129"/>
        <v>0</v>
      </c>
      <c r="GC19" s="6">
        <v>2774</v>
      </c>
      <c r="GD19" s="6"/>
      <c r="GE19" s="6">
        <f t="shared" si="130"/>
        <v>2774</v>
      </c>
      <c r="GF19" s="6">
        <v>3352</v>
      </c>
      <c r="GG19" s="6"/>
      <c r="GH19" s="6">
        <f t="shared" si="131"/>
        <v>3352</v>
      </c>
      <c r="GI19" s="6">
        <v>1585</v>
      </c>
      <c r="GJ19" s="6"/>
      <c r="GK19" s="6">
        <f t="shared" si="132"/>
        <v>1585</v>
      </c>
      <c r="GL19" s="595">
        <f t="shared" si="133"/>
        <v>12054</v>
      </c>
      <c r="GM19" s="595">
        <f t="shared" ref="GM19:GM20" si="193">SUM(EZ19+FC19+FF19+FI19+FL19+FO19+FR19+FU19+FX19+GA19+GD19+GG19+GJ19)</f>
        <v>19100</v>
      </c>
      <c r="GN19" s="595">
        <f t="shared" ref="GN19:GN20" si="194">SUM(FA19+FD19+FG19+FJ19+FM19+FP19+FS19+FV19+FY19+GB19+GE19+GH19+GK19)</f>
        <v>31154</v>
      </c>
      <c r="GO19" s="7">
        <f>9368+6900</f>
        <v>16268</v>
      </c>
      <c r="GP19" s="7">
        <f>2667+1739+3051</f>
        <v>7457</v>
      </c>
      <c r="GQ19" s="7">
        <f t="shared" si="134"/>
        <v>23725</v>
      </c>
      <c r="GR19" s="7">
        <v>6515</v>
      </c>
      <c r="GS19" s="7"/>
      <c r="GT19" s="7">
        <f t="shared" si="135"/>
        <v>6515</v>
      </c>
      <c r="GU19" s="7">
        <v>21687</v>
      </c>
      <c r="GV19" s="7">
        <f>315</f>
        <v>315</v>
      </c>
      <c r="GW19" s="7">
        <f t="shared" si="136"/>
        <v>22002</v>
      </c>
      <c r="GX19" s="7">
        <f t="shared" si="137"/>
        <v>56524</v>
      </c>
      <c r="GY19" s="7">
        <f t="shared" ref="GY19:GY20" si="195">GM19+GP19+GS19+GV19</f>
        <v>26872</v>
      </c>
      <c r="GZ19" s="7">
        <f t="shared" ref="GZ19:GZ20" si="196">GN19+GQ19+GT19+GW19</f>
        <v>83396</v>
      </c>
      <c r="HA19" s="344">
        <f t="shared" si="67"/>
        <v>183696</v>
      </c>
      <c r="HB19" s="344">
        <f t="shared" ref="HB19:HB20" si="197">DS19+EW19+GY19</f>
        <v>26872</v>
      </c>
      <c r="HC19" s="131">
        <f t="shared" ref="HC19:HC20" si="198">DT19+EX19+GZ19</f>
        <v>210568</v>
      </c>
    </row>
    <row r="20" spans="1:211" x14ac:dyDescent="0.2">
      <c r="A20" s="112" t="s">
        <v>388</v>
      </c>
      <c r="B20" s="6">
        <f>SUM([1]Önkormányzat!$F$202)</f>
        <v>0</v>
      </c>
      <c r="C20" s="6"/>
      <c r="D20" s="6">
        <f t="shared" si="74"/>
        <v>0</v>
      </c>
      <c r="E20" s="6"/>
      <c r="F20" s="6"/>
      <c r="G20" s="6">
        <f t="shared" si="75"/>
        <v>0</v>
      </c>
      <c r="H20" s="6"/>
      <c r="I20" s="6"/>
      <c r="J20" s="6">
        <f t="shared" si="76"/>
        <v>0</v>
      </c>
      <c r="K20" s="6"/>
      <c r="L20" s="6"/>
      <c r="M20" s="6">
        <f t="shared" si="77"/>
        <v>0</v>
      </c>
      <c r="N20" s="6"/>
      <c r="O20" s="6"/>
      <c r="P20" s="6">
        <f t="shared" si="78"/>
        <v>0</v>
      </c>
      <c r="Q20" s="6"/>
      <c r="R20" s="6"/>
      <c r="S20" s="6">
        <f t="shared" si="79"/>
        <v>0</v>
      </c>
      <c r="T20" s="6">
        <f>SUM([1]Önkormányzat!$AN$202)</f>
        <v>0</v>
      </c>
      <c r="U20" s="6"/>
      <c r="V20" s="6">
        <f t="shared" si="80"/>
        <v>0</v>
      </c>
      <c r="W20" s="6">
        <f>SUM([1]Önkormányzat!$AQ$202)</f>
        <v>0</v>
      </c>
      <c r="X20" s="6"/>
      <c r="Y20" s="6">
        <f t="shared" si="81"/>
        <v>0</v>
      </c>
      <c r="Z20" s="6">
        <f>SUM([1]Önkormányzat!$AU$202)</f>
        <v>0</v>
      </c>
      <c r="AA20" s="6"/>
      <c r="AB20" s="6">
        <f t="shared" si="82"/>
        <v>0</v>
      </c>
      <c r="AC20" s="6">
        <f>SUM([1]Önkormányzat!$AZ$202)</f>
        <v>0</v>
      </c>
      <c r="AD20" s="6"/>
      <c r="AE20" s="6">
        <f t="shared" si="83"/>
        <v>0</v>
      </c>
      <c r="AF20" s="6">
        <f>SUM([1]Önkormányzat!$U$202)</f>
        <v>0</v>
      </c>
      <c r="AG20" s="6"/>
      <c r="AH20" s="6">
        <f t="shared" si="84"/>
        <v>0</v>
      </c>
      <c r="AI20" s="6">
        <f>SUM([1]Önkormányzat!$Y$202)</f>
        <v>0</v>
      </c>
      <c r="AJ20" s="6"/>
      <c r="AK20" s="6">
        <f t="shared" si="85"/>
        <v>0</v>
      </c>
      <c r="AL20" s="6">
        <f>SUM([1]Önkormányzat!$BG$202)</f>
        <v>0</v>
      </c>
      <c r="AM20" s="6"/>
      <c r="AN20" s="6">
        <f t="shared" si="86"/>
        <v>0</v>
      </c>
      <c r="AO20" s="6">
        <f>SUM([1]Önkormányzat!$BN$202)</f>
        <v>0</v>
      </c>
      <c r="AP20" s="6"/>
      <c r="AQ20" s="6">
        <f t="shared" si="87"/>
        <v>0</v>
      </c>
      <c r="AR20" s="6"/>
      <c r="AS20" s="6"/>
      <c r="AT20" s="6">
        <f t="shared" si="88"/>
        <v>0</v>
      </c>
      <c r="AU20" s="6">
        <f>SUM([1]Önkormányzat!$CO$202)</f>
        <v>0</v>
      </c>
      <c r="AV20" s="6"/>
      <c r="AW20" s="6">
        <f t="shared" si="89"/>
        <v>0</v>
      </c>
      <c r="AX20" s="6">
        <f>SUM([1]Önkormányzat!$BR$202)</f>
        <v>0</v>
      </c>
      <c r="AY20" s="6"/>
      <c r="AZ20" s="6">
        <f t="shared" si="90"/>
        <v>0</v>
      </c>
      <c r="BA20" s="6"/>
      <c r="BB20" s="6"/>
      <c r="BC20" s="6">
        <f t="shared" si="91"/>
        <v>0</v>
      </c>
      <c r="BD20" s="6">
        <f>SUM([1]Önkormányzat!$BW$200)</f>
        <v>0</v>
      </c>
      <c r="BE20" s="6"/>
      <c r="BF20" s="6">
        <f t="shared" si="92"/>
        <v>0</v>
      </c>
      <c r="BG20" s="6">
        <f>SUM([1]Önkormányzat!$BZ$202)</f>
        <v>0</v>
      </c>
      <c r="BH20" s="6"/>
      <c r="BI20" s="6">
        <f t="shared" si="93"/>
        <v>0</v>
      </c>
      <c r="BJ20" s="6"/>
      <c r="BK20" s="6"/>
      <c r="BL20" s="6">
        <f t="shared" si="94"/>
        <v>0</v>
      </c>
      <c r="BM20" s="6">
        <v>0</v>
      </c>
      <c r="BN20" s="6"/>
      <c r="BO20" s="6">
        <f t="shared" si="95"/>
        <v>0</v>
      </c>
      <c r="BP20" s="6">
        <f>'kiadás 11601'!Q9</f>
        <v>0</v>
      </c>
      <c r="BQ20" s="6">
        <f>'kiadás 11601'!R9</f>
        <v>0</v>
      </c>
      <c r="BR20" s="6">
        <f>'kiadás 11601'!S9</f>
        <v>0</v>
      </c>
      <c r="BS20" s="6">
        <f>SUM([1]Önkormányzat!$CV$202)</f>
        <v>0</v>
      </c>
      <c r="BT20" s="6"/>
      <c r="BU20" s="6">
        <f t="shared" si="97"/>
        <v>0</v>
      </c>
      <c r="BV20" s="6"/>
      <c r="BW20" s="6"/>
      <c r="BX20" s="6">
        <f t="shared" si="98"/>
        <v>0</v>
      </c>
      <c r="BY20" s="6">
        <f>SUM([1]Önkormányzat!$DD$202)</f>
        <v>0</v>
      </c>
      <c r="BZ20" s="6"/>
      <c r="CA20" s="6">
        <f t="shared" si="99"/>
        <v>0</v>
      </c>
      <c r="CB20" s="6"/>
      <c r="CC20" s="6"/>
      <c r="CD20" s="6">
        <f t="shared" si="100"/>
        <v>0</v>
      </c>
      <c r="CE20" s="6">
        <f>kiadás11602!Q28</f>
        <v>0</v>
      </c>
      <c r="CF20" s="6">
        <f>kiadás11602!R28</f>
        <v>0</v>
      </c>
      <c r="CG20" s="6">
        <f>kiadás11602!S28</f>
        <v>0</v>
      </c>
      <c r="CH20" s="6"/>
      <c r="CI20" s="6"/>
      <c r="CJ20" s="6">
        <f t="shared" si="101"/>
        <v>0</v>
      </c>
      <c r="CK20" s="6"/>
      <c r="CL20" s="6"/>
      <c r="CM20" s="6">
        <f t="shared" si="102"/>
        <v>0</v>
      </c>
      <c r="CN20" s="6"/>
      <c r="CO20" s="6"/>
      <c r="CP20" s="6">
        <f t="shared" si="103"/>
        <v>0</v>
      </c>
      <c r="CQ20" s="6"/>
      <c r="CR20" s="6"/>
      <c r="CS20" s="6">
        <f t="shared" si="104"/>
        <v>0</v>
      </c>
      <c r="CT20" s="6"/>
      <c r="CU20" s="6"/>
      <c r="CV20" s="6">
        <f t="shared" si="105"/>
        <v>0</v>
      </c>
      <c r="CW20" s="6">
        <f>SUM([1]Önkormányzat!$EB$202)</f>
        <v>0</v>
      </c>
      <c r="CX20" s="6"/>
      <c r="CY20" s="6">
        <f t="shared" si="106"/>
        <v>0</v>
      </c>
      <c r="CZ20" s="6">
        <f>SUM([1]Önkormányzat!$AC$202)</f>
        <v>0</v>
      </c>
      <c r="DA20" s="6"/>
      <c r="DB20" s="6">
        <f t="shared" si="107"/>
        <v>0</v>
      </c>
      <c r="DC20" s="6"/>
      <c r="DD20" s="6"/>
      <c r="DE20" s="6">
        <f t="shared" si="108"/>
        <v>0</v>
      </c>
      <c r="DF20" s="6">
        <f>SUM([1]Önkormányzat!$DN$202)</f>
        <v>0</v>
      </c>
      <c r="DG20" s="6"/>
      <c r="DH20" s="6">
        <f t="shared" si="109"/>
        <v>0</v>
      </c>
      <c r="DI20" s="6">
        <f>SUM([1]Önkormányzat!$EI$202)</f>
        <v>0</v>
      </c>
      <c r="DJ20" s="6"/>
      <c r="DK20" s="6">
        <f t="shared" si="110"/>
        <v>0</v>
      </c>
      <c r="DL20" s="6"/>
      <c r="DM20" s="6"/>
      <c r="DN20" s="6">
        <f t="shared" si="111"/>
        <v>0</v>
      </c>
      <c r="DO20" s="6"/>
      <c r="DP20" s="6"/>
      <c r="DQ20" s="6">
        <f t="shared" si="112"/>
        <v>0</v>
      </c>
      <c r="DR20" s="595">
        <f t="shared" si="113"/>
        <v>0</v>
      </c>
      <c r="DS20" s="595">
        <f t="shared" si="189"/>
        <v>0</v>
      </c>
      <c r="DT20" s="595">
        <f t="shared" si="190"/>
        <v>0</v>
      </c>
      <c r="DU20" s="7"/>
      <c r="DV20" s="7"/>
      <c r="DW20" s="7"/>
      <c r="DX20" s="6"/>
      <c r="DY20" s="6"/>
      <c r="DZ20" s="6"/>
      <c r="EA20" s="6"/>
      <c r="EB20" s="6"/>
      <c r="EC20" s="6"/>
      <c r="ED20" s="6">
        <v>21800</v>
      </c>
      <c r="EE20" s="6"/>
      <c r="EF20" s="6">
        <f t="shared" si="114"/>
        <v>21800</v>
      </c>
      <c r="EG20" s="6">
        <f>SUM([1]Hivatal!$Z$239)</f>
        <v>0</v>
      </c>
      <c r="EH20" s="6"/>
      <c r="EI20" s="6">
        <f t="shared" si="115"/>
        <v>0</v>
      </c>
      <c r="EJ20" s="6">
        <f>SUM([1]Hivatal!$AJ$239)</f>
        <v>0</v>
      </c>
      <c r="EK20" s="6"/>
      <c r="EL20" s="6">
        <f t="shared" si="116"/>
        <v>0</v>
      </c>
      <c r="EM20" s="6">
        <f>SUM([1]Hivatal!$AD$239)</f>
        <v>0</v>
      </c>
      <c r="EN20" s="6"/>
      <c r="EO20" s="6">
        <f t="shared" si="117"/>
        <v>0</v>
      </c>
      <c r="EP20" s="6">
        <f>SUM([1]Hivatal!$AR$239)</f>
        <v>0</v>
      </c>
      <c r="EQ20" s="6"/>
      <c r="ER20" s="6">
        <f t="shared" si="118"/>
        <v>0</v>
      </c>
      <c r="ES20" s="6">
        <f>SUM([1]Hivatal!$AZ$239)</f>
        <v>0</v>
      </c>
      <c r="ET20" s="6"/>
      <c r="EU20" s="6">
        <f t="shared" si="119"/>
        <v>0</v>
      </c>
      <c r="EV20" s="595">
        <f t="shared" si="120"/>
        <v>21800</v>
      </c>
      <c r="EW20" s="595">
        <f t="shared" si="191"/>
        <v>0</v>
      </c>
      <c r="EX20" s="595">
        <f t="shared" si="192"/>
        <v>21800</v>
      </c>
      <c r="EY20" s="6"/>
      <c r="EZ20" s="6"/>
      <c r="FA20" s="6"/>
      <c r="FB20" s="6"/>
      <c r="FC20" s="6"/>
      <c r="FD20" s="6">
        <f t="shared" si="121"/>
        <v>0</v>
      </c>
      <c r="FE20" s="6"/>
      <c r="FF20" s="6"/>
      <c r="FG20" s="6">
        <f t="shared" si="122"/>
        <v>0</v>
      </c>
      <c r="FH20" s="6">
        <v>1000</v>
      </c>
      <c r="FI20" s="6"/>
      <c r="FJ20" s="6">
        <f t="shared" si="123"/>
        <v>1000</v>
      </c>
      <c r="FK20" s="6"/>
      <c r="FL20" s="6"/>
      <c r="FM20" s="6">
        <f t="shared" si="124"/>
        <v>0</v>
      </c>
      <c r="FN20" s="6"/>
      <c r="FO20" s="6"/>
      <c r="FP20" s="6">
        <f t="shared" si="125"/>
        <v>0</v>
      </c>
      <c r="FQ20" s="6">
        <v>1270</v>
      </c>
      <c r="FR20" s="6"/>
      <c r="FS20" s="6">
        <f t="shared" si="126"/>
        <v>1270</v>
      </c>
      <c r="FT20" s="6">
        <v>16700</v>
      </c>
      <c r="FU20" s="6"/>
      <c r="FV20" s="6">
        <f t="shared" si="127"/>
        <v>16700</v>
      </c>
      <c r="FW20" s="6">
        <v>3600</v>
      </c>
      <c r="FX20" s="6"/>
      <c r="FY20" s="6">
        <f t="shared" si="128"/>
        <v>3600</v>
      </c>
      <c r="FZ20" s="6"/>
      <c r="GA20" s="6"/>
      <c r="GB20" s="6">
        <f t="shared" si="129"/>
        <v>0</v>
      </c>
      <c r="GC20" s="6">
        <v>5233</v>
      </c>
      <c r="GD20" s="6"/>
      <c r="GE20" s="6">
        <f t="shared" si="130"/>
        <v>5233</v>
      </c>
      <c r="GF20" s="6"/>
      <c r="GG20" s="6"/>
      <c r="GH20" s="6">
        <f t="shared" si="131"/>
        <v>0</v>
      </c>
      <c r="GI20" s="6"/>
      <c r="GJ20" s="6"/>
      <c r="GK20" s="6">
        <f t="shared" si="132"/>
        <v>0</v>
      </c>
      <c r="GL20" s="595">
        <f t="shared" si="133"/>
        <v>27803</v>
      </c>
      <c r="GM20" s="595">
        <f t="shared" si="193"/>
        <v>0</v>
      </c>
      <c r="GN20" s="595">
        <f t="shared" si="194"/>
        <v>27803</v>
      </c>
      <c r="GO20" s="7">
        <v>26392</v>
      </c>
      <c r="GP20" s="7">
        <f>2500+2800-1000+8500+345</f>
        <v>13145</v>
      </c>
      <c r="GQ20" s="7">
        <f t="shared" si="134"/>
        <v>39537</v>
      </c>
      <c r="GR20" s="7"/>
      <c r="GS20" s="7"/>
      <c r="GT20" s="7">
        <f t="shared" si="135"/>
        <v>0</v>
      </c>
      <c r="GU20" s="7">
        <v>162915</v>
      </c>
      <c r="GV20" s="7"/>
      <c r="GW20" s="7">
        <f t="shared" si="136"/>
        <v>162915</v>
      </c>
      <c r="GX20" s="7">
        <f t="shared" si="137"/>
        <v>217110</v>
      </c>
      <c r="GY20" s="7">
        <f t="shared" si="195"/>
        <v>13145</v>
      </c>
      <c r="GZ20" s="7">
        <f t="shared" si="196"/>
        <v>230255</v>
      </c>
      <c r="HA20" s="344">
        <f t="shared" si="67"/>
        <v>238910</v>
      </c>
      <c r="HB20" s="344">
        <f t="shared" si="197"/>
        <v>13145</v>
      </c>
      <c r="HC20" s="131">
        <f t="shared" si="198"/>
        <v>252055</v>
      </c>
    </row>
    <row r="21" spans="1:211" s="12" customFormat="1" x14ac:dyDescent="0.2">
      <c r="A21" s="114" t="s">
        <v>389</v>
      </c>
      <c r="B21" s="5">
        <f>B22+B23+B24+B25</f>
        <v>0</v>
      </c>
      <c r="C21" s="5">
        <f t="shared" ref="C21:BO21" si="199">C22+C23+C24+C25</f>
        <v>0</v>
      </c>
      <c r="D21" s="5">
        <f t="shared" si="199"/>
        <v>0</v>
      </c>
      <c r="E21" s="5">
        <f t="shared" si="199"/>
        <v>0</v>
      </c>
      <c r="F21" s="5">
        <f t="shared" si="199"/>
        <v>0</v>
      </c>
      <c r="G21" s="5">
        <f t="shared" si="199"/>
        <v>0</v>
      </c>
      <c r="H21" s="5">
        <f t="shared" si="199"/>
        <v>0</v>
      </c>
      <c r="I21" s="5">
        <f t="shared" si="199"/>
        <v>0</v>
      </c>
      <c r="J21" s="5">
        <f t="shared" si="199"/>
        <v>0</v>
      </c>
      <c r="K21" s="5">
        <f t="shared" si="199"/>
        <v>0</v>
      </c>
      <c r="L21" s="5">
        <f t="shared" si="199"/>
        <v>0</v>
      </c>
      <c r="M21" s="5">
        <f t="shared" si="199"/>
        <v>0</v>
      </c>
      <c r="N21" s="5">
        <f t="shared" si="199"/>
        <v>0</v>
      </c>
      <c r="O21" s="5">
        <f t="shared" si="199"/>
        <v>0</v>
      </c>
      <c r="P21" s="5">
        <f t="shared" si="199"/>
        <v>0</v>
      </c>
      <c r="Q21" s="5">
        <f t="shared" si="199"/>
        <v>0</v>
      </c>
      <c r="R21" s="5">
        <f t="shared" si="199"/>
        <v>0</v>
      </c>
      <c r="S21" s="5">
        <f t="shared" si="199"/>
        <v>0</v>
      </c>
      <c r="T21" s="5">
        <f t="shared" si="199"/>
        <v>0</v>
      </c>
      <c r="U21" s="5">
        <f t="shared" si="199"/>
        <v>0</v>
      </c>
      <c r="V21" s="5">
        <f t="shared" si="199"/>
        <v>0</v>
      </c>
      <c r="W21" s="5">
        <f t="shared" si="199"/>
        <v>0</v>
      </c>
      <c r="X21" s="5">
        <f t="shared" si="199"/>
        <v>0</v>
      </c>
      <c r="Y21" s="5">
        <f t="shared" si="199"/>
        <v>0</v>
      </c>
      <c r="Z21" s="5">
        <f t="shared" si="199"/>
        <v>0</v>
      </c>
      <c r="AA21" s="5">
        <f t="shared" si="199"/>
        <v>0</v>
      </c>
      <c r="AB21" s="5">
        <f t="shared" si="199"/>
        <v>0</v>
      </c>
      <c r="AC21" s="5">
        <f t="shared" si="199"/>
        <v>0</v>
      </c>
      <c r="AD21" s="5">
        <f t="shared" si="199"/>
        <v>0</v>
      </c>
      <c r="AE21" s="5">
        <f t="shared" si="199"/>
        <v>0</v>
      </c>
      <c r="AF21" s="5">
        <f t="shared" si="199"/>
        <v>0</v>
      </c>
      <c r="AG21" s="5">
        <f t="shared" si="199"/>
        <v>0</v>
      </c>
      <c r="AH21" s="5">
        <f t="shared" si="199"/>
        <v>0</v>
      </c>
      <c r="AI21" s="5">
        <f t="shared" si="199"/>
        <v>0</v>
      </c>
      <c r="AJ21" s="5">
        <f t="shared" si="199"/>
        <v>0</v>
      </c>
      <c r="AK21" s="5">
        <f t="shared" si="199"/>
        <v>0</v>
      </c>
      <c r="AL21" s="5">
        <f t="shared" si="199"/>
        <v>0</v>
      </c>
      <c r="AM21" s="5">
        <f t="shared" si="199"/>
        <v>0</v>
      </c>
      <c r="AN21" s="5">
        <f t="shared" si="199"/>
        <v>0</v>
      </c>
      <c r="AO21" s="5">
        <f t="shared" si="199"/>
        <v>0</v>
      </c>
      <c r="AP21" s="5">
        <f t="shared" si="199"/>
        <v>0</v>
      </c>
      <c r="AQ21" s="5">
        <f t="shared" si="199"/>
        <v>0</v>
      </c>
      <c r="AR21" s="5">
        <f t="shared" si="199"/>
        <v>0</v>
      </c>
      <c r="AS21" s="5">
        <f t="shared" si="199"/>
        <v>0</v>
      </c>
      <c r="AT21" s="5">
        <f t="shared" si="199"/>
        <v>0</v>
      </c>
      <c r="AU21" s="5">
        <f t="shared" si="199"/>
        <v>0</v>
      </c>
      <c r="AV21" s="5">
        <f t="shared" si="199"/>
        <v>0</v>
      </c>
      <c r="AW21" s="5">
        <f t="shared" si="199"/>
        <v>0</v>
      </c>
      <c r="AX21" s="5">
        <f t="shared" si="199"/>
        <v>0</v>
      </c>
      <c r="AY21" s="5">
        <f t="shared" si="199"/>
        <v>0</v>
      </c>
      <c r="AZ21" s="5">
        <f t="shared" si="199"/>
        <v>0</v>
      </c>
      <c r="BA21" s="5">
        <f t="shared" si="199"/>
        <v>0</v>
      </c>
      <c r="BB21" s="5">
        <f t="shared" si="199"/>
        <v>0</v>
      </c>
      <c r="BC21" s="5">
        <f t="shared" si="199"/>
        <v>0</v>
      </c>
      <c r="BD21" s="5">
        <f t="shared" si="199"/>
        <v>0</v>
      </c>
      <c r="BE21" s="5">
        <f t="shared" si="199"/>
        <v>0</v>
      </c>
      <c r="BF21" s="5">
        <f t="shared" si="199"/>
        <v>0</v>
      </c>
      <c r="BG21" s="5">
        <f t="shared" si="199"/>
        <v>0</v>
      </c>
      <c r="BH21" s="5">
        <f t="shared" si="199"/>
        <v>0</v>
      </c>
      <c r="BI21" s="5">
        <f t="shared" si="199"/>
        <v>0</v>
      </c>
      <c r="BJ21" s="5">
        <f t="shared" si="199"/>
        <v>0</v>
      </c>
      <c r="BK21" s="5">
        <f t="shared" si="199"/>
        <v>0</v>
      </c>
      <c r="BL21" s="5">
        <f t="shared" si="199"/>
        <v>0</v>
      </c>
      <c r="BM21" s="5">
        <f t="shared" si="199"/>
        <v>0</v>
      </c>
      <c r="BN21" s="5">
        <f t="shared" si="199"/>
        <v>0</v>
      </c>
      <c r="BO21" s="5">
        <f t="shared" si="199"/>
        <v>0</v>
      </c>
      <c r="BP21" s="5">
        <f t="shared" ref="BP21:DR21" si="200">BP22+BP23+BP24+BP25</f>
        <v>0</v>
      </c>
      <c r="BQ21" s="5">
        <f t="shared" si="200"/>
        <v>0</v>
      </c>
      <c r="BR21" s="5">
        <f t="shared" si="200"/>
        <v>0</v>
      </c>
      <c r="BS21" s="5">
        <f t="shared" si="200"/>
        <v>0</v>
      </c>
      <c r="BT21" s="5">
        <f t="shared" si="200"/>
        <v>0</v>
      </c>
      <c r="BU21" s="5">
        <f t="shared" si="200"/>
        <v>0</v>
      </c>
      <c r="BV21" s="5">
        <f t="shared" si="200"/>
        <v>0</v>
      </c>
      <c r="BW21" s="5">
        <f t="shared" si="200"/>
        <v>0</v>
      </c>
      <c r="BX21" s="5">
        <f t="shared" si="200"/>
        <v>0</v>
      </c>
      <c r="BY21" s="5">
        <f t="shared" si="200"/>
        <v>0</v>
      </c>
      <c r="BZ21" s="5">
        <f t="shared" si="200"/>
        <v>0</v>
      </c>
      <c r="CA21" s="5">
        <f t="shared" si="200"/>
        <v>0</v>
      </c>
      <c r="CB21" s="5">
        <f t="shared" si="200"/>
        <v>0</v>
      </c>
      <c r="CC21" s="5">
        <f t="shared" si="200"/>
        <v>0</v>
      </c>
      <c r="CD21" s="5">
        <f t="shared" si="200"/>
        <v>0</v>
      </c>
      <c r="CE21" s="5">
        <f t="shared" si="200"/>
        <v>103300</v>
      </c>
      <c r="CF21" s="5">
        <f t="shared" si="200"/>
        <v>0</v>
      </c>
      <c r="CG21" s="5">
        <f t="shared" si="200"/>
        <v>103300</v>
      </c>
      <c r="CH21" s="5">
        <f t="shared" si="200"/>
        <v>0</v>
      </c>
      <c r="CI21" s="5">
        <f t="shared" si="200"/>
        <v>0</v>
      </c>
      <c r="CJ21" s="5">
        <f t="shared" si="200"/>
        <v>0</v>
      </c>
      <c r="CK21" s="5">
        <f t="shared" si="200"/>
        <v>0</v>
      </c>
      <c r="CL21" s="5">
        <f t="shared" si="200"/>
        <v>0</v>
      </c>
      <c r="CM21" s="5">
        <f t="shared" si="200"/>
        <v>0</v>
      </c>
      <c r="CN21" s="5">
        <f t="shared" si="200"/>
        <v>0</v>
      </c>
      <c r="CO21" s="5">
        <f t="shared" si="200"/>
        <v>0</v>
      </c>
      <c r="CP21" s="5">
        <f t="shared" si="200"/>
        <v>0</v>
      </c>
      <c r="CQ21" s="5">
        <f t="shared" si="200"/>
        <v>0</v>
      </c>
      <c r="CR21" s="5">
        <f t="shared" si="200"/>
        <v>0</v>
      </c>
      <c r="CS21" s="5">
        <f t="shared" si="200"/>
        <v>0</v>
      </c>
      <c r="CT21" s="5">
        <f t="shared" si="200"/>
        <v>0</v>
      </c>
      <c r="CU21" s="5">
        <f t="shared" si="200"/>
        <v>0</v>
      </c>
      <c r="CV21" s="5">
        <f t="shared" si="200"/>
        <v>0</v>
      </c>
      <c r="CW21" s="5">
        <f t="shared" si="200"/>
        <v>0</v>
      </c>
      <c r="CX21" s="5">
        <f t="shared" si="200"/>
        <v>0</v>
      </c>
      <c r="CY21" s="5">
        <f t="shared" si="200"/>
        <v>0</v>
      </c>
      <c r="CZ21" s="5">
        <f t="shared" si="200"/>
        <v>0</v>
      </c>
      <c r="DA21" s="5">
        <f t="shared" si="200"/>
        <v>0</v>
      </c>
      <c r="DB21" s="5">
        <f t="shared" si="200"/>
        <v>0</v>
      </c>
      <c r="DC21" s="5">
        <f t="shared" si="200"/>
        <v>0</v>
      </c>
      <c r="DD21" s="5">
        <f t="shared" si="200"/>
        <v>0</v>
      </c>
      <c r="DE21" s="5">
        <f t="shared" si="200"/>
        <v>0</v>
      </c>
      <c r="DF21" s="5">
        <f t="shared" si="200"/>
        <v>0</v>
      </c>
      <c r="DG21" s="5">
        <f t="shared" si="200"/>
        <v>0</v>
      </c>
      <c r="DH21" s="5">
        <f t="shared" si="200"/>
        <v>0</v>
      </c>
      <c r="DI21" s="5">
        <f t="shared" si="200"/>
        <v>0</v>
      </c>
      <c r="DJ21" s="5">
        <f t="shared" si="200"/>
        <v>0</v>
      </c>
      <c r="DK21" s="5">
        <f t="shared" si="200"/>
        <v>0</v>
      </c>
      <c r="DL21" s="5">
        <f t="shared" si="200"/>
        <v>0</v>
      </c>
      <c r="DM21" s="5">
        <f t="shared" si="200"/>
        <v>0</v>
      </c>
      <c r="DN21" s="5">
        <f t="shared" si="200"/>
        <v>0</v>
      </c>
      <c r="DO21" s="5">
        <f t="shared" si="200"/>
        <v>0</v>
      </c>
      <c r="DP21" s="5">
        <f t="shared" si="200"/>
        <v>0</v>
      </c>
      <c r="DQ21" s="5">
        <f t="shared" si="200"/>
        <v>0</v>
      </c>
      <c r="DR21" s="596">
        <f t="shared" si="200"/>
        <v>103300</v>
      </c>
      <c r="DS21" s="596">
        <f t="shared" ref="DS21" si="201">DS22+DS23+DS24+DS25</f>
        <v>0</v>
      </c>
      <c r="DT21" s="596">
        <f t="shared" ref="DT21" si="202">DT22+DT23+DT24+DT25</f>
        <v>103300</v>
      </c>
      <c r="DU21" s="5">
        <f t="shared" ref="DU21:EV21" si="203">DU22+DU23+DU24+DU25</f>
        <v>0</v>
      </c>
      <c r="DV21" s="5">
        <f t="shared" si="203"/>
        <v>0</v>
      </c>
      <c r="DW21" s="5">
        <f t="shared" si="203"/>
        <v>0</v>
      </c>
      <c r="DX21" s="5">
        <f t="shared" si="203"/>
        <v>0</v>
      </c>
      <c r="DY21" s="5">
        <f t="shared" si="203"/>
        <v>0</v>
      </c>
      <c r="DZ21" s="5">
        <f t="shared" si="203"/>
        <v>0</v>
      </c>
      <c r="EA21" s="5">
        <f t="shared" si="203"/>
        <v>0</v>
      </c>
      <c r="EB21" s="5">
        <f t="shared" si="203"/>
        <v>0</v>
      </c>
      <c r="EC21" s="5">
        <f t="shared" si="203"/>
        <v>0</v>
      </c>
      <c r="ED21" s="5">
        <f t="shared" si="203"/>
        <v>0</v>
      </c>
      <c r="EE21" s="5">
        <f t="shared" si="203"/>
        <v>0</v>
      </c>
      <c r="EF21" s="5">
        <f t="shared" si="203"/>
        <v>0</v>
      </c>
      <c r="EG21" s="5">
        <f t="shared" si="203"/>
        <v>0</v>
      </c>
      <c r="EH21" s="5">
        <f t="shared" si="203"/>
        <v>0</v>
      </c>
      <c r="EI21" s="5">
        <f t="shared" ref="EI21" si="204">EI22+EI23+EI24+EI25</f>
        <v>0</v>
      </c>
      <c r="EJ21" s="5">
        <f t="shared" si="203"/>
        <v>0</v>
      </c>
      <c r="EK21" s="5">
        <f t="shared" si="203"/>
        <v>0</v>
      </c>
      <c r="EL21" s="5">
        <f t="shared" ref="EL21" si="205">EL22+EL23+EL24+EL25</f>
        <v>0</v>
      </c>
      <c r="EM21" s="5">
        <f t="shared" si="203"/>
        <v>0</v>
      </c>
      <c r="EN21" s="5">
        <f t="shared" si="203"/>
        <v>0</v>
      </c>
      <c r="EO21" s="5">
        <f t="shared" ref="EO21" si="206">EO22+EO23+EO24+EO25</f>
        <v>0</v>
      </c>
      <c r="EP21" s="5">
        <f t="shared" si="203"/>
        <v>0</v>
      </c>
      <c r="EQ21" s="5">
        <f t="shared" si="203"/>
        <v>0</v>
      </c>
      <c r="ER21" s="5">
        <f t="shared" ref="ER21" si="207">ER22+ER23+ER24+ER25</f>
        <v>0</v>
      </c>
      <c r="ES21" s="5">
        <f t="shared" si="203"/>
        <v>0</v>
      </c>
      <c r="ET21" s="5">
        <f t="shared" si="203"/>
        <v>0</v>
      </c>
      <c r="EU21" s="5">
        <f t="shared" ref="EU21" si="208">EU22+EU23+EU24+EU25</f>
        <v>0</v>
      </c>
      <c r="EV21" s="596">
        <f t="shared" si="203"/>
        <v>0</v>
      </c>
      <c r="EW21" s="596">
        <f t="shared" ref="EW21:EX21" si="209">EW22+EW23+EW24+EW25</f>
        <v>0</v>
      </c>
      <c r="EX21" s="596">
        <f t="shared" si="209"/>
        <v>0</v>
      </c>
      <c r="EY21" s="5">
        <f>EY22+EY23+EY24+EY25</f>
        <v>0</v>
      </c>
      <c r="EZ21" s="5">
        <f t="shared" ref="EZ21:GL21" si="210">EZ22+EZ23+EZ24+EZ25</f>
        <v>0</v>
      </c>
      <c r="FA21" s="5">
        <f t="shared" si="210"/>
        <v>0</v>
      </c>
      <c r="FB21" s="5">
        <f t="shared" si="210"/>
        <v>0</v>
      </c>
      <c r="FC21" s="5">
        <f t="shared" si="210"/>
        <v>0</v>
      </c>
      <c r="FD21" s="5">
        <f t="shared" si="210"/>
        <v>0</v>
      </c>
      <c r="FE21" s="5">
        <f t="shared" si="210"/>
        <v>0</v>
      </c>
      <c r="FF21" s="5">
        <f t="shared" si="210"/>
        <v>0</v>
      </c>
      <c r="FG21" s="5">
        <f t="shared" si="210"/>
        <v>0</v>
      </c>
      <c r="FH21" s="5">
        <f t="shared" si="210"/>
        <v>0</v>
      </c>
      <c r="FI21" s="5">
        <f t="shared" si="210"/>
        <v>0</v>
      </c>
      <c r="FJ21" s="5">
        <f t="shared" si="210"/>
        <v>0</v>
      </c>
      <c r="FK21" s="5">
        <f t="shared" si="210"/>
        <v>0</v>
      </c>
      <c r="FL21" s="5">
        <f t="shared" si="210"/>
        <v>0</v>
      </c>
      <c r="FM21" s="5">
        <f t="shared" si="210"/>
        <v>0</v>
      </c>
      <c r="FN21" s="5">
        <f t="shared" si="210"/>
        <v>0</v>
      </c>
      <c r="FO21" s="5">
        <f t="shared" si="210"/>
        <v>0</v>
      </c>
      <c r="FP21" s="5">
        <f t="shared" si="210"/>
        <v>0</v>
      </c>
      <c r="FQ21" s="5">
        <f t="shared" si="210"/>
        <v>0</v>
      </c>
      <c r="FR21" s="5">
        <f t="shared" si="210"/>
        <v>0</v>
      </c>
      <c r="FS21" s="5">
        <f t="shared" si="210"/>
        <v>0</v>
      </c>
      <c r="FT21" s="5">
        <f t="shared" si="210"/>
        <v>0</v>
      </c>
      <c r="FU21" s="5">
        <f t="shared" si="210"/>
        <v>0</v>
      </c>
      <c r="FV21" s="5">
        <f t="shared" si="210"/>
        <v>0</v>
      </c>
      <c r="FW21" s="5">
        <f t="shared" si="210"/>
        <v>0</v>
      </c>
      <c r="FX21" s="5">
        <f t="shared" si="210"/>
        <v>0</v>
      </c>
      <c r="FY21" s="5">
        <f t="shared" si="210"/>
        <v>0</v>
      </c>
      <c r="FZ21" s="5">
        <f t="shared" si="210"/>
        <v>0</v>
      </c>
      <c r="GA21" s="5">
        <f t="shared" si="210"/>
        <v>0</v>
      </c>
      <c r="GB21" s="5">
        <f t="shared" si="210"/>
        <v>0</v>
      </c>
      <c r="GC21" s="5">
        <f t="shared" si="210"/>
        <v>0</v>
      </c>
      <c r="GD21" s="5">
        <f t="shared" si="210"/>
        <v>0</v>
      </c>
      <c r="GE21" s="5">
        <f t="shared" si="210"/>
        <v>0</v>
      </c>
      <c r="GF21" s="5">
        <f t="shared" si="210"/>
        <v>0</v>
      </c>
      <c r="GG21" s="5">
        <f t="shared" si="210"/>
        <v>0</v>
      </c>
      <c r="GH21" s="5">
        <f t="shared" si="210"/>
        <v>0</v>
      </c>
      <c r="GI21" s="5">
        <f t="shared" si="210"/>
        <v>0</v>
      </c>
      <c r="GJ21" s="5">
        <f t="shared" si="210"/>
        <v>0</v>
      </c>
      <c r="GK21" s="5">
        <f t="shared" si="210"/>
        <v>0</v>
      </c>
      <c r="GL21" s="596">
        <f t="shared" si="210"/>
        <v>0</v>
      </c>
      <c r="GM21" s="596">
        <f t="shared" ref="GM21" si="211">GM22+GM23+GM24+GM25</f>
        <v>0</v>
      </c>
      <c r="GN21" s="596">
        <f t="shared" ref="GN21" si="212">GN22+GN23+GN24+GN25</f>
        <v>0</v>
      </c>
      <c r="GO21" s="5">
        <f>GO22+GO23+GO24+GO25</f>
        <v>0</v>
      </c>
      <c r="GP21" s="5">
        <f t="shared" ref="GP21:HA21" si="213">GP22+GP23+GP24+GP25</f>
        <v>0</v>
      </c>
      <c r="GQ21" s="5">
        <f t="shared" si="213"/>
        <v>0</v>
      </c>
      <c r="GR21" s="5">
        <f t="shared" si="213"/>
        <v>0</v>
      </c>
      <c r="GS21" s="5">
        <f t="shared" si="213"/>
        <v>0</v>
      </c>
      <c r="GT21" s="5">
        <f t="shared" si="213"/>
        <v>0</v>
      </c>
      <c r="GU21" s="5">
        <f t="shared" si="213"/>
        <v>0</v>
      </c>
      <c r="GV21" s="5">
        <f t="shared" si="213"/>
        <v>0</v>
      </c>
      <c r="GW21" s="5">
        <f t="shared" si="213"/>
        <v>0</v>
      </c>
      <c r="GX21" s="5">
        <f t="shared" si="213"/>
        <v>0</v>
      </c>
      <c r="GY21" s="5">
        <f t="shared" ref="GY21" si="214">GY22+GY23+GY24+GY25</f>
        <v>0</v>
      </c>
      <c r="GZ21" s="5">
        <f t="shared" ref="GZ21" si="215">GZ22+GZ23+GZ24+GZ25</f>
        <v>0</v>
      </c>
      <c r="HA21" s="5">
        <f t="shared" si="213"/>
        <v>103300</v>
      </c>
      <c r="HB21" s="5">
        <f t="shared" ref="HB21" si="216">HB22+HB23+HB24+HB25</f>
        <v>0</v>
      </c>
      <c r="HC21" s="115">
        <f t="shared" ref="HC21" si="217">HC22+HC23+HC24+HC25</f>
        <v>103300</v>
      </c>
    </row>
    <row r="22" spans="1:211" x14ac:dyDescent="0.2">
      <c r="A22" s="112" t="s">
        <v>390</v>
      </c>
      <c r="B22" s="6"/>
      <c r="C22" s="6"/>
      <c r="D22" s="6">
        <f t="shared" si="74"/>
        <v>0</v>
      </c>
      <c r="E22" s="6"/>
      <c r="F22" s="6"/>
      <c r="G22" s="6">
        <f t="shared" si="75"/>
        <v>0</v>
      </c>
      <c r="H22" s="6"/>
      <c r="I22" s="6"/>
      <c r="J22" s="6">
        <f t="shared" si="76"/>
        <v>0</v>
      </c>
      <c r="K22" s="6"/>
      <c r="L22" s="6"/>
      <c r="M22" s="6">
        <f t="shared" si="77"/>
        <v>0</v>
      </c>
      <c r="N22" s="6"/>
      <c r="O22" s="6"/>
      <c r="P22" s="6">
        <f t="shared" si="78"/>
        <v>0</v>
      </c>
      <c r="Q22" s="6"/>
      <c r="R22" s="6"/>
      <c r="S22" s="6">
        <f t="shared" si="79"/>
        <v>0</v>
      </c>
      <c r="T22" s="6"/>
      <c r="U22" s="6"/>
      <c r="V22" s="6">
        <f t="shared" si="80"/>
        <v>0</v>
      </c>
      <c r="W22" s="6"/>
      <c r="X22" s="6"/>
      <c r="Y22" s="6">
        <f t="shared" si="81"/>
        <v>0</v>
      </c>
      <c r="Z22" s="6"/>
      <c r="AA22" s="6"/>
      <c r="AB22" s="6">
        <f t="shared" si="82"/>
        <v>0</v>
      </c>
      <c r="AC22" s="6"/>
      <c r="AD22" s="6"/>
      <c r="AE22" s="6">
        <f t="shared" si="83"/>
        <v>0</v>
      </c>
      <c r="AF22" s="6"/>
      <c r="AG22" s="6"/>
      <c r="AH22" s="6">
        <f t="shared" si="84"/>
        <v>0</v>
      </c>
      <c r="AI22" s="6"/>
      <c r="AJ22" s="6"/>
      <c r="AK22" s="6">
        <f t="shared" si="85"/>
        <v>0</v>
      </c>
      <c r="AL22" s="6"/>
      <c r="AM22" s="6"/>
      <c r="AN22" s="6">
        <f t="shared" si="86"/>
        <v>0</v>
      </c>
      <c r="AO22" s="6"/>
      <c r="AP22" s="6"/>
      <c r="AQ22" s="6">
        <f t="shared" si="87"/>
        <v>0</v>
      </c>
      <c r="AR22" s="6"/>
      <c r="AS22" s="6"/>
      <c r="AT22" s="6">
        <f t="shared" si="88"/>
        <v>0</v>
      </c>
      <c r="AU22" s="6"/>
      <c r="AV22" s="6"/>
      <c r="AW22" s="6">
        <f t="shared" si="89"/>
        <v>0</v>
      </c>
      <c r="AX22" s="6"/>
      <c r="AY22" s="6"/>
      <c r="AZ22" s="6">
        <f t="shared" si="90"/>
        <v>0</v>
      </c>
      <c r="BA22" s="6"/>
      <c r="BB22" s="6"/>
      <c r="BC22" s="6">
        <f t="shared" si="91"/>
        <v>0</v>
      </c>
      <c r="BD22" s="6"/>
      <c r="BE22" s="6"/>
      <c r="BF22" s="6">
        <f t="shared" si="92"/>
        <v>0</v>
      </c>
      <c r="BG22" s="6"/>
      <c r="BH22" s="6"/>
      <c r="BI22" s="6">
        <f t="shared" si="93"/>
        <v>0</v>
      </c>
      <c r="BJ22" s="6"/>
      <c r="BK22" s="6"/>
      <c r="BL22" s="6">
        <f t="shared" si="94"/>
        <v>0</v>
      </c>
      <c r="BM22" s="6"/>
      <c r="BN22" s="6"/>
      <c r="BO22" s="6">
        <f t="shared" si="95"/>
        <v>0</v>
      </c>
      <c r="BP22" s="6"/>
      <c r="BQ22" s="6"/>
      <c r="BR22" s="6">
        <f t="shared" si="96"/>
        <v>0</v>
      </c>
      <c r="BS22" s="6"/>
      <c r="BT22" s="6"/>
      <c r="BU22" s="6">
        <f t="shared" si="97"/>
        <v>0</v>
      </c>
      <c r="BV22" s="6"/>
      <c r="BW22" s="6"/>
      <c r="BX22" s="6">
        <f t="shared" si="98"/>
        <v>0</v>
      </c>
      <c r="BY22" s="6"/>
      <c r="BZ22" s="6"/>
      <c r="CA22" s="6">
        <f t="shared" si="99"/>
        <v>0</v>
      </c>
      <c r="CB22" s="6"/>
      <c r="CC22" s="6"/>
      <c r="CD22" s="6">
        <f t="shared" si="100"/>
        <v>0</v>
      </c>
      <c r="CE22" s="6"/>
      <c r="CF22" s="6"/>
      <c r="CG22" s="6">
        <f t="shared" si="138"/>
        <v>0</v>
      </c>
      <c r="CH22" s="6"/>
      <c r="CI22" s="6"/>
      <c r="CJ22" s="6">
        <f t="shared" si="101"/>
        <v>0</v>
      </c>
      <c r="CK22" s="6"/>
      <c r="CL22" s="6"/>
      <c r="CM22" s="6">
        <f t="shared" si="102"/>
        <v>0</v>
      </c>
      <c r="CN22" s="6"/>
      <c r="CO22" s="6"/>
      <c r="CP22" s="6">
        <f t="shared" si="103"/>
        <v>0</v>
      </c>
      <c r="CQ22" s="6"/>
      <c r="CR22" s="6"/>
      <c r="CS22" s="6">
        <f t="shared" si="104"/>
        <v>0</v>
      </c>
      <c r="CT22" s="6"/>
      <c r="CU22" s="6"/>
      <c r="CV22" s="6">
        <f t="shared" si="105"/>
        <v>0</v>
      </c>
      <c r="CW22" s="6"/>
      <c r="CX22" s="6"/>
      <c r="CY22" s="6">
        <f t="shared" si="106"/>
        <v>0</v>
      </c>
      <c r="CZ22" s="6"/>
      <c r="DA22" s="6"/>
      <c r="DB22" s="6">
        <f t="shared" si="107"/>
        <v>0</v>
      </c>
      <c r="DC22" s="6"/>
      <c r="DD22" s="6"/>
      <c r="DE22" s="6">
        <f t="shared" si="108"/>
        <v>0</v>
      </c>
      <c r="DF22" s="6"/>
      <c r="DG22" s="6"/>
      <c r="DH22" s="6">
        <f t="shared" si="109"/>
        <v>0</v>
      </c>
      <c r="DI22" s="6"/>
      <c r="DJ22" s="6"/>
      <c r="DK22" s="6">
        <f t="shared" si="110"/>
        <v>0</v>
      </c>
      <c r="DL22" s="6"/>
      <c r="DM22" s="6"/>
      <c r="DN22" s="6">
        <f t="shared" si="111"/>
        <v>0</v>
      </c>
      <c r="DO22" s="6"/>
      <c r="DP22" s="6"/>
      <c r="DQ22" s="6">
        <f t="shared" si="112"/>
        <v>0</v>
      </c>
      <c r="DR22" s="595">
        <f t="shared" si="113"/>
        <v>0</v>
      </c>
      <c r="DS22" s="595">
        <f t="shared" ref="DS22:DS25" si="218">C22+F22+I22+L22+O22+R22+U22+X22+AA22+AD22+AG22+AJ22+AM22+AP22+AS22+AV22+AY22+BB22+BE22+BH22+BK22+BN22+BQ22+BT22+BW22+BZ22+CC22+CF22+CI22+CL22+CO22+CR22+CU22+CX22+DA22+DD22+DG22+DJ22+DM22+DP22</f>
        <v>0</v>
      </c>
      <c r="DT22" s="595">
        <f t="shared" ref="DT22:DT25" si="219">D22+G22+J22+M22+P22+S22+V22+Y22+AB22+AE22+AH22+AK22+AN22+AQ22+AT22+AW22+AZ22+BC22+BF22+BI22+BL22+BO22+BR22+BU22+BX22+CA22+CD22+CG22+CJ22+CM22+CP22+CS22+CV22+CY22+DB22+DE22+DH22+DK22+DN22+DQ22</f>
        <v>0</v>
      </c>
      <c r="DU22" s="7"/>
      <c r="DV22" s="7"/>
      <c r="DW22" s="7"/>
      <c r="DX22" s="6"/>
      <c r="DY22" s="6"/>
      <c r="DZ22" s="6"/>
      <c r="EA22" s="6"/>
      <c r="EB22" s="6"/>
      <c r="EC22" s="6"/>
      <c r="ED22" s="6"/>
      <c r="EE22" s="6"/>
      <c r="EF22" s="6">
        <f t="shared" si="114"/>
        <v>0</v>
      </c>
      <c r="EG22" s="6"/>
      <c r="EH22" s="6"/>
      <c r="EI22" s="6">
        <f t="shared" si="115"/>
        <v>0</v>
      </c>
      <c r="EJ22" s="6"/>
      <c r="EK22" s="6"/>
      <c r="EL22" s="6">
        <f t="shared" si="116"/>
        <v>0</v>
      </c>
      <c r="EM22" s="6"/>
      <c r="EN22" s="6"/>
      <c r="EO22" s="6">
        <f t="shared" si="117"/>
        <v>0</v>
      </c>
      <c r="EP22" s="6"/>
      <c r="EQ22" s="6"/>
      <c r="ER22" s="6">
        <f t="shared" si="118"/>
        <v>0</v>
      </c>
      <c r="ES22" s="6"/>
      <c r="ET22" s="6"/>
      <c r="EU22" s="6">
        <f t="shared" si="119"/>
        <v>0</v>
      </c>
      <c r="EV22" s="595">
        <f t="shared" si="120"/>
        <v>0</v>
      </c>
      <c r="EW22" s="595">
        <f t="shared" ref="EW22:EW25" si="220">SUM(DV22+DY22+EB22+EE22+EH22+EK22+EN22+EQ22+ET22)</f>
        <v>0</v>
      </c>
      <c r="EX22" s="595">
        <f t="shared" ref="EX22:EX25" si="221">SUM(DW22+DZ22+EC22+EF22+EI22+EL22+EO22+ER22+EU22)</f>
        <v>0</v>
      </c>
      <c r="EY22" s="6"/>
      <c r="EZ22" s="6"/>
      <c r="FA22" s="6"/>
      <c r="FB22" s="6"/>
      <c r="FC22" s="6"/>
      <c r="FD22" s="6">
        <f t="shared" si="121"/>
        <v>0</v>
      </c>
      <c r="FE22" s="6"/>
      <c r="FF22" s="6"/>
      <c r="FG22" s="6">
        <f t="shared" si="122"/>
        <v>0</v>
      </c>
      <c r="FH22" s="6"/>
      <c r="FI22" s="6"/>
      <c r="FJ22" s="6">
        <f t="shared" si="123"/>
        <v>0</v>
      </c>
      <c r="FK22" s="6"/>
      <c r="FL22" s="6"/>
      <c r="FM22" s="6">
        <f t="shared" si="124"/>
        <v>0</v>
      </c>
      <c r="FN22" s="6"/>
      <c r="FO22" s="6"/>
      <c r="FP22" s="6">
        <f t="shared" si="125"/>
        <v>0</v>
      </c>
      <c r="FQ22" s="6"/>
      <c r="FR22" s="6"/>
      <c r="FS22" s="6">
        <f t="shared" si="126"/>
        <v>0</v>
      </c>
      <c r="FT22" s="6"/>
      <c r="FU22" s="6"/>
      <c r="FV22" s="6">
        <f t="shared" si="127"/>
        <v>0</v>
      </c>
      <c r="FW22" s="6"/>
      <c r="FX22" s="6"/>
      <c r="FY22" s="6">
        <f t="shared" si="128"/>
        <v>0</v>
      </c>
      <c r="FZ22" s="6"/>
      <c r="GA22" s="6"/>
      <c r="GB22" s="6">
        <f t="shared" si="129"/>
        <v>0</v>
      </c>
      <c r="GC22" s="6"/>
      <c r="GD22" s="6"/>
      <c r="GE22" s="6">
        <f t="shared" si="130"/>
        <v>0</v>
      </c>
      <c r="GF22" s="6"/>
      <c r="GG22" s="6"/>
      <c r="GH22" s="6">
        <f t="shared" si="131"/>
        <v>0</v>
      </c>
      <c r="GI22" s="6"/>
      <c r="GJ22" s="6"/>
      <c r="GK22" s="6">
        <f t="shared" si="132"/>
        <v>0</v>
      </c>
      <c r="GL22" s="595">
        <f t="shared" si="133"/>
        <v>0</v>
      </c>
      <c r="GM22" s="595">
        <f t="shared" ref="GM22:GM25" si="222">SUM(EZ22+FC22+FF22+FI22+FL22+FO22+FR22+FU22+FX22+GA22+GD22+GG22+GJ22)</f>
        <v>0</v>
      </c>
      <c r="GN22" s="595">
        <f t="shared" ref="GN22:GN25" si="223">SUM(FA22+FD22+FG22+FJ22+FM22+FP22+FS22+FV22+FY22+GB22+GE22+GH22+GK22)</f>
        <v>0</v>
      </c>
      <c r="GO22" s="7"/>
      <c r="GP22" s="7"/>
      <c r="GQ22" s="7">
        <f t="shared" si="134"/>
        <v>0</v>
      </c>
      <c r="GR22" s="7"/>
      <c r="GS22" s="7"/>
      <c r="GT22" s="7">
        <f t="shared" si="135"/>
        <v>0</v>
      </c>
      <c r="GU22" s="7"/>
      <c r="GV22" s="7"/>
      <c r="GW22" s="7">
        <f t="shared" si="136"/>
        <v>0</v>
      </c>
      <c r="GX22" s="7">
        <f t="shared" si="137"/>
        <v>0</v>
      </c>
      <c r="GY22" s="7">
        <f t="shared" ref="GY22:GY25" si="224">GM22+GP22+GS22+GV22</f>
        <v>0</v>
      </c>
      <c r="GZ22" s="7">
        <f t="shared" ref="GZ22:GZ25" si="225">GN22+GQ22+GT22+GW22</f>
        <v>0</v>
      </c>
      <c r="HA22" s="344">
        <f t="shared" si="67"/>
        <v>0</v>
      </c>
      <c r="HB22" s="344">
        <f t="shared" ref="HB22:HB25" si="226">DS22+EW22+GY22</f>
        <v>0</v>
      </c>
      <c r="HC22" s="131">
        <f t="shared" ref="HC22:HC25" si="227">DT22+EX22+GZ22</f>
        <v>0</v>
      </c>
    </row>
    <row r="23" spans="1:211" x14ac:dyDescent="0.2">
      <c r="A23" s="112" t="s">
        <v>391</v>
      </c>
      <c r="B23" s="6">
        <f>SUM([1]Önkormányzat!$F$207)</f>
        <v>0</v>
      </c>
      <c r="C23" s="6"/>
      <c r="D23" s="6">
        <f t="shared" si="74"/>
        <v>0</v>
      </c>
      <c r="E23" s="6"/>
      <c r="F23" s="6"/>
      <c r="G23" s="6">
        <f t="shared" si="75"/>
        <v>0</v>
      </c>
      <c r="H23" s="6"/>
      <c r="I23" s="6"/>
      <c r="J23" s="6">
        <f t="shared" si="76"/>
        <v>0</v>
      </c>
      <c r="K23" s="6"/>
      <c r="L23" s="6"/>
      <c r="M23" s="6">
        <f t="shared" si="77"/>
        <v>0</v>
      </c>
      <c r="N23" s="6"/>
      <c r="O23" s="6"/>
      <c r="P23" s="6">
        <f t="shared" si="78"/>
        <v>0</v>
      </c>
      <c r="Q23" s="6"/>
      <c r="R23" s="6"/>
      <c r="S23" s="6">
        <f t="shared" si="79"/>
        <v>0</v>
      </c>
      <c r="T23" s="6">
        <f>SUM([1]Önkormányzat!$AN$207)</f>
        <v>0</v>
      </c>
      <c r="U23" s="6"/>
      <c r="V23" s="6">
        <f t="shared" si="80"/>
        <v>0</v>
      </c>
      <c r="W23" s="6">
        <f>SUM([1]Önkormányzat!$AQ$207)</f>
        <v>0</v>
      </c>
      <c r="X23" s="6"/>
      <c r="Y23" s="6">
        <f t="shared" si="81"/>
        <v>0</v>
      </c>
      <c r="Z23" s="6">
        <f>SUM([1]Önkormányzat!$AU$207)</f>
        <v>0</v>
      </c>
      <c r="AA23" s="6"/>
      <c r="AB23" s="6">
        <f t="shared" si="82"/>
        <v>0</v>
      </c>
      <c r="AC23" s="6">
        <f>SUM([1]Önkormányzat!$AZ$207)</f>
        <v>0</v>
      </c>
      <c r="AD23" s="6"/>
      <c r="AE23" s="6">
        <f t="shared" si="83"/>
        <v>0</v>
      </c>
      <c r="AF23" s="6">
        <f>SUM([1]Önkormányzat!$U$207)</f>
        <v>0</v>
      </c>
      <c r="AG23" s="6"/>
      <c r="AH23" s="6">
        <f t="shared" si="84"/>
        <v>0</v>
      </c>
      <c r="AI23" s="6">
        <f>SUM([1]Önkormányzat!$Y$207)</f>
        <v>0</v>
      </c>
      <c r="AJ23" s="6"/>
      <c r="AK23" s="6">
        <f t="shared" si="85"/>
        <v>0</v>
      </c>
      <c r="AL23" s="6">
        <f>SUM([1]Önkormányzat!$BG$207)</f>
        <v>0</v>
      </c>
      <c r="AM23" s="6"/>
      <c r="AN23" s="6">
        <f t="shared" si="86"/>
        <v>0</v>
      </c>
      <c r="AO23" s="6">
        <f>SUM([1]Önkormányzat!$BN$207)</f>
        <v>0</v>
      </c>
      <c r="AP23" s="6"/>
      <c r="AQ23" s="6">
        <f t="shared" si="87"/>
        <v>0</v>
      </c>
      <c r="AR23" s="6"/>
      <c r="AS23" s="6"/>
      <c r="AT23" s="6">
        <f t="shared" si="88"/>
        <v>0</v>
      </c>
      <c r="AU23" s="6">
        <f>SUM([1]Önkormányzat!$CO$207)</f>
        <v>0</v>
      </c>
      <c r="AV23" s="6"/>
      <c r="AW23" s="6">
        <f t="shared" si="89"/>
        <v>0</v>
      </c>
      <c r="AX23" s="6">
        <f>SUM([1]Önkormányzat!$BR$207)</f>
        <v>0</v>
      </c>
      <c r="AY23" s="6"/>
      <c r="AZ23" s="6">
        <f t="shared" si="90"/>
        <v>0</v>
      </c>
      <c r="BA23" s="6"/>
      <c r="BB23" s="6"/>
      <c r="BC23" s="6">
        <f t="shared" si="91"/>
        <v>0</v>
      </c>
      <c r="BD23" s="6">
        <f>SUM([1]Önkormányzat!$BW$207)</f>
        <v>0</v>
      </c>
      <c r="BE23" s="6"/>
      <c r="BF23" s="6">
        <f t="shared" si="92"/>
        <v>0</v>
      </c>
      <c r="BG23" s="6">
        <f>SUM([1]Önkormányzat!$BZ$207)</f>
        <v>0</v>
      </c>
      <c r="BH23" s="6"/>
      <c r="BI23" s="6">
        <f t="shared" si="93"/>
        <v>0</v>
      </c>
      <c r="BJ23" s="6"/>
      <c r="BK23" s="6"/>
      <c r="BL23" s="6">
        <f t="shared" si="94"/>
        <v>0</v>
      </c>
      <c r="BM23" s="6">
        <f>SUM([1]Önkormányzat!$CI$207)</f>
        <v>0</v>
      </c>
      <c r="BN23" s="6"/>
      <c r="BO23" s="6">
        <f t="shared" si="95"/>
        <v>0</v>
      </c>
      <c r="BP23" s="6">
        <f>'kiadás 11601'!T9</f>
        <v>0</v>
      </c>
      <c r="BQ23" s="6">
        <f>'kiadás 11601'!U9</f>
        <v>0</v>
      </c>
      <c r="BR23" s="6">
        <f>'kiadás 11601'!V9</f>
        <v>0</v>
      </c>
      <c r="BS23" s="6">
        <f>SUM([1]Önkormányzat!$CV$207)</f>
        <v>0</v>
      </c>
      <c r="BT23" s="6"/>
      <c r="BU23" s="6">
        <f t="shared" si="97"/>
        <v>0</v>
      </c>
      <c r="BV23" s="6"/>
      <c r="BW23" s="6"/>
      <c r="BX23" s="6">
        <f t="shared" si="98"/>
        <v>0</v>
      </c>
      <c r="BY23" s="6">
        <f>SUM([1]Önkormányzat!$DD$207)</f>
        <v>0</v>
      </c>
      <c r="BZ23" s="6"/>
      <c r="CA23" s="6">
        <f t="shared" si="99"/>
        <v>0</v>
      </c>
      <c r="CB23" s="6"/>
      <c r="CC23" s="6"/>
      <c r="CD23" s="6">
        <f t="shared" si="100"/>
        <v>0</v>
      </c>
      <c r="CE23" s="6">
        <f>kiadás11602!T28</f>
        <v>15300</v>
      </c>
      <c r="CF23" s="6">
        <f>kiadás11602!U28</f>
        <v>0</v>
      </c>
      <c r="CG23" s="6">
        <f>kiadás11602!V28</f>
        <v>15300</v>
      </c>
      <c r="CH23" s="6"/>
      <c r="CI23" s="6"/>
      <c r="CJ23" s="6">
        <f t="shared" si="101"/>
        <v>0</v>
      </c>
      <c r="CK23" s="6"/>
      <c r="CL23" s="6"/>
      <c r="CM23" s="6">
        <f t="shared" si="102"/>
        <v>0</v>
      </c>
      <c r="CN23" s="6"/>
      <c r="CO23" s="6"/>
      <c r="CP23" s="6">
        <f t="shared" si="103"/>
        <v>0</v>
      </c>
      <c r="CQ23" s="6"/>
      <c r="CR23" s="6"/>
      <c r="CS23" s="6">
        <f t="shared" si="104"/>
        <v>0</v>
      </c>
      <c r="CT23" s="6"/>
      <c r="CU23" s="6"/>
      <c r="CV23" s="6">
        <f t="shared" si="105"/>
        <v>0</v>
      </c>
      <c r="CW23" s="6">
        <f>SUM([1]Önkormányzat!$EB$207)</f>
        <v>0</v>
      </c>
      <c r="CX23" s="6"/>
      <c r="CY23" s="6">
        <f t="shared" si="106"/>
        <v>0</v>
      </c>
      <c r="CZ23" s="6">
        <f>SUM([1]Önkormányzat!$AC$207)</f>
        <v>0</v>
      </c>
      <c r="DA23" s="6"/>
      <c r="DB23" s="6">
        <f t="shared" si="107"/>
        <v>0</v>
      </c>
      <c r="DC23" s="6"/>
      <c r="DD23" s="6"/>
      <c r="DE23" s="6">
        <f t="shared" si="108"/>
        <v>0</v>
      </c>
      <c r="DF23" s="6">
        <f>SUM([1]Önkormányzat!$DN$207)</f>
        <v>0</v>
      </c>
      <c r="DG23" s="6"/>
      <c r="DH23" s="6">
        <f t="shared" si="109"/>
        <v>0</v>
      </c>
      <c r="DI23" s="6">
        <f>SUM([1]Önkormányzat!$EI$207)</f>
        <v>0</v>
      </c>
      <c r="DJ23" s="6"/>
      <c r="DK23" s="6">
        <f t="shared" si="110"/>
        <v>0</v>
      </c>
      <c r="DL23" s="6"/>
      <c r="DM23" s="6"/>
      <c r="DN23" s="6">
        <f t="shared" si="111"/>
        <v>0</v>
      </c>
      <c r="DO23" s="6"/>
      <c r="DP23" s="6"/>
      <c r="DQ23" s="6">
        <f t="shared" si="112"/>
        <v>0</v>
      </c>
      <c r="DR23" s="595">
        <f t="shared" si="113"/>
        <v>15300</v>
      </c>
      <c r="DS23" s="595">
        <f t="shared" si="218"/>
        <v>0</v>
      </c>
      <c r="DT23" s="595">
        <f t="shared" si="219"/>
        <v>15300</v>
      </c>
      <c r="DU23" s="7"/>
      <c r="DV23" s="7"/>
      <c r="DW23" s="7"/>
      <c r="DX23" s="6"/>
      <c r="DY23" s="6"/>
      <c r="DZ23" s="6"/>
      <c r="EA23" s="6"/>
      <c r="EB23" s="6"/>
      <c r="EC23" s="6"/>
      <c r="ED23" s="6">
        <f>SUM([1]Hivatal!$V$245)</f>
        <v>0</v>
      </c>
      <c r="EE23" s="6"/>
      <c r="EF23" s="6">
        <f t="shared" si="114"/>
        <v>0</v>
      </c>
      <c r="EG23" s="6">
        <f>SUM([1]Hivatal!$Z$245)</f>
        <v>0</v>
      </c>
      <c r="EH23" s="6"/>
      <c r="EI23" s="6">
        <f t="shared" si="115"/>
        <v>0</v>
      </c>
      <c r="EJ23" s="6">
        <f>SUM([1]Hivatal!$AJ$245)</f>
        <v>0</v>
      </c>
      <c r="EK23" s="6"/>
      <c r="EL23" s="6">
        <f t="shared" si="116"/>
        <v>0</v>
      </c>
      <c r="EM23" s="6">
        <f>SUM([1]Hivatal!$AD$245)</f>
        <v>0</v>
      </c>
      <c r="EN23" s="6"/>
      <c r="EO23" s="6">
        <f t="shared" si="117"/>
        <v>0</v>
      </c>
      <c r="EP23" s="6">
        <f>SUM([1]Hivatal!$AR$245)</f>
        <v>0</v>
      </c>
      <c r="EQ23" s="6"/>
      <c r="ER23" s="6">
        <f t="shared" si="118"/>
        <v>0</v>
      </c>
      <c r="ES23" s="6">
        <f>SUM([1]Hivatal!$AZ$245)</f>
        <v>0</v>
      </c>
      <c r="ET23" s="6"/>
      <c r="EU23" s="6">
        <f t="shared" si="119"/>
        <v>0</v>
      </c>
      <c r="EV23" s="595">
        <f t="shared" si="120"/>
        <v>0</v>
      </c>
      <c r="EW23" s="595">
        <f t="shared" si="220"/>
        <v>0</v>
      </c>
      <c r="EX23" s="595">
        <f t="shared" si="221"/>
        <v>0</v>
      </c>
      <c r="EY23" s="6"/>
      <c r="EZ23" s="6"/>
      <c r="FA23" s="6"/>
      <c r="FB23" s="6"/>
      <c r="FC23" s="6"/>
      <c r="FD23" s="6">
        <f t="shared" si="121"/>
        <v>0</v>
      </c>
      <c r="FE23" s="6"/>
      <c r="FF23" s="6"/>
      <c r="FG23" s="6">
        <f t="shared" si="122"/>
        <v>0</v>
      </c>
      <c r="FH23" s="6"/>
      <c r="FI23" s="6"/>
      <c r="FJ23" s="6">
        <f t="shared" si="123"/>
        <v>0</v>
      </c>
      <c r="FK23" s="6"/>
      <c r="FL23" s="6"/>
      <c r="FM23" s="6">
        <f t="shared" si="124"/>
        <v>0</v>
      </c>
      <c r="FN23" s="6"/>
      <c r="FO23" s="6"/>
      <c r="FP23" s="6">
        <f t="shared" si="125"/>
        <v>0</v>
      </c>
      <c r="FQ23" s="6"/>
      <c r="FR23" s="6"/>
      <c r="FS23" s="6">
        <f t="shared" si="126"/>
        <v>0</v>
      </c>
      <c r="FT23" s="6"/>
      <c r="FU23" s="6"/>
      <c r="FV23" s="6">
        <f t="shared" si="127"/>
        <v>0</v>
      </c>
      <c r="FW23" s="6"/>
      <c r="FX23" s="6"/>
      <c r="FY23" s="6">
        <f t="shared" si="128"/>
        <v>0</v>
      </c>
      <c r="FZ23" s="6"/>
      <c r="GA23" s="6"/>
      <c r="GB23" s="6">
        <f t="shared" si="129"/>
        <v>0</v>
      </c>
      <c r="GC23" s="6"/>
      <c r="GD23" s="6"/>
      <c r="GE23" s="6">
        <f t="shared" si="130"/>
        <v>0</v>
      </c>
      <c r="GF23" s="6"/>
      <c r="GG23" s="6"/>
      <c r="GH23" s="6">
        <f t="shared" si="131"/>
        <v>0</v>
      </c>
      <c r="GI23" s="6"/>
      <c r="GJ23" s="6"/>
      <c r="GK23" s="6">
        <f t="shared" si="132"/>
        <v>0</v>
      </c>
      <c r="GL23" s="595">
        <f t="shared" si="133"/>
        <v>0</v>
      </c>
      <c r="GM23" s="595">
        <f t="shared" si="222"/>
        <v>0</v>
      </c>
      <c r="GN23" s="595">
        <f t="shared" si="223"/>
        <v>0</v>
      </c>
      <c r="GO23" s="7"/>
      <c r="GP23" s="7"/>
      <c r="GQ23" s="7">
        <f t="shared" si="134"/>
        <v>0</v>
      </c>
      <c r="GR23" s="7"/>
      <c r="GS23" s="7"/>
      <c r="GT23" s="7">
        <f t="shared" si="135"/>
        <v>0</v>
      </c>
      <c r="GU23" s="7"/>
      <c r="GV23" s="7"/>
      <c r="GW23" s="7">
        <f t="shared" si="136"/>
        <v>0</v>
      </c>
      <c r="GX23" s="7">
        <f t="shared" si="137"/>
        <v>0</v>
      </c>
      <c r="GY23" s="7">
        <f t="shared" si="224"/>
        <v>0</v>
      </c>
      <c r="GZ23" s="7">
        <f t="shared" si="225"/>
        <v>0</v>
      </c>
      <c r="HA23" s="344">
        <f t="shared" si="67"/>
        <v>15300</v>
      </c>
      <c r="HB23" s="344">
        <f t="shared" si="226"/>
        <v>0</v>
      </c>
      <c r="HC23" s="131">
        <f t="shared" si="227"/>
        <v>15300</v>
      </c>
    </row>
    <row r="24" spans="1:211" x14ac:dyDescent="0.2">
      <c r="A24" s="112" t="s">
        <v>392</v>
      </c>
      <c r="B24" s="6">
        <f>SUM([1]Önkormányzat!$F$226)</f>
        <v>0</v>
      </c>
      <c r="C24" s="6"/>
      <c r="D24" s="6">
        <f t="shared" si="74"/>
        <v>0</v>
      </c>
      <c r="E24" s="6"/>
      <c r="F24" s="6"/>
      <c r="G24" s="6">
        <f t="shared" si="75"/>
        <v>0</v>
      </c>
      <c r="H24" s="6"/>
      <c r="I24" s="6"/>
      <c r="J24" s="6">
        <f t="shared" si="76"/>
        <v>0</v>
      </c>
      <c r="K24" s="6"/>
      <c r="L24" s="6"/>
      <c r="M24" s="6">
        <f t="shared" si="77"/>
        <v>0</v>
      </c>
      <c r="N24" s="6"/>
      <c r="O24" s="6"/>
      <c r="P24" s="6">
        <f t="shared" si="78"/>
        <v>0</v>
      </c>
      <c r="Q24" s="6"/>
      <c r="R24" s="6"/>
      <c r="S24" s="6">
        <f t="shared" si="79"/>
        <v>0</v>
      </c>
      <c r="T24" s="6">
        <f>SUM([1]Önkormányzat!$AN$226)</f>
        <v>0</v>
      </c>
      <c r="U24" s="6"/>
      <c r="V24" s="6">
        <f t="shared" si="80"/>
        <v>0</v>
      </c>
      <c r="W24" s="6">
        <f>SUM([1]Önkormányzat!$AQ$226)</f>
        <v>0</v>
      </c>
      <c r="X24" s="6"/>
      <c r="Y24" s="6">
        <f t="shared" si="81"/>
        <v>0</v>
      </c>
      <c r="Z24" s="6">
        <f>SUM([1]Önkormányzat!$AU$226)</f>
        <v>0</v>
      </c>
      <c r="AA24" s="6"/>
      <c r="AB24" s="6">
        <f t="shared" si="82"/>
        <v>0</v>
      </c>
      <c r="AC24" s="6">
        <f>SUM([1]Önkormányzat!$AZ$226)</f>
        <v>0</v>
      </c>
      <c r="AD24" s="6"/>
      <c r="AE24" s="6">
        <f t="shared" si="83"/>
        <v>0</v>
      </c>
      <c r="AF24" s="6">
        <f>SUM([1]Önkormányzat!$U$226)</f>
        <v>0</v>
      </c>
      <c r="AG24" s="6"/>
      <c r="AH24" s="6">
        <f t="shared" si="84"/>
        <v>0</v>
      </c>
      <c r="AI24" s="6">
        <f>SUM([1]Önkormányzat!$Y$226)</f>
        <v>0</v>
      </c>
      <c r="AJ24" s="6"/>
      <c r="AK24" s="6">
        <f t="shared" si="85"/>
        <v>0</v>
      </c>
      <c r="AL24" s="6">
        <f>SUM([1]Önkormányzat!$BG$226)</f>
        <v>0</v>
      </c>
      <c r="AM24" s="6"/>
      <c r="AN24" s="6">
        <f t="shared" si="86"/>
        <v>0</v>
      </c>
      <c r="AO24" s="6">
        <f>SUM([1]Önkormányzat!$BN$226)</f>
        <v>0</v>
      </c>
      <c r="AP24" s="6"/>
      <c r="AQ24" s="6">
        <f t="shared" si="87"/>
        <v>0</v>
      </c>
      <c r="AR24" s="6"/>
      <c r="AS24" s="6"/>
      <c r="AT24" s="6">
        <f t="shared" si="88"/>
        <v>0</v>
      </c>
      <c r="AU24" s="6">
        <f>SUM([1]Önkormányzat!$CO$226)</f>
        <v>0</v>
      </c>
      <c r="AV24" s="6"/>
      <c r="AW24" s="6">
        <f t="shared" si="89"/>
        <v>0</v>
      </c>
      <c r="AX24" s="6">
        <f>SUM([1]Önkormányzat!$BR$226)</f>
        <v>0</v>
      </c>
      <c r="AY24" s="6"/>
      <c r="AZ24" s="6">
        <f t="shared" si="90"/>
        <v>0</v>
      </c>
      <c r="BA24" s="6"/>
      <c r="BB24" s="6"/>
      <c r="BC24" s="6">
        <f t="shared" si="91"/>
        <v>0</v>
      </c>
      <c r="BD24" s="6">
        <f>SUM([1]Önkormányzat!$BW$226)</f>
        <v>0</v>
      </c>
      <c r="BE24" s="6"/>
      <c r="BF24" s="6">
        <f t="shared" si="92"/>
        <v>0</v>
      </c>
      <c r="BG24" s="6">
        <f>SUM([1]Önkormányzat!$BZ$226)</f>
        <v>0</v>
      </c>
      <c r="BH24" s="6"/>
      <c r="BI24" s="6">
        <f t="shared" si="93"/>
        <v>0</v>
      </c>
      <c r="BJ24" s="6"/>
      <c r="BK24" s="6"/>
      <c r="BL24" s="6">
        <f t="shared" si="94"/>
        <v>0</v>
      </c>
      <c r="BM24" s="6">
        <f>SUM([1]Önkormányzat!$CI$226)</f>
        <v>0</v>
      </c>
      <c r="BN24" s="6"/>
      <c r="BO24" s="6">
        <f t="shared" si="95"/>
        <v>0</v>
      </c>
      <c r="BP24" s="6">
        <f>'kiadás 11601'!W9</f>
        <v>0</v>
      </c>
      <c r="BQ24" s="6">
        <f>'kiadás 11601'!X9</f>
        <v>0</v>
      </c>
      <c r="BR24" s="6">
        <f>'kiadás 11601'!Y9</f>
        <v>0</v>
      </c>
      <c r="BS24" s="6">
        <f>SUM([1]Önkormányzat!$CV$226)</f>
        <v>0</v>
      </c>
      <c r="BT24" s="6"/>
      <c r="BU24" s="6">
        <f t="shared" si="97"/>
        <v>0</v>
      </c>
      <c r="BV24" s="6"/>
      <c r="BW24" s="6"/>
      <c r="BX24" s="6">
        <f t="shared" si="98"/>
        <v>0</v>
      </c>
      <c r="BY24" s="6">
        <f>SUM([1]Önkormányzat!$DD$226)</f>
        <v>0</v>
      </c>
      <c r="BZ24" s="6"/>
      <c r="CA24" s="6">
        <f t="shared" si="99"/>
        <v>0</v>
      </c>
      <c r="CB24" s="6"/>
      <c r="CC24" s="6"/>
      <c r="CD24" s="6">
        <f t="shared" si="100"/>
        <v>0</v>
      </c>
      <c r="CE24" s="6">
        <f>kiadás11602!W28</f>
        <v>88000</v>
      </c>
      <c r="CF24" s="6">
        <f>kiadás11602!X28</f>
        <v>0</v>
      </c>
      <c r="CG24" s="6">
        <f>kiadás11602!Y28</f>
        <v>88000</v>
      </c>
      <c r="CH24" s="6"/>
      <c r="CI24" s="6"/>
      <c r="CJ24" s="6">
        <f t="shared" si="101"/>
        <v>0</v>
      </c>
      <c r="CK24" s="6"/>
      <c r="CL24" s="6"/>
      <c r="CM24" s="6">
        <f t="shared" si="102"/>
        <v>0</v>
      </c>
      <c r="CN24" s="6"/>
      <c r="CO24" s="6"/>
      <c r="CP24" s="6">
        <f t="shared" si="103"/>
        <v>0</v>
      </c>
      <c r="CQ24" s="6"/>
      <c r="CR24" s="6"/>
      <c r="CS24" s="6">
        <f t="shared" si="104"/>
        <v>0</v>
      </c>
      <c r="CT24" s="6"/>
      <c r="CU24" s="6"/>
      <c r="CV24" s="6">
        <f t="shared" si="105"/>
        <v>0</v>
      </c>
      <c r="CW24" s="6">
        <f>SUM([1]Önkormányzat!$EB$226)</f>
        <v>0</v>
      </c>
      <c r="CX24" s="6"/>
      <c r="CY24" s="6">
        <f t="shared" si="106"/>
        <v>0</v>
      </c>
      <c r="CZ24" s="6">
        <f>SUM([1]Önkormányzat!$AC$226)</f>
        <v>0</v>
      </c>
      <c r="DA24" s="6"/>
      <c r="DB24" s="6">
        <f t="shared" si="107"/>
        <v>0</v>
      </c>
      <c r="DC24" s="6"/>
      <c r="DD24" s="6"/>
      <c r="DE24" s="6">
        <f t="shared" si="108"/>
        <v>0</v>
      </c>
      <c r="DF24" s="6"/>
      <c r="DG24" s="6"/>
      <c r="DH24" s="6">
        <f t="shared" si="109"/>
        <v>0</v>
      </c>
      <c r="DI24" s="6">
        <f>SUM([1]Önkormányzat!$EI$226)</f>
        <v>0</v>
      </c>
      <c r="DJ24" s="6"/>
      <c r="DK24" s="6">
        <f t="shared" si="110"/>
        <v>0</v>
      </c>
      <c r="DL24" s="6"/>
      <c r="DM24" s="6"/>
      <c r="DN24" s="6">
        <f t="shared" si="111"/>
        <v>0</v>
      </c>
      <c r="DO24" s="6"/>
      <c r="DP24" s="6"/>
      <c r="DQ24" s="6">
        <f t="shared" si="112"/>
        <v>0</v>
      </c>
      <c r="DR24" s="595">
        <f t="shared" si="113"/>
        <v>88000</v>
      </c>
      <c r="DS24" s="595">
        <f t="shared" si="218"/>
        <v>0</v>
      </c>
      <c r="DT24" s="595">
        <f t="shared" si="219"/>
        <v>88000</v>
      </c>
      <c r="DU24" s="7"/>
      <c r="DV24" s="7"/>
      <c r="DW24" s="7"/>
      <c r="DX24" s="6"/>
      <c r="DY24" s="6"/>
      <c r="DZ24" s="6"/>
      <c r="EA24" s="6"/>
      <c r="EB24" s="6"/>
      <c r="EC24" s="6"/>
      <c r="ED24" s="6">
        <f>SUM([1]Hivatal!$V$250)</f>
        <v>0</v>
      </c>
      <c r="EE24" s="6"/>
      <c r="EF24" s="6">
        <f t="shared" si="114"/>
        <v>0</v>
      </c>
      <c r="EG24" s="6">
        <f>SUM([1]Hivatal!$Z$250)</f>
        <v>0</v>
      </c>
      <c r="EH24" s="6"/>
      <c r="EI24" s="6">
        <f t="shared" si="115"/>
        <v>0</v>
      </c>
      <c r="EJ24" s="6">
        <f>SUM([1]Hivatal!$AJ$250)</f>
        <v>0</v>
      </c>
      <c r="EK24" s="6"/>
      <c r="EL24" s="6">
        <f t="shared" si="116"/>
        <v>0</v>
      </c>
      <c r="EM24" s="6">
        <f>SUM([1]Hivatal!$AD$250)</f>
        <v>0</v>
      </c>
      <c r="EN24" s="6"/>
      <c r="EO24" s="6">
        <f t="shared" si="117"/>
        <v>0</v>
      </c>
      <c r="EP24" s="6">
        <f>SUM([1]Hivatal!$AR$250)</f>
        <v>0</v>
      </c>
      <c r="EQ24" s="6"/>
      <c r="ER24" s="6">
        <f t="shared" si="118"/>
        <v>0</v>
      </c>
      <c r="ES24" s="6">
        <f>SUM([1]Hivatal!$AZ$250)</f>
        <v>0</v>
      </c>
      <c r="ET24" s="6"/>
      <c r="EU24" s="6">
        <f t="shared" si="119"/>
        <v>0</v>
      </c>
      <c r="EV24" s="595">
        <f t="shared" si="120"/>
        <v>0</v>
      </c>
      <c r="EW24" s="595">
        <f t="shared" si="220"/>
        <v>0</v>
      </c>
      <c r="EX24" s="595">
        <f t="shared" si="221"/>
        <v>0</v>
      </c>
      <c r="EY24" s="6"/>
      <c r="EZ24" s="6"/>
      <c r="FA24" s="6"/>
      <c r="FB24" s="6"/>
      <c r="FC24" s="6"/>
      <c r="FD24" s="6">
        <f t="shared" si="121"/>
        <v>0</v>
      </c>
      <c r="FE24" s="6"/>
      <c r="FF24" s="6"/>
      <c r="FG24" s="6">
        <f t="shared" si="122"/>
        <v>0</v>
      </c>
      <c r="FH24" s="6"/>
      <c r="FI24" s="6"/>
      <c r="FJ24" s="6">
        <f t="shared" si="123"/>
        <v>0</v>
      </c>
      <c r="FK24" s="6"/>
      <c r="FL24" s="6"/>
      <c r="FM24" s="6">
        <f t="shared" si="124"/>
        <v>0</v>
      </c>
      <c r="FN24" s="6"/>
      <c r="FO24" s="6"/>
      <c r="FP24" s="6">
        <f t="shared" si="125"/>
        <v>0</v>
      </c>
      <c r="FQ24" s="6"/>
      <c r="FR24" s="6"/>
      <c r="FS24" s="6">
        <f t="shared" si="126"/>
        <v>0</v>
      </c>
      <c r="FT24" s="6"/>
      <c r="FU24" s="6"/>
      <c r="FV24" s="6">
        <f t="shared" si="127"/>
        <v>0</v>
      </c>
      <c r="FW24" s="6"/>
      <c r="FX24" s="6"/>
      <c r="FY24" s="6">
        <f t="shared" si="128"/>
        <v>0</v>
      </c>
      <c r="FZ24" s="6"/>
      <c r="GA24" s="6"/>
      <c r="GB24" s="6">
        <f t="shared" si="129"/>
        <v>0</v>
      </c>
      <c r="GC24" s="6"/>
      <c r="GD24" s="6"/>
      <c r="GE24" s="6">
        <f t="shared" si="130"/>
        <v>0</v>
      </c>
      <c r="GF24" s="6"/>
      <c r="GG24" s="6"/>
      <c r="GH24" s="6">
        <f t="shared" si="131"/>
        <v>0</v>
      </c>
      <c r="GI24" s="6"/>
      <c r="GJ24" s="6"/>
      <c r="GK24" s="6">
        <f t="shared" si="132"/>
        <v>0</v>
      </c>
      <c r="GL24" s="595">
        <f t="shared" si="133"/>
        <v>0</v>
      </c>
      <c r="GM24" s="595">
        <f t="shared" si="222"/>
        <v>0</v>
      </c>
      <c r="GN24" s="595">
        <f t="shared" si="223"/>
        <v>0</v>
      </c>
      <c r="GO24" s="7"/>
      <c r="GP24" s="7"/>
      <c r="GQ24" s="7">
        <f t="shared" si="134"/>
        <v>0</v>
      </c>
      <c r="GR24" s="7"/>
      <c r="GS24" s="7"/>
      <c r="GT24" s="7">
        <f t="shared" si="135"/>
        <v>0</v>
      </c>
      <c r="GU24" s="7"/>
      <c r="GV24" s="7"/>
      <c r="GW24" s="7">
        <f t="shared" si="136"/>
        <v>0</v>
      </c>
      <c r="GX24" s="7">
        <f t="shared" si="137"/>
        <v>0</v>
      </c>
      <c r="GY24" s="7">
        <f t="shared" si="224"/>
        <v>0</v>
      </c>
      <c r="GZ24" s="7">
        <f t="shared" si="225"/>
        <v>0</v>
      </c>
      <c r="HA24" s="344">
        <f t="shared" si="67"/>
        <v>88000</v>
      </c>
      <c r="HB24" s="344">
        <f t="shared" si="226"/>
        <v>0</v>
      </c>
      <c r="HC24" s="131">
        <f t="shared" si="227"/>
        <v>88000</v>
      </c>
    </row>
    <row r="25" spans="1:211" x14ac:dyDescent="0.2">
      <c r="A25" s="112" t="s">
        <v>393</v>
      </c>
      <c r="B25" s="6">
        <f>SUM([1]Önkormányzat!$F$231)</f>
        <v>0</v>
      </c>
      <c r="C25" s="6"/>
      <c r="D25" s="6">
        <f t="shared" si="74"/>
        <v>0</v>
      </c>
      <c r="E25" s="6"/>
      <c r="F25" s="6"/>
      <c r="G25" s="6">
        <f t="shared" si="75"/>
        <v>0</v>
      </c>
      <c r="H25" s="6"/>
      <c r="I25" s="6"/>
      <c r="J25" s="6">
        <f t="shared" si="76"/>
        <v>0</v>
      </c>
      <c r="K25" s="6"/>
      <c r="L25" s="6"/>
      <c r="M25" s="6">
        <f t="shared" si="77"/>
        <v>0</v>
      </c>
      <c r="N25" s="6"/>
      <c r="O25" s="6"/>
      <c r="P25" s="6">
        <f t="shared" si="78"/>
        <v>0</v>
      </c>
      <c r="Q25" s="6"/>
      <c r="R25" s="6"/>
      <c r="S25" s="6">
        <f t="shared" si="79"/>
        <v>0</v>
      </c>
      <c r="T25" s="6">
        <f>tartalékok!B30</f>
        <v>0</v>
      </c>
      <c r="U25" s="6"/>
      <c r="V25" s="6">
        <f t="shared" si="80"/>
        <v>0</v>
      </c>
      <c r="W25" s="6">
        <f>SUM([1]Önkormányzat!$AQ$231)</f>
        <v>0</v>
      </c>
      <c r="X25" s="6"/>
      <c r="Y25" s="6">
        <f t="shared" si="81"/>
        <v>0</v>
      </c>
      <c r="Z25" s="6">
        <f>SUM([1]Önkormányzat!$AU$231)</f>
        <v>0</v>
      </c>
      <c r="AA25" s="6"/>
      <c r="AB25" s="6">
        <f t="shared" si="82"/>
        <v>0</v>
      </c>
      <c r="AC25" s="6">
        <f>SUM([1]Önkormányzat!$AZ$231)</f>
        <v>0</v>
      </c>
      <c r="AD25" s="6"/>
      <c r="AE25" s="6">
        <f t="shared" si="83"/>
        <v>0</v>
      </c>
      <c r="AF25" s="6">
        <f>SUM([1]Önkormányzat!$U$231)</f>
        <v>0</v>
      </c>
      <c r="AG25" s="6"/>
      <c r="AH25" s="6">
        <f t="shared" si="84"/>
        <v>0</v>
      </c>
      <c r="AI25" s="6">
        <f>SUM([1]Önkormányzat!$Y$231)</f>
        <v>0</v>
      </c>
      <c r="AJ25" s="6"/>
      <c r="AK25" s="6">
        <f t="shared" si="85"/>
        <v>0</v>
      </c>
      <c r="AL25" s="6">
        <f>SUM([1]Önkormányzat!$BG$231)</f>
        <v>0</v>
      </c>
      <c r="AM25" s="6"/>
      <c r="AN25" s="6">
        <f t="shared" si="86"/>
        <v>0</v>
      </c>
      <c r="AO25" s="6">
        <f>SUM([1]Önkormányzat!$BN$231)</f>
        <v>0</v>
      </c>
      <c r="AP25" s="6"/>
      <c r="AQ25" s="6">
        <f t="shared" si="87"/>
        <v>0</v>
      </c>
      <c r="AR25" s="6"/>
      <c r="AS25" s="6"/>
      <c r="AT25" s="6">
        <f t="shared" si="88"/>
        <v>0</v>
      </c>
      <c r="AU25" s="6">
        <f>SUM([1]Önkormányzat!$CO$231)</f>
        <v>0</v>
      </c>
      <c r="AV25" s="6"/>
      <c r="AW25" s="6">
        <f t="shared" si="89"/>
        <v>0</v>
      </c>
      <c r="AX25" s="6">
        <f>SUM([1]Önkormányzat!$BR$231)</f>
        <v>0</v>
      </c>
      <c r="AY25" s="6"/>
      <c r="AZ25" s="6">
        <f t="shared" si="90"/>
        <v>0</v>
      </c>
      <c r="BA25" s="6"/>
      <c r="BB25" s="6"/>
      <c r="BC25" s="6">
        <f t="shared" si="91"/>
        <v>0</v>
      </c>
      <c r="BD25" s="6">
        <f>SUM([1]Önkormányzat!$BW$231)</f>
        <v>0</v>
      </c>
      <c r="BE25" s="6"/>
      <c r="BF25" s="6">
        <f t="shared" si="92"/>
        <v>0</v>
      </c>
      <c r="BG25" s="6">
        <f>SUM([1]Önkormányzat!$BZ$231)</f>
        <v>0</v>
      </c>
      <c r="BH25" s="6"/>
      <c r="BI25" s="6">
        <f t="shared" si="93"/>
        <v>0</v>
      </c>
      <c r="BJ25" s="6"/>
      <c r="BK25" s="6"/>
      <c r="BL25" s="6">
        <f t="shared" si="94"/>
        <v>0</v>
      </c>
      <c r="BM25" s="6">
        <f>SUM([1]Önkormányzat!$CI$231)</f>
        <v>0</v>
      </c>
      <c r="BN25" s="6"/>
      <c r="BO25" s="6">
        <f t="shared" si="95"/>
        <v>0</v>
      </c>
      <c r="BP25" s="6"/>
      <c r="BQ25" s="6"/>
      <c r="BR25" s="6">
        <f t="shared" si="96"/>
        <v>0</v>
      </c>
      <c r="BS25" s="6">
        <f>SUM([1]Önkormányzat!$CV$231)</f>
        <v>0</v>
      </c>
      <c r="BT25" s="6"/>
      <c r="BU25" s="6">
        <f t="shared" si="97"/>
        <v>0</v>
      </c>
      <c r="BV25" s="6"/>
      <c r="BW25" s="6"/>
      <c r="BX25" s="6">
        <f t="shared" si="98"/>
        <v>0</v>
      </c>
      <c r="BY25" s="6">
        <f>SUM([1]Önkormányzat!$DD$231)</f>
        <v>0</v>
      </c>
      <c r="BZ25" s="6"/>
      <c r="CA25" s="6">
        <f t="shared" si="99"/>
        <v>0</v>
      </c>
      <c r="CB25" s="6"/>
      <c r="CC25" s="6"/>
      <c r="CD25" s="6">
        <f t="shared" si="100"/>
        <v>0</v>
      </c>
      <c r="CE25" s="6"/>
      <c r="CF25" s="6"/>
      <c r="CG25" s="6">
        <f t="shared" si="138"/>
        <v>0</v>
      </c>
      <c r="CH25" s="6"/>
      <c r="CI25" s="6"/>
      <c r="CJ25" s="6">
        <f t="shared" si="101"/>
        <v>0</v>
      </c>
      <c r="CK25" s="6"/>
      <c r="CL25" s="6"/>
      <c r="CM25" s="6">
        <f t="shared" si="102"/>
        <v>0</v>
      </c>
      <c r="CN25" s="6"/>
      <c r="CO25" s="6"/>
      <c r="CP25" s="6">
        <f t="shared" si="103"/>
        <v>0</v>
      </c>
      <c r="CQ25" s="6"/>
      <c r="CR25" s="6"/>
      <c r="CS25" s="6">
        <f t="shared" si="104"/>
        <v>0</v>
      </c>
      <c r="CT25" s="6"/>
      <c r="CU25" s="6"/>
      <c r="CV25" s="6">
        <f t="shared" si="105"/>
        <v>0</v>
      </c>
      <c r="CW25" s="6">
        <f>SUM([1]Önkormányzat!$EB$231)</f>
        <v>0</v>
      </c>
      <c r="CX25" s="6"/>
      <c r="CY25" s="6">
        <f t="shared" si="106"/>
        <v>0</v>
      </c>
      <c r="CZ25" s="6">
        <f>SUM([1]Önkormányzat!$AC$231)</f>
        <v>0</v>
      </c>
      <c r="DA25" s="6"/>
      <c r="DB25" s="6">
        <f t="shared" si="107"/>
        <v>0</v>
      </c>
      <c r="DC25" s="6"/>
      <c r="DD25" s="6"/>
      <c r="DE25" s="6">
        <f t="shared" si="108"/>
        <v>0</v>
      </c>
      <c r="DF25" s="6">
        <f>SUM([1]Önkormányzat!$DN$231)</f>
        <v>0</v>
      </c>
      <c r="DG25" s="6"/>
      <c r="DH25" s="6">
        <f t="shared" si="109"/>
        <v>0</v>
      </c>
      <c r="DI25" s="6">
        <f>SUM([1]Önkormányzat!$EI$231)</f>
        <v>0</v>
      </c>
      <c r="DJ25" s="6"/>
      <c r="DK25" s="6">
        <f t="shared" si="110"/>
        <v>0</v>
      </c>
      <c r="DL25" s="6"/>
      <c r="DM25" s="6"/>
      <c r="DN25" s="6">
        <f t="shared" si="111"/>
        <v>0</v>
      </c>
      <c r="DO25" s="6"/>
      <c r="DP25" s="6"/>
      <c r="DQ25" s="6">
        <f t="shared" si="112"/>
        <v>0</v>
      </c>
      <c r="DR25" s="595">
        <f t="shared" si="113"/>
        <v>0</v>
      </c>
      <c r="DS25" s="595">
        <f t="shared" si="218"/>
        <v>0</v>
      </c>
      <c r="DT25" s="595">
        <f t="shared" si="219"/>
        <v>0</v>
      </c>
      <c r="DU25" s="7"/>
      <c r="DV25" s="7"/>
      <c r="DW25" s="7"/>
      <c r="DX25" s="6"/>
      <c r="DY25" s="6"/>
      <c r="DZ25" s="6"/>
      <c r="EA25" s="6"/>
      <c r="EB25" s="6"/>
      <c r="EC25" s="6"/>
      <c r="ED25" s="6">
        <f>SUM([1]Hivatal!$V$255)</f>
        <v>0</v>
      </c>
      <c r="EE25" s="6"/>
      <c r="EF25" s="6">
        <f t="shared" si="114"/>
        <v>0</v>
      </c>
      <c r="EG25" s="6">
        <f>SUM([1]Hivatal!$Z$255)</f>
        <v>0</v>
      </c>
      <c r="EH25" s="6"/>
      <c r="EI25" s="6">
        <f t="shared" si="115"/>
        <v>0</v>
      </c>
      <c r="EJ25" s="6">
        <f>SUM([1]Hivatal!$AJ$255)</f>
        <v>0</v>
      </c>
      <c r="EK25" s="6"/>
      <c r="EL25" s="6">
        <f t="shared" si="116"/>
        <v>0</v>
      </c>
      <c r="EM25" s="6">
        <f>SUM([1]Hivatal!$AD$255)</f>
        <v>0</v>
      </c>
      <c r="EN25" s="6"/>
      <c r="EO25" s="6">
        <f t="shared" si="117"/>
        <v>0</v>
      </c>
      <c r="EP25" s="6">
        <f>SUM([1]Hivatal!$AR$255)</f>
        <v>0</v>
      </c>
      <c r="EQ25" s="6"/>
      <c r="ER25" s="6">
        <f t="shared" si="118"/>
        <v>0</v>
      </c>
      <c r="ES25" s="6">
        <f>SUM([1]Hivatal!$AZ$255)</f>
        <v>0</v>
      </c>
      <c r="ET25" s="6"/>
      <c r="EU25" s="6">
        <f t="shared" si="119"/>
        <v>0</v>
      </c>
      <c r="EV25" s="595">
        <f t="shared" si="120"/>
        <v>0</v>
      </c>
      <c r="EW25" s="595">
        <f t="shared" si="220"/>
        <v>0</v>
      </c>
      <c r="EX25" s="595">
        <f t="shared" si="221"/>
        <v>0</v>
      </c>
      <c r="EY25" s="6"/>
      <c r="EZ25" s="6"/>
      <c r="FA25" s="6"/>
      <c r="FB25" s="6"/>
      <c r="FC25" s="6"/>
      <c r="FD25" s="6">
        <f t="shared" si="121"/>
        <v>0</v>
      </c>
      <c r="FE25" s="6"/>
      <c r="FF25" s="6"/>
      <c r="FG25" s="6">
        <f t="shared" si="122"/>
        <v>0</v>
      </c>
      <c r="FH25" s="6"/>
      <c r="FI25" s="6"/>
      <c r="FJ25" s="6">
        <f t="shared" si="123"/>
        <v>0</v>
      </c>
      <c r="FK25" s="6"/>
      <c r="FL25" s="6"/>
      <c r="FM25" s="6">
        <f t="shared" si="124"/>
        <v>0</v>
      </c>
      <c r="FN25" s="6"/>
      <c r="FO25" s="6"/>
      <c r="FP25" s="6">
        <f t="shared" si="125"/>
        <v>0</v>
      </c>
      <c r="FQ25" s="6"/>
      <c r="FR25" s="6"/>
      <c r="FS25" s="6">
        <f t="shared" si="126"/>
        <v>0</v>
      </c>
      <c r="FT25" s="6"/>
      <c r="FU25" s="6"/>
      <c r="FV25" s="6">
        <f t="shared" si="127"/>
        <v>0</v>
      </c>
      <c r="FW25" s="6"/>
      <c r="FX25" s="6"/>
      <c r="FY25" s="6">
        <f t="shared" si="128"/>
        <v>0</v>
      </c>
      <c r="FZ25" s="6"/>
      <c r="GA25" s="6"/>
      <c r="GB25" s="6">
        <f t="shared" si="129"/>
        <v>0</v>
      </c>
      <c r="GC25" s="6"/>
      <c r="GD25" s="6"/>
      <c r="GE25" s="6">
        <f t="shared" si="130"/>
        <v>0</v>
      </c>
      <c r="GF25" s="6"/>
      <c r="GG25" s="6"/>
      <c r="GH25" s="6">
        <f t="shared" si="131"/>
        <v>0</v>
      </c>
      <c r="GI25" s="6"/>
      <c r="GJ25" s="6"/>
      <c r="GK25" s="6">
        <f t="shared" si="132"/>
        <v>0</v>
      </c>
      <c r="GL25" s="595">
        <f t="shared" si="133"/>
        <v>0</v>
      </c>
      <c r="GM25" s="595">
        <f t="shared" si="222"/>
        <v>0</v>
      </c>
      <c r="GN25" s="595">
        <f t="shared" si="223"/>
        <v>0</v>
      </c>
      <c r="GO25" s="7"/>
      <c r="GP25" s="7"/>
      <c r="GQ25" s="7">
        <f t="shared" si="134"/>
        <v>0</v>
      </c>
      <c r="GR25" s="7"/>
      <c r="GS25" s="7"/>
      <c r="GT25" s="7">
        <f t="shared" si="135"/>
        <v>0</v>
      </c>
      <c r="GU25" s="7"/>
      <c r="GV25" s="7"/>
      <c r="GW25" s="7">
        <f t="shared" si="136"/>
        <v>0</v>
      </c>
      <c r="GX25" s="7">
        <f t="shared" si="137"/>
        <v>0</v>
      </c>
      <c r="GY25" s="7">
        <f t="shared" si="224"/>
        <v>0</v>
      </c>
      <c r="GZ25" s="7">
        <f t="shared" si="225"/>
        <v>0</v>
      </c>
      <c r="HA25" s="344">
        <f t="shared" si="67"/>
        <v>0</v>
      </c>
      <c r="HB25" s="344">
        <f t="shared" si="226"/>
        <v>0</v>
      </c>
      <c r="HC25" s="131">
        <f t="shared" si="227"/>
        <v>0</v>
      </c>
    </row>
    <row r="26" spans="1:211" s="12" customFormat="1" ht="13.5" thickBot="1" x14ac:dyDescent="0.25">
      <c r="A26" s="116" t="s">
        <v>394</v>
      </c>
      <c r="B26" s="33">
        <f>B7+B18</f>
        <v>64207</v>
      </c>
      <c r="C26" s="33">
        <f t="shared" ref="C26:BN26" si="228">C7+C18</f>
        <v>0</v>
      </c>
      <c r="D26" s="33">
        <f t="shared" si="228"/>
        <v>64207</v>
      </c>
      <c r="E26" s="33">
        <f t="shared" si="228"/>
        <v>0</v>
      </c>
      <c r="F26" s="33">
        <f t="shared" si="228"/>
        <v>0</v>
      </c>
      <c r="G26" s="33">
        <f t="shared" ref="G26" si="229">G7+G18</f>
        <v>0</v>
      </c>
      <c r="H26" s="33">
        <f t="shared" si="228"/>
        <v>0</v>
      </c>
      <c r="I26" s="33">
        <f t="shared" si="228"/>
        <v>0</v>
      </c>
      <c r="J26" s="33">
        <f t="shared" ref="J26" si="230">J7+J18</f>
        <v>0</v>
      </c>
      <c r="K26" s="33">
        <f t="shared" si="228"/>
        <v>0</v>
      </c>
      <c r="L26" s="33">
        <f t="shared" si="228"/>
        <v>0</v>
      </c>
      <c r="M26" s="33">
        <f t="shared" ref="M26" si="231">M7+M18</f>
        <v>0</v>
      </c>
      <c r="N26" s="33">
        <f t="shared" si="228"/>
        <v>0</v>
      </c>
      <c r="O26" s="33">
        <f t="shared" si="228"/>
        <v>0</v>
      </c>
      <c r="P26" s="33">
        <f t="shared" ref="P26" si="232">P7+P18</f>
        <v>0</v>
      </c>
      <c r="Q26" s="33">
        <f t="shared" si="228"/>
        <v>240339</v>
      </c>
      <c r="R26" s="33">
        <f t="shared" si="228"/>
        <v>-40056</v>
      </c>
      <c r="S26" s="33">
        <f t="shared" ref="S26" si="233">S7+S18</f>
        <v>200283</v>
      </c>
      <c r="T26" s="33">
        <f t="shared" si="228"/>
        <v>0</v>
      </c>
      <c r="U26" s="33">
        <f t="shared" si="228"/>
        <v>0</v>
      </c>
      <c r="V26" s="33">
        <f t="shared" ref="V26" si="234">V7+V18</f>
        <v>0</v>
      </c>
      <c r="W26" s="33">
        <f t="shared" si="228"/>
        <v>7000</v>
      </c>
      <c r="X26" s="33">
        <f t="shared" si="228"/>
        <v>0</v>
      </c>
      <c r="Y26" s="33">
        <f t="shared" ref="Y26" si="235">Y7+Y18</f>
        <v>7000</v>
      </c>
      <c r="Z26" s="33">
        <f t="shared" si="228"/>
        <v>241</v>
      </c>
      <c r="AA26" s="33">
        <f t="shared" si="228"/>
        <v>0</v>
      </c>
      <c r="AB26" s="33">
        <f t="shared" ref="AB26" si="236">AB7+AB18</f>
        <v>241</v>
      </c>
      <c r="AC26" s="33">
        <f t="shared" si="228"/>
        <v>404086</v>
      </c>
      <c r="AD26" s="33">
        <f t="shared" si="228"/>
        <v>0</v>
      </c>
      <c r="AE26" s="33">
        <f t="shared" ref="AE26" si="237">AE7+AE18</f>
        <v>404086</v>
      </c>
      <c r="AF26" s="33">
        <f t="shared" si="228"/>
        <v>1200</v>
      </c>
      <c r="AG26" s="33">
        <f t="shared" si="228"/>
        <v>0</v>
      </c>
      <c r="AH26" s="33">
        <f t="shared" ref="AH26" si="238">AH7+AH18</f>
        <v>1200</v>
      </c>
      <c r="AI26" s="33">
        <f t="shared" si="228"/>
        <v>13460</v>
      </c>
      <c r="AJ26" s="33">
        <f t="shared" si="228"/>
        <v>6390</v>
      </c>
      <c r="AK26" s="33">
        <f t="shared" ref="AK26" si="239">AK7+AK18</f>
        <v>19850</v>
      </c>
      <c r="AL26" s="33">
        <f t="shared" si="228"/>
        <v>72174</v>
      </c>
      <c r="AM26" s="33">
        <f t="shared" si="228"/>
        <v>0</v>
      </c>
      <c r="AN26" s="33">
        <f t="shared" ref="AN26" si="240">AN7+AN18</f>
        <v>72174</v>
      </c>
      <c r="AO26" s="33">
        <f t="shared" si="228"/>
        <v>1054816</v>
      </c>
      <c r="AP26" s="33">
        <f t="shared" si="228"/>
        <v>9680</v>
      </c>
      <c r="AQ26" s="33">
        <f t="shared" ref="AQ26" si="241">AQ7+AQ18</f>
        <v>1064496</v>
      </c>
      <c r="AR26" s="33">
        <f t="shared" si="228"/>
        <v>0</v>
      </c>
      <c r="AS26" s="33">
        <f t="shared" si="228"/>
        <v>0</v>
      </c>
      <c r="AT26" s="33">
        <f t="shared" ref="AT26" si="242">AT7+AT18</f>
        <v>0</v>
      </c>
      <c r="AU26" s="33">
        <f t="shared" si="228"/>
        <v>146645</v>
      </c>
      <c r="AV26" s="33">
        <f t="shared" si="228"/>
        <v>0</v>
      </c>
      <c r="AW26" s="33">
        <f t="shared" ref="AW26" si="243">AW7+AW18</f>
        <v>146645</v>
      </c>
      <c r="AX26" s="33">
        <f t="shared" si="228"/>
        <v>95112</v>
      </c>
      <c r="AY26" s="33">
        <f t="shared" si="228"/>
        <v>0</v>
      </c>
      <c r="AZ26" s="33">
        <f t="shared" ref="AZ26" si="244">AZ7+AZ18</f>
        <v>95112</v>
      </c>
      <c r="BA26" s="33">
        <f t="shared" si="228"/>
        <v>0</v>
      </c>
      <c r="BB26" s="33">
        <f t="shared" si="228"/>
        <v>0</v>
      </c>
      <c r="BC26" s="33">
        <f t="shared" ref="BC26" si="245">BC7+BC18</f>
        <v>0</v>
      </c>
      <c r="BD26" s="33">
        <f t="shared" si="228"/>
        <v>300</v>
      </c>
      <c r="BE26" s="33">
        <f t="shared" si="228"/>
        <v>0</v>
      </c>
      <c r="BF26" s="33">
        <f t="shared" ref="BF26" si="246">BF7+BF18</f>
        <v>300</v>
      </c>
      <c r="BG26" s="33">
        <f t="shared" si="228"/>
        <v>159775</v>
      </c>
      <c r="BH26" s="33">
        <f t="shared" si="228"/>
        <v>1815</v>
      </c>
      <c r="BI26" s="33">
        <f t="shared" ref="BI26" si="247">BI7+BI18</f>
        <v>161590</v>
      </c>
      <c r="BJ26" s="33">
        <f t="shared" si="228"/>
        <v>0</v>
      </c>
      <c r="BK26" s="33">
        <f t="shared" si="228"/>
        <v>0</v>
      </c>
      <c r="BL26" s="33">
        <f t="shared" ref="BL26" si="248">BL7+BL18</f>
        <v>0</v>
      </c>
      <c r="BM26" s="33">
        <f t="shared" si="228"/>
        <v>4156</v>
      </c>
      <c r="BN26" s="33">
        <f t="shared" si="228"/>
        <v>0</v>
      </c>
      <c r="BO26" s="33">
        <f t="shared" ref="BO26" si="249">BO7+BO18</f>
        <v>4156</v>
      </c>
      <c r="BP26" s="33">
        <f t="shared" ref="BP26:DR26" si="250">BP7+BP18</f>
        <v>37340</v>
      </c>
      <c r="BQ26" s="33">
        <f t="shared" si="250"/>
        <v>0</v>
      </c>
      <c r="BR26" s="33">
        <f t="shared" si="250"/>
        <v>37340</v>
      </c>
      <c r="BS26" s="33">
        <f t="shared" si="250"/>
        <v>0</v>
      </c>
      <c r="BT26" s="33">
        <f t="shared" si="250"/>
        <v>0</v>
      </c>
      <c r="BU26" s="33">
        <f t="shared" si="250"/>
        <v>0</v>
      </c>
      <c r="BV26" s="33">
        <f t="shared" si="250"/>
        <v>0</v>
      </c>
      <c r="BW26" s="33">
        <f t="shared" si="250"/>
        <v>0</v>
      </c>
      <c r="BX26" s="33">
        <f t="shared" si="250"/>
        <v>0</v>
      </c>
      <c r="BY26" s="33">
        <f t="shared" si="250"/>
        <v>961021</v>
      </c>
      <c r="BZ26" s="33">
        <f t="shared" si="250"/>
        <v>-80289</v>
      </c>
      <c r="CA26" s="33">
        <f t="shared" si="250"/>
        <v>880732</v>
      </c>
      <c r="CB26" s="33">
        <f t="shared" si="250"/>
        <v>0</v>
      </c>
      <c r="CC26" s="33">
        <f t="shared" si="250"/>
        <v>0</v>
      </c>
      <c r="CD26" s="33">
        <f t="shared" si="250"/>
        <v>0</v>
      </c>
      <c r="CE26" s="33">
        <f t="shared" si="250"/>
        <v>3909862</v>
      </c>
      <c r="CF26" s="33">
        <f t="shared" si="250"/>
        <v>23778</v>
      </c>
      <c r="CG26" s="33">
        <f t="shared" si="250"/>
        <v>3933640</v>
      </c>
      <c r="CH26" s="33">
        <f t="shared" si="250"/>
        <v>0</v>
      </c>
      <c r="CI26" s="33">
        <f t="shared" si="250"/>
        <v>0</v>
      </c>
      <c r="CJ26" s="33">
        <f t="shared" si="250"/>
        <v>0</v>
      </c>
      <c r="CK26" s="33">
        <f t="shared" si="250"/>
        <v>0</v>
      </c>
      <c r="CL26" s="33">
        <f t="shared" si="250"/>
        <v>0</v>
      </c>
      <c r="CM26" s="33">
        <f t="shared" si="250"/>
        <v>0</v>
      </c>
      <c r="CN26" s="33">
        <f t="shared" si="250"/>
        <v>0</v>
      </c>
      <c r="CO26" s="33">
        <f t="shared" si="250"/>
        <v>0</v>
      </c>
      <c r="CP26" s="33">
        <f t="shared" si="250"/>
        <v>0</v>
      </c>
      <c r="CQ26" s="33">
        <f t="shared" si="250"/>
        <v>0</v>
      </c>
      <c r="CR26" s="33">
        <f t="shared" si="250"/>
        <v>0</v>
      </c>
      <c r="CS26" s="33">
        <f t="shared" si="250"/>
        <v>0</v>
      </c>
      <c r="CT26" s="33">
        <f t="shared" si="250"/>
        <v>0</v>
      </c>
      <c r="CU26" s="33">
        <f t="shared" si="250"/>
        <v>0</v>
      </c>
      <c r="CV26" s="33">
        <f t="shared" si="250"/>
        <v>0</v>
      </c>
      <c r="CW26" s="33">
        <f t="shared" si="250"/>
        <v>25643</v>
      </c>
      <c r="CX26" s="33">
        <f t="shared" si="250"/>
        <v>9029</v>
      </c>
      <c r="CY26" s="33">
        <f t="shared" si="250"/>
        <v>34672</v>
      </c>
      <c r="CZ26" s="33">
        <f t="shared" si="250"/>
        <v>43919</v>
      </c>
      <c r="DA26" s="33">
        <f t="shared" si="250"/>
        <v>-2789</v>
      </c>
      <c r="DB26" s="33">
        <f t="shared" si="250"/>
        <v>41130</v>
      </c>
      <c r="DC26" s="33">
        <f t="shared" si="250"/>
        <v>0</v>
      </c>
      <c r="DD26" s="33">
        <f t="shared" si="250"/>
        <v>0</v>
      </c>
      <c r="DE26" s="33">
        <f t="shared" si="250"/>
        <v>0</v>
      </c>
      <c r="DF26" s="33">
        <f t="shared" si="250"/>
        <v>42666</v>
      </c>
      <c r="DG26" s="33">
        <f t="shared" si="250"/>
        <v>0</v>
      </c>
      <c r="DH26" s="33">
        <f t="shared" si="250"/>
        <v>42666</v>
      </c>
      <c r="DI26" s="33">
        <f t="shared" si="250"/>
        <v>97747</v>
      </c>
      <c r="DJ26" s="33">
        <f t="shared" si="250"/>
        <v>0</v>
      </c>
      <c r="DK26" s="33">
        <f t="shared" si="250"/>
        <v>97747</v>
      </c>
      <c r="DL26" s="33">
        <f t="shared" si="250"/>
        <v>0</v>
      </c>
      <c r="DM26" s="33">
        <f t="shared" si="250"/>
        <v>0</v>
      </c>
      <c r="DN26" s="33">
        <f t="shared" si="250"/>
        <v>0</v>
      </c>
      <c r="DO26" s="33">
        <f t="shared" si="250"/>
        <v>177718</v>
      </c>
      <c r="DP26" s="33">
        <f t="shared" si="250"/>
        <v>0</v>
      </c>
      <c r="DQ26" s="33">
        <f t="shared" si="250"/>
        <v>177718</v>
      </c>
      <c r="DR26" s="597">
        <f t="shared" si="250"/>
        <v>7559427</v>
      </c>
      <c r="DS26" s="597">
        <f t="shared" ref="DS26:DT26" si="251">DS7+DS18</f>
        <v>-72442</v>
      </c>
      <c r="DT26" s="597">
        <f t="shared" si="251"/>
        <v>7486985</v>
      </c>
      <c r="DU26" s="33">
        <f t="shared" ref="DU26" si="252">DU7+DU18</f>
        <v>0</v>
      </c>
      <c r="DV26" s="33">
        <f t="shared" ref="DV26:EV26" si="253">DV7+DV18</f>
        <v>0</v>
      </c>
      <c r="DW26" s="33">
        <f t="shared" si="253"/>
        <v>0</v>
      </c>
      <c r="DX26" s="33">
        <f t="shared" si="253"/>
        <v>0</v>
      </c>
      <c r="DY26" s="33">
        <f t="shared" si="253"/>
        <v>0</v>
      </c>
      <c r="DZ26" s="33">
        <f t="shared" si="253"/>
        <v>0</v>
      </c>
      <c r="EA26" s="33">
        <f t="shared" si="253"/>
        <v>0</v>
      </c>
      <c r="EB26" s="33">
        <f t="shared" si="253"/>
        <v>0</v>
      </c>
      <c r="EC26" s="33">
        <f t="shared" si="253"/>
        <v>0</v>
      </c>
      <c r="ED26" s="33">
        <f t="shared" si="253"/>
        <v>470838</v>
      </c>
      <c r="EE26" s="33">
        <f t="shared" si="253"/>
        <v>0</v>
      </c>
      <c r="EF26" s="33">
        <f t="shared" si="253"/>
        <v>470838</v>
      </c>
      <c r="EG26" s="33">
        <f t="shared" si="253"/>
        <v>180806</v>
      </c>
      <c r="EH26" s="33">
        <f t="shared" si="253"/>
        <v>0</v>
      </c>
      <c r="EI26" s="33">
        <f t="shared" ref="EI26" si="254">EI7+EI18</f>
        <v>180806</v>
      </c>
      <c r="EJ26" s="33">
        <f t="shared" si="253"/>
        <v>72158</v>
      </c>
      <c r="EK26" s="33">
        <f t="shared" si="253"/>
        <v>13772</v>
      </c>
      <c r="EL26" s="33">
        <f t="shared" ref="EL26" si="255">EL7+EL18</f>
        <v>85930</v>
      </c>
      <c r="EM26" s="33">
        <f t="shared" si="253"/>
        <v>25594</v>
      </c>
      <c r="EN26" s="33">
        <f t="shared" si="253"/>
        <v>0</v>
      </c>
      <c r="EO26" s="33">
        <f t="shared" ref="EO26" si="256">EO7+EO18</f>
        <v>25594</v>
      </c>
      <c r="EP26" s="33">
        <f t="shared" si="253"/>
        <v>1196685</v>
      </c>
      <c r="EQ26" s="33">
        <f t="shared" si="253"/>
        <v>-8493</v>
      </c>
      <c r="ER26" s="33">
        <f t="shared" ref="ER26" si="257">ER7+ER18</f>
        <v>1188192</v>
      </c>
      <c r="ES26" s="33">
        <f t="shared" si="253"/>
        <v>592477</v>
      </c>
      <c r="ET26" s="33">
        <f t="shared" si="253"/>
        <v>-3461</v>
      </c>
      <c r="EU26" s="33">
        <f t="shared" ref="EU26" si="258">EU7+EU18</f>
        <v>589016</v>
      </c>
      <c r="EV26" s="597">
        <f t="shared" si="253"/>
        <v>2538558</v>
      </c>
      <c r="EW26" s="597">
        <f t="shared" ref="EW26:EX26" si="259">EW7+EW18</f>
        <v>1818</v>
      </c>
      <c r="EX26" s="597">
        <f t="shared" si="259"/>
        <v>2540376</v>
      </c>
      <c r="EY26" s="33">
        <f>EY7+EY18</f>
        <v>0</v>
      </c>
      <c r="EZ26" s="33">
        <f t="shared" ref="EZ26:GL26" si="260">EZ7+EZ18</f>
        <v>0</v>
      </c>
      <c r="FA26" s="33">
        <f t="shared" si="260"/>
        <v>0</v>
      </c>
      <c r="FB26" s="33">
        <f t="shared" si="260"/>
        <v>169294</v>
      </c>
      <c r="FC26" s="33">
        <f t="shared" si="260"/>
        <v>-5659</v>
      </c>
      <c r="FD26" s="33">
        <f t="shared" si="260"/>
        <v>163635</v>
      </c>
      <c r="FE26" s="33">
        <f t="shared" si="260"/>
        <v>69327</v>
      </c>
      <c r="FF26" s="33">
        <f t="shared" si="260"/>
        <v>3020</v>
      </c>
      <c r="FG26" s="33">
        <f t="shared" ref="FG26" si="261">FG7+FG18</f>
        <v>72347</v>
      </c>
      <c r="FH26" s="33">
        <f t="shared" si="260"/>
        <v>85031</v>
      </c>
      <c r="FI26" s="33">
        <f t="shared" si="260"/>
        <v>1753</v>
      </c>
      <c r="FJ26" s="33">
        <f t="shared" ref="FJ26" si="262">FJ7+FJ18</f>
        <v>86784</v>
      </c>
      <c r="FK26" s="33">
        <f t="shared" si="260"/>
        <v>133760</v>
      </c>
      <c r="FL26" s="33">
        <f t="shared" si="260"/>
        <v>4449</v>
      </c>
      <c r="FM26" s="33">
        <f t="shared" ref="FM26" si="263">FM7+FM18</f>
        <v>138209</v>
      </c>
      <c r="FN26" s="33">
        <f t="shared" si="260"/>
        <v>224606</v>
      </c>
      <c r="FO26" s="33">
        <f t="shared" si="260"/>
        <v>174</v>
      </c>
      <c r="FP26" s="33">
        <f t="shared" ref="FP26" si="264">FP7+FP18</f>
        <v>224780</v>
      </c>
      <c r="FQ26" s="33">
        <f t="shared" si="260"/>
        <v>119075</v>
      </c>
      <c r="FR26" s="33">
        <f t="shared" si="260"/>
        <v>798</v>
      </c>
      <c r="FS26" s="33">
        <f t="shared" ref="FS26" si="265">FS7+FS18</f>
        <v>119873</v>
      </c>
      <c r="FT26" s="33">
        <f t="shared" si="260"/>
        <v>181255</v>
      </c>
      <c r="FU26" s="33">
        <f t="shared" si="260"/>
        <v>33209</v>
      </c>
      <c r="FV26" s="33">
        <f t="shared" ref="FV26" si="266">FV7+FV18</f>
        <v>214464</v>
      </c>
      <c r="FW26" s="33">
        <f t="shared" si="260"/>
        <v>99315</v>
      </c>
      <c r="FX26" s="33">
        <f t="shared" si="260"/>
        <v>946</v>
      </c>
      <c r="FY26" s="33">
        <f t="shared" ref="FY26" si="267">FY7+FY18</f>
        <v>100261</v>
      </c>
      <c r="FZ26" s="33">
        <f t="shared" si="260"/>
        <v>0</v>
      </c>
      <c r="GA26" s="33">
        <f t="shared" si="260"/>
        <v>0</v>
      </c>
      <c r="GB26" s="33">
        <f t="shared" ref="GB26" si="268">GB7+GB18</f>
        <v>0</v>
      </c>
      <c r="GC26" s="33">
        <f t="shared" si="260"/>
        <v>69491</v>
      </c>
      <c r="GD26" s="33">
        <f t="shared" si="260"/>
        <v>586</v>
      </c>
      <c r="GE26" s="33">
        <f t="shared" ref="GE26" si="269">GE7+GE18</f>
        <v>70077</v>
      </c>
      <c r="GF26" s="33">
        <f t="shared" si="260"/>
        <v>845167</v>
      </c>
      <c r="GG26" s="33">
        <f t="shared" si="260"/>
        <v>9316</v>
      </c>
      <c r="GH26" s="33">
        <f t="shared" ref="GH26" si="270">GH7+GH18</f>
        <v>854483</v>
      </c>
      <c r="GI26" s="33">
        <f t="shared" si="260"/>
        <v>80065</v>
      </c>
      <c r="GJ26" s="33">
        <f t="shared" si="260"/>
        <v>965</v>
      </c>
      <c r="GK26" s="33">
        <f t="shared" ref="GK26" si="271">GK7+GK18</f>
        <v>81030</v>
      </c>
      <c r="GL26" s="597">
        <f t="shared" si="260"/>
        <v>2076386</v>
      </c>
      <c r="GM26" s="597">
        <f t="shared" ref="GM26:GN26" si="272">GM7+GM18</f>
        <v>49557</v>
      </c>
      <c r="GN26" s="597">
        <f t="shared" si="272"/>
        <v>2125943</v>
      </c>
      <c r="GO26" s="33">
        <f>GO7+GO18</f>
        <v>1036639</v>
      </c>
      <c r="GP26" s="33">
        <f t="shared" ref="GP26:HA26" si="273">GP7+GP18</f>
        <v>13962</v>
      </c>
      <c r="GQ26" s="33">
        <f t="shared" si="273"/>
        <v>1050601</v>
      </c>
      <c r="GR26" s="33">
        <f t="shared" si="273"/>
        <v>1806503</v>
      </c>
      <c r="GS26" s="33">
        <f t="shared" si="273"/>
        <v>3342</v>
      </c>
      <c r="GT26" s="33">
        <f t="shared" ref="GT26" si="274">GT7+GT18</f>
        <v>1809845</v>
      </c>
      <c r="GU26" s="33">
        <f t="shared" si="273"/>
        <v>1555931</v>
      </c>
      <c r="GV26" s="33">
        <f t="shared" si="273"/>
        <v>-17546</v>
      </c>
      <c r="GW26" s="33">
        <f t="shared" ref="GW26" si="275">GW7+GW18</f>
        <v>1538385</v>
      </c>
      <c r="GX26" s="33">
        <f t="shared" si="273"/>
        <v>6475459</v>
      </c>
      <c r="GY26" s="33">
        <f t="shared" ref="GY26:GZ26" si="276">GY7+GY18</f>
        <v>49315</v>
      </c>
      <c r="GZ26" s="33">
        <f t="shared" si="276"/>
        <v>6524774</v>
      </c>
      <c r="HA26" s="33">
        <f t="shared" si="273"/>
        <v>16573444</v>
      </c>
      <c r="HB26" s="33">
        <f t="shared" ref="HB26:HC26" si="277">HB7+HB18</f>
        <v>-21309</v>
      </c>
      <c r="HC26" s="117">
        <f t="shared" si="277"/>
        <v>16552135</v>
      </c>
    </row>
    <row r="27" spans="1:211" s="12" customFormat="1" ht="16.5" thickBot="1" x14ac:dyDescent="0.25">
      <c r="A27" s="109" t="s">
        <v>440</v>
      </c>
      <c r="B27" s="34">
        <f>B52+B61</f>
        <v>0</v>
      </c>
      <c r="C27" s="34">
        <f t="shared" ref="C27:BN27" si="278">C52+C61</f>
        <v>0</v>
      </c>
      <c r="D27" s="34">
        <f t="shared" si="278"/>
        <v>0</v>
      </c>
      <c r="E27" s="34">
        <f t="shared" si="278"/>
        <v>0</v>
      </c>
      <c r="F27" s="34">
        <f t="shared" si="278"/>
        <v>0</v>
      </c>
      <c r="G27" s="34">
        <f t="shared" ref="G27" si="279">G52+G61</f>
        <v>0</v>
      </c>
      <c r="H27" s="34">
        <f t="shared" si="278"/>
        <v>0</v>
      </c>
      <c r="I27" s="34">
        <f t="shared" si="278"/>
        <v>0</v>
      </c>
      <c r="J27" s="34">
        <f t="shared" ref="J27" si="280">J52+J61</f>
        <v>0</v>
      </c>
      <c r="K27" s="34">
        <f t="shared" si="278"/>
        <v>0</v>
      </c>
      <c r="L27" s="34">
        <f t="shared" si="278"/>
        <v>0</v>
      </c>
      <c r="M27" s="34">
        <f t="shared" ref="M27" si="281">M52+M61</f>
        <v>0</v>
      </c>
      <c r="N27" s="34">
        <f t="shared" si="278"/>
        <v>0</v>
      </c>
      <c r="O27" s="34">
        <f t="shared" si="278"/>
        <v>0</v>
      </c>
      <c r="P27" s="34">
        <f t="shared" ref="P27" si="282">P52+P61</f>
        <v>0</v>
      </c>
      <c r="Q27" s="34">
        <f t="shared" si="278"/>
        <v>0</v>
      </c>
      <c r="R27" s="34">
        <f t="shared" si="278"/>
        <v>0</v>
      </c>
      <c r="S27" s="34">
        <f t="shared" ref="S27" si="283">S52+S61</f>
        <v>0</v>
      </c>
      <c r="T27" s="34">
        <f t="shared" si="278"/>
        <v>0</v>
      </c>
      <c r="U27" s="34">
        <f t="shared" si="278"/>
        <v>0</v>
      </c>
      <c r="V27" s="34">
        <f t="shared" ref="V27" si="284">V52+V61</f>
        <v>0</v>
      </c>
      <c r="W27" s="34">
        <f t="shared" si="278"/>
        <v>8245012</v>
      </c>
      <c r="X27" s="34">
        <f t="shared" si="278"/>
        <v>0</v>
      </c>
      <c r="Y27" s="34">
        <f t="shared" ref="Y27" si="285">Y52+Y61</f>
        <v>8245012</v>
      </c>
      <c r="Z27" s="34">
        <f t="shared" si="278"/>
        <v>2045172</v>
      </c>
      <c r="AA27" s="34">
        <f t="shared" si="278"/>
        <v>129176</v>
      </c>
      <c r="AB27" s="34">
        <f t="shared" ref="AB27" si="286">AB52+AB61</f>
        <v>2174348</v>
      </c>
      <c r="AC27" s="34">
        <f t="shared" si="278"/>
        <v>9591037</v>
      </c>
      <c r="AD27" s="34">
        <f t="shared" si="278"/>
        <v>0</v>
      </c>
      <c r="AE27" s="34">
        <f t="shared" ref="AE27" si="287">AE52+AE61</f>
        <v>9591037</v>
      </c>
      <c r="AF27" s="34">
        <f t="shared" si="278"/>
        <v>0</v>
      </c>
      <c r="AG27" s="34">
        <f t="shared" si="278"/>
        <v>0</v>
      </c>
      <c r="AH27" s="34">
        <f t="shared" ref="AH27" si="288">AH52+AH61</f>
        <v>0</v>
      </c>
      <c r="AI27" s="34">
        <f t="shared" si="278"/>
        <v>5603</v>
      </c>
      <c r="AJ27" s="34">
        <f t="shared" si="278"/>
        <v>0</v>
      </c>
      <c r="AK27" s="34">
        <f t="shared" ref="AK27" si="289">AK52+AK61</f>
        <v>5603</v>
      </c>
      <c r="AL27" s="34">
        <f t="shared" si="278"/>
        <v>4000</v>
      </c>
      <c r="AM27" s="34">
        <f t="shared" si="278"/>
        <v>0</v>
      </c>
      <c r="AN27" s="34">
        <f t="shared" ref="AN27" si="290">AN52+AN61</f>
        <v>4000</v>
      </c>
      <c r="AO27" s="34">
        <f t="shared" si="278"/>
        <v>1529011</v>
      </c>
      <c r="AP27" s="34">
        <f t="shared" si="278"/>
        <v>0</v>
      </c>
      <c r="AQ27" s="34">
        <f t="shared" ref="AQ27" si="291">AQ52+AQ61</f>
        <v>1529011</v>
      </c>
      <c r="AR27" s="34">
        <f t="shared" si="278"/>
        <v>0</v>
      </c>
      <c r="AS27" s="34">
        <f t="shared" si="278"/>
        <v>0</v>
      </c>
      <c r="AT27" s="34">
        <f t="shared" ref="AT27" si="292">AT52+AT61</f>
        <v>0</v>
      </c>
      <c r="AU27" s="34">
        <f t="shared" si="278"/>
        <v>1300</v>
      </c>
      <c r="AV27" s="34">
        <f t="shared" si="278"/>
        <v>0</v>
      </c>
      <c r="AW27" s="34">
        <f t="shared" ref="AW27" si="293">AW52+AW61</f>
        <v>1300</v>
      </c>
      <c r="AX27" s="34">
        <f t="shared" si="278"/>
        <v>269000</v>
      </c>
      <c r="AY27" s="34">
        <f t="shared" si="278"/>
        <v>0</v>
      </c>
      <c r="AZ27" s="34">
        <f t="shared" ref="AZ27" si="294">AZ52+AZ61</f>
        <v>269000</v>
      </c>
      <c r="BA27" s="34">
        <f t="shared" si="278"/>
        <v>0</v>
      </c>
      <c r="BB27" s="34">
        <f t="shared" si="278"/>
        <v>0</v>
      </c>
      <c r="BC27" s="34">
        <f t="shared" ref="BC27" si="295">BC52+BC61</f>
        <v>0</v>
      </c>
      <c r="BD27" s="34">
        <f t="shared" si="278"/>
        <v>0</v>
      </c>
      <c r="BE27" s="34">
        <f t="shared" si="278"/>
        <v>0</v>
      </c>
      <c r="BF27" s="34">
        <f t="shared" ref="BF27" si="296">BF52+BF61</f>
        <v>0</v>
      </c>
      <c r="BG27" s="34">
        <f t="shared" si="278"/>
        <v>58944</v>
      </c>
      <c r="BH27" s="34">
        <f t="shared" si="278"/>
        <v>0</v>
      </c>
      <c r="BI27" s="34">
        <f t="shared" ref="BI27" si="297">BI52+BI61</f>
        <v>58944</v>
      </c>
      <c r="BJ27" s="34">
        <f t="shared" si="278"/>
        <v>0</v>
      </c>
      <c r="BK27" s="34">
        <f t="shared" si="278"/>
        <v>0</v>
      </c>
      <c r="BL27" s="34">
        <f t="shared" ref="BL27" si="298">BL52+BL61</f>
        <v>0</v>
      </c>
      <c r="BM27" s="34">
        <f t="shared" si="278"/>
        <v>0</v>
      </c>
      <c r="BN27" s="34">
        <f t="shared" si="278"/>
        <v>0</v>
      </c>
      <c r="BO27" s="34">
        <f t="shared" ref="BO27" si="299">BO52+BO61</f>
        <v>0</v>
      </c>
      <c r="BP27" s="34">
        <f t="shared" ref="BP27:DR27" si="300">BP52+BP61</f>
        <v>74200</v>
      </c>
      <c r="BQ27" s="34">
        <f t="shared" si="300"/>
        <v>0</v>
      </c>
      <c r="BR27" s="34">
        <f t="shared" si="300"/>
        <v>74200</v>
      </c>
      <c r="BS27" s="34">
        <f t="shared" si="300"/>
        <v>0</v>
      </c>
      <c r="BT27" s="34">
        <f t="shared" si="300"/>
        <v>0</v>
      </c>
      <c r="BU27" s="34">
        <f t="shared" si="300"/>
        <v>0</v>
      </c>
      <c r="BV27" s="34">
        <f t="shared" si="300"/>
        <v>0</v>
      </c>
      <c r="BW27" s="34">
        <f t="shared" si="300"/>
        <v>0</v>
      </c>
      <c r="BX27" s="34">
        <f t="shared" si="300"/>
        <v>0</v>
      </c>
      <c r="BY27" s="34">
        <f t="shared" si="300"/>
        <v>178609</v>
      </c>
      <c r="BZ27" s="34">
        <f t="shared" si="300"/>
        <v>0</v>
      </c>
      <c r="CA27" s="34">
        <f t="shared" si="300"/>
        <v>178609</v>
      </c>
      <c r="CB27" s="34">
        <f t="shared" si="300"/>
        <v>0</v>
      </c>
      <c r="CC27" s="34">
        <f t="shared" si="300"/>
        <v>0</v>
      </c>
      <c r="CD27" s="34">
        <f t="shared" si="300"/>
        <v>0</v>
      </c>
      <c r="CE27" s="34">
        <f t="shared" si="300"/>
        <v>2097780</v>
      </c>
      <c r="CF27" s="34">
        <f t="shared" si="300"/>
        <v>0</v>
      </c>
      <c r="CG27" s="34">
        <f t="shared" si="300"/>
        <v>2097780</v>
      </c>
      <c r="CH27" s="34">
        <f t="shared" si="300"/>
        <v>0</v>
      </c>
      <c r="CI27" s="34">
        <f t="shared" si="300"/>
        <v>0</v>
      </c>
      <c r="CJ27" s="34">
        <f t="shared" si="300"/>
        <v>0</v>
      </c>
      <c r="CK27" s="34">
        <f t="shared" si="300"/>
        <v>0</v>
      </c>
      <c r="CL27" s="34">
        <f t="shared" si="300"/>
        <v>0</v>
      </c>
      <c r="CM27" s="34">
        <f t="shared" si="300"/>
        <v>0</v>
      </c>
      <c r="CN27" s="34">
        <f t="shared" si="300"/>
        <v>0</v>
      </c>
      <c r="CO27" s="34">
        <f t="shared" si="300"/>
        <v>0</v>
      </c>
      <c r="CP27" s="34">
        <f t="shared" si="300"/>
        <v>0</v>
      </c>
      <c r="CQ27" s="34">
        <f t="shared" si="300"/>
        <v>0</v>
      </c>
      <c r="CR27" s="34">
        <f t="shared" si="300"/>
        <v>0</v>
      </c>
      <c r="CS27" s="34">
        <f t="shared" si="300"/>
        <v>0</v>
      </c>
      <c r="CT27" s="34">
        <f t="shared" si="300"/>
        <v>0</v>
      </c>
      <c r="CU27" s="34">
        <f t="shared" si="300"/>
        <v>0</v>
      </c>
      <c r="CV27" s="34">
        <f t="shared" si="300"/>
        <v>0</v>
      </c>
      <c r="CW27" s="34">
        <f t="shared" si="300"/>
        <v>0</v>
      </c>
      <c r="CX27" s="34">
        <f t="shared" si="300"/>
        <v>0</v>
      </c>
      <c r="CY27" s="34">
        <f t="shared" si="300"/>
        <v>0</v>
      </c>
      <c r="CZ27" s="34">
        <f t="shared" si="300"/>
        <v>0</v>
      </c>
      <c r="DA27" s="34">
        <f t="shared" si="300"/>
        <v>0</v>
      </c>
      <c r="DB27" s="34">
        <f t="shared" si="300"/>
        <v>0</v>
      </c>
      <c r="DC27" s="34">
        <f t="shared" si="300"/>
        <v>0</v>
      </c>
      <c r="DD27" s="34">
        <f t="shared" si="300"/>
        <v>0</v>
      </c>
      <c r="DE27" s="34">
        <f t="shared" si="300"/>
        <v>0</v>
      </c>
      <c r="DF27" s="34">
        <f t="shared" si="300"/>
        <v>0</v>
      </c>
      <c r="DG27" s="34">
        <f t="shared" si="300"/>
        <v>0</v>
      </c>
      <c r="DH27" s="34">
        <f t="shared" si="300"/>
        <v>0</v>
      </c>
      <c r="DI27" s="34">
        <f t="shared" si="300"/>
        <v>15000</v>
      </c>
      <c r="DJ27" s="34">
        <f t="shared" si="300"/>
        <v>0</v>
      </c>
      <c r="DK27" s="34">
        <f t="shared" si="300"/>
        <v>15000</v>
      </c>
      <c r="DL27" s="34">
        <f t="shared" si="300"/>
        <v>0</v>
      </c>
      <c r="DM27" s="34">
        <f t="shared" si="300"/>
        <v>0</v>
      </c>
      <c r="DN27" s="34">
        <f t="shared" si="300"/>
        <v>0</v>
      </c>
      <c r="DO27" s="34">
        <f t="shared" si="300"/>
        <v>30029</v>
      </c>
      <c r="DP27" s="34">
        <f t="shared" si="300"/>
        <v>0</v>
      </c>
      <c r="DQ27" s="34">
        <f t="shared" si="300"/>
        <v>30029</v>
      </c>
      <c r="DR27" s="598">
        <f t="shared" si="300"/>
        <v>24144697</v>
      </c>
      <c r="DS27" s="598">
        <f t="shared" ref="DS27:DT27" si="301">DS52+DS61</f>
        <v>129176</v>
      </c>
      <c r="DT27" s="598">
        <f t="shared" si="301"/>
        <v>24273873</v>
      </c>
      <c r="DU27" s="34">
        <f t="shared" ref="DU27" si="302">DU52+DU61</f>
        <v>0</v>
      </c>
      <c r="DV27" s="34">
        <f t="shared" ref="DV27:EV27" si="303">DV52+DV61</f>
        <v>0</v>
      </c>
      <c r="DW27" s="34">
        <f t="shared" si="303"/>
        <v>0</v>
      </c>
      <c r="DX27" s="34">
        <f t="shared" si="303"/>
        <v>0</v>
      </c>
      <c r="DY27" s="34">
        <f t="shared" si="303"/>
        <v>0</v>
      </c>
      <c r="DZ27" s="34">
        <f t="shared" si="303"/>
        <v>0</v>
      </c>
      <c r="EA27" s="34">
        <f t="shared" si="303"/>
        <v>0</v>
      </c>
      <c r="EB27" s="34">
        <f t="shared" si="303"/>
        <v>0</v>
      </c>
      <c r="EC27" s="34">
        <f t="shared" si="303"/>
        <v>0</v>
      </c>
      <c r="ED27" s="34">
        <f t="shared" si="303"/>
        <v>470838</v>
      </c>
      <c r="EE27" s="34">
        <f t="shared" si="303"/>
        <v>0</v>
      </c>
      <c r="EF27" s="34">
        <f t="shared" si="303"/>
        <v>470838</v>
      </c>
      <c r="EG27" s="34">
        <f t="shared" si="303"/>
        <v>180806</v>
      </c>
      <c r="EH27" s="34">
        <f t="shared" si="303"/>
        <v>0</v>
      </c>
      <c r="EI27" s="34">
        <f t="shared" ref="EI27" si="304">EI52+EI61</f>
        <v>180806</v>
      </c>
      <c r="EJ27" s="34">
        <f t="shared" si="303"/>
        <v>72158</v>
      </c>
      <c r="EK27" s="34">
        <f t="shared" si="303"/>
        <v>13772</v>
      </c>
      <c r="EL27" s="34">
        <f t="shared" ref="EL27" si="305">EL52+EL61</f>
        <v>85930</v>
      </c>
      <c r="EM27" s="34">
        <f t="shared" si="303"/>
        <v>25594</v>
      </c>
      <c r="EN27" s="34">
        <f t="shared" si="303"/>
        <v>0</v>
      </c>
      <c r="EO27" s="34">
        <f t="shared" ref="EO27" si="306">EO52+EO61</f>
        <v>25594</v>
      </c>
      <c r="EP27" s="34">
        <f t="shared" si="303"/>
        <v>1196685</v>
      </c>
      <c r="EQ27" s="34">
        <f t="shared" si="303"/>
        <v>-8493</v>
      </c>
      <c r="ER27" s="34">
        <f t="shared" ref="ER27" si="307">ER52+ER61</f>
        <v>1188192</v>
      </c>
      <c r="ES27" s="34">
        <f t="shared" si="303"/>
        <v>592477</v>
      </c>
      <c r="ET27" s="34">
        <f t="shared" si="303"/>
        <v>-3461</v>
      </c>
      <c r="EU27" s="34">
        <f t="shared" ref="EU27" si="308">EU52+EU61</f>
        <v>589016</v>
      </c>
      <c r="EV27" s="598">
        <f t="shared" si="303"/>
        <v>2538558</v>
      </c>
      <c r="EW27" s="598">
        <f t="shared" ref="EW27:EX27" si="309">EW52+EW61</f>
        <v>1818</v>
      </c>
      <c r="EX27" s="598">
        <f t="shared" si="309"/>
        <v>2540376</v>
      </c>
      <c r="EY27" s="34">
        <f>EY52+EY61</f>
        <v>0</v>
      </c>
      <c r="EZ27" s="34">
        <f t="shared" ref="EZ27:GL27" si="310">EZ52+EZ61</f>
        <v>0</v>
      </c>
      <c r="FA27" s="34">
        <f t="shared" si="310"/>
        <v>0</v>
      </c>
      <c r="FB27" s="34">
        <f t="shared" si="310"/>
        <v>169294</v>
      </c>
      <c r="FC27" s="34">
        <f t="shared" si="310"/>
        <v>-5659</v>
      </c>
      <c r="FD27" s="34">
        <f t="shared" si="310"/>
        <v>163635</v>
      </c>
      <c r="FE27" s="34">
        <f t="shared" si="310"/>
        <v>69327</v>
      </c>
      <c r="FF27" s="34">
        <f t="shared" si="310"/>
        <v>3020</v>
      </c>
      <c r="FG27" s="34">
        <f t="shared" ref="FG27" si="311">FG52+FG61</f>
        <v>72347</v>
      </c>
      <c r="FH27" s="34">
        <f t="shared" si="310"/>
        <v>85031</v>
      </c>
      <c r="FI27" s="34">
        <f t="shared" si="310"/>
        <v>1753</v>
      </c>
      <c r="FJ27" s="34">
        <f t="shared" ref="FJ27" si="312">FJ52+FJ61</f>
        <v>86784</v>
      </c>
      <c r="FK27" s="34">
        <f t="shared" si="310"/>
        <v>133760</v>
      </c>
      <c r="FL27" s="34">
        <f t="shared" si="310"/>
        <v>4449</v>
      </c>
      <c r="FM27" s="34">
        <f t="shared" ref="FM27" si="313">FM52+FM61</f>
        <v>138209</v>
      </c>
      <c r="FN27" s="34">
        <f t="shared" si="310"/>
        <v>224606</v>
      </c>
      <c r="FO27" s="34">
        <f t="shared" si="310"/>
        <v>174</v>
      </c>
      <c r="FP27" s="34">
        <f t="shared" ref="FP27" si="314">FP52+FP61</f>
        <v>224780</v>
      </c>
      <c r="FQ27" s="34">
        <f t="shared" si="310"/>
        <v>119075</v>
      </c>
      <c r="FR27" s="34">
        <f t="shared" si="310"/>
        <v>798</v>
      </c>
      <c r="FS27" s="34">
        <f t="shared" ref="FS27" si="315">FS52+FS61</f>
        <v>119873</v>
      </c>
      <c r="FT27" s="34">
        <f t="shared" si="310"/>
        <v>181255</v>
      </c>
      <c r="FU27" s="34">
        <f t="shared" si="310"/>
        <v>33209</v>
      </c>
      <c r="FV27" s="34">
        <f t="shared" ref="FV27" si="316">FV52+FV61</f>
        <v>214464</v>
      </c>
      <c r="FW27" s="34">
        <f t="shared" si="310"/>
        <v>99315</v>
      </c>
      <c r="FX27" s="34">
        <f t="shared" si="310"/>
        <v>946</v>
      </c>
      <c r="FY27" s="34">
        <f t="shared" ref="FY27" si="317">FY52+FY61</f>
        <v>100261</v>
      </c>
      <c r="FZ27" s="34">
        <f t="shared" si="310"/>
        <v>0</v>
      </c>
      <c r="GA27" s="34">
        <f t="shared" si="310"/>
        <v>0</v>
      </c>
      <c r="GB27" s="34">
        <f t="shared" ref="GB27" si="318">GB52+GB61</f>
        <v>0</v>
      </c>
      <c r="GC27" s="34">
        <f t="shared" si="310"/>
        <v>69491</v>
      </c>
      <c r="GD27" s="34">
        <f t="shared" si="310"/>
        <v>586</v>
      </c>
      <c r="GE27" s="34">
        <f t="shared" ref="GE27" si="319">GE52+GE61</f>
        <v>70077</v>
      </c>
      <c r="GF27" s="34">
        <f t="shared" si="310"/>
        <v>845167</v>
      </c>
      <c r="GG27" s="34">
        <f t="shared" si="310"/>
        <v>9316</v>
      </c>
      <c r="GH27" s="34">
        <f t="shared" ref="GH27" si="320">GH52+GH61</f>
        <v>854483</v>
      </c>
      <c r="GI27" s="34">
        <f t="shared" si="310"/>
        <v>80065</v>
      </c>
      <c r="GJ27" s="34">
        <f t="shared" si="310"/>
        <v>965</v>
      </c>
      <c r="GK27" s="34">
        <f t="shared" ref="GK27" si="321">GK52+GK61</f>
        <v>81030</v>
      </c>
      <c r="GL27" s="598">
        <f t="shared" si="310"/>
        <v>2076386</v>
      </c>
      <c r="GM27" s="598">
        <f t="shared" ref="GM27:GN27" si="322">GM52+GM61</f>
        <v>49557</v>
      </c>
      <c r="GN27" s="598">
        <f t="shared" si="322"/>
        <v>2125943</v>
      </c>
      <c r="GO27" s="34">
        <f>GO52+GO61</f>
        <v>1036639</v>
      </c>
      <c r="GP27" s="34">
        <f t="shared" ref="GP27:HA27" si="323">GP52+GP61</f>
        <v>13962</v>
      </c>
      <c r="GQ27" s="34">
        <f t="shared" si="323"/>
        <v>1050601</v>
      </c>
      <c r="GR27" s="34">
        <f t="shared" si="323"/>
        <v>1806503</v>
      </c>
      <c r="GS27" s="34">
        <f t="shared" si="323"/>
        <v>3342</v>
      </c>
      <c r="GT27" s="34">
        <f t="shared" ref="GT27" si="324">GT52+GT61</f>
        <v>1809845</v>
      </c>
      <c r="GU27" s="34">
        <f t="shared" si="323"/>
        <v>1555931</v>
      </c>
      <c r="GV27" s="34">
        <f t="shared" si="323"/>
        <v>-17546</v>
      </c>
      <c r="GW27" s="34">
        <f t="shared" ref="GW27" si="325">GW52+GW61</f>
        <v>1538385</v>
      </c>
      <c r="GX27" s="34">
        <f t="shared" si="323"/>
        <v>6475459</v>
      </c>
      <c r="GY27" s="34">
        <f t="shared" ref="GY27:GZ27" si="326">GY52+GY61</f>
        <v>49315</v>
      </c>
      <c r="GZ27" s="34">
        <f t="shared" si="326"/>
        <v>6524774</v>
      </c>
      <c r="HA27" s="34">
        <f t="shared" si="323"/>
        <v>33158714</v>
      </c>
      <c r="HB27" s="34">
        <f t="shared" ref="HB27:HC27" si="327">HB52+HB61</f>
        <v>180309</v>
      </c>
      <c r="HC27" s="118">
        <f t="shared" si="327"/>
        <v>33339023</v>
      </c>
    </row>
    <row r="28" spans="1:211" s="12" customFormat="1" x14ac:dyDescent="0.2">
      <c r="A28" s="110" t="s">
        <v>395</v>
      </c>
      <c r="B28" s="32">
        <f>B29+B35+B36+B37</f>
        <v>0</v>
      </c>
      <c r="C28" s="32">
        <f t="shared" ref="C28:BO28" si="328">C29+C35+C36+C37</f>
        <v>0</v>
      </c>
      <c r="D28" s="32">
        <f t="shared" si="328"/>
        <v>0</v>
      </c>
      <c r="E28" s="32">
        <f t="shared" si="328"/>
        <v>0</v>
      </c>
      <c r="F28" s="32">
        <f t="shared" si="328"/>
        <v>0</v>
      </c>
      <c r="G28" s="32">
        <f t="shared" si="328"/>
        <v>0</v>
      </c>
      <c r="H28" s="32">
        <f t="shared" si="328"/>
        <v>0</v>
      </c>
      <c r="I28" s="32">
        <f t="shared" si="328"/>
        <v>0</v>
      </c>
      <c r="J28" s="32">
        <f t="shared" si="328"/>
        <v>0</v>
      </c>
      <c r="K28" s="32">
        <f t="shared" si="328"/>
        <v>0</v>
      </c>
      <c r="L28" s="32">
        <f t="shared" si="328"/>
        <v>0</v>
      </c>
      <c r="M28" s="32">
        <f t="shared" si="328"/>
        <v>0</v>
      </c>
      <c r="N28" s="32">
        <f t="shared" si="328"/>
        <v>0</v>
      </c>
      <c r="O28" s="32">
        <f t="shared" si="328"/>
        <v>0</v>
      </c>
      <c r="P28" s="32">
        <f t="shared" si="328"/>
        <v>0</v>
      </c>
      <c r="Q28" s="32">
        <f t="shared" si="328"/>
        <v>0</v>
      </c>
      <c r="R28" s="32">
        <f t="shared" si="328"/>
        <v>0</v>
      </c>
      <c r="S28" s="32">
        <f t="shared" si="328"/>
        <v>0</v>
      </c>
      <c r="T28" s="32">
        <f t="shared" si="328"/>
        <v>0</v>
      </c>
      <c r="U28" s="32">
        <f t="shared" si="328"/>
        <v>0</v>
      </c>
      <c r="V28" s="32">
        <f t="shared" si="328"/>
        <v>0</v>
      </c>
      <c r="W28" s="32">
        <f t="shared" si="328"/>
        <v>8245012</v>
      </c>
      <c r="X28" s="32">
        <f t="shared" si="328"/>
        <v>0</v>
      </c>
      <c r="Y28" s="32">
        <f t="shared" si="328"/>
        <v>8245012</v>
      </c>
      <c r="Z28" s="32">
        <f t="shared" si="328"/>
        <v>2045172</v>
      </c>
      <c r="AA28" s="32">
        <f t="shared" si="328"/>
        <v>129176</v>
      </c>
      <c r="AB28" s="32">
        <f t="shared" si="328"/>
        <v>2174348</v>
      </c>
      <c r="AC28" s="32">
        <f t="shared" si="328"/>
        <v>458508</v>
      </c>
      <c r="AD28" s="32">
        <f t="shared" si="328"/>
        <v>0</v>
      </c>
      <c r="AE28" s="32">
        <f t="shared" si="328"/>
        <v>458508</v>
      </c>
      <c r="AF28" s="32">
        <f t="shared" si="328"/>
        <v>0</v>
      </c>
      <c r="AG28" s="32">
        <f t="shared" si="328"/>
        <v>0</v>
      </c>
      <c r="AH28" s="32">
        <f t="shared" si="328"/>
        <v>0</v>
      </c>
      <c r="AI28" s="32">
        <f t="shared" si="328"/>
        <v>5603</v>
      </c>
      <c r="AJ28" s="32">
        <f t="shared" si="328"/>
        <v>0</v>
      </c>
      <c r="AK28" s="32">
        <f t="shared" si="328"/>
        <v>5603</v>
      </c>
      <c r="AL28" s="32">
        <f t="shared" si="328"/>
        <v>4000</v>
      </c>
      <c r="AM28" s="32">
        <f t="shared" si="328"/>
        <v>0</v>
      </c>
      <c r="AN28" s="32">
        <f t="shared" si="328"/>
        <v>4000</v>
      </c>
      <c r="AO28" s="32">
        <f t="shared" si="328"/>
        <v>1529011</v>
      </c>
      <c r="AP28" s="32">
        <f t="shared" si="328"/>
        <v>0</v>
      </c>
      <c r="AQ28" s="32">
        <f t="shared" si="328"/>
        <v>1529011</v>
      </c>
      <c r="AR28" s="32">
        <f t="shared" si="328"/>
        <v>0</v>
      </c>
      <c r="AS28" s="32">
        <f t="shared" si="328"/>
        <v>0</v>
      </c>
      <c r="AT28" s="32">
        <f t="shared" si="328"/>
        <v>0</v>
      </c>
      <c r="AU28" s="32">
        <f t="shared" si="328"/>
        <v>1300</v>
      </c>
      <c r="AV28" s="32">
        <f t="shared" si="328"/>
        <v>0</v>
      </c>
      <c r="AW28" s="32">
        <f t="shared" si="328"/>
        <v>1300</v>
      </c>
      <c r="AX28" s="32">
        <f t="shared" si="328"/>
        <v>269000</v>
      </c>
      <c r="AY28" s="32">
        <f t="shared" si="328"/>
        <v>0</v>
      </c>
      <c r="AZ28" s="32">
        <f t="shared" si="328"/>
        <v>269000</v>
      </c>
      <c r="BA28" s="32">
        <f t="shared" si="328"/>
        <v>0</v>
      </c>
      <c r="BB28" s="32">
        <f t="shared" si="328"/>
        <v>0</v>
      </c>
      <c r="BC28" s="32">
        <f t="shared" si="328"/>
        <v>0</v>
      </c>
      <c r="BD28" s="32">
        <f t="shared" si="328"/>
        <v>0</v>
      </c>
      <c r="BE28" s="32">
        <f t="shared" si="328"/>
        <v>0</v>
      </c>
      <c r="BF28" s="32">
        <f t="shared" si="328"/>
        <v>0</v>
      </c>
      <c r="BG28" s="32">
        <f t="shared" si="328"/>
        <v>58944</v>
      </c>
      <c r="BH28" s="32">
        <f t="shared" si="328"/>
        <v>0</v>
      </c>
      <c r="BI28" s="32">
        <f t="shared" si="328"/>
        <v>58944</v>
      </c>
      <c r="BJ28" s="32">
        <f t="shared" si="328"/>
        <v>0</v>
      </c>
      <c r="BK28" s="32">
        <f t="shared" si="328"/>
        <v>0</v>
      </c>
      <c r="BL28" s="32">
        <f t="shared" si="328"/>
        <v>0</v>
      </c>
      <c r="BM28" s="32">
        <f t="shared" si="328"/>
        <v>0</v>
      </c>
      <c r="BN28" s="32">
        <f t="shared" si="328"/>
        <v>0</v>
      </c>
      <c r="BO28" s="32">
        <f t="shared" si="328"/>
        <v>0</v>
      </c>
      <c r="BP28" s="32">
        <f t="shared" ref="BP28:DR28" si="329">BP29+BP35+BP36+BP37</f>
        <v>74200</v>
      </c>
      <c r="BQ28" s="32">
        <f t="shared" si="329"/>
        <v>0</v>
      </c>
      <c r="BR28" s="32">
        <f t="shared" si="329"/>
        <v>74200</v>
      </c>
      <c r="BS28" s="32">
        <f t="shared" si="329"/>
        <v>0</v>
      </c>
      <c r="BT28" s="32">
        <f t="shared" si="329"/>
        <v>0</v>
      </c>
      <c r="BU28" s="32">
        <f t="shared" si="329"/>
        <v>0</v>
      </c>
      <c r="BV28" s="32">
        <f t="shared" si="329"/>
        <v>0</v>
      </c>
      <c r="BW28" s="32">
        <f t="shared" si="329"/>
        <v>0</v>
      </c>
      <c r="BX28" s="32">
        <f t="shared" si="329"/>
        <v>0</v>
      </c>
      <c r="BY28" s="32">
        <f t="shared" si="329"/>
        <v>178609</v>
      </c>
      <c r="BZ28" s="32">
        <f t="shared" si="329"/>
        <v>0</v>
      </c>
      <c r="CA28" s="32">
        <f t="shared" si="329"/>
        <v>178609</v>
      </c>
      <c r="CB28" s="32">
        <f t="shared" si="329"/>
        <v>0</v>
      </c>
      <c r="CC28" s="32">
        <f t="shared" si="329"/>
        <v>0</v>
      </c>
      <c r="CD28" s="32">
        <f t="shared" si="329"/>
        <v>0</v>
      </c>
      <c r="CE28" s="32">
        <f t="shared" si="329"/>
        <v>2097780</v>
      </c>
      <c r="CF28" s="32">
        <f t="shared" si="329"/>
        <v>0</v>
      </c>
      <c r="CG28" s="32">
        <f t="shared" si="329"/>
        <v>2097780</v>
      </c>
      <c r="CH28" s="32">
        <f t="shared" si="329"/>
        <v>0</v>
      </c>
      <c r="CI28" s="32">
        <f t="shared" si="329"/>
        <v>0</v>
      </c>
      <c r="CJ28" s="32">
        <f t="shared" si="329"/>
        <v>0</v>
      </c>
      <c r="CK28" s="32">
        <f t="shared" si="329"/>
        <v>0</v>
      </c>
      <c r="CL28" s="32">
        <f t="shared" si="329"/>
        <v>0</v>
      </c>
      <c r="CM28" s="32">
        <f t="shared" si="329"/>
        <v>0</v>
      </c>
      <c r="CN28" s="32">
        <f t="shared" si="329"/>
        <v>0</v>
      </c>
      <c r="CO28" s="32">
        <f t="shared" si="329"/>
        <v>0</v>
      </c>
      <c r="CP28" s="32">
        <f t="shared" si="329"/>
        <v>0</v>
      </c>
      <c r="CQ28" s="32">
        <f t="shared" si="329"/>
        <v>0</v>
      </c>
      <c r="CR28" s="32">
        <f t="shared" si="329"/>
        <v>0</v>
      </c>
      <c r="CS28" s="32">
        <f t="shared" si="329"/>
        <v>0</v>
      </c>
      <c r="CT28" s="32">
        <f t="shared" si="329"/>
        <v>0</v>
      </c>
      <c r="CU28" s="32">
        <f t="shared" si="329"/>
        <v>0</v>
      </c>
      <c r="CV28" s="32">
        <f t="shared" si="329"/>
        <v>0</v>
      </c>
      <c r="CW28" s="32">
        <f t="shared" si="329"/>
        <v>0</v>
      </c>
      <c r="CX28" s="32">
        <f t="shared" si="329"/>
        <v>0</v>
      </c>
      <c r="CY28" s="32">
        <f t="shared" si="329"/>
        <v>0</v>
      </c>
      <c r="CZ28" s="32">
        <f t="shared" si="329"/>
        <v>0</v>
      </c>
      <c r="DA28" s="32">
        <f t="shared" si="329"/>
        <v>0</v>
      </c>
      <c r="DB28" s="32">
        <f t="shared" si="329"/>
        <v>0</v>
      </c>
      <c r="DC28" s="32">
        <f t="shared" si="329"/>
        <v>0</v>
      </c>
      <c r="DD28" s="32">
        <f t="shared" si="329"/>
        <v>0</v>
      </c>
      <c r="DE28" s="32">
        <f t="shared" si="329"/>
        <v>0</v>
      </c>
      <c r="DF28" s="32">
        <f t="shared" si="329"/>
        <v>0</v>
      </c>
      <c r="DG28" s="32">
        <f t="shared" si="329"/>
        <v>0</v>
      </c>
      <c r="DH28" s="32">
        <f t="shared" si="329"/>
        <v>0</v>
      </c>
      <c r="DI28" s="32">
        <f t="shared" si="329"/>
        <v>15000</v>
      </c>
      <c r="DJ28" s="32">
        <f t="shared" si="329"/>
        <v>0</v>
      </c>
      <c r="DK28" s="32">
        <f t="shared" si="329"/>
        <v>15000</v>
      </c>
      <c r="DL28" s="32">
        <f t="shared" si="329"/>
        <v>0</v>
      </c>
      <c r="DM28" s="32">
        <f t="shared" si="329"/>
        <v>0</v>
      </c>
      <c r="DN28" s="32">
        <f t="shared" si="329"/>
        <v>0</v>
      </c>
      <c r="DO28" s="32">
        <f t="shared" si="329"/>
        <v>30029</v>
      </c>
      <c r="DP28" s="32">
        <f t="shared" si="329"/>
        <v>0</v>
      </c>
      <c r="DQ28" s="32">
        <f t="shared" si="329"/>
        <v>30029</v>
      </c>
      <c r="DR28" s="594">
        <f t="shared" si="329"/>
        <v>15012168</v>
      </c>
      <c r="DS28" s="594">
        <f t="shared" ref="DS28" si="330">DS29+DS35+DS36+DS37</f>
        <v>129176</v>
      </c>
      <c r="DT28" s="594">
        <f t="shared" ref="DT28" si="331">DT29+DT35+DT36+DT37</f>
        <v>15141344</v>
      </c>
      <c r="DU28" s="32">
        <f t="shared" ref="DU28" si="332">DU29+DU35+DU36+DU37</f>
        <v>0</v>
      </c>
      <c r="DV28" s="32">
        <f t="shared" ref="DV28:EV28" si="333">DV29+DV35+DV36+DV37</f>
        <v>0</v>
      </c>
      <c r="DW28" s="32">
        <f t="shared" si="333"/>
        <v>0</v>
      </c>
      <c r="DX28" s="32">
        <f t="shared" si="333"/>
        <v>0</v>
      </c>
      <c r="DY28" s="32">
        <f t="shared" si="333"/>
        <v>0</v>
      </c>
      <c r="DZ28" s="32">
        <f t="shared" si="333"/>
        <v>0</v>
      </c>
      <c r="EA28" s="32">
        <f t="shared" si="333"/>
        <v>0</v>
      </c>
      <c r="EB28" s="32">
        <f t="shared" si="333"/>
        <v>0</v>
      </c>
      <c r="EC28" s="32">
        <f t="shared" si="333"/>
        <v>0</v>
      </c>
      <c r="ED28" s="32">
        <f t="shared" si="333"/>
        <v>150827</v>
      </c>
      <c r="EE28" s="32">
        <f t="shared" si="333"/>
        <v>0</v>
      </c>
      <c r="EF28" s="32">
        <f t="shared" si="333"/>
        <v>150827</v>
      </c>
      <c r="EG28" s="32">
        <f t="shared" si="333"/>
        <v>65260</v>
      </c>
      <c r="EH28" s="32">
        <f t="shared" si="333"/>
        <v>0</v>
      </c>
      <c r="EI28" s="32">
        <f t="shared" ref="EI28" si="334">EI29+EI35+EI36+EI37</f>
        <v>65260</v>
      </c>
      <c r="EJ28" s="32">
        <f t="shared" si="333"/>
        <v>9267</v>
      </c>
      <c r="EK28" s="32">
        <f t="shared" si="333"/>
        <v>13772</v>
      </c>
      <c r="EL28" s="32">
        <f t="shared" ref="EL28" si="335">EL29+EL35+EL36+EL37</f>
        <v>23039</v>
      </c>
      <c r="EM28" s="32">
        <f t="shared" si="333"/>
        <v>11184</v>
      </c>
      <c r="EN28" s="32">
        <f t="shared" si="333"/>
        <v>0</v>
      </c>
      <c r="EO28" s="32">
        <f t="shared" ref="EO28" si="336">EO29+EO35+EO36+EO37</f>
        <v>11184</v>
      </c>
      <c r="EP28" s="32">
        <f t="shared" si="333"/>
        <v>44921</v>
      </c>
      <c r="EQ28" s="32">
        <f t="shared" si="333"/>
        <v>0</v>
      </c>
      <c r="ER28" s="32">
        <f t="shared" ref="ER28" si="337">ER29+ER35+ER36+ER37</f>
        <v>44921</v>
      </c>
      <c r="ES28" s="32">
        <f t="shared" si="333"/>
        <v>87486</v>
      </c>
      <c r="ET28" s="32">
        <f t="shared" si="333"/>
        <v>0</v>
      </c>
      <c r="EU28" s="32">
        <f t="shared" ref="EU28" si="338">EU29+EU35+EU36+EU37</f>
        <v>87486</v>
      </c>
      <c r="EV28" s="594">
        <f t="shared" si="333"/>
        <v>368945</v>
      </c>
      <c r="EW28" s="594">
        <f t="shared" ref="EW28:EX28" si="339">EW29+EW35+EW36+EW37</f>
        <v>13772</v>
      </c>
      <c r="EX28" s="594">
        <f t="shared" si="339"/>
        <v>382717</v>
      </c>
      <c r="EY28" s="32">
        <f>EY29+EY35+EY36+EY37</f>
        <v>0</v>
      </c>
      <c r="EZ28" s="32">
        <f t="shared" ref="EZ28:GL28" si="340">EZ29+EZ35+EZ36+EZ37</f>
        <v>0</v>
      </c>
      <c r="FA28" s="32">
        <f t="shared" si="340"/>
        <v>0</v>
      </c>
      <c r="FB28" s="32">
        <f t="shared" si="340"/>
        <v>51179</v>
      </c>
      <c r="FC28" s="32">
        <f t="shared" si="340"/>
        <v>301</v>
      </c>
      <c r="FD28" s="32">
        <f t="shared" si="340"/>
        <v>51480</v>
      </c>
      <c r="FE28" s="32">
        <f t="shared" si="340"/>
        <v>0</v>
      </c>
      <c r="FF28" s="32">
        <f t="shared" si="340"/>
        <v>0</v>
      </c>
      <c r="FG28" s="32">
        <f t="shared" si="340"/>
        <v>0</v>
      </c>
      <c r="FH28" s="32">
        <f t="shared" si="340"/>
        <v>0</v>
      </c>
      <c r="FI28" s="32">
        <f t="shared" si="340"/>
        <v>0</v>
      </c>
      <c r="FJ28" s="32">
        <f t="shared" si="340"/>
        <v>0</v>
      </c>
      <c r="FK28" s="32">
        <f t="shared" si="340"/>
        <v>0</v>
      </c>
      <c r="FL28" s="32">
        <f t="shared" si="340"/>
        <v>0</v>
      </c>
      <c r="FM28" s="32">
        <f t="shared" si="340"/>
        <v>0</v>
      </c>
      <c r="FN28" s="32">
        <f t="shared" si="340"/>
        <v>28631</v>
      </c>
      <c r="FO28" s="32">
        <f t="shared" si="340"/>
        <v>0</v>
      </c>
      <c r="FP28" s="32">
        <f t="shared" si="340"/>
        <v>28631</v>
      </c>
      <c r="FQ28" s="32">
        <f t="shared" si="340"/>
        <v>6170</v>
      </c>
      <c r="FR28" s="32">
        <f t="shared" si="340"/>
        <v>0</v>
      </c>
      <c r="FS28" s="32">
        <f t="shared" si="340"/>
        <v>6170</v>
      </c>
      <c r="FT28" s="32">
        <f t="shared" si="340"/>
        <v>2979</v>
      </c>
      <c r="FU28" s="32">
        <f t="shared" si="340"/>
        <v>0</v>
      </c>
      <c r="FV28" s="32">
        <f t="shared" si="340"/>
        <v>2979</v>
      </c>
      <c r="FW28" s="32">
        <f t="shared" si="340"/>
        <v>13603</v>
      </c>
      <c r="FX28" s="32">
        <f t="shared" si="340"/>
        <v>0</v>
      </c>
      <c r="FY28" s="32">
        <f t="shared" si="340"/>
        <v>13603</v>
      </c>
      <c r="FZ28" s="32">
        <f t="shared" si="340"/>
        <v>0</v>
      </c>
      <c r="GA28" s="32">
        <f t="shared" si="340"/>
        <v>0</v>
      </c>
      <c r="GB28" s="32">
        <f t="shared" si="340"/>
        <v>0</v>
      </c>
      <c r="GC28" s="32">
        <f t="shared" si="340"/>
        <v>0</v>
      </c>
      <c r="GD28" s="32">
        <f t="shared" si="340"/>
        <v>0</v>
      </c>
      <c r="GE28" s="32">
        <f t="shared" si="340"/>
        <v>0</v>
      </c>
      <c r="GF28" s="32">
        <f t="shared" si="340"/>
        <v>102188</v>
      </c>
      <c r="GG28" s="32">
        <f t="shared" si="340"/>
        <v>0</v>
      </c>
      <c r="GH28" s="32">
        <f t="shared" si="340"/>
        <v>102188</v>
      </c>
      <c r="GI28" s="32">
        <f t="shared" si="340"/>
        <v>0</v>
      </c>
      <c r="GJ28" s="32">
        <f t="shared" si="340"/>
        <v>0</v>
      </c>
      <c r="GK28" s="32">
        <f t="shared" si="340"/>
        <v>0</v>
      </c>
      <c r="GL28" s="594">
        <f t="shared" si="340"/>
        <v>204750</v>
      </c>
      <c r="GM28" s="594">
        <f t="shared" ref="GM28" si="341">GM29+GM35+GM36+GM37</f>
        <v>301</v>
      </c>
      <c r="GN28" s="594">
        <f t="shared" ref="GN28" si="342">GN29+GN35+GN36+GN37</f>
        <v>205051</v>
      </c>
      <c r="GO28" s="32">
        <f>GO29+GO35+GO36+GO37</f>
        <v>58202</v>
      </c>
      <c r="GP28" s="32">
        <f t="shared" ref="GP28:HA28" si="343">GP29+GP35+GP36+GP37</f>
        <v>647</v>
      </c>
      <c r="GQ28" s="32">
        <f t="shared" si="343"/>
        <v>58849</v>
      </c>
      <c r="GR28" s="32">
        <f t="shared" si="343"/>
        <v>1572220</v>
      </c>
      <c r="GS28" s="32">
        <f t="shared" si="343"/>
        <v>0</v>
      </c>
      <c r="GT28" s="32">
        <f t="shared" si="343"/>
        <v>1572220</v>
      </c>
      <c r="GU28" s="32">
        <f t="shared" si="343"/>
        <v>1134</v>
      </c>
      <c r="GV28" s="32">
        <f t="shared" si="343"/>
        <v>1809</v>
      </c>
      <c r="GW28" s="32">
        <f t="shared" si="343"/>
        <v>2943</v>
      </c>
      <c r="GX28" s="32">
        <f t="shared" si="343"/>
        <v>1836306</v>
      </c>
      <c r="GY28" s="32">
        <f t="shared" ref="GY28" si="344">GY29+GY35+GY36+GY37</f>
        <v>2757</v>
      </c>
      <c r="GZ28" s="32">
        <f t="shared" ref="GZ28" si="345">GZ29+GZ35+GZ36+GZ37</f>
        <v>1839063</v>
      </c>
      <c r="HA28" s="32">
        <f t="shared" si="343"/>
        <v>17217419</v>
      </c>
      <c r="HB28" s="32">
        <f t="shared" ref="HB28" si="346">HB29+HB35+HB36+HB37</f>
        <v>145705</v>
      </c>
      <c r="HC28" s="111">
        <f t="shared" ref="HC28" si="347">HC29+HC35+HC36+HC37</f>
        <v>17363124</v>
      </c>
    </row>
    <row r="29" spans="1:211" s="12" customFormat="1" ht="25.5" x14ac:dyDescent="0.2">
      <c r="A29" s="121" t="s">
        <v>396</v>
      </c>
      <c r="B29" s="5">
        <f>B30+B31+B32+B33+B34</f>
        <v>0</v>
      </c>
      <c r="C29" s="5">
        <f t="shared" ref="C29:BO29" si="348">C30+C31+C32+C33+C34</f>
        <v>0</v>
      </c>
      <c r="D29" s="5">
        <f t="shared" si="348"/>
        <v>0</v>
      </c>
      <c r="E29" s="5">
        <f t="shared" si="348"/>
        <v>0</v>
      </c>
      <c r="F29" s="5">
        <f t="shared" si="348"/>
        <v>0</v>
      </c>
      <c r="G29" s="5">
        <f t="shared" si="348"/>
        <v>0</v>
      </c>
      <c r="H29" s="5">
        <f t="shared" si="348"/>
        <v>0</v>
      </c>
      <c r="I29" s="5">
        <f t="shared" si="348"/>
        <v>0</v>
      </c>
      <c r="J29" s="5">
        <f t="shared" si="348"/>
        <v>0</v>
      </c>
      <c r="K29" s="5">
        <f t="shared" si="348"/>
        <v>0</v>
      </c>
      <c r="L29" s="5">
        <f t="shared" si="348"/>
        <v>0</v>
      </c>
      <c r="M29" s="5">
        <f t="shared" si="348"/>
        <v>0</v>
      </c>
      <c r="N29" s="5">
        <f t="shared" si="348"/>
        <v>0</v>
      </c>
      <c r="O29" s="5">
        <f t="shared" si="348"/>
        <v>0</v>
      </c>
      <c r="P29" s="5">
        <f t="shared" si="348"/>
        <v>0</v>
      </c>
      <c r="Q29" s="5">
        <f t="shared" si="348"/>
        <v>0</v>
      </c>
      <c r="R29" s="5">
        <f t="shared" si="348"/>
        <v>0</v>
      </c>
      <c r="S29" s="5">
        <f t="shared" si="348"/>
        <v>0</v>
      </c>
      <c r="T29" s="5">
        <f t="shared" si="348"/>
        <v>0</v>
      </c>
      <c r="U29" s="5">
        <f t="shared" si="348"/>
        <v>0</v>
      </c>
      <c r="V29" s="5">
        <f t="shared" si="348"/>
        <v>0</v>
      </c>
      <c r="W29" s="5">
        <f t="shared" si="348"/>
        <v>0</v>
      </c>
      <c r="X29" s="5">
        <f t="shared" si="348"/>
        <v>0</v>
      </c>
      <c r="Y29" s="5">
        <f t="shared" si="348"/>
        <v>0</v>
      </c>
      <c r="Z29" s="5">
        <f t="shared" si="348"/>
        <v>2045172</v>
      </c>
      <c r="AA29" s="5">
        <f t="shared" si="348"/>
        <v>129176</v>
      </c>
      <c r="AB29" s="5">
        <f t="shared" si="348"/>
        <v>2174348</v>
      </c>
      <c r="AC29" s="5">
        <f t="shared" si="348"/>
        <v>458508</v>
      </c>
      <c r="AD29" s="5">
        <f t="shared" si="348"/>
        <v>0</v>
      </c>
      <c r="AE29" s="5">
        <f t="shared" si="348"/>
        <v>458508</v>
      </c>
      <c r="AF29" s="5">
        <f t="shared" si="348"/>
        <v>0</v>
      </c>
      <c r="AG29" s="5">
        <f t="shared" si="348"/>
        <v>0</v>
      </c>
      <c r="AH29" s="5">
        <f t="shared" si="348"/>
        <v>0</v>
      </c>
      <c r="AI29" s="5">
        <f t="shared" si="348"/>
        <v>0</v>
      </c>
      <c r="AJ29" s="5">
        <f t="shared" si="348"/>
        <v>0</v>
      </c>
      <c r="AK29" s="5">
        <f t="shared" si="348"/>
        <v>0</v>
      </c>
      <c r="AL29" s="5">
        <f t="shared" si="348"/>
        <v>4000</v>
      </c>
      <c r="AM29" s="5">
        <f t="shared" si="348"/>
        <v>0</v>
      </c>
      <c r="AN29" s="5">
        <f t="shared" si="348"/>
        <v>4000</v>
      </c>
      <c r="AO29" s="5">
        <f t="shared" si="348"/>
        <v>0</v>
      </c>
      <c r="AP29" s="5">
        <f t="shared" si="348"/>
        <v>0</v>
      </c>
      <c r="AQ29" s="5">
        <f t="shared" si="348"/>
        <v>0</v>
      </c>
      <c r="AR29" s="5">
        <f t="shared" si="348"/>
        <v>0</v>
      </c>
      <c r="AS29" s="5">
        <f t="shared" si="348"/>
        <v>0</v>
      </c>
      <c r="AT29" s="5">
        <f t="shared" si="348"/>
        <v>0</v>
      </c>
      <c r="AU29" s="5">
        <f t="shared" si="348"/>
        <v>0</v>
      </c>
      <c r="AV29" s="5">
        <f t="shared" si="348"/>
        <v>0</v>
      </c>
      <c r="AW29" s="5">
        <f t="shared" si="348"/>
        <v>0</v>
      </c>
      <c r="AX29" s="5">
        <f t="shared" si="348"/>
        <v>0</v>
      </c>
      <c r="AY29" s="5">
        <f t="shared" si="348"/>
        <v>0</v>
      </c>
      <c r="AZ29" s="5">
        <f t="shared" si="348"/>
        <v>0</v>
      </c>
      <c r="BA29" s="5">
        <f t="shared" si="348"/>
        <v>0</v>
      </c>
      <c r="BB29" s="5">
        <f t="shared" si="348"/>
        <v>0</v>
      </c>
      <c r="BC29" s="5">
        <f t="shared" si="348"/>
        <v>0</v>
      </c>
      <c r="BD29" s="5">
        <f t="shared" si="348"/>
        <v>0</v>
      </c>
      <c r="BE29" s="5">
        <f t="shared" si="348"/>
        <v>0</v>
      </c>
      <c r="BF29" s="5">
        <f t="shared" si="348"/>
        <v>0</v>
      </c>
      <c r="BG29" s="5">
        <f t="shared" si="348"/>
        <v>0</v>
      </c>
      <c r="BH29" s="5">
        <f t="shared" si="348"/>
        <v>0</v>
      </c>
      <c r="BI29" s="5">
        <f t="shared" si="348"/>
        <v>0</v>
      </c>
      <c r="BJ29" s="5">
        <f t="shared" si="348"/>
        <v>0</v>
      </c>
      <c r="BK29" s="5">
        <f t="shared" si="348"/>
        <v>0</v>
      </c>
      <c r="BL29" s="5">
        <f t="shared" si="348"/>
        <v>0</v>
      </c>
      <c r="BM29" s="5">
        <f t="shared" si="348"/>
        <v>0</v>
      </c>
      <c r="BN29" s="5">
        <f t="shared" si="348"/>
        <v>0</v>
      </c>
      <c r="BO29" s="5">
        <f t="shared" si="348"/>
        <v>0</v>
      </c>
      <c r="BP29" s="5">
        <f t="shared" ref="BP29:DR29" si="349">BP30+BP31+BP32+BP33+BP34</f>
        <v>0</v>
      </c>
      <c r="BQ29" s="5">
        <f t="shared" si="349"/>
        <v>0</v>
      </c>
      <c r="BR29" s="5">
        <f t="shared" si="349"/>
        <v>0</v>
      </c>
      <c r="BS29" s="5">
        <f t="shared" si="349"/>
        <v>0</v>
      </c>
      <c r="BT29" s="5">
        <f t="shared" si="349"/>
        <v>0</v>
      </c>
      <c r="BU29" s="5">
        <f t="shared" si="349"/>
        <v>0</v>
      </c>
      <c r="BV29" s="5">
        <f t="shared" si="349"/>
        <v>0</v>
      </c>
      <c r="BW29" s="5">
        <f t="shared" si="349"/>
        <v>0</v>
      </c>
      <c r="BX29" s="5">
        <f t="shared" si="349"/>
        <v>0</v>
      </c>
      <c r="BY29" s="5">
        <f t="shared" si="349"/>
        <v>0</v>
      </c>
      <c r="BZ29" s="5">
        <f t="shared" si="349"/>
        <v>0</v>
      </c>
      <c r="CA29" s="5">
        <f t="shared" si="349"/>
        <v>0</v>
      </c>
      <c r="CB29" s="5">
        <f t="shared" si="349"/>
        <v>0</v>
      </c>
      <c r="CC29" s="5">
        <f t="shared" si="349"/>
        <v>0</v>
      </c>
      <c r="CD29" s="5">
        <f t="shared" si="349"/>
        <v>0</v>
      </c>
      <c r="CE29" s="5">
        <f t="shared" si="349"/>
        <v>0</v>
      </c>
      <c r="CF29" s="5">
        <f t="shared" si="349"/>
        <v>0</v>
      </c>
      <c r="CG29" s="5">
        <f t="shared" si="349"/>
        <v>0</v>
      </c>
      <c r="CH29" s="5">
        <f t="shared" si="349"/>
        <v>0</v>
      </c>
      <c r="CI29" s="5">
        <f t="shared" si="349"/>
        <v>0</v>
      </c>
      <c r="CJ29" s="5">
        <f t="shared" si="349"/>
        <v>0</v>
      </c>
      <c r="CK29" s="5">
        <f t="shared" si="349"/>
        <v>0</v>
      </c>
      <c r="CL29" s="5">
        <f t="shared" si="349"/>
        <v>0</v>
      </c>
      <c r="CM29" s="5">
        <f t="shared" si="349"/>
        <v>0</v>
      </c>
      <c r="CN29" s="5">
        <f t="shared" si="349"/>
        <v>0</v>
      </c>
      <c r="CO29" s="5">
        <f t="shared" si="349"/>
        <v>0</v>
      </c>
      <c r="CP29" s="5">
        <f t="shared" si="349"/>
        <v>0</v>
      </c>
      <c r="CQ29" s="5">
        <f t="shared" si="349"/>
        <v>0</v>
      </c>
      <c r="CR29" s="5">
        <f t="shared" si="349"/>
        <v>0</v>
      </c>
      <c r="CS29" s="5">
        <f t="shared" si="349"/>
        <v>0</v>
      </c>
      <c r="CT29" s="5">
        <f t="shared" si="349"/>
        <v>0</v>
      </c>
      <c r="CU29" s="5">
        <f t="shared" si="349"/>
        <v>0</v>
      </c>
      <c r="CV29" s="5">
        <f t="shared" si="349"/>
        <v>0</v>
      </c>
      <c r="CW29" s="5">
        <f t="shared" si="349"/>
        <v>0</v>
      </c>
      <c r="CX29" s="5">
        <f t="shared" si="349"/>
        <v>0</v>
      </c>
      <c r="CY29" s="5">
        <f t="shared" si="349"/>
        <v>0</v>
      </c>
      <c r="CZ29" s="5">
        <f t="shared" si="349"/>
        <v>0</v>
      </c>
      <c r="DA29" s="5">
        <f t="shared" si="349"/>
        <v>0</v>
      </c>
      <c r="DB29" s="5">
        <f t="shared" si="349"/>
        <v>0</v>
      </c>
      <c r="DC29" s="5">
        <f t="shared" si="349"/>
        <v>0</v>
      </c>
      <c r="DD29" s="5">
        <f t="shared" si="349"/>
        <v>0</v>
      </c>
      <c r="DE29" s="5">
        <f t="shared" si="349"/>
        <v>0</v>
      </c>
      <c r="DF29" s="5">
        <f t="shared" si="349"/>
        <v>0</v>
      </c>
      <c r="DG29" s="5">
        <f t="shared" si="349"/>
        <v>0</v>
      </c>
      <c r="DH29" s="5">
        <f t="shared" si="349"/>
        <v>0</v>
      </c>
      <c r="DI29" s="5">
        <f t="shared" si="349"/>
        <v>0</v>
      </c>
      <c r="DJ29" s="5">
        <f t="shared" si="349"/>
        <v>0</v>
      </c>
      <c r="DK29" s="5">
        <f t="shared" si="349"/>
        <v>0</v>
      </c>
      <c r="DL29" s="5">
        <f t="shared" si="349"/>
        <v>0</v>
      </c>
      <c r="DM29" s="5">
        <f t="shared" si="349"/>
        <v>0</v>
      </c>
      <c r="DN29" s="5">
        <f t="shared" si="349"/>
        <v>0</v>
      </c>
      <c r="DO29" s="5">
        <f t="shared" si="349"/>
        <v>0</v>
      </c>
      <c r="DP29" s="5">
        <f t="shared" si="349"/>
        <v>0</v>
      </c>
      <c r="DQ29" s="5">
        <f t="shared" si="349"/>
        <v>0</v>
      </c>
      <c r="DR29" s="596">
        <f t="shared" si="349"/>
        <v>2507680</v>
      </c>
      <c r="DS29" s="596">
        <f t="shared" ref="DS29" si="350">DS30+DS31+DS32+DS33+DS34</f>
        <v>129176</v>
      </c>
      <c r="DT29" s="596">
        <f t="shared" ref="DT29" si="351">DT30+DT31+DT32+DT33+DT34</f>
        <v>2636856</v>
      </c>
      <c r="DU29" s="5">
        <f t="shared" ref="DU29" si="352">DU30+DU31+DU32+DU33+DU34</f>
        <v>0</v>
      </c>
      <c r="DV29" s="5">
        <f t="shared" ref="DV29:EV29" si="353">DV30+DV31+DV32+DV33+DV34</f>
        <v>0</v>
      </c>
      <c r="DW29" s="5">
        <f t="shared" si="353"/>
        <v>0</v>
      </c>
      <c r="DX29" s="5">
        <f t="shared" si="353"/>
        <v>0</v>
      </c>
      <c r="DY29" s="5">
        <f t="shared" si="353"/>
        <v>0</v>
      </c>
      <c r="DZ29" s="5">
        <f t="shared" si="353"/>
        <v>0</v>
      </c>
      <c r="EA29" s="5">
        <f t="shared" si="353"/>
        <v>0</v>
      </c>
      <c r="EB29" s="5">
        <f t="shared" si="353"/>
        <v>0</v>
      </c>
      <c r="EC29" s="5">
        <f t="shared" si="353"/>
        <v>0</v>
      </c>
      <c r="ED29" s="5">
        <f t="shared" si="353"/>
        <v>146827</v>
      </c>
      <c r="EE29" s="5">
        <f t="shared" si="353"/>
        <v>0</v>
      </c>
      <c r="EF29" s="5">
        <f t="shared" si="353"/>
        <v>146827</v>
      </c>
      <c r="EG29" s="5">
        <f t="shared" si="353"/>
        <v>65260</v>
      </c>
      <c r="EH29" s="5">
        <f t="shared" si="353"/>
        <v>0</v>
      </c>
      <c r="EI29" s="5">
        <f t="shared" ref="EI29" si="354">EI30+EI31+EI32+EI33+EI34</f>
        <v>65260</v>
      </c>
      <c r="EJ29" s="5">
        <f t="shared" si="353"/>
        <v>9267</v>
      </c>
      <c r="EK29" s="5">
        <f t="shared" si="353"/>
        <v>13772</v>
      </c>
      <c r="EL29" s="5">
        <f t="shared" ref="EL29" si="355">EL30+EL31+EL32+EL33+EL34</f>
        <v>23039</v>
      </c>
      <c r="EM29" s="5">
        <f t="shared" si="353"/>
        <v>11184</v>
      </c>
      <c r="EN29" s="5">
        <f t="shared" si="353"/>
        <v>0</v>
      </c>
      <c r="EO29" s="5">
        <f t="shared" ref="EO29" si="356">EO30+EO31+EO32+EO33+EO34</f>
        <v>11184</v>
      </c>
      <c r="EP29" s="5">
        <f t="shared" si="353"/>
        <v>44921</v>
      </c>
      <c r="EQ29" s="5">
        <f t="shared" si="353"/>
        <v>0</v>
      </c>
      <c r="ER29" s="5">
        <f t="shared" ref="ER29" si="357">ER30+ER31+ER32+ER33+ER34</f>
        <v>44921</v>
      </c>
      <c r="ES29" s="5">
        <f t="shared" si="353"/>
        <v>52486</v>
      </c>
      <c r="ET29" s="5">
        <f t="shared" si="353"/>
        <v>0</v>
      </c>
      <c r="EU29" s="5">
        <f t="shared" ref="EU29" si="358">EU30+EU31+EU32+EU33+EU34</f>
        <v>52486</v>
      </c>
      <c r="EV29" s="596">
        <f t="shared" si="353"/>
        <v>329945</v>
      </c>
      <c r="EW29" s="596">
        <f t="shared" ref="EW29:EX29" si="359">EW30+EW31+EW32+EW33+EW34</f>
        <v>13772</v>
      </c>
      <c r="EX29" s="596">
        <f t="shared" si="359"/>
        <v>343717</v>
      </c>
      <c r="EY29" s="5">
        <f>EY30+EY31+EY32+EY33+EY34</f>
        <v>0</v>
      </c>
      <c r="EZ29" s="5">
        <f t="shared" ref="EZ29:GL29" si="360">EZ30+EZ31+EZ32+EZ33+EZ34</f>
        <v>0</v>
      </c>
      <c r="FA29" s="5">
        <f t="shared" si="360"/>
        <v>0</v>
      </c>
      <c r="FB29" s="5">
        <f t="shared" si="360"/>
        <v>11179</v>
      </c>
      <c r="FC29" s="5">
        <f t="shared" si="360"/>
        <v>0</v>
      </c>
      <c r="FD29" s="5">
        <f t="shared" si="360"/>
        <v>11179</v>
      </c>
      <c r="FE29" s="5">
        <f t="shared" si="360"/>
        <v>0</v>
      </c>
      <c r="FF29" s="5">
        <f t="shared" si="360"/>
        <v>0</v>
      </c>
      <c r="FG29" s="5">
        <f t="shared" si="360"/>
        <v>0</v>
      </c>
      <c r="FH29" s="5">
        <f t="shared" si="360"/>
        <v>0</v>
      </c>
      <c r="FI29" s="5">
        <f t="shared" si="360"/>
        <v>0</v>
      </c>
      <c r="FJ29" s="5">
        <f t="shared" si="360"/>
        <v>0</v>
      </c>
      <c r="FK29" s="5">
        <f t="shared" si="360"/>
        <v>0</v>
      </c>
      <c r="FL29" s="5">
        <f t="shared" si="360"/>
        <v>0</v>
      </c>
      <c r="FM29" s="5">
        <f t="shared" si="360"/>
        <v>0</v>
      </c>
      <c r="FN29" s="5">
        <f t="shared" si="360"/>
        <v>0</v>
      </c>
      <c r="FO29" s="5">
        <f t="shared" si="360"/>
        <v>0</v>
      </c>
      <c r="FP29" s="5">
        <f t="shared" si="360"/>
        <v>0</v>
      </c>
      <c r="FQ29" s="5">
        <f t="shared" si="360"/>
        <v>0</v>
      </c>
      <c r="FR29" s="5">
        <f t="shared" si="360"/>
        <v>0</v>
      </c>
      <c r="FS29" s="5">
        <f t="shared" si="360"/>
        <v>0</v>
      </c>
      <c r="FT29" s="5">
        <f t="shared" si="360"/>
        <v>0</v>
      </c>
      <c r="FU29" s="5">
        <f t="shared" si="360"/>
        <v>0</v>
      </c>
      <c r="FV29" s="5">
        <f t="shared" si="360"/>
        <v>0</v>
      </c>
      <c r="FW29" s="5">
        <f t="shared" si="360"/>
        <v>0</v>
      </c>
      <c r="FX29" s="5">
        <f t="shared" si="360"/>
        <v>0</v>
      </c>
      <c r="FY29" s="5">
        <f t="shared" si="360"/>
        <v>0</v>
      </c>
      <c r="FZ29" s="5">
        <f t="shared" si="360"/>
        <v>0</v>
      </c>
      <c r="GA29" s="5">
        <f t="shared" si="360"/>
        <v>0</v>
      </c>
      <c r="GB29" s="5">
        <f t="shared" si="360"/>
        <v>0</v>
      </c>
      <c r="GC29" s="5">
        <f t="shared" si="360"/>
        <v>0</v>
      </c>
      <c r="GD29" s="5">
        <f t="shared" si="360"/>
        <v>0</v>
      </c>
      <c r="GE29" s="5">
        <f t="shared" si="360"/>
        <v>0</v>
      </c>
      <c r="GF29" s="5">
        <f t="shared" si="360"/>
        <v>0</v>
      </c>
      <c r="GG29" s="5">
        <f t="shared" si="360"/>
        <v>0</v>
      </c>
      <c r="GH29" s="5">
        <f t="shared" si="360"/>
        <v>0</v>
      </c>
      <c r="GI29" s="5">
        <f t="shared" si="360"/>
        <v>0</v>
      </c>
      <c r="GJ29" s="5">
        <f t="shared" si="360"/>
        <v>0</v>
      </c>
      <c r="GK29" s="5">
        <f t="shared" si="360"/>
        <v>0</v>
      </c>
      <c r="GL29" s="596">
        <f t="shared" si="360"/>
        <v>11179</v>
      </c>
      <c r="GM29" s="596">
        <f t="shared" ref="GM29" si="361">GM30+GM31+GM32+GM33+GM34</f>
        <v>0</v>
      </c>
      <c r="GN29" s="596">
        <f t="shared" ref="GN29" si="362">GN30+GN31+GN32+GN33+GN34</f>
        <v>11179</v>
      </c>
      <c r="GO29" s="5">
        <f>GO30+GO31+GO32+GO33+GO34</f>
        <v>11315</v>
      </c>
      <c r="GP29" s="5">
        <f t="shared" ref="GP29:HA29" si="363">GP30+GP31+GP32+GP33+GP34</f>
        <v>0</v>
      </c>
      <c r="GQ29" s="5">
        <f t="shared" si="363"/>
        <v>11315</v>
      </c>
      <c r="GR29" s="5">
        <f t="shared" si="363"/>
        <v>1543570</v>
      </c>
      <c r="GS29" s="5">
        <f t="shared" si="363"/>
        <v>0</v>
      </c>
      <c r="GT29" s="5">
        <f t="shared" si="363"/>
        <v>1543570</v>
      </c>
      <c r="GU29" s="5">
        <f t="shared" si="363"/>
        <v>1134</v>
      </c>
      <c r="GV29" s="5">
        <f t="shared" si="363"/>
        <v>0</v>
      </c>
      <c r="GW29" s="5">
        <f t="shared" si="363"/>
        <v>1134</v>
      </c>
      <c r="GX29" s="5">
        <f t="shared" si="363"/>
        <v>1567198</v>
      </c>
      <c r="GY29" s="5">
        <f t="shared" ref="GY29" si="364">GY30+GY31+GY32+GY33+GY34</f>
        <v>0</v>
      </c>
      <c r="GZ29" s="5">
        <f t="shared" ref="GZ29" si="365">GZ30+GZ31+GZ32+GZ33+GZ34</f>
        <v>1567198</v>
      </c>
      <c r="HA29" s="5">
        <f t="shared" si="363"/>
        <v>4404823</v>
      </c>
      <c r="HB29" s="5">
        <f t="shared" ref="HB29" si="366">HB30+HB31+HB32+HB33+HB34</f>
        <v>142948</v>
      </c>
      <c r="HC29" s="115">
        <f t="shared" ref="HC29" si="367">HC30+HC31+HC32+HC33+HC34</f>
        <v>4547771</v>
      </c>
    </row>
    <row r="30" spans="1:211" x14ac:dyDescent="0.2">
      <c r="A30" s="120" t="s">
        <v>397</v>
      </c>
      <c r="B30" s="6">
        <f>SUM([1]Önkormányzat!$F$251)</f>
        <v>0</v>
      </c>
      <c r="C30" s="6"/>
      <c r="D30" s="6">
        <f t="shared" ref="D30:D36" si="368">SUM(B30:C30)</f>
        <v>0</v>
      </c>
      <c r="E30" s="6"/>
      <c r="F30" s="6"/>
      <c r="G30" s="6">
        <f t="shared" ref="G30:G36" si="369">SUM(E30:F30)</f>
        <v>0</v>
      </c>
      <c r="H30" s="6"/>
      <c r="I30" s="6"/>
      <c r="J30" s="6">
        <f t="shared" ref="J30:J36" si="370">SUM(H30:I30)</f>
        <v>0</v>
      </c>
      <c r="K30" s="6"/>
      <c r="L30" s="6"/>
      <c r="M30" s="6">
        <f t="shared" ref="M30:M36" si="371">SUM(K30:L30)</f>
        <v>0</v>
      </c>
      <c r="N30" s="6"/>
      <c r="O30" s="6"/>
      <c r="P30" s="6">
        <f t="shared" ref="P30:P36" si="372">SUM(N30:O30)</f>
        <v>0</v>
      </c>
      <c r="Q30" s="6"/>
      <c r="R30" s="6"/>
      <c r="S30" s="6">
        <f t="shared" ref="S30:S36" si="373">SUM(Q30:R30)</f>
        <v>0</v>
      </c>
      <c r="T30" s="6">
        <f>SUM([1]Önkormányzat!$AN$251)</f>
        <v>0</v>
      </c>
      <c r="U30" s="6"/>
      <c r="V30" s="6">
        <f t="shared" ref="V30:V36" si="374">SUM(T30:U30)</f>
        <v>0</v>
      </c>
      <c r="W30" s="6">
        <v>0</v>
      </c>
      <c r="X30" s="6"/>
      <c r="Y30" s="6">
        <f t="shared" ref="Y30:Y36" si="375">SUM(W30:X30)</f>
        <v>0</v>
      </c>
      <c r="Z30" s="6">
        <v>2045172</v>
      </c>
      <c r="AA30" s="6">
        <f>-6185+4212+35694+95455</f>
        <v>129176</v>
      </c>
      <c r="AB30" s="6">
        <f t="shared" ref="AB30:AB36" si="376">SUM(Z30:AA30)</f>
        <v>2174348</v>
      </c>
      <c r="AC30" s="6">
        <f>SUM([1]Önkormányzat!$AZ$251)</f>
        <v>0</v>
      </c>
      <c r="AD30" s="6"/>
      <c r="AE30" s="6">
        <f t="shared" ref="AE30:AE36" si="377">SUM(AC30:AD30)</f>
        <v>0</v>
      </c>
      <c r="AF30" s="6">
        <f>SUM([1]Önkormányzat!$U$251)</f>
        <v>0</v>
      </c>
      <c r="AG30" s="6"/>
      <c r="AH30" s="6">
        <f t="shared" ref="AH30:AH36" si="378">SUM(AF30:AG30)</f>
        <v>0</v>
      </c>
      <c r="AI30" s="6">
        <f>SUM([1]Önkormányzat!$Y$251)</f>
        <v>0</v>
      </c>
      <c r="AJ30" s="6"/>
      <c r="AK30" s="6">
        <f t="shared" ref="AK30:AK36" si="379">SUM(AI30:AJ30)</f>
        <v>0</v>
      </c>
      <c r="AL30" s="6">
        <f>SUM([1]Önkormányzat!$BG$251)</f>
        <v>0</v>
      </c>
      <c r="AM30" s="6"/>
      <c r="AN30" s="6">
        <f t="shared" ref="AN30:AN36" si="380">SUM(AL30:AM30)</f>
        <v>0</v>
      </c>
      <c r="AO30" s="6">
        <f>SUM([1]Önkormányzat!$BN$251)</f>
        <v>0</v>
      </c>
      <c r="AP30" s="6"/>
      <c r="AQ30" s="6">
        <f t="shared" ref="AQ30:AQ36" si="381">SUM(AO30:AP30)</f>
        <v>0</v>
      </c>
      <c r="AR30" s="6"/>
      <c r="AS30" s="6"/>
      <c r="AT30" s="6">
        <f t="shared" ref="AT30:AT36" si="382">SUM(AR30:AS30)</f>
        <v>0</v>
      </c>
      <c r="AU30" s="6">
        <f>SUM([1]Önkormányzat!$CJ$251)</f>
        <v>0</v>
      </c>
      <c r="AV30" s="6"/>
      <c r="AW30" s="6">
        <f t="shared" ref="AW30:AW36" si="383">SUM(AU30:AV30)</f>
        <v>0</v>
      </c>
      <c r="AX30" s="6">
        <f>SUM([1]Önkormányzat!$BR$251)</f>
        <v>0</v>
      </c>
      <c r="AY30" s="6"/>
      <c r="AZ30" s="6">
        <f t="shared" ref="AZ30:AZ36" si="384">SUM(AX30:AY30)</f>
        <v>0</v>
      </c>
      <c r="BA30" s="6"/>
      <c r="BB30" s="6"/>
      <c r="BC30" s="6">
        <f t="shared" ref="BC30:BC36" si="385">SUM(BA30:BB30)</f>
        <v>0</v>
      </c>
      <c r="BD30" s="6">
        <f>SUM([1]Önkormányzat!$BW$251)</f>
        <v>0</v>
      </c>
      <c r="BE30" s="6"/>
      <c r="BF30" s="6">
        <f t="shared" ref="BF30:BF36" si="386">SUM(BD30:BE30)</f>
        <v>0</v>
      </c>
      <c r="BG30" s="6">
        <f>SUM([1]Önkormányzat!$BZ$251)</f>
        <v>0</v>
      </c>
      <c r="BH30" s="6"/>
      <c r="BI30" s="6">
        <f t="shared" ref="BI30:BI36" si="387">SUM(BG30:BH30)</f>
        <v>0</v>
      </c>
      <c r="BJ30" s="6"/>
      <c r="BK30" s="6"/>
      <c r="BL30" s="6">
        <f t="shared" ref="BL30:BL36" si="388">SUM(BJ30:BK30)</f>
        <v>0</v>
      </c>
      <c r="BM30" s="7">
        <f>SUM([1]Önkormányzat!$CI$251)</f>
        <v>0</v>
      </c>
      <c r="BN30" s="6"/>
      <c r="BO30" s="6">
        <f t="shared" ref="BO30:BO36" si="389">SUM(BM30:BN30)</f>
        <v>0</v>
      </c>
      <c r="BP30" s="6"/>
      <c r="BQ30" s="6"/>
      <c r="BR30" s="6">
        <f t="shared" ref="BR30:BR35" si="390">SUM(BP30:BQ30)</f>
        <v>0</v>
      </c>
      <c r="BS30" s="6">
        <f>SUM([1]Önkormányzat!$CV$251)</f>
        <v>0</v>
      </c>
      <c r="BT30" s="6"/>
      <c r="BU30" s="6">
        <f t="shared" ref="BU30:BU36" si="391">SUM(BS30:BT30)</f>
        <v>0</v>
      </c>
      <c r="BV30" s="6"/>
      <c r="BW30" s="6"/>
      <c r="BX30" s="6">
        <f t="shared" ref="BX30:BX36" si="392">SUM(BV30:BW30)</f>
        <v>0</v>
      </c>
      <c r="BY30" s="6">
        <f>SUM([1]Önkormányzat!$DD$251)</f>
        <v>0</v>
      </c>
      <c r="BZ30" s="6"/>
      <c r="CA30" s="6">
        <f t="shared" ref="CA30:CA36" si="393">SUM(BY30:BZ30)</f>
        <v>0</v>
      </c>
      <c r="CB30" s="6"/>
      <c r="CC30" s="6"/>
      <c r="CD30" s="6">
        <f t="shared" ref="CD30:CD36" si="394">SUM(CB30:CC30)</f>
        <v>0</v>
      </c>
      <c r="CE30" s="6"/>
      <c r="CF30" s="6"/>
      <c r="CG30" s="6">
        <f t="shared" ref="CG30:CG35" si="395">SUM(CE30:CF30)</f>
        <v>0</v>
      </c>
      <c r="CH30" s="6"/>
      <c r="CI30" s="6"/>
      <c r="CJ30" s="6">
        <f t="shared" ref="CJ30:CJ36" si="396">SUM(CH30:CI30)</f>
        <v>0</v>
      </c>
      <c r="CK30" s="6"/>
      <c r="CL30" s="6"/>
      <c r="CM30" s="6">
        <f t="shared" ref="CM30:CM36" si="397">SUM(CK30:CL30)</f>
        <v>0</v>
      </c>
      <c r="CN30" s="6"/>
      <c r="CO30" s="6"/>
      <c r="CP30" s="6">
        <f t="shared" ref="CP30:CP36" si="398">SUM(CN30:CO30)</f>
        <v>0</v>
      </c>
      <c r="CQ30" s="6"/>
      <c r="CR30" s="6"/>
      <c r="CS30" s="6">
        <f t="shared" ref="CS30:CS36" si="399">SUM(CQ30:CR30)</f>
        <v>0</v>
      </c>
      <c r="CT30" s="6"/>
      <c r="CU30" s="6"/>
      <c r="CV30" s="6">
        <f t="shared" ref="CV30:CV36" si="400">SUM(CT30:CU30)</f>
        <v>0</v>
      </c>
      <c r="CW30" s="6">
        <f>SUM([1]Önkormányzat!$EB$251)</f>
        <v>0</v>
      </c>
      <c r="CX30" s="6"/>
      <c r="CY30" s="6">
        <f t="shared" ref="CY30:CY36" si="401">SUM(CW30:CX30)</f>
        <v>0</v>
      </c>
      <c r="CZ30" s="6">
        <f>SUM([1]Önkormányzat!$AC$251)</f>
        <v>0</v>
      </c>
      <c r="DA30" s="6"/>
      <c r="DB30" s="6">
        <f t="shared" ref="DB30:DB36" si="402">SUM(CZ30:DA30)</f>
        <v>0</v>
      </c>
      <c r="DC30" s="6"/>
      <c r="DD30" s="6"/>
      <c r="DE30" s="6">
        <f t="shared" ref="DE30:DE36" si="403">SUM(DC30:DD30)</f>
        <v>0</v>
      </c>
      <c r="DF30" s="6">
        <f>SUM([1]Önkormányzat!$DN$251)</f>
        <v>0</v>
      </c>
      <c r="DG30" s="6"/>
      <c r="DH30" s="6">
        <f t="shared" ref="DH30:DH36" si="404">SUM(DF30:DG30)</f>
        <v>0</v>
      </c>
      <c r="DI30" s="6">
        <f>SUM([1]Önkormányzat!$EI$251)</f>
        <v>0</v>
      </c>
      <c r="DJ30" s="6"/>
      <c r="DK30" s="6">
        <f t="shared" ref="DK30:DK36" si="405">SUM(DI30:DJ30)</f>
        <v>0</v>
      </c>
      <c r="DL30" s="6"/>
      <c r="DM30" s="6"/>
      <c r="DN30" s="6">
        <f t="shared" ref="DN30:DN36" si="406">SUM(DL30:DM30)</f>
        <v>0</v>
      </c>
      <c r="DO30" s="6"/>
      <c r="DP30" s="6"/>
      <c r="DQ30" s="6">
        <f t="shared" ref="DQ30:DQ36" si="407">SUM(DO30:DP30)</f>
        <v>0</v>
      </c>
      <c r="DR30" s="595">
        <f t="shared" ref="DR30:DR36" si="408">B30+E30+H30+K30+N30+Q30+T30+W30+Z30+AC30+AF30+AI30+AL30+AO30+AR30+AU30+AX30+BA30+BD30+BG30+BJ30+BM30+BP30+BS30+BV30+BY30+CB30+CE30+CH30+CK30+CN30+CQ30+CT30+CW30+CZ30+DC30+DF30+DI30+DL30+DO30</f>
        <v>2045172</v>
      </c>
      <c r="DS30" s="595">
        <f t="shared" ref="DS30:DS36" si="409">C30+F30+I30+L30+O30+R30+U30+X30+AA30+AD30+AG30+AJ30+AM30+AP30+AS30+AV30+AY30+BB30+BE30+BH30+BK30+BN30+BQ30+BT30+BW30+BZ30+CC30+CF30+CI30+CL30+CO30+CR30+CU30+CX30+DA30+DD30+DG30+DJ30+DM30+DP30</f>
        <v>129176</v>
      </c>
      <c r="DT30" s="595">
        <f t="shared" ref="DT30:DT36" si="410">D30+G30+J30+M30+P30+S30+V30+Y30+AB30+AE30+AH30+AK30+AN30+AQ30+AT30+AW30+AZ30+BC30+BF30+BI30+BL30+BO30+BR30+BU30+BX30+CA30+CD30+CG30+CJ30+CM30+CP30+CS30+CV30+CY30+DB30+DE30+DH30+DK30+DN30+DQ30</f>
        <v>2174348</v>
      </c>
      <c r="DU30" s="7"/>
      <c r="DV30" s="7"/>
      <c r="DW30" s="7"/>
      <c r="DX30" s="6"/>
      <c r="DY30" s="6"/>
      <c r="DZ30" s="6"/>
      <c r="EA30" s="6"/>
      <c r="EB30" s="6"/>
      <c r="EC30" s="6"/>
      <c r="ED30" s="6">
        <f>SUM([1]Hivatal!$V$273)</f>
        <v>0</v>
      </c>
      <c r="EE30" s="6"/>
      <c r="EF30" s="6">
        <f t="shared" ref="EF30:EF36" si="411">SUM(ED30:EE30)</f>
        <v>0</v>
      </c>
      <c r="EG30" s="6">
        <f>SUM([1]Hivatal!$Z$273)</f>
        <v>0</v>
      </c>
      <c r="EH30" s="6"/>
      <c r="EI30" s="6">
        <f t="shared" ref="EI30:EI36" si="412">SUM(EG30:EH30)</f>
        <v>0</v>
      </c>
      <c r="EJ30" s="6">
        <f>SUM([1]Hivatal!$AJ$273)</f>
        <v>0</v>
      </c>
      <c r="EK30" s="6"/>
      <c r="EL30" s="6">
        <f t="shared" ref="EL30:EL36" si="413">SUM(EJ30:EK30)</f>
        <v>0</v>
      </c>
      <c r="EM30" s="6">
        <f>SUM([1]Hivatal!$AD$273)</f>
        <v>0</v>
      </c>
      <c r="EN30" s="6"/>
      <c r="EO30" s="6">
        <f t="shared" ref="EO30:EO36" si="414">SUM(EM30:EN30)</f>
        <v>0</v>
      </c>
      <c r="EP30" s="6">
        <f>SUM([1]Hivatal!$AR$273)</f>
        <v>0</v>
      </c>
      <c r="EQ30" s="6"/>
      <c r="ER30" s="6">
        <f t="shared" ref="ER30:ER36" si="415">SUM(EP30:EQ30)</f>
        <v>0</v>
      </c>
      <c r="ES30" s="6">
        <f>SUM([1]Hivatal!$AZ$273)</f>
        <v>0</v>
      </c>
      <c r="ET30" s="6"/>
      <c r="EU30" s="6">
        <f t="shared" ref="EU30:EU36" si="416">SUM(ES30:ET30)</f>
        <v>0</v>
      </c>
      <c r="EV30" s="595">
        <f t="shared" ref="EV30:EV36" si="417">SUM(DU30+DX30+EA30+ED30+EG30+EJ30+EM30+EP30+ES30)</f>
        <v>0</v>
      </c>
      <c r="EW30" s="595">
        <f t="shared" ref="EW30:EW36" si="418">SUM(DV30+DY30+EB30+EE30+EH30+EK30+EN30+EQ30+ET30)</f>
        <v>0</v>
      </c>
      <c r="EX30" s="595">
        <f t="shared" ref="EX30:EX36" si="419">SUM(DW30+DZ30+EC30+EF30+EI30+EL30+EO30+ER30+EU30)</f>
        <v>0</v>
      </c>
      <c r="EY30" s="6"/>
      <c r="EZ30" s="6"/>
      <c r="FA30" s="6"/>
      <c r="FB30" s="6"/>
      <c r="FC30" s="6"/>
      <c r="FD30" s="6">
        <f t="shared" ref="FD30:FD36" si="420">SUM(FB30:FC30)</f>
        <v>0</v>
      </c>
      <c r="FE30" s="6"/>
      <c r="FF30" s="6"/>
      <c r="FG30" s="6">
        <f t="shared" ref="FG30:FG36" si="421">SUM(FE30:FF30)</f>
        <v>0</v>
      </c>
      <c r="FH30" s="6"/>
      <c r="FI30" s="6"/>
      <c r="FJ30" s="6">
        <f t="shared" ref="FJ30:FJ36" si="422">SUM(FH30:FI30)</f>
        <v>0</v>
      </c>
      <c r="FK30" s="6"/>
      <c r="FL30" s="6"/>
      <c r="FM30" s="6">
        <f t="shared" ref="FM30:FM36" si="423">SUM(FK30:FL30)</f>
        <v>0</v>
      </c>
      <c r="FN30" s="6"/>
      <c r="FO30" s="6"/>
      <c r="FP30" s="6">
        <f t="shared" ref="FP30:FP36" si="424">SUM(FN30:FO30)</f>
        <v>0</v>
      </c>
      <c r="FQ30" s="6"/>
      <c r="FR30" s="6"/>
      <c r="FS30" s="6">
        <f t="shared" ref="FS30:FS36" si="425">SUM(FQ30:FR30)</f>
        <v>0</v>
      </c>
      <c r="FT30" s="6"/>
      <c r="FU30" s="6"/>
      <c r="FV30" s="6">
        <f t="shared" ref="FV30:FV36" si="426">SUM(FT30:FU30)</f>
        <v>0</v>
      </c>
      <c r="FW30" s="6"/>
      <c r="FX30" s="6"/>
      <c r="FY30" s="6">
        <f t="shared" ref="FY30:FY36" si="427">SUM(FW30:FX30)</f>
        <v>0</v>
      </c>
      <c r="FZ30" s="6"/>
      <c r="GA30" s="6"/>
      <c r="GB30" s="6">
        <f t="shared" ref="GB30:GB36" si="428">SUM(FZ30:GA30)</f>
        <v>0</v>
      </c>
      <c r="GC30" s="6"/>
      <c r="GD30" s="6"/>
      <c r="GE30" s="6">
        <f t="shared" ref="GE30:GE36" si="429">SUM(GC30:GD30)</f>
        <v>0</v>
      </c>
      <c r="GF30" s="6"/>
      <c r="GG30" s="6"/>
      <c r="GH30" s="6">
        <f t="shared" ref="GH30:GH36" si="430">SUM(GF30:GG30)</f>
        <v>0</v>
      </c>
      <c r="GI30" s="6"/>
      <c r="GJ30" s="6"/>
      <c r="GK30" s="6">
        <f t="shared" ref="GK30:GK36" si="431">SUM(GI30:GJ30)</f>
        <v>0</v>
      </c>
      <c r="GL30" s="595">
        <f t="shared" ref="GL30:GL36" si="432">SUM(EY30+FB30+FE30+FH30+FK30+FN30+FQ30+FT30+FW30+FZ30+GC30+GF30+GI30)</f>
        <v>0</v>
      </c>
      <c r="GM30" s="595">
        <f t="shared" ref="GM30:GM36" si="433">SUM(EZ30+FC30+FF30+FI30+FL30+FO30+FR30+FU30+FX30+GA30+GD30+GG30+GJ30)</f>
        <v>0</v>
      </c>
      <c r="GN30" s="595">
        <f t="shared" ref="GN30:GN36" si="434">SUM(FA30+FD30+FG30+FJ30+FM30+FP30+FS30+FV30+FY30+GB30+GE30+GH30+GK30)</f>
        <v>0</v>
      </c>
      <c r="GO30" s="7"/>
      <c r="GP30" s="7"/>
      <c r="GQ30" s="7">
        <f t="shared" ref="GQ30:GQ36" si="435">SUM(GO30:GP30)</f>
        <v>0</v>
      </c>
      <c r="GR30" s="7"/>
      <c r="GS30" s="7"/>
      <c r="GT30" s="7">
        <f t="shared" ref="GT30:GT36" si="436">SUM(GR30:GS30)</f>
        <v>0</v>
      </c>
      <c r="GU30" s="7"/>
      <c r="GV30" s="7"/>
      <c r="GW30" s="7">
        <f t="shared" ref="GW30:GW36" si="437">SUM(GU30:GV30)</f>
        <v>0</v>
      </c>
      <c r="GX30" s="7">
        <f t="shared" ref="GX30:GX36" si="438">GL30+GO30+GR30+GU30</f>
        <v>0</v>
      </c>
      <c r="GY30" s="7">
        <f t="shared" ref="GY30:GY36" si="439">GM30+GP30+GS30+GV30</f>
        <v>0</v>
      </c>
      <c r="GZ30" s="7">
        <f t="shared" ref="GZ30:GZ36" si="440">GN30+GQ30+GT30+GW30</f>
        <v>0</v>
      </c>
      <c r="HA30" s="344">
        <f t="shared" si="67"/>
        <v>2045172</v>
      </c>
      <c r="HB30" s="344">
        <f t="shared" ref="HB30:HB36" si="441">DS30+EW30+GY30</f>
        <v>129176</v>
      </c>
      <c r="HC30" s="131">
        <f t="shared" ref="HC30:HC36" si="442">DT30+EX30+GZ30</f>
        <v>2174348</v>
      </c>
    </row>
    <row r="31" spans="1:211" x14ac:dyDescent="0.2">
      <c r="A31" s="120" t="s">
        <v>398</v>
      </c>
      <c r="B31" s="6">
        <f>SUM([1]Önkormányzat!$F$256)</f>
        <v>0</v>
      </c>
      <c r="C31" s="6"/>
      <c r="D31" s="6">
        <f t="shared" si="368"/>
        <v>0</v>
      </c>
      <c r="E31" s="6"/>
      <c r="F31" s="6"/>
      <c r="G31" s="6">
        <f t="shared" si="369"/>
        <v>0</v>
      </c>
      <c r="H31" s="6"/>
      <c r="I31" s="6"/>
      <c r="J31" s="6">
        <f t="shared" si="370"/>
        <v>0</v>
      </c>
      <c r="K31" s="6"/>
      <c r="L31" s="6"/>
      <c r="M31" s="6">
        <f t="shared" si="371"/>
        <v>0</v>
      </c>
      <c r="N31" s="6"/>
      <c r="O31" s="6"/>
      <c r="P31" s="6">
        <f t="shared" si="372"/>
        <v>0</v>
      </c>
      <c r="Q31" s="6"/>
      <c r="R31" s="6"/>
      <c r="S31" s="6">
        <f t="shared" si="373"/>
        <v>0</v>
      </c>
      <c r="T31" s="6">
        <f>SUM([1]Önkormányzat!$AN$256)</f>
        <v>0</v>
      </c>
      <c r="U31" s="6"/>
      <c r="V31" s="6">
        <f t="shared" si="374"/>
        <v>0</v>
      </c>
      <c r="W31" s="6">
        <f>SUM([1]Önkormányzat!$AQ$256)</f>
        <v>0</v>
      </c>
      <c r="X31" s="6"/>
      <c r="Y31" s="6">
        <f t="shared" si="375"/>
        <v>0</v>
      </c>
      <c r="Z31" s="6">
        <f>SUM([1]Önkormányzat!$AU$256)</f>
        <v>0</v>
      </c>
      <c r="AA31" s="6"/>
      <c r="AB31" s="6">
        <f t="shared" si="376"/>
        <v>0</v>
      </c>
      <c r="AC31" s="6">
        <v>458508</v>
      </c>
      <c r="AD31" s="6"/>
      <c r="AE31" s="6">
        <f t="shared" si="377"/>
        <v>458508</v>
      </c>
      <c r="AF31" s="6">
        <f>SUM([1]Önkormányzat!$U$256)</f>
        <v>0</v>
      </c>
      <c r="AG31" s="6"/>
      <c r="AH31" s="6">
        <f t="shared" si="378"/>
        <v>0</v>
      </c>
      <c r="AI31" s="6">
        <f>SUM([1]Önkormányzat!$Y$256)</f>
        <v>0</v>
      </c>
      <c r="AJ31" s="6"/>
      <c r="AK31" s="6">
        <f t="shared" si="379"/>
        <v>0</v>
      </c>
      <c r="AL31" s="6">
        <f>SUM([1]Önkormányzat!$BG$256)</f>
        <v>0</v>
      </c>
      <c r="AM31" s="6"/>
      <c r="AN31" s="6">
        <f t="shared" si="380"/>
        <v>0</v>
      </c>
      <c r="AO31" s="6">
        <f>SUM([1]Önkormányzat!$BN$256)</f>
        <v>0</v>
      </c>
      <c r="AP31" s="6"/>
      <c r="AQ31" s="6">
        <f t="shared" si="381"/>
        <v>0</v>
      </c>
      <c r="AR31" s="6"/>
      <c r="AS31" s="6"/>
      <c r="AT31" s="6">
        <f t="shared" si="382"/>
        <v>0</v>
      </c>
      <c r="AU31" s="6">
        <f>SUM([1]Önkormányzat!$CJ$256)</f>
        <v>0</v>
      </c>
      <c r="AV31" s="6"/>
      <c r="AW31" s="6">
        <f t="shared" si="383"/>
        <v>0</v>
      </c>
      <c r="AX31" s="6">
        <f>SUM([1]Önkormányzat!$BR$256)</f>
        <v>0</v>
      </c>
      <c r="AY31" s="6"/>
      <c r="AZ31" s="6">
        <f t="shared" si="384"/>
        <v>0</v>
      </c>
      <c r="BA31" s="6"/>
      <c r="BB31" s="6"/>
      <c r="BC31" s="6">
        <f t="shared" si="385"/>
        <v>0</v>
      </c>
      <c r="BD31" s="6">
        <f>SUM([1]Önkormányzat!$BW$256)</f>
        <v>0</v>
      </c>
      <c r="BE31" s="6"/>
      <c r="BF31" s="6">
        <f t="shared" si="386"/>
        <v>0</v>
      </c>
      <c r="BG31" s="6">
        <f>SUM([1]Önkormányzat!$BZ$256)</f>
        <v>0</v>
      </c>
      <c r="BH31" s="6"/>
      <c r="BI31" s="6">
        <f t="shared" si="387"/>
        <v>0</v>
      </c>
      <c r="BJ31" s="6"/>
      <c r="BK31" s="6"/>
      <c r="BL31" s="6">
        <f t="shared" si="388"/>
        <v>0</v>
      </c>
      <c r="BM31" s="6">
        <f>SUM([1]Önkormányzat!$CI$256)</f>
        <v>0</v>
      </c>
      <c r="BN31" s="6"/>
      <c r="BO31" s="6">
        <f t="shared" si="389"/>
        <v>0</v>
      </c>
      <c r="BP31" s="6"/>
      <c r="BQ31" s="6"/>
      <c r="BR31" s="6">
        <f t="shared" si="390"/>
        <v>0</v>
      </c>
      <c r="BS31" s="6">
        <f>SUM([1]Önkormányzat!$CV$256)</f>
        <v>0</v>
      </c>
      <c r="BT31" s="6"/>
      <c r="BU31" s="6">
        <f t="shared" si="391"/>
        <v>0</v>
      </c>
      <c r="BV31" s="6"/>
      <c r="BW31" s="6"/>
      <c r="BX31" s="6">
        <f t="shared" si="392"/>
        <v>0</v>
      </c>
      <c r="BY31" s="6">
        <f>SUM([1]Önkormányzat!$DD$256)</f>
        <v>0</v>
      </c>
      <c r="BZ31" s="6"/>
      <c r="CA31" s="6">
        <f t="shared" si="393"/>
        <v>0</v>
      </c>
      <c r="CB31" s="6"/>
      <c r="CC31" s="6"/>
      <c r="CD31" s="6">
        <f t="shared" si="394"/>
        <v>0</v>
      </c>
      <c r="CE31" s="6"/>
      <c r="CF31" s="6"/>
      <c r="CG31" s="6">
        <f t="shared" si="395"/>
        <v>0</v>
      </c>
      <c r="CH31" s="6"/>
      <c r="CI31" s="6"/>
      <c r="CJ31" s="6">
        <f t="shared" si="396"/>
        <v>0</v>
      </c>
      <c r="CK31" s="6"/>
      <c r="CL31" s="6"/>
      <c r="CM31" s="6">
        <f t="shared" si="397"/>
        <v>0</v>
      </c>
      <c r="CN31" s="6"/>
      <c r="CO31" s="6"/>
      <c r="CP31" s="6">
        <f t="shared" si="398"/>
        <v>0</v>
      </c>
      <c r="CQ31" s="6"/>
      <c r="CR31" s="6"/>
      <c r="CS31" s="6">
        <f t="shared" si="399"/>
        <v>0</v>
      </c>
      <c r="CT31" s="6"/>
      <c r="CU31" s="6"/>
      <c r="CV31" s="6">
        <f t="shared" si="400"/>
        <v>0</v>
      </c>
      <c r="CW31" s="6">
        <f>SUM([1]Önkormányzat!$EB$256)</f>
        <v>0</v>
      </c>
      <c r="CX31" s="6"/>
      <c r="CY31" s="6">
        <f t="shared" si="401"/>
        <v>0</v>
      </c>
      <c r="CZ31" s="6">
        <f>SUM([1]Önkormányzat!$AC$256)</f>
        <v>0</v>
      </c>
      <c r="DA31" s="6"/>
      <c r="DB31" s="6">
        <f t="shared" si="402"/>
        <v>0</v>
      </c>
      <c r="DC31" s="6"/>
      <c r="DD31" s="6"/>
      <c r="DE31" s="6">
        <f t="shared" si="403"/>
        <v>0</v>
      </c>
      <c r="DF31" s="6">
        <f>SUM([1]Önkormányzat!$DN$256)</f>
        <v>0</v>
      </c>
      <c r="DG31" s="6"/>
      <c r="DH31" s="6">
        <f t="shared" si="404"/>
        <v>0</v>
      </c>
      <c r="DI31" s="6">
        <f>SUM([1]Önkormányzat!$EI$256)</f>
        <v>0</v>
      </c>
      <c r="DJ31" s="6"/>
      <c r="DK31" s="6">
        <f t="shared" si="405"/>
        <v>0</v>
      </c>
      <c r="DL31" s="6"/>
      <c r="DM31" s="6"/>
      <c r="DN31" s="6">
        <f t="shared" si="406"/>
        <v>0</v>
      </c>
      <c r="DO31" s="6"/>
      <c r="DP31" s="6"/>
      <c r="DQ31" s="6">
        <f t="shared" si="407"/>
        <v>0</v>
      </c>
      <c r="DR31" s="595">
        <f t="shared" si="408"/>
        <v>458508</v>
      </c>
      <c r="DS31" s="595">
        <f t="shared" si="409"/>
        <v>0</v>
      </c>
      <c r="DT31" s="595">
        <f t="shared" si="410"/>
        <v>458508</v>
      </c>
      <c r="DU31" s="7"/>
      <c r="DV31" s="7"/>
      <c r="DW31" s="7"/>
      <c r="DX31" s="6"/>
      <c r="DY31" s="6"/>
      <c r="DZ31" s="6"/>
      <c r="EA31" s="6"/>
      <c r="EB31" s="6"/>
      <c r="EC31" s="6"/>
      <c r="ED31" s="6"/>
      <c r="EE31" s="6"/>
      <c r="EF31" s="6">
        <f t="shared" si="411"/>
        <v>0</v>
      </c>
      <c r="EG31" s="6"/>
      <c r="EH31" s="6"/>
      <c r="EI31" s="6">
        <f t="shared" si="412"/>
        <v>0</v>
      </c>
      <c r="EJ31" s="6"/>
      <c r="EK31" s="6"/>
      <c r="EL31" s="6">
        <f t="shared" si="413"/>
        <v>0</v>
      </c>
      <c r="EM31" s="6"/>
      <c r="EN31" s="6"/>
      <c r="EO31" s="6">
        <f t="shared" si="414"/>
        <v>0</v>
      </c>
      <c r="EP31" s="6"/>
      <c r="EQ31" s="6"/>
      <c r="ER31" s="6">
        <f t="shared" si="415"/>
        <v>0</v>
      </c>
      <c r="ES31" s="6"/>
      <c r="ET31" s="6"/>
      <c r="EU31" s="6">
        <f t="shared" si="416"/>
        <v>0</v>
      </c>
      <c r="EV31" s="595">
        <f t="shared" si="417"/>
        <v>0</v>
      </c>
      <c r="EW31" s="595">
        <f t="shared" si="418"/>
        <v>0</v>
      </c>
      <c r="EX31" s="595">
        <f t="shared" si="419"/>
        <v>0</v>
      </c>
      <c r="EY31" s="6"/>
      <c r="EZ31" s="6"/>
      <c r="FA31" s="6"/>
      <c r="FB31" s="6"/>
      <c r="FC31" s="6"/>
      <c r="FD31" s="6">
        <f t="shared" si="420"/>
        <v>0</v>
      </c>
      <c r="FE31" s="6"/>
      <c r="FF31" s="6"/>
      <c r="FG31" s="6">
        <f t="shared" si="421"/>
        <v>0</v>
      </c>
      <c r="FH31" s="6"/>
      <c r="FI31" s="6"/>
      <c r="FJ31" s="6">
        <f t="shared" si="422"/>
        <v>0</v>
      </c>
      <c r="FK31" s="6"/>
      <c r="FL31" s="6"/>
      <c r="FM31" s="6">
        <f t="shared" si="423"/>
        <v>0</v>
      </c>
      <c r="FN31" s="6"/>
      <c r="FO31" s="6"/>
      <c r="FP31" s="6">
        <f t="shared" si="424"/>
        <v>0</v>
      </c>
      <c r="FQ31" s="6"/>
      <c r="FR31" s="6"/>
      <c r="FS31" s="6">
        <f t="shared" si="425"/>
        <v>0</v>
      </c>
      <c r="FT31" s="6"/>
      <c r="FU31" s="6"/>
      <c r="FV31" s="6">
        <f t="shared" si="426"/>
        <v>0</v>
      </c>
      <c r="FW31" s="6"/>
      <c r="FX31" s="6"/>
      <c r="FY31" s="6">
        <f t="shared" si="427"/>
        <v>0</v>
      </c>
      <c r="FZ31" s="6"/>
      <c r="GA31" s="6"/>
      <c r="GB31" s="6">
        <f t="shared" si="428"/>
        <v>0</v>
      </c>
      <c r="GC31" s="6"/>
      <c r="GD31" s="6"/>
      <c r="GE31" s="6">
        <f t="shared" si="429"/>
        <v>0</v>
      </c>
      <c r="GF31" s="6"/>
      <c r="GG31" s="6"/>
      <c r="GH31" s="6">
        <f t="shared" si="430"/>
        <v>0</v>
      </c>
      <c r="GI31" s="6"/>
      <c r="GJ31" s="6"/>
      <c r="GK31" s="6">
        <f t="shared" si="431"/>
        <v>0</v>
      </c>
      <c r="GL31" s="595">
        <f t="shared" si="432"/>
        <v>0</v>
      </c>
      <c r="GM31" s="595">
        <f t="shared" si="433"/>
        <v>0</v>
      </c>
      <c r="GN31" s="595">
        <f t="shared" si="434"/>
        <v>0</v>
      </c>
      <c r="GO31" s="7"/>
      <c r="GP31" s="7"/>
      <c r="GQ31" s="7">
        <f t="shared" si="435"/>
        <v>0</v>
      </c>
      <c r="GR31" s="7"/>
      <c r="GS31" s="7"/>
      <c r="GT31" s="7">
        <f t="shared" si="436"/>
        <v>0</v>
      </c>
      <c r="GU31" s="7"/>
      <c r="GV31" s="7"/>
      <c r="GW31" s="7">
        <f t="shared" si="437"/>
        <v>0</v>
      </c>
      <c r="GX31" s="7">
        <f t="shared" si="438"/>
        <v>0</v>
      </c>
      <c r="GY31" s="7">
        <f t="shared" si="439"/>
        <v>0</v>
      </c>
      <c r="GZ31" s="7">
        <f t="shared" si="440"/>
        <v>0</v>
      </c>
      <c r="HA31" s="344">
        <f t="shared" si="67"/>
        <v>458508</v>
      </c>
      <c r="HB31" s="344">
        <f t="shared" si="441"/>
        <v>0</v>
      </c>
      <c r="HC31" s="131">
        <f t="shared" si="442"/>
        <v>458508</v>
      </c>
    </row>
    <row r="32" spans="1:211" x14ac:dyDescent="0.2">
      <c r="A32" s="120" t="s">
        <v>399</v>
      </c>
      <c r="B32" s="6"/>
      <c r="C32" s="6"/>
      <c r="D32" s="6">
        <f t="shared" si="368"/>
        <v>0</v>
      </c>
      <c r="E32" s="6"/>
      <c r="F32" s="6"/>
      <c r="G32" s="6">
        <f t="shared" si="369"/>
        <v>0</v>
      </c>
      <c r="H32" s="6"/>
      <c r="I32" s="6"/>
      <c r="J32" s="6">
        <f t="shared" si="370"/>
        <v>0</v>
      </c>
      <c r="K32" s="6"/>
      <c r="L32" s="6"/>
      <c r="M32" s="6">
        <f t="shared" si="371"/>
        <v>0</v>
      </c>
      <c r="N32" s="6"/>
      <c r="O32" s="6"/>
      <c r="P32" s="6">
        <f t="shared" si="372"/>
        <v>0</v>
      </c>
      <c r="Q32" s="6"/>
      <c r="R32" s="6"/>
      <c r="S32" s="6">
        <f t="shared" si="373"/>
        <v>0</v>
      </c>
      <c r="T32" s="6"/>
      <c r="U32" s="6"/>
      <c r="V32" s="6">
        <f t="shared" si="374"/>
        <v>0</v>
      </c>
      <c r="W32" s="6"/>
      <c r="X32" s="6"/>
      <c r="Y32" s="6">
        <f t="shared" si="375"/>
        <v>0</v>
      </c>
      <c r="Z32" s="6"/>
      <c r="AA32" s="6"/>
      <c r="AB32" s="6">
        <f t="shared" si="376"/>
        <v>0</v>
      </c>
      <c r="AC32" s="6"/>
      <c r="AD32" s="6"/>
      <c r="AE32" s="6">
        <f t="shared" si="377"/>
        <v>0</v>
      </c>
      <c r="AF32" s="6"/>
      <c r="AG32" s="6"/>
      <c r="AH32" s="6">
        <f t="shared" si="378"/>
        <v>0</v>
      </c>
      <c r="AI32" s="6"/>
      <c r="AJ32" s="6"/>
      <c r="AK32" s="6">
        <f t="shared" si="379"/>
        <v>0</v>
      </c>
      <c r="AL32" s="6"/>
      <c r="AM32" s="6"/>
      <c r="AN32" s="6">
        <f t="shared" si="380"/>
        <v>0</v>
      </c>
      <c r="AO32" s="6"/>
      <c r="AP32" s="6"/>
      <c r="AQ32" s="6">
        <f t="shared" si="381"/>
        <v>0</v>
      </c>
      <c r="AR32" s="6"/>
      <c r="AS32" s="6"/>
      <c r="AT32" s="6">
        <f t="shared" si="382"/>
        <v>0</v>
      </c>
      <c r="AU32" s="6"/>
      <c r="AV32" s="6"/>
      <c r="AW32" s="6">
        <f t="shared" si="383"/>
        <v>0</v>
      </c>
      <c r="AX32" s="6"/>
      <c r="AY32" s="6"/>
      <c r="AZ32" s="6">
        <f t="shared" si="384"/>
        <v>0</v>
      </c>
      <c r="BA32" s="6"/>
      <c r="BB32" s="6"/>
      <c r="BC32" s="6">
        <f t="shared" si="385"/>
        <v>0</v>
      </c>
      <c r="BD32" s="6"/>
      <c r="BE32" s="6"/>
      <c r="BF32" s="6">
        <f t="shared" si="386"/>
        <v>0</v>
      </c>
      <c r="BG32" s="6"/>
      <c r="BH32" s="6"/>
      <c r="BI32" s="6">
        <f t="shared" si="387"/>
        <v>0</v>
      </c>
      <c r="BJ32" s="6"/>
      <c r="BK32" s="6"/>
      <c r="BL32" s="6">
        <f t="shared" si="388"/>
        <v>0</v>
      </c>
      <c r="BM32" s="6"/>
      <c r="BN32" s="6"/>
      <c r="BO32" s="6">
        <f t="shared" si="389"/>
        <v>0</v>
      </c>
      <c r="BP32" s="6"/>
      <c r="BQ32" s="6"/>
      <c r="BR32" s="6">
        <f t="shared" si="390"/>
        <v>0</v>
      </c>
      <c r="BS32" s="6"/>
      <c r="BT32" s="6"/>
      <c r="BU32" s="6">
        <f t="shared" si="391"/>
        <v>0</v>
      </c>
      <c r="BV32" s="6"/>
      <c r="BW32" s="6"/>
      <c r="BX32" s="6">
        <f t="shared" si="392"/>
        <v>0</v>
      </c>
      <c r="BY32" s="6"/>
      <c r="BZ32" s="6"/>
      <c r="CA32" s="6">
        <f t="shared" si="393"/>
        <v>0</v>
      </c>
      <c r="CB32" s="6"/>
      <c r="CC32" s="6"/>
      <c r="CD32" s="6">
        <f t="shared" si="394"/>
        <v>0</v>
      </c>
      <c r="CE32" s="6"/>
      <c r="CF32" s="6"/>
      <c r="CG32" s="6">
        <f t="shared" si="395"/>
        <v>0</v>
      </c>
      <c r="CH32" s="6"/>
      <c r="CI32" s="6"/>
      <c r="CJ32" s="6">
        <f t="shared" si="396"/>
        <v>0</v>
      </c>
      <c r="CK32" s="6"/>
      <c r="CL32" s="6"/>
      <c r="CM32" s="6">
        <f t="shared" si="397"/>
        <v>0</v>
      </c>
      <c r="CN32" s="6"/>
      <c r="CO32" s="6"/>
      <c r="CP32" s="6">
        <f t="shared" si="398"/>
        <v>0</v>
      </c>
      <c r="CQ32" s="6"/>
      <c r="CR32" s="6"/>
      <c r="CS32" s="6">
        <f t="shared" si="399"/>
        <v>0</v>
      </c>
      <c r="CT32" s="6"/>
      <c r="CU32" s="6"/>
      <c r="CV32" s="6">
        <f t="shared" si="400"/>
        <v>0</v>
      </c>
      <c r="CW32" s="6"/>
      <c r="CX32" s="6"/>
      <c r="CY32" s="6">
        <f t="shared" si="401"/>
        <v>0</v>
      </c>
      <c r="CZ32" s="6"/>
      <c r="DA32" s="6"/>
      <c r="DB32" s="6">
        <f t="shared" si="402"/>
        <v>0</v>
      </c>
      <c r="DC32" s="6"/>
      <c r="DD32" s="6"/>
      <c r="DE32" s="6">
        <f t="shared" si="403"/>
        <v>0</v>
      </c>
      <c r="DF32" s="6"/>
      <c r="DG32" s="6"/>
      <c r="DH32" s="6">
        <f t="shared" si="404"/>
        <v>0</v>
      </c>
      <c r="DI32" s="6"/>
      <c r="DJ32" s="6"/>
      <c r="DK32" s="6">
        <f t="shared" si="405"/>
        <v>0</v>
      </c>
      <c r="DL32" s="6"/>
      <c r="DM32" s="6"/>
      <c r="DN32" s="6">
        <f t="shared" si="406"/>
        <v>0</v>
      </c>
      <c r="DO32" s="6"/>
      <c r="DP32" s="6"/>
      <c r="DQ32" s="6">
        <f t="shared" si="407"/>
        <v>0</v>
      </c>
      <c r="DR32" s="595">
        <f t="shared" si="408"/>
        <v>0</v>
      </c>
      <c r="DS32" s="595">
        <f t="shared" si="409"/>
        <v>0</v>
      </c>
      <c r="DT32" s="595">
        <f t="shared" si="410"/>
        <v>0</v>
      </c>
      <c r="DU32" s="7"/>
      <c r="DV32" s="7"/>
      <c r="DW32" s="7"/>
      <c r="DX32" s="6"/>
      <c r="DY32" s="6"/>
      <c r="DZ32" s="6"/>
      <c r="EA32" s="6"/>
      <c r="EB32" s="6"/>
      <c r="EC32" s="6"/>
      <c r="ED32" s="6"/>
      <c r="EE32" s="6"/>
      <c r="EF32" s="6">
        <f t="shared" si="411"/>
        <v>0</v>
      </c>
      <c r="EG32" s="6"/>
      <c r="EH32" s="6"/>
      <c r="EI32" s="6">
        <f t="shared" si="412"/>
        <v>0</v>
      </c>
      <c r="EJ32" s="6"/>
      <c r="EK32" s="6"/>
      <c r="EL32" s="6">
        <f t="shared" si="413"/>
        <v>0</v>
      </c>
      <c r="EM32" s="6"/>
      <c r="EN32" s="6"/>
      <c r="EO32" s="6">
        <f t="shared" si="414"/>
        <v>0</v>
      </c>
      <c r="EP32" s="6"/>
      <c r="EQ32" s="6"/>
      <c r="ER32" s="6">
        <f t="shared" si="415"/>
        <v>0</v>
      </c>
      <c r="ES32" s="6"/>
      <c r="ET32" s="6"/>
      <c r="EU32" s="6">
        <f t="shared" si="416"/>
        <v>0</v>
      </c>
      <c r="EV32" s="595">
        <f t="shared" si="417"/>
        <v>0</v>
      </c>
      <c r="EW32" s="595">
        <f t="shared" si="418"/>
        <v>0</v>
      </c>
      <c r="EX32" s="595">
        <f t="shared" si="419"/>
        <v>0</v>
      </c>
      <c r="EY32" s="6"/>
      <c r="EZ32" s="6"/>
      <c r="FA32" s="6"/>
      <c r="FB32" s="6"/>
      <c r="FC32" s="6"/>
      <c r="FD32" s="6">
        <f t="shared" si="420"/>
        <v>0</v>
      </c>
      <c r="FE32" s="6"/>
      <c r="FF32" s="6"/>
      <c r="FG32" s="6">
        <f t="shared" si="421"/>
        <v>0</v>
      </c>
      <c r="FH32" s="6"/>
      <c r="FI32" s="6"/>
      <c r="FJ32" s="6">
        <f t="shared" si="422"/>
        <v>0</v>
      </c>
      <c r="FK32" s="6"/>
      <c r="FL32" s="6"/>
      <c r="FM32" s="6">
        <f t="shared" si="423"/>
        <v>0</v>
      </c>
      <c r="FN32" s="6"/>
      <c r="FO32" s="6"/>
      <c r="FP32" s="6">
        <f t="shared" si="424"/>
        <v>0</v>
      </c>
      <c r="FQ32" s="6"/>
      <c r="FR32" s="6"/>
      <c r="FS32" s="6">
        <f t="shared" si="425"/>
        <v>0</v>
      </c>
      <c r="FT32" s="6"/>
      <c r="FU32" s="6"/>
      <c r="FV32" s="6">
        <f t="shared" si="426"/>
        <v>0</v>
      </c>
      <c r="FW32" s="6"/>
      <c r="FX32" s="6"/>
      <c r="FY32" s="6">
        <f t="shared" si="427"/>
        <v>0</v>
      </c>
      <c r="FZ32" s="6"/>
      <c r="GA32" s="6"/>
      <c r="GB32" s="6">
        <f t="shared" si="428"/>
        <v>0</v>
      </c>
      <c r="GC32" s="6"/>
      <c r="GD32" s="6"/>
      <c r="GE32" s="6">
        <f t="shared" si="429"/>
        <v>0</v>
      </c>
      <c r="GF32" s="6"/>
      <c r="GG32" s="6"/>
      <c r="GH32" s="6">
        <f t="shared" si="430"/>
        <v>0</v>
      </c>
      <c r="GI32" s="6"/>
      <c r="GJ32" s="6"/>
      <c r="GK32" s="6">
        <f t="shared" si="431"/>
        <v>0</v>
      </c>
      <c r="GL32" s="595">
        <f t="shared" si="432"/>
        <v>0</v>
      </c>
      <c r="GM32" s="595">
        <f t="shared" si="433"/>
        <v>0</v>
      </c>
      <c r="GN32" s="595">
        <f t="shared" si="434"/>
        <v>0</v>
      </c>
      <c r="GO32" s="7"/>
      <c r="GP32" s="7"/>
      <c r="GQ32" s="7">
        <f t="shared" si="435"/>
        <v>0</v>
      </c>
      <c r="GR32" s="7"/>
      <c r="GS32" s="7"/>
      <c r="GT32" s="7">
        <f t="shared" si="436"/>
        <v>0</v>
      </c>
      <c r="GU32" s="7"/>
      <c r="GV32" s="7"/>
      <c r="GW32" s="7">
        <f t="shared" si="437"/>
        <v>0</v>
      </c>
      <c r="GX32" s="7">
        <f t="shared" si="438"/>
        <v>0</v>
      </c>
      <c r="GY32" s="7">
        <f t="shared" si="439"/>
        <v>0</v>
      </c>
      <c r="GZ32" s="7">
        <f t="shared" si="440"/>
        <v>0</v>
      </c>
      <c r="HA32" s="344">
        <f t="shared" si="67"/>
        <v>0</v>
      </c>
      <c r="HB32" s="344">
        <f t="shared" si="441"/>
        <v>0</v>
      </c>
      <c r="HC32" s="131">
        <f t="shared" si="442"/>
        <v>0</v>
      </c>
    </row>
    <row r="33" spans="1:211" x14ac:dyDescent="0.2">
      <c r="A33" s="120" t="s">
        <v>400</v>
      </c>
      <c r="B33" s="6"/>
      <c r="C33" s="6"/>
      <c r="D33" s="6">
        <f t="shared" si="368"/>
        <v>0</v>
      </c>
      <c r="E33" s="6"/>
      <c r="F33" s="6"/>
      <c r="G33" s="6">
        <f t="shared" si="369"/>
        <v>0</v>
      </c>
      <c r="H33" s="6"/>
      <c r="I33" s="6"/>
      <c r="J33" s="6">
        <f t="shared" si="370"/>
        <v>0</v>
      </c>
      <c r="K33" s="6"/>
      <c r="L33" s="6"/>
      <c r="M33" s="6">
        <f t="shared" si="371"/>
        <v>0</v>
      </c>
      <c r="N33" s="6"/>
      <c r="O33" s="6"/>
      <c r="P33" s="6">
        <f t="shared" si="372"/>
        <v>0</v>
      </c>
      <c r="Q33" s="6"/>
      <c r="R33" s="6"/>
      <c r="S33" s="6">
        <f t="shared" si="373"/>
        <v>0</v>
      </c>
      <c r="T33" s="6"/>
      <c r="U33" s="6"/>
      <c r="V33" s="6">
        <f t="shared" si="374"/>
        <v>0</v>
      </c>
      <c r="W33" s="6"/>
      <c r="X33" s="6"/>
      <c r="Y33" s="6">
        <f t="shared" si="375"/>
        <v>0</v>
      </c>
      <c r="Z33" s="6"/>
      <c r="AA33" s="6"/>
      <c r="AB33" s="6">
        <f t="shared" si="376"/>
        <v>0</v>
      </c>
      <c r="AC33" s="6"/>
      <c r="AD33" s="6"/>
      <c r="AE33" s="6">
        <f t="shared" si="377"/>
        <v>0</v>
      </c>
      <c r="AF33" s="6"/>
      <c r="AG33" s="6"/>
      <c r="AH33" s="6">
        <f t="shared" si="378"/>
        <v>0</v>
      </c>
      <c r="AI33" s="6"/>
      <c r="AJ33" s="6"/>
      <c r="AK33" s="6">
        <f t="shared" si="379"/>
        <v>0</v>
      </c>
      <c r="AL33" s="6"/>
      <c r="AM33" s="6"/>
      <c r="AN33" s="6">
        <f t="shared" si="380"/>
        <v>0</v>
      </c>
      <c r="AO33" s="6"/>
      <c r="AP33" s="6"/>
      <c r="AQ33" s="6">
        <f t="shared" si="381"/>
        <v>0</v>
      </c>
      <c r="AR33" s="6"/>
      <c r="AS33" s="6"/>
      <c r="AT33" s="6">
        <f t="shared" si="382"/>
        <v>0</v>
      </c>
      <c r="AU33" s="6"/>
      <c r="AV33" s="6"/>
      <c r="AW33" s="6">
        <f t="shared" si="383"/>
        <v>0</v>
      </c>
      <c r="AX33" s="6"/>
      <c r="AY33" s="6"/>
      <c r="AZ33" s="6">
        <f t="shared" si="384"/>
        <v>0</v>
      </c>
      <c r="BA33" s="6"/>
      <c r="BB33" s="6"/>
      <c r="BC33" s="6">
        <f t="shared" si="385"/>
        <v>0</v>
      </c>
      <c r="BD33" s="6"/>
      <c r="BE33" s="6"/>
      <c r="BF33" s="6">
        <f t="shared" si="386"/>
        <v>0</v>
      </c>
      <c r="BG33" s="6"/>
      <c r="BH33" s="6"/>
      <c r="BI33" s="6">
        <f t="shared" si="387"/>
        <v>0</v>
      </c>
      <c r="BJ33" s="6"/>
      <c r="BK33" s="6"/>
      <c r="BL33" s="6">
        <f t="shared" si="388"/>
        <v>0</v>
      </c>
      <c r="BM33" s="6"/>
      <c r="BN33" s="6"/>
      <c r="BO33" s="6">
        <f t="shared" si="389"/>
        <v>0</v>
      </c>
      <c r="BP33" s="6"/>
      <c r="BQ33" s="6"/>
      <c r="BR33" s="6">
        <f t="shared" si="390"/>
        <v>0</v>
      </c>
      <c r="BS33" s="6"/>
      <c r="BT33" s="6"/>
      <c r="BU33" s="6">
        <f t="shared" si="391"/>
        <v>0</v>
      </c>
      <c r="BV33" s="6"/>
      <c r="BW33" s="6"/>
      <c r="BX33" s="6">
        <f t="shared" si="392"/>
        <v>0</v>
      </c>
      <c r="BY33" s="6"/>
      <c r="BZ33" s="6"/>
      <c r="CA33" s="6">
        <f t="shared" si="393"/>
        <v>0</v>
      </c>
      <c r="CB33" s="6"/>
      <c r="CC33" s="6"/>
      <c r="CD33" s="6">
        <f t="shared" si="394"/>
        <v>0</v>
      </c>
      <c r="CE33" s="6"/>
      <c r="CF33" s="6"/>
      <c r="CG33" s="6">
        <f t="shared" si="395"/>
        <v>0</v>
      </c>
      <c r="CH33" s="6"/>
      <c r="CI33" s="6"/>
      <c r="CJ33" s="6">
        <f t="shared" si="396"/>
        <v>0</v>
      </c>
      <c r="CK33" s="6"/>
      <c r="CL33" s="6"/>
      <c r="CM33" s="6">
        <f t="shared" si="397"/>
        <v>0</v>
      </c>
      <c r="CN33" s="6"/>
      <c r="CO33" s="6"/>
      <c r="CP33" s="6">
        <f t="shared" si="398"/>
        <v>0</v>
      </c>
      <c r="CQ33" s="6"/>
      <c r="CR33" s="6"/>
      <c r="CS33" s="6">
        <f t="shared" si="399"/>
        <v>0</v>
      </c>
      <c r="CT33" s="6"/>
      <c r="CU33" s="6"/>
      <c r="CV33" s="6">
        <f t="shared" si="400"/>
        <v>0</v>
      </c>
      <c r="CW33" s="6"/>
      <c r="CX33" s="6"/>
      <c r="CY33" s="6">
        <f t="shared" si="401"/>
        <v>0</v>
      </c>
      <c r="CZ33" s="6"/>
      <c r="DA33" s="6"/>
      <c r="DB33" s="6">
        <f t="shared" si="402"/>
        <v>0</v>
      </c>
      <c r="DC33" s="6"/>
      <c r="DD33" s="6"/>
      <c r="DE33" s="6">
        <f t="shared" si="403"/>
        <v>0</v>
      </c>
      <c r="DF33" s="6"/>
      <c r="DG33" s="6"/>
      <c r="DH33" s="6">
        <f t="shared" si="404"/>
        <v>0</v>
      </c>
      <c r="DI33" s="6"/>
      <c r="DJ33" s="6"/>
      <c r="DK33" s="6">
        <f t="shared" si="405"/>
        <v>0</v>
      </c>
      <c r="DL33" s="6"/>
      <c r="DM33" s="6"/>
      <c r="DN33" s="6">
        <f t="shared" si="406"/>
        <v>0</v>
      </c>
      <c r="DO33" s="6"/>
      <c r="DP33" s="6"/>
      <c r="DQ33" s="6">
        <f t="shared" si="407"/>
        <v>0</v>
      </c>
      <c r="DR33" s="595">
        <f t="shared" si="408"/>
        <v>0</v>
      </c>
      <c r="DS33" s="595">
        <f t="shared" si="409"/>
        <v>0</v>
      </c>
      <c r="DT33" s="595">
        <f t="shared" si="410"/>
        <v>0</v>
      </c>
      <c r="DU33" s="7"/>
      <c r="DV33" s="7"/>
      <c r="DW33" s="7"/>
      <c r="DX33" s="6"/>
      <c r="DY33" s="6"/>
      <c r="DZ33" s="6"/>
      <c r="EA33" s="6"/>
      <c r="EB33" s="6"/>
      <c r="EC33" s="6"/>
      <c r="ED33" s="6"/>
      <c r="EE33" s="6"/>
      <c r="EF33" s="6">
        <f t="shared" si="411"/>
        <v>0</v>
      </c>
      <c r="EG33" s="6"/>
      <c r="EH33" s="6"/>
      <c r="EI33" s="6">
        <f t="shared" si="412"/>
        <v>0</v>
      </c>
      <c r="EJ33" s="6"/>
      <c r="EK33" s="6"/>
      <c r="EL33" s="6">
        <f t="shared" si="413"/>
        <v>0</v>
      </c>
      <c r="EM33" s="6"/>
      <c r="EN33" s="6"/>
      <c r="EO33" s="6">
        <f t="shared" si="414"/>
        <v>0</v>
      </c>
      <c r="EP33" s="6"/>
      <c r="EQ33" s="6"/>
      <c r="ER33" s="6">
        <f t="shared" si="415"/>
        <v>0</v>
      </c>
      <c r="ES33" s="6"/>
      <c r="ET33" s="6"/>
      <c r="EU33" s="6">
        <f t="shared" si="416"/>
        <v>0</v>
      </c>
      <c r="EV33" s="595">
        <f t="shared" si="417"/>
        <v>0</v>
      </c>
      <c r="EW33" s="595">
        <f t="shared" si="418"/>
        <v>0</v>
      </c>
      <c r="EX33" s="595">
        <f t="shared" si="419"/>
        <v>0</v>
      </c>
      <c r="EY33" s="6"/>
      <c r="EZ33" s="6"/>
      <c r="FA33" s="6"/>
      <c r="FB33" s="6"/>
      <c r="FC33" s="6"/>
      <c r="FD33" s="6">
        <f t="shared" si="420"/>
        <v>0</v>
      </c>
      <c r="FE33" s="6"/>
      <c r="FF33" s="6"/>
      <c r="FG33" s="6">
        <f t="shared" si="421"/>
        <v>0</v>
      </c>
      <c r="FH33" s="6"/>
      <c r="FI33" s="6"/>
      <c r="FJ33" s="6">
        <f t="shared" si="422"/>
        <v>0</v>
      </c>
      <c r="FK33" s="6"/>
      <c r="FL33" s="6"/>
      <c r="FM33" s="6">
        <f t="shared" si="423"/>
        <v>0</v>
      </c>
      <c r="FN33" s="6"/>
      <c r="FO33" s="6"/>
      <c r="FP33" s="6">
        <f t="shared" si="424"/>
        <v>0</v>
      </c>
      <c r="FQ33" s="6"/>
      <c r="FR33" s="6"/>
      <c r="FS33" s="6">
        <f t="shared" si="425"/>
        <v>0</v>
      </c>
      <c r="FT33" s="6"/>
      <c r="FU33" s="6"/>
      <c r="FV33" s="6">
        <f t="shared" si="426"/>
        <v>0</v>
      </c>
      <c r="FW33" s="6"/>
      <c r="FX33" s="6"/>
      <c r="FY33" s="6">
        <f t="shared" si="427"/>
        <v>0</v>
      </c>
      <c r="FZ33" s="6"/>
      <c r="GA33" s="6"/>
      <c r="GB33" s="6">
        <f t="shared" si="428"/>
        <v>0</v>
      </c>
      <c r="GC33" s="6"/>
      <c r="GD33" s="6"/>
      <c r="GE33" s="6">
        <f t="shared" si="429"/>
        <v>0</v>
      </c>
      <c r="GF33" s="6"/>
      <c r="GG33" s="6"/>
      <c r="GH33" s="6">
        <f t="shared" si="430"/>
        <v>0</v>
      </c>
      <c r="GI33" s="6"/>
      <c r="GJ33" s="6"/>
      <c r="GK33" s="6">
        <f t="shared" si="431"/>
        <v>0</v>
      </c>
      <c r="GL33" s="595">
        <f t="shared" si="432"/>
        <v>0</v>
      </c>
      <c r="GM33" s="595">
        <f t="shared" si="433"/>
        <v>0</v>
      </c>
      <c r="GN33" s="595">
        <f t="shared" si="434"/>
        <v>0</v>
      </c>
      <c r="GO33" s="7"/>
      <c r="GP33" s="7"/>
      <c r="GQ33" s="7">
        <f t="shared" si="435"/>
        <v>0</v>
      </c>
      <c r="GR33" s="7"/>
      <c r="GS33" s="7"/>
      <c r="GT33" s="7">
        <f t="shared" si="436"/>
        <v>0</v>
      </c>
      <c r="GU33" s="7"/>
      <c r="GV33" s="7"/>
      <c r="GW33" s="7">
        <f t="shared" si="437"/>
        <v>0</v>
      </c>
      <c r="GX33" s="7">
        <f t="shared" si="438"/>
        <v>0</v>
      </c>
      <c r="GY33" s="7">
        <f t="shared" si="439"/>
        <v>0</v>
      </c>
      <c r="GZ33" s="7">
        <f t="shared" si="440"/>
        <v>0</v>
      </c>
      <c r="HA33" s="344">
        <f t="shared" si="67"/>
        <v>0</v>
      </c>
      <c r="HB33" s="344">
        <f t="shared" si="441"/>
        <v>0</v>
      </c>
      <c r="HC33" s="131">
        <f t="shared" si="442"/>
        <v>0</v>
      </c>
    </row>
    <row r="34" spans="1:211" x14ac:dyDescent="0.2">
      <c r="A34" s="120" t="s">
        <v>401</v>
      </c>
      <c r="B34" s="6">
        <f>SUM([1]Önkormányzat!$F$263)</f>
        <v>0</v>
      </c>
      <c r="C34" s="6"/>
      <c r="D34" s="6">
        <f t="shared" si="368"/>
        <v>0</v>
      </c>
      <c r="E34" s="6"/>
      <c r="F34" s="6"/>
      <c r="G34" s="6">
        <f t="shared" si="369"/>
        <v>0</v>
      </c>
      <c r="H34" s="6"/>
      <c r="I34" s="6"/>
      <c r="J34" s="6">
        <f t="shared" si="370"/>
        <v>0</v>
      </c>
      <c r="K34" s="6"/>
      <c r="L34" s="6"/>
      <c r="M34" s="6">
        <f t="shared" si="371"/>
        <v>0</v>
      </c>
      <c r="N34" s="6"/>
      <c r="O34" s="6"/>
      <c r="P34" s="6">
        <f t="shared" si="372"/>
        <v>0</v>
      </c>
      <c r="Q34" s="6"/>
      <c r="R34" s="6"/>
      <c r="S34" s="6">
        <f t="shared" si="373"/>
        <v>0</v>
      </c>
      <c r="T34" s="6">
        <f>SUM([1]Önkormányzat!$AN$263)</f>
        <v>0</v>
      </c>
      <c r="U34" s="6"/>
      <c r="V34" s="6">
        <f t="shared" si="374"/>
        <v>0</v>
      </c>
      <c r="W34" s="6">
        <f>SUM([1]Önkormányzat!$AQ$263)</f>
        <v>0</v>
      </c>
      <c r="X34" s="6"/>
      <c r="Y34" s="6">
        <f t="shared" si="375"/>
        <v>0</v>
      </c>
      <c r="Z34" s="6">
        <f>SUM([1]Önkormányzat!$AU$263)</f>
        <v>0</v>
      </c>
      <c r="AA34" s="6"/>
      <c r="AB34" s="6">
        <f t="shared" si="376"/>
        <v>0</v>
      </c>
      <c r="AC34" s="6">
        <f>SUM([1]Önkormányzat!$AU$263)</f>
        <v>0</v>
      </c>
      <c r="AD34" s="6"/>
      <c r="AE34" s="6">
        <f t="shared" si="377"/>
        <v>0</v>
      </c>
      <c r="AF34" s="6">
        <f>SUM([1]Önkormányzat!$U$263)</f>
        <v>0</v>
      </c>
      <c r="AG34" s="6"/>
      <c r="AH34" s="6">
        <f t="shared" si="378"/>
        <v>0</v>
      </c>
      <c r="AI34" s="6">
        <f>SUM([1]Önkormányzat!$Y$263)</f>
        <v>0</v>
      </c>
      <c r="AJ34" s="6"/>
      <c r="AK34" s="6">
        <f t="shared" si="379"/>
        <v>0</v>
      </c>
      <c r="AL34" s="6">
        <v>4000</v>
      </c>
      <c r="AM34" s="6"/>
      <c r="AN34" s="6">
        <f t="shared" si="380"/>
        <v>4000</v>
      </c>
      <c r="AO34" s="6">
        <f>SUM([1]Önkormányzat!$BN$263)</f>
        <v>0</v>
      </c>
      <c r="AP34" s="6"/>
      <c r="AQ34" s="6">
        <f t="shared" si="381"/>
        <v>0</v>
      </c>
      <c r="AR34" s="6"/>
      <c r="AS34" s="6"/>
      <c r="AT34" s="6">
        <f t="shared" si="382"/>
        <v>0</v>
      </c>
      <c r="AU34" s="6">
        <f>SUM([1]Önkormányzat!$CJ$263)</f>
        <v>0</v>
      </c>
      <c r="AV34" s="6"/>
      <c r="AW34" s="6">
        <f t="shared" si="383"/>
        <v>0</v>
      </c>
      <c r="AX34" s="6">
        <f>SUM([1]Önkormányzat!$BR$263)</f>
        <v>0</v>
      </c>
      <c r="AY34" s="6"/>
      <c r="AZ34" s="6">
        <f t="shared" si="384"/>
        <v>0</v>
      </c>
      <c r="BA34" s="6"/>
      <c r="BB34" s="6"/>
      <c r="BC34" s="6">
        <f t="shared" si="385"/>
        <v>0</v>
      </c>
      <c r="BD34" s="6">
        <f>SUM([1]Önkormányzat!$BW$263)</f>
        <v>0</v>
      </c>
      <c r="BE34" s="6"/>
      <c r="BF34" s="6">
        <f t="shared" si="386"/>
        <v>0</v>
      </c>
      <c r="BG34" s="6">
        <f>SUM([1]Önkormányzat!$BZ$263)</f>
        <v>0</v>
      </c>
      <c r="BH34" s="6"/>
      <c r="BI34" s="6">
        <f t="shared" si="387"/>
        <v>0</v>
      </c>
      <c r="BJ34" s="6"/>
      <c r="BK34" s="6"/>
      <c r="BL34" s="6">
        <f t="shared" si="388"/>
        <v>0</v>
      </c>
      <c r="BM34" s="6">
        <f>SUM([1]Önkormányzat!$CI$263)</f>
        <v>0</v>
      </c>
      <c r="BN34" s="6"/>
      <c r="BO34" s="6">
        <f t="shared" si="389"/>
        <v>0</v>
      </c>
      <c r="BP34" s="6"/>
      <c r="BQ34" s="6"/>
      <c r="BR34" s="6">
        <f t="shared" si="390"/>
        <v>0</v>
      </c>
      <c r="BS34" s="6">
        <f>SUM([1]Önkormányzat!$CV$263)</f>
        <v>0</v>
      </c>
      <c r="BT34" s="6"/>
      <c r="BU34" s="6">
        <f t="shared" si="391"/>
        <v>0</v>
      </c>
      <c r="BV34" s="6"/>
      <c r="BW34" s="6"/>
      <c r="BX34" s="6">
        <f t="shared" si="392"/>
        <v>0</v>
      </c>
      <c r="BY34" s="6">
        <f>SUM([1]Önkormányzat!$DD$263)</f>
        <v>0</v>
      </c>
      <c r="BZ34" s="6"/>
      <c r="CA34" s="6">
        <f t="shared" si="393"/>
        <v>0</v>
      </c>
      <c r="CB34" s="6"/>
      <c r="CC34" s="6"/>
      <c r="CD34" s="6">
        <f t="shared" si="394"/>
        <v>0</v>
      </c>
      <c r="CE34" s="6">
        <v>0</v>
      </c>
      <c r="CF34" s="6"/>
      <c r="CG34" s="6">
        <f t="shared" si="395"/>
        <v>0</v>
      </c>
      <c r="CH34" s="6"/>
      <c r="CI34" s="6"/>
      <c r="CJ34" s="6">
        <f t="shared" si="396"/>
        <v>0</v>
      </c>
      <c r="CK34" s="6"/>
      <c r="CL34" s="6"/>
      <c r="CM34" s="6">
        <f t="shared" si="397"/>
        <v>0</v>
      </c>
      <c r="CN34" s="6"/>
      <c r="CO34" s="6"/>
      <c r="CP34" s="6">
        <f t="shared" si="398"/>
        <v>0</v>
      </c>
      <c r="CQ34" s="6"/>
      <c r="CR34" s="6"/>
      <c r="CS34" s="6">
        <f t="shared" si="399"/>
        <v>0</v>
      </c>
      <c r="CT34" s="6"/>
      <c r="CU34" s="6"/>
      <c r="CV34" s="6">
        <f t="shared" si="400"/>
        <v>0</v>
      </c>
      <c r="CW34" s="6">
        <f>SUM([1]Önkormányzat!$EB$263)</f>
        <v>0</v>
      </c>
      <c r="CX34" s="6"/>
      <c r="CY34" s="6">
        <f t="shared" si="401"/>
        <v>0</v>
      </c>
      <c r="CZ34" s="6">
        <f>SUM([1]Önkormányzat!$AC$263)</f>
        <v>0</v>
      </c>
      <c r="DA34" s="6"/>
      <c r="DB34" s="6">
        <f t="shared" si="402"/>
        <v>0</v>
      </c>
      <c r="DC34" s="6"/>
      <c r="DD34" s="6"/>
      <c r="DE34" s="6">
        <f t="shared" si="403"/>
        <v>0</v>
      </c>
      <c r="DF34" s="6">
        <f>SUM([1]Önkormányzat!$DN$263)</f>
        <v>0</v>
      </c>
      <c r="DG34" s="6"/>
      <c r="DH34" s="6">
        <f t="shared" si="404"/>
        <v>0</v>
      </c>
      <c r="DI34" s="6">
        <f>SUM([1]Önkormányzat!$EI$263)</f>
        <v>0</v>
      </c>
      <c r="DJ34" s="6"/>
      <c r="DK34" s="6">
        <f t="shared" si="405"/>
        <v>0</v>
      </c>
      <c r="DL34" s="6"/>
      <c r="DM34" s="6"/>
      <c r="DN34" s="6">
        <f t="shared" si="406"/>
        <v>0</v>
      </c>
      <c r="DO34" s="6"/>
      <c r="DP34" s="6"/>
      <c r="DQ34" s="6">
        <f t="shared" si="407"/>
        <v>0</v>
      </c>
      <c r="DR34" s="595">
        <f t="shared" si="408"/>
        <v>4000</v>
      </c>
      <c r="DS34" s="595">
        <f t="shared" si="409"/>
        <v>0</v>
      </c>
      <c r="DT34" s="595">
        <f t="shared" si="410"/>
        <v>4000</v>
      </c>
      <c r="DU34" s="7"/>
      <c r="DV34" s="7"/>
      <c r="DW34" s="7"/>
      <c r="DX34" s="6"/>
      <c r="DY34" s="6"/>
      <c r="DZ34" s="6"/>
      <c r="EA34" s="6"/>
      <c r="EB34" s="6"/>
      <c r="EC34" s="6"/>
      <c r="ED34" s="6">
        <v>146827</v>
      </c>
      <c r="EE34" s="6"/>
      <c r="EF34" s="6">
        <f t="shared" si="411"/>
        <v>146827</v>
      </c>
      <c r="EG34" s="6">
        <v>65260</v>
      </c>
      <c r="EH34" s="6"/>
      <c r="EI34" s="6">
        <f t="shared" si="412"/>
        <v>65260</v>
      </c>
      <c r="EJ34" s="6">
        <v>9267</v>
      </c>
      <c r="EK34" s="6">
        <v>13772</v>
      </c>
      <c r="EL34" s="6">
        <f t="shared" si="413"/>
        <v>23039</v>
      </c>
      <c r="EM34" s="6">
        <v>11184</v>
      </c>
      <c r="EN34" s="6"/>
      <c r="EO34" s="6">
        <f t="shared" si="414"/>
        <v>11184</v>
      </c>
      <c r="EP34" s="6">
        <v>44921</v>
      </c>
      <c r="EQ34" s="6"/>
      <c r="ER34" s="6">
        <f t="shared" si="415"/>
        <v>44921</v>
      </c>
      <c r="ES34" s="6">
        <v>52486</v>
      </c>
      <c r="ET34" s="6"/>
      <c r="EU34" s="6">
        <f t="shared" si="416"/>
        <v>52486</v>
      </c>
      <c r="EV34" s="595">
        <f t="shared" si="417"/>
        <v>329945</v>
      </c>
      <c r="EW34" s="595">
        <f t="shared" si="418"/>
        <v>13772</v>
      </c>
      <c r="EX34" s="595">
        <f t="shared" si="419"/>
        <v>343717</v>
      </c>
      <c r="EY34" s="6"/>
      <c r="EZ34" s="6"/>
      <c r="FA34" s="6"/>
      <c r="FB34" s="6">
        <v>11179</v>
      </c>
      <c r="FC34" s="6"/>
      <c r="FD34" s="6">
        <f t="shared" si="420"/>
        <v>11179</v>
      </c>
      <c r="FE34" s="6"/>
      <c r="FF34" s="6"/>
      <c r="FG34" s="6">
        <f t="shared" si="421"/>
        <v>0</v>
      </c>
      <c r="FH34" s="6"/>
      <c r="FI34" s="6"/>
      <c r="FJ34" s="6">
        <f t="shared" si="422"/>
        <v>0</v>
      </c>
      <c r="FK34" s="6"/>
      <c r="FL34" s="6"/>
      <c r="FM34" s="6">
        <f t="shared" si="423"/>
        <v>0</v>
      </c>
      <c r="FN34" s="6"/>
      <c r="FO34" s="6"/>
      <c r="FP34" s="6">
        <f t="shared" si="424"/>
        <v>0</v>
      </c>
      <c r="FQ34" s="6"/>
      <c r="FR34" s="6"/>
      <c r="FS34" s="6">
        <f t="shared" si="425"/>
        <v>0</v>
      </c>
      <c r="FT34" s="6"/>
      <c r="FU34" s="6"/>
      <c r="FV34" s="6">
        <f t="shared" si="426"/>
        <v>0</v>
      </c>
      <c r="FW34" s="6"/>
      <c r="FX34" s="6"/>
      <c r="FY34" s="6">
        <f t="shared" si="427"/>
        <v>0</v>
      </c>
      <c r="FZ34" s="6"/>
      <c r="GA34" s="6"/>
      <c r="GB34" s="6">
        <f t="shared" si="428"/>
        <v>0</v>
      </c>
      <c r="GC34" s="6"/>
      <c r="GD34" s="6"/>
      <c r="GE34" s="6">
        <f t="shared" si="429"/>
        <v>0</v>
      </c>
      <c r="GF34" s="6"/>
      <c r="GG34" s="6"/>
      <c r="GH34" s="6">
        <f t="shared" si="430"/>
        <v>0</v>
      </c>
      <c r="GI34" s="6"/>
      <c r="GJ34" s="6"/>
      <c r="GK34" s="6">
        <f t="shared" si="431"/>
        <v>0</v>
      </c>
      <c r="GL34" s="595">
        <f t="shared" si="432"/>
        <v>11179</v>
      </c>
      <c r="GM34" s="595">
        <f t="shared" si="433"/>
        <v>0</v>
      </c>
      <c r="GN34" s="595">
        <f t="shared" si="434"/>
        <v>11179</v>
      </c>
      <c r="GO34" s="7">
        <v>11315</v>
      </c>
      <c r="GP34" s="7"/>
      <c r="GQ34" s="7">
        <f t="shared" si="435"/>
        <v>11315</v>
      </c>
      <c r="GR34" s="7">
        <v>1543570</v>
      </c>
      <c r="GS34" s="7"/>
      <c r="GT34" s="7">
        <f t="shared" si="436"/>
        <v>1543570</v>
      </c>
      <c r="GU34" s="7">
        <v>1134</v>
      </c>
      <c r="GV34" s="7"/>
      <c r="GW34" s="7">
        <f t="shared" si="437"/>
        <v>1134</v>
      </c>
      <c r="GX34" s="7">
        <f t="shared" si="438"/>
        <v>1567198</v>
      </c>
      <c r="GY34" s="7">
        <f t="shared" si="439"/>
        <v>0</v>
      </c>
      <c r="GZ34" s="7">
        <f t="shared" si="440"/>
        <v>1567198</v>
      </c>
      <c r="HA34" s="344">
        <f t="shared" si="67"/>
        <v>1901143</v>
      </c>
      <c r="HB34" s="344">
        <f t="shared" si="441"/>
        <v>13772</v>
      </c>
      <c r="HC34" s="131">
        <f t="shared" si="442"/>
        <v>1914915</v>
      </c>
    </row>
    <row r="35" spans="1:211" x14ac:dyDescent="0.2">
      <c r="A35" s="120" t="s">
        <v>402</v>
      </c>
      <c r="B35" s="6">
        <f>SUM([1]Önkormányzat!$F$274)</f>
        <v>0</v>
      </c>
      <c r="C35" s="6"/>
      <c r="D35" s="6">
        <f t="shared" si="368"/>
        <v>0</v>
      </c>
      <c r="E35" s="6"/>
      <c r="F35" s="6"/>
      <c r="G35" s="6">
        <f t="shared" si="369"/>
        <v>0</v>
      </c>
      <c r="H35" s="6"/>
      <c r="I35" s="6"/>
      <c r="J35" s="6">
        <f t="shared" si="370"/>
        <v>0</v>
      </c>
      <c r="K35" s="6"/>
      <c r="L35" s="6"/>
      <c r="M35" s="6">
        <f t="shared" si="371"/>
        <v>0</v>
      </c>
      <c r="N35" s="6"/>
      <c r="O35" s="6"/>
      <c r="P35" s="6">
        <f t="shared" si="372"/>
        <v>0</v>
      </c>
      <c r="Q35" s="6"/>
      <c r="R35" s="6"/>
      <c r="S35" s="6">
        <f t="shared" si="373"/>
        <v>0</v>
      </c>
      <c r="T35" s="6">
        <f>SUM([1]Önkormányzat!$AN$274)</f>
        <v>0</v>
      </c>
      <c r="U35" s="6"/>
      <c r="V35" s="6">
        <f t="shared" si="374"/>
        <v>0</v>
      </c>
      <c r="W35" s="6">
        <v>8245012</v>
      </c>
      <c r="X35" s="6"/>
      <c r="Y35" s="6">
        <f t="shared" si="375"/>
        <v>8245012</v>
      </c>
      <c r="Z35" s="6">
        <f>SUM([1]Önkormányzat!$AU$274)</f>
        <v>0</v>
      </c>
      <c r="AA35" s="6"/>
      <c r="AB35" s="6">
        <f t="shared" si="376"/>
        <v>0</v>
      </c>
      <c r="AC35" s="6">
        <f>SUM([1]Önkormányzat!$AZ$274)</f>
        <v>0</v>
      </c>
      <c r="AD35" s="6"/>
      <c r="AE35" s="6">
        <f t="shared" si="377"/>
        <v>0</v>
      </c>
      <c r="AF35" s="6">
        <f>SUM([1]Önkormányzat!$U$274)</f>
        <v>0</v>
      </c>
      <c r="AG35" s="6"/>
      <c r="AH35" s="6">
        <f t="shared" si="378"/>
        <v>0</v>
      </c>
      <c r="AI35" s="6">
        <f>SUM([1]Önkormányzat!$Y$274)</f>
        <v>0</v>
      </c>
      <c r="AJ35" s="6"/>
      <c r="AK35" s="6">
        <f t="shared" si="379"/>
        <v>0</v>
      </c>
      <c r="AL35" s="6">
        <f>SUM([1]Önkormányzat!$BG$274)</f>
        <v>0</v>
      </c>
      <c r="AM35" s="6"/>
      <c r="AN35" s="6">
        <f t="shared" si="380"/>
        <v>0</v>
      </c>
      <c r="AO35" s="6">
        <f>SUM([1]Önkormányzat!$BN$274)</f>
        <v>0</v>
      </c>
      <c r="AP35" s="6"/>
      <c r="AQ35" s="6">
        <f t="shared" si="381"/>
        <v>0</v>
      </c>
      <c r="AR35" s="6"/>
      <c r="AS35" s="6"/>
      <c r="AT35" s="6">
        <f t="shared" si="382"/>
        <v>0</v>
      </c>
      <c r="AU35" s="6">
        <f>SUM([1]Önkormányzat!$CJ$274)</f>
        <v>0</v>
      </c>
      <c r="AV35" s="6"/>
      <c r="AW35" s="6">
        <f t="shared" si="383"/>
        <v>0</v>
      </c>
      <c r="AX35" s="6">
        <f>SUM([1]Önkormányzat!$BR$274)</f>
        <v>0</v>
      </c>
      <c r="AY35" s="6"/>
      <c r="AZ35" s="6">
        <f t="shared" si="384"/>
        <v>0</v>
      </c>
      <c r="BA35" s="6"/>
      <c r="BB35" s="6"/>
      <c r="BC35" s="6">
        <f t="shared" si="385"/>
        <v>0</v>
      </c>
      <c r="BD35" s="6">
        <f>SUM([1]Önkormányzat!$BW$274)</f>
        <v>0</v>
      </c>
      <c r="BE35" s="6"/>
      <c r="BF35" s="6">
        <f t="shared" si="386"/>
        <v>0</v>
      </c>
      <c r="BG35" s="6">
        <f>SUM([1]Önkormányzat!$BZ$274)</f>
        <v>0</v>
      </c>
      <c r="BH35" s="6"/>
      <c r="BI35" s="6">
        <f t="shared" si="387"/>
        <v>0</v>
      </c>
      <c r="BJ35" s="6"/>
      <c r="BK35" s="6"/>
      <c r="BL35" s="6">
        <f t="shared" si="388"/>
        <v>0</v>
      </c>
      <c r="BM35" s="6">
        <f>SUM([1]Önkormányzat!$CI$274)</f>
        <v>0</v>
      </c>
      <c r="BN35" s="6"/>
      <c r="BO35" s="6">
        <f t="shared" si="389"/>
        <v>0</v>
      </c>
      <c r="BP35" s="6"/>
      <c r="BQ35" s="6"/>
      <c r="BR35" s="6">
        <f t="shared" si="390"/>
        <v>0</v>
      </c>
      <c r="BS35" s="6">
        <f>SUM([1]Önkormányzat!$CV$274)</f>
        <v>0</v>
      </c>
      <c r="BT35" s="6"/>
      <c r="BU35" s="6">
        <f t="shared" si="391"/>
        <v>0</v>
      </c>
      <c r="BV35" s="6"/>
      <c r="BW35" s="6"/>
      <c r="BX35" s="6">
        <f t="shared" si="392"/>
        <v>0</v>
      </c>
      <c r="BY35" s="6">
        <f>SUM([1]Önkormányzat!$DD$274)</f>
        <v>0</v>
      </c>
      <c r="BZ35" s="6"/>
      <c r="CA35" s="6">
        <f t="shared" si="393"/>
        <v>0</v>
      </c>
      <c r="CB35" s="6"/>
      <c r="CC35" s="6"/>
      <c r="CD35" s="6">
        <f t="shared" si="394"/>
        <v>0</v>
      </c>
      <c r="CE35" s="6"/>
      <c r="CF35" s="6"/>
      <c r="CG35" s="6">
        <f t="shared" si="395"/>
        <v>0</v>
      </c>
      <c r="CH35" s="6"/>
      <c r="CI35" s="6"/>
      <c r="CJ35" s="6">
        <f t="shared" si="396"/>
        <v>0</v>
      </c>
      <c r="CK35" s="6"/>
      <c r="CL35" s="6"/>
      <c r="CM35" s="6">
        <f t="shared" si="397"/>
        <v>0</v>
      </c>
      <c r="CN35" s="6"/>
      <c r="CO35" s="6"/>
      <c r="CP35" s="6">
        <f t="shared" si="398"/>
        <v>0</v>
      </c>
      <c r="CQ35" s="6"/>
      <c r="CR35" s="6"/>
      <c r="CS35" s="6">
        <f t="shared" si="399"/>
        <v>0</v>
      </c>
      <c r="CT35" s="6"/>
      <c r="CU35" s="6"/>
      <c r="CV35" s="6">
        <f t="shared" si="400"/>
        <v>0</v>
      </c>
      <c r="CW35" s="6">
        <f>SUM([1]Önkormányzat!$EB$274)</f>
        <v>0</v>
      </c>
      <c r="CX35" s="6"/>
      <c r="CY35" s="6">
        <f t="shared" si="401"/>
        <v>0</v>
      </c>
      <c r="CZ35" s="6">
        <f>SUM([1]Önkormányzat!$AC$274)</f>
        <v>0</v>
      </c>
      <c r="DA35" s="6"/>
      <c r="DB35" s="6">
        <f t="shared" si="402"/>
        <v>0</v>
      </c>
      <c r="DC35" s="6"/>
      <c r="DD35" s="6"/>
      <c r="DE35" s="6">
        <f t="shared" si="403"/>
        <v>0</v>
      </c>
      <c r="DF35" s="6">
        <f>SUM([1]Önkormányzat!$DN$274)</f>
        <v>0</v>
      </c>
      <c r="DG35" s="6"/>
      <c r="DH35" s="6">
        <f t="shared" si="404"/>
        <v>0</v>
      </c>
      <c r="DI35" s="6">
        <f>SUM([1]Önkormányzat!$EI$274)</f>
        <v>0</v>
      </c>
      <c r="DJ35" s="6"/>
      <c r="DK35" s="6">
        <f t="shared" si="405"/>
        <v>0</v>
      </c>
      <c r="DL35" s="6"/>
      <c r="DM35" s="6"/>
      <c r="DN35" s="6">
        <f t="shared" si="406"/>
        <v>0</v>
      </c>
      <c r="DO35" s="6"/>
      <c r="DP35" s="6"/>
      <c r="DQ35" s="6">
        <f t="shared" si="407"/>
        <v>0</v>
      </c>
      <c r="DR35" s="595">
        <f t="shared" si="408"/>
        <v>8245012</v>
      </c>
      <c r="DS35" s="595">
        <f t="shared" si="409"/>
        <v>0</v>
      </c>
      <c r="DT35" s="595">
        <f t="shared" si="410"/>
        <v>8245012</v>
      </c>
      <c r="DU35" s="7"/>
      <c r="DV35" s="7"/>
      <c r="DW35" s="7"/>
      <c r="DX35" s="6"/>
      <c r="DY35" s="6"/>
      <c r="DZ35" s="6"/>
      <c r="EA35" s="6"/>
      <c r="EB35" s="6"/>
      <c r="EC35" s="6"/>
      <c r="ED35" s="6">
        <f>SUM([1]Hivatal!$V$285)</f>
        <v>0</v>
      </c>
      <c r="EE35" s="6"/>
      <c r="EF35" s="6">
        <f t="shared" si="411"/>
        <v>0</v>
      </c>
      <c r="EG35" s="6">
        <f>SUM([1]Hivatal!$Z$285)</f>
        <v>0</v>
      </c>
      <c r="EH35" s="6"/>
      <c r="EI35" s="6">
        <f t="shared" si="412"/>
        <v>0</v>
      </c>
      <c r="EJ35" s="6">
        <f>SUM([1]Hivatal!$AJ$285)</f>
        <v>0</v>
      </c>
      <c r="EK35" s="6"/>
      <c r="EL35" s="6">
        <f t="shared" si="413"/>
        <v>0</v>
      </c>
      <c r="EM35" s="6">
        <f>SUM([1]Hivatal!$AD$285)</f>
        <v>0</v>
      </c>
      <c r="EN35" s="6"/>
      <c r="EO35" s="6">
        <f t="shared" si="414"/>
        <v>0</v>
      </c>
      <c r="EP35" s="6">
        <f>SUM([1]Hivatal!$AR$285)</f>
        <v>0</v>
      </c>
      <c r="EQ35" s="6"/>
      <c r="ER35" s="6">
        <f t="shared" si="415"/>
        <v>0</v>
      </c>
      <c r="ES35" s="6">
        <f>SUM([1]Hivatal!$AZ$285)</f>
        <v>35000</v>
      </c>
      <c r="ET35" s="6"/>
      <c r="EU35" s="6">
        <f t="shared" si="416"/>
        <v>35000</v>
      </c>
      <c r="EV35" s="595">
        <f t="shared" si="417"/>
        <v>35000</v>
      </c>
      <c r="EW35" s="595">
        <f t="shared" si="418"/>
        <v>0</v>
      </c>
      <c r="EX35" s="595">
        <f t="shared" si="419"/>
        <v>35000</v>
      </c>
      <c r="EY35" s="6"/>
      <c r="EZ35" s="6"/>
      <c r="FA35" s="6"/>
      <c r="FB35" s="6"/>
      <c r="FC35" s="6"/>
      <c r="FD35" s="6">
        <f t="shared" si="420"/>
        <v>0</v>
      </c>
      <c r="FE35" s="6"/>
      <c r="FF35" s="6"/>
      <c r="FG35" s="6">
        <f t="shared" si="421"/>
        <v>0</v>
      </c>
      <c r="FH35" s="6"/>
      <c r="FI35" s="6"/>
      <c r="FJ35" s="6">
        <f t="shared" si="422"/>
        <v>0</v>
      </c>
      <c r="FK35" s="6"/>
      <c r="FL35" s="6"/>
      <c r="FM35" s="6">
        <f t="shared" si="423"/>
        <v>0</v>
      </c>
      <c r="FN35" s="6"/>
      <c r="FO35" s="6"/>
      <c r="FP35" s="6">
        <f t="shared" si="424"/>
        <v>0</v>
      </c>
      <c r="FQ35" s="6"/>
      <c r="FR35" s="6"/>
      <c r="FS35" s="6">
        <f t="shared" si="425"/>
        <v>0</v>
      </c>
      <c r="FT35" s="6"/>
      <c r="FU35" s="6"/>
      <c r="FV35" s="6">
        <f t="shared" si="426"/>
        <v>0</v>
      </c>
      <c r="FW35" s="6"/>
      <c r="FX35" s="6"/>
      <c r="FY35" s="6">
        <f t="shared" si="427"/>
        <v>0</v>
      </c>
      <c r="FZ35" s="6"/>
      <c r="GA35" s="6"/>
      <c r="GB35" s="6">
        <f t="shared" si="428"/>
        <v>0</v>
      </c>
      <c r="GC35" s="6"/>
      <c r="GD35" s="6"/>
      <c r="GE35" s="6">
        <f t="shared" si="429"/>
        <v>0</v>
      </c>
      <c r="GF35" s="6"/>
      <c r="GG35" s="6"/>
      <c r="GH35" s="6">
        <f t="shared" si="430"/>
        <v>0</v>
      </c>
      <c r="GI35" s="6"/>
      <c r="GJ35" s="6"/>
      <c r="GK35" s="6">
        <f t="shared" si="431"/>
        <v>0</v>
      </c>
      <c r="GL35" s="595">
        <f t="shared" si="432"/>
        <v>0</v>
      </c>
      <c r="GM35" s="595">
        <f t="shared" si="433"/>
        <v>0</v>
      </c>
      <c r="GN35" s="595">
        <f t="shared" si="434"/>
        <v>0</v>
      </c>
      <c r="GO35" s="7"/>
      <c r="GP35" s="7"/>
      <c r="GQ35" s="7">
        <f t="shared" si="435"/>
        <v>0</v>
      </c>
      <c r="GR35" s="7"/>
      <c r="GS35" s="7"/>
      <c r="GT35" s="7">
        <f t="shared" si="436"/>
        <v>0</v>
      </c>
      <c r="GU35" s="7"/>
      <c r="GV35" s="7"/>
      <c r="GW35" s="7">
        <f t="shared" si="437"/>
        <v>0</v>
      </c>
      <c r="GX35" s="7">
        <f t="shared" si="438"/>
        <v>0</v>
      </c>
      <c r="GY35" s="7">
        <f t="shared" si="439"/>
        <v>0</v>
      </c>
      <c r="GZ35" s="7">
        <f t="shared" si="440"/>
        <v>0</v>
      </c>
      <c r="HA35" s="344">
        <f t="shared" si="67"/>
        <v>8280012</v>
      </c>
      <c r="HB35" s="344">
        <f t="shared" si="441"/>
        <v>0</v>
      </c>
      <c r="HC35" s="131">
        <f t="shared" si="442"/>
        <v>8280012</v>
      </c>
    </row>
    <row r="36" spans="1:211" x14ac:dyDescent="0.2">
      <c r="A36" s="120" t="s">
        <v>403</v>
      </c>
      <c r="B36" s="6">
        <f>SUM([1]Önkormányzat!$F$312)</f>
        <v>0</v>
      </c>
      <c r="C36" s="6"/>
      <c r="D36" s="6">
        <f t="shared" si="368"/>
        <v>0</v>
      </c>
      <c r="E36" s="6"/>
      <c r="F36" s="6"/>
      <c r="G36" s="6">
        <f t="shared" si="369"/>
        <v>0</v>
      </c>
      <c r="H36" s="6"/>
      <c r="I36" s="6"/>
      <c r="J36" s="6">
        <f t="shared" si="370"/>
        <v>0</v>
      </c>
      <c r="K36" s="6"/>
      <c r="L36" s="6"/>
      <c r="M36" s="6">
        <f t="shared" si="371"/>
        <v>0</v>
      </c>
      <c r="N36" s="6"/>
      <c r="O36" s="6"/>
      <c r="P36" s="6">
        <f t="shared" si="372"/>
        <v>0</v>
      </c>
      <c r="Q36" s="6"/>
      <c r="R36" s="6"/>
      <c r="S36" s="6">
        <f t="shared" si="373"/>
        <v>0</v>
      </c>
      <c r="T36" s="6">
        <f>SUM([1]Önkormányzat!$AN$312)</f>
        <v>0</v>
      </c>
      <c r="U36" s="6"/>
      <c r="V36" s="6">
        <f t="shared" si="374"/>
        <v>0</v>
      </c>
      <c r="W36" s="6">
        <f>SUM([1]Önkormányzat!$AQ$312)</f>
        <v>0</v>
      </c>
      <c r="X36" s="6"/>
      <c r="Y36" s="6">
        <f t="shared" si="375"/>
        <v>0</v>
      </c>
      <c r="Z36" s="6">
        <f>SUM([1]Önkormányzat!$AU$312)</f>
        <v>0</v>
      </c>
      <c r="AA36" s="6"/>
      <c r="AB36" s="6">
        <f t="shared" si="376"/>
        <v>0</v>
      </c>
      <c r="AC36" s="6">
        <f>SUM([1]Önkormányzat!$AZ$312)</f>
        <v>0</v>
      </c>
      <c r="AD36" s="6"/>
      <c r="AE36" s="6">
        <f t="shared" si="377"/>
        <v>0</v>
      </c>
      <c r="AF36" s="6">
        <f>SUM([1]Önkormányzat!$U$312)</f>
        <v>0</v>
      </c>
      <c r="AG36" s="6"/>
      <c r="AH36" s="6">
        <f t="shared" si="378"/>
        <v>0</v>
      </c>
      <c r="AI36" s="6">
        <v>5603</v>
      </c>
      <c r="AJ36" s="6"/>
      <c r="AK36" s="6">
        <f t="shared" si="379"/>
        <v>5603</v>
      </c>
      <c r="AL36" s="6">
        <f>SUM([1]Önkormányzat!$BG$312)</f>
        <v>0</v>
      </c>
      <c r="AM36" s="6"/>
      <c r="AN36" s="6">
        <f t="shared" si="380"/>
        <v>0</v>
      </c>
      <c r="AO36" s="6">
        <v>1529011</v>
      </c>
      <c r="AP36" s="6"/>
      <c r="AQ36" s="6">
        <f t="shared" si="381"/>
        <v>1529011</v>
      </c>
      <c r="AR36" s="6"/>
      <c r="AS36" s="6"/>
      <c r="AT36" s="6">
        <f t="shared" si="382"/>
        <v>0</v>
      </c>
      <c r="AU36" s="6">
        <v>1300</v>
      </c>
      <c r="AV36" s="6"/>
      <c r="AW36" s="6">
        <f t="shared" si="383"/>
        <v>1300</v>
      </c>
      <c r="AX36" s="6">
        <v>269000</v>
      </c>
      <c r="AY36" s="6"/>
      <c r="AZ36" s="6">
        <f t="shared" si="384"/>
        <v>269000</v>
      </c>
      <c r="BA36" s="6"/>
      <c r="BB36" s="6"/>
      <c r="BC36" s="6">
        <f t="shared" si="385"/>
        <v>0</v>
      </c>
      <c r="BD36" s="6">
        <f>SUM([1]Önkormányzat!$BW$312)</f>
        <v>0</v>
      </c>
      <c r="BE36" s="6"/>
      <c r="BF36" s="6">
        <f t="shared" si="386"/>
        <v>0</v>
      </c>
      <c r="BG36" s="6">
        <v>58944</v>
      </c>
      <c r="BH36" s="6"/>
      <c r="BI36" s="6">
        <f t="shared" si="387"/>
        <v>58944</v>
      </c>
      <c r="BJ36" s="6"/>
      <c r="BK36" s="6"/>
      <c r="BL36" s="6">
        <f t="shared" si="388"/>
        <v>0</v>
      </c>
      <c r="BM36" s="6">
        <f>SUM([1]Önkormányzat!$CI$312)</f>
        <v>0</v>
      </c>
      <c r="BN36" s="6"/>
      <c r="BO36" s="6">
        <f t="shared" si="389"/>
        <v>0</v>
      </c>
      <c r="BP36" s="6">
        <f>'bevétel 11601 cím '!B6</f>
        <v>74200</v>
      </c>
      <c r="BQ36" s="6">
        <f>'bevétel 11601 cím '!C6</f>
        <v>0</v>
      </c>
      <c r="BR36" s="6">
        <f>'bevétel 11601 cím '!D6</f>
        <v>74200</v>
      </c>
      <c r="BS36" s="6">
        <f>SUM([1]Önkormányzat!$CV$312)</f>
        <v>0</v>
      </c>
      <c r="BT36" s="6"/>
      <c r="BU36" s="6">
        <f t="shared" si="391"/>
        <v>0</v>
      </c>
      <c r="BV36" s="6"/>
      <c r="BW36" s="6"/>
      <c r="BX36" s="6">
        <f t="shared" si="392"/>
        <v>0</v>
      </c>
      <c r="BY36" s="6">
        <f>SUM([1]Önkormányzat!$DD$312)</f>
        <v>0</v>
      </c>
      <c r="BZ36" s="6"/>
      <c r="CA36" s="6">
        <f t="shared" si="393"/>
        <v>0</v>
      </c>
      <c r="CB36" s="6"/>
      <c r="CC36" s="6"/>
      <c r="CD36" s="6">
        <f t="shared" si="394"/>
        <v>0</v>
      </c>
      <c r="CE36" s="6">
        <f>'bevétel 11602'!B24</f>
        <v>2097780</v>
      </c>
      <c r="CF36" s="6">
        <f>'bevétel 11602'!C24</f>
        <v>0</v>
      </c>
      <c r="CG36" s="6">
        <f>'bevétel 11602'!D24</f>
        <v>2097780</v>
      </c>
      <c r="CH36" s="6"/>
      <c r="CI36" s="6"/>
      <c r="CJ36" s="6">
        <f t="shared" si="396"/>
        <v>0</v>
      </c>
      <c r="CK36" s="6"/>
      <c r="CL36" s="6"/>
      <c r="CM36" s="6">
        <f t="shared" si="397"/>
        <v>0</v>
      </c>
      <c r="CN36" s="6"/>
      <c r="CO36" s="6"/>
      <c r="CP36" s="6">
        <f t="shared" si="398"/>
        <v>0</v>
      </c>
      <c r="CQ36" s="6"/>
      <c r="CR36" s="6"/>
      <c r="CS36" s="6">
        <f t="shared" si="399"/>
        <v>0</v>
      </c>
      <c r="CT36" s="6"/>
      <c r="CU36" s="6"/>
      <c r="CV36" s="6">
        <f t="shared" si="400"/>
        <v>0</v>
      </c>
      <c r="CW36" s="6">
        <f>SUM([1]Önkormányzat!$EB$312)</f>
        <v>0</v>
      </c>
      <c r="CX36" s="6"/>
      <c r="CY36" s="6">
        <f t="shared" si="401"/>
        <v>0</v>
      </c>
      <c r="CZ36" s="6">
        <f>SUM([1]Önkormányzat!$AC$312)</f>
        <v>0</v>
      </c>
      <c r="DA36" s="6"/>
      <c r="DB36" s="6">
        <f t="shared" si="402"/>
        <v>0</v>
      </c>
      <c r="DC36" s="6"/>
      <c r="DD36" s="6"/>
      <c r="DE36" s="6">
        <f t="shared" si="403"/>
        <v>0</v>
      </c>
      <c r="DF36" s="6">
        <f>SUM([1]Önkormányzat!$DN$312)</f>
        <v>0</v>
      </c>
      <c r="DG36" s="6"/>
      <c r="DH36" s="6">
        <f t="shared" si="404"/>
        <v>0</v>
      </c>
      <c r="DI36" s="6">
        <v>15000</v>
      </c>
      <c r="DJ36" s="6"/>
      <c r="DK36" s="6">
        <f t="shared" si="405"/>
        <v>15000</v>
      </c>
      <c r="DL36" s="6"/>
      <c r="DM36" s="6"/>
      <c r="DN36" s="6">
        <f t="shared" si="406"/>
        <v>0</v>
      </c>
      <c r="DO36" s="6"/>
      <c r="DP36" s="6"/>
      <c r="DQ36" s="6">
        <f t="shared" si="407"/>
        <v>0</v>
      </c>
      <c r="DR36" s="595">
        <f t="shared" si="408"/>
        <v>4050838</v>
      </c>
      <c r="DS36" s="595">
        <f t="shared" si="409"/>
        <v>0</v>
      </c>
      <c r="DT36" s="595">
        <f t="shared" si="410"/>
        <v>4050838</v>
      </c>
      <c r="DU36" s="7"/>
      <c r="DV36" s="7"/>
      <c r="DW36" s="7"/>
      <c r="DX36" s="6"/>
      <c r="DY36" s="6"/>
      <c r="DZ36" s="6"/>
      <c r="EA36" s="6"/>
      <c r="EB36" s="6"/>
      <c r="EC36" s="6"/>
      <c r="ED36" s="6">
        <v>4000</v>
      </c>
      <c r="EE36" s="6"/>
      <c r="EF36" s="6">
        <f t="shared" si="411"/>
        <v>4000</v>
      </c>
      <c r="EG36" s="6">
        <f>SUM([1]Hivatal!$Z292)</f>
        <v>0</v>
      </c>
      <c r="EH36" s="6"/>
      <c r="EI36" s="6">
        <f t="shared" si="412"/>
        <v>0</v>
      </c>
      <c r="EJ36" s="6">
        <f>SUM([1]Hivatal!$AJ292)</f>
        <v>0</v>
      </c>
      <c r="EK36" s="6"/>
      <c r="EL36" s="6">
        <f t="shared" si="413"/>
        <v>0</v>
      </c>
      <c r="EM36" s="6">
        <f>SUM([1]Hivatal!$AD292)</f>
        <v>0</v>
      </c>
      <c r="EN36" s="6"/>
      <c r="EO36" s="6">
        <f t="shared" si="414"/>
        <v>0</v>
      </c>
      <c r="EP36" s="6">
        <f>SUM([1]Hivatal!$AR292)</f>
        <v>0</v>
      </c>
      <c r="EQ36" s="6"/>
      <c r="ER36" s="6">
        <f t="shared" si="415"/>
        <v>0</v>
      </c>
      <c r="ES36" s="6">
        <f>SUM([1]Hivatal!$AZ292)</f>
        <v>0</v>
      </c>
      <c r="ET36" s="6"/>
      <c r="EU36" s="6">
        <f t="shared" si="416"/>
        <v>0</v>
      </c>
      <c r="EV36" s="595">
        <f t="shared" si="417"/>
        <v>4000</v>
      </c>
      <c r="EW36" s="595">
        <f t="shared" si="418"/>
        <v>0</v>
      </c>
      <c r="EX36" s="595">
        <f t="shared" si="419"/>
        <v>4000</v>
      </c>
      <c r="EY36" s="6"/>
      <c r="EZ36" s="6"/>
      <c r="FA36" s="6"/>
      <c r="FB36" s="6">
        <v>40000</v>
      </c>
      <c r="FC36" s="6">
        <f>301</f>
        <v>301</v>
      </c>
      <c r="FD36" s="6">
        <f t="shared" si="420"/>
        <v>40301</v>
      </c>
      <c r="FE36" s="6"/>
      <c r="FF36" s="6"/>
      <c r="FG36" s="6">
        <f t="shared" si="421"/>
        <v>0</v>
      </c>
      <c r="FH36" s="6"/>
      <c r="FI36" s="6"/>
      <c r="FJ36" s="6">
        <f t="shared" si="422"/>
        <v>0</v>
      </c>
      <c r="FK36" s="6"/>
      <c r="FL36" s="6"/>
      <c r="FM36" s="6">
        <f t="shared" si="423"/>
        <v>0</v>
      </c>
      <c r="FN36" s="6">
        <v>28631</v>
      </c>
      <c r="FO36" s="6"/>
      <c r="FP36" s="6">
        <f t="shared" si="424"/>
        <v>28631</v>
      </c>
      <c r="FQ36" s="6">
        <v>6170</v>
      </c>
      <c r="FR36" s="6"/>
      <c r="FS36" s="6">
        <f t="shared" si="425"/>
        <v>6170</v>
      </c>
      <c r="FT36" s="6">
        <v>2979</v>
      </c>
      <c r="FU36" s="6"/>
      <c r="FV36" s="6">
        <f t="shared" si="426"/>
        <v>2979</v>
      </c>
      <c r="FW36" s="6">
        <v>13603</v>
      </c>
      <c r="FX36" s="6"/>
      <c r="FY36" s="6">
        <f t="shared" si="427"/>
        <v>13603</v>
      </c>
      <c r="FZ36" s="6"/>
      <c r="GA36" s="6"/>
      <c r="GB36" s="6">
        <f t="shared" si="428"/>
        <v>0</v>
      </c>
      <c r="GC36" s="6"/>
      <c r="GD36" s="6"/>
      <c r="GE36" s="6">
        <f t="shared" si="429"/>
        <v>0</v>
      </c>
      <c r="GF36" s="6">
        <v>102188</v>
      </c>
      <c r="GG36" s="6"/>
      <c r="GH36" s="6">
        <f t="shared" si="430"/>
        <v>102188</v>
      </c>
      <c r="GI36" s="6"/>
      <c r="GJ36" s="6"/>
      <c r="GK36" s="6">
        <f t="shared" si="431"/>
        <v>0</v>
      </c>
      <c r="GL36" s="595">
        <f t="shared" si="432"/>
        <v>193571</v>
      </c>
      <c r="GM36" s="595">
        <f t="shared" si="433"/>
        <v>301</v>
      </c>
      <c r="GN36" s="595">
        <f t="shared" si="434"/>
        <v>193872</v>
      </c>
      <c r="GO36" s="7">
        <v>46887</v>
      </c>
      <c r="GP36" s="7">
        <f>178+469</f>
        <v>647</v>
      </c>
      <c r="GQ36" s="7">
        <f t="shared" si="435"/>
        <v>47534</v>
      </c>
      <c r="GR36" s="7">
        <f>24650+4000</f>
        <v>28650</v>
      </c>
      <c r="GS36" s="7"/>
      <c r="GT36" s="7">
        <f t="shared" si="436"/>
        <v>28650</v>
      </c>
      <c r="GU36" s="7"/>
      <c r="GV36" s="7">
        <f>1037+141+631</f>
        <v>1809</v>
      </c>
      <c r="GW36" s="7">
        <f t="shared" si="437"/>
        <v>1809</v>
      </c>
      <c r="GX36" s="7">
        <f t="shared" si="438"/>
        <v>269108</v>
      </c>
      <c r="GY36" s="7">
        <f t="shared" si="439"/>
        <v>2757</v>
      </c>
      <c r="GZ36" s="7">
        <f t="shared" si="440"/>
        <v>271865</v>
      </c>
      <c r="HA36" s="344">
        <f t="shared" si="67"/>
        <v>4323946</v>
      </c>
      <c r="HB36" s="344">
        <f t="shared" si="441"/>
        <v>2757</v>
      </c>
      <c r="HC36" s="131">
        <f t="shared" si="442"/>
        <v>4326703</v>
      </c>
    </row>
    <row r="37" spans="1:211" s="12" customFormat="1" x14ac:dyDescent="0.2">
      <c r="A37" s="121" t="s">
        <v>404</v>
      </c>
      <c r="B37" s="5">
        <f>B38+B39</f>
        <v>0</v>
      </c>
      <c r="C37" s="5">
        <f t="shared" ref="C37:BO37" si="443">C38+C39</f>
        <v>0</v>
      </c>
      <c r="D37" s="5">
        <f t="shared" si="443"/>
        <v>0</v>
      </c>
      <c r="E37" s="5">
        <f t="shared" si="443"/>
        <v>0</v>
      </c>
      <c r="F37" s="5">
        <f t="shared" si="443"/>
        <v>0</v>
      </c>
      <c r="G37" s="5">
        <f t="shared" si="443"/>
        <v>0</v>
      </c>
      <c r="H37" s="5">
        <f t="shared" si="443"/>
        <v>0</v>
      </c>
      <c r="I37" s="5">
        <f t="shared" si="443"/>
        <v>0</v>
      </c>
      <c r="J37" s="5">
        <f t="shared" si="443"/>
        <v>0</v>
      </c>
      <c r="K37" s="5">
        <f t="shared" si="443"/>
        <v>0</v>
      </c>
      <c r="L37" s="5">
        <f t="shared" si="443"/>
        <v>0</v>
      </c>
      <c r="M37" s="5">
        <f t="shared" si="443"/>
        <v>0</v>
      </c>
      <c r="N37" s="5">
        <f t="shared" si="443"/>
        <v>0</v>
      </c>
      <c r="O37" s="5">
        <f t="shared" si="443"/>
        <v>0</v>
      </c>
      <c r="P37" s="5">
        <f t="shared" si="443"/>
        <v>0</v>
      </c>
      <c r="Q37" s="5">
        <f t="shared" si="443"/>
        <v>0</v>
      </c>
      <c r="R37" s="5">
        <f t="shared" si="443"/>
        <v>0</v>
      </c>
      <c r="S37" s="5">
        <f t="shared" si="443"/>
        <v>0</v>
      </c>
      <c r="T37" s="5">
        <f t="shared" si="443"/>
        <v>0</v>
      </c>
      <c r="U37" s="5">
        <f t="shared" si="443"/>
        <v>0</v>
      </c>
      <c r="V37" s="5">
        <f t="shared" si="443"/>
        <v>0</v>
      </c>
      <c r="W37" s="5">
        <f t="shared" si="443"/>
        <v>0</v>
      </c>
      <c r="X37" s="5">
        <f t="shared" si="443"/>
        <v>0</v>
      </c>
      <c r="Y37" s="5">
        <f t="shared" si="443"/>
        <v>0</v>
      </c>
      <c r="Z37" s="5">
        <f t="shared" si="443"/>
        <v>0</v>
      </c>
      <c r="AA37" s="5">
        <f t="shared" si="443"/>
        <v>0</v>
      </c>
      <c r="AB37" s="5">
        <f t="shared" si="443"/>
        <v>0</v>
      </c>
      <c r="AC37" s="5">
        <f t="shared" si="443"/>
        <v>0</v>
      </c>
      <c r="AD37" s="5">
        <f t="shared" si="443"/>
        <v>0</v>
      </c>
      <c r="AE37" s="5">
        <f t="shared" si="443"/>
        <v>0</v>
      </c>
      <c r="AF37" s="5">
        <f t="shared" si="443"/>
        <v>0</v>
      </c>
      <c r="AG37" s="5">
        <f t="shared" si="443"/>
        <v>0</v>
      </c>
      <c r="AH37" s="5">
        <f t="shared" si="443"/>
        <v>0</v>
      </c>
      <c r="AI37" s="5">
        <f t="shared" si="443"/>
        <v>0</v>
      </c>
      <c r="AJ37" s="5">
        <f t="shared" si="443"/>
        <v>0</v>
      </c>
      <c r="AK37" s="5">
        <f t="shared" si="443"/>
        <v>0</v>
      </c>
      <c r="AL37" s="5">
        <f t="shared" si="443"/>
        <v>0</v>
      </c>
      <c r="AM37" s="5">
        <f t="shared" si="443"/>
        <v>0</v>
      </c>
      <c r="AN37" s="5">
        <f t="shared" si="443"/>
        <v>0</v>
      </c>
      <c r="AO37" s="5">
        <f t="shared" si="443"/>
        <v>0</v>
      </c>
      <c r="AP37" s="5">
        <f t="shared" si="443"/>
        <v>0</v>
      </c>
      <c r="AQ37" s="5">
        <f t="shared" si="443"/>
        <v>0</v>
      </c>
      <c r="AR37" s="5">
        <f t="shared" si="443"/>
        <v>0</v>
      </c>
      <c r="AS37" s="5">
        <f t="shared" si="443"/>
        <v>0</v>
      </c>
      <c r="AT37" s="5">
        <f t="shared" si="443"/>
        <v>0</v>
      </c>
      <c r="AU37" s="5">
        <f t="shared" si="443"/>
        <v>0</v>
      </c>
      <c r="AV37" s="5">
        <f t="shared" si="443"/>
        <v>0</v>
      </c>
      <c r="AW37" s="5">
        <f t="shared" si="443"/>
        <v>0</v>
      </c>
      <c r="AX37" s="5">
        <f t="shared" si="443"/>
        <v>0</v>
      </c>
      <c r="AY37" s="5">
        <f t="shared" si="443"/>
        <v>0</v>
      </c>
      <c r="AZ37" s="5">
        <f t="shared" si="443"/>
        <v>0</v>
      </c>
      <c r="BA37" s="5">
        <f t="shared" si="443"/>
        <v>0</v>
      </c>
      <c r="BB37" s="5">
        <f t="shared" si="443"/>
        <v>0</v>
      </c>
      <c r="BC37" s="5">
        <f t="shared" si="443"/>
        <v>0</v>
      </c>
      <c r="BD37" s="5">
        <f t="shared" si="443"/>
        <v>0</v>
      </c>
      <c r="BE37" s="5">
        <f t="shared" si="443"/>
        <v>0</v>
      </c>
      <c r="BF37" s="5">
        <f t="shared" si="443"/>
        <v>0</v>
      </c>
      <c r="BG37" s="5">
        <f t="shared" si="443"/>
        <v>0</v>
      </c>
      <c r="BH37" s="5">
        <f t="shared" si="443"/>
        <v>0</v>
      </c>
      <c r="BI37" s="5">
        <f t="shared" si="443"/>
        <v>0</v>
      </c>
      <c r="BJ37" s="5">
        <f t="shared" si="443"/>
        <v>0</v>
      </c>
      <c r="BK37" s="5">
        <f t="shared" si="443"/>
        <v>0</v>
      </c>
      <c r="BL37" s="5">
        <f t="shared" si="443"/>
        <v>0</v>
      </c>
      <c r="BM37" s="5">
        <f t="shared" si="443"/>
        <v>0</v>
      </c>
      <c r="BN37" s="5">
        <f t="shared" si="443"/>
        <v>0</v>
      </c>
      <c r="BO37" s="5">
        <f t="shared" si="443"/>
        <v>0</v>
      </c>
      <c r="BP37" s="5">
        <f t="shared" ref="BP37:DR37" si="444">BP38+BP39</f>
        <v>0</v>
      </c>
      <c r="BQ37" s="5">
        <f t="shared" si="444"/>
        <v>0</v>
      </c>
      <c r="BR37" s="5">
        <f t="shared" si="444"/>
        <v>0</v>
      </c>
      <c r="BS37" s="5">
        <f t="shared" si="444"/>
        <v>0</v>
      </c>
      <c r="BT37" s="5">
        <f t="shared" si="444"/>
        <v>0</v>
      </c>
      <c r="BU37" s="5">
        <f t="shared" si="444"/>
        <v>0</v>
      </c>
      <c r="BV37" s="5">
        <f t="shared" si="444"/>
        <v>0</v>
      </c>
      <c r="BW37" s="5">
        <f t="shared" si="444"/>
        <v>0</v>
      </c>
      <c r="BX37" s="5">
        <f t="shared" si="444"/>
        <v>0</v>
      </c>
      <c r="BY37" s="5">
        <f t="shared" si="444"/>
        <v>178609</v>
      </c>
      <c r="BZ37" s="5">
        <f t="shared" si="444"/>
        <v>0</v>
      </c>
      <c r="CA37" s="5">
        <f t="shared" si="444"/>
        <v>178609</v>
      </c>
      <c r="CB37" s="5">
        <f t="shared" si="444"/>
        <v>0</v>
      </c>
      <c r="CC37" s="5">
        <f t="shared" si="444"/>
        <v>0</v>
      </c>
      <c r="CD37" s="5">
        <f t="shared" si="444"/>
        <v>0</v>
      </c>
      <c r="CE37" s="5">
        <f t="shared" si="444"/>
        <v>0</v>
      </c>
      <c r="CF37" s="5">
        <f t="shared" si="444"/>
        <v>0</v>
      </c>
      <c r="CG37" s="5">
        <f t="shared" si="444"/>
        <v>0</v>
      </c>
      <c r="CH37" s="5">
        <f t="shared" si="444"/>
        <v>0</v>
      </c>
      <c r="CI37" s="5">
        <f t="shared" si="444"/>
        <v>0</v>
      </c>
      <c r="CJ37" s="5">
        <f t="shared" si="444"/>
        <v>0</v>
      </c>
      <c r="CK37" s="5">
        <f t="shared" si="444"/>
        <v>0</v>
      </c>
      <c r="CL37" s="5">
        <f t="shared" si="444"/>
        <v>0</v>
      </c>
      <c r="CM37" s="5">
        <f t="shared" si="444"/>
        <v>0</v>
      </c>
      <c r="CN37" s="5">
        <f t="shared" si="444"/>
        <v>0</v>
      </c>
      <c r="CO37" s="5">
        <f t="shared" si="444"/>
        <v>0</v>
      </c>
      <c r="CP37" s="5">
        <f t="shared" si="444"/>
        <v>0</v>
      </c>
      <c r="CQ37" s="5">
        <f t="shared" si="444"/>
        <v>0</v>
      </c>
      <c r="CR37" s="5">
        <f t="shared" si="444"/>
        <v>0</v>
      </c>
      <c r="CS37" s="5">
        <f t="shared" si="444"/>
        <v>0</v>
      </c>
      <c r="CT37" s="5">
        <f t="shared" si="444"/>
        <v>0</v>
      </c>
      <c r="CU37" s="5">
        <f t="shared" si="444"/>
        <v>0</v>
      </c>
      <c r="CV37" s="5">
        <f t="shared" si="444"/>
        <v>0</v>
      </c>
      <c r="CW37" s="5">
        <f t="shared" si="444"/>
        <v>0</v>
      </c>
      <c r="CX37" s="5">
        <f t="shared" si="444"/>
        <v>0</v>
      </c>
      <c r="CY37" s="5">
        <f t="shared" si="444"/>
        <v>0</v>
      </c>
      <c r="CZ37" s="5">
        <f t="shared" si="444"/>
        <v>0</v>
      </c>
      <c r="DA37" s="5">
        <f t="shared" si="444"/>
        <v>0</v>
      </c>
      <c r="DB37" s="5">
        <f t="shared" si="444"/>
        <v>0</v>
      </c>
      <c r="DC37" s="5">
        <f t="shared" si="444"/>
        <v>0</v>
      </c>
      <c r="DD37" s="5">
        <f t="shared" si="444"/>
        <v>0</v>
      </c>
      <c r="DE37" s="5">
        <f t="shared" si="444"/>
        <v>0</v>
      </c>
      <c r="DF37" s="5">
        <f t="shared" si="444"/>
        <v>0</v>
      </c>
      <c r="DG37" s="5">
        <f t="shared" si="444"/>
        <v>0</v>
      </c>
      <c r="DH37" s="5">
        <f t="shared" si="444"/>
        <v>0</v>
      </c>
      <c r="DI37" s="5">
        <f t="shared" si="444"/>
        <v>0</v>
      </c>
      <c r="DJ37" s="5">
        <f t="shared" si="444"/>
        <v>0</v>
      </c>
      <c r="DK37" s="5">
        <f t="shared" si="444"/>
        <v>0</v>
      </c>
      <c r="DL37" s="5">
        <f t="shared" si="444"/>
        <v>0</v>
      </c>
      <c r="DM37" s="5">
        <f t="shared" si="444"/>
        <v>0</v>
      </c>
      <c r="DN37" s="5">
        <f t="shared" si="444"/>
        <v>0</v>
      </c>
      <c r="DO37" s="5">
        <f t="shared" si="444"/>
        <v>30029</v>
      </c>
      <c r="DP37" s="5">
        <f t="shared" si="444"/>
        <v>0</v>
      </c>
      <c r="DQ37" s="5">
        <f t="shared" si="444"/>
        <v>30029</v>
      </c>
      <c r="DR37" s="596">
        <f t="shared" si="444"/>
        <v>208638</v>
      </c>
      <c r="DS37" s="596">
        <f t="shared" ref="DS37" si="445">DS38+DS39</f>
        <v>0</v>
      </c>
      <c r="DT37" s="596">
        <f t="shared" ref="DT37" si="446">DT38+DT39</f>
        <v>208638</v>
      </c>
      <c r="DU37" s="5">
        <f t="shared" ref="DU37:EV37" si="447">DU38+DU39</f>
        <v>0</v>
      </c>
      <c r="DV37" s="5">
        <f t="shared" si="447"/>
        <v>0</v>
      </c>
      <c r="DW37" s="5">
        <f t="shared" si="447"/>
        <v>0</v>
      </c>
      <c r="DX37" s="5">
        <f t="shared" si="447"/>
        <v>0</v>
      </c>
      <c r="DY37" s="5">
        <f t="shared" si="447"/>
        <v>0</v>
      </c>
      <c r="DZ37" s="5">
        <f t="shared" si="447"/>
        <v>0</v>
      </c>
      <c r="EA37" s="5">
        <f t="shared" si="447"/>
        <v>0</v>
      </c>
      <c r="EB37" s="5">
        <f t="shared" si="447"/>
        <v>0</v>
      </c>
      <c r="EC37" s="5">
        <f t="shared" si="447"/>
        <v>0</v>
      </c>
      <c r="ED37" s="5">
        <f t="shared" si="447"/>
        <v>0</v>
      </c>
      <c r="EE37" s="5">
        <f t="shared" si="447"/>
        <v>0</v>
      </c>
      <c r="EF37" s="5">
        <f t="shared" si="447"/>
        <v>0</v>
      </c>
      <c r="EG37" s="5">
        <f t="shared" si="447"/>
        <v>0</v>
      </c>
      <c r="EH37" s="5">
        <f t="shared" si="447"/>
        <v>0</v>
      </c>
      <c r="EI37" s="5">
        <f t="shared" ref="EI37" si="448">EI38+EI39</f>
        <v>0</v>
      </c>
      <c r="EJ37" s="5">
        <f t="shared" si="447"/>
        <v>0</v>
      </c>
      <c r="EK37" s="5">
        <f t="shared" si="447"/>
        <v>0</v>
      </c>
      <c r="EL37" s="5">
        <f t="shared" ref="EL37" si="449">EL38+EL39</f>
        <v>0</v>
      </c>
      <c r="EM37" s="5">
        <f t="shared" si="447"/>
        <v>0</v>
      </c>
      <c r="EN37" s="5">
        <f t="shared" si="447"/>
        <v>0</v>
      </c>
      <c r="EO37" s="5">
        <f t="shared" ref="EO37" si="450">EO38+EO39</f>
        <v>0</v>
      </c>
      <c r="EP37" s="5">
        <f t="shared" si="447"/>
        <v>0</v>
      </c>
      <c r="EQ37" s="5">
        <f t="shared" si="447"/>
        <v>0</v>
      </c>
      <c r="ER37" s="5">
        <f t="shared" ref="ER37" si="451">ER38+ER39</f>
        <v>0</v>
      </c>
      <c r="ES37" s="5">
        <f t="shared" si="447"/>
        <v>0</v>
      </c>
      <c r="ET37" s="5">
        <f t="shared" si="447"/>
        <v>0</v>
      </c>
      <c r="EU37" s="5">
        <f t="shared" ref="EU37" si="452">EU38+EU39</f>
        <v>0</v>
      </c>
      <c r="EV37" s="596">
        <f t="shared" si="447"/>
        <v>0</v>
      </c>
      <c r="EW37" s="596">
        <f t="shared" ref="EW37:EX37" si="453">EW38+EW39</f>
        <v>0</v>
      </c>
      <c r="EX37" s="596">
        <f t="shared" si="453"/>
        <v>0</v>
      </c>
      <c r="EY37" s="5">
        <f>EY38+EY39</f>
        <v>0</v>
      </c>
      <c r="EZ37" s="5">
        <f t="shared" ref="EZ37:GL37" si="454">EZ38+EZ39</f>
        <v>0</v>
      </c>
      <c r="FA37" s="5">
        <f t="shared" si="454"/>
        <v>0</v>
      </c>
      <c r="FB37" s="5">
        <f t="shared" si="454"/>
        <v>0</v>
      </c>
      <c r="FC37" s="5">
        <f t="shared" si="454"/>
        <v>0</v>
      </c>
      <c r="FD37" s="5">
        <f t="shared" si="454"/>
        <v>0</v>
      </c>
      <c r="FE37" s="5">
        <f t="shared" si="454"/>
        <v>0</v>
      </c>
      <c r="FF37" s="5">
        <f t="shared" si="454"/>
        <v>0</v>
      </c>
      <c r="FG37" s="5">
        <f t="shared" si="454"/>
        <v>0</v>
      </c>
      <c r="FH37" s="5">
        <f t="shared" si="454"/>
        <v>0</v>
      </c>
      <c r="FI37" s="5">
        <f t="shared" si="454"/>
        <v>0</v>
      </c>
      <c r="FJ37" s="5">
        <f t="shared" si="454"/>
        <v>0</v>
      </c>
      <c r="FK37" s="5">
        <f t="shared" si="454"/>
        <v>0</v>
      </c>
      <c r="FL37" s="5">
        <f t="shared" si="454"/>
        <v>0</v>
      </c>
      <c r="FM37" s="5">
        <f t="shared" si="454"/>
        <v>0</v>
      </c>
      <c r="FN37" s="5">
        <f t="shared" si="454"/>
        <v>0</v>
      </c>
      <c r="FO37" s="5">
        <f t="shared" si="454"/>
        <v>0</v>
      </c>
      <c r="FP37" s="5">
        <f t="shared" si="454"/>
        <v>0</v>
      </c>
      <c r="FQ37" s="5">
        <f t="shared" si="454"/>
        <v>0</v>
      </c>
      <c r="FR37" s="5">
        <f t="shared" si="454"/>
        <v>0</v>
      </c>
      <c r="FS37" s="5">
        <f t="shared" si="454"/>
        <v>0</v>
      </c>
      <c r="FT37" s="5">
        <f t="shared" si="454"/>
        <v>0</v>
      </c>
      <c r="FU37" s="5">
        <f t="shared" si="454"/>
        <v>0</v>
      </c>
      <c r="FV37" s="5">
        <f t="shared" si="454"/>
        <v>0</v>
      </c>
      <c r="FW37" s="5">
        <f t="shared" si="454"/>
        <v>0</v>
      </c>
      <c r="FX37" s="5">
        <f t="shared" si="454"/>
        <v>0</v>
      </c>
      <c r="FY37" s="5">
        <f t="shared" si="454"/>
        <v>0</v>
      </c>
      <c r="FZ37" s="5">
        <f t="shared" si="454"/>
        <v>0</v>
      </c>
      <c r="GA37" s="5">
        <f t="shared" si="454"/>
        <v>0</v>
      </c>
      <c r="GB37" s="5">
        <f t="shared" si="454"/>
        <v>0</v>
      </c>
      <c r="GC37" s="5">
        <f t="shared" si="454"/>
        <v>0</v>
      </c>
      <c r="GD37" s="5">
        <f t="shared" si="454"/>
        <v>0</v>
      </c>
      <c r="GE37" s="5">
        <f t="shared" si="454"/>
        <v>0</v>
      </c>
      <c r="GF37" s="5">
        <f t="shared" si="454"/>
        <v>0</v>
      </c>
      <c r="GG37" s="5">
        <f t="shared" si="454"/>
        <v>0</v>
      </c>
      <c r="GH37" s="5">
        <f t="shared" si="454"/>
        <v>0</v>
      </c>
      <c r="GI37" s="5">
        <f t="shared" si="454"/>
        <v>0</v>
      </c>
      <c r="GJ37" s="5">
        <f t="shared" si="454"/>
        <v>0</v>
      </c>
      <c r="GK37" s="5">
        <f t="shared" si="454"/>
        <v>0</v>
      </c>
      <c r="GL37" s="596">
        <f t="shared" si="454"/>
        <v>0</v>
      </c>
      <c r="GM37" s="596">
        <f t="shared" ref="GM37" si="455">GM38+GM39</f>
        <v>0</v>
      </c>
      <c r="GN37" s="596">
        <f t="shared" ref="GN37" si="456">GN38+GN39</f>
        <v>0</v>
      </c>
      <c r="GO37" s="5">
        <f>GO38+GO39</f>
        <v>0</v>
      </c>
      <c r="GP37" s="5">
        <f t="shared" ref="GP37:HA37" si="457">GP38+GP39</f>
        <v>0</v>
      </c>
      <c r="GQ37" s="5">
        <f t="shared" si="457"/>
        <v>0</v>
      </c>
      <c r="GR37" s="5">
        <f t="shared" si="457"/>
        <v>0</v>
      </c>
      <c r="GS37" s="5">
        <f t="shared" si="457"/>
        <v>0</v>
      </c>
      <c r="GT37" s="5">
        <f t="shared" si="457"/>
        <v>0</v>
      </c>
      <c r="GU37" s="5">
        <f t="shared" si="457"/>
        <v>0</v>
      </c>
      <c r="GV37" s="5">
        <f t="shared" si="457"/>
        <v>0</v>
      </c>
      <c r="GW37" s="5">
        <f t="shared" si="457"/>
        <v>0</v>
      </c>
      <c r="GX37" s="5">
        <f t="shared" si="457"/>
        <v>0</v>
      </c>
      <c r="GY37" s="5">
        <f t="shared" ref="GY37" si="458">GY38+GY39</f>
        <v>0</v>
      </c>
      <c r="GZ37" s="5">
        <f t="shared" ref="GZ37" si="459">GZ38+GZ39</f>
        <v>0</v>
      </c>
      <c r="HA37" s="5">
        <f t="shared" si="457"/>
        <v>208638</v>
      </c>
      <c r="HB37" s="5">
        <f t="shared" ref="HB37" si="460">HB38+HB39</f>
        <v>0</v>
      </c>
      <c r="HC37" s="115">
        <f t="shared" ref="HC37" si="461">HC38+HC39</f>
        <v>208638</v>
      </c>
    </row>
    <row r="38" spans="1:211" x14ac:dyDescent="0.2">
      <c r="A38" s="120" t="s">
        <v>405</v>
      </c>
      <c r="B38" s="6"/>
      <c r="C38" s="6"/>
      <c r="D38" s="6">
        <f t="shared" ref="D38:D39" si="462">SUM(B38:C38)</f>
        <v>0</v>
      </c>
      <c r="E38" s="6"/>
      <c r="F38" s="6"/>
      <c r="G38" s="6">
        <f t="shared" ref="G38:G39" si="463">SUM(E38:F38)</f>
        <v>0</v>
      </c>
      <c r="H38" s="6"/>
      <c r="I38" s="6"/>
      <c r="J38" s="6">
        <f t="shared" ref="J38:J39" si="464">SUM(H38:I38)</f>
        <v>0</v>
      </c>
      <c r="K38" s="6"/>
      <c r="L38" s="6"/>
      <c r="M38" s="6">
        <f t="shared" ref="M38:M39" si="465">SUM(K38:L38)</f>
        <v>0</v>
      </c>
      <c r="N38" s="6"/>
      <c r="O38" s="6"/>
      <c r="P38" s="6">
        <f t="shared" ref="P38:P39" si="466">SUM(N38:O38)</f>
        <v>0</v>
      </c>
      <c r="Q38" s="6"/>
      <c r="R38" s="6"/>
      <c r="S38" s="6">
        <f t="shared" ref="S38:S39" si="467">SUM(Q38:R38)</f>
        <v>0</v>
      </c>
      <c r="T38" s="6"/>
      <c r="U38" s="6"/>
      <c r="V38" s="6">
        <f t="shared" ref="V38:V39" si="468">SUM(T38:U38)</f>
        <v>0</v>
      </c>
      <c r="W38" s="6"/>
      <c r="X38" s="6"/>
      <c r="Y38" s="6">
        <f t="shared" ref="Y38:Y39" si="469">SUM(W38:X38)</f>
        <v>0</v>
      </c>
      <c r="Z38" s="6"/>
      <c r="AA38" s="6"/>
      <c r="AB38" s="6">
        <f t="shared" ref="AB38:AB39" si="470">SUM(Z38:AA38)</f>
        <v>0</v>
      </c>
      <c r="AC38" s="6"/>
      <c r="AD38" s="6"/>
      <c r="AE38" s="6">
        <f t="shared" ref="AE38:AE39" si="471">SUM(AC38:AD38)</f>
        <v>0</v>
      </c>
      <c r="AF38" s="6"/>
      <c r="AG38" s="6"/>
      <c r="AH38" s="6">
        <f t="shared" ref="AH38:AH39" si="472">SUM(AF38:AG38)</f>
        <v>0</v>
      </c>
      <c r="AI38" s="6"/>
      <c r="AJ38" s="6"/>
      <c r="AK38" s="6">
        <f t="shared" ref="AK38:AK39" si="473">SUM(AI38:AJ38)</f>
        <v>0</v>
      </c>
      <c r="AL38" s="6"/>
      <c r="AM38" s="6"/>
      <c r="AN38" s="6">
        <f t="shared" ref="AN38:AN39" si="474">SUM(AL38:AM38)</f>
        <v>0</v>
      </c>
      <c r="AO38" s="6"/>
      <c r="AP38" s="6"/>
      <c r="AQ38" s="6">
        <f t="shared" ref="AQ38:AQ39" si="475">SUM(AO38:AP38)</f>
        <v>0</v>
      </c>
      <c r="AR38" s="6"/>
      <c r="AS38" s="6"/>
      <c r="AT38" s="6">
        <f t="shared" ref="AT38:AT39" si="476">SUM(AR38:AS38)</f>
        <v>0</v>
      </c>
      <c r="AU38" s="6"/>
      <c r="AV38" s="6"/>
      <c r="AW38" s="6">
        <f t="shared" ref="AW38:AW39" si="477">SUM(AU38:AV38)</f>
        <v>0</v>
      </c>
      <c r="AX38" s="6"/>
      <c r="AY38" s="6"/>
      <c r="AZ38" s="6">
        <f t="shared" ref="AZ38:AZ39" si="478">SUM(AX38:AY38)</f>
        <v>0</v>
      </c>
      <c r="BA38" s="6"/>
      <c r="BB38" s="6"/>
      <c r="BC38" s="6">
        <f t="shared" ref="BC38:BC39" si="479">SUM(BA38:BB38)</f>
        <v>0</v>
      </c>
      <c r="BD38" s="6"/>
      <c r="BE38" s="6"/>
      <c r="BF38" s="6">
        <f t="shared" ref="BF38:BF39" si="480">SUM(BD38:BE38)</f>
        <v>0</v>
      </c>
      <c r="BG38" s="6"/>
      <c r="BH38" s="6"/>
      <c r="BI38" s="6">
        <f t="shared" ref="BI38:BI39" si="481">SUM(BG38:BH38)</f>
        <v>0</v>
      </c>
      <c r="BJ38" s="6"/>
      <c r="BK38" s="6"/>
      <c r="BL38" s="6">
        <f t="shared" ref="BL38:BL39" si="482">SUM(BJ38:BK38)</f>
        <v>0</v>
      </c>
      <c r="BM38" s="6"/>
      <c r="BN38" s="6"/>
      <c r="BO38" s="6">
        <f t="shared" ref="BO38:BO39" si="483">SUM(BM38:BN38)</f>
        <v>0</v>
      </c>
      <c r="BP38" s="6"/>
      <c r="BQ38" s="6"/>
      <c r="BR38" s="6">
        <f t="shared" ref="BR38:BR39" si="484">SUM(BP38:BQ38)</f>
        <v>0</v>
      </c>
      <c r="BS38" s="6"/>
      <c r="BT38" s="6"/>
      <c r="BU38" s="6">
        <f t="shared" ref="BU38:BU39" si="485">SUM(BS38:BT38)</f>
        <v>0</v>
      </c>
      <c r="BV38" s="6"/>
      <c r="BW38" s="6"/>
      <c r="BX38" s="6">
        <f t="shared" ref="BX38:BX39" si="486">SUM(BV38:BW38)</f>
        <v>0</v>
      </c>
      <c r="BY38" s="6"/>
      <c r="BZ38" s="6"/>
      <c r="CA38" s="6">
        <f t="shared" ref="CA38:CA39" si="487">SUM(BY38:BZ38)</f>
        <v>0</v>
      </c>
      <c r="CB38" s="6"/>
      <c r="CC38" s="6"/>
      <c r="CD38" s="6">
        <f t="shared" ref="CD38:CD39" si="488">SUM(CB38:CC38)</f>
        <v>0</v>
      </c>
      <c r="CE38" s="6"/>
      <c r="CF38" s="6"/>
      <c r="CG38" s="6">
        <f t="shared" ref="CG38:CG39" si="489">SUM(CE38:CF38)</f>
        <v>0</v>
      </c>
      <c r="CH38" s="6"/>
      <c r="CI38" s="6"/>
      <c r="CJ38" s="6">
        <f t="shared" ref="CJ38:CJ39" si="490">SUM(CH38:CI38)</f>
        <v>0</v>
      </c>
      <c r="CK38" s="6"/>
      <c r="CL38" s="6"/>
      <c r="CM38" s="6">
        <f t="shared" ref="CM38:CM39" si="491">SUM(CK38:CL38)</f>
        <v>0</v>
      </c>
      <c r="CN38" s="6"/>
      <c r="CO38" s="6"/>
      <c r="CP38" s="6">
        <f t="shared" ref="CP38:CP39" si="492">SUM(CN38:CO38)</f>
        <v>0</v>
      </c>
      <c r="CQ38" s="6"/>
      <c r="CR38" s="6"/>
      <c r="CS38" s="6">
        <f t="shared" ref="CS38:CS39" si="493">SUM(CQ38:CR38)</f>
        <v>0</v>
      </c>
      <c r="CT38" s="6"/>
      <c r="CU38" s="6"/>
      <c r="CV38" s="6">
        <f t="shared" ref="CV38:CV39" si="494">SUM(CT38:CU38)</f>
        <v>0</v>
      </c>
      <c r="CW38" s="6"/>
      <c r="CX38" s="6"/>
      <c r="CY38" s="6">
        <f t="shared" ref="CY38:CY39" si="495">SUM(CW38:CX38)</f>
        <v>0</v>
      </c>
      <c r="CZ38" s="6"/>
      <c r="DA38" s="6"/>
      <c r="DB38" s="6">
        <f t="shared" ref="DB38:DB39" si="496">SUM(CZ38:DA38)</f>
        <v>0</v>
      </c>
      <c r="DC38" s="6"/>
      <c r="DD38" s="6"/>
      <c r="DE38" s="6">
        <f t="shared" ref="DE38:DE39" si="497">SUM(DC38:DD38)</f>
        <v>0</v>
      </c>
      <c r="DF38" s="6"/>
      <c r="DG38" s="6"/>
      <c r="DH38" s="6">
        <f t="shared" ref="DH38:DH39" si="498">SUM(DF38:DG38)</f>
        <v>0</v>
      </c>
      <c r="DI38" s="6"/>
      <c r="DJ38" s="6"/>
      <c r="DK38" s="6">
        <f t="shared" ref="DK38:DK39" si="499">SUM(DI38:DJ38)</f>
        <v>0</v>
      </c>
      <c r="DL38" s="6"/>
      <c r="DM38" s="6"/>
      <c r="DN38" s="6">
        <f t="shared" ref="DN38:DN39" si="500">SUM(DL38:DM38)</f>
        <v>0</v>
      </c>
      <c r="DO38" s="6"/>
      <c r="DP38" s="6"/>
      <c r="DQ38" s="6">
        <f t="shared" ref="DQ38:DQ39" si="501">SUM(DO38:DP38)</f>
        <v>0</v>
      </c>
      <c r="DR38" s="595">
        <f t="shared" ref="DR38:DR39" si="502">B38+E38+H38+K38+N38+Q38+T38+W38+Z38+AC38+AF38+AI38+AL38+AO38+AR38+AU38+AX38+BA38+BD38+BG38+BJ38+BM38+BP38+BS38+BV38+BY38+CB38+CE38+CH38+CK38+CN38+CQ38+CT38+CW38+CZ38+DC38+DF38+DI38+DL38+DO38</f>
        <v>0</v>
      </c>
      <c r="DS38" s="595">
        <f t="shared" ref="DS38:DS39" si="503">C38+F38+I38+L38+O38+R38+U38+X38+AA38+AD38+AG38+AJ38+AM38+AP38+AS38+AV38+AY38+BB38+BE38+BH38+BK38+BN38+BQ38+BT38+BW38+BZ38+CC38+CF38+CI38+CL38+CO38+CR38+CU38+CX38+DA38+DD38+DG38+DJ38+DM38+DP38</f>
        <v>0</v>
      </c>
      <c r="DT38" s="595">
        <f t="shared" ref="DT38:DT39" si="504">D38+G38+J38+M38+P38+S38+V38+Y38+AB38+AE38+AH38+AK38+AN38+AQ38+AT38+AW38+AZ38+BC38+BF38+BI38+BL38+BO38+BR38+BU38+BX38+CA38+CD38+CG38+CJ38+CM38+CP38+CS38+CV38+CY38+DB38+DE38+DH38+DK38+DN38+DQ38</f>
        <v>0</v>
      </c>
      <c r="DU38" s="7"/>
      <c r="DV38" s="7"/>
      <c r="DW38" s="7"/>
      <c r="DX38" s="6"/>
      <c r="DY38" s="6"/>
      <c r="DZ38" s="6"/>
      <c r="EA38" s="6"/>
      <c r="EB38" s="6"/>
      <c r="EC38" s="6"/>
      <c r="ED38" s="6"/>
      <c r="EE38" s="6"/>
      <c r="EF38" s="6">
        <f t="shared" ref="EF38:EF39" si="505">SUM(ED38:EE38)</f>
        <v>0</v>
      </c>
      <c r="EG38" s="6"/>
      <c r="EH38" s="6"/>
      <c r="EI38" s="6">
        <f t="shared" ref="EI38:EI39" si="506">SUM(EG38:EH38)</f>
        <v>0</v>
      </c>
      <c r="EJ38" s="6"/>
      <c r="EK38" s="6"/>
      <c r="EL38" s="6">
        <f t="shared" ref="EL38:EL39" si="507">SUM(EJ38:EK38)</f>
        <v>0</v>
      </c>
      <c r="EM38" s="6"/>
      <c r="EN38" s="6"/>
      <c r="EO38" s="6">
        <f t="shared" ref="EO38:EO39" si="508">SUM(EM38:EN38)</f>
        <v>0</v>
      </c>
      <c r="EP38" s="6"/>
      <c r="EQ38" s="6"/>
      <c r="ER38" s="6">
        <f t="shared" ref="ER38:ER39" si="509">SUM(EP38:EQ38)</f>
        <v>0</v>
      </c>
      <c r="ES38" s="6"/>
      <c r="ET38" s="6"/>
      <c r="EU38" s="6">
        <f t="shared" ref="EU38:EU39" si="510">SUM(ES38:ET38)</f>
        <v>0</v>
      </c>
      <c r="EV38" s="595">
        <f t="shared" ref="EV38:EV39" si="511">SUM(DU38+DX38+EA38+ED38+EG38+EJ38+EM38+EP38+ES38)</f>
        <v>0</v>
      </c>
      <c r="EW38" s="595">
        <f t="shared" ref="EW38:EW39" si="512">SUM(DV38+DY38+EB38+EE38+EH38+EK38+EN38+EQ38+ET38)</f>
        <v>0</v>
      </c>
      <c r="EX38" s="595">
        <f t="shared" ref="EX38:EX39" si="513">SUM(DW38+DZ38+EC38+EF38+EI38+EL38+EO38+ER38+EU38)</f>
        <v>0</v>
      </c>
      <c r="EY38" s="6"/>
      <c r="EZ38" s="6"/>
      <c r="FA38" s="6"/>
      <c r="FB38" s="6"/>
      <c r="FC38" s="6"/>
      <c r="FD38" s="6">
        <f t="shared" ref="FD38:FD39" si="514">SUM(FB38:FC38)</f>
        <v>0</v>
      </c>
      <c r="FE38" s="6"/>
      <c r="FF38" s="6"/>
      <c r="FG38" s="6">
        <f t="shared" ref="FG38:FG39" si="515">SUM(FE38:FF38)</f>
        <v>0</v>
      </c>
      <c r="FH38" s="6"/>
      <c r="FI38" s="6"/>
      <c r="FJ38" s="6">
        <f t="shared" ref="FJ38:FJ39" si="516">SUM(FH38:FI38)</f>
        <v>0</v>
      </c>
      <c r="FK38" s="6"/>
      <c r="FL38" s="6"/>
      <c r="FM38" s="6">
        <f t="shared" ref="FM38:FM39" si="517">SUM(FK38:FL38)</f>
        <v>0</v>
      </c>
      <c r="FN38" s="6"/>
      <c r="FO38" s="6"/>
      <c r="FP38" s="6">
        <f t="shared" ref="FP38:FP39" si="518">SUM(FN38:FO38)</f>
        <v>0</v>
      </c>
      <c r="FQ38" s="6"/>
      <c r="FR38" s="6"/>
      <c r="FS38" s="6">
        <f t="shared" ref="FS38:FS39" si="519">SUM(FQ38:FR38)</f>
        <v>0</v>
      </c>
      <c r="FT38" s="6"/>
      <c r="FU38" s="6"/>
      <c r="FV38" s="6">
        <f t="shared" ref="FV38:FV39" si="520">SUM(FT38:FU38)</f>
        <v>0</v>
      </c>
      <c r="FW38" s="6"/>
      <c r="FX38" s="6"/>
      <c r="FY38" s="6">
        <f t="shared" ref="FY38:FY39" si="521">SUM(FW38:FX38)</f>
        <v>0</v>
      </c>
      <c r="FZ38" s="6"/>
      <c r="GA38" s="6"/>
      <c r="GB38" s="6">
        <f t="shared" ref="GB38:GB39" si="522">SUM(FZ38:GA38)</f>
        <v>0</v>
      </c>
      <c r="GC38" s="6"/>
      <c r="GD38" s="6"/>
      <c r="GE38" s="6">
        <f t="shared" ref="GE38:GE39" si="523">SUM(GC38:GD38)</f>
        <v>0</v>
      </c>
      <c r="GF38" s="6"/>
      <c r="GG38" s="6"/>
      <c r="GH38" s="6">
        <f t="shared" ref="GH38:GH39" si="524">SUM(GF38:GG38)</f>
        <v>0</v>
      </c>
      <c r="GI38" s="6"/>
      <c r="GJ38" s="6"/>
      <c r="GK38" s="6">
        <f t="shared" ref="GK38:GK39" si="525">SUM(GI38:GJ38)</f>
        <v>0</v>
      </c>
      <c r="GL38" s="595">
        <f t="shared" ref="GL38:GL39" si="526">SUM(EY38+FB38+FE38+FH38+FK38+FN38+FQ38+FT38+FW38+FZ38+GC38+GF38+GI38)</f>
        <v>0</v>
      </c>
      <c r="GM38" s="595">
        <f t="shared" ref="GM38:GM39" si="527">SUM(EZ38+FC38+FF38+FI38+FL38+FO38+FR38+FU38+FX38+GA38+GD38+GG38+GJ38)</f>
        <v>0</v>
      </c>
      <c r="GN38" s="595">
        <f t="shared" ref="GN38:GN39" si="528">SUM(FA38+FD38+FG38+FJ38+FM38+FP38+FS38+FV38+FY38+GB38+GE38+GH38+GK38)</f>
        <v>0</v>
      </c>
      <c r="GO38" s="7"/>
      <c r="GP38" s="7"/>
      <c r="GQ38" s="7">
        <f t="shared" ref="GQ38:GQ39" si="529">SUM(GO38:GP38)</f>
        <v>0</v>
      </c>
      <c r="GR38" s="7"/>
      <c r="GS38" s="7"/>
      <c r="GT38" s="7">
        <f t="shared" ref="GT38:GT39" si="530">SUM(GR38:GS38)</f>
        <v>0</v>
      </c>
      <c r="GU38" s="7"/>
      <c r="GV38" s="7"/>
      <c r="GW38" s="7">
        <f t="shared" ref="GW38:GW39" si="531">SUM(GU38:GV38)</f>
        <v>0</v>
      </c>
      <c r="GX38" s="7">
        <f>GL38+GO38+GR38+GU38</f>
        <v>0</v>
      </c>
      <c r="GY38" s="7">
        <f t="shared" ref="GY38:GZ39" si="532">GM38+GP38+GS38+GV38</f>
        <v>0</v>
      </c>
      <c r="GZ38" s="7">
        <f t="shared" si="532"/>
        <v>0</v>
      </c>
      <c r="HA38" s="344">
        <f t="shared" si="67"/>
        <v>0</v>
      </c>
      <c r="HB38" s="344">
        <f t="shared" ref="HB38:HB39" si="533">DS38+EW38+GY38</f>
        <v>0</v>
      </c>
      <c r="HC38" s="131">
        <f t="shared" ref="HC38:HC39" si="534">DT38+EX38+GZ38</f>
        <v>0</v>
      </c>
    </row>
    <row r="39" spans="1:211" x14ac:dyDescent="0.2">
      <c r="A39" s="120" t="s">
        <v>406</v>
      </c>
      <c r="B39" s="6">
        <f>SUM([1]Önkormányzat!$F$317)</f>
        <v>0</v>
      </c>
      <c r="C39" s="6"/>
      <c r="D39" s="6">
        <f t="shared" si="462"/>
        <v>0</v>
      </c>
      <c r="E39" s="6"/>
      <c r="F39" s="6"/>
      <c r="G39" s="6">
        <f t="shared" si="463"/>
        <v>0</v>
      </c>
      <c r="H39" s="6"/>
      <c r="I39" s="6"/>
      <c r="J39" s="6">
        <f t="shared" si="464"/>
        <v>0</v>
      </c>
      <c r="K39" s="6"/>
      <c r="L39" s="6"/>
      <c r="M39" s="6">
        <f t="shared" si="465"/>
        <v>0</v>
      </c>
      <c r="N39" s="6"/>
      <c r="O39" s="6"/>
      <c r="P39" s="6">
        <f t="shared" si="466"/>
        <v>0</v>
      </c>
      <c r="Q39" s="6"/>
      <c r="R39" s="6"/>
      <c r="S39" s="6">
        <f t="shared" si="467"/>
        <v>0</v>
      </c>
      <c r="T39" s="6">
        <f>SUM([1]Önkormányzat!$AN$317)</f>
        <v>0</v>
      </c>
      <c r="U39" s="6"/>
      <c r="V39" s="6">
        <f t="shared" si="468"/>
        <v>0</v>
      </c>
      <c r="W39" s="6">
        <f>SUM([1]Önkormányzat!$AQ$317)</f>
        <v>0</v>
      </c>
      <c r="X39" s="6"/>
      <c r="Y39" s="6">
        <f t="shared" si="469"/>
        <v>0</v>
      </c>
      <c r="Z39" s="6">
        <f>SUM([1]Önkormányzat!$AU$317)</f>
        <v>0</v>
      </c>
      <c r="AA39" s="6"/>
      <c r="AB39" s="6">
        <f t="shared" si="470"/>
        <v>0</v>
      </c>
      <c r="AC39" s="6">
        <f>SUM([1]Önkormányzat!$AZ$317)</f>
        <v>0</v>
      </c>
      <c r="AD39" s="6"/>
      <c r="AE39" s="6">
        <f t="shared" si="471"/>
        <v>0</v>
      </c>
      <c r="AF39" s="6">
        <f>SUM([1]Önkormányzat!$U$317)</f>
        <v>0</v>
      </c>
      <c r="AG39" s="6"/>
      <c r="AH39" s="6">
        <f t="shared" si="472"/>
        <v>0</v>
      </c>
      <c r="AI39" s="7">
        <f>SUM([1]Önkormányzat!$Y$317)</f>
        <v>0</v>
      </c>
      <c r="AJ39" s="6"/>
      <c r="AK39" s="6">
        <f t="shared" si="473"/>
        <v>0</v>
      </c>
      <c r="AL39" s="6">
        <f>SUM([1]Önkormányzat!$BG$317)</f>
        <v>0</v>
      </c>
      <c r="AM39" s="6"/>
      <c r="AN39" s="6">
        <f t="shared" si="474"/>
        <v>0</v>
      </c>
      <c r="AO39" s="6">
        <f>SUM([1]Önkormányzat!$BN$317)</f>
        <v>0</v>
      </c>
      <c r="AP39" s="6"/>
      <c r="AQ39" s="6">
        <f t="shared" si="475"/>
        <v>0</v>
      </c>
      <c r="AR39" s="6"/>
      <c r="AS39" s="6"/>
      <c r="AT39" s="6">
        <f t="shared" si="476"/>
        <v>0</v>
      </c>
      <c r="AU39" s="6">
        <f>SUM([1]Önkormányzat!$CJ$317)</f>
        <v>0</v>
      </c>
      <c r="AV39" s="6"/>
      <c r="AW39" s="6">
        <f t="shared" si="477"/>
        <v>0</v>
      </c>
      <c r="AX39" s="6">
        <f>SUM([1]Önkormányzat!$BR$317)</f>
        <v>0</v>
      </c>
      <c r="AY39" s="6"/>
      <c r="AZ39" s="6">
        <f t="shared" si="478"/>
        <v>0</v>
      </c>
      <c r="BA39" s="6"/>
      <c r="BB39" s="6"/>
      <c r="BC39" s="6">
        <f t="shared" si="479"/>
        <v>0</v>
      </c>
      <c r="BD39" s="6">
        <f>SUM([1]Önkormányzat!$BW$317)</f>
        <v>0</v>
      </c>
      <c r="BE39" s="6"/>
      <c r="BF39" s="6">
        <f t="shared" si="480"/>
        <v>0</v>
      </c>
      <c r="BG39" s="6">
        <f>SUM([1]Önkormányzat!$BZ$317)</f>
        <v>0</v>
      </c>
      <c r="BH39" s="6"/>
      <c r="BI39" s="6">
        <f t="shared" si="481"/>
        <v>0</v>
      </c>
      <c r="BJ39" s="6"/>
      <c r="BK39" s="6"/>
      <c r="BL39" s="6">
        <f t="shared" si="482"/>
        <v>0</v>
      </c>
      <c r="BM39" s="6">
        <f>SUM([1]Önkormányzat!$CI$317)</f>
        <v>0</v>
      </c>
      <c r="BN39" s="6"/>
      <c r="BO39" s="6">
        <f t="shared" si="483"/>
        <v>0</v>
      </c>
      <c r="BP39" s="6"/>
      <c r="BQ39" s="6"/>
      <c r="BR39" s="6">
        <f t="shared" si="484"/>
        <v>0</v>
      </c>
      <c r="BS39" s="6">
        <f>SUM([1]Önkormányzat!$CV$317)</f>
        <v>0</v>
      </c>
      <c r="BT39" s="6"/>
      <c r="BU39" s="6">
        <f t="shared" si="485"/>
        <v>0</v>
      </c>
      <c r="BV39" s="6"/>
      <c r="BW39" s="6"/>
      <c r="BX39" s="6">
        <f t="shared" si="486"/>
        <v>0</v>
      </c>
      <c r="BY39" s="6">
        <v>178609</v>
      </c>
      <c r="BZ39" s="6"/>
      <c r="CA39" s="6">
        <f t="shared" si="487"/>
        <v>178609</v>
      </c>
      <c r="CB39" s="6"/>
      <c r="CC39" s="6"/>
      <c r="CD39" s="6">
        <f t="shared" si="488"/>
        <v>0</v>
      </c>
      <c r="CE39" s="6"/>
      <c r="CF39" s="6"/>
      <c r="CG39" s="6">
        <f t="shared" si="489"/>
        <v>0</v>
      </c>
      <c r="CH39" s="6"/>
      <c r="CI39" s="6"/>
      <c r="CJ39" s="6">
        <f t="shared" si="490"/>
        <v>0</v>
      </c>
      <c r="CK39" s="6"/>
      <c r="CL39" s="6"/>
      <c r="CM39" s="6">
        <f t="shared" si="491"/>
        <v>0</v>
      </c>
      <c r="CN39" s="6"/>
      <c r="CO39" s="6"/>
      <c r="CP39" s="6">
        <f t="shared" si="492"/>
        <v>0</v>
      </c>
      <c r="CQ39" s="6"/>
      <c r="CR39" s="6"/>
      <c r="CS39" s="6">
        <f t="shared" si="493"/>
        <v>0</v>
      </c>
      <c r="CT39" s="6"/>
      <c r="CU39" s="6"/>
      <c r="CV39" s="6">
        <f t="shared" si="494"/>
        <v>0</v>
      </c>
      <c r="CW39" s="6">
        <f>SUM([1]Önkormányzat!$EB$317)</f>
        <v>0</v>
      </c>
      <c r="CX39" s="6"/>
      <c r="CY39" s="6">
        <f t="shared" si="495"/>
        <v>0</v>
      </c>
      <c r="CZ39" s="6">
        <f>SUM([1]Önkormányzat!$AC$317)</f>
        <v>0</v>
      </c>
      <c r="DA39" s="6"/>
      <c r="DB39" s="6">
        <f t="shared" si="496"/>
        <v>0</v>
      </c>
      <c r="DC39" s="6"/>
      <c r="DD39" s="6"/>
      <c r="DE39" s="6">
        <f t="shared" si="497"/>
        <v>0</v>
      </c>
      <c r="DF39" s="6">
        <f>SUM([1]Önkormányzat!$DN$317)</f>
        <v>0</v>
      </c>
      <c r="DG39" s="6"/>
      <c r="DH39" s="6">
        <f t="shared" si="498"/>
        <v>0</v>
      </c>
      <c r="DI39" s="6">
        <f>SUM([1]Önkormányzat!$EI$317)</f>
        <v>0</v>
      </c>
      <c r="DJ39" s="6"/>
      <c r="DK39" s="6">
        <f t="shared" si="499"/>
        <v>0</v>
      </c>
      <c r="DL39" s="6"/>
      <c r="DM39" s="6"/>
      <c r="DN39" s="6">
        <f t="shared" si="500"/>
        <v>0</v>
      </c>
      <c r="DO39" s="6">
        <v>30029</v>
      </c>
      <c r="DP39" s="6"/>
      <c r="DQ39" s="6">
        <f t="shared" si="501"/>
        <v>30029</v>
      </c>
      <c r="DR39" s="595">
        <f t="shared" si="502"/>
        <v>208638</v>
      </c>
      <c r="DS39" s="595">
        <f t="shared" si="503"/>
        <v>0</v>
      </c>
      <c r="DT39" s="595">
        <f t="shared" si="504"/>
        <v>208638</v>
      </c>
      <c r="DU39" s="7"/>
      <c r="DV39" s="7"/>
      <c r="DW39" s="7"/>
      <c r="DX39" s="6"/>
      <c r="DY39" s="6"/>
      <c r="DZ39" s="6"/>
      <c r="EA39" s="6"/>
      <c r="EB39" s="6"/>
      <c r="EC39" s="6"/>
      <c r="ED39" s="6">
        <f>SUM([1]Hivatal!$V$299)</f>
        <v>0</v>
      </c>
      <c r="EE39" s="6"/>
      <c r="EF39" s="6">
        <f t="shared" si="505"/>
        <v>0</v>
      </c>
      <c r="EG39" s="6">
        <f>SUM([1]Hivatal!$Z$299)</f>
        <v>0</v>
      </c>
      <c r="EH39" s="6"/>
      <c r="EI39" s="6">
        <f t="shared" si="506"/>
        <v>0</v>
      </c>
      <c r="EJ39" s="6">
        <f>SUM([1]Hivatal!$AJ$299)</f>
        <v>0</v>
      </c>
      <c r="EK39" s="6"/>
      <c r="EL39" s="6">
        <f t="shared" si="507"/>
        <v>0</v>
      </c>
      <c r="EM39" s="6">
        <f>SUM([1]Hivatal!$AD$299)</f>
        <v>0</v>
      </c>
      <c r="EN39" s="6"/>
      <c r="EO39" s="6">
        <f t="shared" si="508"/>
        <v>0</v>
      </c>
      <c r="EP39" s="6">
        <f>SUM([1]Hivatal!$AR$299)</f>
        <v>0</v>
      </c>
      <c r="EQ39" s="6"/>
      <c r="ER39" s="6">
        <f t="shared" si="509"/>
        <v>0</v>
      </c>
      <c r="ES39" s="6">
        <f>SUM([1]Hivatal!$AZ$299)</f>
        <v>0</v>
      </c>
      <c r="ET39" s="6"/>
      <c r="EU39" s="6">
        <f t="shared" si="510"/>
        <v>0</v>
      </c>
      <c r="EV39" s="595">
        <f t="shared" si="511"/>
        <v>0</v>
      </c>
      <c r="EW39" s="595">
        <f t="shared" si="512"/>
        <v>0</v>
      </c>
      <c r="EX39" s="595">
        <f t="shared" si="513"/>
        <v>0</v>
      </c>
      <c r="EY39" s="6"/>
      <c r="EZ39" s="6"/>
      <c r="FA39" s="6"/>
      <c r="FB39" s="6"/>
      <c r="FC39" s="6"/>
      <c r="FD39" s="6">
        <f t="shared" si="514"/>
        <v>0</v>
      </c>
      <c r="FE39" s="6"/>
      <c r="FF39" s="6"/>
      <c r="FG39" s="6">
        <f t="shared" si="515"/>
        <v>0</v>
      </c>
      <c r="FH39" s="6"/>
      <c r="FI39" s="6"/>
      <c r="FJ39" s="6">
        <f t="shared" si="516"/>
        <v>0</v>
      </c>
      <c r="FK39" s="6"/>
      <c r="FL39" s="6"/>
      <c r="FM39" s="6">
        <f t="shared" si="517"/>
        <v>0</v>
      </c>
      <c r="FN39" s="6"/>
      <c r="FO39" s="6"/>
      <c r="FP39" s="6">
        <f t="shared" si="518"/>
        <v>0</v>
      </c>
      <c r="FQ39" s="6"/>
      <c r="FR39" s="6"/>
      <c r="FS39" s="6">
        <f t="shared" si="519"/>
        <v>0</v>
      </c>
      <c r="FT39" s="6"/>
      <c r="FU39" s="6"/>
      <c r="FV39" s="6">
        <f t="shared" si="520"/>
        <v>0</v>
      </c>
      <c r="FW39" s="6"/>
      <c r="FX39" s="6"/>
      <c r="FY39" s="6">
        <f t="shared" si="521"/>
        <v>0</v>
      </c>
      <c r="FZ39" s="6"/>
      <c r="GA39" s="6"/>
      <c r="GB39" s="6">
        <f t="shared" si="522"/>
        <v>0</v>
      </c>
      <c r="GC39" s="6"/>
      <c r="GD39" s="6"/>
      <c r="GE39" s="6">
        <f t="shared" si="523"/>
        <v>0</v>
      </c>
      <c r="GF39" s="6"/>
      <c r="GG39" s="6"/>
      <c r="GH39" s="6">
        <f t="shared" si="524"/>
        <v>0</v>
      </c>
      <c r="GI39" s="6"/>
      <c r="GJ39" s="6"/>
      <c r="GK39" s="6">
        <f t="shared" si="525"/>
        <v>0</v>
      </c>
      <c r="GL39" s="595">
        <f t="shared" si="526"/>
        <v>0</v>
      </c>
      <c r="GM39" s="595">
        <f t="shared" si="527"/>
        <v>0</v>
      </c>
      <c r="GN39" s="595">
        <f t="shared" si="528"/>
        <v>0</v>
      </c>
      <c r="GO39" s="7"/>
      <c r="GP39" s="7"/>
      <c r="GQ39" s="7">
        <f t="shared" si="529"/>
        <v>0</v>
      </c>
      <c r="GR39" s="7"/>
      <c r="GS39" s="7"/>
      <c r="GT39" s="7">
        <f t="shared" si="530"/>
        <v>0</v>
      </c>
      <c r="GU39" s="7"/>
      <c r="GV39" s="7"/>
      <c r="GW39" s="7">
        <f t="shared" si="531"/>
        <v>0</v>
      </c>
      <c r="GX39" s="7">
        <f>GL39+GO39+GR39+GU39</f>
        <v>0</v>
      </c>
      <c r="GY39" s="7">
        <f t="shared" si="532"/>
        <v>0</v>
      </c>
      <c r="GZ39" s="7">
        <f t="shared" si="532"/>
        <v>0</v>
      </c>
      <c r="HA39" s="344">
        <f t="shared" si="67"/>
        <v>208638</v>
      </c>
      <c r="HB39" s="344">
        <f t="shared" si="533"/>
        <v>0</v>
      </c>
      <c r="HC39" s="131">
        <f t="shared" si="534"/>
        <v>208638</v>
      </c>
    </row>
    <row r="40" spans="1:211" s="12" customFormat="1" x14ac:dyDescent="0.2">
      <c r="A40" s="121" t="s">
        <v>407</v>
      </c>
      <c r="B40" s="5">
        <f>B41+B46+B47+B48+B49</f>
        <v>0</v>
      </c>
      <c r="C40" s="5">
        <f t="shared" ref="C40:BO40" si="535">C41+C46+C47+C48+C49</f>
        <v>0</v>
      </c>
      <c r="D40" s="5">
        <f t="shared" si="535"/>
        <v>0</v>
      </c>
      <c r="E40" s="5">
        <f t="shared" si="535"/>
        <v>0</v>
      </c>
      <c r="F40" s="5">
        <f t="shared" si="535"/>
        <v>0</v>
      </c>
      <c r="G40" s="5">
        <f t="shared" si="535"/>
        <v>0</v>
      </c>
      <c r="H40" s="5">
        <f t="shared" si="535"/>
        <v>0</v>
      </c>
      <c r="I40" s="5">
        <f t="shared" si="535"/>
        <v>0</v>
      </c>
      <c r="J40" s="5">
        <f t="shared" si="535"/>
        <v>0</v>
      </c>
      <c r="K40" s="5">
        <f t="shared" si="535"/>
        <v>0</v>
      </c>
      <c r="L40" s="5">
        <f t="shared" si="535"/>
        <v>0</v>
      </c>
      <c r="M40" s="5">
        <f t="shared" si="535"/>
        <v>0</v>
      </c>
      <c r="N40" s="5">
        <f t="shared" si="535"/>
        <v>0</v>
      </c>
      <c r="O40" s="5">
        <f t="shared" si="535"/>
        <v>0</v>
      </c>
      <c r="P40" s="5">
        <f t="shared" si="535"/>
        <v>0</v>
      </c>
      <c r="Q40" s="5">
        <f t="shared" si="535"/>
        <v>0</v>
      </c>
      <c r="R40" s="5">
        <f t="shared" si="535"/>
        <v>0</v>
      </c>
      <c r="S40" s="5">
        <f t="shared" si="535"/>
        <v>0</v>
      </c>
      <c r="T40" s="5">
        <f t="shared" si="535"/>
        <v>0</v>
      </c>
      <c r="U40" s="5">
        <f t="shared" si="535"/>
        <v>0</v>
      </c>
      <c r="V40" s="5">
        <f t="shared" si="535"/>
        <v>0</v>
      </c>
      <c r="W40" s="5">
        <f t="shared" si="535"/>
        <v>0</v>
      </c>
      <c r="X40" s="5">
        <f t="shared" si="535"/>
        <v>0</v>
      </c>
      <c r="Y40" s="5">
        <f t="shared" si="535"/>
        <v>0</v>
      </c>
      <c r="Z40" s="5">
        <f t="shared" si="535"/>
        <v>0</v>
      </c>
      <c r="AA40" s="5">
        <f t="shared" si="535"/>
        <v>0</v>
      </c>
      <c r="AB40" s="5">
        <f t="shared" si="535"/>
        <v>0</v>
      </c>
      <c r="AC40" s="5">
        <f t="shared" si="535"/>
        <v>0</v>
      </c>
      <c r="AD40" s="5">
        <f t="shared" si="535"/>
        <v>0</v>
      </c>
      <c r="AE40" s="5">
        <f t="shared" si="535"/>
        <v>0</v>
      </c>
      <c r="AF40" s="5">
        <f t="shared" si="535"/>
        <v>0</v>
      </c>
      <c r="AG40" s="5">
        <f t="shared" si="535"/>
        <v>0</v>
      </c>
      <c r="AH40" s="5">
        <f t="shared" si="535"/>
        <v>0</v>
      </c>
      <c r="AI40" s="5">
        <f t="shared" si="535"/>
        <v>0</v>
      </c>
      <c r="AJ40" s="5">
        <f t="shared" si="535"/>
        <v>0</v>
      </c>
      <c r="AK40" s="5">
        <f t="shared" si="535"/>
        <v>0</v>
      </c>
      <c r="AL40" s="5">
        <f t="shared" si="535"/>
        <v>0</v>
      </c>
      <c r="AM40" s="5">
        <f t="shared" si="535"/>
        <v>0</v>
      </c>
      <c r="AN40" s="5">
        <f t="shared" si="535"/>
        <v>0</v>
      </c>
      <c r="AO40" s="5">
        <f t="shared" si="535"/>
        <v>0</v>
      </c>
      <c r="AP40" s="5">
        <f t="shared" si="535"/>
        <v>0</v>
      </c>
      <c r="AQ40" s="5">
        <f t="shared" si="535"/>
        <v>0</v>
      </c>
      <c r="AR40" s="5">
        <f t="shared" si="535"/>
        <v>0</v>
      </c>
      <c r="AS40" s="5">
        <f t="shared" si="535"/>
        <v>0</v>
      </c>
      <c r="AT40" s="5">
        <f t="shared" si="535"/>
        <v>0</v>
      </c>
      <c r="AU40" s="5">
        <f t="shared" si="535"/>
        <v>0</v>
      </c>
      <c r="AV40" s="5">
        <f t="shared" si="535"/>
        <v>0</v>
      </c>
      <c r="AW40" s="5">
        <f t="shared" si="535"/>
        <v>0</v>
      </c>
      <c r="AX40" s="5">
        <f t="shared" si="535"/>
        <v>0</v>
      </c>
      <c r="AY40" s="5">
        <f t="shared" si="535"/>
        <v>0</v>
      </c>
      <c r="AZ40" s="5">
        <f t="shared" si="535"/>
        <v>0</v>
      </c>
      <c r="BA40" s="5">
        <f t="shared" si="535"/>
        <v>0</v>
      </c>
      <c r="BB40" s="5">
        <f t="shared" si="535"/>
        <v>0</v>
      </c>
      <c r="BC40" s="5">
        <f t="shared" si="535"/>
        <v>0</v>
      </c>
      <c r="BD40" s="5">
        <f t="shared" si="535"/>
        <v>0</v>
      </c>
      <c r="BE40" s="5">
        <f t="shared" si="535"/>
        <v>0</v>
      </c>
      <c r="BF40" s="5">
        <f t="shared" si="535"/>
        <v>0</v>
      </c>
      <c r="BG40" s="5">
        <f t="shared" si="535"/>
        <v>0</v>
      </c>
      <c r="BH40" s="5">
        <f t="shared" si="535"/>
        <v>0</v>
      </c>
      <c r="BI40" s="5">
        <f t="shared" si="535"/>
        <v>0</v>
      </c>
      <c r="BJ40" s="5">
        <f t="shared" si="535"/>
        <v>0</v>
      </c>
      <c r="BK40" s="5">
        <f t="shared" si="535"/>
        <v>0</v>
      </c>
      <c r="BL40" s="5">
        <f t="shared" si="535"/>
        <v>0</v>
      </c>
      <c r="BM40" s="5">
        <f t="shared" si="535"/>
        <v>0</v>
      </c>
      <c r="BN40" s="5">
        <f t="shared" si="535"/>
        <v>0</v>
      </c>
      <c r="BO40" s="5">
        <f t="shared" si="535"/>
        <v>0</v>
      </c>
      <c r="BP40" s="5">
        <f t="shared" ref="BP40:DR40" si="536">BP41+BP46+BP47+BP48+BP49</f>
        <v>0</v>
      </c>
      <c r="BQ40" s="5">
        <f t="shared" si="536"/>
        <v>0</v>
      </c>
      <c r="BR40" s="5">
        <f t="shared" si="536"/>
        <v>0</v>
      </c>
      <c r="BS40" s="5">
        <f t="shared" si="536"/>
        <v>0</v>
      </c>
      <c r="BT40" s="5">
        <f t="shared" si="536"/>
        <v>0</v>
      </c>
      <c r="BU40" s="5">
        <f t="shared" si="536"/>
        <v>0</v>
      </c>
      <c r="BV40" s="5">
        <f t="shared" si="536"/>
        <v>0</v>
      </c>
      <c r="BW40" s="5">
        <f t="shared" si="536"/>
        <v>0</v>
      </c>
      <c r="BX40" s="5">
        <f t="shared" si="536"/>
        <v>0</v>
      </c>
      <c r="BY40" s="5">
        <f t="shared" si="536"/>
        <v>0</v>
      </c>
      <c r="BZ40" s="5">
        <f t="shared" si="536"/>
        <v>0</v>
      </c>
      <c r="CA40" s="5">
        <f t="shared" si="536"/>
        <v>0</v>
      </c>
      <c r="CB40" s="5">
        <f t="shared" si="536"/>
        <v>0</v>
      </c>
      <c r="CC40" s="5">
        <f t="shared" si="536"/>
        <v>0</v>
      </c>
      <c r="CD40" s="5">
        <f t="shared" si="536"/>
        <v>0</v>
      </c>
      <c r="CE40" s="5">
        <f t="shared" si="536"/>
        <v>0</v>
      </c>
      <c r="CF40" s="5">
        <f t="shared" si="536"/>
        <v>0</v>
      </c>
      <c r="CG40" s="5">
        <f t="shared" si="536"/>
        <v>0</v>
      </c>
      <c r="CH40" s="5">
        <f t="shared" si="536"/>
        <v>0</v>
      </c>
      <c r="CI40" s="5">
        <f t="shared" si="536"/>
        <v>0</v>
      </c>
      <c r="CJ40" s="5">
        <f t="shared" si="536"/>
        <v>0</v>
      </c>
      <c r="CK40" s="5">
        <f t="shared" si="536"/>
        <v>0</v>
      </c>
      <c r="CL40" s="5">
        <f t="shared" si="536"/>
        <v>0</v>
      </c>
      <c r="CM40" s="5">
        <f t="shared" si="536"/>
        <v>0</v>
      </c>
      <c r="CN40" s="5">
        <f t="shared" si="536"/>
        <v>0</v>
      </c>
      <c r="CO40" s="5">
        <f t="shared" si="536"/>
        <v>0</v>
      </c>
      <c r="CP40" s="5">
        <f t="shared" si="536"/>
        <v>0</v>
      </c>
      <c r="CQ40" s="5">
        <f t="shared" si="536"/>
        <v>0</v>
      </c>
      <c r="CR40" s="5">
        <f t="shared" si="536"/>
        <v>0</v>
      </c>
      <c r="CS40" s="5">
        <f t="shared" si="536"/>
        <v>0</v>
      </c>
      <c r="CT40" s="5">
        <f t="shared" si="536"/>
        <v>0</v>
      </c>
      <c r="CU40" s="5">
        <f t="shared" si="536"/>
        <v>0</v>
      </c>
      <c r="CV40" s="5">
        <f t="shared" si="536"/>
        <v>0</v>
      </c>
      <c r="CW40" s="5">
        <f t="shared" si="536"/>
        <v>0</v>
      </c>
      <c r="CX40" s="5">
        <f t="shared" si="536"/>
        <v>0</v>
      </c>
      <c r="CY40" s="5">
        <f t="shared" si="536"/>
        <v>0</v>
      </c>
      <c r="CZ40" s="5">
        <f t="shared" si="536"/>
        <v>0</v>
      </c>
      <c r="DA40" s="5">
        <f t="shared" si="536"/>
        <v>0</v>
      </c>
      <c r="DB40" s="5">
        <f t="shared" si="536"/>
        <v>0</v>
      </c>
      <c r="DC40" s="5">
        <f t="shared" si="536"/>
        <v>0</v>
      </c>
      <c r="DD40" s="5">
        <f t="shared" si="536"/>
        <v>0</v>
      </c>
      <c r="DE40" s="5">
        <f t="shared" si="536"/>
        <v>0</v>
      </c>
      <c r="DF40" s="5">
        <f t="shared" si="536"/>
        <v>0</v>
      </c>
      <c r="DG40" s="5">
        <f t="shared" si="536"/>
        <v>0</v>
      </c>
      <c r="DH40" s="5">
        <f t="shared" si="536"/>
        <v>0</v>
      </c>
      <c r="DI40" s="5">
        <f t="shared" si="536"/>
        <v>0</v>
      </c>
      <c r="DJ40" s="5">
        <f t="shared" si="536"/>
        <v>0</v>
      </c>
      <c r="DK40" s="5">
        <f t="shared" si="536"/>
        <v>0</v>
      </c>
      <c r="DL40" s="5">
        <f t="shared" si="536"/>
        <v>0</v>
      </c>
      <c r="DM40" s="5">
        <f t="shared" si="536"/>
        <v>0</v>
      </c>
      <c r="DN40" s="5">
        <f t="shared" si="536"/>
        <v>0</v>
      </c>
      <c r="DO40" s="5">
        <f t="shared" si="536"/>
        <v>0</v>
      </c>
      <c r="DP40" s="5">
        <f t="shared" si="536"/>
        <v>0</v>
      </c>
      <c r="DQ40" s="5">
        <f t="shared" si="536"/>
        <v>0</v>
      </c>
      <c r="DR40" s="596">
        <f t="shared" si="536"/>
        <v>0</v>
      </c>
      <c r="DS40" s="596">
        <f t="shared" ref="DS40" si="537">DS41+DS46+DS47+DS48+DS49</f>
        <v>0</v>
      </c>
      <c r="DT40" s="596">
        <f t="shared" ref="DT40" si="538">DT41+DT46+DT47+DT48+DT49</f>
        <v>0</v>
      </c>
      <c r="DU40" s="5">
        <f t="shared" ref="DU40" si="539">DU41+DU46+DU47+DU48+DU49</f>
        <v>0</v>
      </c>
      <c r="DV40" s="5">
        <f t="shared" ref="DV40:EV40" si="540">DV41+DV46+DV47+DV48+DV49</f>
        <v>0</v>
      </c>
      <c r="DW40" s="5">
        <f t="shared" si="540"/>
        <v>0</v>
      </c>
      <c r="DX40" s="5">
        <f t="shared" si="540"/>
        <v>0</v>
      </c>
      <c r="DY40" s="5">
        <f t="shared" si="540"/>
        <v>0</v>
      </c>
      <c r="DZ40" s="5">
        <f t="shared" si="540"/>
        <v>0</v>
      </c>
      <c r="EA40" s="5">
        <f t="shared" si="540"/>
        <v>0</v>
      </c>
      <c r="EB40" s="5">
        <f t="shared" si="540"/>
        <v>0</v>
      </c>
      <c r="EC40" s="5">
        <f t="shared" si="540"/>
        <v>0</v>
      </c>
      <c r="ED40" s="5">
        <f t="shared" si="540"/>
        <v>0</v>
      </c>
      <c r="EE40" s="5">
        <f t="shared" si="540"/>
        <v>0</v>
      </c>
      <c r="EF40" s="5">
        <f t="shared" si="540"/>
        <v>0</v>
      </c>
      <c r="EG40" s="5">
        <f t="shared" si="540"/>
        <v>0</v>
      </c>
      <c r="EH40" s="5">
        <f t="shared" si="540"/>
        <v>0</v>
      </c>
      <c r="EI40" s="5">
        <f t="shared" ref="EI40" si="541">EI41+EI46+EI47+EI48+EI49</f>
        <v>0</v>
      </c>
      <c r="EJ40" s="5">
        <f t="shared" si="540"/>
        <v>0</v>
      </c>
      <c r="EK40" s="5">
        <f t="shared" si="540"/>
        <v>0</v>
      </c>
      <c r="EL40" s="5">
        <f t="shared" ref="EL40" si="542">EL41+EL46+EL47+EL48+EL49</f>
        <v>0</v>
      </c>
      <c r="EM40" s="5">
        <f t="shared" si="540"/>
        <v>0</v>
      </c>
      <c r="EN40" s="5">
        <f t="shared" si="540"/>
        <v>0</v>
      </c>
      <c r="EO40" s="5">
        <f t="shared" ref="EO40" si="543">EO41+EO46+EO47+EO48+EO49</f>
        <v>0</v>
      </c>
      <c r="EP40" s="5">
        <f t="shared" si="540"/>
        <v>0</v>
      </c>
      <c r="EQ40" s="5">
        <f t="shared" si="540"/>
        <v>0</v>
      </c>
      <c r="ER40" s="5">
        <f t="shared" ref="ER40" si="544">ER41+ER46+ER47+ER48+ER49</f>
        <v>0</v>
      </c>
      <c r="ES40" s="5">
        <f t="shared" si="540"/>
        <v>0</v>
      </c>
      <c r="ET40" s="5">
        <f t="shared" si="540"/>
        <v>0</v>
      </c>
      <c r="EU40" s="5">
        <f t="shared" ref="EU40" si="545">EU41+EU46+EU47+EU48+EU49</f>
        <v>0</v>
      </c>
      <c r="EV40" s="596">
        <f t="shared" si="540"/>
        <v>0</v>
      </c>
      <c r="EW40" s="596">
        <f t="shared" ref="EW40:EX40" si="546">EW41+EW46+EW47+EW48+EW49</f>
        <v>0</v>
      </c>
      <c r="EX40" s="596">
        <f t="shared" si="546"/>
        <v>0</v>
      </c>
      <c r="EY40" s="5">
        <f>EY41+EY46+EY47+EY48+EY49</f>
        <v>0</v>
      </c>
      <c r="EZ40" s="5">
        <f t="shared" ref="EZ40:GL40" si="547">EZ41+EZ46+EZ47+EZ48+EZ49</f>
        <v>0</v>
      </c>
      <c r="FA40" s="5">
        <f t="shared" si="547"/>
        <v>0</v>
      </c>
      <c r="FB40" s="5">
        <f t="shared" si="547"/>
        <v>0</v>
      </c>
      <c r="FC40" s="5">
        <f t="shared" si="547"/>
        <v>0</v>
      </c>
      <c r="FD40" s="5">
        <f t="shared" si="547"/>
        <v>0</v>
      </c>
      <c r="FE40" s="5">
        <f t="shared" si="547"/>
        <v>0</v>
      </c>
      <c r="FF40" s="5">
        <f t="shared" si="547"/>
        <v>0</v>
      </c>
      <c r="FG40" s="5">
        <f t="shared" si="547"/>
        <v>0</v>
      </c>
      <c r="FH40" s="5">
        <f t="shared" si="547"/>
        <v>0</v>
      </c>
      <c r="FI40" s="5">
        <f t="shared" si="547"/>
        <v>0</v>
      </c>
      <c r="FJ40" s="5">
        <f t="shared" si="547"/>
        <v>0</v>
      </c>
      <c r="FK40" s="5">
        <f t="shared" si="547"/>
        <v>0</v>
      </c>
      <c r="FL40" s="5">
        <f t="shared" si="547"/>
        <v>0</v>
      </c>
      <c r="FM40" s="5">
        <f t="shared" si="547"/>
        <v>0</v>
      </c>
      <c r="FN40" s="5">
        <f t="shared" si="547"/>
        <v>0</v>
      </c>
      <c r="FO40" s="5">
        <f t="shared" si="547"/>
        <v>0</v>
      </c>
      <c r="FP40" s="5">
        <f t="shared" si="547"/>
        <v>0</v>
      </c>
      <c r="FQ40" s="5">
        <f t="shared" si="547"/>
        <v>0</v>
      </c>
      <c r="FR40" s="5">
        <f t="shared" si="547"/>
        <v>0</v>
      </c>
      <c r="FS40" s="5">
        <f t="shared" si="547"/>
        <v>0</v>
      </c>
      <c r="FT40" s="5">
        <f t="shared" si="547"/>
        <v>0</v>
      </c>
      <c r="FU40" s="5">
        <f t="shared" si="547"/>
        <v>0</v>
      </c>
      <c r="FV40" s="5">
        <f t="shared" si="547"/>
        <v>0</v>
      </c>
      <c r="FW40" s="5">
        <f t="shared" si="547"/>
        <v>0</v>
      </c>
      <c r="FX40" s="5">
        <f t="shared" si="547"/>
        <v>0</v>
      </c>
      <c r="FY40" s="5">
        <f t="shared" si="547"/>
        <v>0</v>
      </c>
      <c r="FZ40" s="5">
        <f t="shared" si="547"/>
        <v>0</v>
      </c>
      <c r="GA40" s="5">
        <f t="shared" si="547"/>
        <v>0</v>
      </c>
      <c r="GB40" s="5">
        <f t="shared" si="547"/>
        <v>0</v>
      </c>
      <c r="GC40" s="5">
        <f t="shared" si="547"/>
        <v>0</v>
      </c>
      <c r="GD40" s="5">
        <f t="shared" si="547"/>
        <v>0</v>
      </c>
      <c r="GE40" s="5">
        <f t="shared" si="547"/>
        <v>0</v>
      </c>
      <c r="GF40" s="5">
        <f t="shared" si="547"/>
        <v>0</v>
      </c>
      <c r="GG40" s="5">
        <f t="shared" si="547"/>
        <v>0</v>
      </c>
      <c r="GH40" s="5">
        <f t="shared" si="547"/>
        <v>0</v>
      </c>
      <c r="GI40" s="5">
        <f t="shared" si="547"/>
        <v>0</v>
      </c>
      <c r="GJ40" s="5">
        <f t="shared" si="547"/>
        <v>0</v>
      </c>
      <c r="GK40" s="5">
        <f t="shared" si="547"/>
        <v>0</v>
      </c>
      <c r="GL40" s="596">
        <f t="shared" si="547"/>
        <v>0</v>
      </c>
      <c r="GM40" s="596">
        <f t="shared" ref="GM40" si="548">GM41+GM46+GM47+GM48+GM49</f>
        <v>0</v>
      </c>
      <c r="GN40" s="596">
        <f t="shared" ref="GN40" si="549">GN41+GN46+GN47+GN48+GN49</f>
        <v>0</v>
      </c>
      <c r="GO40" s="5">
        <f>GO41+GO46+GO47+GO48+GO49</f>
        <v>0</v>
      </c>
      <c r="GP40" s="5">
        <f t="shared" ref="GP40:HA40" si="550">GP41+GP46+GP47+GP48+GP49</f>
        <v>0</v>
      </c>
      <c r="GQ40" s="5">
        <f t="shared" si="550"/>
        <v>0</v>
      </c>
      <c r="GR40" s="5">
        <f t="shared" si="550"/>
        <v>0</v>
      </c>
      <c r="GS40" s="5">
        <f t="shared" si="550"/>
        <v>0</v>
      </c>
      <c r="GT40" s="5">
        <f t="shared" si="550"/>
        <v>0</v>
      </c>
      <c r="GU40" s="5">
        <f t="shared" si="550"/>
        <v>0</v>
      </c>
      <c r="GV40" s="5">
        <f t="shared" si="550"/>
        <v>0</v>
      </c>
      <c r="GW40" s="5">
        <f t="shared" si="550"/>
        <v>0</v>
      </c>
      <c r="GX40" s="5">
        <f t="shared" si="550"/>
        <v>0</v>
      </c>
      <c r="GY40" s="5">
        <f t="shared" ref="GY40" si="551">GY41+GY46+GY47+GY48+GY49</f>
        <v>0</v>
      </c>
      <c r="GZ40" s="5">
        <f t="shared" ref="GZ40" si="552">GZ41+GZ46+GZ47+GZ48+GZ49</f>
        <v>0</v>
      </c>
      <c r="HA40" s="5">
        <f t="shared" si="550"/>
        <v>0</v>
      </c>
      <c r="HB40" s="5">
        <f t="shared" ref="HB40" si="553">HB41+HB46+HB47+HB48+HB49</f>
        <v>0</v>
      </c>
      <c r="HC40" s="115">
        <f t="shared" ref="HC40" si="554">HC41+HC46+HC47+HC48+HC49</f>
        <v>0</v>
      </c>
    </row>
    <row r="41" spans="1:211" s="12" customFormat="1" x14ac:dyDescent="0.2">
      <c r="A41" s="121" t="s">
        <v>408</v>
      </c>
      <c r="B41" s="5">
        <f>B42+B43+B44+B45</f>
        <v>0</v>
      </c>
      <c r="C41" s="5">
        <f t="shared" ref="C41:BO41" si="555">C42+C43+C44+C45</f>
        <v>0</v>
      </c>
      <c r="D41" s="5">
        <f t="shared" si="555"/>
        <v>0</v>
      </c>
      <c r="E41" s="5">
        <f t="shared" si="555"/>
        <v>0</v>
      </c>
      <c r="F41" s="5">
        <f t="shared" si="555"/>
        <v>0</v>
      </c>
      <c r="G41" s="5">
        <f t="shared" si="555"/>
        <v>0</v>
      </c>
      <c r="H41" s="5">
        <f t="shared" si="555"/>
        <v>0</v>
      </c>
      <c r="I41" s="5">
        <f t="shared" si="555"/>
        <v>0</v>
      </c>
      <c r="J41" s="5">
        <f t="shared" si="555"/>
        <v>0</v>
      </c>
      <c r="K41" s="5">
        <f t="shared" si="555"/>
        <v>0</v>
      </c>
      <c r="L41" s="5">
        <f t="shared" si="555"/>
        <v>0</v>
      </c>
      <c r="M41" s="5">
        <f t="shared" si="555"/>
        <v>0</v>
      </c>
      <c r="N41" s="5">
        <f t="shared" si="555"/>
        <v>0</v>
      </c>
      <c r="O41" s="5">
        <f t="shared" si="555"/>
        <v>0</v>
      </c>
      <c r="P41" s="5">
        <f t="shared" si="555"/>
        <v>0</v>
      </c>
      <c r="Q41" s="5">
        <f t="shared" si="555"/>
        <v>0</v>
      </c>
      <c r="R41" s="5">
        <f t="shared" si="555"/>
        <v>0</v>
      </c>
      <c r="S41" s="5">
        <f t="shared" si="555"/>
        <v>0</v>
      </c>
      <c r="T41" s="5">
        <f t="shared" si="555"/>
        <v>0</v>
      </c>
      <c r="U41" s="5">
        <f t="shared" si="555"/>
        <v>0</v>
      </c>
      <c r="V41" s="5">
        <f t="shared" si="555"/>
        <v>0</v>
      </c>
      <c r="W41" s="5">
        <f t="shared" si="555"/>
        <v>0</v>
      </c>
      <c r="X41" s="5">
        <f t="shared" si="555"/>
        <v>0</v>
      </c>
      <c r="Y41" s="5">
        <f t="shared" si="555"/>
        <v>0</v>
      </c>
      <c r="Z41" s="5">
        <f t="shared" si="555"/>
        <v>0</v>
      </c>
      <c r="AA41" s="5">
        <f t="shared" si="555"/>
        <v>0</v>
      </c>
      <c r="AB41" s="5">
        <f t="shared" si="555"/>
        <v>0</v>
      </c>
      <c r="AC41" s="5">
        <f t="shared" si="555"/>
        <v>0</v>
      </c>
      <c r="AD41" s="5">
        <f t="shared" si="555"/>
        <v>0</v>
      </c>
      <c r="AE41" s="5">
        <f t="shared" si="555"/>
        <v>0</v>
      </c>
      <c r="AF41" s="5">
        <f t="shared" si="555"/>
        <v>0</v>
      </c>
      <c r="AG41" s="5">
        <f t="shared" si="555"/>
        <v>0</v>
      </c>
      <c r="AH41" s="5">
        <f t="shared" si="555"/>
        <v>0</v>
      </c>
      <c r="AI41" s="5">
        <f t="shared" si="555"/>
        <v>0</v>
      </c>
      <c r="AJ41" s="5">
        <f t="shared" si="555"/>
        <v>0</v>
      </c>
      <c r="AK41" s="5">
        <f t="shared" si="555"/>
        <v>0</v>
      </c>
      <c r="AL41" s="5">
        <f t="shared" si="555"/>
        <v>0</v>
      </c>
      <c r="AM41" s="5">
        <f t="shared" si="555"/>
        <v>0</v>
      </c>
      <c r="AN41" s="5">
        <f t="shared" si="555"/>
        <v>0</v>
      </c>
      <c r="AO41" s="5">
        <f t="shared" si="555"/>
        <v>0</v>
      </c>
      <c r="AP41" s="5">
        <f t="shared" si="555"/>
        <v>0</v>
      </c>
      <c r="AQ41" s="5">
        <f t="shared" si="555"/>
        <v>0</v>
      </c>
      <c r="AR41" s="5">
        <f t="shared" si="555"/>
        <v>0</v>
      </c>
      <c r="AS41" s="5">
        <f t="shared" si="555"/>
        <v>0</v>
      </c>
      <c r="AT41" s="5">
        <f t="shared" si="555"/>
        <v>0</v>
      </c>
      <c r="AU41" s="5">
        <f t="shared" si="555"/>
        <v>0</v>
      </c>
      <c r="AV41" s="5">
        <f t="shared" si="555"/>
        <v>0</v>
      </c>
      <c r="AW41" s="5">
        <f t="shared" si="555"/>
        <v>0</v>
      </c>
      <c r="AX41" s="5">
        <f t="shared" si="555"/>
        <v>0</v>
      </c>
      <c r="AY41" s="5">
        <f t="shared" si="555"/>
        <v>0</v>
      </c>
      <c r="AZ41" s="5">
        <f t="shared" si="555"/>
        <v>0</v>
      </c>
      <c r="BA41" s="5">
        <f t="shared" si="555"/>
        <v>0</v>
      </c>
      <c r="BB41" s="5">
        <f t="shared" si="555"/>
        <v>0</v>
      </c>
      <c r="BC41" s="5">
        <f t="shared" si="555"/>
        <v>0</v>
      </c>
      <c r="BD41" s="5">
        <f t="shared" si="555"/>
        <v>0</v>
      </c>
      <c r="BE41" s="5">
        <f t="shared" si="555"/>
        <v>0</v>
      </c>
      <c r="BF41" s="5">
        <f t="shared" si="555"/>
        <v>0</v>
      </c>
      <c r="BG41" s="5">
        <f t="shared" si="555"/>
        <v>0</v>
      </c>
      <c r="BH41" s="5">
        <f t="shared" si="555"/>
        <v>0</v>
      </c>
      <c r="BI41" s="5">
        <f t="shared" si="555"/>
        <v>0</v>
      </c>
      <c r="BJ41" s="5">
        <f t="shared" si="555"/>
        <v>0</v>
      </c>
      <c r="BK41" s="5">
        <f t="shared" si="555"/>
        <v>0</v>
      </c>
      <c r="BL41" s="5">
        <f t="shared" si="555"/>
        <v>0</v>
      </c>
      <c r="BM41" s="5">
        <f t="shared" si="555"/>
        <v>0</v>
      </c>
      <c r="BN41" s="5">
        <f t="shared" si="555"/>
        <v>0</v>
      </c>
      <c r="BO41" s="5">
        <f t="shared" si="555"/>
        <v>0</v>
      </c>
      <c r="BP41" s="5">
        <f t="shared" ref="BP41:DR41" si="556">BP42+BP43+BP44+BP45</f>
        <v>0</v>
      </c>
      <c r="BQ41" s="5">
        <f t="shared" si="556"/>
        <v>0</v>
      </c>
      <c r="BR41" s="5">
        <f t="shared" si="556"/>
        <v>0</v>
      </c>
      <c r="BS41" s="5">
        <f t="shared" si="556"/>
        <v>0</v>
      </c>
      <c r="BT41" s="5">
        <f t="shared" si="556"/>
        <v>0</v>
      </c>
      <c r="BU41" s="5">
        <f t="shared" si="556"/>
        <v>0</v>
      </c>
      <c r="BV41" s="5">
        <f t="shared" si="556"/>
        <v>0</v>
      </c>
      <c r="BW41" s="5">
        <f t="shared" si="556"/>
        <v>0</v>
      </c>
      <c r="BX41" s="5">
        <f t="shared" si="556"/>
        <v>0</v>
      </c>
      <c r="BY41" s="5">
        <f t="shared" si="556"/>
        <v>0</v>
      </c>
      <c r="BZ41" s="5">
        <f t="shared" si="556"/>
        <v>0</v>
      </c>
      <c r="CA41" s="5">
        <f t="shared" si="556"/>
        <v>0</v>
      </c>
      <c r="CB41" s="5">
        <f t="shared" si="556"/>
        <v>0</v>
      </c>
      <c r="CC41" s="5">
        <f t="shared" si="556"/>
        <v>0</v>
      </c>
      <c r="CD41" s="5">
        <f t="shared" si="556"/>
        <v>0</v>
      </c>
      <c r="CE41" s="5">
        <f t="shared" si="556"/>
        <v>0</v>
      </c>
      <c r="CF41" s="5">
        <f t="shared" si="556"/>
        <v>0</v>
      </c>
      <c r="CG41" s="5">
        <f t="shared" si="556"/>
        <v>0</v>
      </c>
      <c r="CH41" s="5">
        <f t="shared" si="556"/>
        <v>0</v>
      </c>
      <c r="CI41" s="5">
        <f t="shared" si="556"/>
        <v>0</v>
      </c>
      <c r="CJ41" s="5">
        <f t="shared" si="556"/>
        <v>0</v>
      </c>
      <c r="CK41" s="5">
        <f t="shared" si="556"/>
        <v>0</v>
      </c>
      <c r="CL41" s="5">
        <f t="shared" si="556"/>
        <v>0</v>
      </c>
      <c r="CM41" s="5">
        <f t="shared" si="556"/>
        <v>0</v>
      </c>
      <c r="CN41" s="5">
        <f t="shared" si="556"/>
        <v>0</v>
      </c>
      <c r="CO41" s="5">
        <f t="shared" si="556"/>
        <v>0</v>
      </c>
      <c r="CP41" s="5">
        <f t="shared" si="556"/>
        <v>0</v>
      </c>
      <c r="CQ41" s="5">
        <f t="shared" si="556"/>
        <v>0</v>
      </c>
      <c r="CR41" s="5">
        <f t="shared" si="556"/>
        <v>0</v>
      </c>
      <c r="CS41" s="5">
        <f t="shared" si="556"/>
        <v>0</v>
      </c>
      <c r="CT41" s="5">
        <f t="shared" si="556"/>
        <v>0</v>
      </c>
      <c r="CU41" s="5">
        <f t="shared" si="556"/>
        <v>0</v>
      </c>
      <c r="CV41" s="5">
        <f t="shared" si="556"/>
        <v>0</v>
      </c>
      <c r="CW41" s="5">
        <f t="shared" si="556"/>
        <v>0</v>
      </c>
      <c r="CX41" s="5">
        <f t="shared" si="556"/>
        <v>0</v>
      </c>
      <c r="CY41" s="5">
        <f t="shared" si="556"/>
        <v>0</v>
      </c>
      <c r="CZ41" s="5">
        <f t="shared" si="556"/>
        <v>0</v>
      </c>
      <c r="DA41" s="5">
        <f t="shared" si="556"/>
        <v>0</v>
      </c>
      <c r="DB41" s="5">
        <f t="shared" si="556"/>
        <v>0</v>
      </c>
      <c r="DC41" s="5">
        <f t="shared" si="556"/>
        <v>0</v>
      </c>
      <c r="DD41" s="5">
        <f t="shared" si="556"/>
        <v>0</v>
      </c>
      <c r="DE41" s="5">
        <f t="shared" si="556"/>
        <v>0</v>
      </c>
      <c r="DF41" s="5">
        <f t="shared" si="556"/>
        <v>0</v>
      </c>
      <c r="DG41" s="5">
        <f t="shared" si="556"/>
        <v>0</v>
      </c>
      <c r="DH41" s="5">
        <f t="shared" si="556"/>
        <v>0</v>
      </c>
      <c r="DI41" s="5">
        <f t="shared" si="556"/>
        <v>0</v>
      </c>
      <c r="DJ41" s="5">
        <f t="shared" si="556"/>
        <v>0</v>
      </c>
      <c r="DK41" s="5">
        <f t="shared" si="556"/>
        <v>0</v>
      </c>
      <c r="DL41" s="5">
        <f t="shared" si="556"/>
        <v>0</v>
      </c>
      <c r="DM41" s="5">
        <f t="shared" si="556"/>
        <v>0</v>
      </c>
      <c r="DN41" s="5">
        <f t="shared" si="556"/>
        <v>0</v>
      </c>
      <c r="DO41" s="5">
        <f t="shared" si="556"/>
        <v>0</v>
      </c>
      <c r="DP41" s="5">
        <f t="shared" si="556"/>
        <v>0</v>
      </c>
      <c r="DQ41" s="5">
        <f t="shared" si="556"/>
        <v>0</v>
      </c>
      <c r="DR41" s="596">
        <f t="shared" si="556"/>
        <v>0</v>
      </c>
      <c r="DS41" s="596">
        <f t="shared" ref="DS41" si="557">DS42+DS43+DS44+DS45</f>
        <v>0</v>
      </c>
      <c r="DT41" s="596">
        <f t="shared" ref="DT41" si="558">DT42+DT43+DT44+DT45</f>
        <v>0</v>
      </c>
      <c r="DU41" s="5">
        <f t="shared" ref="DU41" si="559">DU42+DU43+DU44+DU45</f>
        <v>0</v>
      </c>
      <c r="DV41" s="5">
        <f t="shared" ref="DV41:EV41" si="560">DV42+DV43+DV44+DV45</f>
        <v>0</v>
      </c>
      <c r="DW41" s="5">
        <f t="shared" si="560"/>
        <v>0</v>
      </c>
      <c r="DX41" s="5">
        <f t="shared" si="560"/>
        <v>0</v>
      </c>
      <c r="DY41" s="5">
        <f t="shared" si="560"/>
        <v>0</v>
      </c>
      <c r="DZ41" s="5">
        <f t="shared" si="560"/>
        <v>0</v>
      </c>
      <c r="EA41" s="5">
        <f t="shared" si="560"/>
        <v>0</v>
      </c>
      <c r="EB41" s="5">
        <f t="shared" si="560"/>
        <v>0</v>
      </c>
      <c r="EC41" s="5">
        <f t="shared" si="560"/>
        <v>0</v>
      </c>
      <c r="ED41" s="5">
        <f t="shared" si="560"/>
        <v>0</v>
      </c>
      <c r="EE41" s="5">
        <f t="shared" si="560"/>
        <v>0</v>
      </c>
      <c r="EF41" s="5">
        <f t="shared" si="560"/>
        <v>0</v>
      </c>
      <c r="EG41" s="5">
        <f t="shared" si="560"/>
        <v>0</v>
      </c>
      <c r="EH41" s="5">
        <f t="shared" si="560"/>
        <v>0</v>
      </c>
      <c r="EI41" s="5">
        <f t="shared" ref="EI41" si="561">EI42+EI43+EI44+EI45</f>
        <v>0</v>
      </c>
      <c r="EJ41" s="5">
        <f t="shared" si="560"/>
        <v>0</v>
      </c>
      <c r="EK41" s="5">
        <f t="shared" si="560"/>
        <v>0</v>
      </c>
      <c r="EL41" s="5">
        <f t="shared" ref="EL41" si="562">EL42+EL43+EL44+EL45</f>
        <v>0</v>
      </c>
      <c r="EM41" s="5">
        <f t="shared" si="560"/>
        <v>0</v>
      </c>
      <c r="EN41" s="5">
        <f t="shared" si="560"/>
        <v>0</v>
      </c>
      <c r="EO41" s="5">
        <f t="shared" ref="EO41" si="563">EO42+EO43+EO44+EO45</f>
        <v>0</v>
      </c>
      <c r="EP41" s="5">
        <f t="shared" si="560"/>
        <v>0</v>
      </c>
      <c r="EQ41" s="5">
        <f t="shared" si="560"/>
        <v>0</v>
      </c>
      <c r="ER41" s="5">
        <f t="shared" ref="ER41" si="564">ER42+ER43+ER44+ER45</f>
        <v>0</v>
      </c>
      <c r="ES41" s="5">
        <f t="shared" si="560"/>
        <v>0</v>
      </c>
      <c r="ET41" s="5">
        <f t="shared" si="560"/>
        <v>0</v>
      </c>
      <c r="EU41" s="5">
        <f t="shared" ref="EU41" si="565">EU42+EU43+EU44+EU45</f>
        <v>0</v>
      </c>
      <c r="EV41" s="596">
        <f t="shared" si="560"/>
        <v>0</v>
      </c>
      <c r="EW41" s="596">
        <f t="shared" ref="EW41:EX41" si="566">EW42+EW43+EW44+EW45</f>
        <v>0</v>
      </c>
      <c r="EX41" s="596">
        <f t="shared" si="566"/>
        <v>0</v>
      </c>
      <c r="EY41" s="5">
        <f>EY42+EY43+EY44+EY45</f>
        <v>0</v>
      </c>
      <c r="EZ41" s="5">
        <f t="shared" ref="EZ41:GL41" si="567">EZ42+EZ43+EZ44+EZ45</f>
        <v>0</v>
      </c>
      <c r="FA41" s="5">
        <f t="shared" si="567"/>
        <v>0</v>
      </c>
      <c r="FB41" s="5">
        <f t="shared" si="567"/>
        <v>0</v>
      </c>
      <c r="FC41" s="5">
        <f t="shared" si="567"/>
        <v>0</v>
      </c>
      <c r="FD41" s="5">
        <f t="shared" si="567"/>
        <v>0</v>
      </c>
      <c r="FE41" s="5">
        <f t="shared" si="567"/>
        <v>0</v>
      </c>
      <c r="FF41" s="5">
        <f t="shared" si="567"/>
        <v>0</v>
      </c>
      <c r="FG41" s="5">
        <f t="shared" si="567"/>
        <v>0</v>
      </c>
      <c r="FH41" s="5">
        <f t="shared" si="567"/>
        <v>0</v>
      </c>
      <c r="FI41" s="5">
        <f t="shared" si="567"/>
        <v>0</v>
      </c>
      <c r="FJ41" s="5">
        <f t="shared" si="567"/>
        <v>0</v>
      </c>
      <c r="FK41" s="5">
        <f t="shared" si="567"/>
        <v>0</v>
      </c>
      <c r="FL41" s="5">
        <f t="shared" si="567"/>
        <v>0</v>
      </c>
      <c r="FM41" s="5">
        <f t="shared" si="567"/>
        <v>0</v>
      </c>
      <c r="FN41" s="5">
        <f t="shared" si="567"/>
        <v>0</v>
      </c>
      <c r="FO41" s="5">
        <f t="shared" si="567"/>
        <v>0</v>
      </c>
      <c r="FP41" s="5">
        <f t="shared" si="567"/>
        <v>0</v>
      </c>
      <c r="FQ41" s="5">
        <f t="shared" si="567"/>
        <v>0</v>
      </c>
      <c r="FR41" s="5">
        <f t="shared" si="567"/>
        <v>0</v>
      </c>
      <c r="FS41" s="5">
        <f t="shared" si="567"/>
        <v>0</v>
      </c>
      <c r="FT41" s="5">
        <f t="shared" si="567"/>
        <v>0</v>
      </c>
      <c r="FU41" s="5">
        <f t="shared" si="567"/>
        <v>0</v>
      </c>
      <c r="FV41" s="5">
        <f t="shared" si="567"/>
        <v>0</v>
      </c>
      <c r="FW41" s="5">
        <f t="shared" si="567"/>
        <v>0</v>
      </c>
      <c r="FX41" s="5">
        <f t="shared" si="567"/>
        <v>0</v>
      </c>
      <c r="FY41" s="5">
        <f t="shared" si="567"/>
        <v>0</v>
      </c>
      <c r="FZ41" s="5">
        <f t="shared" si="567"/>
        <v>0</v>
      </c>
      <c r="GA41" s="5">
        <f t="shared" si="567"/>
        <v>0</v>
      </c>
      <c r="GB41" s="5">
        <f t="shared" si="567"/>
        <v>0</v>
      </c>
      <c r="GC41" s="5">
        <f t="shared" si="567"/>
        <v>0</v>
      </c>
      <c r="GD41" s="5">
        <f t="shared" si="567"/>
        <v>0</v>
      </c>
      <c r="GE41" s="5">
        <f t="shared" si="567"/>
        <v>0</v>
      </c>
      <c r="GF41" s="5">
        <f t="shared" si="567"/>
        <v>0</v>
      </c>
      <c r="GG41" s="5">
        <f t="shared" si="567"/>
        <v>0</v>
      </c>
      <c r="GH41" s="5">
        <f t="shared" si="567"/>
        <v>0</v>
      </c>
      <c r="GI41" s="5">
        <f t="shared" si="567"/>
        <v>0</v>
      </c>
      <c r="GJ41" s="5">
        <f t="shared" si="567"/>
        <v>0</v>
      </c>
      <c r="GK41" s="5">
        <f t="shared" si="567"/>
        <v>0</v>
      </c>
      <c r="GL41" s="596">
        <f t="shared" si="567"/>
        <v>0</v>
      </c>
      <c r="GM41" s="596">
        <f t="shared" ref="GM41" si="568">GM42+GM43+GM44+GM45</f>
        <v>0</v>
      </c>
      <c r="GN41" s="596">
        <f t="shared" ref="GN41" si="569">GN42+GN43+GN44+GN45</f>
        <v>0</v>
      </c>
      <c r="GO41" s="5">
        <f>GO42+GO43+GO44+GO45</f>
        <v>0</v>
      </c>
      <c r="GP41" s="5">
        <f t="shared" ref="GP41:HA41" si="570">GP42+GP43+GP44+GP45</f>
        <v>0</v>
      </c>
      <c r="GQ41" s="5">
        <f t="shared" si="570"/>
        <v>0</v>
      </c>
      <c r="GR41" s="5">
        <f t="shared" si="570"/>
        <v>0</v>
      </c>
      <c r="GS41" s="5">
        <f t="shared" si="570"/>
        <v>0</v>
      </c>
      <c r="GT41" s="5">
        <f t="shared" si="570"/>
        <v>0</v>
      </c>
      <c r="GU41" s="5">
        <f t="shared" si="570"/>
        <v>0</v>
      </c>
      <c r="GV41" s="5">
        <f t="shared" si="570"/>
        <v>0</v>
      </c>
      <c r="GW41" s="5">
        <f t="shared" si="570"/>
        <v>0</v>
      </c>
      <c r="GX41" s="5">
        <f t="shared" si="570"/>
        <v>0</v>
      </c>
      <c r="GY41" s="5">
        <f t="shared" ref="GY41" si="571">GY42+GY43+GY44+GY45</f>
        <v>0</v>
      </c>
      <c r="GZ41" s="5">
        <f t="shared" ref="GZ41" si="572">GZ42+GZ43+GZ44+GZ45</f>
        <v>0</v>
      </c>
      <c r="HA41" s="5">
        <f t="shared" si="570"/>
        <v>0</v>
      </c>
      <c r="HB41" s="5">
        <f t="shared" ref="HB41" si="573">HB42+HB43+HB44+HB45</f>
        <v>0</v>
      </c>
      <c r="HC41" s="115">
        <f t="shared" ref="HC41" si="574">HC42+HC43+HC44+HC45</f>
        <v>0</v>
      </c>
    </row>
    <row r="42" spans="1:211" x14ac:dyDescent="0.2">
      <c r="A42" s="120" t="s">
        <v>409</v>
      </c>
      <c r="B42" s="6">
        <f>SUM([1]Önkormányzat!$F$340)</f>
        <v>0</v>
      </c>
      <c r="C42" s="6"/>
      <c r="D42" s="6">
        <f t="shared" ref="D42:D48" si="575">SUM(B42:C42)</f>
        <v>0</v>
      </c>
      <c r="E42" s="6"/>
      <c r="F42" s="6"/>
      <c r="G42" s="6">
        <f t="shared" ref="G42:G48" si="576">SUM(E42:F42)</f>
        <v>0</v>
      </c>
      <c r="H42" s="6"/>
      <c r="I42" s="6"/>
      <c r="J42" s="6">
        <f t="shared" ref="J42:J48" si="577">SUM(H42:I42)</f>
        <v>0</v>
      </c>
      <c r="K42" s="6"/>
      <c r="L42" s="6"/>
      <c r="M42" s="6">
        <f t="shared" ref="M42:M48" si="578">SUM(K42:L42)</f>
        <v>0</v>
      </c>
      <c r="N42" s="6"/>
      <c r="O42" s="6"/>
      <c r="P42" s="6">
        <f t="shared" ref="P42:P48" si="579">SUM(N42:O42)</f>
        <v>0</v>
      </c>
      <c r="Q42" s="6"/>
      <c r="R42" s="6"/>
      <c r="S42" s="6">
        <f t="shared" ref="S42:S48" si="580">SUM(Q42:R42)</f>
        <v>0</v>
      </c>
      <c r="T42" s="6">
        <f>SUM([1]Önkormányzat!$AN$340)</f>
        <v>0</v>
      </c>
      <c r="U42" s="6"/>
      <c r="V42" s="6">
        <f t="shared" ref="V42:V48" si="581">SUM(T42:U42)</f>
        <v>0</v>
      </c>
      <c r="W42" s="6">
        <f>SUM([1]Önkormányzat!$AQ$340)</f>
        <v>0</v>
      </c>
      <c r="X42" s="6"/>
      <c r="Y42" s="6">
        <f t="shared" ref="Y42:Y48" si="582">SUM(W42:X42)</f>
        <v>0</v>
      </c>
      <c r="Z42" s="6">
        <f>SUM([1]Önkormányzat!$AU$340)</f>
        <v>0</v>
      </c>
      <c r="AA42" s="6"/>
      <c r="AB42" s="6">
        <f t="shared" ref="AB42:AB48" si="583">SUM(Z42:AA42)</f>
        <v>0</v>
      </c>
      <c r="AC42" s="6">
        <f>SUM([1]Önkormányzat!$AZ$340)</f>
        <v>0</v>
      </c>
      <c r="AD42" s="6"/>
      <c r="AE42" s="6">
        <f t="shared" ref="AE42:AE48" si="584">SUM(AC42:AD42)</f>
        <v>0</v>
      </c>
      <c r="AF42" s="6">
        <f>SUM([1]Önkormányzat!$U$340)</f>
        <v>0</v>
      </c>
      <c r="AG42" s="6"/>
      <c r="AH42" s="6">
        <f t="shared" ref="AH42:AH48" si="585">SUM(AF42:AG42)</f>
        <v>0</v>
      </c>
      <c r="AI42" s="6">
        <f>SUM([1]Önkormányzat!$Y$340)</f>
        <v>0</v>
      </c>
      <c r="AJ42" s="6"/>
      <c r="AK42" s="6">
        <f t="shared" ref="AK42:AK48" si="586">SUM(AI42:AJ42)</f>
        <v>0</v>
      </c>
      <c r="AL42" s="6">
        <f>SUM([1]Önkormányzat!$BG$340)</f>
        <v>0</v>
      </c>
      <c r="AM42" s="6"/>
      <c r="AN42" s="6">
        <f t="shared" ref="AN42:AN48" si="587">SUM(AL42:AM42)</f>
        <v>0</v>
      </c>
      <c r="AO42" s="6">
        <f>SUM([1]Önkormányzat!$BN$340)</f>
        <v>0</v>
      </c>
      <c r="AP42" s="6"/>
      <c r="AQ42" s="6">
        <f t="shared" ref="AQ42:AQ48" si="588">SUM(AO42:AP42)</f>
        <v>0</v>
      </c>
      <c r="AR42" s="6"/>
      <c r="AS42" s="6"/>
      <c r="AT42" s="6">
        <f t="shared" ref="AT42:AT48" si="589">SUM(AR42:AS42)</f>
        <v>0</v>
      </c>
      <c r="AU42" s="6">
        <f>SUM([1]Önkormányzat!$CJ$340)</f>
        <v>0</v>
      </c>
      <c r="AV42" s="6"/>
      <c r="AW42" s="6">
        <f t="shared" ref="AW42:AW48" si="590">SUM(AU42:AV42)</f>
        <v>0</v>
      </c>
      <c r="AX42" s="6">
        <f>SUM([1]Önkormányzat!$BR$340)</f>
        <v>0</v>
      </c>
      <c r="AY42" s="6"/>
      <c r="AZ42" s="6">
        <f t="shared" ref="AZ42:AZ48" si="591">SUM(AX42:AY42)</f>
        <v>0</v>
      </c>
      <c r="BA42" s="6"/>
      <c r="BB42" s="6"/>
      <c r="BC42" s="6">
        <f t="shared" ref="BC42:BC48" si="592">SUM(BA42:BB42)</f>
        <v>0</v>
      </c>
      <c r="BD42" s="6">
        <f>SUM([1]Önkormányzat!$BW$340)</f>
        <v>0</v>
      </c>
      <c r="BE42" s="6"/>
      <c r="BF42" s="6">
        <f t="shared" ref="BF42:BF48" si="593">SUM(BD42:BE42)</f>
        <v>0</v>
      </c>
      <c r="BG42" s="6">
        <f>SUM([1]Önkormányzat!$BZ$340)</f>
        <v>0</v>
      </c>
      <c r="BH42" s="6"/>
      <c r="BI42" s="6">
        <f t="shared" ref="BI42:BI48" si="594">SUM(BG42:BH42)</f>
        <v>0</v>
      </c>
      <c r="BJ42" s="6"/>
      <c r="BK42" s="6"/>
      <c r="BL42" s="6">
        <f t="shared" ref="BL42:BL48" si="595">SUM(BJ42:BK42)</f>
        <v>0</v>
      </c>
      <c r="BM42" s="6">
        <f>SUM([1]Önkormányzat!$CI$340)</f>
        <v>0</v>
      </c>
      <c r="BN42" s="6"/>
      <c r="BO42" s="6">
        <f t="shared" ref="BO42:BO48" si="596">SUM(BM42:BN42)</f>
        <v>0</v>
      </c>
      <c r="BP42" s="6"/>
      <c r="BQ42" s="6"/>
      <c r="BR42" s="6">
        <f t="shared" ref="BR42:BR48" si="597">SUM(BP42:BQ42)</f>
        <v>0</v>
      </c>
      <c r="BS42" s="6">
        <f>SUM([1]Önkormányzat!$CV$340)</f>
        <v>0</v>
      </c>
      <c r="BT42" s="6"/>
      <c r="BU42" s="6">
        <f t="shared" ref="BU42:BU48" si="598">SUM(BS42:BT42)</f>
        <v>0</v>
      </c>
      <c r="BV42" s="6"/>
      <c r="BW42" s="6"/>
      <c r="BX42" s="6">
        <f t="shared" ref="BX42:BX48" si="599">SUM(BV42:BW42)</f>
        <v>0</v>
      </c>
      <c r="BY42" s="6">
        <f>SUM([1]Önkormányzat!$DD$340)</f>
        <v>0</v>
      </c>
      <c r="BZ42" s="6"/>
      <c r="CA42" s="6">
        <f t="shared" ref="CA42:CA48" si="600">SUM(BY42:BZ42)</f>
        <v>0</v>
      </c>
      <c r="CB42" s="6"/>
      <c r="CC42" s="6"/>
      <c r="CD42" s="6">
        <f t="shared" ref="CD42:CD48" si="601">SUM(CB42:CC42)</f>
        <v>0</v>
      </c>
      <c r="CE42" s="6"/>
      <c r="CF42" s="6"/>
      <c r="CG42" s="6">
        <f t="shared" ref="CG42:CG48" si="602">SUM(CE42:CF42)</f>
        <v>0</v>
      </c>
      <c r="CH42" s="6"/>
      <c r="CI42" s="6"/>
      <c r="CJ42" s="6">
        <f t="shared" ref="CJ42:CJ48" si="603">SUM(CH42:CI42)</f>
        <v>0</v>
      </c>
      <c r="CK42" s="6"/>
      <c r="CL42" s="6"/>
      <c r="CM42" s="6">
        <f t="shared" ref="CM42:CM48" si="604">SUM(CK42:CL42)</f>
        <v>0</v>
      </c>
      <c r="CN42" s="6"/>
      <c r="CO42" s="6"/>
      <c r="CP42" s="6">
        <f t="shared" ref="CP42:CP48" si="605">SUM(CN42:CO42)</f>
        <v>0</v>
      </c>
      <c r="CQ42" s="6"/>
      <c r="CR42" s="6"/>
      <c r="CS42" s="6">
        <f t="shared" ref="CS42:CS48" si="606">SUM(CQ42:CR42)</f>
        <v>0</v>
      </c>
      <c r="CT42" s="6"/>
      <c r="CU42" s="6"/>
      <c r="CV42" s="6">
        <f t="shared" ref="CV42:CV48" si="607">SUM(CT42:CU42)</f>
        <v>0</v>
      </c>
      <c r="CW42" s="6">
        <f>SUM([1]Önkormányzat!$EB$340)</f>
        <v>0</v>
      </c>
      <c r="CX42" s="6"/>
      <c r="CY42" s="6">
        <f t="shared" ref="CY42:CY48" si="608">SUM(CW42:CX42)</f>
        <v>0</v>
      </c>
      <c r="CZ42" s="6">
        <f>SUM([1]Önkormányzat!$AC$340)</f>
        <v>0</v>
      </c>
      <c r="DA42" s="6"/>
      <c r="DB42" s="6">
        <f t="shared" ref="DB42:DB48" si="609">SUM(CZ42:DA42)</f>
        <v>0</v>
      </c>
      <c r="DC42" s="6"/>
      <c r="DD42" s="6"/>
      <c r="DE42" s="6">
        <f t="shared" ref="DE42:DE48" si="610">SUM(DC42:DD42)</f>
        <v>0</v>
      </c>
      <c r="DF42" s="6">
        <f>SUM([1]Önkormányzat!$DN$340)</f>
        <v>0</v>
      </c>
      <c r="DG42" s="6"/>
      <c r="DH42" s="6">
        <f t="shared" ref="DH42:DH48" si="611">SUM(DF42:DG42)</f>
        <v>0</v>
      </c>
      <c r="DI42" s="6">
        <f>SUM([1]Önkormányzat!$EI$340)</f>
        <v>0</v>
      </c>
      <c r="DJ42" s="6"/>
      <c r="DK42" s="6">
        <f t="shared" ref="DK42:DK48" si="612">SUM(DI42:DJ42)</f>
        <v>0</v>
      </c>
      <c r="DL42" s="6"/>
      <c r="DM42" s="6"/>
      <c r="DN42" s="6">
        <f t="shared" ref="DN42:DN48" si="613">SUM(DL42:DM42)</f>
        <v>0</v>
      </c>
      <c r="DO42" s="6"/>
      <c r="DP42" s="6"/>
      <c r="DQ42" s="6">
        <f t="shared" ref="DQ42:DQ48" si="614">SUM(DO42:DP42)</f>
        <v>0</v>
      </c>
      <c r="DR42" s="595">
        <f t="shared" ref="DR42:DR48" si="615">B42+E42+H42+K42+N42+Q42+T42+W42+Z42+AC42+AF42+AI42+AL42+AO42+AR42+AU42+AX42+BA42+BD42+BG42+BJ42+BM42+BP42+BS42+BV42+BY42+CB42+CE42+CH42+CK42+CN42+CQ42+CT42+CW42+CZ42+DC42+DF42+DI42+DL42+DO42</f>
        <v>0</v>
      </c>
      <c r="DS42" s="595">
        <f t="shared" ref="DS42:DS48" si="616">C42+F42+I42+L42+O42+R42+U42+X42+AA42+AD42+AG42+AJ42+AM42+AP42+AS42+AV42+AY42+BB42+BE42+BH42+BK42+BN42+BQ42+BT42+BW42+BZ42+CC42+CF42+CI42+CL42+CO42+CR42+CU42+CX42+DA42+DD42+DG42+DJ42+DM42+DP42</f>
        <v>0</v>
      </c>
      <c r="DT42" s="595">
        <f t="shared" ref="DT42:DT48" si="617">D42+G42+J42+M42+P42+S42+V42+Y42+AB42+AE42+AH42+AK42+AN42+AQ42+AT42+AW42+AZ42+BC42+BF42+BI42+BL42+BO42+BR42+BU42+BX42+CA42+CD42+CG42+CJ42+CM42+CP42+CS42+CV42+CY42+DB42+DE42+DH42+DK42+DN42+DQ42</f>
        <v>0</v>
      </c>
      <c r="DU42" s="7"/>
      <c r="DV42" s="7"/>
      <c r="DW42" s="7"/>
      <c r="DX42" s="6"/>
      <c r="DY42" s="6"/>
      <c r="DZ42" s="6"/>
      <c r="EA42" s="6"/>
      <c r="EB42" s="6"/>
      <c r="EC42" s="6"/>
      <c r="ED42" s="6">
        <f>SUM([1]Hivatal!$V$317)</f>
        <v>0</v>
      </c>
      <c r="EE42" s="6"/>
      <c r="EF42" s="6">
        <f t="shared" ref="EF42:EF48" si="618">SUM(ED42:EE42)</f>
        <v>0</v>
      </c>
      <c r="EG42" s="6">
        <f>SUM([1]Hivatal!$Z$317)</f>
        <v>0</v>
      </c>
      <c r="EH42" s="6"/>
      <c r="EI42" s="6">
        <f t="shared" ref="EI42:EI48" si="619">SUM(EG42:EH42)</f>
        <v>0</v>
      </c>
      <c r="EJ42" s="6">
        <f>SUM([1]Hivatal!$AJ$317)</f>
        <v>0</v>
      </c>
      <c r="EK42" s="6"/>
      <c r="EL42" s="6">
        <f t="shared" ref="EL42:EL48" si="620">SUM(EJ42:EK42)</f>
        <v>0</v>
      </c>
      <c r="EM42" s="6">
        <f>SUM([1]Hivatal!$AD$317)</f>
        <v>0</v>
      </c>
      <c r="EN42" s="6"/>
      <c r="EO42" s="6">
        <f t="shared" ref="EO42:EO48" si="621">SUM(EM42:EN42)</f>
        <v>0</v>
      </c>
      <c r="EP42" s="6">
        <f>SUM([1]Hivatal!$AR$317)</f>
        <v>0</v>
      </c>
      <c r="EQ42" s="6"/>
      <c r="ER42" s="6">
        <f t="shared" ref="ER42:ER48" si="622">SUM(EP42:EQ42)</f>
        <v>0</v>
      </c>
      <c r="ES42" s="6">
        <f>SUM([1]Hivatal!$AZ$317)</f>
        <v>0</v>
      </c>
      <c r="ET42" s="6"/>
      <c r="EU42" s="6">
        <f t="shared" ref="EU42:EU48" si="623">SUM(ES42:ET42)</f>
        <v>0</v>
      </c>
      <c r="EV42" s="595">
        <f t="shared" ref="EV42:EV48" si="624">SUM(DU42+DX42+EA42+ED42+EG42+EJ42+EM42+EP42+ES42)</f>
        <v>0</v>
      </c>
      <c r="EW42" s="595">
        <f t="shared" ref="EW42:EW48" si="625">SUM(DV42+DY42+EB42+EE42+EH42+EK42+EN42+EQ42+ET42)</f>
        <v>0</v>
      </c>
      <c r="EX42" s="595">
        <f t="shared" ref="EX42:EX48" si="626">SUM(DW42+DZ42+EC42+EF42+EI42+EL42+EO42+ER42+EU42)</f>
        <v>0</v>
      </c>
      <c r="EY42" s="6"/>
      <c r="EZ42" s="6"/>
      <c r="FA42" s="6"/>
      <c r="FB42" s="6"/>
      <c r="FC42" s="6"/>
      <c r="FD42" s="6">
        <f t="shared" ref="FD42:FD48" si="627">SUM(FB42:FC42)</f>
        <v>0</v>
      </c>
      <c r="FE42" s="6"/>
      <c r="FF42" s="6"/>
      <c r="FG42" s="6">
        <f t="shared" ref="FG42:FG48" si="628">SUM(FE42:FF42)</f>
        <v>0</v>
      </c>
      <c r="FH42" s="6"/>
      <c r="FI42" s="6"/>
      <c r="FJ42" s="6">
        <f t="shared" ref="FJ42:FJ48" si="629">SUM(FH42:FI42)</f>
        <v>0</v>
      </c>
      <c r="FK42" s="6"/>
      <c r="FL42" s="6"/>
      <c r="FM42" s="6">
        <f t="shared" ref="FM42:FM48" si="630">SUM(FK42:FL42)</f>
        <v>0</v>
      </c>
      <c r="FN42" s="6"/>
      <c r="FO42" s="6"/>
      <c r="FP42" s="6">
        <f t="shared" ref="FP42:FP48" si="631">SUM(FN42:FO42)</f>
        <v>0</v>
      </c>
      <c r="FQ42" s="6"/>
      <c r="FR42" s="6"/>
      <c r="FS42" s="6">
        <f t="shared" ref="FS42:FS48" si="632">SUM(FQ42:FR42)</f>
        <v>0</v>
      </c>
      <c r="FT42" s="6"/>
      <c r="FU42" s="6"/>
      <c r="FV42" s="6">
        <f t="shared" ref="FV42:FV48" si="633">SUM(FT42:FU42)</f>
        <v>0</v>
      </c>
      <c r="FW42" s="6"/>
      <c r="FX42" s="6"/>
      <c r="FY42" s="6">
        <f t="shared" ref="FY42:FY48" si="634">SUM(FW42:FX42)</f>
        <v>0</v>
      </c>
      <c r="FZ42" s="6"/>
      <c r="GA42" s="6"/>
      <c r="GB42" s="6">
        <f t="shared" ref="GB42:GB48" si="635">SUM(FZ42:GA42)</f>
        <v>0</v>
      </c>
      <c r="GC42" s="6"/>
      <c r="GD42" s="6"/>
      <c r="GE42" s="6">
        <f t="shared" ref="GE42:GE48" si="636">SUM(GC42:GD42)</f>
        <v>0</v>
      </c>
      <c r="GF42" s="6"/>
      <c r="GG42" s="6"/>
      <c r="GH42" s="6">
        <f t="shared" ref="GH42:GH48" si="637">SUM(GF42:GG42)</f>
        <v>0</v>
      </c>
      <c r="GI42" s="6"/>
      <c r="GJ42" s="6"/>
      <c r="GK42" s="6">
        <f t="shared" ref="GK42:GK48" si="638">SUM(GI42:GJ42)</f>
        <v>0</v>
      </c>
      <c r="GL42" s="595">
        <f t="shared" ref="GL42:GL48" si="639">SUM(EY42+FB42+FE42+FH42+FK42+FN42+FQ42+FT42+FW42+FZ42+GC42+GF42+GI42)</f>
        <v>0</v>
      </c>
      <c r="GM42" s="595">
        <f t="shared" ref="GM42:GM48" si="640">SUM(EZ42+FC42+FF42+FI42+FL42+FO42+FR42+FU42+FX42+GA42+GD42+GG42+GJ42)</f>
        <v>0</v>
      </c>
      <c r="GN42" s="595">
        <f t="shared" ref="GN42:GN48" si="641">SUM(FA42+FD42+FG42+FJ42+FM42+FP42+FS42+FV42+FY42+GB42+GE42+GH42+GK42)</f>
        <v>0</v>
      </c>
      <c r="GO42" s="7"/>
      <c r="GP42" s="7"/>
      <c r="GQ42" s="7">
        <f t="shared" ref="GQ42:GQ48" si="642">SUM(GO42:GP42)</f>
        <v>0</v>
      </c>
      <c r="GR42" s="7"/>
      <c r="GS42" s="7"/>
      <c r="GT42" s="7">
        <f t="shared" ref="GT42:GT48" si="643">SUM(GR42:GS42)</f>
        <v>0</v>
      </c>
      <c r="GU42" s="7"/>
      <c r="GV42" s="7"/>
      <c r="GW42" s="7">
        <f t="shared" ref="GW42:GW48" si="644">SUM(GU42:GV42)</f>
        <v>0</v>
      </c>
      <c r="GX42" s="7">
        <f t="shared" ref="GX42:GX48" si="645">GL42+GO42+GR42+GU42</f>
        <v>0</v>
      </c>
      <c r="GY42" s="7">
        <f t="shared" ref="GY42:GY48" si="646">GM42+GP42+GS42+GV42</f>
        <v>0</v>
      </c>
      <c r="GZ42" s="7">
        <f t="shared" ref="GZ42:GZ48" si="647">GN42+GQ42+GT42+GW42</f>
        <v>0</v>
      </c>
      <c r="HA42" s="344">
        <f t="shared" si="67"/>
        <v>0</v>
      </c>
      <c r="HB42" s="344">
        <f t="shared" ref="HB42:HB48" si="648">DS42+EW42+GY42</f>
        <v>0</v>
      </c>
      <c r="HC42" s="131">
        <f t="shared" ref="HC42:HC48" si="649">DT42+EX42+GZ42</f>
        <v>0</v>
      </c>
    </row>
    <row r="43" spans="1:211" ht="25.5" x14ac:dyDescent="0.2">
      <c r="A43" s="120" t="s">
        <v>410</v>
      </c>
      <c r="B43" s="6"/>
      <c r="C43" s="6"/>
      <c r="D43" s="6">
        <f t="shared" si="575"/>
        <v>0</v>
      </c>
      <c r="E43" s="6"/>
      <c r="F43" s="6"/>
      <c r="G43" s="6">
        <f t="shared" si="576"/>
        <v>0</v>
      </c>
      <c r="H43" s="6"/>
      <c r="I43" s="6"/>
      <c r="J43" s="6">
        <f t="shared" si="577"/>
        <v>0</v>
      </c>
      <c r="K43" s="6"/>
      <c r="L43" s="6"/>
      <c r="M43" s="6">
        <f t="shared" si="578"/>
        <v>0</v>
      </c>
      <c r="N43" s="6"/>
      <c r="O43" s="6"/>
      <c r="P43" s="6">
        <f t="shared" si="579"/>
        <v>0</v>
      </c>
      <c r="Q43" s="6"/>
      <c r="R43" s="6"/>
      <c r="S43" s="6">
        <f t="shared" si="580"/>
        <v>0</v>
      </c>
      <c r="T43" s="6"/>
      <c r="U43" s="6"/>
      <c r="V43" s="6">
        <f t="shared" si="581"/>
        <v>0</v>
      </c>
      <c r="W43" s="6"/>
      <c r="X43" s="6"/>
      <c r="Y43" s="6">
        <f t="shared" si="582"/>
        <v>0</v>
      </c>
      <c r="Z43" s="6"/>
      <c r="AA43" s="6"/>
      <c r="AB43" s="6">
        <f t="shared" si="583"/>
        <v>0</v>
      </c>
      <c r="AC43" s="6"/>
      <c r="AD43" s="6"/>
      <c r="AE43" s="6">
        <f t="shared" si="584"/>
        <v>0</v>
      </c>
      <c r="AF43" s="6"/>
      <c r="AG43" s="6"/>
      <c r="AH43" s="6">
        <f t="shared" si="585"/>
        <v>0</v>
      </c>
      <c r="AI43" s="6"/>
      <c r="AJ43" s="6"/>
      <c r="AK43" s="6">
        <f t="shared" si="586"/>
        <v>0</v>
      </c>
      <c r="AL43" s="6"/>
      <c r="AM43" s="6"/>
      <c r="AN43" s="6">
        <f t="shared" si="587"/>
        <v>0</v>
      </c>
      <c r="AO43" s="6"/>
      <c r="AP43" s="6"/>
      <c r="AQ43" s="6">
        <f t="shared" si="588"/>
        <v>0</v>
      </c>
      <c r="AR43" s="6"/>
      <c r="AS43" s="6"/>
      <c r="AT43" s="6">
        <f t="shared" si="589"/>
        <v>0</v>
      </c>
      <c r="AU43" s="6"/>
      <c r="AV43" s="6"/>
      <c r="AW43" s="6">
        <f t="shared" si="590"/>
        <v>0</v>
      </c>
      <c r="AX43" s="6"/>
      <c r="AY43" s="6"/>
      <c r="AZ43" s="6">
        <f t="shared" si="591"/>
        <v>0</v>
      </c>
      <c r="BA43" s="6"/>
      <c r="BB43" s="6"/>
      <c r="BC43" s="6">
        <f t="shared" si="592"/>
        <v>0</v>
      </c>
      <c r="BD43" s="6"/>
      <c r="BE43" s="6"/>
      <c r="BF43" s="6">
        <f t="shared" si="593"/>
        <v>0</v>
      </c>
      <c r="BG43" s="6"/>
      <c r="BH43" s="6"/>
      <c r="BI43" s="6">
        <f t="shared" si="594"/>
        <v>0</v>
      </c>
      <c r="BJ43" s="6"/>
      <c r="BK43" s="6"/>
      <c r="BL43" s="6">
        <f t="shared" si="595"/>
        <v>0</v>
      </c>
      <c r="BM43" s="6"/>
      <c r="BN43" s="6"/>
      <c r="BO43" s="6">
        <f t="shared" si="596"/>
        <v>0</v>
      </c>
      <c r="BP43" s="6"/>
      <c r="BQ43" s="6"/>
      <c r="BR43" s="6">
        <f t="shared" si="597"/>
        <v>0</v>
      </c>
      <c r="BS43" s="6"/>
      <c r="BT43" s="6"/>
      <c r="BU43" s="6">
        <f t="shared" si="598"/>
        <v>0</v>
      </c>
      <c r="BV43" s="6"/>
      <c r="BW43" s="6"/>
      <c r="BX43" s="6">
        <f t="shared" si="599"/>
        <v>0</v>
      </c>
      <c r="BY43" s="6"/>
      <c r="BZ43" s="6"/>
      <c r="CA43" s="6">
        <f t="shared" si="600"/>
        <v>0</v>
      </c>
      <c r="CB43" s="6"/>
      <c r="CC43" s="6"/>
      <c r="CD43" s="6">
        <f t="shared" si="601"/>
        <v>0</v>
      </c>
      <c r="CE43" s="6"/>
      <c r="CF43" s="6"/>
      <c r="CG43" s="6">
        <f t="shared" si="602"/>
        <v>0</v>
      </c>
      <c r="CH43" s="6"/>
      <c r="CI43" s="6"/>
      <c r="CJ43" s="6">
        <f t="shared" si="603"/>
        <v>0</v>
      </c>
      <c r="CK43" s="6"/>
      <c r="CL43" s="6"/>
      <c r="CM43" s="6">
        <f t="shared" si="604"/>
        <v>0</v>
      </c>
      <c r="CN43" s="6"/>
      <c r="CO43" s="6"/>
      <c r="CP43" s="6">
        <f t="shared" si="605"/>
        <v>0</v>
      </c>
      <c r="CQ43" s="6"/>
      <c r="CR43" s="6"/>
      <c r="CS43" s="6">
        <f t="shared" si="606"/>
        <v>0</v>
      </c>
      <c r="CT43" s="6"/>
      <c r="CU43" s="6"/>
      <c r="CV43" s="6">
        <f t="shared" si="607"/>
        <v>0</v>
      </c>
      <c r="CW43" s="6"/>
      <c r="CX43" s="6"/>
      <c r="CY43" s="6">
        <f t="shared" si="608"/>
        <v>0</v>
      </c>
      <c r="CZ43" s="6"/>
      <c r="DA43" s="6"/>
      <c r="DB43" s="6">
        <f t="shared" si="609"/>
        <v>0</v>
      </c>
      <c r="DC43" s="6"/>
      <c r="DD43" s="6"/>
      <c r="DE43" s="6">
        <f t="shared" si="610"/>
        <v>0</v>
      </c>
      <c r="DF43" s="6"/>
      <c r="DG43" s="6"/>
      <c r="DH43" s="6">
        <f t="shared" si="611"/>
        <v>0</v>
      </c>
      <c r="DI43" s="6"/>
      <c r="DJ43" s="6"/>
      <c r="DK43" s="6">
        <f t="shared" si="612"/>
        <v>0</v>
      </c>
      <c r="DL43" s="6"/>
      <c r="DM43" s="6"/>
      <c r="DN43" s="6">
        <f t="shared" si="613"/>
        <v>0</v>
      </c>
      <c r="DO43" s="6"/>
      <c r="DP43" s="6"/>
      <c r="DQ43" s="6">
        <f t="shared" si="614"/>
        <v>0</v>
      </c>
      <c r="DR43" s="595">
        <f t="shared" si="615"/>
        <v>0</v>
      </c>
      <c r="DS43" s="595">
        <f t="shared" si="616"/>
        <v>0</v>
      </c>
      <c r="DT43" s="595">
        <f t="shared" si="617"/>
        <v>0</v>
      </c>
      <c r="DU43" s="7"/>
      <c r="DV43" s="7"/>
      <c r="DW43" s="7"/>
      <c r="DX43" s="6"/>
      <c r="DY43" s="6"/>
      <c r="DZ43" s="6"/>
      <c r="EA43" s="6"/>
      <c r="EB43" s="6"/>
      <c r="EC43" s="6"/>
      <c r="ED43" s="6"/>
      <c r="EE43" s="6"/>
      <c r="EF43" s="6">
        <f t="shared" si="618"/>
        <v>0</v>
      </c>
      <c r="EG43" s="6"/>
      <c r="EH43" s="6"/>
      <c r="EI43" s="6">
        <f t="shared" si="619"/>
        <v>0</v>
      </c>
      <c r="EJ43" s="6"/>
      <c r="EK43" s="6"/>
      <c r="EL43" s="6">
        <f t="shared" si="620"/>
        <v>0</v>
      </c>
      <c r="EM43" s="6"/>
      <c r="EN43" s="6"/>
      <c r="EO43" s="6">
        <f t="shared" si="621"/>
        <v>0</v>
      </c>
      <c r="EP43" s="6"/>
      <c r="EQ43" s="6"/>
      <c r="ER43" s="6">
        <f t="shared" si="622"/>
        <v>0</v>
      </c>
      <c r="ES43" s="6"/>
      <c r="ET43" s="6"/>
      <c r="EU43" s="6">
        <f t="shared" si="623"/>
        <v>0</v>
      </c>
      <c r="EV43" s="595">
        <f t="shared" si="624"/>
        <v>0</v>
      </c>
      <c r="EW43" s="595">
        <f t="shared" si="625"/>
        <v>0</v>
      </c>
      <c r="EX43" s="595">
        <f t="shared" si="626"/>
        <v>0</v>
      </c>
      <c r="EY43" s="6"/>
      <c r="EZ43" s="6"/>
      <c r="FA43" s="6"/>
      <c r="FB43" s="6"/>
      <c r="FC43" s="6"/>
      <c r="FD43" s="6">
        <f t="shared" si="627"/>
        <v>0</v>
      </c>
      <c r="FE43" s="6"/>
      <c r="FF43" s="6"/>
      <c r="FG43" s="6">
        <f t="shared" si="628"/>
        <v>0</v>
      </c>
      <c r="FH43" s="6"/>
      <c r="FI43" s="6"/>
      <c r="FJ43" s="6">
        <f t="shared" si="629"/>
        <v>0</v>
      </c>
      <c r="FK43" s="6"/>
      <c r="FL43" s="6"/>
      <c r="FM43" s="6">
        <f t="shared" si="630"/>
        <v>0</v>
      </c>
      <c r="FN43" s="6"/>
      <c r="FO43" s="6"/>
      <c r="FP43" s="6">
        <f t="shared" si="631"/>
        <v>0</v>
      </c>
      <c r="FQ43" s="6"/>
      <c r="FR43" s="6"/>
      <c r="FS43" s="6">
        <f t="shared" si="632"/>
        <v>0</v>
      </c>
      <c r="FT43" s="6"/>
      <c r="FU43" s="6"/>
      <c r="FV43" s="6">
        <f t="shared" si="633"/>
        <v>0</v>
      </c>
      <c r="FW43" s="6"/>
      <c r="FX43" s="6"/>
      <c r="FY43" s="6">
        <f t="shared" si="634"/>
        <v>0</v>
      </c>
      <c r="FZ43" s="6"/>
      <c r="GA43" s="6"/>
      <c r="GB43" s="6">
        <f t="shared" si="635"/>
        <v>0</v>
      </c>
      <c r="GC43" s="6"/>
      <c r="GD43" s="6"/>
      <c r="GE43" s="6">
        <f t="shared" si="636"/>
        <v>0</v>
      </c>
      <c r="GF43" s="6"/>
      <c r="GG43" s="6"/>
      <c r="GH43" s="6">
        <f t="shared" si="637"/>
        <v>0</v>
      </c>
      <c r="GI43" s="6"/>
      <c r="GJ43" s="6"/>
      <c r="GK43" s="6">
        <f t="shared" si="638"/>
        <v>0</v>
      </c>
      <c r="GL43" s="595">
        <f t="shared" si="639"/>
        <v>0</v>
      </c>
      <c r="GM43" s="595">
        <f t="shared" si="640"/>
        <v>0</v>
      </c>
      <c r="GN43" s="595">
        <f t="shared" si="641"/>
        <v>0</v>
      </c>
      <c r="GO43" s="7"/>
      <c r="GP43" s="7"/>
      <c r="GQ43" s="7">
        <f t="shared" si="642"/>
        <v>0</v>
      </c>
      <c r="GR43" s="7"/>
      <c r="GS43" s="7"/>
      <c r="GT43" s="7">
        <f t="shared" si="643"/>
        <v>0</v>
      </c>
      <c r="GU43" s="7"/>
      <c r="GV43" s="7"/>
      <c r="GW43" s="7">
        <f t="shared" si="644"/>
        <v>0</v>
      </c>
      <c r="GX43" s="7">
        <f t="shared" si="645"/>
        <v>0</v>
      </c>
      <c r="GY43" s="7">
        <f t="shared" si="646"/>
        <v>0</v>
      </c>
      <c r="GZ43" s="7">
        <f t="shared" si="647"/>
        <v>0</v>
      </c>
      <c r="HA43" s="344">
        <f t="shared" si="67"/>
        <v>0</v>
      </c>
      <c r="HB43" s="344">
        <f t="shared" si="648"/>
        <v>0</v>
      </c>
      <c r="HC43" s="131">
        <f t="shared" si="649"/>
        <v>0</v>
      </c>
    </row>
    <row r="44" spans="1:211" x14ac:dyDescent="0.2">
      <c r="A44" s="120" t="s">
        <v>411</v>
      </c>
      <c r="B44" s="6"/>
      <c r="C44" s="6"/>
      <c r="D44" s="6">
        <f t="shared" si="575"/>
        <v>0</v>
      </c>
      <c r="E44" s="6"/>
      <c r="F44" s="6"/>
      <c r="G44" s="6">
        <f t="shared" si="576"/>
        <v>0</v>
      </c>
      <c r="H44" s="6"/>
      <c r="I44" s="6"/>
      <c r="J44" s="6">
        <f t="shared" si="577"/>
        <v>0</v>
      </c>
      <c r="K44" s="6"/>
      <c r="L44" s="6"/>
      <c r="M44" s="6">
        <f t="shared" si="578"/>
        <v>0</v>
      </c>
      <c r="N44" s="6"/>
      <c r="O44" s="6"/>
      <c r="P44" s="6">
        <f t="shared" si="579"/>
        <v>0</v>
      </c>
      <c r="Q44" s="6"/>
      <c r="R44" s="6"/>
      <c r="S44" s="6">
        <f t="shared" si="580"/>
        <v>0</v>
      </c>
      <c r="T44" s="6"/>
      <c r="U44" s="6"/>
      <c r="V44" s="6">
        <f t="shared" si="581"/>
        <v>0</v>
      </c>
      <c r="W44" s="6"/>
      <c r="X44" s="6"/>
      <c r="Y44" s="6">
        <f t="shared" si="582"/>
        <v>0</v>
      </c>
      <c r="Z44" s="6"/>
      <c r="AA44" s="6"/>
      <c r="AB44" s="6">
        <f t="shared" si="583"/>
        <v>0</v>
      </c>
      <c r="AC44" s="6"/>
      <c r="AD44" s="6"/>
      <c r="AE44" s="6">
        <f t="shared" si="584"/>
        <v>0</v>
      </c>
      <c r="AF44" s="6"/>
      <c r="AG44" s="6"/>
      <c r="AH44" s="6">
        <f t="shared" si="585"/>
        <v>0</v>
      </c>
      <c r="AI44" s="6"/>
      <c r="AJ44" s="6"/>
      <c r="AK44" s="6">
        <f t="shared" si="586"/>
        <v>0</v>
      </c>
      <c r="AL44" s="6"/>
      <c r="AM44" s="6"/>
      <c r="AN44" s="6">
        <f t="shared" si="587"/>
        <v>0</v>
      </c>
      <c r="AO44" s="6"/>
      <c r="AP44" s="6"/>
      <c r="AQ44" s="6">
        <f t="shared" si="588"/>
        <v>0</v>
      </c>
      <c r="AR44" s="6"/>
      <c r="AS44" s="6"/>
      <c r="AT44" s="6">
        <f t="shared" si="589"/>
        <v>0</v>
      </c>
      <c r="AU44" s="6"/>
      <c r="AV44" s="6"/>
      <c r="AW44" s="6">
        <f t="shared" si="590"/>
        <v>0</v>
      </c>
      <c r="AX44" s="6"/>
      <c r="AY44" s="6"/>
      <c r="AZ44" s="6">
        <f t="shared" si="591"/>
        <v>0</v>
      </c>
      <c r="BA44" s="6"/>
      <c r="BB44" s="6"/>
      <c r="BC44" s="6">
        <f t="shared" si="592"/>
        <v>0</v>
      </c>
      <c r="BD44" s="6"/>
      <c r="BE44" s="6"/>
      <c r="BF44" s="6">
        <f t="shared" si="593"/>
        <v>0</v>
      </c>
      <c r="BG44" s="6"/>
      <c r="BH44" s="6"/>
      <c r="BI44" s="6">
        <f t="shared" si="594"/>
        <v>0</v>
      </c>
      <c r="BJ44" s="6"/>
      <c r="BK44" s="6"/>
      <c r="BL44" s="6">
        <f t="shared" si="595"/>
        <v>0</v>
      </c>
      <c r="BM44" s="6"/>
      <c r="BN44" s="6"/>
      <c r="BO44" s="6">
        <f t="shared" si="596"/>
        <v>0</v>
      </c>
      <c r="BP44" s="6"/>
      <c r="BQ44" s="6"/>
      <c r="BR44" s="6">
        <f t="shared" si="597"/>
        <v>0</v>
      </c>
      <c r="BS44" s="6"/>
      <c r="BT44" s="6"/>
      <c r="BU44" s="6">
        <f t="shared" si="598"/>
        <v>0</v>
      </c>
      <c r="BV44" s="6"/>
      <c r="BW44" s="6"/>
      <c r="BX44" s="6">
        <f t="shared" si="599"/>
        <v>0</v>
      </c>
      <c r="BY44" s="6"/>
      <c r="BZ44" s="6"/>
      <c r="CA44" s="6">
        <f t="shared" si="600"/>
        <v>0</v>
      </c>
      <c r="CB44" s="6"/>
      <c r="CC44" s="6"/>
      <c r="CD44" s="6">
        <f t="shared" si="601"/>
        <v>0</v>
      </c>
      <c r="CE44" s="6"/>
      <c r="CF44" s="6"/>
      <c r="CG44" s="6">
        <f t="shared" si="602"/>
        <v>0</v>
      </c>
      <c r="CH44" s="6"/>
      <c r="CI44" s="6"/>
      <c r="CJ44" s="6">
        <f t="shared" si="603"/>
        <v>0</v>
      </c>
      <c r="CK44" s="6"/>
      <c r="CL44" s="6"/>
      <c r="CM44" s="6">
        <f t="shared" si="604"/>
        <v>0</v>
      </c>
      <c r="CN44" s="6"/>
      <c r="CO44" s="6"/>
      <c r="CP44" s="6">
        <f t="shared" si="605"/>
        <v>0</v>
      </c>
      <c r="CQ44" s="6"/>
      <c r="CR44" s="6"/>
      <c r="CS44" s="6">
        <f t="shared" si="606"/>
        <v>0</v>
      </c>
      <c r="CT44" s="6"/>
      <c r="CU44" s="6"/>
      <c r="CV44" s="6">
        <f t="shared" si="607"/>
        <v>0</v>
      </c>
      <c r="CW44" s="6"/>
      <c r="CX44" s="6"/>
      <c r="CY44" s="6">
        <f t="shared" si="608"/>
        <v>0</v>
      </c>
      <c r="CZ44" s="6"/>
      <c r="DA44" s="6"/>
      <c r="DB44" s="6">
        <f t="shared" si="609"/>
        <v>0</v>
      </c>
      <c r="DC44" s="6"/>
      <c r="DD44" s="6"/>
      <c r="DE44" s="6">
        <f t="shared" si="610"/>
        <v>0</v>
      </c>
      <c r="DF44" s="6"/>
      <c r="DG44" s="6"/>
      <c r="DH44" s="6">
        <f t="shared" si="611"/>
        <v>0</v>
      </c>
      <c r="DI44" s="6"/>
      <c r="DJ44" s="6"/>
      <c r="DK44" s="6">
        <f t="shared" si="612"/>
        <v>0</v>
      </c>
      <c r="DL44" s="6"/>
      <c r="DM44" s="6"/>
      <c r="DN44" s="6">
        <f t="shared" si="613"/>
        <v>0</v>
      </c>
      <c r="DO44" s="6"/>
      <c r="DP44" s="6"/>
      <c r="DQ44" s="6">
        <f t="shared" si="614"/>
        <v>0</v>
      </c>
      <c r="DR44" s="595">
        <f t="shared" si="615"/>
        <v>0</v>
      </c>
      <c r="DS44" s="595">
        <f t="shared" si="616"/>
        <v>0</v>
      </c>
      <c r="DT44" s="595">
        <f t="shared" si="617"/>
        <v>0</v>
      </c>
      <c r="DU44" s="7"/>
      <c r="DV44" s="7"/>
      <c r="DW44" s="7"/>
      <c r="DX44" s="6"/>
      <c r="DY44" s="6"/>
      <c r="DZ44" s="6"/>
      <c r="EA44" s="6"/>
      <c r="EB44" s="6"/>
      <c r="EC44" s="6"/>
      <c r="ED44" s="6"/>
      <c r="EE44" s="6"/>
      <c r="EF44" s="6">
        <f t="shared" si="618"/>
        <v>0</v>
      </c>
      <c r="EG44" s="6"/>
      <c r="EH44" s="6"/>
      <c r="EI44" s="6">
        <f t="shared" si="619"/>
        <v>0</v>
      </c>
      <c r="EJ44" s="6"/>
      <c r="EK44" s="6"/>
      <c r="EL44" s="6">
        <f t="shared" si="620"/>
        <v>0</v>
      </c>
      <c r="EM44" s="6"/>
      <c r="EN44" s="6"/>
      <c r="EO44" s="6">
        <f t="shared" si="621"/>
        <v>0</v>
      </c>
      <c r="EP44" s="6"/>
      <c r="EQ44" s="6"/>
      <c r="ER44" s="6">
        <f t="shared" si="622"/>
        <v>0</v>
      </c>
      <c r="ES44" s="6"/>
      <c r="ET44" s="6"/>
      <c r="EU44" s="6">
        <f t="shared" si="623"/>
        <v>0</v>
      </c>
      <c r="EV44" s="595">
        <f t="shared" si="624"/>
        <v>0</v>
      </c>
      <c r="EW44" s="595">
        <f t="shared" si="625"/>
        <v>0</v>
      </c>
      <c r="EX44" s="595">
        <f t="shared" si="626"/>
        <v>0</v>
      </c>
      <c r="EY44" s="6"/>
      <c r="EZ44" s="6"/>
      <c r="FA44" s="6"/>
      <c r="FB44" s="6"/>
      <c r="FC44" s="6"/>
      <c r="FD44" s="6">
        <f t="shared" si="627"/>
        <v>0</v>
      </c>
      <c r="FE44" s="6"/>
      <c r="FF44" s="6"/>
      <c r="FG44" s="6">
        <f t="shared" si="628"/>
        <v>0</v>
      </c>
      <c r="FH44" s="6"/>
      <c r="FI44" s="6"/>
      <c r="FJ44" s="6">
        <f t="shared" si="629"/>
        <v>0</v>
      </c>
      <c r="FK44" s="6"/>
      <c r="FL44" s="6"/>
      <c r="FM44" s="6">
        <f t="shared" si="630"/>
        <v>0</v>
      </c>
      <c r="FN44" s="6"/>
      <c r="FO44" s="6"/>
      <c r="FP44" s="6">
        <f t="shared" si="631"/>
        <v>0</v>
      </c>
      <c r="FQ44" s="6"/>
      <c r="FR44" s="6"/>
      <c r="FS44" s="6">
        <f t="shared" si="632"/>
        <v>0</v>
      </c>
      <c r="FT44" s="6"/>
      <c r="FU44" s="6"/>
      <c r="FV44" s="6">
        <f t="shared" si="633"/>
        <v>0</v>
      </c>
      <c r="FW44" s="6"/>
      <c r="FX44" s="6"/>
      <c r="FY44" s="6">
        <f t="shared" si="634"/>
        <v>0</v>
      </c>
      <c r="FZ44" s="6"/>
      <c r="GA44" s="6"/>
      <c r="GB44" s="6">
        <f t="shared" si="635"/>
        <v>0</v>
      </c>
      <c r="GC44" s="6"/>
      <c r="GD44" s="6"/>
      <c r="GE44" s="6">
        <f t="shared" si="636"/>
        <v>0</v>
      </c>
      <c r="GF44" s="6"/>
      <c r="GG44" s="6"/>
      <c r="GH44" s="6">
        <f t="shared" si="637"/>
        <v>0</v>
      </c>
      <c r="GI44" s="6"/>
      <c r="GJ44" s="6"/>
      <c r="GK44" s="6">
        <f t="shared" si="638"/>
        <v>0</v>
      </c>
      <c r="GL44" s="595">
        <f t="shared" si="639"/>
        <v>0</v>
      </c>
      <c r="GM44" s="595">
        <f t="shared" si="640"/>
        <v>0</v>
      </c>
      <c r="GN44" s="595">
        <f t="shared" si="641"/>
        <v>0</v>
      </c>
      <c r="GO44" s="7"/>
      <c r="GP44" s="7"/>
      <c r="GQ44" s="7">
        <f t="shared" si="642"/>
        <v>0</v>
      </c>
      <c r="GR44" s="7"/>
      <c r="GS44" s="7"/>
      <c r="GT44" s="7">
        <f t="shared" si="643"/>
        <v>0</v>
      </c>
      <c r="GU44" s="7"/>
      <c r="GV44" s="7"/>
      <c r="GW44" s="7">
        <f t="shared" si="644"/>
        <v>0</v>
      </c>
      <c r="GX44" s="7">
        <f t="shared" si="645"/>
        <v>0</v>
      </c>
      <c r="GY44" s="7">
        <f t="shared" si="646"/>
        <v>0</v>
      </c>
      <c r="GZ44" s="7">
        <f t="shared" si="647"/>
        <v>0</v>
      </c>
      <c r="HA44" s="344">
        <f t="shared" si="67"/>
        <v>0</v>
      </c>
      <c r="HB44" s="344">
        <f t="shared" si="648"/>
        <v>0</v>
      </c>
      <c r="HC44" s="131">
        <f t="shared" si="649"/>
        <v>0</v>
      </c>
    </row>
    <row r="45" spans="1:211" x14ac:dyDescent="0.2">
      <c r="A45" s="120" t="s">
        <v>412</v>
      </c>
      <c r="B45" s="6">
        <f>SUM([1]Önkormányzat!$F$346)</f>
        <v>0</v>
      </c>
      <c r="C45" s="6"/>
      <c r="D45" s="6">
        <f t="shared" si="575"/>
        <v>0</v>
      </c>
      <c r="E45" s="6"/>
      <c r="F45" s="6"/>
      <c r="G45" s="6">
        <f t="shared" si="576"/>
        <v>0</v>
      </c>
      <c r="H45" s="6"/>
      <c r="I45" s="6"/>
      <c r="J45" s="6">
        <f t="shared" si="577"/>
        <v>0</v>
      </c>
      <c r="K45" s="6"/>
      <c r="L45" s="6"/>
      <c r="M45" s="6">
        <f t="shared" si="578"/>
        <v>0</v>
      </c>
      <c r="N45" s="6"/>
      <c r="O45" s="6"/>
      <c r="P45" s="6">
        <f t="shared" si="579"/>
        <v>0</v>
      </c>
      <c r="Q45" s="6"/>
      <c r="R45" s="6"/>
      <c r="S45" s="6">
        <f t="shared" si="580"/>
        <v>0</v>
      </c>
      <c r="T45" s="6">
        <f>SUM([1]Önkormányzat!$AN$346)</f>
        <v>0</v>
      </c>
      <c r="U45" s="6"/>
      <c r="V45" s="6">
        <f t="shared" si="581"/>
        <v>0</v>
      </c>
      <c r="W45" s="6">
        <f>SUM([1]Önkormányzat!$AQ$346)</f>
        <v>0</v>
      </c>
      <c r="X45" s="6"/>
      <c r="Y45" s="6">
        <f t="shared" si="582"/>
        <v>0</v>
      </c>
      <c r="Z45" s="6">
        <f>SUM([1]Önkormányzat!$AU$346)</f>
        <v>0</v>
      </c>
      <c r="AA45" s="6"/>
      <c r="AB45" s="6">
        <f t="shared" si="583"/>
        <v>0</v>
      </c>
      <c r="AC45" s="6">
        <f>SUM([1]Önkormányzat!$AZ$346)</f>
        <v>0</v>
      </c>
      <c r="AD45" s="6"/>
      <c r="AE45" s="6">
        <f t="shared" si="584"/>
        <v>0</v>
      </c>
      <c r="AF45" s="6">
        <f>SUM([1]Önkormányzat!$U$346)</f>
        <v>0</v>
      </c>
      <c r="AG45" s="6"/>
      <c r="AH45" s="6">
        <f t="shared" si="585"/>
        <v>0</v>
      </c>
      <c r="AI45" s="6">
        <f>SUM([1]Önkormányzat!$Y$346)</f>
        <v>0</v>
      </c>
      <c r="AJ45" s="6"/>
      <c r="AK45" s="6">
        <f t="shared" si="586"/>
        <v>0</v>
      </c>
      <c r="AL45" s="6">
        <f>SUM([1]Önkormányzat!$BG$346)</f>
        <v>0</v>
      </c>
      <c r="AM45" s="6"/>
      <c r="AN45" s="6">
        <f t="shared" si="587"/>
        <v>0</v>
      </c>
      <c r="AO45" s="6">
        <f>SUM([1]Önkormányzat!$BN$346)</f>
        <v>0</v>
      </c>
      <c r="AP45" s="6"/>
      <c r="AQ45" s="6">
        <f t="shared" si="588"/>
        <v>0</v>
      </c>
      <c r="AR45" s="6"/>
      <c r="AS45" s="6"/>
      <c r="AT45" s="6">
        <f t="shared" si="589"/>
        <v>0</v>
      </c>
      <c r="AU45" s="6">
        <f>SUM([1]Önkormányzat!$CJ$346)</f>
        <v>0</v>
      </c>
      <c r="AV45" s="6"/>
      <c r="AW45" s="6">
        <f t="shared" si="590"/>
        <v>0</v>
      </c>
      <c r="AX45" s="6">
        <f>SUM([1]Önkormányzat!$BR$346)</f>
        <v>0</v>
      </c>
      <c r="AY45" s="6"/>
      <c r="AZ45" s="6">
        <f t="shared" si="591"/>
        <v>0</v>
      </c>
      <c r="BA45" s="6"/>
      <c r="BB45" s="6"/>
      <c r="BC45" s="6">
        <f t="shared" si="592"/>
        <v>0</v>
      </c>
      <c r="BD45" s="6">
        <f>SUM([1]Önkormányzat!$BW$346)</f>
        <v>0</v>
      </c>
      <c r="BE45" s="6"/>
      <c r="BF45" s="6">
        <f t="shared" si="593"/>
        <v>0</v>
      </c>
      <c r="BG45" s="6">
        <f>SUM([1]Önkormányzat!$BZ$346)</f>
        <v>0</v>
      </c>
      <c r="BH45" s="6"/>
      <c r="BI45" s="6">
        <f t="shared" si="594"/>
        <v>0</v>
      </c>
      <c r="BJ45" s="6"/>
      <c r="BK45" s="6"/>
      <c r="BL45" s="6">
        <f t="shared" si="595"/>
        <v>0</v>
      </c>
      <c r="BM45" s="6">
        <f>SUM([1]Önkormányzat!$CI$346)</f>
        <v>0</v>
      </c>
      <c r="BN45" s="6"/>
      <c r="BO45" s="6">
        <f t="shared" si="596"/>
        <v>0</v>
      </c>
      <c r="BP45" s="6"/>
      <c r="BQ45" s="6"/>
      <c r="BR45" s="6">
        <f t="shared" si="597"/>
        <v>0</v>
      </c>
      <c r="BS45" s="6">
        <f>SUM([1]Önkormányzat!$CV$346)</f>
        <v>0</v>
      </c>
      <c r="BT45" s="6"/>
      <c r="BU45" s="6">
        <f t="shared" si="598"/>
        <v>0</v>
      </c>
      <c r="BV45" s="6"/>
      <c r="BW45" s="6"/>
      <c r="BX45" s="6">
        <f t="shared" si="599"/>
        <v>0</v>
      </c>
      <c r="BY45" s="6">
        <f>SUM([1]Önkormányzat!$DD$346)</f>
        <v>0</v>
      </c>
      <c r="BZ45" s="6"/>
      <c r="CA45" s="6">
        <f t="shared" si="600"/>
        <v>0</v>
      </c>
      <c r="CB45" s="6"/>
      <c r="CC45" s="6"/>
      <c r="CD45" s="6">
        <f t="shared" si="601"/>
        <v>0</v>
      </c>
      <c r="CE45" s="6">
        <f>'bevétel 11602'!H24</f>
        <v>0</v>
      </c>
      <c r="CF45" s="6">
        <f>'bevétel 11602'!I24</f>
        <v>0</v>
      </c>
      <c r="CG45" s="6">
        <f>'bevétel 11602'!J24</f>
        <v>0</v>
      </c>
      <c r="CH45" s="6"/>
      <c r="CI45" s="6"/>
      <c r="CJ45" s="6">
        <f t="shared" si="603"/>
        <v>0</v>
      </c>
      <c r="CK45" s="6"/>
      <c r="CL45" s="6"/>
      <c r="CM45" s="6">
        <f t="shared" si="604"/>
        <v>0</v>
      </c>
      <c r="CN45" s="6"/>
      <c r="CO45" s="6"/>
      <c r="CP45" s="6">
        <f t="shared" si="605"/>
        <v>0</v>
      </c>
      <c r="CQ45" s="6"/>
      <c r="CR45" s="6"/>
      <c r="CS45" s="6">
        <f t="shared" si="606"/>
        <v>0</v>
      </c>
      <c r="CT45" s="6"/>
      <c r="CU45" s="6"/>
      <c r="CV45" s="6">
        <f t="shared" si="607"/>
        <v>0</v>
      </c>
      <c r="CW45" s="6">
        <f>SUM([1]Önkormányzat!$EB$346)</f>
        <v>0</v>
      </c>
      <c r="CX45" s="6"/>
      <c r="CY45" s="6">
        <f t="shared" si="608"/>
        <v>0</v>
      </c>
      <c r="CZ45" s="6">
        <f>SUM([1]Önkormányzat!$AC$346)</f>
        <v>0</v>
      </c>
      <c r="DA45" s="6"/>
      <c r="DB45" s="6">
        <f t="shared" si="609"/>
        <v>0</v>
      </c>
      <c r="DC45" s="6"/>
      <c r="DD45" s="6"/>
      <c r="DE45" s="6">
        <f t="shared" si="610"/>
        <v>0</v>
      </c>
      <c r="DF45" s="6">
        <f>SUM([1]Önkormányzat!$DN$346)</f>
        <v>0</v>
      </c>
      <c r="DG45" s="6"/>
      <c r="DH45" s="6">
        <f t="shared" si="611"/>
        <v>0</v>
      </c>
      <c r="DI45" s="6">
        <f>SUM([1]Önkormányzat!$EI$346)</f>
        <v>0</v>
      </c>
      <c r="DJ45" s="6"/>
      <c r="DK45" s="6">
        <f t="shared" si="612"/>
        <v>0</v>
      </c>
      <c r="DL45" s="6"/>
      <c r="DM45" s="6"/>
      <c r="DN45" s="6">
        <f t="shared" si="613"/>
        <v>0</v>
      </c>
      <c r="DO45" s="6"/>
      <c r="DP45" s="6"/>
      <c r="DQ45" s="6">
        <f t="shared" si="614"/>
        <v>0</v>
      </c>
      <c r="DR45" s="595">
        <f t="shared" si="615"/>
        <v>0</v>
      </c>
      <c r="DS45" s="595">
        <f t="shared" si="616"/>
        <v>0</v>
      </c>
      <c r="DT45" s="595">
        <f t="shared" si="617"/>
        <v>0</v>
      </c>
      <c r="DU45" s="7"/>
      <c r="DV45" s="7"/>
      <c r="DW45" s="7"/>
      <c r="DX45" s="6"/>
      <c r="DY45" s="6"/>
      <c r="DZ45" s="6"/>
      <c r="EA45" s="6"/>
      <c r="EB45" s="6"/>
      <c r="EC45" s="6"/>
      <c r="ED45" s="6">
        <f>SUM([1]Hivatal!$V$322)</f>
        <v>0</v>
      </c>
      <c r="EE45" s="6"/>
      <c r="EF45" s="6">
        <f t="shared" si="618"/>
        <v>0</v>
      </c>
      <c r="EG45" s="6">
        <f>SUM([1]Hivatal!$Z$322)</f>
        <v>0</v>
      </c>
      <c r="EH45" s="6"/>
      <c r="EI45" s="6">
        <f t="shared" si="619"/>
        <v>0</v>
      </c>
      <c r="EJ45" s="6">
        <f>SUM([1]Hivatal!$AJ$322)</f>
        <v>0</v>
      </c>
      <c r="EK45" s="6"/>
      <c r="EL45" s="6">
        <f t="shared" si="620"/>
        <v>0</v>
      </c>
      <c r="EM45" s="6">
        <f>SUM([1]Hivatal!$AD$322)</f>
        <v>0</v>
      </c>
      <c r="EN45" s="6"/>
      <c r="EO45" s="6">
        <f t="shared" si="621"/>
        <v>0</v>
      </c>
      <c r="EP45" s="6">
        <f>SUM([1]Hivatal!$AR$322)</f>
        <v>0</v>
      </c>
      <c r="EQ45" s="6"/>
      <c r="ER45" s="6">
        <f t="shared" si="622"/>
        <v>0</v>
      </c>
      <c r="ES45" s="6">
        <f>SUM([1]Hivatal!$AZ$322)</f>
        <v>0</v>
      </c>
      <c r="ET45" s="6"/>
      <c r="EU45" s="6">
        <f t="shared" si="623"/>
        <v>0</v>
      </c>
      <c r="EV45" s="595">
        <f t="shared" si="624"/>
        <v>0</v>
      </c>
      <c r="EW45" s="595">
        <f t="shared" si="625"/>
        <v>0</v>
      </c>
      <c r="EX45" s="595">
        <f t="shared" si="626"/>
        <v>0</v>
      </c>
      <c r="EY45" s="6"/>
      <c r="EZ45" s="6"/>
      <c r="FA45" s="6"/>
      <c r="FB45" s="6"/>
      <c r="FC45" s="6"/>
      <c r="FD45" s="6">
        <f t="shared" si="627"/>
        <v>0</v>
      </c>
      <c r="FE45" s="6"/>
      <c r="FF45" s="6"/>
      <c r="FG45" s="6">
        <f t="shared" si="628"/>
        <v>0</v>
      </c>
      <c r="FH45" s="6"/>
      <c r="FI45" s="6"/>
      <c r="FJ45" s="6">
        <f t="shared" si="629"/>
        <v>0</v>
      </c>
      <c r="FK45" s="6"/>
      <c r="FL45" s="6"/>
      <c r="FM45" s="6">
        <f t="shared" si="630"/>
        <v>0</v>
      </c>
      <c r="FN45" s="6"/>
      <c r="FO45" s="6"/>
      <c r="FP45" s="6">
        <f t="shared" si="631"/>
        <v>0</v>
      </c>
      <c r="FQ45" s="6"/>
      <c r="FR45" s="6"/>
      <c r="FS45" s="6">
        <f t="shared" si="632"/>
        <v>0</v>
      </c>
      <c r="FT45" s="6"/>
      <c r="FU45" s="6"/>
      <c r="FV45" s="6">
        <f t="shared" si="633"/>
        <v>0</v>
      </c>
      <c r="FW45" s="6"/>
      <c r="FX45" s="6"/>
      <c r="FY45" s="6">
        <f t="shared" si="634"/>
        <v>0</v>
      </c>
      <c r="FZ45" s="6"/>
      <c r="GA45" s="6"/>
      <c r="GB45" s="6">
        <f t="shared" si="635"/>
        <v>0</v>
      </c>
      <c r="GC45" s="6"/>
      <c r="GD45" s="6"/>
      <c r="GE45" s="6">
        <f t="shared" si="636"/>
        <v>0</v>
      </c>
      <c r="GF45" s="6"/>
      <c r="GG45" s="6"/>
      <c r="GH45" s="6">
        <f t="shared" si="637"/>
        <v>0</v>
      </c>
      <c r="GI45" s="6"/>
      <c r="GJ45" s="6"/>
      <c r="GK45" s="6">
        <f t="shared" si="638"/>
        <v>0</v>
      </c>
      <c r="GL45" s="595">
        <f t="shared" si="639"/>
        <v>0</v>
      </c>
      <c r="GM45" s="595">
        <f t="shared" si="640"/>
        <v>0</v>
      </c>
      <c r="GN45" s="595">
        <f t="shared" si="641"/>
        <v>0</v>
      </c>
      <c r="GO45" s="7"/>
      <c r="GP45" s="7"/>
      <c r="GQ45" s="7">
        <f t="shared" si="642"/>
        <v>0</v>
      </c>
      <c r="GR45" s="7"/>
      <c r="GS45" s="7"/>
      <c r="GT45" s="7">
        <f t="shared" si="643"/>
        <v>0</v>
      </c>
      <c r="GU45" s="7"/>
      <c r="GV45" s="7"/>
      <c r="GW45" s="7">
        <f t="shared" si="644"/>
        <v>0</v>
      </c>
      <c r="GX45" s="7">
        <f t="shared" si="645"/>
        <v>0</v>
      </c>
      <c r="GY45" s="7">
        <f t="shared" si="646"/>
        <v>0</v>
      </c>
      <c r="GZ45" s="7">
        <f t="shared" si="647"/>
        <v>0</v>
      </c>
      <c r="HA45" s="344">
        <f t="shared" si="67"/>
        <v>0</v>
      </c>
      <c r="HB45" s="344">
        <f t="shared" si="648"/>
        <v>0</v>
      </c>
      <c r="HC45" s="131">
        <f t="shared" si="649"/>
        <v>0</v>
      </c>
    </row>
    <row r="46" spans="1:211" x14ac:dyDescent="0.2">
      <c r="A46" s="120" t="s">
        <v>413</v>
      </c>
      <c r="B46" s="6">
        <f>SUM([1]Önkormányzat!$F$368)</f>
        <v>0</v>
      </c>
      <c r="C46" s="6"/>
      <c r="D46" s="6">
        <f t="shared" si="575"/>
        <v>0</v>
      </c>
      <c r="E46" s="6"/>
      <c r="F46" s="6"/>
      <c r="G46" s="6">
        <f t="shared" si="576"/>
        <v>0</v>
      </c>
      <c r="H46" s="6"/>
      <c r="I46" s="6"/>
      <c r="J46" s="6">
        <f t="shared" si="577"/>
        <v>0</v>
      </c>
      <c r="K46" s="6"/>
      <c r="L46" s="6"/>
      <c r="M46" s="6">
        <f t="shared" si="578"/>
        <v>0</v>
      </c>
      <c r="N46" s="6"/>
      <c r="O46" s="6"/>
      <c r="P46" s="6">
        <f t="shared" si="579"/>
        <v>0</v>
      </c>
      <c r="Q46" s="6"/>
      <c r="R46" s="6"/>
      <c r="S46" s="6">
        <f t="shared" si="580"/>
        <v>0</v>
      </c>
      <c r="T46" s="6">
        <f>SUM([1]Önkormányzat!$AN$368)</f>
        <v>0</v>
      </c>
      <c r="U46" s="6"/>
      <c r="V46" s="6">
        <f t="shared" si="581"/>
        <v>0</v>
      </c>
      <c r="W46" s="6">
        <f>SUM([1]Önkormányzat!$AQ$368)</f>
        <v>0</v>
      </c>
      <c r="X46" s="6"/>
      <c r="Y46" s="6">
        <f t="shared" si="582"/>
        <v>0</v>
      </c>
      <c r="Z46" s="6">
        <f>SUM([1]Önkormányzat!$AU$368)</f>
        <v>0</v>
      </c>
      <c r="AA46" s="6"/>
      <c r="AB46" s="6">
        <f t="shared" si="583"/>
        <v>0</v>
      </c>
      <c r="AC46" s="6">
        <f>SUM([1]Önkormányzat!$AZ$368)</f>
        <v>0</v>
      </c>
      <c r="AD46" s="6"/>
      <c r="AE46" s="6">
        <f t="shared" si="584"/>
        <v>0</v>
      </c>
      <c r="AF46" s="6">
        <f>SUM([1]Önkormányzat!$U$368)</f>
        <v>0</v>
      </c>
      <c r="AG46" s="6"/>
      <c r="AH46" s="6">
        <f t="shared" si="585"/>
        <v>0</v>
      </c>
      <c r="AI46" s="6">
        <f>SUM([1]Önkormányzat!$Y$368)</f>
        <v>0</v>
      </c>
      <c r="AJ46" s="6"/>
      <c r="AK46" s="6">
        <f t="shared" si="586"/>
        <v>0</v>
      </c>
      <c r="AL46" s="6">
        <f>SUM([1]Önkormányzat!$BG$368)</f>
        <v>0</v>
      </c>
      <c r="AM46" s="6"/>
      <c r="AN46" s="6">
        <f t="shared" si="587"/>
        <v>0</v>
      </c>
      <c r="AO46" s="6">
        <f>SUM([2]Önkormányzat!$BN$366)</f>
        <v>0</v>
      </c>
      <c r="AP46" s="6"/>
      <c r="AQ46" s="6">
        <f t="shared" si="588"/>
        <v>0</v>
      </c>
      <c r="AR46" s="6"/>
      <c r="AS46" s="6"/>
      <c r="AT46" s="6">
        <f t="shared" si="589"/>
        <v>0</v>
      </c>
      <c r="AU46" s="6">
        <f>SUM([1]Önkormányzat!$CJ$368)</f>
        <v>0</v>
      </c>
      <c r="AV46" s="6"/>
      <c r="AW46" s="6">
        <f t="shared" si="590"/>
        <v>0</v>
      </c>
      <c r="AX46" s="6">
        <f>SUM([1]Önkormányzat!$BR$368)</f>
        <v>0</v>
      </c>
      <c r="AY46" s="6"/>
      <c r="AZ46" s="6">
        <f t="shared" si="591"/>
        <v>0</v>
      </c>
      <c r="BA46" s="6"/>
      <c r="BB46" s="6"/>
      <c r="BC46" s="6">
        <f t="shared" si="592"/>
        <v>0</v>
      </c>
      <c r="BD46" s="6">
        <f>SUM([1]Önkormányzat!$BW$368)</f>
        <v>0</v>
      </c>
      <c r="BE46" s="6"/>
      <c r="BF46" s="6">
        <f t="shared" si="593"/>
        <v>0</v>
      </c>
      <c r="BG46" s="6">
        <f>SUM([1]Önkormányzat!$BZ$368)</f>
        <v>0</v>
      </c>
      <c r="BH46" s="6"/>
      <c r="BI46" s="6">
        <f t="shared" si="594"/>
        <v>0</v>
      </c>
      <c r="BJ46" s="6"/>
      <c r="BK46" s="6"/>
      <c r="BL46" s="6">
        <f t="shared" si="595"/>
        <v>0</v>
      </c>
      <c r="BM46" s="6">
        <f>SUM([1]Önkormányzat!$CI$368)</f>
        <v>0</v>
      </c>
      <c r="BN46" s="6"/>
      <c r="BO46" s="6">
        <f t="shared" si="596"/>
        <v>0</v>
      </c>
      <c r="BP46" s="6"/>
      <c r="BQ46" s="6"/>
      <c r="BR46" s="6">
        <f t="shared" si="597"/>
        <v>0</v>
      </c>
      <c r="BS46" s="6">
        <f>SUM([1]Önkormányzat!$CV$368)</f>
        <v>0</v>
      </c>
      <c r="BT46" s="6"/>
      <c r="BU46" s="6">
        <f t="shared" si="598"/>
        <v>0</v>
      </c>
      <c r="BV46" s="6"/>
      <c r="BW46" s="6"/>
      <c r="BX46" s="6">
        <f t="shared" si="599"/>
        <v>0</v>
      </c>
      <c r="BY46" s="6">
        <f>SUM([1]Önkormányzat!$DD$368)</f>
        <v>0</v>
      </c>
      <c r="BZ46" s="6"/>
      <c r="CA46" s="6">
        <f t="shared" si="600"/>
        <v>0</v>
      </c>
      <c r="CB46" s="6"/>
      <c r="CC46" s="6"/>
      <c r="CD46" s="6">
        <f t="shared" si="601"/>
        <v>0</v>
      </c>
      <c r="CE46" s="6">
        <f>'bevétel 11602'!K24</f>
        <v>0</v>
      </c>
      <c r="CF46" s="6">
        <f>'bevétel 11602'!L24</f>
        <v>0</v>
      </c>
      <c r="CG46" s="6">
        <f>'bevétel 11602'!M24</f>
        <v>0</v>
      </c>
      <c r="CH46" s="6"/>
      <c r="CI46" s="6"/>
      <c r="CJ46" s="6">
        <f t="shared" si="603"/>
        <v>0</v>
      </c>
      <c r="CK46" s="6"/>
      <c r="CL46" s="6"/>
      <c r="CM46" s="6">
        <f t="shared" si="604"/>
        <v>0</v>
      </c>
      <c r="CN46" s="6"/>
      <c r="CO46" s="6"/>
      <c r="CP46" s="6">
        <f t="shared" si="605"/>
        <v>0</v>
      </c>
      <c r="CQ46" s="6"/>
      <c r="CR46" s="6"/>
      <c r="CS46" s="6">
        <f t="shared" si="606"/>
        <v>0</v>
      </c>
      <c r="CT46" s="6"/>
      <c r="CU46" s="6"/>
      <c r="CV46" s="6">
        <f t="shared" si="607"/>
        <v>0</v>
      </c>
      <c r="CW46" s="6">
        <f>SUM([1]Önkormányzat!$EB$368)</f>
        <v>0</v>
      </c>
      <c r="CX46" s="6"/>
      <c r="CY46" s="6">
        <f t="shared" si="608"/>
        <v>0</v>
      </c>
      <c r="CZ46" s="6">
        <f>SUM([1]Önkormányzat!$AC$368)</f>
        <v>0</v>
      </c>
      <c r="DA46" s="6"/>
      <c r="DB46" s="6">
        <f t="shared" si="609"/>
        <v>0</v>
      </c>
      <c r="DC46" s="6"/>
      <c r="DD46" s="6"/>
      <c r="DE46" s="6">
        <f t="shared" si="610"/>
        <v>0</v>
      </c>
      <c r="DF46" s="6">
        <f>SUM([1]Önkormányzat!$DN$368)</f>
        <v>0</v>
      </c>
      <c r="DG46" s="6"/>
      <c r="DH46" s="6">
        <f t="shared" si="611"/>
        <v>0</v>
      </c>
      <c r="DI46" s="6">
        <f>SUM([1]Önkormányzat!$EI$368)</f>
        <v>0</v>
      </c>
      <c r="DJ46" s="6"/>
      <c r="DK46" s="6">
        <f t="shared" si="612"/>
        <v>0</v>
      </c>
      <c r="DL46" s="6"/>
      <c r="DM46" s="6"/>
      <c r="DN46" s="6">
        <f t="shared" si="613"/>
        <v>0</v>
      </c>
      <c r="DO46" s="6"/>
      <c r="DP46" s="6"/>
      <c r="DQ46" s="6">
        <f t="shared" si="614"/>
        <v>0</v>
      </c>
      <c r="DR46" s="595">
        <f t="shared" si="615"/>
        <v>0</v>
      </c>
      <c r="DS46" s="595">
        <f t="shared" si="616"/>
        <v>0</v>
      </c>
      <c r="DT46" s="595">
        <f t="shared" si="617"/>
        <v>0</v>
      </c>
      <c r="DU46" s="7"/>
      <c r="DV46" s="7"/>
      <c r="DW46" s="7"/>
      <c r="DX46" s="6"/>
      <c r="DY46" s="6"/>
      <c r="DZ46" s="6"/>
      <c r="EA46" s="6"/>
      <c r="EB46" s="6"/>
      <c r="EC46" s="6"/>
      <c r="ED46" s="6">
        <f>SUM([1]Hivatal!$V$327)</f>
        <v>0</v>
      </c>
      <c r="EE46" s="6"/>
      <c r="EF46" s="6">
        <f t="shared" si="618"/>
        <v>0</v>
      </c>
      <c r="EG46" s="6">
        <f>SUM([1]Hivatal!$Z$327)</f>
        <v>0</v>
      </c>
      <c r="EH46" s="6"/>
      <c r="EI46" s="6">
        <f t="shared" si="619"/>
        <v>0</v>
      </c>
      <c r="EJ46" s="6">
        <f>SUM([1]Hivatal!$AJ$327)</f>
        <v>0</v>
      </c>
      <c r="EK46" s="6"/>
      <c r="EL46" s="6">
        <f t="shared" si="620"/>
        <v>0</v>
      </c>
      <c r="EM46" s="6">
        <f>SUM([1]Hivatal!$AD$327)</f>
        <v>0</v>
      </c>
      <c r="EN46" s="6"/>
      <c r="EO46" s="6">
        <f t="shared" si="621"/>
        <v>0</v>
      </c>
      <c r="EP46" s="6">
        <f>SUM([1]Hivatal!$AR$327)</f>
        <v>0</v>
      </c>
      <c r="EQ46" s="6"/>
      <c r="ER46" s="6">
        <f t="shared" si="622"/>
        <v>0</v>
      </c>
      <c r="ES46" s="6">
        <f>SUM([1]Hivatal!$AZ$327)</f>
        <v>0</v>
      </c>
      <c r="ET46" s="6"/>
      <c r="EU46" s="6">
        <f t="shared" si="623"/>
        <v>0</v>
      </c>
      <c r="EV46" s="595">
        <f t="shared" si="624"/>
        <v>0</v>
      </c>
      <c r="EW46" s="595">
        <f t="shared" si="625"/>
        <v>0</v>
      </c>
      <c r="EX46" s="595">
        <f t="shared" si="626"/>
        <v>0</v>
      </c>
      <c r="EY46" s="6"/>
      <c r="EZ46" s="6"/>
      <c r="FA46" s="6"/>
      <c r="FB46" s="6"/>
      <c r="FC46" s="6"/>
      <c r="FD46" s="6">
        <f t="shared" si="627"/>
        <v>0</v>
      </c>
      <c r="FE46" s="6"/>
      <c r="FF46" s="6"/>
      <c r="FG46" s="6">
        <f t="shared" si="628"/>
        <v>0</v>
      </c>
      <c r="FH46" s="6"/>
      <c r="FI46" s="6"/>
      <c r="FJ46" s="6">
        <f t="shared" si="629"/>
        <v>0</v>
      </c>
      <c r="FK46" s="6"/>
      <c r="FL46" s="6"/>
      <c r="FM46" s="6">
        <f t="shared" si="630"/>
        <v>0</v>
      </c>
      <c r="FN46" s="6"/>
      <c r="FO46" s="6"/>
      <c r="FP46" s="6">
        <f t="shared" si="631"/>
        <v>0</v>
      </c>
      <c r="FQ46" s="6"/>
      <c r="FR46" s="6"/>
      <c r="FS46" s="6">
        <f t="shared" si="632"/>
        <v>0</v>
      </c>
      <c r="FT46" s="6"/>
      <c r="FU46" s="6"/>
      <c r="FV46" s="6">
        <f t="shared" si="633"/>
        <v>0</v>
      </c>
      <c r="FW46" s="6"/>
      <c r="FX46" s="6"/>
      <c r="FY46" s="6">
        <f t="shared" si="634"/>
        <v>0</v>
      </c>
      <c r="FZ46" s="6"/>
      <c r="GA46" s="6"/>
      <c r="GB46" s="6">
        <f t="shared" si="635"/>
        <v>0</v>
      </c>
      <c r="GC46" s="6"/>
      <c r="GD46" s="6"/>
      <c r="GE46" s="6">
        <f t="shared" si="636"/>
        <v>0</v>
      </c>
      <c r="GF46" s="6"/>
      <c r="GG46" s="6"/>
      <c r="GH46" s="6">
        <f t="shared" si="637"/>
        <v>0</v>
      </c>
      <c r="GI46" s="6"/>
      <c r="GJ46" s="6"/>
      <c r="GK46" s="6">
        <f t="shared" si="638"/>
        <v>0</v>
      </c>
      <c r="GL46" s="595">
        <f t="shared" si="639"/>
        <v>0</v>
      </c>
      <c r="GM46" s="595">
        <f t="shared" si="640"/>
        <v>0</v>
      </c>
      <c r="GN46" s="595">
        <f t="shared" si="641"/>
        <v>0</v>
      </c>
      <c r="GO46" s="7"/>
      <c r="GP46" s="7"/>
      <c r="GQ46" s="7">
        <f t="shared" si="642"/>
        <v>0</v>
      </c>
      <c r="GR46" s="7"/>
      <c r="GS46" s="7"/>
      <c r="GT46" s="7">
        <f t="shared" si="643"/>
        <v>0</v>
      </c>
      <c r="GU46" s="7"/>
      <c r="GV46" s="7"/>
      <c r="GW46" s="7">
        <f t="shared" si="644"/>
        <v>0</v>
      </c>
      <c r="GX46" s="7">
        <f t="shared" si="645"/>
        <v>0</v>
      </c>
      <c r="GY46" s="7">
        <f t="shared" si="646"/>
        <v>0</v>
      </c>
      <c r="GZ46" s="7">
        <f t="shared" si="647"/>
        <v>0</v>
      </c>
      <c r="HA46" s="344">
        <f t="shared" si="67"/>
        <v>0</v>
      </c>
      <c r="HB46" s="344">
        <f t="shared" si="648"/>
        <v>0</v>
      </c>
      <c r="HC46" s="131">
        <f t="shared" si="649"/>
        <v>0</v>
      </c>
    </row>
    <row r="47" spans="1:211" x14ac:dyDescent="0.2">
      <c r="A47" s="120" t="s">
        <v>414</v>
      </c>
      <c r="B47" s="6">
        <f>SUM([1]Önkormányzat!$F$374)</f>
        <v>0</v>
      </c>
      <c r="C47" s="6"/>
      <c r="D47" s="6">
        <f t="shared" si="575"/>
        <v>0</v>
      </c>
      <c r="E47" s="6"/>
      <c r="F47" s="6"/>
      <c r="G47" s="6">
        <f t="shared" si="576"/>
        <v>0</v>
      </c>
      <c r="H47" s="6"/>
      <c r="I47" s="6"/>
      <c r="J47" s="6">
        <f t="shared" si="577"/>
        <v>0</v>
      </c>
      <c r="K47" s="6"/>
      <c r="L47" s="6"/>
      <c r="M47" s="6">
        <f t="shared" si="578"/>
        <v>0</v>
      </c>
      <c r="N47" s="6"/>
      <c r="O47" s="6"/>
      <c r="P47" s="6">
        <f t="shared" si="579"/>
        <v>0</v>
      </c>
      <c r="Q47" s="6"/>
      <c r="R47" s="6"/>
      <c r="S47" s="6">
        <f t="shared" si="580"/>
        <v>0</v>
      </c>
      <c r="T47" s="6">
        <f>SUM([1]Önkormányzat!$AN$374)</f>
        <v>0</v>
      </c>
      <c r="U47" s="6"/>
      <c r="V47" s="6">
        <f t="shared" si="581"/>
        <v>0</v>
      </c>
      <c r="W47" s="6">
        <f>SUM([1]Önkormányzat!$AQ$374)</f>
        <v>0</v>
      </c>
      <c r="X47" s="6"/>
      <c r="Y47" s="6">
        <f t="shared" si="582"/>
        <v>0</v>
      </c>
      <c r="Z47" s="6">
        <f>SUM([1]Önkormányzat!$AU$374)</f>
        <v>0</v>
      </c>
      <c r="AA47" s="6"/>
      <c r="AB47" s="6">
        <f t="shared" si="583"/>
        <v>0</v>
      </c>
      <c r="AC47" s="6">
        <f>SUM([1]Önkormányzat!$AZ$374)</f>
        <v>0</v>
      </c>
      <c r="AD47" s="6"/>
      <c r="AE47" s="6">
        <f t="shared" si="584"/>
        <v>0</v>
      </c>
      <c r="AF47" s="6">
        <f>SUM([1]Önkormányzat!$U$374)</f>
        <v>0</v>
      </c>
      <c r="AG47" s="6"/>
      <c r="AH47" s="6">
        <f t="shared" si="585"/>
        <v>0</v>
      </c>
      <c r="AI47" s="6">
        <f>SUM([1]Önkormányzat!$Y$374)</f>
        <v>0</v>
      </c>
      <c r="AJ47" s="6"/>
      <c r="AK47" s="6">
        <f t="shared" si="586"/>
        <v>0</v>
      </c>
      <c r="AL47" s="6">
        <f>SUM([1]Önkormányzat!$BG$374)</f>
        <v>0</v>
      </c>
      <c r="AM47" s="6"/>
      <c r="AN47" s="6">
        <f t="shared" si="587"/>
        <v>0</v>
      </c>
      <c r="AO47" s="6">
        <f>SUM([1]Önkormányzat!$BN$374)</f>
        <v>0</v>
      </c>
      <c r="AP47" s="6"/>
      <c r="AQ47" s="6">
        <f t="shared" si="588"/>
        <v>0</v>
      </c>
      <c r="AR47" s="6"/>
      <c r="AS47" s="6"/>
      <c r="AT47" s="6">
        <f t="shared" si="589"/>
        <v>0</v>
      </c>
      <c r="AU47" s="6">
        <f>SUM([1]Önkormányzat!$CJ$374)</f>
        <v>0</v>
      </c>
      <c r="AV47" s="6"/>
      <c r="AW47" s="6">
        <f t="shared" si="590"/>
        <v>0</v>
      </c>
      <c r="AX47" s="6">
        <f>SUM([1]Önkormányzat!$BR$374)</f>
        <v>0</v>
      </c>
      <c r="AY47" s="6"/>
      <c r="AZ47" s="6">
        <f t="shared" si="591"/>
        <v>0</v>
      </c>
      <c r="BA47" s="6"/>
      <c r="BB47" s="6"/>
      <c r="BC47" s="6">
        <f t="shared" si="592"/>
        <v>0</v>
      </c>
      <c r="BD47" s="6">
        <f>SUM([1]Önkormányzat!$BW$374)</f>
        <v>0</v>
      </c>
      <c r="BE47" s="6"/>
      <c r="BF47" s="6">
        <f t="shared" si="593"/>
        <v>0</v>
      </c>
      <c r="BG47" s="6">
        <f>SUM([1]Önkormányzat!$BZ$374)</f>
        <v>0</v>
      </c>
      <c r="BH47" s="6"/>
      <c r="BI47" s="6">
        <f t="shared" si="594"/>
        <v>0</v>
      </c>
      <c r="BJ47" s="6"/>
      <c r="BK47" s="6"/>
      <c r="BL47" s="6">
        <f t="shared" si="595"/>
        <v>0</v>
      </c>
      <c r="BM47" s="6">
        <f>SUM([1]Önkormányzat!$CI$374)</f>
        <v>0</v>
      </c>
      <c r="BN47" s="6"/>
      <c r="BO47" s="6">
        <f t="shared" si="596"/>
        <v>0</v>
      </c>
      <c r="BP47" s="6"/>
      <c r="BQ47" s="6"/>
      <c r="BR47" s="6">
        <f t="shared" si="597"/>
        <v>0</v>
      </c>
      <c r="BS47" s="6">
        <f>SUM([1]Önkormányzat!$CV$374)</f>
        <v>0</v>
      </c>
      <c r="BT47" s="6"/>
      <c r="BU47" s="6">
        <f t="shared" si="598"/>
        <v>0</v>
      </c>
      <c r="BV47" s="6"/>
      <c r="BW47" s="6"/>
      <c r="BX47" s="6">
        <f t="shared" si="599"/>
        <v>0</v>
      </c>
      <c r="BY47" s="6">
        <f>SUM([1]Önkormányzat!$DD$374)</f>
        <v>0</v>
      </c>
      <c r="BZ47" s="6"/>
      <c r="CA47" s="6">
        <f t="shared" si="600"/>
        <v>0</v>
      </c>
      <c r="CB47" s="6"/>
      <c r="CC47" s="6"/>
      <c r="CD47" s="6">
        <f t="shared" si="601"/>
        <v>0</v>
      </c>
      <c r="CE47" s="6"/>
      <c r="CF47" s="6"/>
      <c r="CG47" s="6">
        <f t="shared" si="602"/>
        <v>0</v>
      </c>
      <c r="CH47" s="6"/>
      <c r="CI47" s="6"/>
      <c r="CJ47" s="6">
        <f t="shared" si="603"/>
        <v>0</v>
      </c>
      <c r="CK47" s="6"/>
      <c r="CL47" s="6"/>
      <c r="CM47" s="6">
        <f t="shared" si="604"/>
        <v>0</v>
      </c>
      <c r="CN47" s="6"/>
      <c r="CO47" s="6"/>
      <c r="CP47" s="6">
        <f t="shared" si="605"/>
        <v>0</v>
      </c>
      <c r="CQ47" s="6"/>
      <c r="CR47" s="6"/>
      <c r="CS47" s="6">
        <f t="shared" si="606"/>
        <v>0</v>
      </c>
      <c r="CT47" s="6"/>
      <c r="CU47" s="6"/>
      <c r="CV47" s="6">
        <f t="shared" si="607"/>
        <v>0</v>
      </c>
      <c r="CW47" s="6">
        <f>SUM([1]Önkormányzat!$EB$374)</f>
        <v>0</v>
      </c>
      <c r="CX47" s="6"/>
      <c r="CY47" s="6">
        <f t="shared" si="608"/>
        <v>0</v>
      </c>
      <c r="CZ47" s="6">
        <f>SUM([1]Önkormányzat!$AC$374)</f>
        <v>0</v>
      </c>
      <c r="DA47" s="6"/>
      <c r="DB47" s="6">
        <f t="shared" si="609"/>
        <v>0</v>
      </c>
      <c r="DC47" s="6"/>
      <c r="DD47" s="6"/>
      <c r="DE47" s="6">
        <f t="shared" si="610"/>
        <v>0</v>
      </c>
      <c r="DF47" s="6">
        <f>SUM([1]Önkormányzat!$DN$374)</f>
        <v>0</v>
      </c>
      <c r="DG47" s="6"/>
      <c r="DH47" s="6">
        <f t="shared" si="611"/>
        <v>0</v>
      </c>
      <c r="DI47" s="6">
        <f>SUM([1]Önkormányzat!$EI$374)</f>
        <v>0</v>
      </c>
      <c r="DJ47" s="6"/>
      <c r="DK47" s="6">
        <f t="shared" si="612"/>
        <v>0</v>
      </c>
      <c r="DL47" s="6"/>
      <c r="DM47" s="6"/>
      <c r="DN47" s="6">
        <f t="shared" si="613"/>
        <v>0</v>
      </c>
      <c r="DO47" s="6"/>
      <c r="DP47" s="6"/>
      <c r="DQ47" s="6">
        <f t="shared" si="614"/>
        <v>0</v>
      </c>
      <c r="DR47" s="595">
        <f t="shared" si="615"/>
        <v>0</v>
      </c>
      <c r="DS47" s="595">
        <f t="shared" si="616"/>
        <v>0</v>
      </c>
      <c r="DT47" s="595">
        <f t="shared" si="617"/>
        <v>0</v>
      </c>
      <c r="DU47" s="7"/>
      <c r="DV47" s="7"/>
      <c r="DW47" s="7"/>
      <c r="DX47" s="6"/>
      <c r="DY47" s="6"/>
      <c r="DZ47" s="6"/>
      <c r="EA47" s="6"/>
      <c r="EB47" s="6"/>
      <c r="EC47" s="6"/>
      <c r="ED47" s="6">
        <f>SUM([1]Hivatal!$V$333)</f>
        <v>0</v>
      </c>
      <c r="EE47" s="6"/>
      <c r="EF47" s="6">
        <f t="shared" si="618"/>
        <v>0</v>
      </c>
      <c r="EG47" s="6">
        <f>SUM([1]Hivatal!$Z$333)</f>
        <v>0</v>
      </c>
      <c r="EH47" s="6"/>
      <c r="EI47" s="6">
        <f t="shared" si="619"/>
        <v>0</v>
      </c>
      <c r="EJ47" s="6">
        <f>SUM([1]Hivatal!$AJ$333)</f>
        <v>0</v>
      </c>
      <c r="EK47" s="6"/>
      <c r="EL47" s="6">
        <f t="shared" si="620"/>
        <v>0</v>
      </c>
      <c r="EM47" s="6">
        <f>SUM([1]Hivatal!$AD$333)</f>
        <v>0</v>
      </c>
      <c r="EN47" s="6"/>
      <c r="EO47" s="6">
        <f t="shared" si="621"/>
        <v>0</v>
      </c>
      <c r="EP47" s="6">
        <f>SUM([1]Hivatal!$AR$333)</f>
        <v>0</v>
      </c>
      <c r="EQ47" s="6"/>
      <c r="ER47" s="6">
        <f t="shared" si="622"/>
        <v>0</v>
      </c>
      <c r="ES47" s="6">
        <f>SUM([1]Hivatal!$AZ$333)</f>
        <v>0</v>
      </c>
      <c r="ET47" s="6"/>
      <c r="EU47" s="6">
        <f t="shared" si="623"/>
        <v>0</v>
      </c>
      <c r="EV47" s="595">
        <f t="shared" si="624"/>
        <v>0</v>
      </c>
      <c r="EW47" s="595">
        <f t="shared" si="625"/>
        <v>0</v>
      </c>
      <c r="EX47" s="595">
        <f t="shared" si="626"/>
        <v>0</v>
      </c>
      <c r="EY47" s="6"/>
      <c r="EZ47" s="6"/>
      <c r="FA47" s="6"/>
      <c r="FB47" s="6"/>
      <c r="FC47" s="6"/>
      <c r="FD47" s="6">
        <f t="shared" si="627"/>
        <v>0</v>
      </c>
      <c r="FE47" s="6"/>
      <c r="FF47" s="6"/>
      <c r="FG47" s="6">
        <f t="shared" si="628"/>
        <v>0</v>
      </c>
      <c r="FH47" s="6"/>
      <c r="FI47" s="6"/>
      <c r="FJ47" s="6">
        <f t="shared" si="629"/>
        <v>0</v>
      </c>
      <c r="FK47" s="6"/>
      <c r="FL47" s="6"/>
      <c r="FM47" s="6">
        <f t="shared" si="630"/>
        <v>0</v>
      </c>
      <c r="FN47" s="6"/>
      <c r="FO47" s="6"/>
      <c r="FP47" s="6">
        <f t="shared" si="631"/>
        <v>0</v>
      </c>
      <c r="FQ47" s="6"/>
      <c r="FR47" s="6"/>
      <c r="FS47" s="6">
        <f t="shared" si="632"/>
        <v>0</v>
      </c>
      <c r="FT47" s="6"/>
      <c r="FU47" s="6"/>
      <c r="FV47" s="6">
        <f t="shared" si="633"/>
        <v>0</v>
      </c>
      <c r="FW47" s="6"/>
      <c r="FX47" s="6"/>
      <c r="FY47" s="6">
        <f t="shared" si="634"/>
        <v>0</v>
      </c>
      <c r="FZ47" s="6"/>
      <c r="GA47" s="6"/>
      <c r="GB47" s="6">
        <f t="shared" si="635"/>
        <v>0</v>
      </c>
      <c r="GC47" s="6"/>
      <c r="GD47" s="6"/>
      <c r="GE47" s="6">
        <f t="shared" si="636"/>
        <v>0</v>
      </c>
      <c r="GF47" s="6"/>
      <c r="GG47" s="6"/>
      <c r="GH47" s="6">
        <f t="shared" si="637"/>
        <v>0</v>
      </c>
      <c r="GI47" s="6"/>
      <c r="GJ47" s="6"/>
      <c r="GK47" s="6">
        <f t="shared" si="638"/>
        <v>0</v>
      </c>
      <c r="GL47" s="595">
        <f t="shared" si="639"/>
        <v>0</v>
      </c>
      <c r="GM47" s="595">
        <f t="shared" si="640"/>
        <v>0</v>
      </c>
      <c r="GN47" s="595">
        <f t="shared" si="641"/>
        <v>0</v>
      </c>
      <c r="GO47" s="7"/>
      <c r="GP47" s="7"/>
      <c r="GQ47" s="7">
        <f t="shared" si="642"/>
        <v>0</v>
      </c>
      <c r="GR47" s="7"/>
      <c r="GS47" s="7"/>
      <c r="GT47" s="7">
        <f t="shared" si="643"/>
        <v>0</v>
      </c>
      <c r="GU47" s="7"/>
      <c r="GV47" s="7"/>
      <c r="GW47" s="7">
        <f t="shared" si="644"/>
        <v>0</v>
      </c>
      <c r="GX47" s="7">
        <f t="shared" si="645"/>
        <v>0</v>
      </c>
      <c r="GY47" s="7">
        <f t="shared" si="646"/>
        <v>0</v>
      </c>
      <c r="GZ47" s="7">
        <f t="shared" si="647"/>
        <v>0</v>
      </c>
      <c r="HA47" s="344">
        <f t="shared" si="67"/>
        <v>0</v>
      </c>
      <c r="HB47" s="344">
        <f t="shared" si="648"/>
        <v>0</v>
      </c>
      <c r="HC47" s="131">
        <f t="shared" si="649"/>
        <v>0</v>
      </c>
    </row>
    <row r="48" spans="1:211" ht="25.5" x14ac:dyDescent="0.2">
      <c r="A48" s="120" t="s">
        <v>415</v>
      </c>
      <c r="B48" s="6">
        <f>SUM([1]Önkormányzat!$F$379)</f>
        <v>0</v>
      </c>
      <c r="C48" s="6"/>
      <c r="D48" s="6">
        <f t="shared" si="575"/>
        <v>0</v>
      </c>
      <c r="E48" s="6"/>
      <c r="F48" s="6"/>
      <c r="G48" s="6">
        <f t="shared" si="576"/>
        <v>0</v>
      </c>
      <c r="H48" s="6"/>
      <c r="I48" s="6"/>
      <c r="J48" s="6">
        <f t="shared" si="577"/>
        <v>0</v>
      </c>
      <c r="K48" s="6"/>
      <c r="L48" s="6"/>
      <c r="M48" s="6">
        <f t="shared" si="578"/>
        <v>0</v>
      </c>
      <c r="N48" s="6"/>
      <c r="O48" s="6"/>
      <c r="P48" s="6">
        <f t="shared" si="579"/>
        <v>0</v>
      </c>
      <c r="Q48" s="6"/>
      <c r="R48" s="6"/>
      <c r="S48" s="6">
        <f t="shared" si="580"/>
        <v>0</v>
      </c>
      <c r="T48" s="6">
        <f>SUM([1]Önkormányzat!$AN$379)</f>
        <v>0</v>
      </c>
      <c r="U48" s="6"/>
      <c r="V48" s="6">
        <f t="shared" si="581"/>
        <v>0</v>
      </c>
      <c r="W48" s="6">
        <f>SUM([1]Önkormányzat!$AQ$379)</f>
        <v>0</v>
      </c>
      <c r="X48" s="6"/>
      <c r="Y48" s="6">
        <f t="shared" si="582"/>
        <v>0</v>
      </c>
      <c r="Z48" s="6">
        <f>SUM([1]Önkormányzat!$AU$379)</f>
        <v>0</v>
      </c>
      <c r="AA48" s="6"/>
      <c r="AB48" s="6">
        <f t="shared" si="583"/>
        <v>0</v>
      </c>
      <c r="AC48" s="6">
        <f>SUM([1]Önkormányzat!$AZ$379)</f>
        <v>0</v>
      </c>
      <c r="AD48" s="6"/>
      <c r="AE48" s="6">
        <f t="shared" si="584"/>
        <v>0</v>
      </c>
      <c r="AF48" s="6">
        <f>SUM([1]Önkormányzat!$U$379)</f>
        <v>0</v>
      </c>
      <c r="AG48" s="6"/>
      <c r="AH48" s="6">
        <f t="shared" si="585"/>
        <v>0</v>
      </c>
      <c r="AI48" s="6">
        <f>SUM([1]Önkormányzat!$Y$379)</f>
        <v>0</v>
      </c>
      <c r="AJ48" s="6"/>
      <c r="AK48" s="6">
        <f t="shared" si="586"/>
        <v>0</v>
      </c>
      <c r="AL48" s="6">
        <f>SUM([1]Önkormányzat!$BG$379)</f>
        <v>0</v>
      </c>
      <c r="AM48" s="6"/>
      <c r="AN48" s="6">
        <f t="shared" si="587"/>
        <v>0</v>
      </c>
      <c r="AO48" s="6">
        <f>SUM([1]Önkormányzat!$BN$379)</f>
        <v>0</v>
      </c>
      <c r="AP48" s="6"/>
      <c r="AQ48" s="6">
        <f t="shared" si="588"/>
        <v>0</v>
      </c>
      <c r="AR48" s="6"/>
      <c r="AS48" s="6"/>
      <c r="AT48" s="6">
        <f t="shared" si="589"/>
        <v>0</v>
      </c>
      <c r="AU48" s="6">
        <f>SUM([1]Önkormányzat!$CJ$379)</f>
        <v>0</v>
      </c>
      <c r="AV48" s="6"/>
      <c r="AW48" s="6">
        <f t="shared" si="590"/>
        <v>0</v>
      </c>
      <c r="AX48" s="6">
        <f>SUM([1]Önkormányzat!$BR$379)</f>
        <v>0</v>
      </c>
      <c r="AY48" s="6"/>
      <c r="AZ48" s="6">
        <f t="shared" si="591"/>
        <v>0</v>
      </c>
      <c r="BA48" s="6"/>
      <c r="BB48" s="6"/>
      <c r="BC48" s="6">
        <f t="shared" si="592"/>
        <v>0</v>
      </c>
      <c r="BD48" s="6">
        <f>SUM([1]Önkormányzat!$BW$379)</f>
        <v>0</v>
      </c>
      <c r="BE48" s="6"/>
      <c r="BF48" s="6">
        <f t="shared" si="593"/>
        <v>0</v>
      </c>
      <c r="BG48" s="6">
        <f>SUM([1]Önkormányzat!$BZ$379)</f>
        <v>0</v>
      </c>
      <c r="BH48" s="6"/>
      <c r="BI48" s="6">
        <f t="shared" si="594"/>
        <v>0</v>
      </c>
      <c r="BJ48" s="6"/>
      <c r="BK48" s="6"/>
      <c r="BL48" s="6">
        <f t="shared" si="595"/>
        <v>0</v>
      </c>
      <c r="BM48" s="6"/>
      <c r="BN48" s="6"/>
      <c r="BO48" s="6">
        <f t="shared" si="596"/>
        <v>0</v>
      </c>
      <c r="BP48" s="6"/>
      <c r="BQ48" s="6"/>
      <c r="BR48" s="6">
        <f t="shared" si="597"/>
        <v>0</v>
      </c>
      <c r="BS48" s="6">
        <f>SUM([1]Önkormányzat!$CV$379)</f>
        <v>0</v>
      </c>
      <c r="BT48" s="6"/>
      <c r="BU48" s="6">
        <f t="shared" si="598"/>
        <v>0</v>
      </c>
      <c r="BV48" s="6"/>
      <c r="BW48" s="6"/>
      <c r="BX48" s="6">
        <f t="shared" si="599"/>
        <v>0</v>
      </c>
      <c r="BY48" s="6">
        <f>SUM([1]Önkormányzat!$DD$379)</f>
        <v>0</v>
      </c>
      <c r="BZ48" s="6"/>
      <c r="CA48" s="6">
        <f t="shared" si="600"/>
        <v>0</v>
      </c>
      <c r="CB48" s="6"/>
      <c r="CC48" s="6"/>
      <c r="CD48" s="6">
        <f t="shared" si="601"/>
        <v>0</v>
      </c>
      <c r="CE48" s="6"/>
      <c r="CF48" s="6"/>
      <c r="CG48" s="6">
        <f t="shared" si="602"/>
        <v>0</v>
      </c>
      <c r="CH48" s="6"/>
      <c r="CI48" s="6"/>
      <c r="CJ48" s="6">
        <f t="shared" si="603"/>
        <v>0</v>
      </c>
      <c r="CK48" s="6"/>
      <c r="CL48" s="6"/>
      <c r="CM48" s="6">
        <f t="shared" si="604"/>
        <v>0</v>
      </c>
      <c r="CN48" s="6"/>
      <c r="CO48" s="6"/>
      <c r="CP48" s="6">
        <f t="shared" si="605"/>
        <v>0</v>
      </c>
      <c r="CQ48" s="6"/>
      <c r="CR48" s="6"/>
      <c r="CS48" s="6">
        <f t="shared" si="606"/>
        <v>0</v>
      </c>
      <c r="CT48" s="6"/>
      <c r="CU48" s="6"/>
      <c r="CV48" s="6">
        <f t="shared" si="607"/>
        <v>0</v>
      </c>
      <c r="CW48" s="6">
        <f>SUM([1]Önkormányzat!$EB$379)</f>
        <v>0</v>
      </c>
      <c r="CX48" s="6"/>
      <c r="CY48" s="6">
        <f t="shared" si="608"/>
        <v>0</v>
      </c>
      <c r="CZ48" s="6">
        <f>SUM([1]Önkormányzat!$AC$379)</f>
        <v>0</v>
      </c>
      <c r="DA48" s="6"/>
      <c r="DB48" s="6">
        <f t="shared" si="609"/>
        <v>0</v>
      </c>
      <c r="DC48" s="6"/>
      <c r="DD48" s="6"/>
      <c r="DE48" s="6">
        <f t="shared" si="610"/>
        <v>0</v>
      </c>
      <c r="DF48" s="6">
        <f>SUM([1]Önkormányzat!$DN$379)</f>
        <v>0</v>
      </c>
      <c r="DG48" s="6"/>
      <c r="DH48" s="6">
        <f t="shared" si="611"/>
        <v>0</v>
      </c>
      <c r="DI48" s="6">
        <f>SUM([1]Önkormányzat!$EI$379)</f>
        <v>0</v>
      </c>
      <c r="DJ48" s="6"/>
      <c r="DK48" s="6">
        <f t="shared" si="612"/>
        <v>0</v>
      </c>
      <c r="DL48" s="6"/>
      <c r="DM48" s="6"/>
      <c r="DN48" s="6">
        <f t="shared" si="613"/>
        <v>0</v>
      </c>
      <c r="DO48" s="6"/>
      <c r="DP48" s="6"/>
      <c r="DQ48" s="6">
        <f t="shared" si="614"/>
        <v>0</v>
      </c>
      <c r="DR48" s="595">
        <f t="shared" si="615"/>
        <v>0</v>
      </c>
      <c r="DS48" s="595">
        <f t="shared" si="616"/>
        <v>0</v>
      </c>
      <c r="DT48" s="595">
        <f t="shared" si="617"/>
        <v>0</v>
      </c>
      <c r="DU48" s="7"/>
      <c r="DV48" s="7"/>
      <c r="DW48" s="7"/>
      <c r="DX48" s="6"/>
      <c r="DY48" s="6"/>
      <c r="DZ48" s="6"/>
      <c r="EA48" s="6"/>
      <c r="EB48" s="6"/>
      <c r="EC48" s="6"/>
      <c r="ED48" s="6"/>
      <c r="EE48" s="6"/>
      <c r="EF48" s="6">
        <f t="shared" si="618"/>
        <v>0</v>
      </c>
      <c r="EG48" s="6"/>
      <c r="EH48" s="6"/>
      <c r="EI48" s="6">
        <f t="shared" si="619"/>
        <v>0</v>
      </c>
      <c r="EJ48" s="6"/>
      <c r="EK48" s="6"/>
      <c r="EL48" s="6">
        <f t="shared" si="620"/>
        <v>0</v>
      </c>
      <c r="EM48" s="6"/>
      <c r="EN48" s="6"/>
      <c r="EO48" s="6">
        <f t="shared" si="621"/>
        <v>0</v>
      </c>
      <c r="EP48" s="6"/>
      <c r="EQ48" s="6"/>
      <c r="ER48" s="6">
        <f t="shared" si="622"/>
        <v>0</v>
      </c>
      <c r="ES48" s="6"/>
      <c r="ET48" s="6"/>
      <c r="EU48" s="6">
        <f t="shared" si="623"/>
        <v>0</v>
      </c>
      <c r="EV48" s="595">
        <f t="shared" si="624"/>
        <v>0</v>
      </c>
      <c r="EW48" s="595">
        <f t="shared" si="625"/>
        <v>0</v>
      </c>
      <c r="EX48" s="595">
        <f t="shared" si="626"/>
        <v>0</v>
      </c>
      <c r="EY48" s="6"/>
      <c r="EZ48" s="6"/>
      <c r="FA48" s="6"/>
      <c r="FB48" s="6"/>
      <c r="FC48" s="6"/>
      <c r="FD48" s="6">
        <f t="shared" si="627"/>
        <v>0</v>
      </c>
      <c r="FE48" s="6"/>
      <c r="FF48" s="6"/>
      <c r="FG48" s="6">
        <f t="shared" si="628"/>
        <v>0</v>
      </c>
      <c r="FH48" s="6"/>
      <c r="FI48" s="6"/>
      <c r="FJ48" s="6">
        <f t="shared" si="629"/>
        <v>0</v>
      </c>
      <c r="FK48" s="6"/>
      <c r="FL48" s="6"/>
      <c r="FM48" s="6">
        <f t="shared" si="630"/>
        <v>0</v>
      </c>
      <c r="FN48" s="6"/>
      <c r="FO48" s="6"/>
      <c r="FP48" s="6">
        <f t="shared" si="631"/>
        <v>0</v>
      </c>
      <c r="FQ48" s="6"/>
      <c r="FR48" s="6"/>
      <c r="FS48" s="6">
        <f t="shared" si="632"/>
        <v>0</v>
      </c>
      <c r="FT48" s="6"/>
      <c r="FU48" s="6"/>
      <c r="FV48" s="6">
        <f t="shared" si="633"/>
        <v>0</v>
      </c>
      <c r="FW48" s="6"/>
      <c r="FX48" s="6"/>
      <c r="FY48" s="6">
        <f t="shared" si="634"/>
        <v>0</v>
      </c>
      <c r="FZ48" s="6"/>
      <c r="GA48" s="6"/>
      <c r="GB48" s="6">
        <f t="shared" si="635"/>
        <v>0</v>
      </c>
      <c r="GC48" s="6"/>
      <c r="GD48" s="6"/>
      <c r="GE48" s="6">
        <f t="shared" si="636"/>
        <v>0</v>
      </c>
      <c r="GF48" s="6"/>
      <c r="GG48" s="6"/>
      <c r="GH48" s="6">
        <f t="shared" si="637"/>
        <v>0</v>
      </c>
      <c r="GI48" s="6"/>
      <c r="GJ48" s="6"/>
      <c r="GK48" s="6">
        <f t="shared" si="638"/>
        <v>0</v>
      </c>
      <c r="GL48" s="595">
        <f t="shared" si="639"/>
        <v>0</v>
      </c>
      <c r="GM48" s="595">
        <f t="shared" si="640"/>
        <v>0</v>
      </c>
      <c r="GN48" s="595">
        <f t="shared" si="641"/>
        <v>0</v>
      </c>
      <c r="GO48" s="7"/>
      <c r="GP48" s="7"/>
      <c r="GQ48" s="7">
        <f t="shared" si="642"/>
        <v>0</v>
      </c>
      <c r="GR48" s="7"/>
      <c r="GS48" s="7"/>
      <c r="GT48" s="7">
        <f t="shared" si="643"/>
        <v>0</v>
      </c>
      <c r="GU48" s="7"/>
      <c r="GV48" s="7"/>
      <c r="GW48" s="7">
        <f t="shared" si="644"/>
        <v>0</v>
      </c>
      <c r="GX48" s="7">
        <f t="shared" si="645"/>
        <v>0</v>
      </c>
      <c r="GY48" s="7">
        <f t="shared" si="646"/>
        <v>0</v>
      </c>
      <c r="GZ48" s="7">
        <f t="shared" si="647"/>
        <v>0</v>
      </c>
      <c r="HA48" s="344">
        <f t="shared" si="67"/>
        <v>0</v>
      </c>
      <c r="HB48" s="344">
        <f t="shared" si="648"/>
        <v>0</v>
      </c>
      <c r="HC48" s="131">
        <f t="shared" si="649"/>
        <v>0</v>
      </c>
    </row>
    <row r="49" spans="1:211" s="12" customFormat="1" x14ac:dyDescent="0.2">
      <c r="A49" s="121" t="s">
        <v>416</v>
      </c>
      <c r="B49" s="5">
        <f>B50+B51</f>
        <v>0</v>
      </c>
      <c r="C49" s="5">
        <f t="shared" ref="C49:BO49" si="650">C50+C51</f>
        <v>0</v>
      </c>
      <c r="D49" s="5">
        <f t="shared" si="650"/>
        <v>0</v>
      </c>
      <c r="E49" s="5">
        <f t="shared" si="650"/>
        <v>0</v>
      </c>
      <c r="F49" s="5">
        <f t="shared" si="650"/>
        <v>0</v>
      </c>
      <c r="G49" s="5">
        <f t="shared" si="650"/>
        <v>0</v>
      </c>
      <c r="H49" s="5">
        <f t="shared" si="650"/>
        <v>0</v>
      </c>
      <c r="I49" s="5">
        <f t="shared" si="650"/>
        <v>0</v>
      </c>
      <c r="J49" s="5">
        <f t="shared" si="650"/>
        <v>0</v>
      </c>
      <c r="K49" s="5">
        <f t="shared" si="650"/>
        <v>0</v>
      </c>
      <c r="L49" s="5">
        <f t="shared" si="650"/>
        <v>0</v>
      </c>
      <c r="M49" s="5">
        <f t="shared" si="650"/>
        <v>0</v>
      </c>
      <c r="N49" s="5">
        <f t="shared" si="650"/>
        <v>0</v>
      </c>
      <c r="O49" s="5">
        <f t="shared" si="650"/>
        <v>0</v>
      </c>
      <c r="P49" s="5">
        <f t="shared" si="650"/>
        <v>0</v>
      </c>
      <c r="Q49" s="5">
        <f t="shared" si="650"/>
        <v>0</v>
      </c>
      <c r="R49" s="5">
        <f t="shared" si="650"/>
        <v>0</v>
      </c>
      <c r="S49" s="5">
        <f t="shared" si="650"/>
        <v>0</v>
      </c>
      <c r="T49" s="5">
        <f t="shared" si="650"/>
        <v>0</v>
      </c>
      <c r="U49" s="5">
        <f t="shared" si="650"/>
        <v>0</v>
      </c>
      <c r="V49" s="5">
        <f t="shared" si="650"/>
        <v>0</v>
      </c>
      <c r="W49" s="5">
        <f t="shared" si="650"/>
        <v>0</v>
      </c>
      <c r="X49" s="5">
        <f t="shared" si="650"/>
        <v>0</v>
      </c>
      <c r="Y49" s="5">
        <f t="shared" si="650"/>
        <v>0</v>
      </c>
      <c r="Z49" s="5">
        <f t="shared" si="650"/>
        <v>0</v>
      </c>
      <c r="AA49" s="5">
        <f t="shared" si="650"/>
        <v>0</v>
      </c>
      <c r="AB49" s="5">
        <f t="shared" si="650"/>
        <v>0</v>
      </c>
      <c r="AC49" s="5">
        <f t="shared" si="650"/>
        <v>0</v>
      </c>
      <c r="AD49" s="5">
        <f t="shared" si="650"/>
        <v>0</v>
      </c>
      <c r="AE49" s="5">
        <f t="shared" si="650"/>
        <v>0</v>
      </c>
      <c r="AF49" s="5">
        <f t="shared" si="650"/>
        <v>0</v>
      </c>
      <c r="AG49" s="5">
        <f t="shared" si="650"/>
        <v>0</v>
      </c>
      <c r="AH49" s="5">
        <f t="shared" si="650"/>
        <v>0</v>
      </c>
      <c r="AI49" s="5">
        <f t="shared" si="650"/>
        <v>0</v>
      </c>
      <c r="AJ49" s="5">
        <f t="shared" si="650"/>
        <v>0</v>
      </c>
      <c r="AK49" s="5">
        <f t="shared" si="650"/>
        <v>0</v>
      </c>
      <c r="AL49" s="5">
        <f t="shared" si="650"/>
        <v>0</v>
      </c>
      <c r="AM49" s="5">
        <f t="shared" si="650"/>
        <v>0</v>
      </c>
      <c r="AN49" s="5">
        <f t="shared" si="650"/>
        <v>0</v>
      </c>
      <c r="AO49" s="5">
        <f t="shared" si="650"/>
        <v>0</v>
      </c>
      <c r="AP49" s="5">
        <f t="shared" si="650"/>
        <v>0</v>
      </c>
      <c r="AQ49" s="5">
        <f t="shared" si="650"/>
        <v>0</v>
      </c>
      <c r="AR49" s="5">
        <f t="shared" si="650"/>
        <v>0</v>
      </c>
      <c r="AS49" s="5">
        <f t="shared" si="650"/>
        <v>0</v>
      </c>
      <c r="AT49" s="5">
        <f t="shared" si="650"/>
        <v>0</v>
      </c>
      <c r="AU49" s="5">
        <f t="shared" si="650"/>
        <v>0</v>
      </c>
      <c r="AV49" s="5">
        <f t="shared" si="650"/>
        <v>0</v>
      </c>
      <c r="AW49" s="5">
        <f t="shared" si="650"/>
        <v>0</v>
      </c>
      <c r="AX49" s="5">
        <f t="shared" si="650"/>
        <v>0</v>
      </c>
      <c r="AY49" s="5">
        <f t="shared" si="650"/>
        <v>0</v>
      </c>
      <c r="AZ49" s="5">
        <f t="shared" si="650"/>
        <v>0</v>
      </c>
      <c r="BA49" s="5">
        <f t="shared" si="650"/>
        <v>0</v>
      </c>
      <c r="BB49" s="5">
        <f t="shared" si="650"/>
        <v>0</v>
      </c>
      <c r="BC49" s="5">
        <f t="shared" si="650"/>
        <v>0</v>
      </c>
      <c r="BD49" s="5">
        <f t="shared" si="650"/>
        <v>0</v>
      </c>
      <c r="BE49" s="5">
        <f t="shared" si="650"/>
        <v>0</v>
      </c>
      <c r="BF49" s="5">
        <f t="shared" si="650"/>
        <v>0</v>
      </c>
      <c r="BG49" s="5">
        <f t="shared" si="650"/>
        <v>0</v>
      </c>
      <c r="BH49" s="5">
        <f t="shared" si="650"/>
        <v>0</v>
      </c>
      <c r="BI49" s="5">
        <f t="shared" si="650"/>
        <v>0</v>
      </c>
      <c r="BJ49" s="5">
        <f t="shared" si="650"/>
        <v>0</v>
      </c>
      <c r="BK49" s="5">
        <f t="shared" si="650"/>
        <v>0</v>
      </c>
      <c r="BL49" s="5">
        <f t="shared" si="650"/>
        <v>0</v>
      </c>
      <c r="BM49" s="5">
        <f t="shared" si="650"/>
        <v>0</v>
      </c>
      <c r="BN49" s="5">
        <f t="shared" si="650"/>
        <v>0</v>
      </c>
      <c r="BO49" s="5">
        <f t="shared" si="650"/>
        <v>0</v>
      </c>
      <c r="BP49" s="5">
        <f t="shared" ref="BP49:DR49" si="651">BP50+BP51</f>
        <v>0</v>
      </c>
      <c r="BQ49" s="5">
        <f t="shared" si="651"/>
        <v>0</v>
      </c>
      <c r="BR49" s="5">
        <f t="shared" si="651"/>
        <v>0</v>
      </c>
      <c r="BS49" s="5">
        <f t="shared" si="651"/>
        <v>0</v>
      </c>
      <c r="BT49" s="5">
        <f t="shared" si="651"/>
        <v>0</v>
      </c>
      <c r="BU49" s="5">
        <f t="shared" si="651"/>
        <v>0</v>
      </c>
      <c r="BV49" s="5">
        <f t="shared" si="651"/>
        <v>0</v>
      </c>
      <c r="BW49" s="5">
        <f t="shared" si="651"/>
        <v>0</v>
      </c>
      <c r="BX49" s="5">
        <f t="shared" si="651"/>
        <v>0</v>
      </c>
      <c r="BY49" s="5">
        <f t="shared" si="651"/>
        <v>0</v>
      </c>
      <c r="BZ49" s="5">
        <f t="shared" si="651"/>
        <v>0</v>
      </c>
      <c r="CA49" s="5">
        <f t="shared" si="651"/>
        <v>0</v>
      </c>
      <c r="CB49" s="5">
        <f t="shared" si="651"/>
        <v>0</v>
      </c>
      <c r="CC49" s="5">
        <f t="shared" si="651"/>
        <v>0</v>
      </c>
      <c r="CD49" s="5">
        <f t="shared" si="651"/>
        <v>0</v>
      </c>
      <c r="CE49" s="5">
        <f t="shared" si="651"/>
        <v>0</v>
      </c>
      <c r="CF49" s="5">
        <f t="shared" si="651"/>
        <v>0</v>
      </c>
      <c r="CG49" s="5">
        <f t="shared" si="651"/>
        <v>0</v>
      </c>
      <c r="CH49" s="5">
        <f t="shared" si="651"/>
        <v>0</v>
      </c>
      <c r="CI49" s="5">
        <f t="shared" si="651"/>
        <v>0</v>
      </c>
      <c r="CJ49" s="5">
        <f t="shared" si="651"/>
        <v>0</v>
      </c>
      <c r="CK49" s="5">
        <f t="shared" si="651"/>
        <v>0</v>
      </c>
      <c r="CL49" s="5">
        <f t="shared" si="651"/>
        <v>0</v>
      </c>
      <c r="CM49" s="5">
        <f t="shared" si="651"/>
        <v>0</v>
      </c>
      <c r="CN49" s="5">
        <f t="shared" si="651"/>
        <v>0</v>
      </c>
      <c r="CO49" s="5">
        <f t="shared" si="651"/>
        <v>0</v>
      </c>
      <c r="CP49" s="5">
        <f t="shared" si="651"/>
        <v>0</v>
      </c>
      <c r="CQ49" s="5">
        <f t="shared" si="651"/>
        <v>0</v>
      </c>
      <c r="CR49" s="5">
        <f t="shared" si="651"/>
        <v>0</v>
      </c>
      <c r="CS49" s="5">
        <f t="shared" si="651"/>
        <v>0</v>
      </c>
      <c r="CT49" s="5">
        <f t="shared" si="651"/>
        <v>0</v>
      </c>
      <c r="CU49" s="5">
        <f t="shared" si="651"/>
        <v>0</v>
      </c>
      <c r="CV49" s="5">
        <f t="shared" si="651"/>
        <v>0</v>
      </c>
      <c r="CW49" s="5">
        <f t="shared" si="651"/>
        <v>0</v>
      </c>
      <c r="CX49" s="5">
        <f t="shared" si="651"/>
        <v>0</v>
      </c>
      <c r="CY49" s="5">
        <f t="shared" si="651"/>
        <v>0</v>
      </c>
      <c r="CZ49" s="5">
        <f t="shared" si="651"/>
        <v>0</v>
      </c>
      <c r="DA49" s="5">
        <f t="shared" si="651"/>
        <v>0</v>
      </c>
      <c r="DB49" s="5">
        <f t="shared" si="651"/>
        <v>0</v>
      </c>
      <c r="DC49" s="5">
        <f t="shared" si="651"/>
        <v>0</v>
      </c>
      <c r="DD49" s="5">
        <f t="shared" si="651"/>
        <v>0</v>
      </c>
      <c r="DE49" s="5">
        <f t="shared" si="651"/>
        <v>0</v>
      </c>
      <c r="DF49" s="5">
        <f t="shared" si="651"/>
        <v>0</v>
      </c>
      <c r="DG49" s="5">
        <f t="shared" si="651"/>
        <v>0</v>
      </c>
      <c r="DH49" s="5">
        <f t="shared" si="651"/>
        <v>0</v>
      </c>
      <c r="DI49" s="5">
        <f t="shared" si="651"/>
        <v>0</v>
      </c>
      <c r="DJ49" s="5">
        <f t="shared" si="651"/>
        <v>0</v>
      </c>
      <c r="DK49" s="5">
        <f t="shared" si="651"/>
        <v>0</v>
      </c>
      <c r="DL49" s="5">
        <f t="shared" si="651"/>
        <v>0</v>
      </c>
      <c r="DM49" s="5">
        <f t="shared" si="651"/>
        <v>0</v>
      </c>
      <c r="DN49" s="5">
        <f t="shared" si="651"/>
        <v>0</v>
      </c>
      <c r="DO49" s="5">
        <f t="shared" si="651"/>
        <v>0</v>
      </c>
      <c r="DP49" s="5">
        <f t="shared" si="651"/>
        <v>0</v>
      </c>
      <c r="DQ49" s="5">
        <f t="shared" si="651"/>
        <v>0</v>
      </c>
      <c r="DR49" s="596">
        <f t="shared" si="651"/>
        <v>0</v>
      </c>
      <c r="DS49" s="596">
        <f t="shared" ref="DS49" si="652">DS50+DS51</f>
        <v>0</v>
      </c>
      <c r="DT49" s="596">
        <f t="shared" ref="DT49" si="653">DT50+DT51</f>
        <v>0</v>
      </c>
      <c r="DU49" s="5">
        <f t="shared" ref="DU49:EV49" si="654">DU50+DU51</f>
        <v>0</v>
      </c>
      <c r="DV49" s="5">
        <f t="shared" si="654"/>
        <v>0</v>
      </c>
      <c r="DW49" s="5">
        <f t="shared" si="654"/>
        <v>0</v>
      </c>
      <c r="DX49" s="5">
        <f t="shared" si="654"/>
        <v>0</v>
      </c>
      <c r="DY49" s="5">
        <f t="shared" si="654"/>
        <v>0</v>
      </c>
      <c r="DZ49" s="5">
        <f t="shared" si="654"/>
        <v>0</v>
      </c>
      <c r="EA49" s="5">
        <f t="shared" si="654"/>
        <v>0</v>
      </c>
      <c r="EB49" s="5">
        <f t="shared" si="654"/>
        <v>0</v>
      </c>
      <c r="EC49" s="5">
        <f t="shared" si="654"/>
        <v>0</v>
      </c>
      <c r="ED49" s="5">
        <f t="shared" si="654"/>
        <v>0</v>
      </c>
      <c r="EE49" s="5">
        <f t="shared" si="654"/>
        <v>0</v>
      </c>
      <c r="EF49" s="5">
        <f t="shared" si="654"/>
        <v>0</v>
      </c>
      <c r="EG49" s="5">
        <f t="shared" si="654"/>
        <v>0</v>
      </c>
      <c r="EH49" s="5">
        <f t="shared" si="654"/>
        <v>0</v>
      </c>
      <c r="EI49" s="5">
        <f t="shared" ref="EI49" si="655">EI50+EI51</f>
        <v>0</v>
      </c>
      <c r="EJ49" s="5">
        <f t="shared" si="654"/>
        <v>0</v>
      </c>
      <c r="EK49" s="5">
        <f t="shared" si="654"/>
        <v>0</v>
      </c>
      <c r="EL49" s="5">
        <f t="shared" ref="EL49" si="656">EL50+EL51</f>
        <v>0</v>
      </c>
      <c r="EM49" s="5">
        <f t="shared" si="654"/>
        <v>0</v>
      </c>
      <c r="EN49" s="5">
        <f t="shared" si="654"/>
        <v>0</v>
      </c>
      <c r="EO49" s="5">
        <f t="shared" ref="EO49" si="657">EO50+EO51</f>
        <v>0</v>
      </c>
      <c r="EP49" s="5">
        <f t="shared" si="654"/>
        <v>0</v>
      </c>
      <c r="EQ49" s="5">
        <f t="shared" si="654"/>
        <v>0</v>
      </c>
      <c r="ER49" s="5">
        <f t="shared" ref="ER49" si="658">ER50+ER51</f>
        <v>0</v>
      </c>
      <c r="ES49" s="5">
        <f t="shared" si="654"/>
        <v>0</v>
      </c>
      <c r="ET49" s="5">
        <f t="shared" si="654"/>
        <v>0</v>
      </c>
      <c r="EU49" s="5">
        <f t="shared" ref="EU49" si="659">EU50+EU51</f>
        <v>0</v>
      </c>
      <c r="EV49" s="596">
        <f t="shared" si="654"/>
        <v>0</v>
      </c>
      <c r="EW49" s="596">
        <f t="shared" ref="EW49:EX49" si="660">EW50+EW51</f>
        <v>0</v>
      </c>
      <c r="EX49" s="596">
        <f t="shared" si="660"/>
        <v>0</v>
      </c>
      <c r="EY49" s="5">
        <f>EY50+EY51</f>
        <v>0</v>
      </c>
      <c r="EZ49" s="5">
        <f t="shared" ref="EZ49:GL49" si="661">EZ50+EZ51</f>
        <v>0</v>
      </c>
      <c r="FA49" s="5">
        <f t="shared" si="661"/>
        <v>0</v>
      </c>
      <c r="FB49" s="5">
        <f t="shared" si="661"/>
        <v>0</v>
      </c>
      <c r="FC49" s="5">
        <f t="shared" si="661"/>
        <v>0</v>
      </c>
      <c r="FD49" s="5">
        <f t="shared" si="661"/>
        <v>0</v>
      </c>
      <c r="FE49" s="5">
        <f t="shared" si="661"/>
        <v>0</v>
      </c>
      <c r="FF49" s="5">
        <f t="shared" si="661"/>
        <v>0</v>
      </c>
      <c r="FG49" s="5">
        <f t="shared" si="661"/>
        <v>0</v>
      </c>
      <c r="FH49" s="5">
        <f t="shared" si="661"/>
        <v>0</v>
      </c>
      <c r="FI49" s="5">
        <f t="shared" si="661"/>
        <v>0</v>
      </c>
      <c r="FJ49" s="5">
        <f t="shared" si="661"/>
        <v>0</v>
      </c>
      <c r="FK49" s="5">
        <f t="shared" si="661"/>
        <v>0</v>
      </c>
      <c r="FL49" s="5">
        <f t="shared" si="661"/>
        <v>0</v>
      </c>
      <c r="FM49" s="5">
        <f t="shared" si="661"/>
        <v>0</v>
      </c>
      <c r="FN49" s="5">
        <f t="shared" si="661"/>
        <v>0</v>
      </c>
      <c r="FO49" s="5">
        <f t="shared" si="661"/>
        <v>0</v>
      </c>
      <c r="FP49" s="5">
        <f t="shared" si="661"/>
        <v>0</v>
      </c>
      <c r="FQ49" s="5">
        <f t="shared" si="661"/>
        <v>0</v>
      </c>
      <c r="FR49" s="5">
        <f t="shared" si="661"/>
        <v>0</v>
      </c>
      <c r="FS49" s="5">
        <f t="shared" si="661"/>
        <v>0</v>
      </c>
      <c r="FT49" s="5">
        <f t="shared" si="661"/>
        <v>0</v>
      </c>
      <c r="FU49" s="5">
        <f t="shared" si="661"/>
        <v>0</v>
      </c>
      <c r="FV49" s="5">
        <f t="shared" si="661"/>
        <v>0</v>
      </c>
      <c r="FW49" s="5">
        <f t="shared" si="661"/>
        <v>0</v>
      </c>
      <c r="FX49" s="5">
        <f t="shared" si="661"/>
        <v>0</v>
      </c>
      <c r="FY49" s="5">
        <f t="shared" si="661"/>
        <v>0</v>
      </c>
      <c r="FZ49" s="5">
        <f t="shared" si="661"/>
        <v>0</v>
      </c>
      <c r="GA49" s="5">
        <f t="shared" si="661"/>
        <v>0</v>
      </c>
      <c r="GB49" s="5">
        <f t="shared" si="661"/>
        <v>0</v>
      </c>
      <c r="GC49" s="5">
        <f t="shared" si="661"/>
        <v>0</v>
      </c>
      <c r="GD49" s="5">
        <f t="shared" si="661"/>
        <v>0</v>
      </c>
      <c r="GE49" s="5">
        <f t="shared" si="661"/>
        <v>0</v>
      </c>
      <c r="GF49" s="5">
        <f t="shared" si="661"/>
        <v>0</v>
      </c>
      <c r="GG49" s="5">
        <f t="shared" si="661"/>
        <v>0</v>
      </c>
      <c r="GH49" s="5">
        <f t="shared" si="661"/>
        <v>0</v>
      </c>
      <c r="GI49" s="5">
        <f t="shared" si="661"/>
        <v>0</v>
      </c>
      <c r="GJ49" s="5">
        <f t="shared" si="661"/>
        <v>0</v>
      </c>
      <c r="GK49" s="5">
        <f t="shared" si="661"/>
        <v>0</v>
      </c>
      <c r="GL49" s="596">
        <f t="shared" si="661"/>
        <v>0</v>
      </c>
      <c r="GM49" s="596">
        <f t="shared" ref="GM49" si="662">GM50+GM51</f>
        <v>0</v>
      </c>
      <c r="GN49" s="596">
        <f t="shared" ref="GN49" si="663">GN50+GN51</f>
        <v>0</v>
      </c>
      <c r="GO49" s="5">
        <f>GO50+GO51</f>
        <v>0</v>
      </c>
      <c r="GP49" s="5">
        <f t="shared" ref="GP49:HA49" si="664">GP50+GP51</f>
        <v>0</v>
      </c>
      <c r="GQ49" s="5">
        <f t="shared" si="664"/>
        <v>0</v>
      </c>
      <c r="GR49" s="5">
        <f t="shared" si="664"/>
        <v>0</v>
      </c>
      <c r="GS49" s="5">
        <f t="shared" si="664"/>
        <v>0</v>
      </c>
      <c r="GT49" s="5">
        <f t="shared" si="664"/>
        <v>0</v>
      </c>
      <c r="GU49" s="5">
        <f t="shared" si="664"/>
        <v>0</v>
      </c>
      <c r="GV49" s="5">
        <f t="shared" si="664"/>
        <v>0</v>
      </c>
      <c r="GW49" s="5">
        <f t="shared" si="664"/>
        <v>0</v>
      </c>
      <c r="GX49" s="5">
        <f t="shared" si="664"/>
        <v>0</v>
      </c>
      <c r="GY49" s="5">
        <f t="shared" ref="GY49" si="665">GY50+GY51</f>
        <v>0</v>
      </c>
      <c r="GZ49" s="5">
        <f t="shared" ref="GZ49" si="666">GZ50+GZ51</f>
        <v>0</v>
      </c>
      <c r="HA49" s="5">
        <f t="shared" si="664"/>
        <v>0</v>
      </c>
      <c r="HB49" s="5">
        <f t="shared" ref="HB49" si="667">HB50+HB51</f>
        <v>0</v>
      </c>
      <c r="HC49" s="115">
        <f t="shared" ref="HC49" si="668">HC50+HC51</f>
        <v>0</v>
      </c>
    </row>
    <row r="50" spans="1:211" ht="25.5" x14ac:dyDescent="0.2">
      <c r="A50" s="120" t="s">
        <v>417</v>
      </c>
      <c r="B50" s="6">
        <f>SUM([1]Önkormányzat!$F$389)</f>
        <v>0</v>
      </c>
      <c r="C50" s="6"/>
      <c r="D50" s="6">
        <f t="shared" ref="D50:D51" si="669">SUM(B50:C50)</f>
        <v>0</v>
      </c>
      <c r="E50" s="6"/>
      <c r="F50" s="6"/>
      <c r="G50" s="6">
        <f t="shared" ref="G50:G51" si="670">SUM(E50:F50)</f>
        <v>0</v>
      </c>
      <c r="H50" s="6"/>
      <c r="I50" s="6"/>
      <c r="J50" s="6">
        <f t="shared" ref="J50:J51" si="671">SUM(H50:I50)</f>
        <v>0</v>
      </c>
      <c r="K50" s="6"/>
      <c r="L50" s="6"/>
      <c r="M50" s="6">
        <f t="shared" ref="M50:M51" si="672">SUM(K50:L50)</f>
        <v>0</v>
      </c>
      <c r="N50" s="6"/>
      <c r="O50" s="6"/>
      <c r="P50" s="6">
        <f t="shared" ref="P50:P51" si="673">SUM(N50:O50)</f>
        <v>0</v>
      </c>
      <c r="Q50" s="6"/>
      <c r="R50" s="6"/>
      <c r="S50" s="6">
        <f t="shared" ref="S50:S51" si="674">SUM(Q50:R50)</f>
        <v>0</v>
      </c>
      <c r="T50" s="6">
        <f>SUM([1]Önkormányzat!$AN$389)</f>
        <v>0</v>
      </c>
      <c r="U50" s="6"/>
      <c r="V50" s="6">
        <f t="shared" ref="V50:V51" si="675">SUM(T50:U50)</f>
        <v>0</v>
      </c>
      <c r="W50" s="6">
        <f>SUM([1]Önkormányzat!$AQ$389)</f>
        <v>0</v>
      </c>
      <c r="X50" s="6"/>
      <c r="Y50" s="6">
        <f t="shared" ref="Y50:Y51" si="676">SUM(W50:X50)</f>
        <v>0</v>
      </c>
      <c r="Z50" s="6">
        <f>SUM([1]Önkormányzat!$AU$389)</f>
        <v>0</v>
      </c>
      <c r="AA50" s="6"/>
      <c r="AB50" s="6">
        <f t="shared" ref="AB50:AB51" si="677">SUM(Z50:AA50)</f>
        <v>0</v>
      </c>
      <c r="AC50" s="6">
        <f>SUM([1]Önkormányzat!$AZ$389)</f>
        <v>0</v>
      </c>
      <c r="AD50" s="6"/>
      <c r="AE50" s="6">
        <f t="shared" ref="AE50:AE51" si="678">SUM(AC50:AD50)</f>
        <v>0</v>
      </c>
      <c r="AF50" s="6">
        <f>SUM([1]Önkormányzat!$U$389)</f>
        <v>0</v>
      </c>
      <c r="AG50" s="6"/>
      <c r="AH50" s="6">
        <f t="shared" ref="AH50:AH51" si="679">SUM(AF50:AG50)</f>
        <v>0</v>
      </c>
      <c r="AI50" s="6">
        <f>SUM([1]Önkormányzat!$Y$389)</f>
        <v>0</v>
      </c>
      <c r="AJ50" s="6"/>
      <c r="AK50" s="6">
        <f t="shared" ref="AK50:AK51" si="680">SUM(AI50:AJ50)</f>
        <v>0</v>
      </c>
      <c r="AL50" s="6">
        <f>SUM([1]Önkormányzat!$BG$389)</f>
        <v>0</v>
      </c>
      <c r="AM50" s="6"/>
      <c r="AN50" s="6">
        <f t="shared" ref="AN50:AN51" si="681">SUM(AL50:AM50)</f>
        <v>0</v>
      </c>
      <c r="AO50" s="6">
        <f>SUM([1]Önkormányzat!$BN$389)</f>
        <v>0</v>
      </c>
      <c r="AP50" s="6"/>
      <c r="AQ50" s="6">
        <f t="shared" ref="AQ50:AQ51" si="682">SUM(AO50:AP50)</f>
        <v>0</v>
      </c>
      <c r="AR50" s="6"/>
      <c r="AS50" s="6"/>
      <c r="AT50" s="6">
        <f t="shared" ref="AT50:AT51" si="683">SUM(AR50:AS50)</f>
        <v>0</v>
      </c>
      <c r="AU50" s="6">
        <f>SUM([1]Önkormányzat!$CJ$389)</f>
        <v>0</v>
      </c>
      <c r="AV50" s="6"/>
      <c r="AW50" s="6">
        <f t="shared" ref="AW50:AW51" si="684">SUM(AU50:AV50)</f>
        <v>0</v>
      </c>
      <c r="AX50" s="6">
        <f>SUM([1]Önkormányzat!$BR$389)</f>
        <v>0</v>
      </c>
      <c r="AY50" s="6"/>
      <c r="AZ50" s="6">
        <f t="shared" ref="AZ50:AZ51" si="685">SUM(AX50:AY50)</f>
        <v>0</v>
      </c>
      <c r="BA50" s="6"/>
      <c r="BB50" s="6"/>
      <c r="BC50" s="6">
        <f t="shared" ref="BC50:BC51" si="686">SUM(BA50:BB50)</f>
        <v>0</v>
      </c>
      <c r="BD50" s="6">
        <f>SUM([1]Önkormányzat!$BW$389)</f>
        <v>0</v>
      </c>
      <c r="BE50" s="6"/>
      <c r="BF50" s="6">
        <f t="shared" ref="BF50:BF51" si="687">SUM(BD50:BE50)</f>
        <v>0</v>
      </c>
      <c r="BG50" s="6">
        <f>SUM([1]Önkormányzat!$BZ$389)</f>
        <v>0</v>
      </c>
      <c r="BH50" s="6"/>
      <c r="BI50" s="6">
        <f t="shared" ref="BI50:BI51" si="688">SUM(BG50:BH50)</f>
        <v>0</v>
      </c>
      <c r="BJ50" s="6"/>
      <c r="BK50" s="6"/>
      <c r="BL50" s="6">
        <f t="shared" ref="BL50:BL51" si="689">SUM(BJ50:BK50)</f>
        <v>0</v>
      </c>
      <c r="BM50" s="6">
        <f>SUM([1]Önkormányzat!$CI$389)</f>
        <v>0</v>
      </c>
      <c r="BN50" s="6"/>
      <c r="BO50" s="6">
        <f t="shared" ref="BO50:BO51" si="690">SUM(BM50:BN50)</f>
        <v>0</v>
      </c>
      <c r="BP50" s="6"/>
      <c r="BQ50" s="6"/>
      <c r="BR50" s="6">
        <f t="shared" ref="BR50:BR51" si="691">SUM(BP50:BQ50)</f>
        <v>0</v>
      </c>
      <c r="BS50" s="6">
        <f>SUM([1]Önkormányzat!$CV$389)</f>
        <v>0</v>
      </c>
      <c r="BT50" s="6"/>
      <c r="BU50" s="6">
        <f t="shared" ref="BU50:BU51" si="692">SUM(BS50:BT50)</f>
        <v>0</v>
      </c>
      <c r="BV50" s="6"/>
      <c r="BW50" s="6"/>
      <c r="BX50" s="6">
        <f t="shared" ref="BX50:BX51" si="693">SUM(BV50:BW50)</f>
        <v>0</v>
      </c>
      <c r="BY50" s="6">
        <f>SUM([1]Önkormányzat!$DD$389)</f>
        <v>0</v>
      </c>
      <c r="BZ50" s="6"/>
      <c r="CA50" s="6">
        <f t="shared" ref="CA50:CA51" si="694">SUM(BY50:BZ50)</f>
        <v>0</v>
      </c>
      <c r="CB50" s="6"/>
      <c r="CC50" s="6"/>
      <c r="CD50" s="6">
        <f t="shared" ref="CD50:CD51" si="695">SUM(CB50:CC50)</f>
        <v>0</v>
      </c>
      <c r="CE50" s="6"/>
      <c r="CF50" s="6"/>
      <c r="CG50" s="6">
        <f t="shared" ref="CG50:CG51" si="696">SUM(CE50:CF50)</f>
        <v>0</v>
      </c>
      <c r="CH50" s="6"/>
      <c r="CI50" s="6"/>
      <c r="CJ50" s="6">
        <f t="shared" ref="CJ50:CJ51" si="697">SUM(CH50:CI50)</f>
        <v>0</v>
      </c>
      <c r="CK50" s="6"/>
      <c r="CL50" s="6"/>
      <c r="CM50" s="6">
        <f t="shared" ref="CM50:CM51" si="698">SUM(CK50:CL50)</f>
        <v>0</v>
      </c>
      <c r="CN50" s="6"/>
      <c r="CO50" s="6"/>
      <c r="CP50" s="6">
        <f t="shared" ref="CP50:CP51" si="699">SUM(CN50:CO50)</f>
        <v>0</v>
      </c>
      <c r="CQ50" s="6"/>
      <c r="CR50" s="6"/>
      <c r="CS50" s="6">
        <f t="shared" ref="CS50:CS51" si="700">SUM(CQ50:CR50)</f>
        <v>0</v>
      </c>
      <c r="CT50" s="6"/>
      <c r="CU50" s="6"/>
      <c r="CV50" s="6">
        <f t="shared" ref="CV50:CV51" si="701">SUM(CT50:CU50)</f>
        <v>0</v>
      </c>
      <c r="CW50" s="6">
        <f>SUM([1]Önkormányzat!$EB$389)</f>
        <v>0</v>
      </c>
      <c r="CX50" s="6"/>
      <c r="CY50" s="6">
        <f t="shared" ref="CY50:CY51" si="702">SUM(CW50:CX50)</f>
        <v>0</v>
      </c>
      <c r="CZ50" s="6">
        <f>SUM([1]Önkormányzat!$AC$389)</f>
        <v>0</v>
      </c>
      <c r="DA50" s="6"/>
      <c r="DB50" s="6">
        <f t="shared" ref="DB50:DB51" si="703">SUM(CZ50:DA50)</f>
        <v>0</v>
      </c>
      <c r="DC50" s="6"/>
      <c r="DD50" s="6"/>
      <c r="DE50" s="6">
        <f t="shared" ref="DE50:DE51" si="704">SUM(DC50:DD50)</f>
        <v>0</v>
      </c>
      <c r="DF50" s="6">
        <f>SUM([1]Önkormányzat!$DN$389)</f>
        <v>0</v>
      </c>
      <c r="DG50" s="6"/>
      <c r="DH50" s="6">
        <f t="shared" ref="DH50:DH51" si="705">SUM(DF50:DG50)</f>
        <v>0</v>
      </c>
      <c r="DI50" s="6">
        <f>SUM([1]Önkormányzat!$EI$389)</f>
        <v>0</v>
      </c>
      <c r="DJ50" s="6"/>
      <c r="DK50" s="6">
        <f t="shared" ref="DK50:DK51" si="706">SUM(DI50:DJ50)</f>
        <v>0</v>
      </c>
      <c r="DL50" s="6"/>
      <c r="DM50" s="6"/>
      <c r="DN50" s="6">
        <f t="shared" ref="DN50:DN51" si="707">SUM(DL50:DM50)</f>
        <v>0</v>
      </c>
      <c r="DO50" s="6"/>
      <c r="DP50" s="6"/>
      <c r="DQ50" s="6">
        <f t="shared" ref="DQ50:DQ51" si="708">SUM(DO50:DP50)</f>
        <v>0</v>
      </c>
      <c r="DR50" s="595">
        <f t="shared" ref="DR50:DR51" si="709">B50+E50+H50+K50+N50+Q50+T50+W50+Z50+AC50+AF50+AI50+AL50+AO50+AR50+AU50+AX50+BA50+BD50+BG50+BJ50+BM50+BP50+BS50+BV50+BY50+CB50+CE50+CH50+CK50+CN50+CQ50+CT50+CW50+CZ50+DC50+DF50+DI50+DL50+DO50</f>
        <v>0</v>
      </c>
      <c r="DS50" s="595">
        <f t="shared" ref="DS50:DS51" si="710">C50+F50+I50+L50+O50+R50+U50+X50+AA50+AD50+AG50+AJ50+AM50+AP50+AS50+AV50+AY50+BB50+BE50+BH50+BK50+BN50+BQ50+BT50+BW50+BZ50+CC50+CF50+CI50+CL50+CO50+CR50+CU50+CX50+DA50+DD50+DG50+DJ50+DM50+DP50</f>
        <v>0</v>
      </c>
      <c r="DT50" s="595">
        <f t="shared" ref="DT50:DT51" si="711">D50+G50+J50+M50+P50+S50+V50+Y50+AB50+AE50+AH50+AK50+AN50+AQ50+AT50+AW50+AZ50+BC50+BF50+BI50+BL50+BO50+BR50+BU50+BX50+CA50+CD50+CG50+CJ50+CM50+CP50+CS50+CV50+CY50+DB50+DE50+DH50+DK50+DN50+DQ50</f>
        <v>0</v>
      </c>
      <c r="DU50" s="7"/>
      <c r="DV50" s="7"/>
      <c r="DW50" s="7"/>
      <c r="DX50" s="6"/>
      <c r="DY50" s="6"/>
      <c r="DZ50" s="6"/>
      <c r="EA50" s="6"/>
      <c r="EB50" s="6"/>
      <c r="EC50" s="6"/>
      <c r="ED50" s="6"/>
      <c r="EE50" s="6"/>
      <c r="EF50" s="6">
        <f t="shared" ref="EF50:EF51" si="712">SUM(ED50:EE50)</f>
        <v>0</v>
      </c>
      <c r="EG50" s="6"/>
      <c r="EH50" s="6"/>
      <c r="EI50" s="6">
        <f t="shared" ref="EI50:EI51" si="713">SUM(EG50:EH50)</f>
        <v>0</v>
      </c>
      <c r="EJ50" s="6"/>
      <c r="EK50" s="6"/>
      <c r="EL50" s="6">
        <f t="shared" ref="EL50:EL51" si="714">SUM(EJ50:EK50)</f>
        <v>0</v>
      </c>
      <c r="EM50" s="6"/>
      <c r="EN50" s="6"/>
      <c r="EO50" s="6">
        <f t="shared" ref="EO50:EO51" si="715">SUM(EM50:EN50)</f>
        <v>0</v>
      </c>
      <c r="EP50" s="6"/>
      <c r="EQ50" s="6"/>
      <c r="ER50" s="6">
        <f t="shared" ref="ER50:ER51" si="716">SUM(EP50:EQ50)</f>
        <v>0</v>
      </c>
      <c r="ES50" s="6"/>
      <c r="ET50" s="6"/>
      <c r="EU50" s="6">
        <f t="shared" ref="EU50:EU51" si="717">SUM(ES50:ET50)</f>
        <v>0</v>
      </c>
      <c r="EV50" s="595">
        <f t="shared" ref="EV50:EV51" si="718">SUM(DU50+DX50+EA50+ED50+EG50+EJ50+EM50+EP50+ES50)</f>
        <v>0</v>
      </c>
      <c r="EW50" s="595">
        <f t="shared" ref="EW50:EW51" si="719">SUM(DV50+DY50+EB50+EE50+EH50+EK50+EN50+EQ50+ET50)</f>
        <v>0</v>
      </c>
      <c r="EX50" s="595">
        <f t="shared" ref="EX50:EX51" si="720">SUM(DW50+DZ50+EC50+EF50+EI50+EL50+EO50+ER50+EU50)</f>
        <v>0</v>
      </c>
      <c r="EY50" s="6"/>
      <c r="EZ50" s="6"/>
      <c r="FA50" s="6"/>
      <c r="FB50" s="6"/>
      <c r="FC50" s="6"/>
      <c r="FD50" s="6">
        <f t="shared" ref="FD50:FD51" si="721">SUM(FB50:FC50)</f>
        <v>0</v>
      </c>
      <c r="FE50" s="6"/>
      <c r="FF50" s="6"/>
      <c r="FG50" s="6">
        <f t="shared" ref="FG50:FG51" si="722">SUM(FE50:FF50)</f>
        <v>0</v>
      </c>
      <c r="FH50" s="6"/>
      <c r="FI50" s="6"/>
      <c r="FJ50" s="6">
        <f t="shared" ref="FJ50:FJ51" si="723">SUM(FH50:FI50)</f>
        <v>0</v>
      </c>
      <c r="FK50" s="6"/>
      <c r="FL50" s="6"/>
      <c r="FM50" s="6">
        <f t="shared" ref="FM50:FM51" si="724">SUM(FK50:FL50)</f>
        <v>0</v>
      </c>
      <c r="FN50" s="6"/>
      <c r="FO50" s="6"/>
      <c r="FP50" s="6">
        <f t="shared" ref="FP50:FP51" si="725">SUM(FN50:FO50)</f>
        <v>0</v>
      </c>
      <c r="FQ50" s="6"/>
      <c r="FR50" s="6"/>
      <c r="FS50" s="6">
        <f t="shared" ref="FS50:FS51" si="726">SUM(FQ50:FR50)</f>
        <v>0</v>
      </c>
      <c r="FT50" s="6"/>
      <c r="FU50" s="6"/>
      <c r="FV50" s="6">
        <f t="shared" ref="FV50:FV51" si="727">SUM(FT50:FU50)</f>
        <v>0</v>
      </c>
      <c r="FW50" s="6"/>
      <c r="FX50" s="6"/>
      <c r="FY50" s="6">
        <f t="shared" ref="FY50:FY51" si="728">SUM(FW50:FX50)</f>
        <v>0</v>
      </c>
      <c r="FZ50" s="6"/>
      <c r="GA50" s="6"/>
      <c r="GB50" s="6">
        <f t="shared" ref="GB50:GB51" si="729">SUM(FZ50:GA50)</f>
        <v>0</v>
      </c>
      <c r="GC50" s="6"/>
      <c r="GD50" s="6"/>
      <c r="GE50" s="6">
        <f t="shared" ref="GE50:GE51" si="730">SUM(GC50:GD50)</f>
        <v>0</v>
      </c>
      <c r="GF50" s="6"/>
      <c r="GG50" s="6"/>
      <c r="GH50" s="6">
        <f t="shared" ref="GH50:GH51" si="731">SUM(GF50:GG50)</f>
        <v>0</v>
      </c>
      <c r="GI50" s="6"/>
      <c r="GJ50" s="6"/>
      <c r="GK50" s="6">
        <f t="shared" ref="GK50:GK51" si="732">SUM(GI50:GJ50)</f>
        <v>0</v>
      </c>
      <c r="GL50" s="595">
        <f t="shared" ref="GL50:GL51" si="733">SUM(EY50+FB50+FE50+FH50+FK50+FN50+FQ50+FT50+FW50+FZ50+GC50+GF50+GI50)</f>
        <v>0</v>
      </c>
      <c r="GM50" s="595">
        <f t="shared" ref="GM50:GM51" si="734">SUM(EZ50+FC50+FF50+FI50+FL50+FO50+FR50+FU50+FX50+GA50+GD50+GG50+GJ50)</f>
        <v>0</v>
      </c>
      <c r="GN50" s="595">
        <f t="shared" ref="GN50:GN51" si="735">SUM(FA50+FD50+FG50+FJ50+FM50+FP50+FS50+FV50+FY50+GB50+GE50+GH50+GK50)</f>
        <v>0</v>
      </c>
      <c r="GO50" s="7"/>
      <c r="GP50" s="7"/>
      <c r="GQ50" s="7">
        <f t="shared" ref="GQ50:GQ51" si="736">SUM(GO50:GP50)</f>
        <v>0</v>
      </c>
      <c r="GR50" s="7"/>
      <c r="GS50" s="7"/>
      <c r="GT50" s="7">
        <f t="shared" ref="GT50:GT51" si="737">SUM(GR50:GS50)</f>
        <v>0</v>
      </c>
      <c r="GU50" s="7"/>
      <c r="GV50" s="7"/>
      <c r="GW50" s="7">
        <f t="shared" ref="GW50:GW51" si="738">SUM(GU50:GV50)</f>
        <v>0</v>
      </c>
      <c r="GX50" s="7">
        <f>GL50+GO50+GR50+GU50</f>
        <v>0</v>
      </c>
      <c r="GY50" s="7">
        <f t="shared" ref="GY50:GZ51" si="739">GM50+GP50+GS50+GV50</f>
        <v>0</v>
      </c>
      <c r="GZ50" s="7">
        <f t="shared" si="739"/>
        <v>0</v>
      </c>
      <c r="HA50" s="344">
        <f t="shared" si="67"/>
        <v>0</v>
      </c>
      <c r="HB50" s="344">
        <f t="shared" ref="HB50:HB51" si="740">DS50+EW50+GY50</f>
        <v>0</v>
      </c>
      <c r="HC50" s="131">
        <f t="shared" ref="HC50:HC51" si="741">DT50+EX50+GZ50</f>
        <v>0</v>
      </c>
    </row>
    <row r="51" spans="1:211" x14ac:dyDescent="0.2">
      <c r="A51" s="120" t="s">
        <v>418</v>
      </c>
      <c r="B51" s="6"/>
      <c r="C51" s="6"/>
      <c r="D51" s="6">
        <f t="shared" si="669"/>
        <v>0</v>
      </c>
      <c r="E51" s="6"/>
      <c r="F51" s="6"/>
      <c r="G51" s="6">
        <f t="shared" si="670"/>
        <v>0</v>
      </c>
      <c r="H51" s="6"/>
      <c r="I51" s="6"/>
      <c r="J51" s="6">
        <f t="shared" si="671"/>
        <v>0</v>
      </c>
      <c r="K51" s="6"/>
      <c r="L51" s="6"/>
      <c r="M51" s="6">
        <f t="shared" si="672"/>
        <v>0</v>
      </c>
      <c r="N51" s="6"/>
      <c r="O51" s="6"/>
      <c r="P51" s="6">
        <f t="shared" si="673"/>
        <v>0</v>
      </c>
      <c r="Q51" s="6"/>
      <c r="R51" s="6"/>
      <c r="S51" s="6">
        <f t="shared" si="674"/>
        <v>0</v>
      </c>
      <c r="T51" s="6"/>
      <c r="U51" s="6"/>
      <c r="V51" s="6">
        <f t="shared" si="675"/>
        <v>0</v>
      </c>
      <c r="W51" s="6"/>
      <c r="X51" s="6"/>
      <c r="Y51" s="6">
        <f t="shared" si="676"/>
        <v>0</v>
      </c>
      <c r="Z51" s="6"/>
      <c r="AA51" s="6"/>
      <c r="AB51" s="6">
        <f t="shared" si="677"/>
        <v>0</v>
      </c>
      <c r="AC51" s="6"/>
      <c r="AD51" s="6"/>
      <c r="AE51" s="6">
        <f t="shared" si="678"/>
        <v>0</v>
      </c>
      <c r="AF51" s="6"/>
      <c r="AG51" s="6"/>
      <c r="AH51" s="6">
        <f t="shared" si="679"/>
        <v>0</v>
      </c>
      <c r="AI51" s="6"/>
      <c r="AJ51" s="6"/>
      <c r="AK51" s="6">
        <f t="shared" si="680"/>
        <v>0</v>
      </c>
      <c r="AL51" s="6"/>
      <c r="AM51" s="6"/>
      <c r="AN51" s="6">
        <f t="shared" si="681"/>
        <v>0</v>
      </c>
      <c r="AO51" s="6"/>
      <c r="AP51" s="6"/>
      <c r="AQ51" s="6">
        <f t="shared" si="682"/>
        <v>0</v>
      </c>
      <c r="AR51" s="6"/>
      <c r="AS51" s="6"/>
      <c r="AT51" s="6">
        <f t="shared" si="683"/>
        <v>0</v>
      </c>
      <c r="AU51" s="6"/>
      <c r="AV51" s="6"/>
      <c r="AW51" s="6">
        <f t="shared" si="684"/>
        <v>0</v>
      </c>
      <c r="AX51" s="6"/>
      <c r="AY51" s="6"/>
      <c r="AZ51" s="6">
        <f t="shared" si="685"/>
        <v>0</v>
      </c>
      <c r="BA51" s="6"/>
      <c r="BB51" s="6"/>
      <c r="BC51" s="6">
        <f t="shared" si="686"/>
        <v>0</v>
      </c>
      <c r="BD51" s="6"/>
      <c r="BE51" s="6"/>
      <c r="BF51" s="6">
        <f t="shared" si="687"/>
        <v>0</v>
      </c>
      <c r="BG51" s="6"/>
      <c r="BH51" s="6"/>
      <c r="BI51" s="6">
        <f t="shared" si="688"/>
        <v>0</v>
      </c>
      <c r="BJ51" s="6"/>
      <c r="BK51" s="6"/>
      <c r="BL51" s="6">
        <f t="shared" si="689"/>
        <v>0</v>
      </c>
      <c r="BM51" s="6"/>
      <c r="BN51" s="6"/>
      <c r="BO51" s="6">
        <f t="shared" si="690"/>
        <v>0</v>
      </c>
      <c r="BP51" s="6"/>
      <c r="BQ51" s="6"/>
      <c r="BR51" s="6">
        <f t="shared" si="691"/>
        <v>0</v>
      </c>
      <c r="BS51" s="6"/>
      <c r="BT51" s="6"/>
      <c r="BU51" s="6">
        <f t="shared" si="692"/>
        <v>0</v>
      </c>
      <c r="BV51" s="6"/>
      <c r="BW51" s="6"/>
      <c r="BX51" s="6">
        <f t="shared" si="693"/>
        <v>0</v>
      </c>
      <c r="BY51" s="6"/>
      <c r="BZ51" s="6"/>
      <c r="CA51" s="6">
        <f t="shared" si="694"/>
        <v>0</v>
      </c>
      <c r="CB51" s="6"/>
      <c r="CC51" s="6"/>
      <c r="CD51" s="6">
        <f t="shared" si="695"/>
        <v>0</v>
      </c>
      <c r="CE51" s="6"/>
      <c r="CF51" s="6"/>
      <c r="CG51" s="6">
        <f t="shared" si="696"/>
        <v>0</v>
      </c>
      <c r="CH51" s="6"/>
      <c r="CI51" s="6"/>
      <c r="CJ51" s="6">
        <f t="shared" si="697"/>
        <v>0</v>
      </c>
      <c r="CK51" s="6"/>
      <c r="CL51" s="6"/>
      <c r="CM51" s="6">
        <f t="shared" si="698"/>
        <v>0</v>
      </c>
      <c r="CN51" s="6"/>
      <c r="CO51" s="6"/>
      <c r="CP51" s="6">
        <f t="shared" si="699"/>
        <v>0</v>
      </c>
      <c r="CQ51" s="6"/>
      <c r="CR51" s="6"/>
      <c r="CS51" s="6">
        <f t="shared" si="700"/>
        <v>0</v>
      </c>
      <c r="CT51" s="6"/>
      <c r="CU51" s="6"/>
      <c r="CV51" s="6">
        <f t="shared" si="701"/>
        <v>0</v>
      </c>
      <c r="CW51" s="6"/>
      <c r="CX51" s="6"/>
      <c r="CY51" s="6">
        <f t="shared" si="702"/>
        <v>0</v>
      </c>
      <c r="CZ51" s="6"/>
      <c r="DA51" s="6"/>
      <c r="DB51" s="6">
        <f t="shared" si="703"/>
        <v>0</v>
      </c>
      <c r="DC51" s="6"/>
      <c r="DD51" s="6"/>
      <c r="DE51" s="6">
        <f t="shared" si="704"/>
        <v>0</v>
      </c>
      <c r="DF51" s="6"/>
      <c r="DG51" s="6"/>
      <c r="DH51" s="6">
        <f t="shared" si="705"/>
        <v>0</v>
      </c>
      <c r="DI51" s="6"/>
      <c r="DJ51" s="6"/>
      <c r="DK51" s="6">
        <f t="shared" si="706"/>
        <v>0</v>
      </c>
      <c r="DL51" s="6"/>
      <c r="DM51" s="6"/>
      <c r="DN51" s="6">
        <f t="shared" si="707"/>
        <v>0</v>
      </c>
      <c r="DO51" s="6"/>
      <c r="DP51" s="6"/>
      <c r="DQ51" s="6">
        <f t="shared" si="708"/>
        <v>0</v>
      </c>
      <c r="DR51" s="595">
        <f t="shared" si="709"/>
        <v>0</v>
      </c>
      <c r="DS51" s="595">
        <f t="shared" si="710"/>
        <v>0</v>
      </c>
      <c r="DT51" s="595">
        <f t="shared" si="711"/>
        <v>0</v>
      </c>
      <c r="DU51" s="7"/>
      <c r="DV51" s="7"/>
      <c r="DW51" s="7"/>
      <c r="DX51" s="6"/>
      <c r="DY51" s="6"/>
      <c r="DZ51" s="6"/>
      <c r="EA51" s="6"/>
      <c r="EB51" s="6"/>
      <c r="EC51" s="6"/>
      <c r="ED51" s="6">
        <f>SUM([1]Hivatal!$V$338)</f>
        <v>0</v>
      </c>
      <c r="EE51" s="6"/>
      <c r="EF51" s="6">
        <f t="shared" si="712"/>
        <v>0</v>
      </c>
      <c r="EG51" s="6">
        <f>SUM([1]Hivatal!$Z$338)</f>
        <v>0</v>
      </c>
      <c r="EH51" s="6"/>
      <c r="EI51" s="6">
        <f t="shared" si="713"/>
        <v>0</v>
      </c>
      <c r="EJ51" s="6">
        <f>SUM([1]Hivatal!$AJ$338)</f>
        <v>0</v>
      </c>
      <c r="EK51" s="6"/>
      <c r="EL51" s="6">
        <f t="shared" si="714"/>
        <v>0</v>
      </c>
      <c r="EM51" s="6">
        <f>SUM([1]Hivatal!$AD$338)</f>
        <v>0</v>
      </c>
      <c r="EN51" s="6"/>
      <c r="EO51" s="6">
        <f t="shared" si="715"/>
        <v>0</v>
      </c>
      <c r="EP51" s="6">
        <f>SUM([1]Hivatal!$AR$338)</f>
        <v>0</v>
      </c>
      <c r="EQ51" s="6"/>
      <c r="ER51" s="6">
        <f t="shared" si="716"/>
        <v>0</v>
      </c>
      <c r="ES51" s="6">
        <f>SUM([1]Hivatal!$AZ$338)</f>
        <v>0</v>
      </c>
      <c r="ET51" s="6"/>
      <c r="EU51" s="6">
        <f t="shared" si="717"/>
        <v>0</v>
      </c>
      <c r="EV51" s="595">
        <f t="shared" si="718"/>
        <v>0</v>
      </c>
      <c r="EW51" s="595">
        <f t="shared" si="719"/>
        <v>0</v>
      </c>
      <c r="EX51" s="595">
        <f t="shared" si="720"/>
        <v>0</v>
      </c>
      <c r="EY51" s="6"/>
      <c r="EZ51" s="6"/>
      <c r="FA51" s="6"/>
      <c r="FB51" s="6"/>
      <c r="FC51" s="6"/>
      <c r="FD51" s="6">
        <f t="shared" si="721"/>
        <v>0</v>
      </c>
      <c r="FE51" s="6"/>
      <c r="FF51" s="6"/>
      <c r="FG51" s="6">
        <f t="shared" si="722"/>
        <v>0</v>
      </c>
      <c r="FH51" s="6"/>
      <c r="FI51" s="6"/>
      <c r="FJ51" s="6">
        <f t="shared" si="723"/>
        <v>0</v>
      </c>
      <c r="FK51" s="6"/>
      <c r="FL51" s="6"/>
      <c r="FM51" s="6">
        <f t="shared" si="724"/>
        <v>0</v>
      </c>
      <c r="FN51" s="6"/>
      <c r="FO51" s="6"/>
      <c r="FP51" s="6">
        <f t="shared" si="725"/>
        <v>0</v>
      </c>
      <c r="FQ51" s="6"/>
      <c r="FR51" s="6"/>
      <c r="FS51" s="6">
        <f t="shared" si="726"/>
        <v>0</v>
      </c>
      <c r="FT51" s="6"/>
      <c r="FU51" s="6"/>
      <c r="FV51" s="6">
        <f t="shared" si="727"/>
        <v>0</v>
      </c>
      <c r="FW51" s="6"/>
      <c r="FX51" s="6"/>
      <c r="FY51" s="6">
        <f t="shared" si="728"/>
        <v>0</v>
      </c>
      <c r="FZ51" s="6"/>
      <c r="GA51" s="6"/>
      <c r="GB51" s="6">
        <f t="shared" si="729"/>
        <v>0</v>
      </c>
      <c r="GC51" s="6"/>
      <c r="GD51" s="6"/>
      <c r="GE51" s="6">
        <f t="shared" si="730"/>
        <v>0</v>
      </c>
      <c r="GF51" s="6"/>
      <c r="GG51" s="6"/>
      <c r="GH51" s="6">
        <f t="shared" si="731"/>
        <v>0</v>
      </c>
      <c r="GI51" s="6"/>
      <c r="GJ51" s="6"/>
      <c r="GK51" s="6">
        <f t="shared" si="732"/>
        <v>0</v>
      </c>
      <c r="GL51" s="595">
        <f t="shared" si="733"/>
        <v>0</v>
      </c>
      <c r="GM51" s="595">
        <f t="shared" si="734"/>
        <v>0</v>
      </c>
      <c r="GN51" s="595">
        <f t="shared" si="735"/>
        <v>0</v>
      </c>
      <c r="GO51" s="7"/>
      <c r="GP51" s="7"/>
      <c r="GQ51" s="7">
        <f t="shared" si="736"/>
        <v>0</v>
      </c>
      <c r="GR51" s="7"/>
      <c r="GS51" s="7"/>
      <c r="GT51" s="7">
        <f t="shared" si="737"/>
        <v>0</v>
      </c>
      <c r="GU51" s="7"/>
      <c r="GV51" s="7"/>
      <c r="GW51" s="7">
        <f t="shared" si="738"/>
        <v>0</v>
      </c>
      <c r="GX51" s="7">
        <f>GL51+GO51+GR51+GU51</f>
        <v>0</v>
      </c>
      <c r="GY51" s="7">
        <f t="shared" si="739"/>
        <v>0</v>
      </c>
      <c r="GZ51" s="7">
        <f t="shared" si="739"/>
        <v>0</v>
      </c>
      <c r="HA51" s="344">
        <f t="shared" si="67"/>
        <v>0</v>
      </c>
      <c r="HB51" s="344">
        <f t="shared" si="740"/>
        <v>0</v>
      </c>
      <c r="HC51" s="131">
        <f t="shared" si="741"/>
        <v>0</v>
      </c>
    </row>
    <row r="52" spans="1:211" s="12" customFormat="1" x14ac:dyDescent="0.2">
      <c r="A52" s="121" t="s">
        <v>419</v>
      </c>
      <c r="B52" s="5">
        <f>B28+B40</f>
        <v>0</v>
      </c>
      <c r="C52" s="5">
        <f t="shared" ref="C52:BN52" si="742">C28+C40</f>
        <v>0</v>
      </c>
      <c r="D52" s="5">
        <f t="shared" si="742"/>
        <v>0</v>
      </c>
      <c r="E52" s="5">
        <f t="shared" si="742"/>
        <v>0</v>
      </c>
      <c r="F52" s="5">
        <f t="shared" si="742"/>
        <v>0</v>
      </c>
      <c r="G52" s="5">
        <f t="shared" ref="G52" si="743">G28+G40</f>
        <v>0</v>
      </c>
      <c r="H52" s="5">
        <f t="shared" si="742"/>
        <v>0</v>
      </c>
      <c r="I52" s="5">
        <f t="shared" si="742"/>
        <v>0</v>
      </c>
      <c r="J52" s="5">
        <f t="shared" ref="J52" si="744">J28+J40</f>
        <v>0</v>
      </c>
      <c r="K52" s="5">
        <f t="shared" si="742"/>
        <v>0</v>
      </c>
      <c r="L52" s="5">
        <f t="shared" si="742"/>
        <v>0</v>
      </c>
      <c r="M52" s="5">
        <f t="shared" ref="M52" si="745">M28+M40</f>
        <v>0</v>
      </c>
      <c r="N52" s="5">
        <f t="shared" si="742"/>
        <v>0</v>
      </c>
      <c r="O52" s="5">
        <f t="shared" si="742"/>
        <v>0</v>
      </c>
      <c r="P52" s="5">
        <f t="shared" ref="P52" si="746">P28+P40</f>
        <v>0</v>
      </c>
      <c r="Q52" s="5">
        <f t="shared" si="742"/>
        <v>0</v>
      </c>
      <c r="R52" s="5">
        <f t="shared" si="742"/>
        <v>0</v>
      </c>
      <c r="S52" s="5">
        <f t="shared" ref="S52" si="747">S28+S40</f>
        <v>0</v>
      </c>
      <c r="T52" s="5">
        <f t="shared" si="742"/>
        <v>0</v>
      </c>
      <c r="U52" s="5">
        <f t="shared" si="742"/>
        <v>0</v>
      </c>
      <c r="V52" s="5">
        <f t="shared" ref="V52" si="748">V28+V40</f>
        <v>0</v>
      </c>
      <c r="W52" s="5">
        <f t="shared" si="742"/>
        <v>8245012</v>
      </c>
      <c r="X52" s="5">
        <f t="shared" si="742"/>
        <v>0</v>
      </c>
      <c r="Y52" s="5">
        <f t="shared" ref="Y52" si="749">Y28+Y40</f>
        <v>8245012</v>
      </c>
      <c r="Z52" s="5">
        <f t="shared" si="742"/>
        <v>2045172</v>
      </c>
      <c r="AA52" s="5">
        <f t="shared" si="742"/>
        <v>129176</v>
      </c>
      <c r="AB52" s="5">
        <f t="shared" ref="AB52" si="750">AB28+AB40</f>
        <v>2174348</v>
      </c>
      <c r="AC52" s="5">
        <f t="shared" si="742"/>
        <v>458508</v>
      </c>
      <c r="AD52" s="5">
        <f t="shared" si="742"/>
        <v>0</v>
      </c>
      <c r="AE52" s="5">
        <f t="shared" ref="AE52" si="751">AE28+AE40</f>
        <v>458508</v>
      </c>
      <c r="AF52" s="5">
        <f t="shared" si="742"/>
        <v>0</v>
      </c>
      <c r="AG52" s="5">
        <f t="shared" si="742"/>
        <v>0</v>
      </c>
      <c r="AH52" s="5">
        <f t="shared" ref="AH52" si="752">AH28+AH40</f>
        <v>0</v>
      </c>
      <c r="AI52" s="5">
        <f t="shared" si="742"/>
        <v>5603</v>
      </c>
      <c r="AJ52" s="5">
        <f t="shared" si="742"/>
        <v>0</v>
      </c>
      <c r="AK52" s="5">
        <f t="shared" ref="AK52" si="753">AK28+AK40</f>
        <v>5603</v>
      </c>
      <c r="AL52" s="5">
        <f t="shared" si="742"/>
        <v>4000</v>
      </c>
      <c r="AM52" s="5">
        <f t="shared" si="742"/>
        <v>0</v>
      </c>
      <c r="AN52" s="5">
        <f t="shared" ref="AN52" si="754">AN28+AN40</f>
        <v>4000</v>
      </c>
      <c r="AO52" s="5">
        <f t="shared" si="742"/>
        <v>1529011</v>
      </c>
      <c r="AP52" s="5">
        <f t="shared" si="742"/>
        <v>0</v>
      </c>
      <c r="AQ52" s="5">
        <f t="shared" ref="AQ52" si="755">AQ28+AQ40</f>
        <v>1529011</v>
      </c>
      <c r="AR52" s="5">
        <f t="shared" si="742"/>
        <v>0</v>
      </c>
      <c r="AS52" s="5">
        <f t="shared" si="742"/>
        <v>0</v>
      </c>
      <c r="AT52" s="5">
        <f t="shared" ref="AT52" si="756">AT28+AT40</f>
        <v>0</v>
      </c>
      <c r="AU52" s="5">
        <f t="shared" si="742"/>
        <v>1300</v>
      </c>
      <c r="AV52" s="5">
        <f t="shared" si="742"/>
        <v>0</v>
      </c>
      <c r="AW52" s="5">
        <f t="shared" ref="AW52" si="757">AW28+AW40</f>
        <v>1300</v>
      </c>
      <c r="AX52" s="5">
        <f t="shared" si="742"/>
        <v>269000</v>
      </c>
      <c r="AY52" s="5">
        <f t="shared" si="742"/>
        <v>0</v>
      </c>
      <c r="AZ52" s="5">
        <f t="shared" ref="AZ52" si="758">AZ28+AZ40</f>
        <v>269000</v>
      </c>
      <c r="BA52" s="5">
        <f t="shared" si="742"/>
        <v>0</v>
      </c>
      <c r="BB52" s="5">
        <f t="shared" si="742"/>
        <v>0</v>
      </c>
      <c r="BC52" s="5">
        <f t="shared" ref="BC52" si="759">BC28+BC40</f>
        <v>0</v>
      </c>
      <c r="BD52" s="5">
        <f t="shared" si="742"/>
        <v>0</v>
      </c>
      <c r="BE52" s="5">
        <f t="shared" si="742"/>
        <v>0</v>
      </c>
      <c r="BF52" s="5">
        <f t="shared" ref="BF52" si="760">BF28+BF40</f>
        <v>0</v>
      </c>
      <c r="BG52" s="5">
        <f t="shared" si="742"/>
        <v>58944</v>
      </c>
      <c r="BH52" s="5">
        <f t="shared" si="742"/>
        <v>0</v>
      </c>
      <c r="BI52" s="5">
        <f t="shared" ref="BI52" si="761">BI28+BI40</f>
        <v>58944</v>
      </c>
      <c r="BJ52" s="5">
        <f t="shared" si="742"/>
        <v>0</v>
      </c>
      <c r="BK52" s="5">
        <f t="shared" si="742"/>
        <v>0</v>
      </c>
      <c r="BL52" s="5">
        <f t="shared" ref="BL52" si="762">BL28+BL40</f>
        <v>0</v>
      </c>
      <c r="BM52" s="5">
        <f t="shared" si="742"/>
        <v>0</v>
      </c>
      <c r="BN52" s="5">
        <f t="shared" si="742"/>
        <v>0</v>
      </c>
      <c r="BO52" s="5">
        <f t="shared" ref="BO52" si="763">BO28+BO40</f>
        <v>0</v>
      </c>
      <c r="BP52" s="5">
        <f t="shared" ref="BP52:DR52" si="764">BP28+BP40</f>
        <v>74200</v>
      </c>
      <c r="BQ52" s="5">
        <f t="shared" si="764"/>
        <v>0</v>
      </c>
      <c r="BR52" s="5">
        <f t="shared" si="764"/>
        <v>74200</v>
      </c>
      <c r="BS52" s="5">
        <f t="shared" si="764"/>
        <v>0</v>
      </c>
      <c r="BT52" s="5">
        <f t="shared" si="764"/>
        <v>0</v>
      </c>
      <c r="BU52" s="5">
        <f t="shared" si="764"/>
        <v>0</v>
      </c>
      <c r="BV52" s="5">
        <f t="shared" si="764"/>
        <v>0</v>
      </c>
      <c r="BW52" s="5">
        <f t="shared" si="764"/>
        <v>0</v>
      </c>
      <c r="BX52" s="5">
        <f t="shared" si="764"/>
        <v>0</v>
      </c>
      <c r="BY52" s="5">
        <f t="shared" si="764"/>
        <v>178609</v>
      </c>
      <c r="BZ52" s="5">
        <f t="shared" si="764"/>
        <v>0</v>
      </c>
      <c r="CA52" s="5">
        <f t="shared" si="764"/>
        <v>178609</v>
      </c>
      <c r="CB52" s="5">
        <f t="shared" si="764"/>
        <v>0</v>
      </c>
      <c r="CC52" s="5">
        <f t="shared" si="764"/>
        <v>0</v>
      </c>
      <c r="CD52" s="5">
        <f t="shared" si="764"/>
        <v>0</v>
      </c>
      <c r="CE52" s="5">
        <f t="shared" si="764"/>
        <v>2097780</v>
      </c>
      <c r="CF52" s="5">
        <f t="shared" si="764"/>
        <v>0</v>
      </c>
      <c r="CG52" s="5">
        <f t="shared" si="764"/>
        <v>2097780</v>
      </c>
      <c r="CH52" s="5">
        <f t="shared" si="764"/>
        <v>0</v>
      </c>
      <c r="CI52" s="5">
        <f t="shared" si="764"/>
        <v>0</v>
      </c>
      <c r="CJ52" s="5">
        <f t="shared" si="764"/>
        <v>0</v>
      </c>
      <c r="CK52" s="5">
        <f t="shared" si="764"/>
        <v>0</v>
      </c>
      <c r="CL52" s="5">
        <f t="shared" si="764"/>
        <v>0</v>
      </c>
      <c r="CM52" s="5">
        <f t="shared" si="764"/>
        <v>0</v>
      </c>
      <c r="CN52" s="5">
        <f t="shared" si="764"/>
        <v>0</v>
      </c>
      <c r="CO52" s="5">
        <f t="shared" si="764"/>
        <v>0</v>
      </c>
      <c r="CP52" s="5">
        <f t="shared" si="764"/>
        <v>0</v>
      </c>
      <c r="CQ52" s="5">
        <f t="shared" si="764"/>
        <v>0</v>
      </c>
      <c r="CR52" s="5">
        <f t="shared" si="764"/>
        <v>0</v>
      </c>
      <c r="CS52" s="5">
        <f t="shared" si="764"/>
        <v>0</v>
      </c>
      <c r="CT52" s="5">
        <f t="shared" si="764"/>
        <v>0</v>
      </c>
      <c r="CU52" s="5">
        <f t="shared" si="764"/>
        <v>0</v>
      </c>
      <c r="CV52" s="5">
        <f t="shared" si="764"/>
        <v>0</v>
      </c>
      <c r="CW52" s="5">
        <f t="shared" si="764"/>
        <v>0</v>
      </c>
      <c r="CX52" s="5">
        <f t="shared" si="764"/>
        <v>0</v>
      </c>
      <c r="CY52" s="5">
        <f t="shared" si="764"/>
        <v>0</v>
      </c>
      <c r="CZ52" s="5">
        <f t="shared" si="764"/>
        <v>0</v>
      </c>
      <c r="DA52" s="5">
        <f t="shared" si="764"/>
        <v>0</v>
      </c>
      <c r="DB52" s="5">
        <f t="shared" si="764"/>
        <v>0</v>
      </c>
      <c r="DC52" s="5">
        <f t="shared" si="764"/>
        <v>0</v>
      </c>
      <c r="DD52" s="5">
        <f t="shared" si="764"/>
        <v>0</v>
      </c>
      <c r="DE52" s="5">
        <f t="shared" si="764"/>
        <v>0</v>
      </c>
      <c r="DF52" s="5">
        <f t="shared" si="764"/>
        <v>0</v>
      </c>
      <c r="DG52" s="5">
        <f t="shared" si="764"/>
        <v>0</v>
      </c>
      <c r="DH52" s="5">
        <f t="shared" si="764"/>
        <v>0</v>
      </c>
      <c r="DI52" s="5">
        <f t="shared" si="764"/>
        <v>15000</v>
      </c>
      <c r="DJ52" s="5">
        <f t="shared" si="764"/>
        <v>0</v>
      </c>
      <c r="DK52" s="5">
        <f t="shared" si="764"/>
        <v>15000</v>
      </c>
      <c r="DL52" s="5">
        <f t="shared" si="764"/>
        <v>0</v>
      </c>
      <c r="DM52" s="5">
        <f t="shared" si="764"/>
        <v>0</v>
      </c>
      <c r="DN52" s="5">
        <f t="shared" si="764"/>
        <v>0</v>
      </c>
      <c r="DO52" s="5">
        <f t="shared" si="764"/>
        <v>30029</v>
      </c>
      <c r="DP52" s="5">
        <f t="shared" si="764"/>
        <v>0</v>
      </c>
      <c r="DQ52" s="5">
        <f t="shared" si="764"/>
        <v>30029</v>
      </c>
      <c r="DR52" s="596">
        <f t="shared" si="764"/>
        <v>15012168</v>
      </c>
      <c r="DS52" s="596">
        <f t="shared" ref="DS52:DT52" si="765">DS28+DS40</f>
        <v>129176</v>
      </c>
      <c r="DT52" s="596">
        <f t="shared" si="765"/>
        <v>15141344</v>
      </c>
      <c r="DU52" s="5">
        <f t="shared" ref="DU52" si="766">DU28+DU40</f>
        <v>0</v>
      </c>
      <c r="DV52" s="5">
        <f t="shared" ref="DV52:EV52" si="767">DV28+DV40</f>
        <v>0</v>
      </c>
      <c r="DW52" s="5">
        <f t="shared" si="767"/>
        <v>0</v>
      </c>
      <c r="DX52" s="5">
        <f t="shared" si="767"/>
        <v>0</v>
      </c>
      <c r="DY52" s="5">
        <f t="shared" si="767"/>
        <v>0</v>
      </c>
      <c r="DZ52" s="5">
        <f t="shared" si="767"/>
        <v>0</v>
      </c>
      <c r="EA52" s="5">
        <f t="shared" si="767"/>
        <v>0</v>
      </c>
      <c r="EB52" s="5">
        <f t="shared" si="767"/>
        <v>0</v>
      </c>
      <c r="EC52" s="5">
        <f t="shared" si="767"/>
        <v>0</v>
      </c>
      <c r="ED52" s="5">
        <f t="shared" si="767"/>
        <v>150827</v>
      </c>
      <c r="EE52" s="5">
        <f t="shared" si="767"/>
        <v>0</v>
      </c>
      <c r="EF52" s="5">
        <f t="shared" si="767"/>
        <v>150827</v>
      </c>
      <c r="EG52" s="5">
        <f t="shared" si="767"/>
        <v>65260</v>
      </c>
      <c r="EH52" s="5">
        <f t="shared" si="767"/>
        <v>0</v>
      </c>
      <c r="EI52" s="5">
        <f t="shared" ref="EI52" si="768">EI28+EI40</f>
        <v>65260</v>
      </c>
      <c r="EJ52" s="5">
        <f t="shared" si="767"/>
        <v>9267</v>
      </c>
      <c r="EK52" s="5">
        <f t="shared" si="767"/>
        <v>13772</v>
      </c>
      <c r="EL52" s="5">
        <f t="shared" ref="EL52" si="769">EL28+EL40</f>
        <v>23039</v>
      </c>
      <c r="EM52" s="5">
        <f t="shared" si="767"/>
        <v>11184</v>
      </c>
      <c r="EN52" s="5">
        <f t="shared" si="767"/>
        <v>0</v>
      </c>
      <c r="EO52" s="5">
        <f t="shared" ref="EO52" si="770">EO28+EO40</f>
        <v>11184</v>
      </c>
      <c r="EP52" s="5">
        <f t="shared" si="767"/>
        <v>44921</v>
      </c>
      <c r="EQ52" s="5">
        <f t="shared" si="767"/>
        <v>0</v>
      </c>
      <c r="ER52" s="5">
        <f t="shared" ref="ER52" si="771">ER28+ER40</f>
        <v>44921</v>
      </c>
      <c r="ES52" s="5">
        <f t="shared" si="767"/>
        <v>87486</v>
      </c>
      <c r="ET52" s="5">
        <f t="shared" si="767"/>
        <v>0</v>
      </c>
      <c r="EU52" s="5">
        <f t="shared" ref="EU52" si="772">EU28+EU40</f>
        <v>87486</v>
      </c>
      <c r="EV52" s="596">
        <f t="shared" si="767"/>
        <v>368945</v>
      </c>
      <c r="EW52" s="596">
        <f t="shared" ref="EW52:EX52" si="773">EW28+EW40</f>
        <v>13772</v>
      </c>
      <c r="EX52" s="596">
        <f t="shared" si="773"/>
        <v>382717</v>
      </c>
      <c r="EY52" s="5">
        <f>EY28+EY40</f>
        <v>0</v>
      </c>
      <c r="EZ52" s="5">
        <f t="shared" ref="EZ52:GL52" si="774">EZ28+EZ40</f>
        <v>0</v>
      </c>
      <c r="FA52" s="5">
        <f t="shared" si="774"/>
        <v>0</v>
      </c>
      <c r="FB52" s="5">
        <f t="shared" si="774"/>
        <v>51179</v>
      </c>
      <c r="FC52" s="5">
        <f t="shared" si="774"/>
        <v>301</v>
      </c>
      <c r="FD52" s="5">
        <f t="shared" si="774"/>
        <v>51480</v>
      </c>
      <c r="FE52" s="5">
        <f t="shared" si="774"/>
        <v>0</v>
      </c>
      <c r="FF52" s="5">
        <f t="shared" si="774"/>
        <v>0</v>
      </c>
      <c r="FG52" s="5">
        <f t="shared" ref="FG52" si="775">FG28+FG40</f>
        <v>0</v>
      </c>
      <c r="FH52" s="5">
        <f t="shared" si="774"/>
        <v>0</v>
      </c>
      <c r="FI52" s="5">
        <f t="shared" si="774"/>
        <v>0</v>
      </c>
      <c r="FJ52" s="5">
        <f t="shared" ref="FJ52" si="776">FJ28+FJ40</f>
        <v>0</v>
      </c>
      <c r="FK52" s="5">
        <f t="shared" si="774"/>
        <v>0</v>
      </c>
      <c r="FL52" s="5">
        <f t="shared" si="774"/>
        <v>0</v>
      </c>
      <c r="FM52" s="5">
        <f t="shared" ref="FM52" si="777">FM28+FM40</f>
        <v>0</v>
      </c>
      <c r="FN52" s="5">
        <f t="shared" si="774"/>
        <v>28631</v>
      </c>
      <c r="FO52" s="5">
        <f t="shared" si="774"/>
        <v>0</v>
      </c>
      <c r="FP52" s="5">
        <f t="shared" ref="FP52" si="778">FP28+FP40</f>
        <v>28631</v>
      </c>
      <c r="FQ52" s="5">
        <f t="shared" si="774"/>
        <v>6170</v>
      </c>
      <c r="FR52" s="5">
        <f t="shared" si="774"/>
        <v>0</v>
      </c>
      <c r="FS52" s="5">
        <f t="shared" ref="FS52" si="779">FS28+FS40</f>
        <v>6170</v>
      </c>
      <c r="FT52" s="5">
        <f t="shared" si="774"/>
        <v>2979</v>
      </c>
      <c r="FU52" s="5">
        <f t="shared" si="774"/>
        <v>0</v>
      </c>
      <c r="FV52" s="5">
        <f t="shared" ref="FV52" si="780">FV28+FV40</f>
        <v>2979</v>
      </c>
      <c r="FW52" s="5">
        <f t="shared" si="774"/>
        <v>13603</v>
      </c>
      <c r="FX52" s="5">
        <f t="shared" si="774"/>
        <v>0</v>
      </c>
      <c r="FY52" s="5">
        <f t="shared" ref="FY52" si="781">FY28+FY40</f>
        <v>13603</v>
      </c>
      <c r="FZ52" s="5">
        <f t="shared" si="774"/>
        <v>0</v>
      </c>
      <c r="GA52" s="5">
        <f t="shared" si="774"/>
        <v>0</v>
      </c>
      <c r="GB52" s="5">
        <f t="shared" ref="GB52" si="782">GB28+GB40</f>
        <v>0</v>
      </c>
      <c r="GC52" s="5">
        <f t="shared" si="774"/>
        <v>0</v>
      </c>
      <c r="GD52" s="5">
        <f t="shared" si="774"/>
        <v>0</v>
      </c>
      <c r="GE52" s="5">
        <f t="shared" ref="GE52" si="783">GE28+GE40</f>
        <v>0</v>
      </c>
      <c r="GF52" s="5">
        <f t="shared" si="774"/>
        <v>102188</v>
      </c>
      <c r="GG52" s="5">
        <f t="shared" si="774"/>
        <v>0</v>
      </c>
      <c r="GH52" s="5">
        <f t="shared" ref="GH52" si="784">GH28+GH40</f>
        <v>102188</v>
      </c>
      <c r="GI52" s="5">
        <f t="shared" si="774"/>
        <v>0</v>
      </c>
      <c r="GJ52" s="5">
        <f t="shared" si="774"/>
        <v>0</v>
      </c>
      <c r="GK52" s="5">
        <f t="shared" ref="GK52" si="785">GK28+GK40</f>
        <v>0</v>
      </c>
      <c r="GL52" s="596">
        <f t="shared" si="774"/>
        <v>204750</v>
      </c>
      <c r="GM52" s="596">
        <f t="shared" ref="GM52:GN52" si="786">GM28+GM40</f>
        <v>301</v>
      </c>
      <c r="GN52" s="596">
        <f t="shared" si="786"/>
        <v>205051</v>
      </c>
      <c r="GO52" s="5">
        <f>GO28+GO40</f>
        <v>58202</v>
      </c>
      <c r="GP52" s="5">
        <f t="shared" ref="GP52:HA52" si="787">GP28+GP40</f>
        <v>647</v>
      </c>
      <c r="GQ52" s="5">
        <f t="shared" si="787"/>
        <v>58849</v>
      </c>
      <c r="GR52" s="5">
        <f t="shared" si="787"/>
        <v>1572220</v>
      </c>
      <c r="GS52" s="5">
        <f t="shared" si="787"/>
        <v>0</v>
      </c>
      <c r="GT52" s="5">
        <f t="shared" ref="GT52" si="788">GT28+GT40</f>
        <v>1572220</v>
      </c>
      <c r="GU52" s="5">
        <f t="shared" si="787"/>
        <v>1134</v>
      </c>
      <c r="GV52" s="5">
        <f t="shared" si="787"/>
        <v>1809</v>
      </c>
      <c r="GW52" s="5">
        <f t="shared" ref="GW52" si="789">GW28+GW40</f>
        <v>2943</v>
      </c>
      <c r="GX52" s="5">
        <f t="shared" si="787"/>
        <v>1836306</v>
      </c>
      <c r="GY52" s="5">
        <f t="shared" ref="GY52:GZ52" si="790">GY28+GY40</f>
        <v>2757</v>
      </c>
      <c r="GZ52" s="5">
        <f t="shared" si="790"/>
        <v>1839063</v>
      </c>
      <c r="HA52" s="5">
        <f t="shared" si="787"/>
        <v>17217419</v>
      </c>
      <c r="HB52" s="5">
        <f t="shared" ref="HB52:HC52" si="791">HB28+HB40</f>
        <v>145705</v>
      </c>
      <c r="HC52" s="115">
        <f t="shared" si="791"/>
        <v>17363124</v>
      </c>
    </row>
    <row r="53" spans="1:211" s="12" customFormat="1" x14ac:dyDescent="0.2">
      <c r="A53" s="121" t="s">
        <v>420</v>
      </c>
      <c r="B53" s="5">
        <f>B54+B58</f>
        <v>0</v>
      </c>
      <c r="C53" s="5">
        <f t="shared" ref="C53:BO53" si="792">C54+C58</f>
        <v>0</v>
      </c>
      <c r="D53" s="5">
        <f t="shared" si="792"/>
        <v>0</v>
      </c>
      <c r="E53" s="5">
        <f t="shared" si="792"/>
        <v>0</v>
      </c>
      <c r="F53" s="5">
        <f t="shared" si="792"/>
        <v>0</v>
      </c>
      <c r="G53" s="5">
        <f t="shared" si="792"/>
        <v>0</v>
      </c>
      <c r="H53" s="5">
        <f t="shared" si="792"/>
        <v>0</v>
      </c>
      <c r="I53" s="5">
        <f t="shared" si="792"/>
        <v>0</v>
      </c>
      <c r="J53" s="5">
        <f t="shared" si="792"/>
        <v>0</v>
      </c>
      <c r="K53" s="5">
        <f t="shared" si="792"/>
        <v>0</v>
      </c>
      <c r="L53" s="5">
        <f t="shared" si="792"/>
        <v>0</v>
      </c>
      <c r="M53" s="5">
        <f t="shared" si="792"/>
        <v>0</v>
      </c>
      <c r="N53" s="5">
        <f t="shared" si="792"/>
        <v>0</v>
      </c>
      <c r="O53" s="5">
        <f t="shared" si="792"/>
        <v>0</v>
      </c>
      <c r="P53" s="5">
        <f t="shared" si="792"/>
        <v>0</v>
      </c>
      <c r="Q53" s="5">
        <f t="shared" si="792"/>
        <v>0</v>
      </c>
      <c r="R53" s="5">
        <f t="shared" si="792"/>
        <v>0</v>
      </c>
      <c r="S53" s="5">
        <f t="shared" si="792"/>
        <v>0</v>
      </c>
      <c r="T53" s="5">
        <f t="shared" si="792"/>
        <v>0</v>
      </c>
      <c r="U53" s="5">
        <f t="shared" si="792"/>
        <v>0</v>
      </c>
      <c r="V53" s="5">
        <f t="shared" si="792"/>
        <v>0</v>
      </c>
      <c r="W53" s="5">
        <f t="shared" si="792"/>
        <v>0</v>
      </c>
      <c r="X53" s="5">
        <f t="shared" si="792"/>
        <v>0</v>
      </c>
      <c r="Y53" s="5">
        <f t="shared" si="792"/>
        <v>0</v>
      </c>
      <c r="Z53" s="5">
        <f t="shared" si="792"/>
        <v>6381635</v>
      </c>
      <c r="AA53" s="5">
        <f t="shared" si="792"/>
        <v>34604</v>
      </c>
      <c r="AB53" s="5">
        <f t="shared" si="792"/>
        <v>6416239</v>
      </c>
      <c r="AC53" s="5">
        <f t="shared" si="792"/>
        <v>17803</v>
      </c>
      <c r="AD53" s="5">
        <f t="shared" si="792"/>
        <v>0</v>
      </c>
      <c r="AE53" s="5">
        <f t="shared" si="792"/>
        <v>17803</v>
      </c>
      <c r="AF53" s="5">
        <f t="shared" si="792"/>
        <v>0</v>
      </c>
      <c r="AG53" s="5">
        <f t="shared" si="792"/>
        <v>0</v>
      </c>
      <c r="AH53" s="5">
        <f t="shared" si="792"/>
        <v>0</v>
      </c>
      <c r="AI53" s="5">
        <f t="shared" si="792"/>
        <v>0</v>
      </c>
      <c r="AJ53" s="5">
        <f t="shared" si="792"/>
        <v>0</v>
      </c>
      <c r="AK53" s="5">
        <f t="shared" si="792"/>
        <v>0</v>
      </c>
      <c r="AL53" s="5">
        <f t="shared" si="792"/>
        <v>0</v>
      </c>
      <c r="AM53" s="5">
        <f t="shared" si="792"/>
        <v>0</v>
      </c>
      <c r="AN53" s="5">
        <f t="shared" si="792"/>
        <v>0</v>
      </c>
      <c r="AO53" s="5">
        <f t="shared" si="792"/>
        <v>0</v>
      </c>
      <c r="AP53" s="5">
        <f t="shared" si="792"/>
        <v>0</v>
      </c>
      <c r="AQ53" s="5">
        <f t="shared" si="792"/>
        <v>0</v>
      </c>
      <c r="AR53" s="5">
        <f t="shared" si="792"/>
        <v>0</v>
      </c>
      <c r="AS53" s="5">
        <f t="shared" si="792"/>
        <v>0</v>
      </c>
      <c r="AT53" s="5">
        <f t="shared" si="792"/>
        <v>0</v>
      </c>
      <c r="AU53" s="5">
        <f t="shared" si="792"/>
        <v>0</v>
      </c>
      <c r="AV53" s="5">
        <f t="shared" si="792"/>
        <v>0</v>
      </c>
      <c r="AW53" s="5">
        <f t="shared" si="792"/>
        <v>0</v>
      </c>
      <c r="AX53" s="5">
        <f t="shared" si="792"/>
        <v>0</v>
      </c>
      <c r="AY53" s="5">
        <f t="shared" si="792"/>
        <v>0</v>
      </c>
      <c r="AZ53" s="5">
        <f t="shared" si="792"/>
        <v>0</v>
      </c>
      <c r="BA53" s="5">
        <f t="shared" si="792"/>
        <v>0</v>
      </c>
      <c r="BB53" s="5">
        <f t="shared" si="792"/>
        <v>0</v>
      </c>
      <c r="BC53" s="5">
        <f t="shared" si="792"/>
        <v>0</v>
      </c>
      <c r="BD53" s="5">
        <f t="shared" si="792"/>
        <v>0</v>
      </c>
      <c r="BE53" s="5">
        <f t="shared" si="792"/>
        <v>0</v>
      </c>
      <c r="BF53" s="5">
        <f t="shared" si="792"/>
        <v>0</v>
      </c>
      <c r="BG53" s="5">
        <f t="shared" si="792"/>
        <v>0</v>
      </c>
      <c r="BH53" s="5">
        <f t="shared" si="792"/>
        <v>0</v>
      </c>
      <c r="BI53" s="5">
        <f t="shared" si="792"/>
        <v>0</v>
      </c>
      <c r="BJ53" s="5">
        <f t="shared" si="792"/>
        <v>0</v>
      </c>
      <c r="BK53" s="5">
        <f t="shared" si="792"/>
        <v>0</v>
      </c>
      <c r="BL53" s="5">
        <f t="shared" si="792"/>
        <v>0</v>
      </c>
      <c r="BM53" s="5">
        <f t="shared" si="792"/>
        <v>0</v>
      </c>
      <c r="BN53" s="5">
        <f t="shared" si="792"/>
        <v>0</v>
      </c>
      <c r="BO53" s="5">
        <f t="shared" si="792"/>
        <v>0</v>
      </c>
      <c r="BP53" s="5">
        <f t="shared" ref="BP53:DR53" si="793">BP54+BP58</f>
        <v>0</v>
      </c>
      <c r="BQ53" s="5">
        <f t="shared" si="793"/>
        <v>0</v>
      </c>
      <c r="BR53" s="5">
        <f t="shared" si="793"/>
        <v>0</v>
      </c>
      <c r="BS53" s="5">
        <f t="shared" si="793"/>
        <v>0</v>
      </c>
      <c r="BT53" s="5">
        <f t="shared" si="793"/>
        <v>0</v>
      </c>
      <c r="BU53" s="5">
        <f t="shared" si="793"/>
        <v>0</v>
      </c>
      <c r="BV53" s="5">
        <f t="shared" si="793"/>
        <v>0</v>
      </c>
      <c r="BW53" s="5">
        <f t="shared" si="793"/>
        <v>0</v>
      </c>
      <c r="BX53" s="5">
        <f t="shared" si="793"/>
        <v>0</v>
      </c>
      <c r="BY53" s="5">
        <f t="shared" si="793"/>
        <v>0</v>
      </c>
      <c r="BZ53" s="5">
        <f t="shared" si="793"/>
        <v>0</v>
      </c>
      <c r="CA53" s="5">
        <f t="shared" si="793"/>
        <v>0</v>
      </c>
      <c r="CB53" s="5">
        <f t="shared" si="793"/>
        <v>0</v>
      </c>
      <c r="CC53" s="5">
        <f t="shared" si="793"/>
        <v>0</v>
      </c>
      <c r="CD53" s="5">
        <f t="shared" si="793"/>
        <v>0</v>
      </c>
      <c r="CE53" s="5">
        <f t="shared" si="793"/>
        <v>0</v>
      </c>
      <c r="CF53" s="5">
        <f t="shared" si="793"/>
        <v>0</v>
      </c>
      <c r="CG53" s="5">
        <f t="shared" si="793"/>
        <v>0</v>
      </c>
      <c r="CH53" s="5">
        <f t="shared" si="793"/>
        <v>0</v>
      </c>
      <c r="CI53" s="5">
        <f t="shared" si="793"/>
        <v>0</v>
      </c>
      <c r="CJ53" s="5">
        <f t="shared" si="793"/>
        <v>0</v>
      </c>
      <c r="CK53" s="5">
        <f t="shared" si="793"/>
        <v>0</v>
      </c>
      <c r="CL53" s="5">
        <f t="shared" si="793"/>
        <v>0</v>
      </c>
      <c r="CM53" s="5">
        <f t="shared" si="793"/>
        <v>0</v>
      </c>
      <c r="CN53" s="5">
        <f t="shared" si="793"/>
        <v>0</v>
      </c>
      <c r="CO53" s="5">
        <f t="shared" si="793"/>
        <v>0</v>
      </c>
      <c r="CP53" s="5">
        <f t="shared" si="793"/>
        <v>0</v>
      </c>
      <c r="CQ53" s="5">
        <f t="shared" si="793"/>
        <v>0</v>
      </c>
      <c r="CR53" s="5">
        <f t="shared" si="793"/>
        <v>0</v>
      </c>
      <c r="CS53" s="5">
        <f t="shared" si="793"/>
        <v>0</v>
      </c>
      <c r="CT53" s="5">
        <f t="shared" si="793"/>
        <v>0</v>
      </c>
      <c r="CU53" s="5">
        <f t="shared" si="793"/>
        <v>0</v>
      </c>
      <c r="CV53" s="5">
        <f t="shared" si="793"/>
        <v>0</v>
      </c>
      <c r="CW53" s="5">
        <f t="shared" si="793"/>
        <v>0</v>
      </c>
      <c r="CX53" s="5">
        <f t="shared" si="793"/>
        <v>0</v>
      </c>
      <c r="CY53" s="5">
        <f t="shared" si="793"/>
        <v>0</v>
      </c>
      <c r="CZ53" s="5">
        <f t="shared" si="793"/>
        <v>0</v>
      </c>
      <c r="DA53" s="5">
        <f t="shared" si="793"/>
        <v>0</v>
      </c>
      <c r="DB53" s="5">
        <f t="shared" si="793"/>
        <v>0</v>
      </c>
      <c r="DC53" s="5">
        <f t="shared" si="793"/>
        <v>0</v>
      </c>
      <c r="DD53" s="5">
        <f t="shared" si="793"/>
        <v>0</v>
      </c>
      <c r="DE53" s="5">
        <f t="shared" si="793"/>
        <v>0</v>
      </c>
      <c r="DF53" s="5">
        <f t="shared" si="793"/>
        <v>0</v>
      </c>
      <c r="DG53" s="5">
        <f t="shared" si="793"/>
        <v>0</v>
      </c>
      <c r="DH53" s="5">
        <f t="shared" si="793"/>
        <v>0</v>
      </c>
      <c r="DI53" s="5">
        <f t="shared" si="793"/>
        <v>0</v>
      </c>
      <c r="DJ53" s="5">
        <f t="shared" si="793"/>
        <v>0</v>
      </c>
      <c r="DK53" s="5">
        <f t="shared" si="793"/>
        <v>0</v>
      </c>
      <c r="DL53" s="5">
        <f t="shared" si="793"/>
        <v>0</v>
      </c>
      <c r="DM53" s="5">
        <f t="shared" si="793"/>
        <v>0</v>
      </c>
      <c r="DN53" s="5">
        <f t="shared" si="793"/>
        <v>0</v>
      </c>
      <c r="DO53" s="5">
        <f t="shared" si="793"/>
        <v>0</v>
      </c>
      <c r="DP53" s="5">
        <f t="shared" si="793"/>
        <v>0</v>
      </c>
      <c r="DQ53" s="5">
        <f t="shared" si="793"/>
        <v>0</v>
      </c>
      <c r="DR53" s="596">
        <f t="shared" si="793"/>
        <v>6399438</v>
      </c>
      <c r="DS53" s="596">
        <f t="shared" ref="DS53" si="794">DS54+DS58</f>
        <v>34604</v>
      </c>
      <c r="DT53" s="596">
        <f t="shared" ref="DT53" si="795">DT54+DT58</f>
        <v>6434042</v>
      </c>
      <c r="DU53" s="5">
        <f t="shared" ref="DU53" si="796">DU54+DU58</f>
        <v>0</v>
      </c>
      <c r="DV53" s="5">
        <f t="shared" ref="DV53:EV53" si="797">DV54+DV58</f>
        <v>0</v>
      </c>
      <c r="DW53" s="5">
        <f t="shared" si="797"/>
        <v>0</v>
      </c>
      <c r="DX53" s="5">
        <f t="shared" si="797"/>
        <v>0</v>
      </c>
      <c r="DY53" s="5">
        <f t="shared" si="797"/>
        <v>0</v>
      </c>
      <c r="DZ53" s="5">
        <f t="shared" si="797"/>
        <v>0</v>
      </c>
      <c r="EA53" s="5">
        <f t="shared" si="797"/>
        <v>0</v>
      </c>
      <c r="EB53" s="5">
        <f t="shared" si="797"/>
        <v>0</v>
      </c>
      <c r="EC53" s="5">
        <f t="shared" si="797"/>
        <v>0</v>
      </c>
      <c r="ED53" s="5">
        <f t="shared" si="797"/>
        <v>0</v>
      </c>
      <c r="EE53" s="5">
        <f t="shared" si="797"/>
        <v>0</v>
      </c>
      <c r="EF53" s="5">
        <f t="shared" si="797"/>
        <v>0</v>
      </c>
      <c r="EG53" s="5">
        <f t="shared" si="797"/>
        <v>0</v>
      </c>
      <c r="EH53" s="5">
        <f t="shared" si="797"/>
        <v>0</v>
      </c>
      <c r="EI53" s="5">
        <f t="shared" ref="EI53" si="798">EI54+EI58</f>
        <v>0</v>
      </c>
      <c r="EJ53" s="5">
        <f t="shared" si="797"/>
        <v>0</v>
      </c>
      <c r="EK53" s="5">
        <f t="shared" si="797"/>
        <v>0</v>
      </c>
      <c r="EL53" s="5">
        <f t="shared" ref="EL53" si="799">EL54+EL58</f>
        <v>0</v>
      </c>
      <c r="EM53" s="5">
        <f t="shared" si="797"/>
        <v>0</v>
      </c>
      <c r="EN53" s="5">
        <f t="shared" si="797"/>
        <v>0</v>
      </c>
      <c r="EO53" s="5">
        <f t="shared" ref="EO53" si="800">EO54+EO58</f>
        <v>0</v>
      </c>
      <c r="EP53" s="5">
        <f t="shared" si="797"/>
        <v>0</v>
      </c>
      <c r="EQ53" s="5">
        <f t="shared" si="797"/>
        <v>0</v>
      </c>
      <c r="ER53" s="5">
        <f t="shared" ref="ER53" si="801">ER54+ER58</f>
        <v>0</v>
      </c>
      <c r="ES53" s="5">
        <f t="shared" si="797"/>
        <v>0</v>
      </c>
      <c r="ET53" s="5">
        <f t="shared" si="797"/>
        <v>0</v>
      </c>
      <c r="EU53" s="5">
        <f t="shared" ref="EU53" si="802">EU54+EU58</f>
        <v>0</v>
      </c>
      <c r="EV53" s="596">
        <f t="shared" si="797"/>
        <v>0</v>
      </c>
      <c r="EW53" s="596">
        <f t="shared" ref="EW53:EX53" si="803">EW54+EW58</f>
        <v>0</v>
      </c>
      <c r="EX53" s="596">
        <f t="shared" si="803"/>
        <v>0</v>
      </c>
      <c r="EY53" s="5">
        <f>EY54+EY58</f>
        <v>0</v>
      </c>
      <c r="EZ53" s="5">
        <f t="shared" ref="EZ53:GL53" si="804">EZ54+EZ58</f>
        <v>0</v>
      </c>
      <c r="FA53" s="5">
        <f t="shared" si="804"/>
        <v>0</v>
      </c>
      <c r="FB53" s="5">
        <f t="shared" si="804"/>
        <v>0</v>
      </c>
      <c r="FC53" s="5">
        <f t="shared" si="804"/>
        <v>0</v>
      </c>
      <c r="FD53" s="5">
        <f t="shared" si="804"/>
        <v>0</v>
      </c>
      <c r="FE53" s="5">
        <f t="shared" si="804"/>
        <v>0</v>
      </c>
      <c r="FF53" s="5">
        <f t="shared" si="804"/>
        <v>0</v>
      </c>
      <c r="FG53" s="5">
        <f t="shared" si="804"/>
        <v>0</v>
      </c>
      <c r="FH53" s="5">
        <f t="shared" si="804"/>
        <v>0</v>
      </c>
      <c r="FI53" s="5">
        <f t="shared" si="804"/>
        <v>0</v>
      </c>
      <c r="FJ53" s="5">
        <f t="shared" si="804"/>
        <v>0</v>
      </c>
      <c r="FK53" s="5">
        <f t="shared" si="804"/>
        <v>0</v>
      </c>
      <c r="FL53" s="5">
        <f t="shared" si="804"/>
        <v>0</v>
      </c>
      <c r="FM53" s="5">
        <f t="shared" si="804"/>
        <v>0</v>
      </c>
      <c r="FN53" s="5">
        <f t="shared" si="804"/>
        <v>0</v>
      </c>
      <c r="FO53" s="5">
        <f t="shared" si="804"/>
        <v>0</v>
      </c>
      <c r="FP53" s="5">
        <f t="shared" si="804"/>
        <v>0</v>
      </c>
      <c r="FQ53" s="5">
        <f t="shared" si="804"/>
        <v>0</v>
      </c>
      <c r="FR53" s="5">
        <f t="shared" si="804"/>
        <v>0</v>
      </c>
      <c r="FS53" s="5">
        <f t="shared" si="804"/>
        <v>0</v>
      </c>
      <c r="FT53" s="5">
        <f t="shared" si="804"/>
        <v>0</v>
      </c>
      <c r="FU53" s="5">
        <f t="shared" si="804"/>
        <v>0</v>
      </c>
      <c r="FV53" s="5">
        <f t="shared" si="804"/>
        <v>0</v>
      </c>
      <c r="FW53" s="5">
        <f t="shared" si="804"/>
        <v>0</v>
      </c>
      <c r="FX53" s="5">
        <f t="shared" si="804"/>
        <v>0</v>
      </c>
      <c r="FY53" s="5">
        <f t="shared" si="804"/>
        <v>0</v>
      </c>
      <c r="FZ53" s="5">
        <f t="shared" si="804"/>
        <v>0</v>
      </c>
      <c r="GA53" s="5">
        <f t="shared" si="804"/>
        <v>0</v>
      </c>
      <c r="GB53" s="5">
        <f t="shared" si="804"/>
        <v>0</v>
      </c>
      <c r="GC53" s="5">
        <f t="shared" si="804"/>
        <v>0</v>
      </c>
      <c r="GD53" s="5">
        <f t="shared" si="804"/>
        <v>0</v>
      </c>
      <c r="GE53" s="5">
        <f t="shared" si="804"/>
        <v>0</v>
      </c>
      <c r="GF53" s="5">
        <f t="shared" si="804"/>
        <v>0</v>
      </c>
      <c r="GG53" s="5">
        <f t="shared" si="804"/>
        <v>0</v>
      </c>
      <c r="GH53" s="5">
        <f t="shared" si="804"/>
        <v>0</v>
      </c>
      <c r="GI53" s="5">
        <f t="shared" si="804"/>
        <v>0</v>
      </c>
      <c r="GJ53" s="5">
        <f t="shared" si="804"/>
        <v>0</v>
      </c>
      <c r="GK53" s="5">
        <f t="shared" si="804"/>
        <v>0</v>
      </c>
      <c r="GL53" s="596">
        <f t="shared" si="804"/>
        <v>0</v>
      </c>
      <c r="GM53" s="596">
        <f t="shared" ref="GM53" si="805">GM54+GM58</f>
        <v>0</v>
      </c>
      <c r="GN53" s="596">
        <f t="shared" ref="GN53" si="806">GN54+GN58</f>
        <v>0</v>
      </c>
      <c r="GO53" s="5">
        <f>GO54+GO58</f>
        <v>0</v>
      </c>
      <c r="GP53" s="5">
        <f t="shared" ref="GP53:HA53" si="807">GP54+GP58</f>
        <v>0</v>
      </c>
      <c r="GQ53" s="5">
        <f t="shared" si="807"/>
        <v>0</v>
      </c>
      <c r="GR53" s="5">
        <f t="shared" si="807"/>
        <v>0</v>
      </c>
      <c r="GS53" s="5">
        <f t="shared" si="807"/>
        <v>0</v>
      </c>
      <c r="GT53" s="5">
        <f t="shared" si="807"/>
        <v>0</v>
      </c>
      <c r="GU53" s="5">
        <f t="shared" si="807"/>
        <v>0</v>
      </c>
      <c r="GV53" s="5">
        <f t="shared" si="807"/>
        <v>0</v>
      </c>
      <c r="GW53" s="5">
        <f t="shared" si="807"/>
        <v>0</v>
      </c>
      <c r="GX53" s="5">
        <f t="shared" si="807"/>
        <v>0</v>
      </c>
      <c r="GY53" s="5">
        <f t="shared" ref="GY53" si="808">GY54+GY58</f>
        <v>0</v>
      </c>
      <c r="GZ53" s="5">
        <f t="shared" ref="GZ53" si="809">GZ54+GZ58</f>
        <v>0</v>
      </c>
      <c r="HA53" s="5">
        <f t="shared" si="807"/>
        <v>6399438</v>
      </c>
      <c r="HB53" s="5">
        <f t="shared" ref="HB53" si="810">HB54+HB58</f>
        <v>34604</v>
      </c>
      <c r="HC53" s="115">
        <f t="shared" ref="HC53" si="811">HC54+HC58</f>
        <v>6434042</v>
      </c>
    </row>
    <row r="54" spans="1:211" s="12" customFormat="1" x14ac:dyDescent="0.2">
      <c r="A54" s="121" t="s">
        <v>421</v>
      </c>
      <c r="B54" s="5">
        <f>B55+B56+B57</f>
        <v>0</v>
      </c>
      <c r="C54" s="5">
        <f t="shared" ref="C54:BO54" si="812">C55+C56+C57</f>
        <v>0</v>
      </c>
      <c r="D54" s="5">
        <f t="shared" si="812"/>
        <v>0</v>
      </c>
      <c r="E54" s="5">
        <f t="shared" si="812"/>
        <v>0</v>
      </c>
      <c r="F54" s="5">
        <f t="shared" si="812"/>
        <v>0</v>
      </c>
      <c r="G54" s="5">
        <f t="shared" si="812"/>
        <v>0</v>
      </c>
      <c r="H54" s="5">
        <f t="shared" si="812"/>
        <v>0</v>
      </c>
      <c r="I54" s="5">
        <f t="shared" si="812"/>
        <v>0</v>
      </c>
      <c r="J54" s="5">
        <f t="shared" si="812"/>
        <v>0</v>
      </c>
      <c r="K54" s="5">
        <f t="shared" si="812"/>
        <v>0</v>
      </c>
      <c r="L54" s="5">
        <f t="shared" si="812"/>
        <v>0</v>
      </c>
      <c r="M54" s="5">
        <f t="shared" si="812"/>
        <v>0</v>
      </c>
      <c r="N54" s="5">
        <f t="shared" si="812"/>
        <v>0</v>
      </c>
      <c r="O54" s="5">
        <f t="shared" si="812"/>
        <v>0</v>
      </c>
      <c r="P54" s="5">
        <f t="shared" si="812"/>
        <v>0</v>
      </c>
      <c r="Q54" s="5">
        <f t="shared" si="812"/>
        <v>0</v>
      </c>
      <c r="R54" s="5">
        <f t="shared" si="812"/>
        <v>0</v>
      </c>
      <c r="S54" s="5">
        <f t="shared" si="812"/>
        <v>0</v>
      </c>
      <c r="T54" s="5">
        <f t="shared" si="812"/>
        <v>0</v>
      </c>
      <c r="U54" s="5">
        <f t="shared" si="812"/>
        <v>0</v>
      </c>
      <c r="V54" s="5">
        <f t="shared" si="812"/>
        <v>0</v>
      </c>
      <c r="W54" s="5">
        <f t="shared" si="812"/>
        <v>0</v>
      </c>
      <c r="X54" s="5">
        <f t="shared" si="812"/>
        <v>0</v>
      </c>
      <c r="Y54" s="5">
        <f t="shared" si="812"/>
        <v>0</v>
      </c>
      <c r="Z54" s="5">
        <f t="shared" si="812"/>
        <v>6038363</v>
      </c>
      <c r="AA54" s="5">
        <f t="shared" si="812"/>
        <v>-5413</v>
      </c>
      <c r="AB54" s="5">
        <f t="shared" si="812"/>
        <v>6032950</v>
      </c>
      <c r="AC54" s="5">
        <f t="shared" si="812"/>
        <v>17803</v>
      </c>
      <c r="AD54" s="5">
        <f t="shared" si="812"/>
        <v>0</v>
      </c>
      <c r="AE54" s="5">
        <f t="shared" si="812"/>
        <v>17803</v>
      </c>
      <c r="AF54" s="5">
        <f t="shared" si="812"/>
        <v>0</v>
      </c>
      <c r="AG54" s="5">
        <f t="shared" si="812"/>
        <v>0</v>
      </c>
      <c r="AH54" s="5">
        <f t="shared" si="812"/>
        <v>0</v>
      </c>
      <c r="AI54" s="5">
        <f t="shared" si="812"/>
        <v>0</v>
      </c>
      <c r="AJ54" s="5">
        <f t="shared" si="812"/>
        <v>0</v>
      </c>
      <c r="AK54" s="5">
        <f t="shared" si="812"/>
        <v>0</v>
      </c>
      <c r="AL54" s="5">
        <f t="shared" si="812"/>
        <v>0</v>
      </c>
      <c r="AM54" s="5">
        <f t="shared" si="812"/>
        <v>0</v>
      </c>
      <c r="AN54" s="5">
        <f t="shared" si="812"/>
        <v>0</v>
      </c>
      <c r="AO54" s="5">
        <f t="shared" si="812"/>
        <v>0</v>
      </c>
      <c r="AP54" s="5">
        <f t="shared" si="812"/>
        <v>0</v>
      </c>
      <c r="AQ54" s="5">
        <f t="shared" si="812"/>
        <v>0</v>
      </c>
      <c r="AR54" s="5">
        <f t="shared" si="812"/>
        <v>0</v>
      </c>
      <c r="AS54" s="5">
        <f t="shared" si="812"/>
        <v>0</v>
      </c>
      <c r="AT54" s="5">
        <f t="shared" si="812"/>
        <v>0</v>
      </c>
      <c r="AU54" s="5">
        <f t="shared" si="812"/>
        <v>0</v>
      </c>
      <c r="AV54" s="5">
        <f t="shared" si="812"/>
        <v>0</v>
      </c>
      <c r="AW54" s="5">
        <f t="shared" si="812"/>
        <v>0</v>
      </c>
      <c r="AX54" s="5">
        <f t="shared" si="812"/>
        <v>0</v>
      </c>
      <c r="AY54" s="5">
        <f t="shared" si="812"/>
        <v>0</v>
      </c>
      <c r="AZ54" s="5">
        <f t="shared" si="812"/>
        <v>0</v>
      </c>
      <c r="BA54" s="5">
        <f t="shared" si="812"/>
        <v>0</v>
      </c>
      <c r="BB54" s="5">
        <f t="shared" si="812"/>
        <v>0</v>
      </c>
      <c r="BC54" s="5">
        <f t="shared" si="812"/>
        <v>0</v>
      </c>
      <c r="BD54" s="5">
        <f t="shared" si="812"/>
        <v>0</v>
      </c>
      <c r="BE54" s="5">
        <f t="shared" si="812"/>
        <v>0</v>
      </c>
      <c r="BF54" s="5">
        <f t="shared" si="812"/>
        <v>0</v>
      </c>
      <c r="BG54" s="5">
        <f t="shared" si="812"/>
        <v>0</v>
      </c>
      <c r="BH54" s="5">
        <f t="shared" si="812"/>
        <v>0</v>
      </c>
      <c r="BI54" s="5">
        <f t="shared" si="812"/>
        <v>0</v>
      </c>
      <c r="BJ54" s="5">
        <f t="shared" si="812"/>
        <v>0</v>
      </c>
      <c r="BK54" s="5">
        <f t="shared" si="812"/>
        <v>0</v>
      </c>
      <c r="BL54" s="5">
        <f t="shared" si="812"/>
        <v>0</v>
      </c>
      <c r="BM54" s="5">
        <f t="shared" si="812"/>
        <v>0</v>
      </c>
      <c r="BN54" s="5">
        <f t="shared" si="812"/>
        <v>0</v>
      </c>
      <c r="BO54" s="5">
        <f t="shared" si="812"/>
        <v>0</v>
      </c>
      <c r="BP54" s="5">
        <f t="shared" ref="BP54:DR54" si="813">BP55+BP56+BP57</f>
        <v>0</v>
      </c>
      <c r="BQ54" s="5">
        <f t="shared" si="813"/>
        <v>0</v>
      </c>
      <c r="BR54" s="5">
        <f t="shared" si="813"/>
        <v>0</v>
      </c>
      <c r="BS54" s="5">
        <f t="shared" si="813"/>
        <v>0</v>
      </c>
      <c r="BT54" s="5">
        <f t="shared" si="813"/>
        <v>0</v>
      </c>
      <c r="BU54" s="5">
        <f t="shared" si="813"/>
        <v>0</v>
      </c>
      <c r="BV54" s="5">
        <f t="shared" si="813"/>
        <v>0</v>
      </c>
      <c r="BW54" s="5">
        <f t="shared" si="813"/>
        <v>0</v>
      </c>
      <c r="BX54" s="5">
        <f t="shared" si="813"/>
        <v>0</v>
      </c>
      <c r="BY54" s="5">
        <f t="shared" si="813"/>
        <v>0</v>
      </c>
      <c r="BZ54" s="5">
        <f t="shared" si="813"/>
        <v>0</v>
      </c>
      <c r="CA54" s="5">
        <f t="shared" si="813"/>
        <v>0</v>
      </c>
      <c r="CB54" s="5">
        <f t="shared" si="813"/>
        <v>0</v>
      </c>
      <c r="CC54" s="5">
        <f t="shared" si="813"/>
        <v>0</v>
      </c>
      <c r="CD54" s="5">
        <f t="shared" si="813"/>
        <v>0</v>
      </c>
      <c r="CE54" s="5">
        <f t="shared" si="813"/>
        <v>0</v>
      </c>
      <c r="CF54" s="5">
        <f t="shared" si="813"/>
        <v>0</v>
      </c>
      <c r="CG54" s="5">
        <f t="shared" si="813"/>
        <v>0</v>
      </c>
      <c r="CH54" s="5">
        <f t="shared" si="813"/>
        <v>0</v>
      </c>
      <c r="CI54" s="5">
        <f t="shared" si="813"/>
        <v>0</v>
      </c>
      <c r="CJ54" s="5">
        <f t="shared" si="813"/>
        <v>0</v>
      </c>
      <c r="CK54" s="5">
        <f t="shared" si="813"/>
        <v>0</v>
      </c>
      <c r="CL54" s="5">
        <f t="shared" si="813"/>
        <v>0</v>
      </c>
      <c r="CM54" s="5">
        <f t="shared" si="813"/>
        <v>0</v>
      </c>
      <c r="CN54" s="5">
        <f t="shared" si="813"/>
        <v>0</v>
      </c>
      <c r="CO54" s="5">
        <f t="shared" si="813"/>
        <v>0</v>
      </c>
      <c r="CP54" s="5">
        <f t="shared" si="813"/>
        <v>0</v>
      </c>
      <c r="CQ54" s="5">
        <f t="shared" si="813"/>
        <v>0</v>
      </c>
      <c r="CR54" s="5">
        <f t="shared" si="813"/>
        <v>0</v>
      </c>
      <c r="CS54" s="5">
        <f t="shared" si="813"/>
        <v>0</v>
      </c>
      <c r="CT54" s="5">
        <f t="shared" si="813"/>
        <v>0</v>
      </c>
      <c r="CU54" s="5">
        <f t="shared" si="813"/>
        <v>0</v>
      </c>
      <c r="CV54" s="5">
        <f t="shared" si="813"/>
        <v>0</v>
      </c>
      <c r="CW54" s="5">
        <f t="shared" si="813"/>
        <v>0</v>
      </c>
      <c r="CX54" s="5">
        <f t="shared" si="813"/>
        <v>0</v>
      </c>
      <c r="CY54" s="5">
        <f t="shared" si="813"/>
        <v>0</v>
      </c>
      <c r="CZ54" s="5">
        <f t="shared" si="813"/>
        <v>0</v>
      </c>
      <c r="DA54" s="5">
        <f t="shared" si="813"/>
        <v>0</v>
      </c>
      <c r="DB54" s="5">
        <f t="shared" si="813"/>
        <v>0</v>
      </c>
      <c r="DC54" s="5">
        <f t="shared" si="813"/>
        <v>0</v>
      </c>
      <c r="DD54" s="5">
        <f t="shared" si="813"/>
        <v>0</v>
      </c>
      <c r="DE54" s="5">
        <f t="shared" si="813"/>
        <v>0</v>
      </c>
      <c r="DF54" s="5">
        <f t="shared" si="813"/>
        <v>0</v>
      </c>
      <c r="DG54" s="5">
        <f t="shared" si="813"/>
        <v>0</v>
      </c>
      <c r="DH54" s="5">
        <f t="shared" si="813"/>
        <v>0</v>
      </c>
      <c r="DI54" s="5">
        <f t="shared" si="813"/>
        <v>0</v>
      </c>
      <c r="DJ54" s="5">
        <f t="shared" si="813"/>
        <v>0</v>
      </c>
      <c r="DK54" s="5">
        <f t="shared" si="813"/>
        <v>0</v>
      </c>
      <c r="DL54" s="5">
        <f t="shared" si="813"/>
        <v>0</v>
      </c>
      <c r="DM54" s="5">
        <f t="shared" si="813"/>
        <v>0</v>
      </c>
      <c r="DN54" s="5">
        <f t="shared" si="813"/>
        <v>0</v>
      </c>
      <c r="DO54" s="5">
        <f t="shared" si="813"/>
        <v>0</v>
      </c>
      <c r="DP54" s="5">
        <f t="shared" si="813"/>
        <v>0</v>
      </c>
      <c r="DQ54" s="5">
        <f t="shared" si="813"/>
        <v>0</v>
      </c>
      <c r="DR54" s="596">
        <f t="shared" si="813"/>
        <v>6056166</v>
      </c>
      <c r="DS54" s="596">
        <f t="shared" ref="DS54" si="814">DS55+DS56+DS57</f>
        <v>-5413</v>
      </c>
      <c r="DT54" s="596">
        <f t="shared" ref="DT54" si="815">DT55+DT56+DT57</f>
        <v>6050753</v>
      </c>
      <c r="DU54" s="5">
        <f t="shared" ref="DU54" si="816">DU55+DU56+DU57</f>
        <v>0</v>
      </c>
      <c r="DV54" s="5">
        <f t="shared" ref="DV54:EV54" si="817">DV55+DV56+DV57</f>
        <v>0</v>
      </c>
      <c r="DW54" s="5">
        <f t="shared" si="817"/>
        <v>0</v>
      </c>
      <c r="DX54" s="5">
        <f t="shared" si="817"/>
        <v>0</v>
      </c>
      <c r="DY54" s="5">
        <f t="shared" si="817"/>
        <v>0</v>
      </c>
      <c r="DZ54" s="5">
        <f t="shared" si="817"/>
        <v>0</v>
      </c>
      <c r="EA54" s="5">
        <f t="shared" si="817"/>
        <v>0</v>
      </c>
      <c r="EB54" s="5">
        <f t="shared" si="817"/>
        <v>0</v>
      </c>
      <c r="EC54" s="5">
        <f t="shared" si="817"/>
        <v>0</v>
      </c>
      <c r="ED54" s="5">
        <f t="shared" si="817"/>
        <v>0</v>
      </c>
      <c r="EE54" s="5">
        <f t="shared" si="817"/>
        <v>0</v>
      </c>
      <c r="EF54" s="5">
        <f t="shared" si="817"/>
        <v>0</v>
      </c>
      <c r="EG54" s="5">
        <f t="shared" si="817"/>
        <v>0</v>
      </c>
      <c r="EH54" s="5">
        <f t="shared" si="817"/>
        <v>0</v>
      </c>
      <c r="EI54" s="5">
        <f t="shared" ref="EI54" si="818">EI55+EI56+EI57</f>
        <v>0</v>
      </c>
      <c r="EJ54" s="5">
        <f t="shared" si="817"/>
        <v>0</v>
      </c>
      <c r="EK54" s="5">
        <f t="shared" si="817"/>
        <v>0</v>
      </c>
      <c r="EL54" s="5">
        <f t="shared" ref="EL54" si="819">EL55+EL56+EL57</f>
        <v>0</v>
      </c>
      <c r="EM54" s="5">
        <f t="shared" si="817"/>
        <v>0</v>
      </c>
      <c r="EN54" s="5">
        <f t="shared" si="817"/>
        <v>0</v>
      </c>
      <c r="EO54" s="5">
        <f t="shared" ref="EO54" si="820">EO55+EO56+EO57</f>
        <v>0</v>
      </c>
      <c r="EP54" s="5">
        <f t="shared" si="817"/>
        <v>0</v>
      </c>
      <c r="EQ54" s="5">
        <f t="shared" si="817"/>
        <v>0</v>
      </c>
      <c r="ER54" s="5">
        <f t="shared" ref="ER54" si="821">ER55+ER56+ER57</f>
        <v>0</v>
      </c>
      <c r="ES54" s="5">
        <f t="shared" si="817"/>
        <v>0</v>
      </c>
      <c r="ET54" s="5">
        <f t="shared" si="817"/>
        <v>0</v>
      </c>
      <c r="EU54" s="5">
        <f t="shared" ref="EU54" si="822">EU55+EU56+EU57</f>
        <v>0</v>
      </c>
      <c r="EV54" s="596">
        <f t="shared" si="817"/>
        <v>0</v>
      </c>
      <c r="EW54" s="596">
        <f t="shared" ref="EW54:EX54" si="823">EW55+EW56+EW57</f>
        <v>0</v>
      </c>
      <c r="EX54" s="596">
        <f t="shared" si="823"/>
        <v>0</v>
      </c>
      <c r="EY54" s="5">
        <f>EY55+EY56+EY57</f>
        <v>0</v>
      </c>
      <c r="EZ54" s="5">
        <f t="shared" ref="EZ54:GL54" si="824">EZ55+EZ56+EZ57</f>
        <v>0</v>
      </c>
      <c r="FA54" s="5">
        <f t="shared" si="824"/>
        <v>0</v>
      </c>
      <c r="FB54" s="5">
        <f t="shared" si="824"/>
        <v>0</v>
      </c>
      <c r="FC54" s="5">
        <f t="shared" si="824"/>
        <v>0</v>
      </c>
      <c r="FD54" s="5">
        <f t="shared" si="824"/>
        <v>0</v>
      </c>
      <c r="FE54" s="5">
        <f t="shared" si="824"/>
        <v>0</v>
      </c>
      <c r="FF54" s="5">
        <f t="shared" si="824"/>
        <v>0</v>
      </c>
      <c r="FG54" s="5">
        <f t="shared" si="824"/>
        <v>0</v>
      </c>
      <c r="FH54" s="5">
        <f t="shared" si="824"/>
        <v>0</v>
      </c>
      <c r="FI54" s="5">
        <f t="shared" si="824"/>
        <v>0</v>
      </c>
      <c r="FJ54" s="5">
        <f t="shared" si="824"/>
        <v>0</v>
      </c>
      <c r="FK54" s="5">
        <f t="shared" si="824"/>
        <v>0</v>
      </c>
      <c r="FL54" s="5">
        <f t="shared" si="824"/>
        <v>0</v>
      </c>
      <c r="FM54" s="5">
        <f t="shared" si="824"/>
        <v>0</v>
      </c>
      <c r="FN54" s="5">
        <f t="shared" si="824"/>
        <v>0</v>
      </c>
      <c r="FO54" s="5">
        <f t="shared" si="824"/>
        <v>0</v>
      </c>
      <c r="FP54" s="5">
        <f t="shared" si="824"/>
        <v>0</v>
      </c>
      <c r="FQ54" s="5">
        <f t="shared" si="824"/>
        <v>0</v>
      </c>
      <c r="FR54" s="5">
        <f t="shared" si="824"/>
        <v>0</v>
      </c>
      <c r="FS54" s="5">
        <f t="shared" si="824"/>
        <v>0</v>
      </c>
      <c r="FT54" s="5">
        <f t="shared" si="824"/>
        <v>0</v>
      </c>
      <c r="FU54" s="5">
        <f t="shared" si="824"/>
        <v>0</v>
      </c>
      <c r="FV54" s="5">
        <f t="shared" si="824"/>
        <v>0</v>
      </c>
      <c r="FW54" s="5">
        <f t="shared" si="824"/>
        <v>0</v>
      </c>
      <c r="FX54" s="5">
        <f t="shared" si="824"/>
        <v>0</v>
      </c>
      <c r="FY54" s="5">
        <f t="shared" si="824"/>
        <v>0</v>
      </c>
      <c r="FZ54" s="5">
        <f t="shared" si="824"/>
        <v>0</v>
      </c>
      <c r="GA54" s="5">
        <f t="shared" si="824"/>
        <v>0</v>
      </c>
      <c r="GB54" s="5">
        <f t="shared" si="824"/>
        <v>0</v>
      </c>
      <c r="GC54" s="5">
        <f t="shared" si="824"/>
        <v>0</v>
      </c>
      <c r="GD54" s="5">
        <f t="shared" si="824"/>
        <v>0</v>
      </c>
      <c r="GE54" s="5">
        <f t="shared" si="824"/>
        <v>0</v>
      </c>
      <c r="GF54" s="5">
        <f t="shared" si="824"/>
        <v>0</v>
      </c>
      <c r="GG54" s="5">
        <f t="shared" si="824"/>
        <v>0</v>
      </c>
      <c r="GH54" s="5">
        <f t="shared" si="824"/>
        <v>0</v>
      </c>
      <c r="GI54" s="5">
        <f t="shared" si="824"/>
        <v>0</v>
      </c>
      <c r="GJ54" s="5">
        <f t="shared" si="824"/>
        <v>0</v>
      </c>
      <c r="GK54" s="5">
        <f t="shared" si="824"/>
        <v>0</v>
      </c>
      <c r="GL54" s="596">
        <f t="shared" si="824"/>
        <v>0</v>
      </c>
      <c r="GM54" s="596">
        <f t="shared" ref="GM54" si="825">GM55+GM56+GM57</f>
        <v>0</v>
      </c>
      <c r="GN54" s="596">
        <f t="shared" ref="GN54" si="826">GN55+GN56+GN57</f>
        <v>0</v>
      </c>
      <c r="GO54" s="5">
        <f>GO55+GO56+GO57</f>
        <v>0</v>
      </c>
      <c r="GP54" s="5">
        <f t="shared" ref="GP54:HA54" si="827">GP55+GP56+GP57</f>
        <v>0</v>
      </c>
      <c r="GQ54" s="5">
        <f t="shared" si="827"/>
        <v>0</v>
      </c>
      <c r="GR54" s="5">
        <f t="shared" si="827"/>
        <v>0</v>
      </c>
      <c r="GS54" s="5">
        <f t="shared" si="827"/>
        <v>0</v>
      </c>
      <c r="GT54" s="5">
        <f t="shared" si="827"/>
        <v>0</v>
      </c>
      <c r="GU54" s="5">
        <f t="shared" si="827"/>
        <v>0</v>
      </c>
      <c r="GV54" s="5">
        <f t="shared" si="827"/>
        <v>0</v>
      </c>
      <c r="GW54" s="5">
        <f t="shared" si="827"/>
        <v>0</v>
      </c>
      <c r="GX54" s="5">
        <f t="shared" si="827"/>
        <v>0</v>
      </c>
      <c r="GY54" s="5">
        <f t="shared" ref="GY54" si="828">GY55+GY56+GY57</f>
        <v>0</v>
      </c>
      <c r="GZ54" s="5">
        <f t="shared" ref="GZ54" si="829">GZ55+GZ56+GZ57</f>
        <v>0</v>
      </c>
      <c r="HA54" s="5">
        <f t="shared" si="827"/>
        <v>6056166</v>
      </c>
      <c r="HB54" s="5">
        <f t="shared" ref="HB54" si="830">HB55+HB56+HB57</f>
        <v>-5413</v>
      </c>
      <c r="HC54" s="115">
        <f t="shared" ref="HC54" si="831">HC55+HC56+HC57</f>
        <v>6050753</v>
      </c>
    </row>
    <row r="55" spans="1:211" s="12" customFormat="1" x14ac:dyDescent="0.2">
      <c r="A55" s="120" t="s">
        <v>422</v>
      </c>
      <c r="B55" s="6">
        <f>SUM([1]Önkormányzat!$F$146)</f>
        <v>0</v>
      </c>
      <c r="C55" s="6"/>
      <c r="D55" s="6">
        <f t="shared" ref="D55:D57" si="832">SUM(B55:C55)</f>
        <v>0</v>
      </c>
      <c r="E55" s="6"/>
      <c r="F55" s="6"/>
      <c r="G55" s="6">
        <f t="shared" ref="G55:G57" si="833">SUM(E55:F55)</f>
        <v>0</v>
      </c>
      <c r="H55" s="6"/>
      <c r="I55" s="6"/>
      <c r="J55" s="6">
        <f t="shared" ref="J55:J57" si="834">SUM(H55:I55)</f>
        <v>0</v>
      </c>
      <c r="K55" s="6"/>
      <c r="L55" s="6"/>
      <c r="M55" s="6">
        <f t="shared" ref="M55:M57" si="835">SUM(K55:L55)</f>
        <v>0</v>
      </c>
      <c r="N55" s="6"/>
      <c r="O55" s="6"/>
      <c r="P55" s="6">
        <f t="shared" ref="P55:P57" si="836">SUM(N55:O55)</f>
        <v>0</v>
      </c>
      <c r="Q55" s="6"/>
      <c r="R55" s="6"/>
      <c r="S55" s="6">
        <f t="shared" ref="S55:S57" si="837">SUM(Q55:R55)</f>
        <v>0</v>
      </c>
      <c r="T55" s="6">
        <f>SUM([1]Önkormányzat!$AN$146)</f>
        <v>0</v>
      </c>
      <c r="U55" s="6"/>
      <c r="V55" s="6">
        <f t="shared" ref="V55:V57" si="838">SUM(T55:U55)</f>
        <v>0</v>
      </c>
      <c r="W55" s="6">
        <f>SUM([1]Önkormányzat!$AQ$146)</f>
        <v>0</v>
      </c>
      <c r="X55" s="6"/>
      <c r="Y55" s="6">
        <f t="shared" ref="Y55:Y57" si="839">SUM(W55:X55)</f>
        <v>0</v>
      </c>
      <c r="Z55" s="6">
        <f>SUM([1]Önkormányzat!$AU$146)</f>
        <v>0</v>
      </c>
      <c r="AA55" s="6"/>
      <c r="AB55" s="6">
        <f t="shared" ref="AB55:AB56" si="840">SUM(Z55:AA55)</f>
        <v>0</v>
      </c>
      <c r="AC55" s="6">
        <v>17803</v>
      </c>
      <c r="AD55" s="6"/>
      <c r="AE55" s="6">
        <f t="shared" ref="AE55:AE57" si="841">SUM(AC55:AD55)</f>
        <v>17803</v>
      </c>
      <c r="AF55" s="6">
        <f>SUM([1]Önkormányzat!$U$146)</f>
        <v>0</v>
      </c>
      <c r="AG55" s="6"/>
      <c r="AH55" s="6">
        <f t="shared" ref="AH55:AH57" si="842">SUM(AF55:AG55)</f>
        <v>0</v>
      </c>
      <c r="AI55" s="6">
        <f>SUM([1]Önkormányzat!$Y$146)</f>
        <v>0</v>
      </c>
      <c r="AJ55" s="6"/>
      <c r="AK55" s="6">
        <f t="shared" ref="AK55:AK57" si="843">SUM(AI55:AJ55)</f>
        <v>0</v>
      </c>
      <c r="AL55" s="6">
        <f>SUM([1]Önkormányzat!$BG$146)</f>
        <v>0</v>
      </c>
      <c r="AM55" s="6"/>
      <c r="AN55" s="6">
        <f t="shared" ref="AN55:AN57" si="844">SUM(AL55:AM55)</f>
        <v>0</v>
      </c>
      <c r="AO55" s="6">
        <f>SUM([1]Önkormányzat!$BN$146)</f>
        <v>0</v>
      </c>
      <c r="AP55" s="6"/>
      <c r="AQ55" s="6">
        <f t="shared" ref="AQ55:AQ57" si="845">SUM(AO55:AP55)</f>
        <v>0</v>
      </c>
      <c r="AR55" s="6"/>
      <c r="AS55" s="6"/>
      <c r="AT55" s="6">
        <f t="shared" ref="AT55:AT57" si="846">SUM(AR55:AS55)</f>
        <v>0</v>
      </c>
      <c r="AU55" s="6">
        <f>SUM([1]Önkormányzat!$CJ$146)</f>
        <v>0</v>
      </c>
      <c r="AV55" s="6"/>
      <c r="AW55" s="6">
        <f t="shared" ref="AW55:AW57" si="847">SUM(AU55:AV55)</f>
        <v>0</v>
      </c>
      <c r="AX55" s="6">
        <f>SUM([1]Önkormányzat!$BR$146)</f>
        <v>0</v>
      </c>
      <c r="AY55" s="6"/>
      <c r="AZ55" s="6">
        <f t="shared" ref="AZ55:AZ57" si="848">SUM(AX55:AY55)</f>
        <v>0</v>
      </c>
      <c r="BA55" s="6"/>
      <c r="BB55" s="6"/>
      <c r="BC55" s="6">
        <f t="shared" ref="BC55:BC57" si="849">SUM(BA55:BB55)</f>
        <v>0</v>
      </c>
      <c r="BD55" s="6">
        <f>SUM([1]Önkormányzat!$BW$146)</f>
        <v>0</v>
      </c>
      <c r="BE55" s="6"/>
      <c r="BF55" s="6">
        <f t="shared" ref="BF55:BF57" si="850">SUM(BD55:BE55)</f>
        <v>0</v>
      </c>
      <c r="BG55" s="6">
        <f>SUM([1]Önkormányzat!$BZ$146)</f>
        <v>0</v>
      </c>
      <c r="BH55" s="6"/>
      <c r="BI55" s="6">
        <f t="shared" ref="BI55:BI57" si="851">SUM(BG55:BH55)</f>
        <v>0</v>
      </c>
      <c r="BJ55" s="6"/>
      <c r="BK55" s="6"/>
      <c r="BL55" s="6">
        <f t="shared" ref="BL55:BL57" si="852">SUM(BJ55:BK55)</f>
        <v>0</v>
      </c>
      <c r="BM55" s="6">
        <f>SUM([1]Önkormányzat!$CI$146)</f>
        <v>0</v>
      </c>
      <c r="BN55" s="6"/>
      <c r="BO55" s="6">
        <f t="shared" ref="BO55:BO57" si="853">SUM(BM55:BN55)</f>
        <v>0</v>
      </c>
      <c r="BP55" s="6"/>
      <c r="BQ55" s="6"/>
      <c r="BR55" s="6">
        <f t="shared" ref="BR55:BR57" si="854">SUM(BP55:BQ55)</f>
        <v>0</v>
      </c>
      <c r="BS55" s="6">
        <f>SUM([1]Önkormányzat!$CV$146)</f>
        <v>0</v>
      </c>
      <c r="BT55" s="6"/>
      <c r="BU55" s="6">
        <f t="shared" ref="BU55:BU57" si="855">SUM(BS55:BT55)</f>
        <v>0</v>
      </c>
      <c r="BV55" s="6"/>
      <c r="BW55" s="6"/>
      <c r="BX55" s="6">
        <f t="shared" ref="BX55:BX57" si="856">SUM(BV55:BW55)</f>
        <v>0</v>
      </c>
      <c r="BY55" s="6">
        <f>SUM([1]Önkormányzat!$DD$146)</f>
        <v>0</v>
      </c>
      <c r="BZ55" s="6"/>
      <c r="CA55" s="6">
        <f t="shared" ref="CA55:CA57" si="857">SUM(BY55:BZ55)</f>
        <v>0</v>
      </c>
      <c r="CB55" s="6"/>
      <c r="CC55" s="6"/>
      <c r="CD55" s="6">
        <f t="shared" ref="CD55:CD57" si="858">SUM(CB55:CC55)</f>
        <v>0</v>
      </c>
      <c r="CE55" s="6"/>
      <c r="CF55" s="6"/>
      <c r="CG55" s="6">
        <f t="shared" ref="CG55:CG57" si="859">SUM(CE55:CF55)</f>
        <v>0</v>
      </c>
      <c r="CH55" s="6"/>
      <c r="CI55" s="6"/>
      <c r="CJ55" s="6">
        <f t="shared" ref="CJ55:CJ57" si="860">SUM(CH55:CI55)</f>
        <v>0</v>
      </c>
      <c r="CK55" s="6"/>
      <c r="CL55" s="6"/>
      <c r="CM55" s="6">
        <f t="shared" ref="CM55:CM57" si="861">SUM(CK55:CL55)</f>
        <v>0</v>
      </c>
      <c r="CN55" s="6"/>
      <c r="CO55" s="6"/>
      <c r="CP55" s="6">
        <f t="shared" ref="CP55:CP57" si="862">SUM(CN55:CO55)</f>
        <v>0</v>
      </c>
      <c r="CQ55" s="6"/>
      <c r="CR55" s="6"/>
      <c r="CS55" s="6">
        <f t="shared" ref="CS55:CS57" si="863">SUM(CQ55:CR55)</f>
        <v>0</v>
      </c>
      <c r="CT55" s="6"/>
      <c r="CU55" s="6"/>
      <c r="CV55" s="6">
        <f t="shared" ref="CV55:CV57" si="864">SUM(CT55:CU55)</f>
        <v>0</v>
      </c>
      <c r="CW55" s="6">
        <f>SUM([1]Önkormányzat!$EB$146)</f>
        <v>0</v>
      </c>
      <c r="CX55" s="6"/>
      <c r="CY55" s="6">
        <f t="shared" ref="CY55:CY57" si="865">SUM(CW55:CX55)</f>
        <v>0</v>
      </c>
      <c r="CZ55" s="6">
        <f>SUM([1]Önkormányzat!$AC$146)</f>
        <v>0</v>
      </c>
      <c r="DA55" s="6"/>
      <c r="DB55" s="6">
        <f t="shared" ref="DB55:DB57" si="866">SUM(CZ55:DA55)</f>
        <v>0</v>
      </c>
      <c r="DC55" s="6"/>
      <c r="DD55" s="6"/>
      <c r="DE55" s="6">
        <f t="shared" ref="DE55:DE57" si="867">SUM(DC55:DD55)</f>
        <v>0</v>
      </c>
      <c r="DF55" s="6">
        <f>SUM([1]Önkormányzat!$DN$146)</f>
        <v>0</v>
      </c>
      <c r="DG55" s="6"/>
      <c r="DH55" s="6">
        <f t="shared" ref="DH55:DH57" si="868">SUM(DF55:DG55)</f>
        <v>0</v>
      </c>
      <c r="DI55" s="6">
        <f>SUM([1]Önkormányzat!$EI$146)</f>
        <v>0</v>
      </c>
      <c r="DJ55" s="6"/>
      <c r="DK55" s="6">
        <f t="shared" ref="DK55:DK57" si="869">SUM(DI55:DJ55)</f>
        <v>0</v>
      </c>
      <c r="DL55" s="6"/>
      <c r="DM55" s="6"/>
      <c r="DN55" s="6">
        <f t="shared" ref="DN55:DN57" si="870">SUM(DL55:DM55)</f>
        <v>0</v>
      </c>
      <c r="DO55" s="6"/>
      <c r="DP55" s="6"/>
      <c r="DQ55" s="6">
        <f t="shared" ref="DQ55:DQ57" si="871">SUM(DO55:DP55)</f>
        <v>0</v>
      </c>
      <c r="DR55" s="595">
        <f t="shared" ref="DR55:DR57" si="872">B55+E55+H55+K55+N55+Q55+T55+W55+Z55+AC55+AF55+AI55+AL55+AO55+AR55+AU55+AX55+BA55+BD55+BG55+BJ55+BM55+BP55+BS55+BV55+BY55+CB55+CE55+CH55+CK55+CN55+CQ55+CT55+CW55+CZ55+DC55+DF55+DI55+DL55+DO55</f>
        <v>17803</v>
      </c>
      <c r="DS55" s="595">
        <f t="shared" ref="DS55:DS57" si="873">C55+F55+I55+L55+O55+R55+U55+X55+AA55+AD55+AG55+AJ55+AM55+AP55+AS55+AV55+AY55+BB55+BE55+BH55+BK55+BN55+BQ55+BT55+BW55+BZ55+CC55+CF55+CI55+CL55+CO55+CR55+CU55+CX55+DA55+DD55+DG55+DJ55+DM55+DP55</f>
        <v>0</v>
      </c>
      <c r="DT55" s="595">
        <f t="shared" ref="DT55:DT57" si="874">D55+G55+J55+M55+P55+S55+V55+Y55+AB55+AE55+AH55+AK55+AN55+AQ55+AT55+AW55+AZ55+BC55+BF55+BI55+BL55+BO55+BR55+BU55+BX55+CA55+CD55+CG55+CJ55+CM55+CP55+CS55+CV55+CY55+DB55+DE55+DH55+DK55+DN55+DQ55</f>
        <v>17803</v>
      </c>
      <c r="DU55" s="7"/>
      <c r="DV55" s="7"/>
      <c r="DW55" s="7"/>
      <c r="DX55" s="6"/>
      <c r="DY55" s="6"/>
      <c r="DZ55" s="6"/>
      <c r="EA55" s="6"/>
      <c r="EB55" s="6"/>
      <c r="EC55" s="6"/>
      <c r="ED55" s="6"/>
      <c r="EE55" s="6"/>
      <c r="EF55" s="6">
        <f t="shared" ref="EF55:EF57" si="875">SUM(ED55:EE55)</f>
        <v>0</v>
      </c>
      <c r="EG55" s="6"/>
      <c r="EH55" s="6"/>
      <c r="EI55" s="6">
        <f t="shared" ref="EI55:EI57" si="876">SUM(EG55:EH55)</f>
        <v>0</v>
      </c>
      <c r="EJ55" s="6"/>
      <c r="EK55" s="6"/>
      <c r="EL55" s="6">
        <f t="shared" ref="EL55:EL57" si="877">SUM(EJ55:EK55)</f>
        <v>0</v>
      </c>
      <c r="EM55" s="6"/>
      <c r="EN55" s="6"/>
      <c r="EO55" s="6">
        <f t="shared" ref="EO55:EO57" si="878">SUM(EM55:EN55)</f>
        <v>0</v>
      </c>
      <c r="EP55" s="6"/>
      <c r="EQ55" s="6"/>
      <c r="ER55" s="6">
        <f t="shared" ref="ER55:ER57" si="879">SUM(EP55:EQ55)</f>
        <v>0</v>
      </c>
      <c r="ES55" s="6"/>
      <c r="ET55" s="6"/>
      <c r="EU55" s="6">
        <f t="shared" ref="EU55:EU57" si="880">SUM(ES55:ET55)</f>
        <v>0</v>
      </c>
      <c r="EV55" s="595">
        <f t="shared" ref="EV55:EV57" si="881">SUM(DU55+DX55+EA55+ED55+EG55+EJ55+EM55+EP55+ES55)</f>
        <v>0</v>
      </c>
      <c r="EW55" s="595">
        <f t="shared" ref="EW55:EW57" si="882">SUM(DV55+DY55+EB55+EE55+EH55+EK55+EN55+EQ55+ET55)</f>
        <v>0</v>
      </c>
      <c r="EX55" s="595">
        <f t="shared" ref="EX55:EX57" si="883">SUM(DW55+DZ55+EC55+EF55+EI55+EL55+EO55+ER55+EU55)</f>
        <v>0</v>
      </c>
      <c r="EY55" s="6"/>
      <c r="EZ55" s="6"/>
      <c r="FA55" s="6"/>
      <c r="FB55" s="6"/>
      <c r="FC55" s="6"/>
      <c r="FD55" s="6">
        <f t="shared" ref="FD55:FD57" si="884">SUM(FB55:FC55)</f>
        <v>0</v>
      </c>
      <c r="FE55" s="6"/>
      <c r="FF55" s="6"/>
      <c r="FG55" s="6">
        <f t="shared" ref="FG55:FG57" si="885">SUM(FE55:FF55)</f>
        <v>0</v>
      </c>
      <c r="FH55" s="6"/>
      <c r="FI55" s="6"/>
      <c r="FJ55" s="6">
        <f t="shared" ref="FJ55:FJ57" si="886">SUM(FH55:FI55)</f>
        <v>0</v>
      </c>
      <c r="FK55" s="6"/>
      <c r="FL55" s="6"/>
      <c r="FM55" s="6">
        <f t="shared" ref="FM55:FM57" si="887">SUM(FK55:FL55)</f>
        <v>0</v>
      </c>
      <c r="FN55" s="6"/>
      <c r="FO55" s="6"/>
      <c r="FP55" s="6">
        <f t="shared" ref="FP55:FP57" si="888">SUM(FN55:FO55)</f>
        <v>0</v>
      </c>
      <c r="FQ55" s="6"/>
      <c r="FR55" s="6"/>
      <c r="FS55" s="6">
        <f t="shared" ref="FS55:FS57" si="889">SUM(FQ55:FR55)</f>
        <v>0</v>
      </c>
      <c r="FT55" s="6"/>
      <c r="FU55" s="6"/>
      <c r="FV55" s="6">
        <f t="shared" ref="FV55:FV57" si="890">SUM(FT55:FU55)</f>
        <v>0</v>
      </c>
      <c r="FW55" s="6"/>
      <c r="FX55" s="6"/>
      <c r="FY55" s="6">
        <f t="shared" ref="FY55:FY57" si="891">SUM(FW55:FX55)</f>
        <v>0</v>
      </c>
      <c r="FZ55" s="6"/>
      <c r="GA55" s="6"/>
      <c r="GB55" s="6">
        <f t="shared" ref="GB55:GB57" si="892">SUM(FZ55:GA55)</f>
        <v>0</v>
      </c>
      <c r="GC55" s="6"/>
      <c r="GD55" s="6"/>
      <c r="GE55" s="6">
        <f t="shared" ref="GE55:GE57" si="893">SUM(GC55:GD55)</f>
        <v>0</v>
      </c>
      <c r="GF55" s="6"/>
      <c r="GG55" s="6"/>
      <c r="GH55" s="6">
        <f t="shared" ref="GH55:GH57" si="894">SUM(GF55:GG55)</f>
        <v>0</v>
      </c>
      <c r="GI55" s="6"/>
      <c r="GJ55" s="6"/>
      <c r="GK55" s="6">
        <f t="shared" ref="GK55:GK57" si="895">SUM(GI55:GJ55)</f>
        <v>0</v>
      </c>
      <c r="GL55" s="595">
        <f t="shared" ref="GL55:GL57" si="896">SUM(EY55+FB55+FE55+FH55+FK55+FN55+FQ55+FT55+FW55+FZ55+GC55+GF55+GI55)</f>
        <v>0</v>
      </c>
      <c r="GM55" s="595">
        <f t="shared" ref="GM55:GM57" si="897">SUM(EZ55+FC55+FF55+FI55+FL55+FO55+FR55+FU55+FX55+GA55+GD55+GG55+GJ55)</f>
        <v>0</v>
      </c>
      <c r="GN55" s="595">
        <f t="shared" ref="GN55:GN57" si="898">SUM(FA55+FD55+FG55+FJ55+FM55+FP55+FS55+FV55+FY55+GB55+GE55+GH55+GK55)</f>
        <v>0</v>
      </c>
      <c r="GO55" s="7"/>
      <c r="GP55" s="7"/>
      <c r="GQ55" s="7">
        <f t="shared" ref="GQ55:GQ57" si="899">SUM(GO55:GP55)</f>
        <v>0</v>
      </c>
      <c r="GR55" s="7"/>
      <c r="GS55" s="7"/>
      <c r="GT55" s="7">
        <f t="shared" ref="GT55:GT57" si="900">SUM(GR55:GS55)</f>
        <v>0</v>
      </c>
      <c r="GU55" s="7"/>
      <c r="GV55" s="7"/>
      <c r="GW55" s="7">
        <f t="shared" ref="GW55:GW57" si="901">SUM(GU55:GV55)</f>
        <v>0</v>
      </c>
      <c r="GX55" s="7">
        <f>GL55+GO55+GR55+GU55</f>
        <v>0</v>
      </c>
      <c r="GY55" s="7">
        <f t="shared" ref="GY55:GZ57" si="902">GM55+GP55+GS55+GV55</f>
        <v>0</v>
      </c>
      <c r="GZ55" s="7">
        <f t="shared" si="902"/>
        <v>0</v>
      </c>
      <c r="HA55" s="344">
        <f t="shared" si="67"/>
        <v>17803</v>
      </c>
      <c r="HB55" s="344">
        <f t="shared" ref="HB55:HB57" si="903">DS55+EW55+GY55</f>
        <v>0</v>
      </c>
      <c r="HC55" s="131">
        <f t="shared" ref="HC55:HC57" si="904">DT55+EX55+GZ55</f>
        <v>17803</v>
      </c>
    </row>
    <row r="56" spans="1:211" s="12" customFormat="1" x14ac:dyDescent="0.2">
      <c r="A56" s="120" t="s">
        <v>423</v>
      </c>
      <c r="B56" s="6"/>
      <c r="C56" s="6"/>
      <c r="D56" s="6">
        <f t="shared" si="832"/>
        <v>0</v>
      </c>
      <c r="E56" s="6"/>
      <c r="F56" s="6"/>
      <c r="G56" s="6">
        <f t="shared" si="833"/>
        <v>0</v>
      </c>
      <c r="H56" s="6"/>
      <c r="I56" s="6"/>
      <c r="J56" s="6">
        <f t="shared" si="834"/>
        <v>0</v>
      </c>
      <c r="K56" s="6"/>
      <c r="L56" s="6"/>
      <c r="M56" s="6">
        <f t="shared" si="835"/>
        <v>0</v>
      </c>
      <c r="N56" s="6"/>
      <c r="O56" s="6"/>
      <c r="P56" s="6">
        <f t="shared" si="836"/>
        <v>0</v>
      </c>
      <c r="Q56" s="6"/>
      <c r="R56" s="6"/>
      <c r="S56" s="6">
        <f t="shared" si="837"/>
        <v>0</v>
      </c>
      <c r="T56" s="6"/>
      <c r="U56" s="6"/>
      <c r="V56" s="6">
        <f t="shared" si="838"/>
        <v>0</v>
      </c>
      <c r="W56" s="6"/>
      <c r="X56" s="6"/>
      <c r="Y56" s="6">
        <f t="shared" si="839"/>
        <v>0</v>
      </c>
      <c r="Z56" s="6"/>
      <c r="AA56" s="6"/>
      <c r="AB56" s="6">
        <f t="shared" si="840"/>
        <v>0</v>
      </c>
      <c r="AC56" s="6"/>
      <c r="AD56" s="6"/>
      <c r="AE56" s="6">
        <f t="shared" si="841"/>
        <v>0</v>
      </c>
      <c r="AF56" s="6"/>
      <c r="AG56" s="6"/>
      <c r="AH56" s="6">
        <f t="shared" si="842"/>
        <v>0</v>
      </c>
      <c r="AI56" s="6"/>
      <c r="AJ56" s="6"/>
      <c r="AK56" s="6">
        <f t="shared" si="843"/>
        <v>0</v>
      </c>
      <c r="AL56" s="6"/>
      <c r="AM56" s="6"/>
      <c r="AN56" s="6">
        <f t="shared" si="844"/>
        <v>0</v>
      </c>
      <c r="AO56" s="6"/>
      <c r="AP56" s="6"/>
      <c r="AQ56" s="6">
        <f t="shared" si="845"/>
        <v>0</v>
      </c>
      <c r="AR56" s="6"/>
      <c r="AS56" s="6"/>
      <c r="AT56" s="6">
        <f t="shared" si="846"/>
        <v>0</v>
      </c>
      <c r="AU56" s="6"/>
      <c r="AV56" s="6"/>
      <c r="AW56" s="6">
        <f t="shared" si="847"/>
        <v>0</v>
      </c>
      <c r="AX56" s="6"/>
      <c r="AY56" s="6"/>
      <c r="AZ56" s="6">
        <f t="shared" si="848"/>
        <v>0</v>
      </c>
      <c r="BA56" s="6"/>
      <c r="BB56" s="6"/>
      <c r="BC56" s="6">
        <f t="shared" si="849"/>
        <v>0</v>
      </c>
      <c r="BD56" s="6"/>
      <c r="BE56" s="6"/>
      <c r="BF56" s="6">
        <f t="shared" si="850"/>
        <v>0</v>
      </c>
      <c r="BG56" s="6"/>
      <c r="BH56" s="6"/>
      <c r="BI56" s="6">
        <f t="shared" si="851"/>
        <v>0</v>
      </c>
      <c r="BJ56" s="6"/>
      <c r="BK56" s="6"/>
      <c r="BL56" s="6">
        <f t="shared" si="852"/>
        <v>0</v>
      </c>
      <c r="BM56" s="6"/>
      <c r="BN56" s="6"/>
      <c r="BO56" s="6">
        <f t="shared" si="853"/>
        <v>0</v>
      </c>
      <c r="BP56" s="6"/>
      <c r="BQ56" s="6"/>
      <c r="BR56" s="6">
        <f t="shared" si="854"/>
        <v>0</v>
      </c>
      <c r="BS56" s="6"/>
      <c r="BT56" s="6"/>
      <c r="BU56" s="6">
        <f t="shared" si="855"/>
        <v>0</v>
      </c>
      <c r="BV56" s="6"/>
      <c r="BW56" s="6"/>
      <c r="BX56" s="6">
        <f t="shared" si="856"/>
        <v>0</v>
      </c>
      <c r="BY56" s="6"/>
      <c r="BZ56" s="6"/>
      <c r="CA56" s="6">
        <f t="shared" si="857"/>
        <v>0</v>
      </c>
      <c r="CB56" s="6"/>
      <c r="CC56" s="6"/>
      <c r="CD56" s="6">
        <f t="shared" si="858"/>
        <v>0</v>
      </c>
      <c r="CE56" s="6"/>
      <c r="CF56" s="6"/>
      <c r="CG56" s="6">
        <f t="shared" si="859"/>
        <v>0</v>
      </c>
      <c r="CH56" s="6"/>
      <c r="CI56" s="6"/>
      <c r="CJ56" s="6">
        <f t="shared" si="860"/>
        <v>0</v>
      </c>
      <c r="CK56" s="6"/>
      <c r="CL56" s="6"/>
      <c r="CM56" s="6">
        <f t="shared" si="861"/>
        <v>0</v>
      </c>
      <c r="CN56" s="6"/>
      <c r="CO56" s="6"/>
      <c r="CP56" s="6">
        <f t="shared" si="862"/>
        <v>0</v>
      </c>
      <c r="CQ56" s="6"/>
      <c r="CR56" s="6"/>
      <c r="CS56" s="6">
        <f t="shared" si="863"/>
        <v>0</v>
      </c>
      <c r="CT56" s="6"/>
      <c r="CU56" s="6"/>
      <c r="CV56" s="6">
        <f t="shared" si="864"/>
        <v>0</v>
      </c>
      <c r="CW56" s="6"/>
      <c r="CX56" s="6"/>
      <c r="CY56" s="6">
        <f t="shared" si="865"/>
        <v>0</v>
      </c>
      <c r="CZ56" s="6"/>
      <c r="DA56" s="6"/>
      <c r="DB56" s="6">
        <f t="shared" si="866"/>
        <v>0</v>
      </c>
      <c r="DC56" s="6"/>
      <c r="DD56" s="6"/>
      <c r="DE56" s="6">
        <f t="shared" si="867"/>
        <v>0</v>
      </c>
      <c r="DF56" s="6"/>
      <c r="DG56" s="6"/>
      <c r="DH56" s="6">
        <f t="shared" si="868"/>
        <v>0</v>
      </c>
      <c r="DI56" s="6"/>
      <c r="DJ56" s="6"/>
      <c r="DK56" s="6">
        <f t="shared" si="869"/>
        <v>0</v>
      </c>
      <c r="DL56" s="6"/>
      <c r="DM56" s="6"/>
      <c r="DN56" s="6">
        <f t="shared" si="870"/>
        <v>0</v>
      </c>
      <c r="DO56" s="6"/>
      <c r="DP56" s="6"/>
      <c r="DQ56" s="6">
        <f t="shared" si="871"/>
        <v>0</v>
      </c>
      <c r="DR56" s="595">
        <f t="shared" si="872"/>
        <v>0</v>
      </c>
      <c r="DS56" s="595">
        <f t="shared" si="873"/>
        <v>0</v>
      </c>
      <c r="DT56" s="595">
        <f t="shared" si="874"/>
        <v>0</v>
      </c>
      <c r="DU56" s="7"/>
      <c r="DV56" s="7"/>
      <c r="DW56" s="7"/>
      <c r="DX56" s="6"/>
      <c r="DY56" s="6"/>
      <c r="DZ56" s="6"/>
      <c r="EA56" s="6"/>
      <c r="EB56" s="6"/>
      <c r="EC56" s="6"/>
      <c r="ED56" s="6"/>
      <c r="EE56" s="6"/>
      <c r="EF56" s="6">
        <f t="shared" si="875"/>
        <v>0</v>
      </c>
      <c r="EG56" s="6"/>
      <c r="EH56" s="6"/>
      <c r="EI56" s="6">
        <f t="shared" si="876"/>
        <v>0</v>
      </c>
      <c r="EJ56" s="6"/>
      <c r="EK56" s="6"/>
      <c r="EL56" s="6">
        <f t="shared" si="877"/>
        <v>0</v>
      </c>
      <c r="EM56" s="6"/>
      <c r="EN56" s="6"/>
      <c r="EO56" s="6">
        <f t="shared" si="878"/>
        <v>0</v>
      </c>
      <c r="EP56" s="6"/>
      <c r="EQ56" s="6"/>
      <c r="ER56" s="6">
        <f t="shared" si="879"/>
        <v>0</v>
      </c>
      <c r="ES56" s="6"/>
      <c r="ET56" s="6"/>
      <c r="EU56" s="6">
        <f t="shared" si="880"/>
        <v>0</v>
      </c>
      <c r="EV56" s="595">
        <f t="shared" si="881"/>
        <v>0</v>
      </c>
      <c r="EW56" s="595">
        <f t="shared" si="882"/>
        <v>0</v>
      </c>
      <c r="EX56" s="595">
        <f t="shared" si="883"/>
        <v>0</v>
      </c>
      <c r="EY56" s="6"/>
      <c r="EZ56" s="6"/>
      <c r="FA56" s="6"/>
      <c r="FB56" s="6"/>
      <c r="FC56" s="6"/>
      <c r="FD56" s="6">
        <f t="shared" si="884"/>
        <v>0</v>
      </c>
      <c r="FE56" s="6"/>
      <c r="FF56" s="6"/>
      <c r="FG56" s="6">
        <f t="shared" si="885"/>
        <v>0</v>
      </c>
      <c r="FH56" s="6"/>
      <c r="FI56" s="6"/>
      <c r="FJ56" s="6">
        <f t="shared" si="886"/>
        <v>0</v>
      </c>
      <c r="FK56" s="6"/>
      <c r="FL56" s="6"/>
      <c r="FM56" s="6">
        <f t="shared" si="887"/>
        <v>0</v>
      </c>
      <c r="FN56" s="6"/>
      <c r="FO56" s="6"/>
      <c r="FP56" s="6">
        <f t="shared" si="888"/>
        <v>0</v>
      </c>
      <c r="FQ56" s="6"/>
      <c r="FR56" s="6"/>
      <c r="FS56" s="6">
        <f t="shared" si="889"/>
        <v>0</v>
      </c>
      <c r="FT56" s="6"/>
      <c r="FU56" s="6"/>
      <c r="FV56" s="6">
        <f t="shared" si="890"/>
        <v>0</v>
      </c>
      <c r="FW56" s="6"/>
      <c r="FX56" s="6"/>
      <c r="FY56" s="6">
        <f t="shared" si="891"/>
        <v>0</v>
      </c>
      <c r="FZ56" s="6"/>
      <c r="GA56" s="6"/>
      <c r="GB56" s="6">
        <f t="shared" si="892"/>
        <v>0</v>
      </c>
      <c r="GC56" s="6"/>
      <c r="GD56" s="6"/>
      <c r="GE56" s="6">
        <f t="shared" si="893"/>
        <v>0</v>
      </c>
      <c r="GF56" s="6"/>
      <c r="GG56" s="6"/>
      <c r="GH56" s="6">
        <f t="shared" si="894"/>
        <v>0</v>
      </c>
      <c r="GI56" s="6"/>
      <c r="GJ56" s="6"/>
      <c r="GK56" s="6">
        <f t="shared" si="895"/>
        <v>0</v>
      </c>
      <c r="GL56" s="595">
        <f t="shared" si="896"/>
        <v>0</v>
      </c>
      <c r="GM56" s="595">
        <f t="shared" si="897"/>
        <v>0</v>
      </c>
      <c r="GN56" s="595">
        <f t="shared" si="898"/>
        <v>0</v>
      </c>
      <c r="GO56" s="7"/>
      <c r="GP56" s="7"/>
      <c r="GQ56" s="7">
        <f t="shared" si="899"/>
        <v>0</v>
      </c>
      <c r="GR56" s="7"/>
      <c r="GS56" s="7"/>
      <c r="GT56" s="7">
        <f t="shared" si="900"/>
        <v>0</v>
      </c>
      <c r="GU56" s="7"/>
      <c r="GV56" s="7"/>
      <c r="GW56" s="7">
        <f t="shared" si="901"/>
        <v>0</v>
      </c>
      <c r="GX56" s="7">
        <f>GL56+GO56+GR56+GU56</f>
        <v>0</v>
      </c>
      <c r="GY56" s="7">
        <f t="shared" si="902"/>
        <v>0</v>
      </c>
      <c r="GZ56" s="7">
        <f t="shared" si="902"/>
        <v>0</v>
      </c>
      <c r="HA56" s="344">
        <f t="shared" si="67"/>
        <v>0</v>
      </c>
      <c r="HB56" s="344">
        <f t="shared" si="903"/>
        <v>0</v>
      </c>
      <c r="HC56" s="131">
        <f t="shared" si="904"/>
        <v>0</v>
      </c>
    </row>
    <row r="57" spans="1:211" x14ac:dyDescent="0.2">
      <c r="A57" s="122" t="s">
        <v>424</v>
      </c>
      <c r="B57" s="6">
        <f>SUM([1]Önkormányzat!$F$150)</f>
        <v>0</v>
      </c>
      <c r="C57" s="6"/>
      <c r="D57" s="6">
        <f t="shared" si="832"/>
        <v>0</v>
      </c>
      <c r="E57" s="6"/>
      <c r="F57" s="6"/>
      <c r="G57" s="6">
        <f t="shared" si="833"/>
        <v>0</v>
      </c>
      <c r="H57" s="6"/>
      <c r="I57" s="6"/>
      <c r="J57" s="6">
        <f t="shared" si="834"/>
        <v>0</v>
      </c>
      <c r="K57" s="6"/>
      <c r="L57" s="6"/>
      <c r="M57" s="6">
        <f t="shared" si="835"/>
        <v>0</v>
      </c>
      <c r="N57" s="6"/>
      <c r="O57" s="6"/>
      <c r="P57" s="6">
        <f t="shared" si="836"/>
        <v>0</v>
      </c>
      <c r="Q57" s="6"/>
      <c r="R57" s="6"/>
      <c r="S57" s="6">
        <f t="shared" si="837"/>
        <v>0</v>
      </c>
      <c r="T57" s="6">
        <f>SUM([1]Önkormányzat!$AN$150)</f>
        <v>0</v>
      </c>
      <c r="U57" s="6"/>
      <c r="V57" s="6">
        <f t="shared" si="838"/>
        <v>0</v>
      </c>
      <c r="W57" s="6">
        <f>SUM([1]Önkormányzat!$AQ$150)</f>
        <v>0</v>
      </c>
      <c r="X57" s="6"/>
      <c r="Y57" s="6">
        <f t="shared" si="839"/>
        <v>0</v>
      </c>
      <c r="Z57" s="6">
        <f>EV63+GX63</f>
        <v>6038363</v>
      </c>
      <c r="AA57" s="6">
        <f t="shared" ref="AA57:AB57" si="905">EW63+GY63</f>
        <v>-5413</v>
      </c>
      <c r="AB57" s="6">
        <f t="shared" si="905"/>
        <v>6032950</v>
      </c>
      <c r="AC57" s="6">
        <f>SUM([1]Önkormányzat!$AZ$150)</f>
        <v>0</v>
      </c>
      <c r="AD57" s="6"/>
      <c r="AE57" s="6">
        <f t="shared" si="841"/>
        <v>0</v>
      </c>
      <c r="AF57" s="6">
        <f>SUM([1]Önkormányzat!$U$150)</f>
        <v>0</v>
      </c>
      <c r="AG57" s="6"/>
      <c r="AH57" s="6">
        <f t="shared" si="842"/>
        <v>0</v>
      </c>
      <c r="AI57" s="6">
        <f>SUM([1]Önkormányzat!$Y$150)</f>
        <v>0</v>
      </c>
      <c r="AJ57" s="6"/>
      <c r="AK57" s="6">
        <f t="shared" si="843"/>
        <v>0</v>
      </c>
      <c r="AL57" s="6">
        <f>SUM([1]Önkormányzat!$BG$150)</f>
        <v>0</v>
      </c>
      <c r="AM57" s="6"/>
      <c r="AN57" s="6">
        <f t="shared" si="844"/>
        <v>0</v>
      </c>
      <c r="AO57" s="6">
        <f>SUM([1]Önkormányzat!$BN$150)</f>
        <v>0</v>
      </c>
      <c r="AP57" s="6"/>
      <c r="AQ57" s="6">
        <f t="shared" si="845"/>
        <v>0</v>
      </c>
      <c r="AR57" s="6"/>
      <c r="AS57" s="6"/>
      <c r="AT57" s="6">
        <f t="shared" si="846"/>
        <v>0</v>
      </c>
      <c r="AU57" s="6">
        <f>SUM([1]Önkormányzat!$CJ$150)</f>
        <v>0</v>
      </c>
      <c r="AV57" s="6"/>
      <c r="AW57" s="6">
        <f t="shared" si="847"/>
        <v>0</v>
      </c>
      <c r="AX57" s="6">
        <f>SUM([1]Önkormányzat!$BR$150)</f>
        <v>0</v>
      </c>
      <c r="AY57" s="6"/>
      <c r="AZ57" s="6">
        <f t="shared" si="848"/>
        <v>0</v>
      </c>
      <c r="BA57" s="6"/>
      <c r="BB57" s="6"/>
      <c r="BC57" s="6">
        <f t="shared" si="849"/>
        <v>0</v>
      </c>
      <c r="BD57" s="6">
        <f>SUM([1]Önkormányzat!$BW$150)</f>
        <v>0</v>
      </c>
      <c r="BE57" s="6"/>
      <c r="BF57" s="6">
        <f t="shared" si="850"/>
        <v>0</v>
      </c>
      <c r="BG57" s="6">
        <f>SUM([1]Önkormányzat!$BZ$150)</f>
        <v>0</v>
      </c>
      <c r="BH57" s="6"/>
      <c r="BI57" s="6">
        <f t="shared" si="851"/>
        <v>0</v>
      </c>
      <c r="BJ57" s="6"/>
      <c r="BK57" s="6"/>
      <c r="BL57" s="6">
        <f t="shared" si="852"/>
        <v>0</v>
      </c>
      <c r="BM57" s="6">
        <f>SUM([1]Önkormányzat!$CI$150)</f>
        <v>0</v>
      </c>
      <c r="BN57" s="6"/>
      <c r="BO57" s="6">
        <f t="shared" si="853"/>
        <v>0</v>
      </c>
      <c r="BP57" s="6"/>
      <c r="BQ57" s="6"/>
      <c r="BR57" s="6">
        <f t="shared" si="854"/>
        <v>0</v>
      </c>
      <c r="BS57" s="6">
        <f>SUM([1]Önkormányzat!$CV$150)</f>
        <v>0</v>
      </c>
      <c r="BT57" s="6"/>
      <c r="BU57" s="6">
        <f t="shared" si="855"/>
        <v>0</v>
      </c>
      <c r="BV57" s="6"/>
      <c r="BW57" s="6"/>
      <c r="BX57" s="6">
        <f t="shared" si="856"/>
        <v>0</v>
      </c>
      <c r="BY57" s="6">
        <f>SUM([1]Önkormányzat!$DD$150)</f>
        <v>0</v>
      </c>
      <c r="BZ57" s="6"/>
      <c r="CA57" s="6">
        <f t="shared" si="857"/>
        <v>0</v>
      </c>
      <c r="CB57" s="6"/>
      <c r="CC57" s="6"/>
      <c r="CD57" s="6">
        <f t="shared" si="858"/>
        <v>0</v>
      </c>
      <c r="CE57" s="6"/>
      <c r="CF57" s="6"/>
      <c r="CG57" s="6">
        <f t="shared" si="859"/>
        <v>0</v>
      </c>
      <c r="CH57" s="6"/>
      <c r="CI57" s="6"/>
      <c r="CJ57" s="6">
        <f t="shared" si="860"/>
        <v>0</v>
      </c>
      <c r="CK57" s="6"/>
      <c r="CL57" s="6"/>
      <c r="CM57" s="6">
        <f t="shared" si="861"/>
        <v>0</v>
      </c>
      <c r="CN57" s="6"/>
      <c r="CO57" s="6"/>
      <c r="CP57" s="6">
        <f t="shared" si="862"/>
        <v>0</v>
      </c>
      <c r="CQ57" s="6"/>
      <c r="CR57" s="6"/>
      <c r="CS57" s="6">
        <f t="shared" si="863"/>
        <v>0</v>
      </c>
      <c r="CT57" s="6"/>
      <c r="CU57" s="6"/>
      <c r="CV57" s="6">
        <f t="shared" si="864"/>
        <v>0</v>
      </c>
      <c r="CW57" s="6">
        <f>SUM([1]Önkormányzat!$EB$150)</f>
        <v>0</v>
      </c>
      <c r="CX57" s="6"/>
      <c r="CY57" s="6">
        <f t="shared" si="865"/>
        <v>0</v>
      </c>
      <c r="CZ57" s="6">
        <f>SUM([1]Önkormányzat!$AC$150)</f>
        <v>0</v>
      </c>
      <c r="DA57" s="6"/>
      <c r="DB57" s="6">
        <f t="shared" si="866"/>
        <v>0</v>
      </c>
      <c r="DC57" s="6"/>
      <c r="DD57" s="6"/>
      <c r="DE57" s="6">
        <f t="shared" si="867"/>
        <v>0</v>
      </c>
      <c r="DF57" s="6">
        <f>SUM([1]Önkormányzat!$DN$150)</f>
        <v>0</v>
      </c>
      <c r="DG57" s="6"/>
      <c r="DH57" s="6">
        <f t="shared" si="868"/>
        <v>0</v>
      </c>
      <c r="DI57" s="6">
        <f>SUM([1]Önkormányzat!$EI$150)</f>
        <v>0</v>
      </c>
      <c r="DJ57" s="6"/>
      <c r="DK57" s="6">
        <f t="shared" si="869"/>
        <v>0</v>
      </c>
      <c r="DL57" s="6"/>
      <c r="DM57" s="6"/>
      <c r="DN57" s="6">
        <f t="shared" si="870"/>
        <v>0</v>
      </c>
      <c r="DO57" s="6"/>
      <c r="DP57" s="6"/>
      <c r="DQ57" s="6">
        <f t="shared" si="871"/>
        <v>0</v>
      </c>
      <c r="DR57" s="595">
        <f t="shared" si="872"/>
        <v>6038363</v>
      </c>
      <c r="DS57" s="595">
        <f t="shared" si="873"/>
        <v>-5413</v>
      </c>
      <c r="DT57" s="595">
        <f t="shared" si="874"/>
        <v>6032950</v>
      </c>
      <c r="DU57" s="7"/>
      <c r="DV57" s="7"/>
      <c r="DW57" s="7"/>
      <c r="DX57" s="6"/>
      <c r="DY57" s="6"/>
      <c r="DZ57" s="6"/>
      <c r="EA57" s="6"/>
      <c r="EB57" s="6"/>
      <c r="EC57" s="6"/>
      <c r="ED57" s="6">
        <f>SUM([1]Hivatal!$V$199)</f>
        <v>0</v>
      </c>
      <c r="EE57" s="6"/>
      <c r="EF57" s="6">
        <f t="shared" si="875"/>
        <v>0</v>
      </c>
      <c r="EG57" s="6">
        <f>SUM([1]Hivatal!$Z$199)</f>
        <v>0</v>
      </c>
      <c r="EH57" s="6"/>
      <c r="EI57" s="6">
        <f t="shared" si="876"/>
        <v>0</v>
      </c>
      <c r="EJ57" s="6">
        <f>SUM([1]Hivatal!$AJ$199)</f>
        <v>0</v>
      </c>
      <c r="EK57" s="6"/>
      <c r="EL57" s="6">
        <f t="shared" si="877"/>
        <v>0</v>
      </c>
      <c r="EM57" s="6">
        <f>SUM([1]Hivatal!$AD$199)</f>
        <v>0</v>
      </c>
      <c r="EN57" s="6"/>
      <c r="EO57" s="6">
        <f t="shared" si="878"/>
        <v>0</v>
      </c>
      <c r="EP57" s="6">
        <f>SUM([1]Hivatal!$AR$199)</f>
        <v>0</v>
      </c>
      <c r="EQ57" s="6"/>
      <c r="ER57" s="6">
        <f t="shared" si="879"/>
        <v>0</v>
      </c>
      <c r="ES57" s="6">
        <f>SUM([1]Hivatal!$AZ$199)</f>
        <v>0</v>
      </c>
      <c r="ET57" s="6"/>
      <c r="EU57" s="6">
        <f t="shared" si="880"/>
        <v>0</v>
      </c>
      <c r="EV57" s="595">
        <f t="shared" si="881"/>
        <v>0</v>
      </c>
      <c r="EW57" s="595">
        <f t="shared" si="882"/>
        <v>0</v>
      </c>
      <c r="EX57" s="595">
        <f t="shared" si="883"/>
        <v>0</v>
      </c>
      <c r="EY57" s="6"/>
      <c r="EZ57" s="6"/>
      <c r="FA57" s="6"/>
      <c r="FB57" s="6"/>
      <c r="FC57" s="6"/>
      <c r="FD57" s="6">
        <f t="shared" si="884"/>
        <v>0</v>
      </c>
      <c r="FE57" s="6"/>
      <c r="FF57" s="6"/>
      <c r="FG57" s="6">
        <f t="shared" si="885"/>
        <v>0</v>
      </c>
      <c r="FH57" s="6"/>
      <c r="FI57" s="6"/>
      <c r="FJ57" s="6">
        <f t="shared" si="886"/>
        <v>0</v>
      </c>
      <c r="FK57" s="6"/>
      <c r="FL57" s="6"/>
      <c r="FM57" s="6">
        <f t="shared" si="887"/>
        <v>0</v>
      </c>
      <c r="FN57" s="6"/>
      <c r="FO57" s="6"/>
      <c r="FP57" s="6">
        <f t="shared" si="888"/>
        <v>0</v>
      </c>
      <c r="FQ57" s="6"/>
      <c r="FR57" s="6"/>
      <c r="FS57" s="6">
        <f t="shared" si="889"/>
        <v>0</v>
      </c>
      <c r="FT57" s="6"/>
      <c r="FU57" s="6"/>
      <c r="FV57" s="6">
        <f t="shared" si="890"/>
        <v>0</v>
      </c>
      <c r="FW57" s="6"/>
      <c r="FX57" s="6"/>
      <c r="FY57" s="6">
        <f t="shared" si="891"/>
        <v>0</v>
      </c>
      <c r="FZ57" s="6"/>
      <c r="GA57" s="6"/>
      <c r="GB57" s="6">
        <f t="shared" si="892"/>
        <v>0</v>
      </c>
      <c r="GC57" s="6"/>
      <c r="GD57" s="6"/>
      <c r="GE57" s="6">
        <f t="shared" si="893"/>
        <v>0</v>
      </c>
      <c r="GF57" s="6"/>
      <c r="GG57" s="6"/>
      <c r="GH57" s="6">
        <f t="shared" si="894"/>
        <v>0</v>
      </c>
      <c r="GI57" s="6"/>
      <c r="GJ57" s="6"/>
      <c r="GK57" s="6">
        <f t="shared" si="895"/>
        <v>0</v>
      </c>
      <c r="GL57" s="595">
        <f t="shared" si="896"/>
        <v>0</v>
      </c>
      <c r="GM57" s="595">
        <f t="shared" si="897"/>
        <v>0</v>
      </c>
      <c r="GN57" s="595">
        <f t="shared" si="898"/>
        <v>0</v>
      </c>
      <c r="GO57" s="7"/>
      <c r="GP57" s="7"/>
      <c r="GQ57" s="7">
        <f t="shared" si="899"/>
        <v>0</v>
      </c>
      <c r="GR57" s="7"/>
      <c r="GS57" s="7"/>
      <c r="GT57" s="7">
        <f t="shared" si="900"/>
        <v>0</v>
      </c>
      <c r="GU57" s="7"/>
      <c r="GV57" s="7"/>
      <c r="GW57" s="7">
        <f t="shared" si="901"/>
        <v>0</v>
      </c>
      <c r="GX57" s="7">
        <f>GL57+GO57+GR57+GU57</f>
        <v>0</v>
      </c>
      <c r="GY57" s="7">
        <f t="shared" si="902"/>
        <v>0</v>
      </c>
      <c r="GZ57" s="7">
        <f t="shared" si="902"/>
        <v>0</v>
      </c>
      <c r="HA57" s="344">
        <f t="shared" si="67"/>
        <v>6038363</v>
      </c>
      <c r="HB57" s="344">
        <f t="shared" si="903"/>
        <v>-5413</v>
      </c>
      <c r="HC57" s="131">
        <f t="shared" si="904"/>
        <v>6032950</v>
      </c>
    </row>
    <row r="58" spans="1:211" s="12" customFormat="1" x14ac:dyDescent="0.2">
      <c r="A58" s="121" t="s">
        <v>425</v>
      </c>
      <c r="B58" s="5">
        <f>B59+B60</f>
        <v>0</v>
      </c>
      <c r="C58" s="5">
        <f t="shared" ref="C58:BO58" si="906">C59+C60</f>
        <v>0</v>
      </c>
      <c r="D58" s="5">
        <f t="shared" si="906"/>
        <v>0</v>
      </c>
      <c r="E58" s="5">
        <f t="shared" si="906"/>
        <v>0</v>
      </c>
      <c r="F58" s="5">
        <f t="shared" si="906"/>
        <v>0</v>
      </c>
      <c r="G58" s="5">
        <f t="shared" si="906"/>
        <v>0</v>
      </c>
      <c r="H58" s="5">
        <f t="shared" si="906"/>
        <v>0</v>
      </c>
      <c r="I58" s="5">
        <f t="shared" si="906"/>
        <v>0</v>
      </c>
      <c r="J58" s="5">
        <f t="shared" si="906"/>
        <v>0</v>
      </c>
      <c r="K58" s="5">
        <f t="shared" si="906"/>
        <v>0</v>
      </c>
      <c r="L58" s="5">
        <f t="shared" si="906"/>
        <v>0</v>
      </c>
      <c r="M58" s="5">
        <f t="shared" si="906"/>
        <v>0</v>
      </c>
      <c r="N58" s="5">
        <f t="shared" si="906"/>
        <v>0</v>
      </c>
      <c r="O58" s="5">
        <f t="shared" si="906"/>
        <v>0</v>
      </c>
      <c r="P58" s="5">
        <f t="shared" si="906"/>
        <v>0</v>
      </c>
      <c r="Q58" s="5">
        <f t="shared" si="906"/>
        <v>0</v>
      </c>
      <c r="R58" s="5">
        <f t="shared" si="906"/>
        <v>0</v>
      </c>
      <c r="S58" s="5">
        <f t="shared" si="906"/>
        <v>0</v>
      </c>
      <c r="T58" s="5">
        <f t="shared" si="906"/>
        <v>0</v>
      </c>
      <c r="U58" s="5">
        <f t="shared" si="906"/>
        <v>0</v>
      </c>
      <c r="V58" s="5">
        <f t="shared" si="906"/>
        <v>0</v>
      </c>
      <c r="W58" s="5">
        <f t="shared" si="906"/>
        <v>0</v>
      </c>
      <c r="X58" s="5">
        <f t="shared" si="906"/>
        <v>0</v>
      </c>
      <c r="Y58" s="5">
        <f t="shared" si="906"/>
        <v>0</v>
      </c>
      <c r="Z58" s="5">
        <f t="shared" si="906"/>
        <v>343272</v>
      </c>
      <c r="AA58" s="5">
        <f t="shared" si="906"/>
        <v>40017</v>
      </c>
      <c r="AB58" s="5">
        <f t="shared" si="906"/>
        <v>383289</v>
      </c>
      <c r="AC58" s="5">
        <f t="shared" si="906"/>
        <v>0</v>
      </c>
      <c r="AD58" s="5">
        <f t="shared" si="906"/>
        <v>0</v>
      </c>
      <c r="AE58" s="5">
        <f t="shared" si="906"/>
        <v>0</v>
      </c>
      <c r="AF58" s="5">
        <f t="shared" si="906"/>
        <v>0</v>
      </c>
      <c r="AG58" s="5">
        <f t="shared" si="906"/>
        <v>0</v>
      </c>
      <c r="AH58" s="5">
        <f t="shared" si="906"/>
        <v>0</v>
      </c>
      <c r="AI58" s="5">
        <f t="shared" si="906"/>
        <v>0</v>
      </c>
      <c r="AJ58" s="5">
        <f t="shared" si="906"/>
        <v>0</v>
      </c>
      <c r="AK58" s="5">
        <f t="shared" si="906"/>
        <v>0</v>
      </c>
      <c r="AL58" s="5">
        <f t="shared" si="906"/>
        <v>0</v>
      </c>
      <c r="AM58" s="5">
        <f t="shared" si="906"/>
        <v>0</v>
      </c>
      <c r="AN58" s="5">
        <f t="shared" si="906"/>
        <v>0</v>
      </c>
      <c r="AO58" s="5">
        <f t="shared" si="906"/>
        <v>0</v>
      </c>
      <c r="AP58" s="5">
        <f t="shared" si="906"/>
        <v>0</v>
      </c>
      <c r="AQ58" s="5">
        <f t="shared" si="906"/>
        <v>0</v>
      </c>
      <c r="AR58" s="5">
        <f t="shared" si="906"/>
        <v>0</v>
      </c>
      <c r="AS58" s="5">
        <f t="shared" si="906"/>
        <v>0</v>
      </c>
      <c r="AT58" s="5">
        <f t="shared" si="906"/>
        <v>0</v>
      </c>
      <c r="AU58" s="5">
        <f t="shared" si="906"/>
        <v>0</v>
      </c>
      <c r="AV58" s="5">
        <f t="shared" si="906"/>
        <v>0</v>
      </c>
      <c r="AW58" s="5">
        <f t="shared" si="906"/>
        <v>0</v>
      </c>
      <c r="AX58" s="5">
        <f t="shared" si="906"/>
        <v>0</v>
      </c>
      <c r="AY58" s="5">
        <f t="shared" si="906"/>
        <v>0</v>
      </c>
      <c r="AZ58" s="5">
        <f t="shared" si="906"/>
        <v>0</v>
      </c>
      <c r="BA58" s="5">
        <f t="shared" si="906"/>
        <v>0</v>
      </c>
      <c r="BB58" s="5">
        <f t="shared" si="906"/>
        <v>0</v>
      </c>
      <c r="BC58" s="5">
        <f t="shared" si="906"/>
        <v>0</v>
      </c>
      <c r="BD58" s="5">
        <f t="shared" si="906"/>
        <v>0</v>
      </c>
      <c r="BE58" s="5">
        <f t="shared" si="906"/>
        <v>0</v>
      </c>
      <c r="BF58" s="5">
        <f t="shared" si="906"/>
        <v>0</v>
      </c>
      <c r="BG58" s="5">
        <f t="shared" si="906"/>
        <v>0</v>
      </c>
      <c r="BH58" s="5">
        <f t="shared" si="906"/>
        <v>0</v>
      </c>
      <c r="BI58" s="5">
        <f t="shared" si="906"/>
        <v>0</v>
      </c>
      <c r="BJ58" s="5">
        <f t="shared" si="906"/>
        <v>0</v>
      </c>
      <c r="BK58" s="5">
        <f t="shared" si="906"/>
        <v>0</v>
      </c>
      <c r="BL58" s="5">
        <f t="shared" si="906"/>
        <v>0</v>
      </c>
      <c r="BM58" s="5">
        <f t="shared" si="906"/>
        <v>0</v>
      </c>
      <c r="BN58" s="5">
        <f t="shared" si="906"/>
        <v>0</v>
      </c>
      <c r="BO58" s="5">
        <f t="shared" si="906"/>
        <v>0</v>
      </c>
      <c r="BP58" s="5">
        <f t="shared" ref="BP58:DR58" si="907">BP59+BP60</f>
        <v>0</v>
      </c>
      <c r="BQ58" s="5">
        <f t="shared" si="907"/>
        <v>0</v>
      </c>
      <c r="BR58" s="5">
        <f t="shared" si="907"/>
        <v>0</v>
      </c>
      <c r="BS58" s="5">
        <f t="shared" si="907"/>
        <v>0</v>
      </c>
      <c r="BT58" s="5">
        <f t="shared" si="907"/>
        <v>0</v>
      </c>
      <c r="BU58" s="5">
        <f t="shared" si="907"/>
        <v>0</v>
      </c>
      <c r="BV58" s="5">
        <f t="shared" si="907"/>
        <v>0</v>
      </c>
      <c r="BW58" s="5">
        <f t="shared" si="907"/>
        <v>0</v>
      </c>
      <c r="BX58" s="5">
        <f t="shared" si="907"/>
        <v>0</v>
      </c>
      <c r="BY58" s="5">
        <f t="shared" si="907"/>
        <v>0</v>
      </c>
      <c r="BZ58" s="5">
        <f t="shared" si="907"/>
        <v>0</v>
      </c>
      <c r="CA58" s="5">
        <f t="shared" si="907"/>
        <v>0</v>
      </c>
      <c r="CB58" s="5">
        <f t="shared" si="907"/>
        <v>0</v>
      </c>
      <c r="CC58" s="5">
        <f t="shared" si="907"/>
        <v>0</v>
      </c>
      <c r="CD58" s="5">
        <f t="shared" si="907"/>
        <v>0</v>
      </c>
      <c r="CE58" s="5">
        <f t="shared" si="907"/>
        <v>0</v>
      </c>
      <c r="CF58" s="5">
        <f t="shared" si="907"/>
        <v>0</v>
      </c>
      <c r="CG58" s="5">
        <f t="shared" si="907"/>
        <v>0</v>
      </c>
      <c r="CH58" s="5">
        <f t="shared" si="907"/>
        <v>0</v>
      </c>
      <c r="CI58" s="5">
        <f t="shared" si="907"/>
        <v>0</v>
      </c>
      <c r="CJ58" s="5">
        <f t="shared" si="907"/>
        <v>0</v>
      </c>
      <c r="CK58" s="5">
        <f t="shared" si="907"/>
        <v>0</v>
      </c>
      <c r="CL58" s="5">
        <f t="shared" si="907"/>
        <v>0</v>
      </c>
      <c r="CM58" s="5">
        <f t="shared" si="907"/>
        <v>0</v>
      </c>
      <c r="CN58" s="5">
        <f t="shared" si="907"/>
        <v>0</v>
      </c>
      <c r="CO58" s="5">
        <f t="shared" si="907"/>
        <v>0</v>
      </c>
      <c r="CP58" s="5">
        <f t="shared" si="907"/>
        <v>0</v>
      </c>
      <c r="CQ58" s="5">
        <f t="shared" si="907"/>
        <v>0</v>
      </c>
      <c r="CR58" s="5">
        <f t="shared" si="907"/>
        <v>0</v>
      </c>
      <c r="CS58" s="5">
        <f t="shared" si="907"/>
        <v>0</v>
      </c>
      <c r="CT58" s="5">
        <f t="shared" si="907"/>
        <v>0</v>
      </c>
      <c r="CU58" s="5">
        <f t="shared" si="907"/>
        <v>0</v>
      </c>
      <c r="CV58" s="5">
        <f t="shared" si="907"/>
        <v>0</v>
      </c>
      <c r="CW58" s="5">
        <f t="shared" si="907"/>
        <v>0</v>
      </c>
      <c r="CX58" s="5">
        <f t="shared" si="907"/>
        <v>0</v>
      </c>
      <c r="CY58" s="5">
        <f t="shared" si="907"/>
        <v>0</v>
      </c>
      <c r="CZ58" s="5">
        <f t="shared" si="907"/>
        <v>0</v>
      </c>
      <c r="DA58" s="5">
        <f t="shared" si="907"/>
        <v>0</v>
      </c>
      <c r="DB58" s="5">
        <f t="shared" si="907"/>
        <v>0</v>
      </c>
      <c r="DC58" s="5">
        <f t="shared" si="907"/>
        <v>0</v>
      </c>
      <c r="DD58" s="5">
        <f t="shared" si="907"/>
        <v>0</v>
      </c>
      <c r="DE58" s="5">
        <f t="shared" si="907"/>
        <v>0</v>
      </c>
      <c r="DF58" s="5">
        <f t="shared" si="907"/>
        <v>0</v>
      </c>
      <c r="DG58" s="5">
        <f t="shared" si="907"/>
        <v>0</v>
      </c>
      <c r="DH58" s="5">
        <f t="shared" si="907"/>
        <v>0</v>
      </c>
      <c r="DI58" s="5">
        <f t="shared" si="907"/>
        <v>0</v>
      </c>
      <c r="DJ58" s="5">
        <f t="shared" si="907"/>
        <v>0</v>
      </c>
      <c r="DK58" s="5">
        <f t="shared" si="907"/>
        <v>0</v>
      </c>
      <c r="DL58" s="5">
        <f t="shared" si="907"/>
        <v>0</v>
      </c>
      <c r="DM58" s="5">
        <f t="shared" si="907"/>
        <v>0</v>
      </c>
      <c r="DN58" s="5">
        <f t="shared" si="907"/>
        <v>0</v>
      </c>
      <c r="DO58" s="5">
        <f t="shared" si="907"/>
        <v>0</v>
      </c>
      <c r="DP58" s="5">
        <f t="shared" si="907"/>
        <v>0</v>
      </c>
      <c r="DQ58" s="5">
        <f t="shared" si="907"/>
        <v>0</v>
      </c>
      <c r="DR58" s="596">
        <f t="shared" si="907"/>
        <v>343272</v>
      </c>
      <c r="DS58" s="596">
        <f t="shared" ref="DS58" si="908">DS59+DS60</f>
        <v>40017</v>
      </c>
      <c r="DT58" s="596">
        <f t="shared" ref="DT58" si="909">DT59+DT60</f>
        <v>383289</v>
      </c>
      <c r="DU58" s="5">
        <f t="shared" ref="DU58:EV58" si="910">DU59+DU60</f>
        <v>0</v>
      </c>
      <c r="DV58" s="5">
        <f t="shared" si="910"/>
        <v>0</v>
      </c>
      <c r="DW58" s="5">
        <f t="shared" si="910"/>
        <v>0</v>
      </c>
      <c r="DX58" s="5">
        <f t="shared" si="910"/>
        <v>0</v>
      </c>
      <c r="DY58" s="5">
        <f t="shared" si="910"/>
        <v>0</v>
      </c>
      <c r="DZ58" s="5">
        <f t="shared" si="910"/>
        <v>0</v>
      </c>
      <c r="EA58" s="5">
        <f t="shared" si="910"/>
        <v>0</v>
      </c>
      <c r="EB58" s="5">
        <f t="shared" si="910"/>
        <v>0</v>
      </c>
      <c r="EC58" s="5">
        <f t="shared" si="910"/>
        <v>0</v>
      </c>
      <c r="ED58" s="5">
        <f t="shared" si="910"/>
        <v>0</v>
      </c>
      <c r="EE58" s="5">
        <f t="shared" si="910"/>
        <v>0</v>
      </c>
      <c r="EF58" s="5">
        <f t="shared" si="910"/>
        <v>0</v>
      </c>
      <c r="EG58" s="5">
        <f t="shared" si="910"/>
        <v>0</v>
      </c>
      <c r="EH58" s="5">
        <f t="shared" si="910"/>
        <v>0</v>
      </c>
      <c r="EI58" s="5">
        <f t="shared" ref="EI58" si="911">EI59+EI60</f>
        <v>0</v>
      </c>
      <c r="EJ58" s="5">
        <f t="shared" si="910"/>
        <v>0</v>
      </c>
      <c r="EK58" s="5">
        <f t="shared" si="910"/>
        <v>0</v>
      </c>
      <c r="EL58" s="5">
        <f t="shared" ref="EL58" si="912">EL59+EL60</f>
        <v>0</v>
      </c>
      <c r="EM58" s="5">
        <f t="shared" si="910"/>
        <v>0</v>
      </c>
      <c r="EN58" s="5">
        <f t="shared" si="910"/>
        <v>0</v>
      </c>
      <c r="EO58" s="5">
        <f t="shared" ref="EO58" si="913">EO59+EO60</f>
        <v>0</v>
      </c>
      <c r="EP58" s="5">
        <f t="shared" si="910"/>
        <v>0</v>
      </c>
      <c r="EQ58" s="5">
        <f t="shared" si="910"/>
        <v>0</v>
      </c>
      <c r="ER58" s="5">
        <f t="shared" ref="ER58" si="914">ER59+ER60</f>
        <v>0</v>
      </c>
      <c r="ES58" s="5">
        <f t="shared" si="910"/>
        <v>0</v>
      </c>
      <c r="ET58" s="5">
        <f t="shared" si="910"/>
        <v>0</v>
      </c>
      <c r="EU58" s="5">
        <f t="shared" ref="EU58" si="915">EU59+EU60</f>
        <v>0</v>
      </c>
      <c r="EV58" s="596">
        <f t="shared" si="910"/>
        <v>0</v>
      </c>
      <c r="EW58" s="596">
        <f t="shared" ref="EW58:EX58" si="916">EW59+EW60</f>
        <v>0</v>
      </c>
      <c r="EX58" s="596">
        <f t="shared" si="916"/>
        <v>0</v>
      </c>
      <c r="EY58" s="5">
        <f>EY59+EY60</f>
        <v>0</v>
      </c>
      <c r="EZ58" s="5">
        <f t="shared" ref="EZ58:GL58" si="917">EZ59+EZ60</f>
        <v>0</v>
      </c>
      <c r="FA58" s="5">
        <f t="shared" si="917"/>
        <v>0</v>
      </c>
      <c r="FB58" s="5">
        <f t="shared" si="917"/>
        <v>0</v>
      </c>
      <c r="FC58" s="5">
        <f t="shared" si="917"/>
        <v>0</v>
      </c>
      <c r="FD58" s="5">
        <f t="shared" si="917"/>
        <v>0</v>
      </c>
      <c r="FE58" s="5">
        <f t="shared" si="917"/>
        <v>0</v>
      </c>
      <c r="FF58" s="5">
        <f t="shared" si="917"/>
        <v>0</v>
      </c>
      <c r="FG58" s="5">
        <f t="shared" si="917"/>
        <v>0</v>
      </c>
      <c r="FH58" s="5">
        <f t="shared" si="917"/>
        <v>0</v>
      </c>
      <c r="FI58" s="5">
        <f t="shared" si="917"/>
        <v>0</v>
      </c>
      <c r="FJ58" s="5">
        <f t="shared" si="917"/>
        <v>0</v>
      </c>
      <c r="FK58" s="5">
        <f t="shared" si="917"/>
        <v>0</v>
      </c>
      <c r="FL58" s="5">
        <f t="shared" si="917"/>
        <v>0</v>
      </c>
      <c r="FM58" s="5">
        <f t="shared" si="917"/>
        <v>0</v>
      </c>
      <c r="FN58" s="5">
        <f t="shared" si="917"/>
        <v>0</v>
      </c>
      <c r="FO58" s="5">
        <f t="shared" si="917"/>
        <v>0</v>
      </c>
      <c r="FP58" s="5">
        <f t="shared" si="917"/>
        <v>0</v>
      </c>
      <c r="FQ58" s="5">
        <f t="shared" si="917"/>
        <v>0</v>
      </c>
      <c r="FR58" s="5">
        <f t="shared" si="917"/>
        <v>0</v>
      </c>
      <c r="FS58" s="5">
        <f t="shared" si="917"/>
        <v>0</v>
      </c>
      <c r="FT58" s="5">
        <f t="shared" si="917"/>
        <v>0</v>
      </c>
      <c r="FU58" s="5">
        <f t="shared" si="917"/>
        <v>0</v>
      </c>
      <c r="FV58" s="5">
        <f t="shared" si="917"/>
        <v>0</v>
      </c>
      <c r="FW58" s="5">
        <f t="shared" si="917"/>
        <v>0</v>
      </c>
      <c r="FX58" s="5">
        <f t="shared" si="917"/>
        <v>0</v>
      </c>
      <c r="FY58" s="5">
        <f t="shared" si="917"/>
        <v>0</v>
      </c>
      <c r="FZ58" s="5">
        <f t="shared" si="917"/>
        <v>0</v>
      </c>
      <c r="GA58" s="5">
        <f t="shared" si="917"/>
        <v>0</v>
      </c>
      <c r="GB58" s="5">
        <f t="shared" si="917"/>
        <v>0</v>
      </c>
      <c r="GC58" s="5">
        <f t="shared" si="917"/>
        <v>0</v>
      </c>
      <c r="GD58" s="5">
        <f t="shared" si="917"/>
        <v>0</v>
      </c>
      <c r="GE58" s="5">
        <f t="shared" si="917"/>
        <v>0</v>
      </c>
      <c r="GF58" s="5">
        <f t="shared" si="917"/>
        <v>0</v>
      </c>
      <c r="GG58" s="5">
        <f t="shared" si="917"/>
        <v>0</v>
      </c>
      <c r="GH58" s="5">
        <f t="shared" si="917"/>
        <v>0</v>
      </c>
      <c r="GI58" s="5">
        <f t="shared" si="917"/>
        <v>0</v>
      </c>
      <c r="GJ58" s="5">
        <f t="shared" si="917"/>
        <v>0</v>
      </c>
      <c r="GK58" s="5">
        <f t="shared" si="917"/>
        <v>0</v>
      </c>
      <c r="GL58" s="596">
        <f t="shared" si="917"/>
        <v>0</v>
      </c>
      <c r="GM58" s="596">
        <f t="shared" ref="GM58" si="918">GM59+GM60</f>
        <v>0</v>
      </c>
      <c r="GN58" s="596">
        <f t="shared" ref="GN58" si="919">GN59+GN60</f>
        <v>0</v>
      </c>
      <c r="GO58" s="5">
        <f>GO59+GO60</f>
        <v>0</v>
      </c>
      <c r="GP58" s="5">
        <f t="shared" ref="GP58:HA58" si="920">GP59+GP60</f>
        <v>0</v>
      </c>
      <c r="GQ58" s="5">
        <f t="shared" si="920"/>
        <v>0</v>
      </c>
      <c r="GR58" s="5">
        <f t="shared" si="920"/>
        <v>0</v>
      </c>
      <c r="GS58" s="5">
        <f t="shared" si="920"/>
        <v>0</v>
      </c>
      <c r="GT58" s="5">
        <f t="shared" si="920"/>
        <v>0</v>
      </c>
      <c r="GU58" s="5">
        <f t="shared" si="920"/>
        <v>0</v>
      </c>
      <c r="GV58" s="5">
        <f t="shared" si="920"/>
        <v>0</v>
      </c>
      <c r="GW58" s="5">
        <f t="shared" si="920"/>
        <v>0</v>
      </c>
      <c r="GX58" s="5">
        <f t="shared" si="920"/>
        <v>0</v>
      </c>
      <c r="GY58" s="5">
        <f t="shared" ref="GY58" si="921">GY59+GY60</f>
        <v>0</v>
      </c>
      <c r="GZ58" s="5">
        <f t="shared" ref="GZ58" si="922">GZ59+GZ60</f>
        <v>0</v>
      </c>
      <c r="HA58" s="5">
        <f t="shared" si="920"/>
        <v>343272</v>
      </c>
      <c r="HB58" s="5">
        <f t="shared" ref="HB58" si="923">HB59+HB60</f>
        <v>40017</v>
      </c>
      <c r="HC58" s="115">
        <f t="shared" ref="HC58" si="924">HC59+HC60</f>
        <v>383289</v>
      </c>
    </row>
    <row r="59" spans="1:211" x14ac:dyDescent="0.2">
      <c r="A59" s="122" t="s">
        <v>426</v>
      </c>
      <c r="B59" s="6">
        <f>SUM([1]Önkormányzat!$F$237)</f>
        <v>0</v>
      </c>
      <c r="C59" s="6"/>
      <c r="D59" s="6">
        <f t="shared" ref="D59:D60" si="925">SUM(B59:C59)</f>
        <v>0</v>
      </c>
      <c r="E59" s="6"/>
      <c r="F59" s="6"/>
      <c r="G59" s="6">
        <f t="shared" ref="G59:G60" si="926">SUM(E59:F59)</f>
        <v>0</v>
      </c>
      <c r="H59" s="6"/>
      <c r="I59" s="6"/>
      <c r="J59" s="6">
        <f t="shared" ref="J59:J60" si="927">SUM(H59:I59)</f>
        <v>0</v>
      </c>
      <c r="K59" s="6"/>
      <c r="L59" s="6"/>
      <c r="M59" s="6">
        <f t="shared" ref="M59:M60" si="928">SUM(K59:L59)</f>
        <v>0</v>
      </c>
      <c r="N59" s="6"/>
      <c r="O59" s="6"/>
      <c r="P59" s="6">
        <f t="shared" ref="P59:P60" si="929">SUM(N59:O59)</f>
        <v>0</v>
      </c>
      <c r="Q59" s="6"/>
      <c r="R59" s="6"/>
      <c r="S59" s="6">
        <f t="shared" ref="S59:S60" si="930">SUM(Q59:R59)</f>
        <v>0</v>
      </c>
      <c r="T59" s="6">
        <f>SUM([1]Önkormányzat!$AN$237)</f>
        <v>0</v>
      </c>
      <c r="U59" s="6"/>
      <c r="V59" s="6">
        <f t="shared" ref="V59:V60" si="931">SUM(T59:U59)</f>
        <v>0</v>
      </c>
      <c r="W59" s="6">
        <f>SUM([1]Önkormányzat!$AQ$237)</f>
        <v>0</v>
      </c>
      <c r="X59" s="6"/>
      <c r="Y59" s="6">
        <f t="shared" ref="Y59:Y60" si="932">SUM(W59:X59)</f>
        <v>0</v>
      </c>
      <c r="Z59" s="6">
        <f>EV68+GX68</f>
        <v>343272</v>
      </c>
      <c r="AA59" s="6">
        <f t="shared" ref="AA59:AB59" si="933">EW68+GY68</f>
        <v>40017</v>
      </c>
      <c r="AB59" s="6">
        <f t="shared" si="933"/>
        <v>383289</v>
      </c>
      <c r="AC59" s="6">
        <f>SUM([1]Önkormányzat!$AZ$237)</f>
        <v>0</v>
      </c>
      <c r="AD59" s="6"/>
      <c r="AE59" s="6">
        <f t="shared" ref="AE59:AE60" si="934">SUM(AC59:AD59)</f>
        <v>0</v>
      </c>
      <c r="AF59" s="6">
        <f>SUM([1]Önkormányzat!$U$237)</f>
        <v>0</v>
      </c>
      <c r="AG59" s="6"/>
      <c r="AH59" s="6">
        <f t="shared" ref="AH59:AH60" si="935">SUM(AF59:AG59)</f>
        <v>0</v>
      </c>
      <c r="AI59" s="6">
        <f>SUM([1]Önkormányzat!$Y$237)</f>
        <v>0</v>
      </c>
      <c r="AJ59" s="6"/>
      <c r="AK59" s="6">
        <f t="shared" ref="AK59:AK60" si="936">SUM(AI59:AJ59)</f>
        <v>0</v>
      </c>
      <c r="AL59" s="6">
        <f>SUM([1]Önkormányzat!$BG$237)</f>
        <v>0</v>
      </c>
      <c r="AM59" s="6"/>
      <c r="AN59" s="6">
        <f t="shared" ref="AN59:AN60" si="937">SUM(AL59:AM59)</f>
        <v>0</v>
      </c>
      <c r="AO59" s="6">
        <f>SUM([1]Önkormányzat!$BN$237)</f>
        <v>0</v>
      </c>
      <c r="AP59" s="6"/>
      <c r="AQ59" s="6">
        <f t="shared" ref="AQ59:AQ60" si="938">SUM(AO59:AP59)</f>
        <v>0</v>
      </c>
      <c r="AR59" s="6"/>
      <c r="AS59" s="6"/>
      <c r="AT59" s="6">
        <f t="shared" ref="AT59:AT60" si="939">SUM(AR59:AS59)</f>
        <v>0</v>
      </c>
      <c r="AU59" s="6">
        <f>SUM([1]Önkormányzat!$CJ$237)</f>
        <v>0</v>
      </c>
      <c r="AV59" s="6"/>
      <c r="AW59" s="6">
        <f t="shared" ref="AW59:AW60" si="940">SUM(AU59:AV59)</f>
        <v>0</v>
      </c>
      <c r="AX59" s="6">
        <f>SUM([1]Önkormányzat!$BR$237)</f>
        <v>0</v>
      </c>
      <c r="AY59" s="6"/>
      <c r="AZ59" s="6">
        <f t="shared" ref="AZ59:AZ60" si="941">SUM(AX59:AY59)</f>
        <v>0</v>
      </c>
      <c r="BA59" s="6"/>
      <c r="BB59" s="6"/>
      <c r="BC59" s="6">
        <f t="shared" ref="BC59:BC60" si="942">SUM(BA59:BB59)</f>
        <v>0</v>
      </c>
      <c r="BD59" s="6">
        <f>SUM([1]Önkormányzat!$BW$237)</f>
        <v>0</v>
      </c>
      <c r="BE59" s="6"/>
      <c r="BF59" s="6">
        <f t="shared" ref="BF59:BF60" si="943">SUM(BD59:BE59)</f>
        <v>0</v>
      </c>
      <c r="BG59" s="6">
        <f>SUM([1]Önkormányzat!$BZ$237)</f>
        <v>0</v>
      </c>
      <c r="BH59" s="6"/>
      <c r="BI59" s="6">
        <f t="shared" ref="BI59:BI60" si="944">SUM(BG59:BH59)</f>
        <v>0</v>
      </c>
      <c r="BJ59" s="6"/>
      <c r="BK59" s="6"/>
      <c r="BL59" s="6">
        <f t="shared" ref="BL59:BL60" si="945">SUM(BJ59:BK59)</f>
        <v>0</v>
      </c>
      <c r="BM59" s="6">
        <f>SUM([1]Önkormányzat!$CI$237)</f>
        <v>0</v>
      </c>
      <c r="BN59" s="6"/>
      <c r="BO59" s="6">
        <f t="shared" ref="BO59:BO60" si="946">SUM(BM59:BN59)</f>
        <v>0</v>
      </c>
      <c r="BP59" s="6"/>
      <c r="BQ59" s="6"/>
      <c r="BR59" s="6">
        <f t="shared" ref="BR59:BR60" si="947">SUM(BP59:BQ59)</f>
        <v>0</v>
      </c>
      <c r="BS59" s="6">
        <f>SUM([1]Önkormányzat!$CV$237)</f>
        <v>0</v>
      </c>
      <c r="BT59" s="6"/>
      <c r="BU59" s="6">
        <f t="shared" ref="BU59:BU60" si="948">SUM(BS59:BT59)</f>
        <v>0</v>
      </c>
      <c r="BV59" s="6"/>
      <c r="BW59" s="6"/>
      <c r="BX59" s="6">
        <f t="shared" ref="BX59:BX60" si="949">SUM(BV59:BW59)</f>
        <v>0</v>
      </c>
      <c r="BY59" s="6">
        <f>SUM([1]Önkormányzat!$DD$237)</f>
        <v>0</v>
      </c>
      <c r="BZ59" s="6"/>
      <c r="CA59" s="6">
        <f t="shared" ref="CA59:CA60" si="950">SUM(BY59:BZ59)</f>
        <v>0</v>
      </c>
      <c r="CB59" s="6"/>
      <c r="CC59" s="6"/>
      <c r="CD59" s="6">
        <f t="shared" ref="CD59:CD60" si="951">SUM(CB59:CC59)</f>
        <v>0</v>
      </c>
      <c r="CE59" s="6"/>
      <c r="CF59" s="6"/>
      <c r="CG59" s="6">
        <f t="shared" ref="CG59:CG60" si="952">SUM(CE59:CF59)</f>
        <v>0</v>
      </c>
      <c r="CH59" s="6"/>
      <c r="CI59" s="6"/>
      <c r="CJ59" s="6">
        <f t="shared" ref="CJ59:CJ60" si="953">SUM(CH59:CI59)</f>
        <v>0</v>
      </c>
      <c r="CK59" s="6"/>
      <c r="CL59" s="6"/>
      <c r="CM59" s="6">
        <f t="shared" ref="CM59:CM60" si="954">SUM(CK59:CL59)</f>
        <v>0</v>
      </c>
      <c r="CN59" s="6"/>
      <c r="CO59" s="6"/>
      <c r="CP59" s="6">
        <f t="shared" ref="CP59:CP60" si="955">SUM(CN59:CO59)</f>
        <v>0</v>
      </c>
      <c r="CQ59" s="6"/>
      <c r="CR59" s="6"/>
      <c r="CS59" s="6">
        <f t="shared" ref="CS59:CS60" si="956">SUM(CQ59:CR59)</f>
        <v>0</v>
      </c>
      <c r="CT59" s="6"/>
      <c r="CU59" s="6"/>
      <c r="CV59" s="6">
        <f t="shared" ref="CV59:CV60" si="957">SUM(CT59:CU59)</f>
        <v>0</v>
      </c>
      <c r="CW59" s="6">
        <f>SUM([1]Önkormányzat!$EB$237)</f>
        <v>0</v>
      </c>
      <c r="CX59" s="6"/>
      <c r="CY59" s="6">
        <f t="shared" ref="CY59:CY60" si="958">SUM(CW59:CX59)</f>
        <v>0</v>
      </c>
      <c r="CZ59" s="6">
        <f>SUM([1]Önkormányzat!$AC$237)</f>
        <v>0</v>
      </c>
      <c r="DA59" s="6"/>
      <c r="DB59" s="6">
        <f t="shared" ref="DB59:DB60" si="959">SUM(CZ59:DA59)</f>
        <v>0</v>
      </c>
      <c r="DC59" s="6"/>
      <c r="DD59" s="6"/>
      <c r="DE59" s="6">
        <f t="shared" ref="DE59:DE60" si="960">SUM(DC59:DD59)</f>
        <v>0</v>
      </c>
      <c r="DF59" s="6">
        <f>SUM([1]Önkormányzat!$DN$237)</f>
        <v>0</v>
      </c>
      <c r="DG59" s="6"/>
      <c r="DH59" s="6">
        <f t="shared" ref="DH59:DH60" si="961">SUM(DF59:DG59)</f>
        <v>0</v>
      </c>
      <c r="DI59" s="6">
        <f>SUM([1]Önkormányzat!$EI$237)</f>
        <v>0</v>
      </c>
      <c r="DJ59" s="6"/>
      <c r="DK59" s="6">
        <f t="shared" ref="DK59:DK60" si="962">SUM(DI59:DJ59)</f>
        <v>0</v>
      </c>
      <c r="DL59" s="6"/>
      <c r="DM59" s="6"/>
      <c r="DN59" s="6">
        <f t="shared" ref="DN59:DN60" si="963">SUM(DL59:DM59)</f>
        <v>0</v>
      </c>
      <c r="DO59" s="6"/>
      <c r="DP59" s="6"/>
      <c r="DQ59" s="6">
        <f t="shared" ref="DQ59:DQ60" si="964">SUM(DO59:DP59)</f>
        <v>0</v>
      </c>
      <c r="DR59" s="595">
        <f t="shared" ref="DR59:DR60" si="965">B59+E59+H59+K59+N59+Q59+T59+W59+Z59+AC59+AF59+AI59+AL59+AO59+AR59+AU59+AX59+BA59+BD59+BG59+BJ59+BM59+BP59+BS59+BV59+BY59+CB59+CE59+CH59+CK59+CN59+CQ59+CT59+CW59+CZ59+DC59+DF59+DI59+DL59+DO59</f>
        <v>343272</v>
      </c>
      <c r="DS59" s="595">
        <f t="shared" ref="DS59:DS60" si="966">C59+F59+I59+L59+O59+R59+U59+X59+AA59+AD59+AG59+AJ59+AM59+AP59+AS59+AV59+AY59+BB59+BE59+BH59+BK59+BN59+BQ59+BT59+BW59+BZ59+CC59+CF59+CI59+CL59+CO59+CR59+CU59+CX59+DA59+DD59+DG59+DJ59+DM59+DP59</f>
        <v>40017</v>
      </c>
      <c r="DT59" s="595">
        <f t="shared" ref="DT59:DT60" si="967">D59+G59+J59+M59+P59+S59+V59+Y59+AB59+AE59+AH59+AK59+AN59+AQ59+AT59+AW59+AZ59+BC59+BF59+BI59+BL59+BO59+BR59+BU59+BX59+CA59+CD59+CG59+CJ59+CM59+CP59+CS59+CV59+CY59+DB59+DE59+DH59+DK59+DN59+DQ59</f>
        <v>383289</v>
      </c>
      <c r="DU59" s="7"/>
      <c r="DV59" s="7"/>
      <c r="DW59" s="7"/>
      <c r="DX59" s="6"/>
      <c r="DY59" s="6"/>
      <c r="DZ59" s="6"/>
      <c r="EA59" s="6"/>
      <c r="EB59" s="6"/>
      <c r="EC59" s="6"/>
      <c r="ED59" s="6">
        <f>SUM([1]Hivatal!$V$261)</f>
        <v>0</v>
      </c>
      <c r="EE59" s="6"/>
      <c r="EF59" s="6">
        <f t="shared" ref="EF59:EF60" si="968">SUM(ED59:EE59)</f>
        <v>0</v>
      </c>
      <c r="EG59" s="6">
        <f>SUM([1]Hivatal!$Z$261)</f>
        <v>0</v>
      </c>
      <c r="EH59" s="6"/>
      <c r="EI59" s="6">
        <f t="shared" ref="EI59:EI60" si="969">SUM(EG59:EH59)</f>
        <v>0</v>
      </c>
      <c r="EJ59" s="6">
        <f>SUM([1]Hivatal!$AJ$261)</f>
        <v>0</v>
      </c>
      <c r="EK59" s="6"/>
      <c r="EL59" s="6">
        <f t="shared" ref="EL59:EL60" si="970">SUM(EJ59:EK59)</f>
        <v>0</v>
      </c>
      <c r="EM59" s="6">
        <f>SUM([1]Hivatal!$AD$261)</f>
        <v>0</v>
      </c>
      <c r="EN59" s="6"/>
      <c r="EO59" s="6">
        <f t="shared" ref="EO59:EO60" si="971">SUM(EM59:EN59)</f>
        <v>0</v>
      </c>
      <c r="EP59" s="6">
        <f>SUM([1]Hivatal!$AR$261)</f>
        <v>0</v>
      </c>
      <c r="EQ59" s="6"/>
      <c r="ER59" s="6">
        <f t="shared" ref="ER59:ER60" si="972">SUM(EP59:EQ59)</f>
        <v>0</v>
      </c>
      <c r="ES59" s="6">
        <f>SUM([1]Hivatal!$AZ$261)</f>
        <v>0</v>
      </c>
      <c r="ET59" s="6"/>
      <c r="EU59" s="6">
        <f t="shared" ref="EU59:EU60" si="973">SUM(ES59:ET59)</f>
        <v>0</v>
      </c>
      <c r="EV59" s="595">
        <f t="shared" ref="EV59:EV60" si="974">SUM(DU59+DX59+EA59+ED59+EG59+EJ59+EM59+EP59+ES59)</f>
        <v>0</v>
      </c>
      <c r="EW59" s="595">
        <f t="shared" ref="EW59:EW60" si="975">SUM(DV59+DY59+EB59+EE59+EH59+EK59+EN59+EQ59+ET59)</f>
        <v>0</v>
      </c>
      <c r="EX59" s="595">
        <f t="shared" ref="EX59:EX60" si="976">SUM(DW59+DZ59+EC59+EF59+EI59+EL59+EO59+ER59+EU59)</f>
        <v>0</v>
      </c>
      <c r="EY59" s="6"/>
      <c r="EZ59" s="6"/>
      <c r="FA59" s="6"/>
      <c r="FB59" s="6"/>
      <c r="FC59" s="6"/>
      <c r="FD59" s="6">
        <f t="shared" ref="FD59:FD60" si="977">SUM(FB59:FC59)</f>
        <v>0</v>
      </c>
      <c r="FE59" s="6"/>
      <c r="FF59" s="6"/>
      <c r="FG59" s="6">
        <f t="shared" ref="FG59:FG60" si="978">SUM(FE59:FF59)</f>
        <v>0</v>
      </c>
      <c r="FH59" s="6"/>
      <c r="FI59" s="6"/>
      <c r="FJ59" s="6">
        <f t="shared" ref="FJ59:FJ60" si="979">SUM(FH59:FI59)</f>
        <v>0</v>
      </c>
      <c r="FK59" s="6"/>
      <c r="FL59" s="6"/>
      <c r="FM59" s="6">
        <f t="shared" ref="FM59:FM60" si="980">SUM(FK59:FL59)</f>
        <v>0</v>
      </c>
      <c r="FN59" s="6"/>
      <c r="FO59" s="6"/>
      <c r="FP59" s="6">
        <f t="shared" ref="FP59:FP60" si="981">SUM(FN59:FO59)</f>
        <v>0</v>
      </c>
      <c r="FQ59" s="6"/>
      <c r="FR59" s="6"/>
      <c r="FS59" s="6">
        <f t="shared" ref="FS59:FS60" si="982">SUM(FQ59:FR59)</f>
        <v>0</v>
      </c>
      <c r="FT59" s="6"/>
      <c r="FU59" s="6"/>
      <c r="FV59" s="6">
        <f t="shared" ref="FV59:FV60" si="983">SUM(FT59:FU59)</f>
        <v>0</v>
      </c>
      <c r="FW59" s="6"/>
      <c r="FX59" s="6"/>
      <c r="FY59" s="6">
        <f t="shared" ref="FY59:FY60" si="984">SUM(FW59:FX59)</f>
        <v>0</v>
      </c>
      <c r="FZ59" s="6"/>
      <c r="GA59" s="6"/>
      <c r="GB59" s="6">
        <f t="shared" ref="GB59:GB60" si="985">SUM(FZ59:GA59)</f>
        <v>0</v>
      </c>
      <c r="GC59" s="6"/>
      <c r="GD59" s="6"/>
      <c r="GE59" s="6">
        <f t="shared" ref="GE59:GE60" si="986">SUM(GC59:GD59)</f>
        <v>0</v>
      </c>
      <c r="GF59" s="6"/>
      <c r="GG59" s="6"/>
      <c r="GH59" s="6">
        <f t="shared" ref="GH59:GH60" si="987">SUM(GF59:GG59)</f>
        <v>0</v>
      </c>
      <c r="GI59" s="6"/>
      <c r="GJ59" s="6"/>
      <c r="GK59" s="6">
        <f t="shared" ref="GK59:GK60" si="988">SUM(GI59:GJ59)</f>
        <v>0</v>
      </c>
      <c r="GL59" s="595">
        <f t="shared" ref="GL59:GL60" si="989">SUM(EY59+FB59+FE59+FH59+FK59+FN59+FQ59+FT59+FW59+FZ59+GC59+GF59+GI59)</f>
        <v>0</v>
      </c>
      <c r="GM59" s="595">
        <f t="shared" ref="GM59:GM60" si="990">SUM(EZ59+FC59+FF59+FI59+FL59+FO59+FR59+FU59+FX59+GA59+GD59+GG59+GJ59)</f>
        <v>0</v>
      </c>
      <c r="GN59" s="595">
        <f t="shared" ref="GN59:GN60" si="991">SUM(FA59+FD59+FG59+FJ59+FM59+FP59+FS59+FV59+FY59+GB59+GE59+GH59+GK59)</f>
        <v>0</v>
      </c>
      <c r="GO59" s="7"/>
      <c r="GP59" s="7"/>
      <c r="GQ59" s="7">
        <f t="shared" ref="GQ59:GQ60" si="992">SUM(GO59:GP59)</f>
        <v>0</v>
      </c>
      <c r="GR59" s="7"/>
      <c r="GS59" s="7"/>
      <c r="GT59" s="7">
        <f t="shared" ref="GT59:GT60" si="993">SUM(GR59:GS59)</f>
        <v>0</v>
      </c>
      <c r="GU59" s="7"/>
      <c r="GV59" s="7"/>
      <c r="GW59" s="7">
        <f t="shared" ref="GW59:GW60" si="994">SUM(GU59:GV59)</f>
        <v>0</v>
      </c>
      <c r="GX59" s="7">
        <f>GL59+GO59+GR59+GU59</f>
        <v>0</v>
      </c>
      <c r="GY59" s="7">
        <f t="shared" ref="GY59:GZ60" si="995">GM59+GP59+GS59+GV59</f>
        <v>0</v>
      </c>
      <c r="GZ59" s="7">
        <f t="shared" si="995"/>
        <v>0</v>
      </c>
      <c r="HA59" s="344">
        <f t="shared" si="67"/>
        <v>343272</v>
      </c>
      <c r="HB59" s="344">
        <f t="shared" ref="HB59:HB60" si="996">DS59+EW59+GY59</f>
        <v>40017</v>
      </c>
      <c r="HC59" s="131">
        <f t="shared" ref="HC59:HC60" si="997">DT59+EX59+GZ59</f>
        <v>383289</v>
      </c>
    </row>
    <row r="60" spans="1:211" x14ac:dyDescent="0.2">
      <c r="A60" s="120" t="s">
        <v>427</v>
      </c>
      <c r="B60" s="6">
        <f>SUM([1]Önkormányzat!$F$241)</f>
        <v>0</v>
      </c>
      <c r="C60" s="6"/>
      <c r="D60" s="6">
        <f t="shared" si="925"/>
        <v>0</v>
      </c>
      <c r="E60" s="6"/>
      <c r="F60" s="6"/>
      <c r="G60" s="6">
        <f t="shared" si="926"/>
        <v>0</v>
      </c>
      <c r="H60" s="6"/>
      <c r="I60" s="6"/>
      <c r="J60" s="6">
        <f t="shared" si="927"/>
        <v>0</v>
      </c>
      <c r="K60" s="6"/>
      <c r="L60" s="6"/>
      <c r="M60" s="6">
        <f t="shared" si="928"/>
        <v>0</v>
      </c>
      <c r="N60" s="6"/>
      <c r="O60" s="6"/>
      <c r="P60" s="6">
        <f t="shared" si="929"/>
        <v>0</v>
      </c>
      <c r="Q60" s="6"/>
      <c r="R60" s="6"/>
      <c r="S60" s="6">
        <f t="shared" si="930"/>
        <v>0</v>
      </c>
      <c r="T60" s="6">
        <f>SUM([1]Önkormányzat!$AN$241)</f>
        <v>0</v>
      </c>
      <c r="U60" s="6"/>
      <c r="V60" s="6">
        <f t="shared" si="931"/>
        <v>0</v>
      </c>
      <c r="W60" s="6">
        <f>SUM([1]Önkormányzat!$AQ$241)</f>
        <v>0</v>
      </c>
      <c r="X60" s="6"/>
      <c r="Y60" s="6">
        <f t="shared" si="932"/>
        <v>0</v>
      </c>
      <c r="Z60" s="6">
        <f>SUM([1]Önkormányzat!$AU$241)</f>
        <v>0</v>
      </c>
      <c r="AA60" s="6"/>
      <c r="AB60" s="6">
        <f t="shared" ref="AB60" si="998">SUM(Z60:AA60)</f>
        <v>0</v>
      </c>
      <c r="AC60" s="6">
        <f>SUM([1]Önkormányzat!$AZ$241)</f>
        <v>0</v>
      </c>
      <c r="AD60" s="6"/>
      <c r="AE60" s="6">
        <f t="shared" si="934"/>
        <v>0</v>
      </c>
      <c r="AF60" s="6">
        <f>SUM([1]Önkormányzat!$U$241)</f>
        <v>0</v>
      </c>
      <c r="AG60" s="6"/>
      <c r="AH60" s="6">
        <f t="shared" si="935"/>
        <v>0</v>
      </c>
      <c r="AI60" s="6">
        <f>SUM([1]Önkormányzat!$Y$241)</f>
        <v>0</v>
      </c>
      <c r="AJ60" s="6"/>
      <c r="AK60" s="6">
        <f t="shared" si="936"/>
        <v>0</v>
      </c>
      <c r="AL60" s="6">
        <f>SUM([1]Önkormányzat!$BG$241)</f>
        <v>0</v>
      </c>
      <c r="AM60" s="6"/>
      <c r="AN60" s="6">
        <f t="shared" si="937"/>
        <v>0</v>
      </c>
      <c r="AO60" s="6">
        <f>SUM([1]Önkormányzat!$BN$241)</f>
        <v>0</v>
      </c>
      <c r="AP60" s="6"/>
      <c r="AQ60" s="6">
        <f t="shared" si="938"/>
        <v>0</v>
      </c>
      <c r="AR60" s="6"/>
      <c r="AS60" s="6"/>
      <c r="AT60" s="6">
        <f t="shared" si="939"/>
        <v>0</v>
      </c>
      <c r="AU60" s="6">
        <f>SUM([1]Önkormányzat!$CJ$241)</f>
        <v>0</v>
      </c>
      <c r="AV60" s="6"/>
      <c r="AW60" s="6">
        <f t="shared" si="940"/>
        <v>0</v>
      </c>
      <c r="AX60" s="6">
        <f>SUM([1]Önkormányzat!$BR$241)</f>
        <v>0</v>
      </c>
      <c r="AY60" s="6"/>
      <c r="AZ60" s="6">
        <f t="shared" si="941"/>
        <v>0</v>
      </c>
      <c r="BA60" s="6"/>
      <c r="BB60" s="6"/>
      <c r="BC60" s="6">
        <f t="shared" si="942"/>
        <v>0</v>
      </c>
      <c r="BD60" s="6">
        <f>SUM([1]Önkormányzat!$BW$241)</f>
        <v>0</v>
      </c>
      <c r="BE60" s="6"/>
      <c r="BF60" s="6">
        <f t="shared" si="943"/>
        <v>0</v>
      </c>
      <c r="BG60" s="6">
        <f>SUM([2]Önkormányzat!$BZ$239)</f>
        <v>0</v>
      </c>
      <c r="BH60" s="6"/>
      <c r="BI60" s="6">
        <f t="shared" si="944"/>
        <v>0</v>
      </c>
      <c r="BJ60" s="6"/>
      <c r="BK60" s="6"/>
      <c r="BL60" s="6">
        <f t="shared" si="945"/>
        <v>0</v>
      </c>
      <c r="BM60" s="6">
        <f>SUM([1]Önkormányzat!$CD$241)</f>
        <v>0</v>
      </c>
      <c r="BN60" s="6"/>
      <c r="BO60" s="6">
        <f t="shared" si="946"/>
        <v>0</v>
      </c>
      <c r="BP60" s="6"/>
      <c r="BQ60" s="6"/>
      <c r="BR60" s="6">
        <f t="shared" si="947"/>
        <v>0</v>
      </c>
      <c r="BS60" s="6">
        <f>SUM([1]Önkormányzat!$CV$241)</f>
        <v>0</v>
      </c>
      <c r="BT60" s="6"/>
      <c r="BU60" s="6">
        <f t="shared" si="948"/>
        <v>0</v>
      </c>
      <c r="BV60" s="6"/>
      <c r="BW60" s="6"/>
      <c r="BX60" s="6">
        <f t="shared" si="949"/>
        <v>0</v>
      </c>
      <c r="BY60" s="6">
        <f>SUM([1]Önkormányzat!$DD$241)</f>
        <v>0</v>
      </c>
      <c r="BZ60" s="6"/>
      <c r="CA60" s="6">
        <f t="shared" si="950"/>
        <v>0</v>
      </c>
      <c r="CB60" s="6"/>
      <c r="CC60" s="6"/>
      <c r="CD60" s="6">
        <f t="shared" si="951"/>
        <v>0</v>
      </c>
      <c r="CE60" s="6"/>
      <c r="CF60" s="6"/>
      <c r="CG60" s="6">
        <f t="shared" si="952"/>
        <v>0</v>
      </c>
      <c r="CH60" s="6"/>
      <c r="CI60" s="6"/>
      <c r="CJ60" s="6">
        <f t="shared" si="953"/>
        <v>0</v>
      </c>
      <c r="CK60" s="6"/>
      <c r="CL60" s="6"/>
      <c r="CM60" s="6">
        <f t="shared" si="954"/>
        <v>0</v>
      </c>
      <c r="CN60" s="6"/>
      <c r="CO60" s="6"/>
      <c r="CP60" s="6">
        <f t="shared" si="955"/>
        <v>0</v>
      </c>
      <c r="CQ60" s="6"/>
      <c r="CR60" s="6"/>
      <c r="CS60" s="6">
        <f t="shared" si="956"/>
        <v>0</v>
      </c>
      <c r="CT60" s="6"/>
      <c r="CU60" s="6"/>
      <c r="CV60" s="6">
        <f t="shared" si="957"/>
        <v>0</v>
      </c>
      <c r="CW60" s="6">
        <f>SUM([1]Önkormányzat!$EB$241)</f>
        <v>0</v>
      </c>
      <c r="CX60" s="6"/>
      <c r="CY60" s="6">
        <f t="shared" si="958"/>
        <v>0</v>
      </c>
      <c r="CZ60" s="6">
        <f>SUM([1]Önkormányzat!$AC$241)</f>
        <v>0</v>
      </c>
      <c r="DA60" s="6"/>
      <c r="DB60" s="6">
        <f t="shared" si="959"/>
        <v>0</v>
      </c>
      <c r="DC60" s="6"/>
      <c r="DD60" s="6"/>
      <c r="DE60" s="6">
        <f t="shared" si="960"/>
        <v>0</v>
      </c>
      <c r="DF60" s="6">
        <f>SUM([1]Önkormányzat!$DN$241)</f>
        <v>0</v>
      </c>
      <c r="DG60" s="6"/>
      <c r="DH60" s="6">
        <f t="shared" si="961"/>
        <v>0</v>
      </c>
      <c r="DI60" s="6">
        <f>SUM([1]Önkormányzat!$EI$241)</f>
        <v>0</v>
      </c>
      <c r="DJ60" s="6"/>
      <c r="DK60" s="6">
        <f t="shared" si="962"/>
        <v>0</v>
      </c>
      <c r="DL60" s="6"/>
      <c r="DM60" s="6"/>
      <c r="DN60" s="6">
        <f t="shared" si="963"/>
        <v>0</v>
      </c>
      <c r="DO60" s="6"/>
      <c r="DP60" s="6"/>
      <c r="DQ60" s="6">
        <f t="shared" si="964"/>
        <v>0</v>
      </c>
      <c r="DR60" s="595">
        <f t="shared" si="965"/>
        <v>0</v>
      </c>
      <c r="DS60" s="595">
        <f t="shared" si="966"/>
        <v>0</v>
      </c>
      <c r="DT60" s="595">
        <f t="shared" si="967"/>
        <v>0</v>
      </c>
      <c r="DU60" s="7"/>
      <c r="DV60" s="7"/>
      <c r="DW60" s="7"/>
      <c r="DX60" s="6"/>
      <c r="DY60" s="6"/>
      <c r="DZ60" s="6"/>
      <c r="EA60" s="6"/>
      <c r="EB60" s="6"/>
      <c r="EC60" s="6"/>
      <c r="ED60" s="6">
        <f>SUM([1]Hivatal!$V$265)</f>
        <v>0</v>
      </c>
      <c r="EE60" s="6"/>
      <c r="EF60" s="6">
        <f t="shared" si="968"/>
        <v>0</v>
      </c>
      <c r="EG60" s="6">
        <f>SUM([1]Hivatal!$Z$265)</f>
        <v>0</v>
      </c>
      <c r="EH60" s="6"/>
      <c r="EI60" s="6">
        <f t="shared" si="969"/>
        <v>0</v>
      </c>
      <c r="EJ60" s="6">
        <f>SUM([1]Hivatal!$AJ$265)</f>
        <v>0</v>
      </c>
      <c r="EK60" s="6"/>
      <c r="EL60" s="6">
        <f t="shared" si="970"/>
        <v>0</v>
      </c>
      <c r="EM60" s="6">
        <f>SUM([1]Hivatal!$AD$265)</f>
        <v>0</v>
      </c>
      <c r="EN60" s="6"/>
      <c r="EO60" s="6">
        <f t="shared" si="971"/>
        <v>0</v>
      </c>
      <c r="EP60" s="6">
        <f>SUM([1]Hivatal!$AR$265)</f>
        <v>0</v>
      </c>
      <c r="EQ60" s="6"/>
      <c r="ER60" s="6">
        <f t="shared" si="972"/>
        <v>0</v>
      </c>
      <c r="ES60" s="6">
        <f>SUM([1]Hivatal!$AZ$265)</f>
        <v>0</v>
      </c>
      <c r="ET60" s="6"/>
      <c r="EU60" s="6">
        <f t="shared" si="973"/>
        <v>0</v>
      </c>
      <c r="EV60" s="595">
        <f t="shared" si="974"/>
        <v>0</v>
      </c>
      <c r="EW60" s="595">
        <f t="shared" si="975"/>
        <v>0</v>
      </c>
      <c r="EX60" s="595">
        <f t="shared" si="976"/>
        <v>0</v>
      </c>
      <c r="EY60" s="6"/>
      <c r="EZ60" s="6"/>
      <c r="FA60" s="6"/>
      <c r="FB60" s="6"/>
      <c r="FC60" s="6"/>
      <c r="FD60" s="6">
        <f t="shared" si="977"/>
        <v>0</v>
      </c>
      <c r="FE60" s="6"/>
      <c r="FF60" s="6"/>
      <c r="FG60" s="6">
        <f t="shared" si="978"/>
        <v>0</v>
      </c>
      <c r="FH60" s="6"/>
      <c r="FI60" s="6"/>
      <c r="FJ60" s="6">
        <f t="shared" si="979"/>
        <v>0</v>
      </c>
      <c r="FK60" s="6"/>
      <c r="FL60" s="6"/>
      <c r="FM60" s="6">
        <f t="shared" si="980"/>
        <v>0</v>
      </c>
      <c r="FN60" s="6"/>
      <c r="FO60" s="6"/>
      <c r="FP60" s="6">
        <f t="shared" si="981"/>
        <v>0</v>
      </c>
      <c r="FQ60" s="6"/>
      <c r="FR60" s="6"/>
      <c r="FS60" s="6">
        <f t="shared" si="982"/>
        <v>0</v>
      </c>
      <c r="FT60" s="6"/>
      <c r="FU60" s="6"/>
      <c r="FV60" s="6">
        <f t="shared" si="983"/>
        <v>0</v>
      </c>
      <c r="FW60" s="6"/>
      <c r="FX60" s="6"/>
      <c r="FY60" s="6">
        <f t="shared" si="984"/>
        <v>0</v>
      </c>
      <c r="FZ60" s="6"/>
      <c r="GA60" s="6"/>
      <c r="GB60" s="6">
        <f t="shared" si="985"/>
        <v>0</v>
      </c>
      <c r="GC60" s="6"/>
      <c r="GD60" s="6"/>
      <c r="GE60" s="6">
        <f t="shared" si="986"/>
        <v>0</v>
      </c>
      <c r="GF60" s="6"/>
      <c r="GG60" s="6"/>
      <c r="GH60" s="6">
        <f t="shared" si="987"/>
        <v>0</v>
      </c>
      <c r="GI60" s="6"/>
      <c r="GJ60" s="6"/>
      <c r="GK60" s="6">
        <f t="shared" si="988"/>
        <v>0</v>
      </c>
      <c r="GL60" s="595">
        <f t="shared" si="989"/>
        <v>0</v>
      </c>
      <c r="GM60" s="595">
        <f t="shared" si="990"/>
        <v>0</v>
      </c>
      <c r="GN60" s="595">
        <f t="shared" si="991"/>
        <v>0</v>
      </c>
      <c r="GO60" s="7"/>
      <c r="GP60" s="7"/>
      <c r="GQ60" s="7">
        <f t="shared" si="992"/>
        <v>0</v>
      </c>
      <c r="GR60" s="7"/>
      <c r="GS60" s="7"/>
      <c r="GT60" s="7">
        <f t="shared" si="993"/>
        <v>0</v>
      </c>
      <c r="GU60" s="7"/>
      <c r="GV60" s="7"/>
      <c r="GW60" s="7">
        <f t="shared" si="994"/>
        <v>0</v>
      </c>
      <c r="GX60" s="7">
        <f>GL60+GO60+GR60+GU60</f>
        <v>0</v>
      </c>
      <c r="GY60" s="7">
        <f t="shared" si="995"/>
        <v>0</v>
      </c>
      <c r="GZ60" s="7">
        <f t="shared" si="995"/>
        <v>0</v>
      </c>
      <c r="HA60" s="344">
        <f t="shared" si="67"/>
        <v>0</v>
      </c>
      <c r="HB60" s="344">
        <f t="shared" si="996"/>
        <v>0</v>
      </c>
      <c r="HC60" s="131">
        <f t="shared" si="997"/>
        <v>0</v>
      </c>
    </row>
    <row r="61" spans="1:211" s="12" customFormat="1" x14ac:dyDescent="0.2">
      <c r="A61" s="121" t="s">
        <v>428</v>
      </c>
      <c r="B61" s="5">
        <f>B62+B67</f>
        <v>0</v>
      </c>
      <c r="C61" s="5">
        <f t="shared" ref="C61:BO61" si="999">C62+C67</f>
        <v>0</v>
      </c>
      <c r="D61" s="5">
        <f t="shared" si="999"/>
        <v>0</v>
      </c>
      <c r="E61" s="5">
        <f t="shared" si="999"/>
        <v>0</v>
      </c>
      <c r="F61" s="5">
        <f t="shared" si="999"/>
        <v>0</v>
      </c>
      <c r="G61" s="5">
        <f t="shared" si="999"/>
        <v>0</v>
      </c>
      <c r="H61" s="5">
        <f t="shared" si="999"/>
        <v>0</v>
      </c>
      <c r="I61" s="5">
        <f t="shared" si="999"/>
        <v>0</v>
      </c>
      <c r="J61" s="5">
        <f t="shared" si="999"/>
        <v>0</v>
      </c>
      <c r="K61" s="5">
        <f t="shared" si="999"/>
        <v>0</v>
      </c>
      <c r="L61" s="5">
        <f t="shared" si="999"/>
        <v>0</v>
      </c>
      <c r="M61" s="5">
        <f t="shared" si="999"/>
        <v>0</v>
      </c>
      <c r="N61" s="5">
        <f t="shared" si="999"/>
        <v>0</v>
      </c>
      <c r="O61" s="5">
        <f t="shared" si="999"/>
        <v>0</v>
      </c>
      <c r="P61" s="5">
        <f t="shared" si="999"/>
        <v>0</v>
      </c>
      <c r="Q61" s="5">
        <f t="shared" si="999"/>
        <v>0</v>
      </c>
      <c r="R61" s="5">
        <f t="shared" si="999"/>
        <v>0</v>
      </c>
      <c r="S61" s="5">
        <f t="shared" si="999"/>
        <v>0</v>
      </c>
      <c r="T61" s="5">
        <f t="shared" si="999"/>
        <v>0</v>
      </c>
      <c r="U61" s="5">
        <f t="shared" si="999"/>
        <v>0</v>
      </c>
      <c r="V61" s="5">
        <f t="shared" si="999"/>
        <v>0</v>
      </c>
      <c r="W61" s="5">
        <f t="shared" si="999"/>
        <v>0</v>
      </c>
      <c r="X61" s="5">
        <f t="shared" si="999"/>
        <v>0</v>
      </c>
      <c r="Y61" s="5">
        <f t="shared" si="999"/>
        <v>0</v>
      </c>
      <c r="Z61" s="5">
        <f t="shared" si="999"/>
        <v>0</v>
      </c>
      <c r="AA61" s="5">
        <f t="shared" si="999"/>
        <v>0</v>
      </c>
      <c r="AB61" s="5">
        <f t="shared" si="999"/>
        <v>0</v>
      </c>
      <c r="AC61" s="5">
        <f t="shared" si="999"/>
        <v>9132529</v>
      </c>
      <c r="AD61" s="5">
        <f t="shared" si="999"/>
        <v>0</v>
      </c>
      <c r="AE61" s="5">
        <f t="shared" si="999"/>
        <v>9132529</v>
      </c>
      <c r="AF61" s="5">
        <f t="shared" si="999"/>
        <v>0</v>
      </c>
      <c r="AG61" s="5">
        <f t="shared" si="999"/>
        <v>0</v>
      </c>
      <c r="AH61" s="5">
        <f t="shared" si="999"/>
        <v>0</v>
      </c>
      <c r="AI61" s="5">
        <f t="shared" si="999"/>
        <v>0</v>
      </c>
      <c r="AJ61" s="5">
        <f t="shared" si="999"/>
        <v>0</v>
      </c>
      <c r="AK61" s="5">
        <f t="shared" si="999"/>
        <v>0</v>
      </c>
      <c r="AL61" s="5">
        <f t="shared" si="999"/>
        <v>0</v>
      </c>
      <c r="AM61" s="5">
        <f t="shared" si="999"/>
        <v>0</v>
      </c>
      <c r="AN61" s="5">
        <f t="shared" si="999"/>
        <v>0</v>
      </c>
      <c r="AO61" s="5">
        <f t="shared" si="999"/>
        <v>0</v>
      </c>
      <c r="AP61" s="5">
        <f t="shared" si="999"/>
        <v>0</v>
      </c>
      <c r="AQ61" s="5">
        <f t="shared" si="999"/>
        <v>0</v>
      </c>
      <c r="AR61" s="5">
        <f t="shared" si="999"/>
        <v>0</v>
      </c>
      <c r="AS61" s="5">
        <f t="shared" si="999"/>
        <v>0</v>
      </c>
      <c r="AT61" s="5">
        <f t="shared" si="999"/>
        <v>0</v>
      </c>
      <c r="AU61" s="5">
        <f t="shared" si="999"/>
        <v>0</v>
      </c>
      <c r="AV61" s="5">
        <f t="shared" si="999"/>
        <v>0</v>
      </c>
      <c r="AW61" s="5">
        <f t="shared" si="999"/>
        <v>0</v>
      </c>
      <c r="AX61" s="5">
        <f t="shared" si="999"/>
        <v>0</v>
      </c>
      <c r="AY61" s="5">
        <f t="shared" si="999"/>
        <v>0</v>
      </c>
      <c r="AZ61" s="5">
        <f t="shared" si="999"/>
        <v>0</v>
      </c>
      <c r="BA61" s="5">
        <f t="shared" si="999"/>
        <v>0</v>
      </c>
      <c r="BB61" s="5">
        <f t="shared" si="999"/>
        <v>0</v>
      </c>
      <c r="BC61" s="5">
        <f t="shared" si="999"/>
        <v>0</v>
      </c>
      <c r="BD61" s="5">
        <f t="shared" si="999"/>
        <v>0</v>
      </c>
      <c r="BE61" s="5">
        <f t="shared" si="999"/>
        <v>0</v>
      </c>
      <c r="BF61" s="5">
        <f t="shared" si="999"/>
        <v>0</v>
      </c>
      <c r="BG61" s="5">
        <f t="shared" si="999"/>
        <v>0</v>
      </c>
      <c r="BH61" s="5">
        <f t="shared" si="999"/>
        <v>0</v>
      </c>
      <c r="BI61" s="5">
        <f t="shared" si="999"/>
        <v>0</v>
      </c>
      <c r="BJ61" s="5">
        <f t="shared" si="999"/>
        <v>0</v>
      </c>
      <c r="BK61" s="5">
        <f t="shared" si="999"/>
        <v>0</v>
      </c>
      <c r="BL61" s="5">
        <f t="shared" si="999"/>
        <v>0</v>
      </c>
      <c r="BM61" s="5">
        <f t="shared" si="999"/>
        <v>0</v>
      </c>
      <c r="BN61" s="5">
        <f t="shared" si="999"/>
        <v>0</v>
      </c>
      <c r="BO61" s="5">
        <f t="shared" si="999"/>
        <v>0</v>
      </c>
      <c r="BP61" s="5">
        <f t="shared" ref="BP61:DR61" si="1000">BP62+BP67</f>
        <v>0</v>
      </c>
      <c r="BQ61" s="5">
        <f t="shared" si="1000"/>
        <v>0</v>
      </c>
      <c r="BR61" s="5">
        <f t="shared" si="1000"/>
        <v>0</v>
      </c>
      <c r="BS61" s="5">
        <f t="shared" si="1000"/>
        <v>0</v>
      </c>
      <c r="BT61" s="5">
        <f t="shared" si="1000"/>
        <v>0</v>
      </c>
      <c r="BU61" s="5">
        <f t="shared" si="1000"/>
        <v>0</v>
      </c>
      <c r="BV61" s="5">
        <f t="shared" si="1000"/>
        <v>0</v>
      </c>
      <c r="BW61" s="5">
        <f t="shared" si="1000"/>
        <v>0</v>
      </c>
      <c r="BX61" s="5">
        <f t="shared" si="1000"/>
        <v>0</v>
      </c>
      <c r="BY61" s="5">
        <f t="shared" si="1000"/>
        <v>0</v>
      </c>
      <c r="BZ61" s="5">
        <f t="shared" si="1000"/>
        <v>0</v>
      </c>
      <c r="CA61" s="5">
        <f t="shared" si="1000"/>
        <v>0</v>
      </c>
      <c r="CB61" s="5">
        <f t="shared" si="1000"/>
        <v>0</v>
      </c>
      <c r="CC61" s="5">
        <f t="shared" si="1000"/>
        <v>0</v>
      </c>
      <c r="CD61" s="5">
        <f t="shared" si="1000"/>
        <v>0</v>
      </c>
      <c r="CE61" s="5">
        <f t="shared" si="1000"/>
        <v>0</v>
      </c>
      <c r="CF61" s="5">
        <f t="shared" si="1000"/>
        <v>0</v>
      </c>
      <c r="CG61" s="5">
        <f t="shared" si="1000"/>
        <v>0</v>
      </c>
      <c r="CH61" s="5">
        <f t="shared" si="1000"/>
        <v>0</v>
      </c>
      <c r="CI61" s="5">
        <f t="shared" si="1000"/>
        <v>0</v>
      </c>
      <c r="CJ61" s="5">
        <f t="shared" si="1000"/>
        <v>0</v>
      </c>
      <c r="CK61" s="5">
        <f t="shared" si="1000"/>
        <v>0</v>
      </c>
      <c r="CL61" s="5">
        <f t="shared" si="1000"/>
        <v>0</v>
      </c>
      <c r="CM61" s="5">
        <f t="shared" si="1000"/>
        <v>0</v>
      </c>
      <c r="CN61" s="5">
        <f t="shared" si="1000"/>
        <v>0</v>
      </c>
      <c r="CO61" s="5">
        <f t="shared" si="1000"/>
        <v>0</v>
      </c>
      <c r="CP61" s="5">
        <f t="shared" si="1000"/>
        <v>0</v>
      </c>
      <c r="CQ61" s="5">
        <f t="shared" si="1000"/>
        <v>0</v>
      </c>
      <c r="CR61" s="5">
        <f t="shared" si="1000"/>
        <v>0</v>
      </c>
      <c r="CS61" s="5">
        <f t="shared" si="1000"/>
        <v>0</v>
      </c>
      <c r="CT61" s="5">
        <f t="shared" si="1000"/>
        <v>0</v>
      </c>
      <c r="CU61" s="5">
        <f t="shared" si="1000"/>
        <v>0</v>
      </c>
      <c r="CV61" s="5">
        <f t="shared" si="1000"/>
        <v>0</v>
      </c>
      <c r="CW61" s="5">
        <f t="shared" si="1000"/>
        <v>0</v>
      </c>
      <c r="CX61" s="5">
        <f t="shared" si="1000"/>
        <v>0</v>
      </c>
      <c r="CY61" s="5">
        <f t="shared" si="1000"/>
        <v>0</v>
      </c>
      <c r="CZ61" s="5">
        <f t="shared" si="1000"/>
        <v>0</v>
      </c>
      <c r="DA61" s="5">
        <f t="shared" si="1000"/>
        <v>0</v>
      </c>
      <c r="DB61" s="5">
        <f t="shared" si="1000"/>
        <v>0</v>
      </c>
      <c r="DC61" s="5">
        <f t="shared" si="1000"/>
        <v>0</v>
      </c>
      <c r="DD61" s="5">
        <f t="shared" si="1000"/>
        <v>0</v>
      </c>
      <c r="DE61" s="5">
        <f t="shared" si="1000"/>
        <v>0</v>
      </c>
      <c r="DF61" s="5">
        <f t="shared" si="1000"/>
        <v>0</v>
      </c>
      <c r="DG61" s="5">
        <f t="shared" si="1000"/>
        <v>0</v>
      </c>
      <c r="DH61" s="5">
        <f t="shared" si="1000"/>
        <v>0</v>
      </c>
      <c r="DI61" s="5">
        <f t="shared" si="1000"/>
        <v>0</v>
      </c>
      <c r="DJ61" s="5">
        <f t="shared" si="1000"/>
        <v>0</v>
      </c>
      <c r="DK61" s="5">
        <f t="shared" si="1000"/>
        <v>0</v>
      </c>
      <c r="DL61" s="5">
        <f t="shared" si="1000"/>
        <v>0</v>
      </c>
      <c r="DM61" s="5">
        <f t="shared" si="1000"/>
        <v>0</v>
      </c>
      <c r="DN61" s="5">
        <f t="shared" si="1000"/>
        <v>0</v>
      </c>
      <c r="DO61" s="5">
        <f t="shared" si="1000"/>
        <v>0</v>
      </c>
      <c r="DP61" s="5">
        <f t="shared" si="1000"/>
        <v>0</v>
      </c>
      <c r="DQ61" s="5">
        <f t="shared" si="1000"/>
        <v>0</v>
      </c>
      <c r="DR61" s="596">
        <f t="shared" si="1000"/>
        <v>9132529</v>
      </c>
      <c r="DS61" s="596">
        <f t="shared" ref="DS61" si="1001">DS62+DS67</f>
        <v>0</v>
      </c>
      <c r="DT61" s="596">
        <f t="shared" ref="DT61" si="1002">DT62+DT67</f>
        <v>9132529</v>
      </c>
      <c r="DU61" s="5">
        <f t="shared" ref="DU61" si="1003">DU62+DU67</f>
        <v>0</v>
      </c>
      <c r="DV61" s="5">
        <f t="shared" ref="DV61:EV61" si="1004">DV62+DV67</f>
        <v>0</v>
      </c>
      <c r="DW61" s="5">
        <f t="shared" si="1004"/>
        <v>0</v>
      </c>
      <c r="DX61" s="5">
        <f t="shared" si="1004"/>
        <v>0</v>
      </c>
      <c r="DY61" s="5">
        <f t="shared" si="1004"/>
        <v>0</v>
      </c>
      <c r="DZ61" s="5">
        <f t="shared" si="1004"/>
        <v>0</v>
      </c>
      <c r="EA61" s="5">
        <f t="shared" si="1004"/>
        <v>0</v>
      </c>
      <c r="EB61" s="5">
        <f t="shared" si="1004"/>
        <v>0</v>
      </c>
      <c r="EC61" s="5">
        <f t="shared" si="1004"/>
        <v>0</v>
      </c>
      <c r="ED61" s="5">
        <f t="shared" si="1004"/>
        <v>320011</v>
      </c>
      <c r="EE61" s="5">
        <f t="shared" si="1004"/>
        <v>0</v>
      </c>
      <c r="EF61" s="5">
        <f t="shared" si="1004"/>
        <v>320011</v>
      </c>
      <c r="EG61" s="5">
        <f t="shared" si="1004"/>
        <v>115546</v>
      </c>
      <c r="EH61" s="5">
        <f t="shared" si="1004"/>
        <v>0</v>
      </c>
      <c r="EI61" s="5">
        <f t="shared" ref="EI61" si="1005">EI62+EI67</f>
        <v>115546</v>
      </c>
      <c r="EJ61" s="5">
        <f t="shared" ref="EJ61" si="1006">EJ62+EJ67</f>
        <v>62891</v>
      </c>
      <c r="EK61" s="5">
        <f t="shared" si="1004"/>
        <v>0</v>
      </c>
      <c r="EL61" s="5">
        <f t="shared" ref="EL61" si="1007">EL62+EL67</f>
        <v>62891</v>
      </c>
      <c r="EM61" s="5">
        <f t="shared" si="1004"/>
        <v>14410</v>
      </c>
      <c r="EN61" s="5">
        <f t="shared" si="1004"/>
        <v>0</v>
      </c>
      <c r="EO61" s="5">
        <f t="shared" ref="EO61" si="1008">EO62+EO67</f>
        <v>14410</v>
      </c>
      <c r="EP61" s="5">
        <f t="shared" si="1004"/>
        <v>1151764</v>
      </c>
      <c r="EQ61" s="5">
        <f t="shared" si="1004"/>
        <v>-8493</v>
      </c>
      <c r="ER61" s="5">
        <f t="shared" ref="ER61" si="1009">ER62+ER67</f>
        <v>1143271</v>
      </c>
      <c r="ES61" s="5">
        <f t="shared" si="1004"/>
        <v>504991</v>
      </c>
      <c r="ET61" s="5">
        <f t="shared" si="1004"/>
        <v>-3461</v>
      </c>
      <c r="EU61" s="5">
        <f t="shared" ref="EU61" si="1010">EU62+EU67</f>
        <v>501530</v>
      </c>
      <c r="EV61" s="596">
        <f t="shared" si="1004"/>
        <v>2169613</v>
      </c>
      <c r="EW61" s="596">
        <f t="shared" ref="EW61:EX61" si="1011">EW62+EW67</f>
        <v>-11954</v>
      </c>
      <c r="EX61" s="596">
        <f t="shared" si="1011"/>
        <v>2157659</v>
      </c>
      <c r="EY61" s="5">
        <f>EY62+EY67</f>
        <v>0</v>
      </c>
      <c r="EZ61" s="5">
        <f t="shared" ref="EZ61:GL61" si="1012">EZ62+EZ67</f>
        <v>0</v>
      </c>
      <c r="FA61" s="5">
        <f t="shared" si="1012"/>
        <v>0</v>
      </c>
      <c r="FB61" s="5">
        <f t="shared" si="1012"/>
        <v>118115</v>
      </c>
      <c r="FC61" s="5">
        <f t="shared" si="1012"/>
        <v>-5960</v>
      </c>
      <c r="FD61" s="5">
        <f t="shared" si="1012"/>
        <v>112155</v>
      </c>
      <c r="FE61" s="5">
        <f t="shared" si="1012"/>
        <v>69327</v>
      </c>
      <c r="FF61" s="5">
        <f t="shared" si="1012"/>
        <v>3020</v>
      </c>
      <c r="FG61" s="5">
        <f t="shared" si="1012"/>
        <v>72347</v>
      </c>
      <c r="FH61" s="5">
        <f t="shared" si="1012"/>
        <v>85031</v>
      </c>
      <c r="FI61" s="5">
        <f t="shared" si="1012"/>
        <v>1753</v>
      </c>
      <c r="FJ61" s="5">
        <f t="shared" si="1012"/>
        <v>86784</v>
      </c>
      <c r="FK61" s="5">
        <f t="shared" si="1012"/>
        <v>133760</v>
      </c>
      <c r="FL61" s="5">
        <f t="shared" si="1012"/>
        <v>4449</v>
      </c>
      <c r="FM61" s="5">
        <f t="shared" si="1012"/>
        <v>138209</v>
      </c>
      <c r="FN61" s="5">
        <f t="shared" si="1012"/>
        <v>195975</v>
      </c>
      <c r="FO61" s="5">
        <f t="shared" si="1012"/>
        <v>174</v>
      </c>
      <c r="FP61" s="5">
        <f t="shared" si="1012"/>
        <v>196149</v>
      </c>
      <c r="FQ61" s="5">
        <f t="shared" si="1012"/>
        <v>112905</v>
      </c>
      <c r="FR61" s="5">
        <f t="shared" si="1012"/>
        <v>798</v>
      </c>
      <c r="FS61" s="5">
        <f t="shared" si="1012"/>
        <v>113703</v>
      </c>
      <c r="FT61" s="5">
        <f t="shared" si="1012"/>
        <v>178276</v>
      </c>
      <c r="FU61" s="5">
        <f t="shared" si="1012"/>
        <v>33209</v>
      </c>
      <c r="FV61" s="5">
        <f t="shared" si="1012"/>
        <v>211485</v>
      </c>
      <c r="FW61" s="5">
        <f t="shared" si="1012"/>
        <v>85712</v>
      </c>
      <c r="FX61" s="5">
        <f t="shared" si="1012"/>
        <v>946</v>
      </c>
      <c r="FY61" s="5">
        <f t="shared" si="1012"/>
        <v>86658</v>
      </c>
      <c r="FZ61" s="5">
        <f t="shared" si="1012"/>
        <v>0</v>
      </c>
      <c r="GA61" s="5">
        <f t="shared" si="1012"/>
        <v>0</v>
      </c>
      <c r="GB61" s="5">
        <f t="shared" si="1012"/>
        <v>0</v>
      </c>
      <c r="GC61" s="5">
        <f t="shared" si="1012"/>
        <v>69491</v>
      </c>
      <c r="GD61" s="5">
        <f t="shared" si="1012"/>
        <v>586</v>
      </c>
      <c r="GE61" s="5">
        <f t="shared" si="1012"/>
        <v>70077</v>
      </c>
      <c r="GF61" s="5">
        <f t="shared" si="1012"/>
        <v>742979</v>
      </c>
      <c r="GG61" s="5">
        <f t="shared" si="1012"/>
        <v>9316</v>
      </c>
      <c r="GH61" s="5">
        <f t="shared" si="1012"/>
        <v>752295</v>
      </c>
      <c r="GI61" s="5">
        <f t="shared" si="1012"/>
        <v>80065</v>
      </c>
      <c r="GJ61" s="5">
        <f t="shared" si="1012"/>
        <v>965</v>
      </c>
      <c r="GK61" s="5">
        <f t="shared" si="1012"/>
        <v>81030</v>
      </c>
      <c r="GL61" s="596">
        <f t="shared" si="1012"/>
        <v>1871636</v>
      </c>
      <c r="GM61" s="596">
        <f t="shared" ref="GM61" si="1013">GM62+GM67</f>
        <v>49256</v>
      </c>
      <c r="GN61" s="596">
        <f t="shared" ref="GN61" si="1014">GN62+GN67</f>
        <v>1920892</v>
      </c>
      <c r="GO61" s="5">
        <f>GO62+GO67</f>
        <v>978437</v>
      </c>
      <c r="GP61" s="5">
        <f t="shared" ref="GP61:HA61" si="1015">GP62+GP67</f>
        <v>13315</v>
      </c>
      <c r="GQ61" s="5">
        <f t="shared" si="1015"/>
        <v>991752</v>
      </c>
      <c r="GR61" s="5">
        <f t="shared" si="1015"/>
        <v>234283</v>
      </c>
      <c r="GS61" s="5">
        <f t="shared" si="1015"/>
        <v>3342</v>
      </c>
      <c r="GT61" s="5">
        <f t="shared" si="1015"/>
        <v>237625</v>
      </c>
      <c r="GU61" s="5">
        <f t="shared" si="1015"/>
        <v>1554797</v>
      </c>
      <c r="GV61" s="5">
        <f t="shared" si="1015"/>
        <v>-19355</v>
      </c>
      <c r="GW61" s="5">
        <f t="shared" si="1015"/>
        <v>1535442</v>
      </c>
      <c r="GX61" s="5">
        <f t="shared" si="1015"/>
        <v>4639153</v>
      </c>
      <c r="GY61" s="5">
        <f t="shared" ref="GY61" si="1016">GY62+GY67</f>
        <v>46558</v>
      </c>
      <c r="GZ61" s="5">
        <f t="shared" ref="GZ61" si="1017">GZ62+GZ67</f>
        <v>4685711</v>
      </c>
      <c r="HA61" s="5">
        <f t="shared" si="1015"/>
        <v>15941295</v>
      </c>
      <c r="HB61" s="5">
        <f t="shared" ref="HB61" si="1018">HB62+HB67</f>
        <v>34604</v>
      </c>
      <c r="HC61" s="115">
        <f t="shared" ref="HC61" si="1019">HC62+HC67</f>
        <v>15975899</v>
      </c>
    </row>
    <row r="62" spans="1:211" s="12" customFormat="1" x14ac:dyDescent="0.2">
      <c r="A62" s="121" t="s">
        <v>429</v>
      </c>
      <c r="B62" s="5">
        <f>B63+B64+B65+B66</f>
        <v>0</v>
      </c>
      <c r="C62" s="5">
        <f t="shared" ref="C62:BO62" si="1020">C63+C64+C65+C66</f>
        <v>0</v>
      </c>
      <c r="D62" s="5">
        <f t="shared" si="1020"/>
        <v>0</v>
      </c>
      <c r="E62" s="5">
        <f t="shared" si="1020"/>
        <v>0</v>
      </c>
      <c r="F62" s="5">
        <f t="shared" si="1020"/>
        <v>0</v>
      </c>
      <c r="G62" s="5">
        <f t="shared" si="1020"/>
        <v>0</v>
      </c>
      <c r="H62" s="5">
        <f t="shared" si="1020"/>
        <v>0</v>
      </c>
      <c r="I62" s="5">
        <f t="shared" si="1020"/>
        <v>0</v>
      </c>
      <c r="J62" s="5">
        <f t="shared" si="1020"/>
        <v>0</v>
      </c>
      <c r="K62" s="5">
        <f t="shared" si="1020"/>
        <v>0</v>
      </c>
      <c r="L62" s="5">
        <f t="shared" si="1020"/>
        <v>0</v>
      </c>
      <c r="M62" s="5">
        <f t="shared" si="1020"/>
        <v>0</v>
      </c>
      <c r="N62" s="5">
        <f t="shared" si="1020"/>
        <v>0</v>
      </c>
      <c r="O62" s="5">
        <f t="shared" si="1020"/>
        <v>0</v>
      </c>
      <c r="P62" s="5">
        <f t="shared" si="1020"/>
        <v>0</v>
      </c>
      <c r="Q62" s="5">
        <f t="shared" si="1020"/>
        <v>0</v>
      </c>
      <c r="R62" s="5">
        <f t="shared" si="1020"/>
        <v>0</v>
      </c>
      <c r="S62" s="5">
        <f t="shared" si="1020"/>
        <v>0</v>
      </c>
      <c r="T62" s="5">
        <f t="shared" si="1020"/>
        <v>0</v>
      </c>
      <c r="U62" s="5">
        <f t="shared" si="1020"/>
        <v>0</v>
      </c>
      <c r="V62" s="5">
        <f t="shared" si="1020"/>
        <v>0</v>
      </c>
      <c r="W62" s="5">
        <f t="shared" si="1020"/>
        <v>0</v>
      </c>
      <c r="X62" s="5">
        <f t="shared" si="1020"/>
        <v>0</v>
      </c>
      <c r="Y62" s="5">
        <f t="shared" si="1020"/>
        <v>0</v>
      </c>
      <c r="Z62" s="5">
        <f t="shared" si="1020"/>
        <v>0</v>
      </c>
      <c r="AA62" s="5">
        <f t="shared" si="1020"/>
        <v>0</v>
      </c>
      <c r="AB62" s="5">
        <f t="shared" si="1020"/>
        <v>0</v>
      </c>
      <c r="AC62" s="5">
        <f t="shared" si="1020"/>
        <v>9484837</v>
      </c>
      <c r="AD62" s="5">
        <f t="shared" si="1020"/>
        <v>0</v>
      </c>
      <c r="AE62" s="5">
        <f t="shared" si="1020"/>
        <v>9484837</v>
      </c>
      <c r="AF62" s="5">
        <f t="shared" si="1020"/>
        <v>0</v>
      </c>
      <c r="AG62" s="5">
        <f t="shared" si="1020"/>
        <v>0</v>
      </c>
      <c r="AH62" s="5">
        <f t="shared" si="1020"/>
        <v>0</v>
      </c>
      <c r="AI62" s="5">
        <f t="shared" si="1020"/>
        <v>0</v>
      </c>
      <c r="AJ62" s="5">
        <f t="shared" si="1020"/>
        <v>0</v>
      </c>
      <c r="AK62" s="5">
        <f t="shared" si="1020"/>
        <v>0</v>
      </c>
      <c r="AL62" s="5">
        <f t="shared" si="1020"/>
        <v>0</v>
      </c>
      <c r="AM62" s="5">
        <f t="shared" si="1020"/>
        <v>0</v>
      </c>
      <c r="AN62" s="5">
        <f t="shared" si="1020"/>
        <v>0</v>
      </c>
      <c r="AO62" s="5">
        <f t="shared" si="1020"/>
        <v>0</v>
      </c>
      <c r="AP62" s="5">
        <f t="shared" si="1020"/>
        <v>0</v>
      </c>
      <c r="AQ62" s="5">
        <f t="shared" si="1020"/>
        <v>0</v>
      </c>
      <c r="AR62" s="5">
        <f t="shared" si="1020"/>
        <v>0</v>
      </c>
      <c r="AS62" s="5">
        <f t="shared" si="1020"/>
        <v>0</v>
      </c>
      <c r="AT62" s="5">
        <f t="shared" si="1020"/>
        <v>0</v>
      </c>
      <c r="AU62" s="5">
        <f t="shared" si="1020"/>
        <v>0</v>
      </c>
      <c r="AV62" s="5">
        <f t="shared" si="1020"/>
        <v>0</v>
      </c>
      <c r="AW62" s="5">
        <f t="shared" si="1020"/>
        <v>0</v>
      </c>
      <c r="AX62" s="5">
        <f t="shared" si="1020"/>
        <v>0</v>
      </c>
      <c r="AY62" s="5">
        <f t="shared" si="1020"/>
        <v>0</v>
      </c>
      <c r="AZ62" s="5">
        <f t="shared" si="1020"/>
        <v>0</v>
      </c>
      <c r="BA62" s="5">
        <f t="shared" si="1020"/>
        <v>0</v>
      </c>
      <c r="BB62" s="5">
        <f t="shared" si="1020"/>
        <v>0</v>
      </c>
      <c r="BC62" s="5">
        <f t="shared" si="1020"/>
        <v>0</v>
      </c>
      <c r="BD62" s="5">
        <f t="shared" si="1020"/>
        <v>0</v>
      </c>
      <c r="BE62" s="5">
        <f t="shared" si="1020"/>
        <v>0</v>
      </c>
      <c r="BF62" s="5">
        <f t="shared" si="1020"/>
        <v>0</v>
      </c>
      <c r="BG62" s="5">
        <f t="shared" si="1020"/>
        <v>0</v>
      </c>
      <c r="BH62" s="5">
        <f t="shared" si="1020"/>
        <v>0</v>
      </c>
      <c r="BI62" s="5">
        <f t="shared" si="1020"/>
        <v>0</v>
      </c>
      <c r="BJ62" s="5">
        <f t="shared" si="1020"/>
        <v>0</v>
      </c>
      <c r="BK62" s="5">
        <f t="shared" si="1020"/>
        <v>0</v>
      </c>
      <c r="BL62" s="5">
        <f t="shared" si="1020"/>
        <v>0</v>
      </c>
      <c r="BM62" s="5">
        <f t="shared" si="1020"/>
        <v>0</v>
      </c>
      <c r="BN62" s="5">
        <f t="shared" si="1020"/>
        <v>0</v>
      </c>
      <c r="BO62" s="5">
        <f t="shared" si="1020"/>
        <v>0</v>
      </c>
      <c r="BP62" s="5">
        <f t="shared" ref="BP62:DR62" si="1021">BP63+BP64+BP65+BP66</f>
        <v>0</v>
      </c>
      <c r="BQ62" s="5">
        <f t="shared" si="1021"/>
        <v>0</v>
      </c>
      <c r="BR62" s="5">
        <f t="shared" si="1021"/>
        <v>0</v>
      </c>
      <c r="BS62" s="5">
        <f t="shared" si="1021"/>
        <v>0</v>
      </c>
      <c r="BT62" s="5">
        <f t="shared" si="1021"/>
        <v>0</v>
      </c>
      <c r="BU62" s="5">
        <f t="shared" si="1021"/>
        <v>0</v>
      </c>
      <c r="BV62" s="5">
        <f t="shared" si="1021"/>
        <v>0</v>
      </c>
      <c r="BW62" s="5">
        <f t="shared" si="1021"/>
        <v>0</v>
      </c>
      <c r="BX62" s="5">
        <f t="shared" si="1021"/>
        <v>0</v>
      </c>
      <c r="BY62" s="5">
        <f t="shared" si="1021"/>
        <v>0</v>
      </c>
      <c r="BZ62" s="5">
        <f t="shared" si="1021"/>
        <v>0</v>
      </c>
      <c r="CA62" s="5">
        <f t="shared" si="1021"/>
        <v>0</v>
      </c>
      <c r="CB62" s="5">
        <f t="shared" si="1021"/>
        <v>0</v>
      </c>
      <c r="CC62" s="5">
        <f t="shared" si="1021"/>
        <v>0</v>
      </c>
      <c r="CD62" s="5">
        <f t="shared" si="1021"/>
        <v>0</v>
      </c>
      <c r="CE62" s="5">
        <f t="shared" si="1021"/>
        <v>0</v>
      </c>
      <c r="CF62" s="5">
        <f t="shared" si="1021"/>
        <v>0</v>
      </c>
      <c r="CG62" s="5">
        <f t="shared" si="1021"/>
        <v>0</v>
      </c>
      <c r="CH62" s="5">
        <f t="shared" si="1021"/>
        <v>0</v>
      </c>
      <c r="CI62" s="5">
        <f t="shared" si="1021"/>
        <v>0</v>
      </c>
      <c r="CJ62" s="5">
        <f t="shared" si="1021"/>
        <v>0</v>
      </c>
      <c r="CK62" s="5">
        <f t="shared" si="1021"/>
        <v>0</v>
      </c>
      <c r="CL62" s="5">
        <f t="shared" si="1021"/>
        <v>0</v>
      </c>
      <c r="CM62" s="5">
        <f t="shared" si="1021"/>
        <v>0</v>
      </c>
      <c r="CN62" s="5">
        <f t="shared" si="1021"/>
        <v>0</v>
      </c>
      <c r="CO62" s="5">
        <f t="shared" si="1021"/>
        <v>0</v>
      </c>
      <c r="CP62" s="5">
        <f t="shared" si="1021"/>
        <v>0</v>
      </c>
      <c r="CQ62" s="5">
        <f t="shared" si="1021"/>
        <v>0</v>
      </c>
      <c r="CR62" s="5">
        <f t="shared" si="1021"/>
        <v>0</v>
      </c>
      <c r="CS62" s="5">
        <f t="shared" si="1021"/>
        <v>0</v>
      </c>
      <c r="CT62" s="5">
        <f t="shared" si="1021"/>
        <v>0</v>
      </c>
      <c r="CU62" s="5">
        <f t="shared" si="1021"/>
        <v>0</v>
      </c>
      <c r="CV62" s="5">
        <f t="shared" si="1021"/>
        <v>0</v>
      </c>
      <c r="CW62" s="5">
        <f t="shared" si="1021"/>
        <v>0</v>
      </c>
      <c r="CX62" s="5">
        <f t="shared" si="1021"/>
        <v>0</v>
      </c>
      <c r="CY62" s="5">
        <f t="shared" si="1021"/>
        <v>0</v>
      </c>
      <c r="CZ62" s="5">
        <f t="shared" si="1021"/>
        <v>0</v>
      </c>
      <c r="DA62" s="5">
        <f t="shared" si="1021"/>
        <v>0</v>
      </c>
      <c r="DB62" s="5">
        <f t="shared" si="1021"/>
        <v>0</v>
      </c>
      <c r="DC62" s="5">
        <f t="shared" si="1021"/>
        <v>0</v>
      </c>
      <c r="DD62" s="5">
        <f t="shared" si="1021"/>
        <v>0</v>
      </c>
      <c r="DE62" s="5">
        <f t="shared" si="1021"/>
        <v>0</v>
      </c>
      <c r="DF62" s="5">
        <f t="shared" si="1021"/>
        <v>0</v>
      </c>
      <c r="DG62" s="5">
        <f t="shared" si="1021"/>
        <v>0</v>
      </c>
      <c r="DH62" s="5">
        <f t="shared" si="1021"/>
        <v>0</v>
      </c>
      <c r="DI62" s="5">
        <f t="shared" si="1021"/>
        <v>0</v>
      </c>
      <c r="DJ62" s="5">
        <f t="shared" si="1021"/>
        <v>0</v>
      </c>
      <c r="DK62" s="5">
        <f t="shared" si="1021"/>
        <v>0</v>
      </c>
      <c r="DL62" s="5">
        <f t="shared" si="1021"/>
        <v>0</v>
      </c>
      <c r="DM62" s="5">
        <f t="shared" si="1021"/>
        <v>0</v>
      </c>
      <c r="DN62" s="5">
        <f t="shared" si="1021"/>
        <v>0</v>
      </c>
      <c r="DO62" s="5">
        <f t="shared" si="1021"/>
        <v>0</v>
      </c>
      <c r="DP62" s="5">
        <f t="shared" si="1021"/>
        <v>0</v>
      </c>
      <c r="DQ62" s="5">
        <f t="shared" si="1021"/>
        <v>0</v>
      </c>
      <c r="DR62" s="596">
        <f t="shared" si="1021"/>
        <v>9484837</v>
      </c>
      <c r="DS62" s="596">
        <f t="shared" ref="DS62" si="1022">DS63+DS64+DS65+DS66</f>
        <v>0</v>
      </c>
      <c r="DT62" s="596">
        <f t="shared" ref="DT62" si="1023">DT63+DT64+DT65+DT66</f>
        <v>9484837</v>
      </c>
      <c r="DU62" s="5">
        <f t="shared" ref="DU62" si="1024">DU63+DU64+DU65+DU66</f>
        <v>0</v>
      </c>
      <c r="DV62" s="5">
        <f t="shared" ref="DV62:EV62" si="1025">DV63+DV64+DV65+DV66</f>
        <v>0</v>
      </c>
      <c r="DW62" s="5">
        <f t="shared" si="1025"/>
        <v>0</v>
      </c>
      <c r="DX62" s="5">
        <f t="shared" si="1025"/>
        <v>0</v>
      </c>
      <c r="DY62" s="5">
        <f t="shared" si="1025"/>
        <v>0</v>
      </c>
      <c r="DZ62" s="5">
        <f t="shared" si="1025"/>
        <v>0</v>
      </c>
      <c r="EA62" s="5">
        <f t="shared" si="1025"/>
        <v>0</v>
      </c>
      <c r="EB62" s="5">
        <f t="shared" si="1025"/>
        <v>0</v>
      </c>
      <c r="EC62" s="5">
        <f t="shared" si="1025"/>
        <v>0</v>
      </c>
      <c r="ED62" s="5">
        <f t="shared" si="1025"/>
        <v>268511</v>
      </c>
      <c r="EE62" s="5">
        <f t="shared" si="1025"/>
        <v>0</v>
      </c>
      <c r="EF62" s="5">
        <f t="shared" si="1025"/>
        <v>268511</v>
      </c>
      <c r="EG62" s="5">
        <f t="shared" si="1025"/>
        <v>47096</v>
      </c>
      <c r="EH62" s="5">
        <f t="shared" si="1025"/>
        <v>0</v>
      </c>
      <c r="EI62" s="5">
        <f t="shared" ref="EI62" si="1026">EI63+EI64+EI65+EI66</f>
        <v>47096</v>
      </c>
      <c r="EJ62" s="5">
        <f>SUM(EJ63:EJ66)</f>
        <v>62891</v>
      </c>
      <c r="EK62" s="5">
        <f t="shared" si="1025"/>
        <v>0</v>
      </c>
      <c r="EL62" s="5">
        <f t="shared" ref="EL62" si="1027">EL63+EL64+EL65+EL66</f>
        <v>62891</v>
      </c>
      <c r="EM62" s="5">
        <f t="shared" si="1025"/>
        <v>14410</v>
      </c>
      <c r="EN62" s="5">
        <f t="shared" si="1025"/>
        <v>0</v>
      </c>
      <c r="EO62" s="5">
        <f t="shared" ref="EO62" si="1028">EO63+EO64+EO65+EO66</f>
        <v>14410</v>
      </c>
      <c r="EP62" s="5">
        <f t="shared" si="1025"/>
        <v>1151764</v>
      </c>
      <c r="EQ62" s="5">
        <f t="shared" si="1025"/>
        <v>-8493</v>
      </c>
      <c r="ER62" s="5">
        <f t="shared" ref="ER62" si="1029">ER63+ER64+ER65+ER66</f>
        <v>1143271</v>
      </c>
      <c r="ES62" s="5">
        <f t="shared" si="1025"/>
        <v>502026</v>
      </c>
      <c r="ET62" s="5">
        <f t="shared" si="1025"/>
        <v>-3461</v>
      </c>
      <c r="EU62" s="5">
        <f t="shared" ref="EU62" si="1030">EU63+EU64+EU65+EU66</f>
        <v>498565</v>
      </c>
      <c r="EV62" s="596">
        <f t="shared" si="1025"/>
        <v>2046698</v>
      </c>
      <c r="EW62" s="596">
        <f t="shared" ref="EW62:EX62" si="1031">EW63+EW64+EW65+EW66</f>
        <v>-11954</v>
      </c>
      <c r="EX62" s="596">
        <f t="shared" si="1031"/>
        <v>2034744</v>
      </c>
      <c r="EY62" s="5">
        <f>EY63+EY64+EY65+EY66</f>
        <v>0</v>
      </c>
      <c r="EZ62" s="5">
        <f t="shared" ref="EZ62:GL62" si="1032">EZ63+EZ64+EZ65+EZ66</f>
        <v>0</v>
      </c>
      <c r="FA62" s="5">
        <f t="shared" si="1032"/>
        <v>0</v>
      </c>
      <c r="FB62" s="5">
        <f t="shared" si="1032"/>
        <v>118070</v>
      </c>
      <c r="FC62" s="5">
        <f t="shared" si="1032"/>
        <v>-5960</v>
      </c>
      <c r="FD62" s="5">
        <f t="shared" si="1032"/>
        <v>112110</v>
      </c>
      <c r="FE62" s="5">
        <f t="shared" si="1032"/>
        <v>68923</v>
      </c>
      <c r="FF62" s="5">
        <f t="shared" si="1032"/>
        <v>3020</v>
      </c>
      <c r="FG62" s="5">
        <f t="shared" si="1032"/>
        <v>71943</v>
      </c>
      <c r="FH62" s="5">
        <f t="shared" si="1032"/>
        <v>81236</v>
      </c>
      <c r="FI62" s="5">
        <f t="shared" si="1032"/>
        <v>1753</v>
      </c>
      <c r="FJ62" s="5">
        <f t="shared" si="1032"/>
        <v>82989</v>
      </c>
      <c r="FK62" s="5">
        <f t="shared" si="1032"/>
        <v>133592</v>
      </c>
      <c r="FL62" s="5">
        <f t="shared" si="1032"/>
        <v>4449</v>
      </c>
      <c r="FM62" s="5">
        <f t="shared" si="1032"/>
        <v>138041</v>
      </c>
      <c r="FN62" s="5">
        <f t="shared" si="1032"/>
        <v>195751</v>
      </c>
      <c r="FO62" s="5">
        <f t="shared" si="1032"/>
        <v>174</v>
      </c>
      <c r="FP62" s="5">
        <f t="shared" si="1032"/>
        <v>195925</v>
      </c>
      <c r="FQ62" s="5">
        <f t="shared" si="1032"/>
        <v>110497</v>
      </c>
      <c r="FR62" s="5">
        <f t="shared" si="1032"/>
        <v>798</v>
      </c>
      <c r="FS62" s="5">
        <f t="shared" si="1032"/>
        <v>111295</v>
      </c>
      <c r="FT62" s="5">
        <f t="shared" si="1032"/>
        <v>159741</v>
      </c>
      <c r="FU62" s="5">
        <f t="shared" si="1032"/>
        <v>14109</v>
      </c>
      <c r="FV62" s="5">
        <f t="shared" si="1032"/>
        <v>173850</v>
      </c>
      <c r="FW62" s="5">
        <f t="shared" si="1032"/>
        <v>81262</v>
      </c>
      <c r="FX62" s="5">
        <f t="shared" si="1032"/>
        <v>946</v>
      </c>
      <c r="FY62" s="5">
        <f t="shared" si="1032"/>
        <v>82208</v>
      </c>
      <c r="FZ62" s="5">
        <f t="shared" si="1032"/>
        <v>0</v>
      </c>
      <c r="GA62" s="5">
        <f t="shared" si="1032"/>
        <v>0</v>
      </c>
      <c r="GB62" s="5">
        <f t="shared" si="1032"/>
        <v>0</v>
      </c>
      <c r="GC62" s="5">
        <f t="shared" si="1032"/>
        <v>61472</v>
      </c>
      <c r="GD62" s="5">
        <f t="shared" si="1032"/>
        <v>586</v>
      </c>
      <c r="GE62" s="5">
        <f t="shared" si="1032"/>
        <v>62058</v>
      </c>
      <c r="GF62" s="5">
        <f t="shared" si="1032"/>
        <v>739621</v>
      </c>
      <c r="GG62" s="5">
        <f t="shared" si="1032"/>
        <v>9316</v>
      </c>
      <c r="GH62" s="5">
        <f t="shared" si="1032"/>
        <v>748937</v>
      </c>
      <c r="GI62" s="5">
        <f t="shared" si="1032"/>
        <v>77517</v>
      </c>
      <c r="GJ62" s="5">
        <f t="shared" si="1032"/>
        <v>965</v>
      </c>
      <c r="GK62" s="5">
        <f t="shared" si="1032"/>
        <v>78482</v>
      </c>
      <c r="GL62" s="596">
        <f t="shared" si="1032"/>
        <v>1827682</v>
      </c>
      <c r="GM62" s="596">
        <f t="shared" ref="GM62" si="1033">GM63+GM64+GM65+GM66</f>
        <v>30156</v>
      </c>
      <c r="GN62" s="596">
        <f t="shared" ref="GN62" si="1034">GN63+GN64+GN65+GN66</f>
        <v>1857838</v>
      </c>
      <c r="GO62" s="5">
        <f>GO63+GO64+GO65+GO66</f>
        <v>934562</v>
      </c>
      <c r="GP62" s="5">
        <f t="shared" ref="GP62:HA62" si="1035">GP63+GP64+GP65+GP66</f>
        <v>-7287</v>
      </c>
      <c r="GQ62" s="5">
        <f t="shared" si="1035"/>
        <v>927275</v>
      </c>
      <c r="GR62" s="5">
        <f t="shared" si="1035"/>
        <v>226019</v>
      </c>
      <c r="GS62" s="5">
        <f t="shared" si="1035"/>
        <v>3342</v>
      </c>
      <c r="GT62" s="5">
        <f t="shared" si="1035"/>
        <v>229361</v>
      </c>
      <c r="GU62" s="5">
        <f t="shared" si="1035"/>
        <v>1368906</v>
      </c>
      <c r="GV62" s="5">
        <f t="shared" si="1035"/>
        <v>-19670</v>
      </c>
      <c r="GW62" s="5">
        <f t="shared" si="1035"/>
        <v>1349236</v>
      </c>
      <c r="GX62" s="5">
        <f t="shared" si="1035"/>
        <v>4357169</v>
      </c>
      <c r="GY62" s="5">
        <f t="shared" ref="GY62" si="1036">GY63+GY64+GY65+GY66</f>
        <v>6541</v>
      </c>
      <c r="GZ62" s="5">
        <f t="shared" ref="GZ62" si="1037">GZ63+GZ64+GZ65+GZ66</f>
        <v>4363710</v>
      </c>
      <c r="HA62" s="5">
        <f t="shared" si="1035"/>
        <v>15888704</v>
      </c>
      <c r="HB62" s="5">
        <f t="shared" ref="HB62" si="1038">HB63+HB64+HB65+HB66</f>
        <v>-5413</v>
      </c>
      <c r="HC62" s="115">
        <f t="shared" ref="HC62" si="1039">HC63+HC64+HC65+HC66</f>
        <v>15883291</v>
      </c>
    </row>
    <row r="63" spans="1:211" x14ac:dyDescent="0.2">
      <c r="A63" s="122" t="s">
        <v>430</v>
      </c>
      <c r="B63" s="6">
        <f>SUM([1]Önkormányzat!$F$323)</f>
        <v>0</v>
      </c>
      <c r="C63" s="6"/>
      <c r="D63" s="6">
        <f t="shared" ref="D63:D66" si="1040">SUM(B63:C63)</f>
        <v>0</v>
      </c>
      <c r="E63" s="6"/>
      <c r="F63" s="6"/>
      <c r="G63" s="6">
        <f t="shared" ref="G63:G66" si="1041">SUM(E63:F63)</f>
        <v>0</v>
      </c>
      <c r="H63" s="6"/>
      <c r="I63" s="6"/>
      <c r="J63" s="6">
        <f t="shared" ref="J63:J66" si="1042">SUM(H63:I63)</f>
        <v>0</v>
      </c>
      <c r="K63" s="6"/>
      <c r="L63" s="6"/>
      <c r="M63" s="6">
        <f t="shared" ref="M63:M66" si="1043">SUM(K63:L63)</f>
        <v>0</v>
      </c>
      <c r="N63" s="6"/>
      <c r="O63" s="6"/>
      <c r="P63" s="6">
        <f t="shared" ref="P63:P66" si="1044">SUM(N63:O63)</f>
        <v>0</v>
      </c>
      <c r="Q63" s="6"/>
      <c r="R63" s="6"/>
      <c r="S63" s="6">
        <f t="shared" ref="S63:S66" si="1045">SUM(Q63:R63)</f>
        <v>0</v>
      </c>
      <c r="T63" s="6">
        <f>SUM([1]Önkormányzat!$AN$323)</f>
        <v>0</v>
      </c>
      <c r="U63" s="6"/>
      <c r="V63" s="6">
        <f t="shared" ref="V63:V66" si="1046">SUM(T63:U63)</f>
        <v>0</v>
      </c>
      <c r="W63" s="6">
        <f>SUM([1]Önkormányzat!$AQ$323)</f>
        <v>0</v>
      </c>
      <c r="X63" s="6"/>
      <c r="Y63" s="6">
        <f t="shared" ref="Y63:Y66" si="1047">SUM(W63:X63)</f>
        <v>0</v>
      </c>
      <c r="Z63" s="6">
        <f>SUM([1]Önkormányzat!$AU$323)</f>
        <v>0</v>
      </c>
      <c r="AA63" s="6"/>
      <c r="AB63" s="6">
        <f t="shared" ref="AB63:AB66" si="1048">SUM(Z63:AA63)</f>
        <v>0</v>
      </c>
      <c r="AC63" s="6">
        <f>SUM([1]Önkormányzat!$AZ$323)</f>
        <v>0</v>
      </c>
      <c r="AD63" s="6"/>
      <c r="AE63" s="6">
        <f t="shared" ref="AE63:AE66" si="1049">SUM(AC63:AD63)</f>
        <v>0</v>
      </c>
      <c r="AF63" s="6">
        <f>SUM([1]Önkormányzat!$U$323)</f>
        <v>0</v>
      </c>
      <c r="AG63" s="6"/>
      <c r="AH63" s="6">
        <f t="shared" ref="AH63:AH66" si="1050">SUM(AF63:AG63)</f>
        <v>0</v>
      </c>
      <c r="AI63" s="6">
        <f>SUM([1]Önkormányzat!$Y$323)</f>
        <v>0</v>
      </c>
      <c r="AJ63" s="6"/>
      <c r="AK63" s="6">
        <f t="shared" ref="AK63:AK66" si="1051">SUM(AI63:AJ63)</f>
        <v>0</v>
      </c>
      <c r="AL63" s="6">
        <f>SUM([1]Önkormányzat!$BG$323)</f>
        <v>0</v>
      </c>
      <c r="AM63" s="6"/>
      <c r="AN63" s="6">
        <f t="shared" ref="AN63:AN66" si="1052">SUM(AL63:AM63)</f>
        <v>0</v>
      </c>
      <c r="AO63" s="6">
        <f>SUM([1]Önkormányzat!$BN$323)</f>
        <v>0</v>
      </c>
      <c r="AP63" s="6"/>
      <c r="AQ63" s="6">
        <f t="shared" ref="AQ63:AQ66" si="1053">SUM(AO63:AP63)</f>
        <v>0</v>
      </c>
      <c r="AR63" s="6"/>
      <c r="AS63" s="6"/>
      <c r="AT63" s="6">
        <f t="shared" ref="AT63:AT66" si="1054">SUM(AR63:AS63)</f>
        <v>0</v>
      </c>
      <c r="AU63" s="6">
        <f>SUM([1]Önkormányzat!$CJ$323)</f>
        <v>0</v>
      </c>
      <c r="AV63" s="6"/>
      <c r="AW63" s="6">
        <f t="shared" ref="AW63:AW66" si="1055">SUM(AU63:AV63)</f>
        <v>0</v>
      </c>
      <c r="AX63" s="6">
        <f>SUM([1]Önkormányzat!$BR$323)</f>
        <v>0</v>
      </c>
      <c r="AY63" s="6"/>
      <c r="AZ63" s="6">
        <f t="shared" ref="AZ63:AZ66" si="1056">SUM(AX63:AY63)</f>
        <v>0</v>
      </c>
      <c r="BA63" s="6"/>
      <c r="BB63" s="6"/>
      <c r="BC63" s="6">
        <f t="shared" ref="BC63:BC66" si="1057">SUM(BA63:BB63)</f>
        <v>0</v>
      </c>
      <c r="BD63" s="6">
        <f>SUM([1]Önkormányzat!$BW$323)</f>
        <v>0</v>
      </c>
      <c r="BE63" s="6"/>
      <c r="BF63" s="6">
        <f t="shared" ref="BF63:BF66" si="1058">SUM(BD63:BE63)</f>
        <v>0</v>
      </c>
      <c r="BG63" s="6">
        <f>SUM([1]Önkormányzat!$BZ$323)</f>
        <v>0</v>
      </c>
      <c r="BH63" s="6"/>
      <c r="BI63" s="6">
        <f t="shared" ref="BI63:BI66" si="1059">SUM(BG63:BH63)</f>
        <v>0</v>
      </c>
      <c r="BJ63" s="6"/>
      <c r="BK63" s="6"/>
      <c r="BL63" s="6">
        <f t="shared" ref="BL63:BL66" si="1060">SUM(BJ63:BK63)</f>
        <v>0</v>
      </c>
      <c r="BM63" s="6">
        <f>SUM([1]Önkormányzat!$CI$323)</f>
        <v>0</v>
      </c>
      <c r="BN63" s="6"/>
      <c r="BO63" s="6">
        <f t="shared" ref="BO63:BO66" si="1061">SUM(BM63:BN63)</f>
        <v>0</v>
      </c>
      <c r="BP63" s="6"/>
      <c r="BQ63" s="6"/>
      <c r="BR63" s="6">
        <f t="shared" ref="BR63:BR66" si="1062">SUM(BP63:BQ63)</f>
        <v>0</v>
      </c>
      <c r="BS63" s="6">
        <f>SUM([1]Önkormányzat!$CV$323)</f>
        <v>0</v>
      </c>
      <c r="BT63" s="6"/>
      <c r="BU63" s="6">
        <f t="shared" ref="BU63:BU66" si="1063">SUM(BS63:BT63)</f>
        <v>0</v>
      </c>
      <c r="BV63" s="6"/>
      <c r="BW63" s="6"/>
      <c r="BX63" s="6">
        <f t="shared" ref="BX63:BX66" si="1064">SUM(BV63:BW63)</f>
        <v>0</v>
      </c>
      <c r="BY63" s="6">
        <f>SUM([1]Önkormányzat!$DD$323)</f>
        <v>0</v>
      </c>
      <c r="BZ63" s="6"/>
      <c r="CA63" s="6">
        <f t="shared" ref="CA63:CA66" si="1065">SUM(BY63:BZ63)</f>
        <v>0</v>
      </c>
      <c r="CB63" s="6"/>
      <c r="CC63" s="6"/>
      <c r="CD63" s="6">
        <f t="shared" ref="CD63:CD66" si="1066">SUM(CB63:CC63)</f>
        <v>0</v>
      </c>
      <c r="CE63" s="6"/>
      <c r="CF63" s="6"/>
      <c r="CG63" s="6">
        <f t="shared" ref="CG63:CG66" si="1067">SUM(CE63:CF63)</f>
        <v>0</v>
      </c>
      <c r="CH63" s="6"/>
      <c r="CI63" s="6"/>
      <c r="CJ63" s="6">
        <f t="shared" ref="CJ63:CJ66" si="1068">SUM(CH63:CI63)</f>
        <v>0</v>
      </c>
      <c r="CK63" s="6"/>
      <c r="CL63" s="6"/>
      <c r="CM63" s="6">
        <f t="shared" ref="CM63:CM66" si="1069">SUM(CK63:CL63)</f>
        <v>0</v>
      </c>
      <c r="CN63" s="6"/>
      <c r="CO63" s="6"/>
      <c r="CP63" s="6">
        <f t="shared" ref="CP63:CP66" si="1070">SUM(CN63:CO63)</f>
        <v>0</v>
      </c>
      <c r="CQ63" s="6"/>
      <c r="CR63" s="6"/>
      <c r="CS63" s="6">
        <f t="shared" ref="CS63:CS66" si="1071">SUM(CQ63:CR63)</f>
        <v>0</v>
      </c>
      <c r="CT63" s="6"/>
      <c r="CU63" s="6"/>
      <c r="CV63" s="6">
        <f t="shared" ref="CV63:CV66" si="1072">SUM(CT63:CU63)</f>
        <v>0</v>
      </c>
      <c r="CW63" s="6">
        <f>SUM([1]Önkormányzat!$EB$323)</f>
        <v>0</v>
      </c>
      <c r="CX63" s="6"/>
      <c r="CY63" s="6">
        <f t="shared" ref="CY63:CY66" si="1073">SUM(CW63:CX63)</f>
        <v>0</v>
      </c>
      <c r="CZ63" s="6">
        <f>SUM([1]Önkormányzat!$AC$323)</f>
        <v>0</v>
      </c>
      <c r="DA63" s="6"/>
      <c r="DB63" s="6">
        <f t="shared" ref="DB63:DB66" si="1074">SUM(CZ63:DA63)</f>
        <v>0</v>
      </c>
      <c r="DC63" s="6"/>
      <c r="DD63" s="6"/>
      <c r="DE63" s="6">
        <f t="shared" ref="DE63:DE66" si="1075">SUM(DC63:DD63)</f>
        <v>0</v>
      </c>
      <c r="DF63" s="6">
        <f>SUM([1]Önkormányzat!$DN$323)</f>
        <v>0</v>
      </c>
      <c r="DG63" s="6"/>
      <c r="DH63" s="6">
        <f t="shared" ref="DH63:DH66" si="1076">SUM(DF63:DG63)</f>
        <v>0</v>
      </c>
      <c r="DI63" s="6">
        <f>SUM([1]Önkormányzat!$EI$323)</f>
        <v>0</v>
      </c>
      <c r="DJ63" s="6"/>
      <c r="DK63" s="6">
        <f t="shared" ref="DK63:DK66" si="1077">SUM(DI63:DJ63)</f>
        <v>0</v>
      </c>
      <c r="DL63" s="6"/>
      <c r="DM63" s="6"/>
      <c r="DN63" s="6">
        <f t="shared" ref="DN63:DN66" si="1078">SUM(DL63:DM63)</f>
        <v>0</v>
      </c>
      <c r="DO63" s="6"/>
      <c r="DP63" s="6"/>
      <c r="DQ63" s="6">
        <f t="shared" ref="DQ63:DQ66" si="1079">SUM(DO63:DP63)</f>
        <v>0</v>
      </c>
      <c r="DR63" s="595">
        <f t="shared" ref="DR63:DR66" si="1080">B63+E63+H63+K63+N63+Q63+T63+W63+Z63+AC63+AF63+AI63+AL63+AO63+AR63+AU63+AX63+BA63+BD63+BG63+BJ63+BM63+BP63+BS63+BV63+BY63+CB63+CE63+CH63+CK63+CN63+CQ63+CT63+CW63+CZ63+DC63+DF63+DI63+DL63+DO63</f>
        <v>0</v>
      </c>
      <c r="DS63" s="595">
        <f t="shared" ref="DS63:DS66" si="1081">C63+F63+I63+L63+O63+R63+U63+X63+AA63+AD63+AG63+AJ63+AM63+AP63+AS63+AV63+AY63+BB63+BE63+BH63+BK63+BN63+BQ63+BT63+BW63+BZ63+CC63+CF63+CI63+CL63+CO63+CR63+CU63+CX63+DA63+DD63+DG63+DJ63+DM63+DP63</f>
        <v>0</v>
      </c>
      <c r="DT63" s="595">
        <f t="shared" ref="DT63:DT66" si="1082">D63+G63+J63+M63+P63+S63+V63+Y63+AB63+AE63+AH63+AK63+AN63+AQ63+AT63+AW63+AZ63+BC63+BF63+BI63+BL63+BO63+BR63+BU63+BX63+CA63+CD63+CG63+CJ63+CM63+CP63+CS63+CV63+CY63+DB63+DE63+DH63+DK63+DN63+DQ63</f>
        <v>0</v>
      </c>
      <c r="DU63" s="6"/>
      <c r="DV63" s="6"/>
      <c r="DW63" s="6"/>
      <c r="DX63" s="6"/>
      <c r="DY63" s="6"/>
      <c r="DZ63" s="6"/>
      <c r="EA63" s="6"/>
      <c r="EB63" s="6"/>
      <c r="EC63" s="6"/>
      <c r="ED63" s="6">
        <f>[1]Hivatal!$V$303</f>
        <v>268511</v>
      </c>
      <c r="EE63" s="6"/>
      <c r="EF63" s="6">
        <f t="shared" ref="EF63:EF66" si="1083">SUM(ED63:EE63)</f>
        <v>268511</v>
      </c>
      <c r="EG63" s="6">
        <f>[1]Hivatal!$Z$304</f>
        <v>47096</v>
      </c>
      <c r="EH63" s="6"/>
      <c r="EI63" s="6">
        <f t="shared" ref="EI63:EI66" si="1084">SUM(EG63:EH63)</f>
        <v>47096</v>
      </c>
      <c r="EJ63" s="6">
        <f>[1]Hivatal!$AJ$304</f>
        <v>56977</v>
      </c>
      <c r="EK63" s="6"/>
      <c r="EL63" s="6">
        <f t="shared" ref="EL63:EL66" si="1085">SUM(EJ63:EK63)</f>
        <v>56977</v>
      </c>
      <c r="EM63" s="6">
        <f>SUM([1]Hivatal!$AD$304)</f>
        <v>14410</v>
      </c>
      <c r="EN63" s="6"/>
      <c r="EO63" s="6">
        <f t="shared" ref="EO63:EO66" si="1086">SUM(EM63:EN63)</f>
        <v>14410</v>
      </c>
      <c r="EP63" s="6">
        <v>1137883</v>
      </c>
      <c r="EQ63" s="6">
        <f>27-8520</f>
        <v>-8493</v>
      </c>
      <c r="ER63" s="6">
        <f t="shared" ref="ER63:ER66" si="1087">SUM(EP63:EQ63)</f>
        <v>1129390</v>
      </c>
      <c r="ES63" s="6">
        <v>496460</v>
      </c>
      <c r="ET63" s="6">
        <f>-290+36-3207</f>
        <v>-3461</v>
      </c>
      <c r="EU63" s="6">
        <f t="shared" ref="EU63:EU66" si="1088">SUM(ES63:ET63)</f>
        <v>492999</v>
      </c>
      <c r="EV63" s="595">
        <f t="shared" ref="EV63:EV66" si="1089">SUM(DU63+DX63+EA63+ED63+EG63+EJ63+EM63+EP63+ES63)</f>
        <v>2021337</v>
      </c>
      <c r="EW63" s="595">
        <f t="shared" ref="EW63" si="1090">SUM(DV63+DY63+EB63+EE63+EH63+EK63+EN63+EQ63+ET63)</f>
        <v>-11954</v>
      </c>
      <c r="EX63" s="595">
        <f t="shared" ref="EX63" si="1091">SUM(DW63+DZ63+EC63+EF63+EI63+EL63+EO63+ER63+EU63)</f>
        <v>2009383</v>
      </c>
      <c r="EY63" s="6"/>
      <c r="EZ63" s="6"/>
      <c r="FA63" s="6"/>
      <c r="FB63" s="6">
        <v>115720</v>
      </c>
      <c r="FC63" s="6">
        <f>-8201+9+2985-753</f>
        <v>-5960</v>
      </c>
      <c r="FD63" s="6">
        <f t="shared" ref="FD63:FD66" si="1092">SUM(FB63:FC63)</f>
        <v>109760</v>
      </c>
      <c r="FE63" s="6">
        <v>67033</v>
      </c>
      <c r="FF63" s="6">
        <f>3413-393</f>
        <v>3020</v>
      </c>
      <c r="FG63" s="6">
        <f t="shared" ref="FG63:FG66" si="1093">SUM(FE63:FF63)</f>
        <v>70053</v>
      </c>
      <c r="FH63" s="6">
        <v>74124</v>
      </c>
      <c r="FI63" s="6">
        <f>190+84+132+1829-482</f>
        <v>1753</v>
      </c>
      <c r="FJ63" s="6">
        <f t="shared" ref="FJ63:FJ66" si="1094">SUM(FH63:FI63)</f>
        <v>75877</v>
      </c>
      <c r="FK63" s="6">
        <v>129718</v>
      </c>
      <c r="FL63" s="6">
        <f>5189-740</f>
        <v>4449</v>
      </c>
      <c r="FM63" s="6">
        <f t="shared" ref="FM63:FM66" si="1095">SUM(FK63:FL63)</f>
        <v>134167</v>
      </c>
      <c r="FN63" s="6">
        <v>179223</v>
      </c>
      <c r="FO63" s="6">
        <f>277-103</f>
        <v>174</v>
      </c>
      <c r="FP63" s="6">
        <f t="shared" ref="FP63:FP66" si="1096">SUM(FN63:FO63)</f>
        <v>179397</v>
      </c>
      <c r="FQ63" s="6">
        <v>102311</v>
      </c>
      <c r="FR63" s="6">
        <f>-190-84+1753-681</f>
        <v>798</v>
      </c>
      <c r="FS63" s="6">
        <f t="shared" ref="FS63:FS66" si="1097">SUM(FQ63:FR63)</f>
        <v>103109</v>
      </c>
      <c r="FT63" s="6">
        <v>154386</v>
      </c>
      <c r="FU63" s="6">
        <f>9797-132+39+5184-779</f>
        <v>14109</v>
      </c>
      <c r="FV63" s="6">
        <f t="shared" ref="FV63:FV66" si="1098">SUM(FT63:FU63)</f>
        <v>168495</v>
      </c>
      <c r="FW63" s="6">
        <v>81185</v>
      </c>
      <c r="FX63" s="6">
        <f>1427-481</f>
        <v>946</v>
      </c>
      <c r="FY63" s="6">
        <f t="shared" ref="FY63:FY66" si="1099">SUM(FW63:FX63)</f>
        <v>82131</v>
      </c>
      <c r="FZ63" s="6">
        <v>0</v>
      </c>
      <c r="GA63" s="6"/>
      <c r="GB63" s="6">
        <f t="shared" ref="GB63:GB66" si="1100">SUM(FZ63:GA63)</f>
        <v>0</v>
      </c>
      <c r="GC63" s="6">
        <v>58360</v>
      </c>
      <c r="GD63" s="6">
        <f>834-248</f>
        <v>586</v>
      </c>
      <c r="GE63" s="6">
        <f t="shared" ref="GE63:GE66" si="1101">SUM(GC63:GD63)</f>
        <v>58946</v>
      </c>
      <c r="GF63" s="6">
        <v>691386</v>
      </c>
      <c r="GG63" s="6">
        <f>8201+1695-580</f>
        <v>9316</v>
      </c>
      <c r="GH63" s="6">
        <f t="shared" ref="GH63:GH66" si="1102">SUM(GF63:GG63)</f>
        <v>700702</v>
      </c>
      <c r="GI63" s="6">
        <v>71989</v>
      </c>
      <c r="GJ63" s="6">
        <f>1259-294</f>
        <v>965</v>
      </c>
      <c r="GK63" s="6">
        <f t="shared" ref="GK63:GK66" si="1103">SUM(GI63:GJ63)</f>
        <v>72954</v>
      </c>
      <c r="GL63" s="595">
        <f t="shared" ref="GL63:GL66" si="1104">SUM(EY63+FB63+FE63+FH63+FK63+FN63+FQ63+FT63+FW63+FZ63+GC63+GF63+GI63)</f>
        <v>1725435</v>
      </c>
      <c r="GM63" s="595">
        <f t="shared" ref="GM63:GM66" si="1105">SUM(EZ63+FC63+FF63+FI63+FL63+FO63+FR63+FU63+FX63+GA63+GD63+GG63+GJ63)</f>
        <v>30156</v>
      </c>
      <c r="GN63" s="595">
        <f t="shared" ref="GN63:GN66" si="1106">SUM(FA63+FD63+FG63+FJ63+FM63+FP63+FS63+FV63+FY63+GB63+GE63+GH63+GK63)</f>
        <v>1755591</v>
      </c>
      <c r="GO63" s="6">
        <v>839881</v>
      </c>
      <c r="GP63" s="962">
        <f>726+4455-2667-1739-2500-2051-4587+1076</f>
        <v>-7287</v>
      </c>
      <c r="GQ63" s="7">
        <f t="shared" ref="GQ63:GQ66" si="1107">SUM(GO63:GP63)</f>
        <v>832594</v>
      </c>
      <c r="GR63" s="6">
        <v>120528</v>
      </c>
      <c r="GS63" s="6">
        <f>3342</f>
        <v>3342</v>
      </c>
      <c r="GT63" s="7">
        <f t="shared" ref="GT63:GT66" si="1108">SUM(GR63:GS63)</f>
        <v>123870</v>
      </c>
      <c r="GU63" s="6">
        <v>1331182</v>
      </c>
      <c r="GV63" s="6">
        <f>-631+56-315-15000+4200-7980</f>
        <v>-19670</v>
      </c>
      <c r="GW63" s="7">
        <f t="shared" ref="GW63:GW66" si="1109">SUM(GU63:GV63)</f>
        <v>1311512</v>
      </c>
      <c r="GX63" s="7">
        <f>GL63+GO63+GR63+GU63</f>
        <v>4017026</v>
      </c>
      <c r="GY63" s="7">
        <f t="shared" ref="GY63:GZ66" si="1110">GM63+GP63+GS63+GV63</f>
        <v>6541</v>
      </c>
      <c r="GZ63" s="7">
        <f t="shared" si="1110"/>
        <v>4023567</v>
      </c>
      <c r="HA63" s="344">
        <f t="shared" si="67"/>
        <v>6038363</v>
      </c>
      <c r="HB63" s="344">
        <f t="shared" ref="HB63:HB66" si="1111">DS63+EW63+GY63</f>
        <v>-5413</v>
      </c>
      <c r="HC63" s="131">
        <f t="shared" ref="HC63:HC66" si="1112">DT63+EX63+GZ63</f>
        <v>6032950</v>
      </c>
    </row>
    <row r="64" spans="1:211" x14ac:dyDescent="0.2">
      <c r="A64" s="120" t="s">
        <v>431</v>
      </c>
      <c r="B64" s="6">
        <f>SUM([1]Önkormányzat!$F$327)</f>
        <v>0</v>
      </c>
      <c r="C64" s="6"/>
      <c r="D64" s="6">
        <f t="shared" si="1040"/>
        <v>0</v>
      </c>
      <c r="E64" s="6"/>
      <c r="F64" s="6"/>
      <c r="G64" s="6">
        <f t="shared" si="1041"/>
        <v>0</v>
      </c>
      <c r="H64" s="6"/>
      <c r="I64" s="6"/>
      <c r="J64" s="6">
        <f t="shared" si="1042"/>
        <v>0</v>
      </c>
      <c r="K64" s="6"/>
      <c r="L64" s="6"/>
      <c r="M64" s="6">
        <f t="shared" si="1043"/>
        <v>0</v>
      </c>
      <c r="N64" s="6"/>
      <c r="O64" s="6"/>
      <c r="P64" s="6">
        <f t="shared" si="1044"/>
        <v>0</v>
      </c>
      <c r="Q64" s="6"/>
      <c r="R64" s="6"/>
      <c r="S64" s="6">
        <f t="shared" si="1045"/>
        <v>0</v>
      </c>
      <c r="T64" s="6">
        <f>SUM([1]Önkormányzat!$AN$327)</f>
        <v>0</v>
      </c>
      <c r="U64" s="6"/>
      <c r="V64" s="6">
        <f t="shared" si="1046"/>
        <v>0</v>
      </c>
      <c r="W64" s="6">
        <f>SUM([1]Önkormányzat!$AQ$327)</f>
        <v>0</v>
      </c>
      <c r="X64" s="6"/>
      <c r="Y64" s="6">
        <f t="shared" si="1047"/>
        <v>0</v>
      </c>
      <c r="Z64" s="6">
        <f>SUM([1]Önkormányzat!$AU$327)</f>
        <v>0</v>
      </c>
      <c r="AA64" s="6"/>
      <c r="AB64" s="6">
        <f t="shared" si="1048"/>
        <v>0</v>
      </c>
      <c r="AC64" s="6">
        <f>SUM([1]Önkormányzat!$AZ$327)</f>
        <v>0</v>
      </c>
      <c r="AD64" s="6"/>
      <c r="AE64" s="6">
        <f t="shared" si="1049"/>
        <v>0</v>
      </c>
      <c r="AF64" s="6">
        <f>SUM([1]Önkormányzat!$U$327)</f>
        <v>0</v>
      </c>
      <c r="AG64" s="6"/>
      <c r="AH64" s="6">
        <f t="shared" si="1050"/>
        <v>0</v>
      </c>
      <c r="AI64" s="6">
        <f>SUM([1]Önkormányzat!$Y$327)</f>
        <v>0</v>
      </c>
      <c r="AJ64" s="6"/>
      <c r="AK64" s="6">
        <f t="shared" si="1051"/>
        <v>0</v>
      </c>
      <c r="AL64" s="6">
        <f>SUM([1]Önkormányzat!$BG$327)</f>
        <v>0</v>
      </c>
      <c r="AM64" s="6"/>
      <c r="AN64" s="6">
        <f t="shared" si="1052"/>
        <v>0</v>
      </c>
      <c r="AO64" s="6">
        <f>SUM([1]Önkormányzat!$BN$327)</f>
        <v>0</v>
      </c>
      <c r="AP64" s="6"/>
      <c r="AQ64" s="6">
        <f t="shared" si="1053"/>
        <v>0</v>
      </c>
      <c r="AR64" s="6"/>
      <c r="AS64" s="6"/>
      <c r="AT64" s="6">
        <f t="shared" si="1054"/>
        <v>0</v>
      </c>
      <c r="AU64" s="6">
        <f>SUM([1]Önkormányzat!$CJ$327)</f>
        <v>0</v>
      </c>
      <c r="AV64" s="6"/>
      <c r="AW64" s="6">
        <f t="shared" si="1055"/>
        <v>0</v>
      </c>
      <c r="AX64" s="6">
        <f>SUM([1]Önkormányzat!$BR$327)</f>
        <v>0</v>
      </c>
      <c r="AY64" s="6"/>
      <c r="AZ64" s="6">
        <f t="shared" si="1056"/>
        <v>0</v>
      </c>
      <c r="BA64" s="6"/>
      <c r="BB64" s="6"/>
      <c r="BC64" s="6">
        <f t="shared" si="1057"/>
        <v>0</v>
      </c>
      <c r="BD64" s="6">
        <f>SUM([1]Önkormányzat!$BW$327)</f>
        <v>0</v>
      </c>
      <c r="BE64" s="6"/>
      <c r="BF64" s="6">
        <f t="shared" si="1058"/>
        <v>0</v>
      </c>
      <c r="BG64" s="6">
        <f>SUM([1]Önkormányzat!$BZ$327)</f>
        <v>0</v>
      </c>
      <c r="BH64" s="6"/>
      <c r="BI64" s="6">
        <f t="shared" si="1059"/>
        <v>0</v>
      </c>
      <c r="BJ64" s="6"/>
      <c r="BK64" s="6"/>
      <c r="BL64" s="6">
        <f t="shared" si="1060"/>
        <v>0</v>
      </c>
      <c r="BM64" s="6">
        <f>SUM([1]Önkormányzat!$CI$327)</f>
        <v>0</v>
      </c>
      <c r="BN64" s="6"/>
      <c r="BO64" s="6">
        <f t="shared" si="1061"/>
        <v>0</v>
      </c>
      <c r="BP64" s="6"/>
      <c r="BQ64" s="6"/>
      <c r="BR64" s="6">
        <f t="shared" si="1062"/>
        <v>0</v>
      </c>
      <c r="BS64" s="6">
        <f>SUM([1]Önkormányzat!$CV$327)</f>
        <v>0</v>
      </c>
      <c r="BT64" s="6"/>
      <c r="BU64" s="6">
        <f t="shared" si="1063"/>
        <v>0</v>
      </c>
      <c r="BV64" s="6"/>
      <c r="BW64" s="6"/>
      <c r="BX64" s="6">
        <f t="shared" si="1064"/>
        <v>0</v>
      </c>
      <c r="BY64" s="6">
        <f>SUM([1]Önkormányzat!$DD$327)</f>
        <v>0</v>
      </c>
      <c r="BZ64" s="6"/>
      <c r="CA64" s="6">
        <f t="shared" si="1065"/>
        <v>0</v>
      </c>
      <c r="CB64" s="6"/>
      <c r="CC64" s="6"/>
      <c r="CD64" s="6">
        <f t="shared" si="1066"/>
        <v>0</v>
      </c>
      <c r="CE64" s="6"/>
      <c r="CF64" s="6"/>
      <c r="CG64" s="6">
        <f t="shared" si="1067"/>
        <v>0</v>
      </c>
      <c r="CH64" s="6"/>
      <c r="CI64" s="6"/>
      <c r="CJ64" s="6">
        <f t="shared" si="1068"/>
        <v>0</v>
      </c>
      <c r="CK64" s="6"/>
      <c r="CL64" s="6"/>
      <c r="CM64" s="6">
        <f t="shared" si="1069"/>
        <v>0</v>
      </c>
      <c r="CN64" s="6"/>
      <c r="CO64" s="6"/>
      <c r="CP64" s="6">
        <f t="shared" si="1070"/>
        <v>0</v>
      </c>
      <c r="CQ64" s="6"/>
      <c r="CR64" s="6"/>
      <c r="CS64" s="6">
        <f t="shared" si="1071"/>
        <v>0</v>
      </c>
      <c r="CT64" s="6"/>
      <c r="CU64" s="6"/>
      <c r="CV64" s="6">
        <f t="shared" si="1072"/>
        <v>0</v>
      </c>
      <c r="CW64" s="6">
        <f>SUM([1]Önkormányzat!$EB$327)</f>
        <v>0</v>
      </c>
      <c r="CX64" s="6"/>
      <c r="CY64" s="6">
        <f t="shared" si="1073"/>
        <v>0</v>
      </c>
      <c r="CZ64" s="6">
        <f>SUM([1]Önkormányzat!$AC$327)</f>
        <v>0</v>
      </c>
      <c r="DA64" s="6"/>
      <c r="DB64" s="6">
        <f t="shared" si="1074"/>
        <v>0</v>
      </c>
      <c r="DC64" s="6"/>
      <c r="DD64" s="6"/>
      <c r="DE64" s="6">
        <f t="shared" si="1075"/>
        <v>0</v>
      </c>
      <c r="DF64" s="6">
        <f>SUM([1]Önkormányzat!$DN$327)</f>
        <v>0</v>
      </c>
      <c r="DG64" s="6"/>
      <c r="DH64" s="6">
        <f t="shared" si="1076"/>
        <v>0</v>
      </c>
      <c r="DI64" s="6">
        <f>SUM([1]Önkormányzat!$EI$327)</f>
        <v>0</v>
      </c>
      <c r="DJ64" s="6"/>
      <c r="DK64" s="6">
        <f t="shared" si="1077"/>
        <v>0</v>
      </c>
      <c r="DL64" s="6"/>
      <c r="DM64" s="6"/>
      <c r="DN64" s="6">
        <f t="shared" si="1078"/>
        <v>0</v>
      </c>
      <c r="DO64" s="6"/>
      <c r="DP64" s="6"/>
      <c r="DQ64" s="6">
        <f t="shared" si="1079"/>
        <v>0</v>
      </c>
      <c r="DR64" s="595">
        <f t="shared" si="1080"/>
        <v>0</v>
      </c>
      <c r="DS64" s="595">
        <f t="shared" si="1081"/>
        <v>0</v>
      </c>
      <c r="DT64" s="595">
        <f t="shared" si="1082"/>
        <v>0</v>
      </c>
      <c r="DU64" s="6">
        <v>0</v>
      </c>
      <c r="DV64" s="6"/>
      <c r="DW64" s="6"/>
      <c r="DX64" s="6">
        <v>0</v>
      </c>
      <c r="DY64" s="6"/>
      <c r="DZ64" s="6"/>
      <c r="EA64" s="6">
        <v>0</v>
      </c>
      <c r="EB64" s="6"/>
      <c r="EC64" s="6"/>
      <c r="ED64" s="6">
        <v>0</v>
      </c>
      <c r="EE64" s="6"/>
      <c r="EF64" s="6">
        <f t="shared" si="1083"/>
        <v>0</v>
      </c>
      <c r="EG64" s="6">
        <v>0</v>
      </c>
      <c r="EH64" s="6"/>
      <c r="EI64" s="6">
        <f t="shared" si="1084"/>
        <v>0</v>
      </c>
      <c r="EJ64" s="6">
        <v>0</v>
      </c>
      <c r="EK64" s="6"/>
      <c r="EL64" s="6">
        <f t="shared" si="1085"/>
        <v>0</v>
      </c>
      <c r="EM64" s="6">
        <v>0</v>
      </c>
      <c r="EN64" s="6"/>
      <c r="EO64" s="6">
        <f t="shared" si="1086"/>
        <v>0</v>
      </c>
      <c r="EP64" s="6">
        <v>0</v>
      </c>
      <c r="EQ64" s="6"/>
      <c r="ER64" s="6">
        <f t="shared" si="1087"/>
        <v>0</v>
      </c>
      <c r="ES64" s="6">
        <v>0</v>
      </c>
      <c r="ET64" s="6"/>
      <c r="EU64" s="6">
        <f t="shared" si="1088"/>
        <v>0</v>
      </c>
      <c r="EV64" s="595">
        <f>DU64+DX64+EA64+ED64+EG64+EJ64+EM64+EP64+ES64</f>
        <v>0</v>
      </c>
      <c r="EW64" s="595">
        <f t="shared" ref="EW64:EX64" si="1113">DV64+DY64+EB64+EE64+EH64+EK64+EN64+EQ64+ET64</f>
        <v>0</v>
      </c>
      <c r="EX64" s="595">
        <f t="shared" si="1113"/>
        <v>0</v>
      </c>
      <c r="EY64" s="6"/>
      <c r="EZ64" s="6"/>
      <c r="FA64" s="6"/>
      <c r="FB64" s="6"/>
      <c r="FC64" s="6"/>
      <c r="FD64" s="6">
        <f t="shared" si="1092"/>
        <v>0</v>
      </c>
      <c r="FE64" s="6"/>
      <c r="FF64" s="6"/>
      <c r="FG64" s="6">
        <f t="shared" si="1093"/>
        <v>0</v>
      </c>
      <c r="FH64" s="6"/>
      <c r="FI64" s="6"/>
      <c r="FJ64" s="6">
        <f t="shared" si="1094"/>
        <v>0</v>
      </c>
      <c r="FK64" s="6"/>
      <c r="FL64" s="6"/>
      <c r="FM64" s="6">
        <f t="shared" si="1095"/>
        <v>0</v>
      </c>
      <c r="FN64" s="6"/>
      <c r="FO64" s="6"/>
      <c r="FP64" s="6">
        <f t="shared" si="1096"/>
        <v>0</v>
      </c>
      <c r="FQ64" s="6"/>
      <c r="FR64" s="6"/>
      <c r="FS64" s="6">
        <f t="shared" si="1097"/>
        <v>0</v>
      </c>
      <c r="FT64" s="6"/>
      <c r="FU64" s="6"/>
      <c r="FV64" s="6">
        <f t="shared" si="1098"/>
        <v>0</v>
      </c>
      <c r="FW64" s="6"/>
      <c r="FX64" s="6"/>
      <c r="FY64" s="6">
        <f t="shared" si="1099"/>
        <v>0</v>
      </c>
      <c r="FZ64" s="6"/>
      <c r="GA64" s="6"/>
      <c r="GB64" s="6">
        <f t="shared" si="1100"/>
        <v>0</v>
      </c>
      <c r="GC64" s="6"/>
      <c r="GD64" s="6"/>
      <c r="GE64" s="6">
        <f t="shared" si="1101"/>
        <v>0</v>
      </c>
      <c r="GF64" s="6"/>
      <c r="GG64" s="6"/>
      <c r="GH64" s="6">
        <f t="shared" si="1102"/>
        <v>0</v>
      </c>
      <c r="GI64" s="6"/>
      <c r="GJ64" s="6"/>
      <c r="GK64" s="6">
        <f t="shared" si="1103"/>
        <v>0</v>
      </c>
      <c r="GL64" s="595">
        <f t="shared" si="1104"/>
        <v>0</v>
      </c>
      <c r="GM64" s="595">
        <f t="shared" si="1105"/>
        <v>0</v>
      </c>
      <c r="GN64" s="595">
        <f t="shared" si="1106"/>
        <v>0</v>
      </c>
      <c r="GO64" s="6"/>
      <c r="GP64" s="6"/>
      <c r="GQ64" s="7">
        <f t="shared" si="1107"/>
        <v>0</v>
      </c>
      <c r="GR64" s="6"/>
      <c r="GS64" s="6"/>
      <c r="GT64" s="7">
        <f t="shared" si="1108"/>
        <v>0</v>
      </c>
      <c r="GU64" s="6"/>
      <c r="GV64" s="6"/>
      <c r="GW64" s="7">
        <f t="shared" si="1109"/>
        <v>0</v>
      </c>
      <c r="GX64" s="7">
        <f>GL64+GO64+GR64+GU64</f>
        <v>0</v>
      </c>
      <c r="GY64" s="7">
        <f t="shared" si="1110"/>
        <v>0</v>
      </c>
      <c r="GZ64" s="7">
        <f t="shared" si="1110"/>
        <v>0</v>
      </c>
      <c r="HA64" s="344">
        <f t="shared" si="67"/>
        <v>0</v>
      </c>
      <c r="HB64" s="344">
        <f t="shared" si="1111"/>
        <v>0</v>
      </c>
      <c r="HC64" s="131">
        <f t="shared" si="1112"/>
        <v>0</v>
      </c>
    </row>
    <row r="65" spans="1:211" x14ac:dyDescent="0.2">
      <c r="A65" s="120" t="s">
        <v>432</v>
      </c>
      <c r="B65" s="6"/>
      <c r="C65" s="6"/>
      <c r="D65" s="6">
        <f t="shared" si="1040"/>
        <v>0</v>
      </c>
      <c r="E65" s="6"/>
      <c r="F65" s="6"/>
      <c r="G65" s="6">
        <f t="shared" si="1041"/>
        <v>0</v>
      </c>
      <c r="H65" s="6"/>
      <c r="I65" s="6"/>
      <c r="J65" s="6">
        <f t="shared" si="1042"/>
        <v>0</v>
      </c>
      <c r="K65" s="6"/>
      <c r="L65" s="6"/>
      <c r="M65" s="6">
        <f t="shared" si="1043"/>
        <v>0</v>
      </c>
      <c r="N65" s="6"/>
      <c r="O65" s="6"/>
      <c r="P65" s="6">
        <f t="shared" si="1044"/>
        <v>0</v>
      </c>
      <c r="Q65" s="6"/>
      <c r="R65" s="6"/>
      <c r="S65" s="6">
        <f t="shared" si="1045"/>
        <v>0</v>
      </c>
      <c r="T65" s="6"/>
      <c r="U65" s="6"/>
      <c r="V65" s="6">
        <f t="shared" si="1046"/>
        <v>0</v>
      </c>
      <c r="W65" s="6"/>
      <c r="X65" s="6"/>
      <c r="Y65" s="6">
        <f t="shared" si="1047"/>
        <v>0</v>
      </c>
      <c r="Z65" s="6"/>
      <c r="AA65" s="6"/>
      <c r="AB65" s="6">
        <f t="shared" si="1048"/>
        <v>0</v>
      </c>
      <c r="AC65" s="6">
        <v>746333</v>
      </c>
      <c r="AD65" s="6"/>
      <c r="AE65" s="6">
        <f t="shared" si="1049"/>
        <v>746333</v>
      </c>
      <c r="AF65" s="6"/>
      <c r="AG65" s="6"/>
      <c r="AH65" s="6">
        <f t="shared" si="1050"/>
        <v>0</v>
      </c>
      <c r="AI65" s="6"/>
      <c r="AJ65" s="6"/>
      <c r="AK65" s="6">
        <f t="shared" si="1051"/>
        <v>0</v>
      </c>
      <c r="AL65" s="6"/>
      <c r="AM65" s="6"/>
      <c r="AN65" s="6">
        <f t="shared" si="1052"/>
        <v>0</v>
      </c>
      <c r="AO65" s="6"/>
      <c r="AP65" s="6"/>
      <c r="AQ65" s="6">
        <f t="shared" si="1053"/>
        <v>0</v>
      </c>
      <c r="AR65" s="6"/>
      <c r="AS65" s="6"/>
      <c r="AT65" s="6">
        <f t="shared" si="1054"/>
        <v>0</v>
      </c>
      <c r="AU65" s="6"/>
      <c r="AV65" s="6"/>
      <c r="AW65" s="6">
        <f t="shared" si="1055"/>
        <v>0</v>
      </c>
      <c r="AX65" s="6"/>
      <c r="AY65" s="6"/>
      <c r="AZ65" s="6">
        <f t="shared" si="1056"/>
        <v>0</v>
      </c>
      <c r="BA65" s="6"/>
      <c r="BB65" s="6"/>
      <c r="BC65" s="6">
        <f t="shared" si="1057"/>
        <v>0</v>
      </c>
      <c r="BD65" s="6"/>
      <c r="BE65" s="6"/>
      <c r="BF65" s="6">
        <f t="shared" si="1058"/>
        <v>0</v>
      </c>
      <c r="BG65" s="6"/>
      <c r="BH65" s="6"/>
      <c r="BI65" s="6">
        <f t="shared" si="1059"/>
        <v>0</v>
      </c>
      <c r="BJ65" s="6"/>
      <c r="BK65" s="6"/>
      <c r="BL65" s="6">
        <f t="shared" si="1060"/>
        <v>0</v>
      </c>
      <c r="BM65" s="6"/>
      <c r="BN65" s="6"/>
      <c r="BO65" s="6">
        <f t="shared" si="1061"/>
        <v>0</v>
      </c>
      <c r="BP65" s="6"/>
      <c r="BQ65" s="6"/>
      <c r="BR65" s="6">
        <f t="shared" si="1062"/>
        <v>0</v>
      </c>
      <c r="BS65" s="6"/>
      <c r="BT65" s="6"/>
      <c r="BU65" s="6">
        <f t="shared" si="1063"/>
        <v>0</v>
      </c>
      <c r="BV65" s="6"/>
      <c r="BW65" s="6"/>
      <c r="BX65" s="6">
        <f t="shared" si="1064"/>
        <v>0</v>
      </c>
      <c r="BY65" s="6"/>
      <c r="BZ65" s="6"/>
      <c r="CA65" s="6">
        <f t="shared" si="1065"/>
        <v>0</v>
      </c>
      <c r="CB65" s="6"/>
      <c r="CC65" s="6"/>
      <c r="CD65" s="6">
        <f t="shared" si="1066"/>
        <v>0</v>
      </c>
      <c r="CE65" s="6"/>
      <c r="CF65" s="6"/>
      <c r="CG65" s="6">
        <f t="shared" si="1067"/>
        <v>0</v>
      </c>
      <c r="CH65" s="6"/>
      <c r="CI65" s="6"/>
      <c r="CJ65" s="6">
        <f t="shared" si="1068"/>
        <v>0</v>
      </c>
      <c r="CK65" s="6"/>
      <c r="CL65" s="6"/>
      <c r="CM65" s="6">
        <f t="shared" si="1069"/>
        <v>0</v>
      </c>
      <c r="CN65" s="6"/>
      <c r="CO65" s="6"/>
      <c r="CP65" s="6">
        <f t="shared" si="1070"/>
        <v>0</v>
      </c>
      <c r="CQ65" s="6"/>
      <c r="CR65" s="6"/>
      <c r="CS65" s="6">
        <f t="shared" si="1071"/>
        <v>0</v>
      </c>
      <c r="CT65" s="6"/>
      <c r="CU65" s="6"/>
      <c r="CV65" s="6">
        <f t="shared" si="1072"/>
        <v>0</v>
      </c>
      <c r="CW65" s="6"/>
      <c r="CX65" s="6"/>
      <c r="CY65" s="6">
        <f t="shared" si="1073"/>
        <v>0</v>
      </c>
      <c r="CZ65" s="6"/>
      <c r="DA65" s="6"/>
      <c r="DB65" s="6">
        <f t="shared" si="1074"/>
        <v>0</v>
      </c>
      <c r="DC65" s="6"/>
      <c r="DD65" s="6"/>
      <c r="DE65" s="6">
        <f t="shared" si="1075"/>
        <v>0</v>
      </c>
      <c r="DF65" s="6"/>
      <c r="DG65" s="6"/>
      <c r="DH65" s="6">
        <f t="shared" si="1076"/>
        <v>0</v>
      </c>
      <c r="DI65" s="6"/>
      <c r="DJ65" s="6"/>
      <c r="DK65" s="6">
        <f t="shared" si="1077"/>
        <v>0</v>
      </c>
      <c r="DL65" s="6"/>
      <c r="DM65" s="6"/>
      <c r="DN65" s="6">
        <f t="shared" si="1078"/>
        <v>0</v>
      </c>
      <c r="DO65" s="6"/>
      <c r="DP65" s="6"/>
      <c r="DQ65" s="6">
        <f t="shared" si="1079"/>
        <v>0</v>
      </c>
      <c r="DR65" s="595">
        <f t="shared" si="1080"/>
        <v>746333</v>
      </c>
      <c r="DS65" s="595">
        <f t="shared" si="1081"/>
        <v>0</v>
      </c>
      <c r="DT65" s="595">
        <f t="shared" si="1082"/>
        <v>746333</v>
      </c>
      <c r="DU65" s="6"/>
      <c r="DV65" s="6"/>
      <c r="DW65" s="6"/>
      <c r="DX65" s="6"/>
      <c r="DY65" s="6"/>
      <c r="DZ65" s="6"/>
      <c r="EA65" s="6"/>
      <c r="EB65" s="6"/>
      <c r="EC65" s="6"/>
      <c r="ED65" s="6"/>
      <c r="EE65" s="6"/>
      <c r="EF65" s="6">
        <f t="shared" si="1083"/>
        <v>0</v>
      </c>
      <c r="EG65" s="6"/>
      <c r="EH65" s="6"/>
      <c r="EI65" s="6">
        <f t="shared" si="1084"/>
        <v>0</v>
      </c>
      <c r="EJ65" s="6"/>
      <c r="EK65" s="6"/>
      <c r="EL65" s="6">
        <f t="shared" si="1085"/>
        <v>0</v>
      </c>
      <c r="EM65" s="6"/>
      <c r="EN65" s="6"/>
      <c r="EO65" s="6">
        <f t="shared" si="1086"/>
        <v>0</v>
      </c>
      <c r="EP65" s="6"/>
      <c r="EQ65" s="6"/>
      <c r="ER65" s="6">
        <f t="shared" si="1087"/>
        <v>0</v>
      </c>
      <c r="ES65" s="6"/>
      <c r="ET65" s="6"/>
      <c r="EU65" s="6">
        <f t="shared" si="1088"/>
        <v>0</v>
      </c>
      <c r="EV65" s="595">
        <f t="shared" si="1089"/>
        <v>0</v>
      </c>
      <c r="EW65" s="595">
        <f t="shared" ref="EW65:EW66" si="1114">SUM(DV65+DY65+EB65+EE65+EH65+EK65+EN65+EQ65+ET65)</f>
        <v>0</v>
      </c>
      <c r="EX65" s="595">
        <f t="shared" ref="EX65:EX66" si="1115">SUM(DW65+DZ65+EC65+EF65+EI65+EL65+EO65+ER65+EU65)</f>
        <v>0</v>
      </c>
      <c r="EY65" s="6"/>
      <c r="EZ65" s="6"/>
      <c r="FA65" s="6"/>
      <c r="FB65" s="6"/>
      <c r="FC65" s="6"/>
      <c r="FD65" s="6">
        <f t="shared" si="1092"/>
        <v>0</v>
      </c>
      <c r="FE65" s="6"/>
      <c r="FF65" s="6"/>
      <c r="FG65" s="6">
        <f t="shared" si="1093"/>
        <v>0</v>
      </c>
      <c r="FH65" s="6"/>
      <c r="FI65" s="6"/>
      <c r="FJ65" s="6">
        <f t="shared" si="1094"/>
        <v>0</v>
      </c>
      <c r="FK65" s="6"/>
      <c r="FL65" s="6"/>
      <c r="FM65" s="6">
        <f t="shared" si="1095"/>
        <v>0</v>
      </c>
      <c r="FN65" s="6"/>
      <c r="FO65" s="6"/>
      <c r="FP65" s="6">
        <f t="shared" si="1096"/>
        <v>0</v>
      </c>
      <c r="FQ65" s="6"/>
      <c r="FR65" s="6"/>
      <c r="FS65" s="6">
        <f t="shared" si="1097"/>
        <v>0</v>
      </c>
      <c r="FT65" s="6"/>
      <c r="FU65" s="6"/>
      <c r="FV65" s="6">
        <f t="shared" si="1098"/>
        <v>0</v>
      </c>
      <c r="FW65" s="6"/>
      <c r="FX65" s="6"/>
      <c r="FY65" s="6">
        <f t="shared" si="1099"/>
        <v>0</v>
      </c>
      <c r="FZ65" s="6"/>
      <c r="GA65" s="6"/>
      <c r="GB65" s="6">
        <f t="shared" si="1100"/>
        <v>0</v>
      </c>
      <c r="GC65" s="6"/>
      <c r="GD65" s="6"/>
      <c r="GE65" s="6">
        <f t="shared" si="1101"/>
        <v>0</v>
      </c>
      <c r="GF65" s="6"/>
      <c r="GG65" s="6"/>
      <c r="GH65" s="6">
        <f t="shared" si="1102"/>
        <v>0</v>
      </c>
      <c r="GI65" s="6"/>
      <c r="GJ65" s="6"/>
      <c r="GK65" s="6">
        <f t="shared" si="1103"/>
        <v>0</v>
      </c>
      <c r="GL65" s="595">
        <f t="shared" si="1104"/>
        <v>0</v>
      </c>
      <c r="GM65" s="595">
        <f t="shared" si="1105"/>
        <v>0</v>
      </c>
      <c r="GN65" s="595">
        <f t="shared" si="1106"/>
        <v>0</v>
      </c>
      <c r="GO65" s="6"/>
      <c r="GP65" s="6"/>
      <c r="GQ65" s="7">
        <f t="shared" si="1107"/>
        <v>0</v>
      </c>
      <c r="GR65" s="6"/>
      <c r="GS65" s="6"/>
      <c r="GT65" s="7">
        <f t="shared" si="1108"/>
        <v>0</v>
      </c>
      <c r="GU65" s="6"/>
      <c r="GV65" s="6"/>
      <c r="GW65" s="7">
        <f t="shared" si="1109"/>
        <v>0</v>
      </c>
      <c r="GX65" s="7">
        <f>GL65+GO65+GR65+GU65</f>
        <v>0</v>
      </c>
      <c r="GY65" s="7">
        <f t="shared" si="1110"/>
        <v>0</v>
      </c>
      <c r="GZ65" s="7">
        <f t="shared" si="1110"/>
        <v>0</v>
      </c>
      <c r="HA65" s="344">
        <f t="shared" si="67"/>
        <v>746333</v>
      </c>
      <c r="HB65" s="344">
        <f t="shared" si="1111"/>
        <v>0</v>
      </c>
      <c r="HC65" s="131">
        <f t="shared" si="1112"/>
        <v>746333</v>
      </c>
    </row>
    <row r="66" spans="1:211" x14ac:dyDescent="0.2">
      <c r="A66" s="120" t="s">
        <v>433</v>
      </c>
      <c r="B66" s="6">
        <f>SUM([1]Önkormányzat!$F$331+[1]Önkormányzat!$F$335)</f>
        <v>0</v>
      </c>
      <c r="C66" s="6"/>
      <c r="D66" s="6">
        <f t="shared" si="1040"/>
        <v>0</v>
      </c>
      <c r="E66" s="6"/>
      <c r="F66" s="6"/>
      <c r="G66" s="6">
        <f t="shared" si="1041"/>
        <v>0</v>
      </c>
      <c r="H66" s="6"/>
      <c r="I66" s="6"/>
      <c r="J66" s="6">
        <f t="shared" si="1042"/>
        <v>0</v>
      </c>
      <c r="K66" s="6"/>
      <c r="L66" s="6"/>
      <c r="M66" s="6">
        <f t="shared" si="1043"/>
        <v>0</v>
      </c>
      <c r="N66" s="6"/>
      <c r="O66" s="6"/>
      <c r="P66" s="6">
        <f t="shared" si="1044"/>
        <v>0</v>
      </c>
      <c r="Q66" s="6"/>
      <c r="R66" s="6"/>
      <c r="S66" s="6">
        <f t="shared" si="1045"/>
        <v>0</v>
      </c>
      <c r="T66" s="6">
        <f>SUM([1]Önkormányzat!$AN$331+[1]Önkormányzat!$AN$335)</f>
        <v>0</v>
      </c>
      <c r="U66" s="6"/>
      <c r="V66" s="6">
        <f t="shared" si="1046"/>
        <v>0</v>
      </c>
      <c r="W66" s="6">
        <f>SUM([1]Önkormányzat!$AQ$331+[2]Önkormányzat!$AQ$333)</f>
        <v>0</v>
      </c>
      <c r="X66" s="6"/>
      <c r="Y66" s="6">
        <f t="shared" si="1047"/>
        <v>0</v>
      </c>
      <c r="Z66" s="6"/>
      <c r="AA66" s="6"/>
      <c r="AB66" s="6">
        <f t="shared" si="1048"/>
        <v>0</v>
      </c>
      <c r="AC66" s="6">
        <v>8738504</v>
      </c>
      <c r="AD66" s="6"/>
      <c r="AE66" s="6">
        <f t="shared" si="1049"/>
        <v>8738504</v>
      </c>
      <c r="AF66" s="6">
        <f>SUM([1]Önkormányzat!$U$331+[1]Önkormányzat!$U$335)</f>
        <v>0</v>
      </c>
      <c r="AG66" s="6"/>
      <c r="AH66" s="6">
        <f t="shared" si="1050"/>
        <v>0</v>
      </c>
      <c r="AI66" s="6">
        <f>SUM([1]Önkormányzat!$Y$331+[1]Önkormányzat!$Y$335)</f>
        <v>0</v>
      </c>
      <c r="AJ66" s="6"/>
      <c r="AK66" s="6">
        <f t="shared" si="1051"/>
        <v>0</v>
      </c>
      <c r="AL66" s="6">
        <f>SUM([1]Önkormányzat!$BG$331+[2]Önkormányzat!$BG$333)</f>
        <v>0</v>
      </c>
      <c r="AM66" s="6"/>
      <c r="AN66" s="6">
        <f t="shared" si="1052"/>
        <v>0</v>
      </c>
      <c r="AO66" s="6">
        <f>SUM([1]Önkormányzat!$BN$331+[2]Önkormányzat!$BN$333)</f>
        <v>0</v>
      </c>
      <c r="AP66" s="6"/>
      <c r="AQ66" s="6">
        <f t="shared" si="1053"/>
        <v>0</v>
      </c>
      <c r="AR66" s="6"/>
      <c r="AS66" s="6"/>
      <c r="AT66" s="6">
        <f t="shared" si="1054"/>
        <v>0</v>
      </c>
      <c r="AU66" s="6"/>
      <c r="AV66" s="6"/>
      <c r="AW66" s="6">
        <f t="shared" si="1055"/>
        <v>0</v>
      </c>
      <c r="AX66" s="6">
        <f>SUM([1]Önkormányzat!$BR$331+[1]Önkormányzat!$BR$335)</f>
        <v>0</v>
      </c>
      <c r="AY66" s="6"/>
      <c r="AZ66" s="6">
        <f t="shared" si="1056"/>
        <v>0</v>
      </c>
      <c r="BA66" s="6"/>
      <c r="BB66" s="6"/>
      <c r="BC66" s="6">
        <f t="shared" si="1057"/>
        <v>0</v>
      </c>
      <c r="BD66" s="6">
        <f>SUM([1]Önkormányzat!$BW$331+[1]Önkormányzat!$BW$335)</f>
        <v>0</v>
      </c>
      <c r="BE66" s="6"/>
      <c r="BF66" s="6">
        <f t="shared" si="1058"/>
        <v>0</v>
      </c>
      <c r="BG66" s="6">
        <f>SUM([1]Önkormányzat!$BZ$331+[2]Önkormányzat!$BZ$333)</f>
        <v>0</v>
      </c>
      <c r="BH66" s="6"/>
      <c r="BI66" s="6">
        <f t="shared" si="1059"/>
        <v>0</v>
      </c>
      <c r="BJ66" s="6"/>
      <c r="BK66" s="6"/>
      <c r="BL66" s="6">
        <f t="shared" si="1060"/>
        <v>0</v>
      </c>
      <c r="BM66" s="6">
        <f>SUM([1]Önkormányzat!$CI$331+[2]Önkormányzat!$CI$333)</f>
        <v>0</v>
      </c>
      <c r="BN66" s="6"/>
      <c r="BO66" s="6">
        <f t="shared" si="1061"/>
        <v>0</v>
      </c>
      <c r="BP66" s="6"/>
      <c r="BQ66" s="6"/>
      <c r="BR66" s="6">
        <f t="shared" si="1062"/>
        <v>0</v>
      </c>
      <c r="BS66" s="6">
        <f>SUM([1]Önkormányzat!$CV$331+[2]Önkormányzat!$CV$333)</f>
        <v>0</v>
      </c>
      <c r="BT66" s="6"/>
      <c r="BU66" s="6">
        <f t="shared" si="1063"/>
        <v>0</v>
      </c>
      <c r="BV66" s="6"/>
      <c r="BW66" s="6"/>
      <c r="BX66" s="6">
        <f t="shared" si="1064"/>
        <v>0</v>
      </c>
      <c r="BY66" s="6">
        <f>SUM([1]Önkormányzat!$DD$331+[1]Önkormányzat!$DD$335)</f>
        <v>0</v>
      </c>
      <c r="BZ66" s="6"/>
      <c r="CA66" s="6">
        <f t="shared" si="1065"/>
        <v>0</v>
      </c>
      <c r="CB66" s="6"/>
      <c r="CC66" s="6"/>
      <c r="CD66" s="6">
        <f t="shared" si="1066"/>
        <v>0</v>
      </c>
      <c r="CE66" s="6"/>
      <c r="CF66" s="6"/>
      <c r="CG66" s="6">
        <f t="shared" si="1067"/>
        <v>0</v>
      </c>
      <c r="CH66" s="6"/>
      <c r="CI66" s="6"/>
      <c r="CJ66" s="6">
        <f t="shared" si="1068"/>
        <v>0</v>
      </c>
      <c r="CK66" s="6"/>
      <c r="CL66" s="6"/>
      <c r="CM66" s="6">
        <f t="shared" si="1069"/>
        <v>0</v>
      </c>
      <c r="CN66" s="6"/>
      <c r="CO66" s="6"/>
      <c r="CP66" s="6">
        <f t="shared" si="1070"/>
        <v>0</v>
      </c>
      <c r="CQ66" s="6"/>
      <c r="CR66" s="6"/>
      <c r="CS66" s="6">
        <f t="shared" si="1071"/>
        <v>0</v>
      </c>
      <c r="CT66" s="6"/>
      <c r="CU66" s="6"/>
      <c r="CV66" s="6">
        <f t="shared" si="1072"/>
        <v>0</v>
      </c>
      <c r="CW66" s="6"/>
      <c r="CX66" s="6"/>
      <c r="CY66" s="6">
        <f t="shared" si="1073"/>
        <v>0</v>
      </c>
      <c r="CZ66" s="6">
        <f>SUM([1]Önkormányzat!$AC$331+[1]Önkormányzat!$AC$335)</f>
        <v>0</v>
      </c>
      <c r="DA66" s="6"/>
      <c r="DB66" s="6">
        <f t="shared" si="1074"/>
        <v>0</v>
      </c>
      <c r="DC66" s="6"/>
      <c r="DD66" s="6"/>
      <c r="DE66" s="6">
        <f t="shared" si="1075"/>
        <v>0</v>
      </c>
      <c r="DF66" s="6">
        <f>SUM([1]Önkormányzat!$DN$331+[2]Önkormányzat!$DN$333)</f>
        <v>0</v>
      </c>
      <c r="DG66" s="6"/>
      <c r="DH66" s="6">
        <f t="shared" si="1076"/>
        <v>0</v>
      </c>
      <c r="DI66" s="6"/>
      <c r="DJ66" s="6"/>
      <c r="DK66" s="6">
        <f t="shared" si="1077"/>
        <v>0</v>
      </c>
      <c r="DL66" s="6"/>
      <c r="DM66" s="6"/>
      <c r="DN66" s="6">
        <f t="shared" si="1078"/>
        <v>0</v>
      </c>
      <c r="DO66" s="6"/>
      <c r="DP66" s="6"/>
      <c r="DQ66" s="6">
        <f t="shared" si="1079"/>
        <v>0</v>
      </c>
      <c r="DR66" s="595">
        <f t="shared" si="1080"/>
        <v>8738504</v>
      </c>
      <c r="DS66" s="595">
        <f t="shared" si="1081"/>
        <v>0</v>
      </c>
      <c r="DT66" s="595">
        <f t="shared" si="1082"/>
        <v>8738504</v>
      </c>
      <c r="DU66" s="6"/>
      <c r="DV66" s="6"/>
      <c r="DW66" s="6"/>
      <c r="DX66" s="6"/>
      <c r="DY66" s="6"/>
      <c r="DZ66" s="6"/>
      <c r="EA66" s="6"/>
      <c r="EB66" s="6"/>
      <c r="EC66" s="6"/>
      <c r="ED66" s="6">
        <f>SUM([1]Hivatal!$V$308+[2]Hivatal!$V$312)</f>
        <v>0</v>
      </c>
      <c r="EE66" s="6"/>
      <c r="EF66" s="6">
        <f t="shared" si="1083"/>
        <v>0</v>
      </c>
      <c r="EG66" s="6">
        <f>SUM([1]Hivatal!$Z$308+[2]Hivatal!$Z$312)</f>
        <v>0</v>
      </c>
      <c r="EH66" s="6"/>
      <c r="EI66" s="6">
        <f t="shared" si="1084"/>
        <v>0</v>
      </c>
      <c r="EJ66" s="6">
        <v>5914</v>
      </c>
      <c r="EK66" s="6"/>
      <c r="EL66" s="6">
        <f t="shared" si="1085"/>
        <v>5914</v>
      </c>
      <c r="EM66" s="6">
        <f>SUM([1]Hivatal!$AD$308+[1]Hivatal!$AD$312)</f>
        <v>0</v>
      </c>
      <c r="EN66" s="6"/>
      <c r="EO66" s="6">
        <f t="shared" si="1086"/>
        <v>0</v>
      </c>
      <c r="EP66" s="6">
        <v>13881</v>
      </c>
      <c r="EQ66" s="6"/>
      <c r="ER66" s="6">
        <f t="shared" si="1087"/>
        <v>13881</v>
      </c>
      <c r="ES66" s="6">
        <v>5566</v>
      </c>
      <c r="ET66" s="6"/>
      <c r="EU66" s="6">
        <f t="shared" si="1088"/>
        <v>5566</v>
      </c>
      <c r="EV66" s="595">
        <f t="shared" si="1089"/>
        <v>25361</v>
      </c>
      <c r="EW66" s="595">
        <f t="shared" si="1114"/>
        <v>0</v>
      </c>
      <c r="EX66" s="595">
        <f t="shared" si="1115"/>
        <v>25361</v>
      </c>
      <c r="EY66" s="6"/>
      <c r="EZ66" s="6"/>
      <c r="FA66" s="6"/>
      <c r="FB66" s="6">
        <v>2350</v>
      </c>
      <c r="FC66" s="6"/>
      <c r="FD66" s="6">
        <f t="shared" si="1092"/>
        <v>2350</v>
      </c>
      <c r="FE66" s="6">
        <v>1890</v>
      </c>
      <c r="FF66" s="6"/>
      <c r="FG66" s="6">
        <f t="shared" si="1093"/>
        <v>1890</v>
      </c>
      <c r="FH66" s="6">
        <v>7112</v>
      </c>
      <c r="FI66" s="6"/>
      <c r="FJ66" s="6">
        <f t="shared" si="1094"/>
        <v>7112</v>
      </c>
      <c r="FK66" s="6">
        <v>3874</v>
      </c>
      <c r="FL66" s="6"/>
      <c r="FM66" s="6">
        <f t="shared" si="1095"/>
        <v>3874</v>
      </c>
      <c r="FN66" s="6">
        <v>16528</v>
      </c>
      <c r="FO66" s="6"/>
      <c r="FP66" s="6">
        <f t="shared" si="1096"/>
        <v>16528</v>
      </c>
      <c r="FQ66" s="6">
        <v>8186</v>
      </c>
      <c r="FR66" s="6"/>
      <c r="FS66" s="6">
        <f t="shared" si="1097"/>
        <v>8186</v>
      </c>
      <c r="FT66" s="6">
        <v>5355</v>
      </c>
      <c r="FU66" s="6"/>
      <c r="FV66" s="6">
        <f t="shared" si="1098"/>
        <v>5355</v>
      </c>
      <c r="FW66" s="6">
        <v>77</v>
      </c>
      <c r="FX66" s="6"/>
      <c r="FY66" s="6">
        <f t="shared" si="1099"/>
        <v>77</v>
      </c>
      <c r="FZ66" s="6"/>
      <c r="GA66" s="6"/>
      <c r="GB66" s="6">
        <f t="shared" si="1100"/>
        <v>0</v>
      </c>
      <c r="GC66" s="6">
        <v>3112</v>
      </c>
      <c r="GD66" s="6"/>
      <c r="GE66" s="6">
        <f t="shared" si="1101"/>
        <v>3112</v>
      </c>
      <c r="GF66" s="6">
        <v>48235</v>
      </c>
      <c r="GG66" s="6"/>
      <c r="GH66" s="6">
        <f t="shared" si="1102"/>
        <v>48235</v>
      </c>
      <c r="GI66" s="6">
        <v>5528</v>
      </c>
      <c r="GJ66" s="6"/>
      <c r="GK66" s="6">
        <f t="shared" si="1103"/>
        <v>5528</v>
      </c>
      <c r="GL66" s="595">
        <f t="shared" si="1104"/>
        <v>102247</v>
      </c>
      <c r="GM66" s="595">
        <f t="shared" si="1105"/>
        <v>0</v>
      </c>
      <c r="GN66" s="595">
        <f t="shared" si="1106"/>
        <v>102247</v>
      </c>
      <c r="GO66" s="6">
        <v>94681</v>
      </c>
      <c r="GP66" s="6"/>
      <c r="GQ66" s="7">
        <f t="shared" si="1107"/>
        <v>94681</v>
      </c>
      <c r="GR66" s="6">
        <v>105491</v>
      </c>
      <c r="GS66" s="6"/>
      <c r="GT66" s="7">
        <f t="shared" si="1108"/>
        <v>105491</v>
      </c>
      <c r="GU66" s="6">
        <v>37724</v>
      </c>
      <c r="GV66" s="6"/>
      <c r="GW66" s="7">
        <f t="shared" si="1109"/>
        <v>37724</v>
      </c>
      <c r="GX66" s="7">
        <f>GL66+GO66+GR66+GU66</f>
        <v>340143</v>
      </c>
      <c r="GY66" s="7">
        <f t="shared" si="1110"/>
        <v>0</v>
      </c>
      <c r="GZ66" s="7">
        <f t="shared" si="1110"/>
        <v>340143</v>
      </c>
      <c r="HA66" s="344">
        <f t="shared" si="67"/>
        <v>9104008</v>
      </c>
      <c r="HB66" s="344">
        <f t="shared" si="1111"/>
        <v>0</v>
      </c>
      <c r="HC66" s="131">
        <f t="shared" si="1112"/>
        <v>9104008</v>
      </c>
    </row>
    <row r="67" spans="1:211" s="12" customFormat="1" x14ac:dyDescent="0.2">
      <c r="A67" s="121" t="s">
        <v>434</v>
      </c>
      <c r="B67" s="5">
        <f>B68+B69+B70</f>
        <v>0</v>
      </c>
      <c r="C67" s="5">
        <f t="shared" ref="C67:BN67" si="1116">C68+C69+C70</f>
        <v>0</v>
      </c>
      <c r="D67" s="5">
        <f t="shared" si="1116"/>
        <v>0</v>
      </c>
      <c r="E67" s="5">
        <f t="shared" si="1116"/>
        <v>0</v>
      </c>
      <c r="F67" s="5">
        <f t="shared" si="1116"/>
        <v>0</v>
      </c>
      <c r="G67" s="5">
        <f t="shared" si="1116"/>
        <v>0</v>
      </c>
      <c r="H67" s="5">
        <f t="shared" si="1116"/>
        <v>0</v>
      </c>
      <c r="I67" s="5">
        <f t="shared" si="1116"/>
        <v>0</v>
      </c>
      <c r="J67" s="5">
        <f t="shared" si="1116"/>
        <v>0</v>
      </c>
      <c r="K67" s="5">
        <f t="shared" si="1116"/>
        <v>0</v>
      </c>
      <c r="L67" s="5">
        <f t="shared" si="1116"/>
        <v>0</v>
      </c>
      <c r="M67" s="5">
        <f t="shared" si="1116"/>
        <v>0</v>
      </c>
      <c r="N67" s="5">
        <f t="shared" si="1116"/>
        <v>0</v>
      </c>
      <c r="O67" s="5">
        <f t="shared" si="1116"/>
        <v>0</v>
      </c>
      <c r="P67" s="5">
        <f t="shared" si="1116"/>
        <v>0</v>
      </c>
      <c r="Q67" s="5">
        <f t="shared" si="1116"/>
        <v>0</v>
      </c>
      <c r="R67" s="5">
        <f t="shared" si="1116"/>
        <v>0</v>
      </c>
      <c r="S67" s="5">
        <f t="shared" si="1116"/>
        <v>0</v>
      </c>
      <c r="T67" s="5">
        <f t="shared" si="1116"/>
        <v>0</v>
      </c>
      <c r="U67" s="5">
        <f t="shared" si="1116"/>
        <v>0</v>
      </c>
      <c r="V67" s="5">
        <f t="shared" si="1116"/>
        <v>0</v>
      </c>
      <c r="W67" s="5">
        <f t="shared" si="1116"/>
        <v>0</v>
      </c>
      <c r="X67" s="5">
        <f t="shared" si="1116"/>
        <v>0</v>
      </c>
      <c r="Y67" s="5">
        <f t="shared" si="1116"/>
        <v>0</v>
      </c>
      <c r="Z67" s="5">
        <f t="shared" si="1116"/>
        <v>0</v>
      </c>
      <c r="AA67" s="5">
        <f t="shared" si="1116"/>
        <v>0</v>
      </c>
      <c r="AB67" s="5">
        <f t="shared" si="1116"/>
        <v>0</v>
      </c>
      <c r="AC67" s="5">
        <f t="shared" si="1116"/>
        <v>-352308</v>
      </c>
      <c r="AD67" s="5">
        <f t="shared" si="1116"/>
        <v>0</v>
      </c>
      <c r="AE67" s="5">
        <f t="shared" si="1116"/>
        <v>-352308</v>
      </c>
      <c r="AF67" s="5">
        <f t="shared" si="1116"/>
        <v>0</v>
      </c>
      <c r="AG67" s="5">
        <f t="shared" si="1116"/>
        <v>0</v>
      </c>
      <c r="AH67" s="5">
        <f t="shared" si="1116"/>
        <v>0</v>
      </c>
      <c r="AI67" s="5">
        <f t="shared" si="1116"/>
        <v>0</v>
      </c>
      <c r="AJ67" s="5">
        <f t="shared" si="1116"/>
        <v>0</v>
      </c>
      <c r="AK67" s="5">
        <f t="shared" si="1116"/>
        <v>0</v>
      </c>
      <c r="AL67" s="5">
        <f t="shared" si="1116"/>
        <v>0</v>
      </c>
      <c r="AM67" s="5">
        <f t="shared" si="1116"/>
        <v>0</v>
      </c>
      <c r="AN67" s="5">
        <f t="shared" si="1116"/>
        <v>0</v>
      </c>
      <c r="AO67" s="5">
        <f t="shared" si="1116"/>
        <v>0</v>
      </c>
      <c r="AP67" s="5">
        <f t="shared" si="1116"/>
        <v>0</v>
      </c>
      <c r="AQ67" s="5">
        <f t="shared" si="1116"/>
        <v>0</v>
      </c>
      <c r="AR67" s="5">
        <f t="shared" si="1116"/>
        <v>0</v>
      </c>
      <c r="AS67" s="5">
        <f t="shared" si="1116"/>
        <v>0</v>
      </c>
      <c r="AT67" s="5">
        <f t="shared" si="1116"/>
        <v>0</v>
      </c>
      <c r="AU67" s="5">
        <f t="shared" si="1116"/>
        <v>0</v>
      </c>
      <c r="AV67" s="5">
        <f t="shared" si="1116"/>
        <v>0</v>
      </c>
      <c r="AW67" s="5">
        <f t="shared" si="1116"/>
        <v>0</v>
      </c>
      <c r="AX67" s="5">
        <f t="shared" si="1116"/>
        <v>0</v>
      </c>
      <c r="AY67" s="5">
        <f t="shared" si="1116"/>
        <v>0</v>
      </c>
      <c r="AZ67" s="5">
        <f t="shared" si="1116"/>
        <v>0</v>
      </c>
      <c r="BA67" s="5">
        <f t="shared" si="1116"/>
        <v>0</v>
      </c>
      <c r="BB67" s="5">
        <f t="shared" si="1116"/>
        <v>0</v>
      </c>
      <c r="BC67" s="5">
        <f t="shared" si="1116"/>
        <v>0</v>
      </c>
      <c r="BD67" s="5">
        <f t="shared" si="1116"/>
        <v>0</v>
      </c>
      <c r="BE67" s="5">
        <f t="shared" si="1116"/>
        <v>0</v>
      </c>
      <c r="BF67" s="5">
        <f t="shared" si="1116"/>
        <v>0</v>
      </c>
      <c r="BG67" s="5">
        <f t="shared" si="1116"/>
        <v>0</v>
      </c>
      <c r="BH67" s="5">
        <f t="shared" si="1116"/>
        <v>0</v>
      </c>
      <c r="BI67" s="5">
        <f t="shared" si="1116"/>
        <v>0</v>
      </c>
      <c r="BJ67" s="5">
        <f t="shared" si="1116"/>
        <v>0</v>
      </c>
      <c r="BK67" s="5">
        <f t="shared" si="1116"/>
        <v>0</v>
      </c>
      <c r="BL67" s="5">
        <f t="shared" si="1116"/>
        <v>0</v>
      </c>
      <c r="BM67" s="5">
        <f t="shared" si="1116"/>
        <v>0</v>
      </c>
      <c r="BN67" s="5">
        <f t="shared" si="1116"/>
        <v>0</v>
      </c>
      <c r="BO67" s="5">
        <f t="shared" ref="BO67:DZ67" si="1117">BO68+BO69+BO70</f>
        <v>0</v>
      </c>
      <c r="BP67" s="5">
        <f t="shared" si="1117"/>
        <v>0</v>
      </c>
      <c r="BQ67" s="5">
        <f t="shared" si="1117"/>
        <v>0</v>
      </c>
      <c r="BR67" s="5">
        <f t="shared" si="1117"/>
        <v>0</v>
      </c>
      <c r="BS67" s="5">
        <f t="shared" si="1117"/>
        <v>0</v>
      </c>
      <c r="BT67" s="5">
        <f t="shared" si="1117"/>
        <v>0</v>
      </c>
      <c r="BU67" s="5">
        <f t="shared" si="1117"/>
        <v>0</v>
      </c>
      <c r="BV67" s="5">
        <f t="shared" si="1117"/>
        <v>0</v>
      </c>
      <c r="BW67" s="5">
        <f t="shared" si="1117"/>
        <v>0</v>
      </c>
      <c r="BX67" s="5">
        <f t="shared" si="1117"/>
        <v>0</v>
      </c>
      <c r="BY67" s="5">
        <f t="shared" si="1117"/>
        <v>0</v>
      </c>
      <c r="BZ67" s="5">
        <f t="shared" si="1117"/>
        <v>0</v>
      </c>
      <c r="CA67" s="5">
        <f t="shared" si="1117"/>
        <v>0</v>
      </c>
      <c r="CB67" s="5">
        <f t="shared" si="1117"/>
        <v>0</v>
      </c>
      <c r="CC67" s="5">
        <f t="shared" si="1117"/>
        <v>0</v>
      </c>
      <c r="CD67" s="5">
        <f t="shared" si="1117"/>
        <v>0</v>
      </c>
      <c r="CE67" s="5">
        <f t="shared" si="1117"/>
        <v>0</v>
      </c>
      <c r="CF67" s="5">
        <f t="shared" si="1117"/>
        <v>0</v>
      </c>
      <c r="CG67" s="5">
        <f t="shared" si="1117"/>
        <v>0</v>
      </c>
      <c r="CH67" s="5">
        <f t="shared" si="1117"/>
        <v>0</v>
      </c>
      <c r="CI67" s="5">
        <f t="shared" si="1117"/>
        <v>0</v>
      </c>
      <c r="CJ67" s="5">
        <f t="shared" si="1117"/>
        <v>0</v>
      </c>
      <c r="CK67" s="5">
        <f t="shared" si="1117"/>
        <v>0</v>
      </c>
      <c r="CL67" s="5">
        <f t="shared" si="1117"/>
        <v>0</v>
      </c>
      <c r="CM67" s="5">
        <f t="shared" si="1117"/>
        <v>0</v>
      </c>
      <c r="CN67" s="5">
        <f t="shared" si="1117"/>
        <v>0</v>
      </c>
      <c r="CO67" s="5">
        <f t="shared" si="1117"/>
        <v>0</v>
      </c>
      <c r="CP67" s="5">
        <f t="shared" si="1117"/>
        <v>0</v>
      </c>
      <c r="CQ67" s="5">
        <f t="shared" si="1117"/>
        <v>0</v>
      </c>
      <c r="CR67" s="5">
        <f t="shared" si="1117"/>
        <v>0</v>
      </c>
      <c r="CS67" s="5">
        <f t="shared" si="1117"/>
        <v>0</v>
      </c>
      <c r="CT67" s="5">
        <f t="shared" si="1117"/>
        <v>0</v>
      </c>
      <c r="CU67" s="5">
        <f t="shared" si="1117"/>
        <v>0</v>
      </c>
      <c r="CV67" s="5">
        <f t="shared" si="1117"/>
        <v>0</v>
      </c>
      <c r="CW67" s="5">
        <f t="shared" si="1117"/>
        <v>0</v>
      </c>
      <c r="CX67" s="5">
        <f t="shared" si="1117"/>
        <v>0</v>
      </c>
      <c r="CY67" s="5">
        <f t="shared" si="1117"/>
        <v>0</v>
      </c>
      <c r="CZ67" s="5">
        <f t="shared" si="1117"/>
        <v>0</v>
      </c>
      <c r="DA67" s="5">
        <f t="shared" si="1117"/>
        <v>0</v>
      </c>
      <c r="DB67" s="5">
        <f t="shared" si="1117"/>
        <v>0</v>
      </c>
      <c r="DC67" s="5">
        <f t="shared" si="1117"/>
        <v>0</v>
      </c>
      <c r="DD67" s="5">
        <f t="shared" si="1117"/>
        <v>0</v>
      </c>
      <c r="DE67" s="5">
        <f t="shared" si="1117"/>
        <v>0</v>
      </c>
      <c r="DF67" s="5">
        <f t="shared" si="1117"/>
        <v>0</v>
      </c>
      <c r="DG67" s="5">
        <f t="shared" si="1117"/>
        <v>0</v>
      </c>
      <c r="DH67" s="5">
        <f t="shared" si="1117"/>
        <v>0</v>
      </c>
      <c r="DI67" s="5">
        <f t="shared" si="1117"/>
        <v>0</v>
      </c>
      <c r="DJ67" s="5">
        <f t="shared" si="1117"/>
        <v>0</v>
      </c>
      <c r="DK67" s="5">
        <f t="shared" si="1117"/>
        <v>0</v>
      </c>
      <c r="DL67" s="5">
        <f t="shared" si="1117"/>
        <v>0</v>
      </c>
      <c r="DM67" s="5">
        <f t="shared" si="1117"/>
        <v>0</v>
      </c>
      <c r="DN67" s="5">
        <f t="shared" si="1117"/>
        <v>0</v>
      </c>
      <c r="DO67" s="5">
        <f t="shared" si="1117"/>
        <v>0</v>
      </c>
      <c r="DP67" s="5">
        <f t="shared" si="1117"/>
        <v>0</v>
      </c>
      <c r="DQ67" s="5">
        <f t="shared" si="1117"/>
        <v>0</v>
      </c>
      <c r="DR67" s="596">
        <f t="shared" si="1117"/>
        <v>-352308</v>
      </c>
      <c r="DS67" s="596">
        <f t="shared" si="1117"/>
        <v>0</v>
      </c>
      <c r="DT67" s="596">
        <f t="shared" si="1117"/>
        <v>-352308</v>
      </c>
      <c r="DU67" s="5">
        <f t="shared" si="1117"/>
        <v>0</v>
      </c>
      <c r="DV67" s="5">
        <f t="shared" si="1117"/>
        <v>0</v>
      </c>
      <c r="DW67" s="5">
        <f t="shared" si="1117"/>
        <v>0</v>
      </c>
      <c r="DX67" s="5">
        <f t="shared" si="1117"/>
        <v>0</v>
      </c>
      <c r="DY67" s="5">
        <f t="shared" si="1117"/>
        <v>0</v>
      </c>
      <c r="DZ67" s="5">
        <f t="shared" si="1117"/>
        <v>0</v>
      </c>
      <c r="EA67" s="5">
        <f t="shared" ref="EA67:GL67" si="1118">EA68+EA69+EA70</f>
        <v>0</v>
      </c>
      <c r="EB67" s="5">
        <f t="shared" si="1118"/>
        <v>0</v>
      </c>
      <c r="EC67" s="5">
        <f t="shared" si="1118"/>
        <v>0</v>
      </c>
      <c r="ED67" s="5">
        <f t="shared" si="1118"/>
        <v>51500</v>
      </c>
      <c r="EE67" s="5">
        <f t="shared" si="1118"/>
        <v>0</v>
      </c>
      <c r="EF67" s="5">
        <f t="shared" si="1118"/>
        <v>51500</v>
      </c>
      <c r="EG67" s="5">
        <f t="shared" si="1118"/>
        <v>68450</v>
      </c>
      <c r="EH67" s="5">
        <f t="shared" si="1118"/>
        <v>0</v>
      </c>
      <c r="EI67" s="5">
        <f t="shared" si="1118"/>
        <v>68450</v>
      </c>
      <c r="EJ67" s="5">
        <f t="shared" si="1118"/>
        <v>0</v>
      </c>
      <c r="EK67" s="5">
        <f t="shared" si="1118"/>
        <v>0</v>
      </c>
      <c r="EL67" s="5">
        <f t="shared" si="1118"/>
        <v>0</v>
      </c>
      <c r="EM67" s="5">
        <f t="shared" si="1118"/>
        <v>0</v>
      </c>
      <c r="EN67" s="5">
        <f t="shared" si="1118"/>
        <v>0</v>
      </c>
      <c r="EO67" s="5">
        <f t="shared" si="1118"/>
        <v>0</v>
      </c>
      <c r="EP67" s="5">
        <f t="shared" si="1118"/>
        <v>0</v>
      </c>
      <c r="EQ67" s="5">
        <f t="shared" si="1118"/>
        <v>0</v>
      </c>
      <c r="ER67" s="5">
        <f t="shared" si="1118"/>
        <v>0</v>
      </c>
      <c r="ES67" s="5">
        <f t="shared" si="1118"/>
        <v>2965</v>
      </c>
      <c r="ET67" s="5">
        <f t="shared" si="1118"/>
        <v>0</v>
      </c>
      <c r="EU67" s="5">
        <f t="shared" si="1118"/>
        <v>2965</v>
      </c>
      <c r="EV67" s="596">
        <f t="shared" si="1118"/>
        <v>122915</v>
      </c>
      <c r="EW67" s="596">
        <f t="shared" si="1118"/>
        <v>0</v>
      </c>
      <c r="EX67" s="596">
        <f t="shared" si="1118"/>
        <v>122915</v>
      </c>
      <c r="EY67" s="5">
        <f t="shared" si="1118"/>
        <v>0</v>
      </c>
      <c r="EZ67" s="5">
        <f t="shared" si="1118"/>
        <v>0</v>
      </c>
      <c r="FA67" s="5">
        <f t="shared" si="1118"/>
        <v>0</v>
      </c>
      <c r="FB67" s="5">
        <f t="shared" si="1118"/>
        <v>45</v>
      </c>
      <c r="FC67" s="5">
        <f t="shared" si="1118"/>
        <v>0</v>
      </c>
      <c r="FD67" s="5">
        <f t="shared" si="1118"/>
        <v>45</v>
      </c>
      <c r="FE67" s="5">
        <f t="shared" si="1118"/>
        <v>404</v>
      </c>
      <c r="FF67" s="5">
        <f t="shared" si="1118"/>
        <v>0</v>
      </c>
      <c r="FG67" s="5">
        <f t="shared" si="1118"/>
        <v>404</v>
      </c>
      <c r="FH67" s="5">
        <f t="shared" si="1118"/>
        <v>3795</v>
      </c>
      <c r="FI67" s="5">
        <f t="shared" si="1118"/>
        <v>0</v>
      </c>
      <c r="FJ67" s="5">
        <f t="shared" si="1118"/>
        <v>3795</v>
      </c>
      <c r="FK67" s="5">
        <f t="shared" si="1118"/>
        <v>168</v>
      </c>
      <c r="FL67" s="5">
        <f t="shared" si="1118"/>
        <v>0</v>
      </c>
      <c r="FM67" s="5">
        <f t="shared" si="1118"/>
        <v>168</v>
      </c>
      <c r="FN67" s="5">
        <f t="shared" si="1118"/>
        <v>224</v>
      </c>
      <c r="FO67" s="5">
        <f t="shared" si="1118"/>
        <v>0</v>
      </c>
      <c r="FP67" s="5">
        <f t="shared" si="1118"/>
        <v>224</v>
      </c>
      <c r="FQ67" s="5">
        <f t="shared" si="1118"/>
        <v>2408</v>
      </c>
      <c r="FR67" s="5">
        <f t="shared" si="1118"/>
        <v>0</v>
      </c>
      <c r="FS67" s="5">
        <f t="shared" si="1118"/>
        <v>2408</v>
      </c>
      <c r="FT67" s="5">
        <f t="shared" si="1118"/>
        <v>18535</v>
      </c>
      <c r="FU67" s="5">
        <f t="shared" si="1118"/>
        <v>19100</v>
      </c>
      <c r="FV67" s="5">
        <f t="shared" si="1118"/>
        <v>37635</v>
      </c>
      <c r="FW67" s="5">
        <f t="shared" si="1118"/>
        <v>4450</v>
      </c>
      <c r="FX67" s="5">
        <f t="shared" si="1118"/>
        <v>0</v>
      </c>
      <c r="FY67" s="5">
        <f t="shared" si="1118"/>
        <v>4450</v>
      </c>
      <c r="FZ67" s="5">
        <f t="shared" si="1118"/>
        <v>0</v>
      </c>
      <c r="GA67" s="5">
        <f t="shared" si="1118"/>
        <v>0</v>
      </c>
      <c r="GB67" s="5">
        <f t="shared" si="1118"/>
        <v>0</v>
      </c>
      <c r="GC67" s="5">
        <f t="shared" si="1118"/>
        <v>8019</v>
      </c>
      <c r="GD67" s="5">
        <f t="shared" si="1118"/>
        <v>0</v>
      </c>
      <c r="GE67" s="5">
        <f t="shared" si="1118"/>
        <v>8019</v>
      </c>
      <c r="GF67" s="5">
        <f t="shared" si="1118"/>
        <v>3358</v>
      </c>
      <c r="GG67" s="5">
        <f t="shared" si="1118"/>
        <v>0</v>
      </c>
      <c r="GH67" s="5">
        <f t="shared" si="1118"/>
        <v>3358</v>
      </c>
      <c r="GI67" s="5">
        <f t="shared" si="1118"/>
        <v>2548</v>
      </c>
      <c r="GJ67" s="5">
        <f t="shared" si="1118"/>
        <v>0</v>
      </c>
      <c r="GK67" s="5">
        <f t="shared" si="1118"/>
        <v>2548</v>
      </c>
      <c r="GL67" s="596">
        <f t="shared" si="1118"/>
        <v>43954</v>
      </c>
      <c r="GM67" s="596">
        <f t="shared" ref="GM67:HC67" si="1119">GM68+GM69+GM70</f>
        <v>19100</v>
      </c>
      <c r="GN67" s="596">
        <f t="shared" si="1119"/>
        <v>63054</v>
      </c>
      <c r="GO67" s="5">
        <f t="shared" si="1119"/>
        <v>43875</v>
      </c>
      <c r="GP67" s="5">
        <f t="shared" si="1119"/>
        <v>20602</v>
      </c>
      <c r="GQ67" s="5">
        <f t="shared" si="1119"/>
        <v>64477</v>
      </c>
      <c r="GR67" s="5">
        <f t="shared" si="1119"/>
        <v>8264</v>
      </c>
      <c r="GS67" s="5">
        <f t="shared" si="1119"/>
        <v>0</v>
      </c>
      <c r="GT67" s="5">
        <f t="shared" si="1119"/>
        <v>8264</v>
      </c>
      <c r="GU67" s="5">
        <f t="shared" si="1119"/>
        <v>185891</v>
      </c>
      <c r="GV67" s="5">
        <f t="shared" si="1119"/>
        <v>315</v>
      </c>
      <c r="GW67" s="5">
        <f t="shared" si="1119"/>
        <v>186206</v>
      </c>
      <c r="GX67" s="5">
        <f t="shared" si="1119"/>
        <v>281984</v>
      </c>
      <c r="GY67" s="5">
        <f t="shared" si="1119"/>
        <v>40017</v>
      </c>
      <c r="GZ67" s="5">
        <f t="shared" si="1119"/>
        <v>322001</v>
      </c>
      <c r="HA67" s="5">
        <f t="shared" si="1119"/>
        <v>52591</v>
      </c>
      <c r="HB67" s="5">
        <f t="shared" si="1119"/>
        <v>40017</v>
      </c>
      <c r="HC67" s="5">
        <f t="shared" si="1119"/>
        <v>92608</v>
      </c>
    </row>
    <row r="68" spans="1:211" x14ac:dyDescent="0.2">
      <c r="A68" s="122" t="s">
        <v>435</v>
      </c>
      <c r="B68" s="6">
        <f>SUM([1]Önkormányzat!$F$394)</f>
        <v>0</v>
      </c>
      <c r="C68" s="6"/>
      <c r="D68" s="6">
        <f t="shared" ref="D68:D70" si="1120">SUM(B68:C68)</f>
        <v>0</v>
      </c>
      <c r="E68" s="6"/>
      <c r="F68" s="6"/>
      <c r="G68" s="6">
        <f t="shared" ref="G68:G70" si="1121">SUM(E68:F68)</f>
        <v>0</v>
      </c>
      <c r="H68" s="6"/>
      <c r="I68" s="6"/>
      <c r="J68" s="6">
        <f t="shared" ref="J68:J70" si="1122">SUM(H68:I68)</f>
        <v>0</v>
      </c>
      <c r="K68" s="6"/>
      <c r="L68" s="6"/>
      <c r="M68" s="6">
        <f t="shared" ref="M68:M70" si="1123">SUM(K68:L68)</f>
        <v>0</v>
      </c>
      <c r="N68" s="6"/>
      <c r="O68" s="6"/>
      <c r="P68" s="6">
        <f t="shared" ref="P68:P70" si="1124">SUM(N68:O68)</f>
        <v>0</v>
      </c>
      <c r="Q68" s="6"/>
      <c r="R68" s="6"/>
      <c r="S68" s="6">
        <f t="shared" ref="S68:S70" si="1125">SUM(Q68:R68)</f>
        <v>0</v>
      </c>
      <c r="T68" s="6">
        <f>SUM([1]Önkormányzat!$AN$394)</f>
        <v>0</v>
      </c>
      <c r="U68" s="6"/>
      <c r="V68" s="6">
        <f t="shared" ref="V68:V70" si="1126">SUM(T68:U68)</f>
        <v>0</v>
      </c>
      <c r="W68" s="6">
        <f>SUM([1]Önkormányzat!$AQ$394)</f>
        <v>0</v>
      </c>
      <c r="X68" s="6"/>
      <c r="Y68" s="6">
        <f t="shared" ref="Y68:Y70" si="1127">SUM(W68:X68)</f>
        <v>0</v>
      </c>
      <c r="Z68" s="6">
        <f>SUM([1]Önkormányzat!$AU$394)</f>
        <v>0</v>
      </c>
      <c r="AA68" s="6"/>
      <c r="AB68" s="6">
        <f t="shared" ref="AB68:AB70" si="1128">SUM(Z68:AA68)</f>
        <v>0</v>
      </c>
      <c r="AC68" s="6">
        <f>SUM([1]Önkormányzat!$AZ$394)</f>
        <v>0</v>
      </c>
      <c r="AD68" s="6"/>
      <c r="AE68" s="6">
        <f t="shared" ref="AE68:AE70" si="1129">SUM(AC68:AD68)</f>
        <v>0</v>
      </c>
      <c r="AF68" s="6">
        <f>SUM([1]Önkormányzat!$U$394)</f>
        <v>0</v>
      </c>
      <c r="AG68" s="6"/>
      <c r="AH68" s="6">
        <f t="shared" ref="AH68:AH70" si="1130">SUM(AF68:AG68)</f>
        <v>0</v>
      </c>
      <c r="AI68" s="6">
        <f>SUM([1]Önkormányzat!$Y$394)</f>
        <v>0</v>
      </c>
      <c r="AJ68" s="6"/>
      <c r="AK68" s="6">
        <f t="shared" ref="AK68:AK70" si="1131">SUM(AI68:AJ68)</f>
        <v>0</v>
      </c>
      <c r="AL68" s="6">
        <f>SUM([1]Önkormányzat!$BG$394)</f>
        <v>0</v>
      </c>
      <c r="AM68" s="6"/>
      <c r="AN68" s="6">
        <f t="shared" ref="AN68:AN70" si="1132">SUM(AL68:AM68)</f>
        <v>0</v>
      </c>
      <c r="AO68" s="6">
        <f>SUM([1]Önkormányzat!$BN$394)</f>
        <v>0</v>
      </c>
      <c r="AP68" s="6"/>
      <c r="AQ68" s="6">
        <f t="shared" ref="AQ68:AQ70" si="1133">SUM(AO68:AP68)</f>
        <v>0</v>
      </c>
      <c r="AR68" s="6"/>
      <c r="AS68" s="6"/>
      <c r="AT68" s="6">
        <f t="shared" ref="AT68:AT70" si="1134">SUM(AR68:AS68)</f>
        <v>0</v>
      </c>
      <c r="AU68" s="6">
        <f>SUM([1]Önkormányzat!$CJ$394)</f>
        <v>0</v>
      </c>
      <c r="AV68" s="6"/>
      <c r="AW68" s="6">
        <f t="shared" ref="AW68:AW70" si="1135">SUM(AU68:AV68)</f>
        <v>0</v>
      </c>
      <c r="AX68" s="6">
        <f>SUM([1]Önkormányzat!$BR$394)</f>
        <v>0</v>
      </c>
      <c r="AY68" s="6"/>
      <c r="AZ68" s="6">
        <f t="shared" ref="AZ68:AZ70" si="1136">SUM(AX68:AY68)</f>
        <v>0</v>
      </c>
      <c r="BA68" s="6"/>
      <c r="BB68" s="6"/>
      <c r="BC68" s="6">
        <f t="shared" ref="BC68:BC70" si="1137">SUM(BA68:BB68)</f>
        <v>0</v>
      </c>
      <c r="BD68" s="6">
        <f>SUM([1]Önkormányzat!$BW$394)</f>
        <v>0</v>
      </c>
      <c r="BE68" s="6"/>
      <c r="BF68" s="6">
        <f t="shared" ref="BF68:BF70" si="1138">SUM(BD68:BE68)</f>
        <v>0</v>
      </c>
      <c r="BG68" s="6">
        <f>SUM([1]Önkormányzat!$BZ$394)</f>
        <v>0</v>
      </c>
      <c r="BH68" s="6"/>
      <c r="BI68" s="6">
        <f t="shared" ref="BI68:BI70" si="1139">SUM(BG68:BH68)</f>
        <v>0</v>
      </c>
      <c r="BJ68" s="6"/>
      <c r="BK68" s="6"/>
      <c r="BL68" s="6">
        <f t="shared" ref="BL68:BL70" si="1140">SUM(BJ68:BK68)</f>
        <v>0</v>
      </c>
      <c r="BM68" s="6">
        <f>SUM([1]Önkormányzat!$CI$394)</f>
        <v>0</v>
      </c>
      <c r="BN68" s="6"/>
      <c r="BO68" s="6">
        <f t="shared" ref="BO68:BO70" si="1141">SUM(BM68:BN68)</f>
        <v>0</v>
      </c>
      <c r="BP68" s="6"/>
      <c r="BQ68" s="6"/>
      <c r="BR68" s="6">
        <f t="shared" ref="BR68:BR70" si="1142">SUM(BP68:BQ68)</f>
        <v>0</v>
      </c>
      <c r="BS68" s="6">
        <f>SUM([1]Önkormányzat!$CV$394)</f>
        <v>0</v>
      </c>
      <c r="BT68" s="6"/>
      <c r="BU68" s="6">
        <f t="shared" ref="BU68:BU70" si="1143">SUM(BS68:BT68)</f>
        <v>0</v>
      </c>
      <c r="BV68" s="6"/>
      <c r="BW68" s="6"/>
      <c r="BX68" s="6">
        <f t="shared" ref="BX68:BX70" si="1144">SUM(BV68:BW68)</f>
        <v>0</v>
      </c>
      <c r="BY68" s="6">
        <f>SUM([1]Önkormányzat!$DD$394)</f>
        <v>0</v>
      </c>
      <c r="BZ68" s="6"/>
      <c r="CA68" s="6">
        <f t="shared" ref="CA68:CA70" si="1145">SUM(BY68:BZ68)</f>
        <v>0</v>
      </c>
      <c r="CB68" s="6"/>
      <c r="CC68" s="6"/>
      <c r="CD68" s="6">
        <f t="shared" ref="CD68:CD70" si="1146">SUM(CB68:CC68)</f>
        <v>0</v>
      </c>
      <c r="CE68" s="6"/>
      <c r="CF68" s="6"/>
      <c r="CG68" s="6">
        <f t="shared" ref="CG68:CG70" si="1147">SUM(CE68:CF68)</f>
        <v>0</v>
      </c>
      <c r="CH68" s="6"/>
      <c r="CI68" s="6"/>
      <c r="CJ68" s="6">
        <f t="shared" ref="CJ68:CJ70" si="1148">SUM(CH68:CI68)</f>
        <v>0</v>
      </c>
      <c r="CK68" s="6"/>
      <c r="CL68" s="6"/>
      <c r="CM68" s="6">
        <f t="shared" ref="CM68:CM70" si="1149">SUM(CK68:CL68)</f>
        <v>0</v>
      </c>
      <c r="CN68" s="6"/>
      <c r="CO68" s="6"/>
      <c r="CP68" s="6">
        <f t="shared" ref="CP68:CP70" si="1150">SUM(CN68:CO68)</f>
        <v>0</v>
      </c>
      <c r="CQ68" s="6"/>
      <c r="CR68" s="6"/>
      <c r="CS68" s="6">
        <f t="shared" ref="CS68:CS70" si="1151">SUM(CQ68:CR68)</f>
        <v>0</v>
      </c>
      <c r="CT68" s="6"/>
      <c r="CU68" s="6"/>
      <c r="CV68" s="6">
        <f t="shared" ref="CV68:CV70" si="1152">SUM(CT68:CU68)</f>
        <v>0</v>
      </c>
      <c r="CW68" s="6">
        <f>SUM([1]Önkormányzat!$EB$394)</f>
        <v>0</v>
      </c>
      <c r="CX68" s="6"/>
      <c r="CY68" s="6">
        <f t="shared" ref="CY68:CY70" si="1153">SUM(CW68:CX68)</f>
        <v>0</v>
      </c>
      <c r="CZ68" s="6">
        <f>SUM([1]Önkormányzat!$AC$394)</f>
        <v>0</v>
      </c>
      <c r="DA68" s="6"/>
      <c r="DB68" s="6">
        <f t="shared" ref="DB68:DB70" si="1154">SUM(CZ68:DA68)</f>
        <v>0</v>
      </c>
      <c r="DC68" s="6"/>
      <c r="DD68" s="6"/>
      <c r="DE68" s="6">
        <f t="shared" ref="DE68:DE70" si="1155">SUM(DC68:DD68)</f>
        <v>0</v>
      </c>
      <c r="DF68" s="6">
        <f>SUM([1]Önkormányzat!$DN$394)</f>
        <v>0</v>
      </c>
      <c r="DG68" s="6"/>
      <c r="DH68" s="6">
        <f t="shared" ref="DH68:DH70" si="1156">SUM(DF68:DG68)</f>
        <v>0</v>
      </c>
      <c r="DI68" s="6">
        <f>SUM([1]Önkormányzat!$EI$394)</f>
        <v>0</v>
      </c>
      <c r="DJ68" s="6"/>
      <c r="DK68" s="6">
        <f t="shared" ref="DK68:DK70" si="1157">SUM(DI68:DJ68)</f>
        <v>0</v>
      </c>
      <c r="DL68" s="6"/>
      <c r="DM68" s="6"/>
      <c r="DN68" s="6">
        <f t="shared" ref="DN68:DN70" si="1158">SUM(DL68:DM68)</f>
        <v>0</v>
      </c>
      <c r="DO68" s="6"/>
      <c r="DP68" s="6"/>
      <c r="DQ68" s="6">
        <f t="shared" ref="DQ68:DQ70" si="1159">SUM(DO68:DP68)</f>
        <v>0</v>
      </c>
      <c r="DR68" s="595">
        <f t="shared" ref="DR68:DR70" si="1160">B68+E68+H68+K68+N68+Q68+T68+W68+Z68+AC68+AF68+AI68+AL68+AO68+AR68+AU68+AX68+BA68+BD68+BG68+BJ68+BM68+BP68+BS68+BV68+BY68+CB68+CE68+CH68+CK68+CN68+CQ68+CT68+CW68+CZ68+DC68+DF68+DI68+DL68+DO68</f>
        <v>0</v>
      </c>
      <c r="DS68" s="595">
        <f t="shared" ref="DS68:DS70" si="1161">C68+F68+I68+L68+O68+R68+U68+X68+AA68+AD68+AG68+AJ68+AM68+AP68+AS68+AV68+AY68+BB68+BE68+BH68+BK68+BN68+BQ68+BT68+BW68+BZ68+CC68+CF68+CI68+CL68+CO68+CR68+CU68+CX68+DA68+DD68+DG68+DJ68+DM68+DP68</f>
        <v>0</v>
      </c>
      <c r="DT68" s="595">
        <f t="shared" ref="DT68:DT70" si="1162">D68+G68+J68+M68+P68+S68+V68+Y68+AB68+AE68+AH68+AK68+AN68+AQ68+AT68+AW68+AZ68+BC68+BF68+BI68+BL68+BO68+BR68+BU68+BX68+CA68+CD68+CG68+CJ68+CM68+CP68+CS68+CV68+CY68+DB68+DE68+DH68+DK68+DN68+DQ68</f>
        <v>0</v>
      </c>
      <c r="DU68" s="7"/>
      <c r="DV68" s="7"/>
      <c r="DW68" s="7"/>
      <c r="DX68" s="6"/>
      <c r="DY68" s="6"/>
      <c r="DZ68" s="6"/>
      <c r="EA68" s="6"/>
      <c r="EB68" s="6"/>
      <c r="EC68" s="6"/>
      <c r="ED68" s="6">
        <v>51500</v>
      </c>
      <c r="EE68" s="6"/>
      <c r="EF68" s="6">
        <f t="shared" ref="EF68" si="1163">SUM(ED68:EE68)</f>
        <v>51500</v>
      </c>
      <c r="EG68" s="6">
        <f>[1]Hivatal!$Z$343</f>
        <v>68450</v>
      </c>
      <c r="EH68" s="6"/>
      <c r="EI68" s="6">
        <f t="shared" ref="EI68" si="1164">SUM(EG68:EH68)</f>
        <v>68450</v>
      </c>
      <c r="EJ68" s="6"/>
      <c r="EK68" s="6"/>
      <c r="EL68" s="6">
        <f t="shared" ref="EL68" si="1165">SUM(EJ68:EK68)</f>
        <v>0</v>
      </c>
      <c r="EM68" s="6"/>
      <c r="EN68" s="6"/>
      <c r="EO68" s="6">
        <f t="shared" ref="EO68" si="1166">SUM(EM68:EN68)</f>
        <v>0</v>
      </c>
      <c r="EP68" s="6">
        <f>SUM([1]Hivatal!$AR$343)</f>
        <v>0</v>
      </c>
      <c r="EQ68" s="6"/>
      <c r="ER68" s="6">
        <f t="shared" ref="ER68" si="1167">SUM(EP68:EQ68)</f>
        <v>0</v>
      </c>
      <c r="ES68" s="6">
        <v>2000</v>
      </c>
      <c r="ET68" s="6"/>
      <c r="EU68" s="6">
        <f t="shared" ref="EU68" si="1168">SUM(ES68:ET68)</f>
        <v>2000</v>
      </c>
      <c r="EV68" s="595">
        <f t="shared" ref="EV68:EV70" si="1169">SUM(DU68+DX68+EA68+ED68+EG68+EJ68+EM68+EP68+ES68)</f>
        <v>121950</v>
      </c>
      <c r="EW68" s="595">
        <f t="shared" ref="EW68:EW70" si="1170">SUM(DV68+DY68+EB68+EE68+EH68+EK68+EN68+EQ68+ET68)</f>
        <v>0</v>
      </c>
      <c r="EX68" s="595">
        <f t="shared" ref="EX68:EX70" si="1171">SUM(DW68+DZ68+EC68+EF68+EI68+EL68+EO68+ER68+EU68)</f>
        <v>121950</v>
      </c>
      <c r="EY68" s="6"/>
      <c r="EZ68" s="6"/>
      <c r="FA68" s="6"/>
      <c r="FB68" s="6"/>
      <c r="FC68" s="6"/>
      <c r="FD68" s="6">
        <f t="shared" ref="FD68" si="1172">SUM(FB68:FC68)</f>
        <v>0</v>
      </c>
      <c r="FE68" s="6"/>
      <c r="FF68" s="6"/>
      <c r="FG68" s="6">
        <f t="shared" ref="FG68" si="1173">SUM(FE68:FF68)</f>
        <v>0</v>
      </c>
      <c r="FH68" s="6">
        <v>1000</v>
      </c>
      <c r="FI68" s="6"/>
      <c r="FJ68" s="6">
        <f t="shared" ref="FJ68" si="1174">SUM(FH68:FI68)</f>
        <v>1000</v>
      </c>
      <c r="FK68" s="6"/>
      <c r="FL68" s="6"/>
      <c r="FM68" s="6">
        <f t="shared" ref="FM68" si="1175">SUM(FK68:FL68)</f>
        <v>0</v>
      </c>
      <c r="FN68" s="6">
        <v>150</v>
      </c>
      <c r="FO68" s="6"/>
      <c r="FP68" s="6">
        <f t="shared" ref="FP68" si="1176">SUM(FN68:FO68)</f>
        <v>150</v>
      </c>
      <c r="FQ68" s="6">
        <v>2019</v>
      </c>
      <c r="FR68" s="6"/>
      <c r="FS68" s="6">
        <f t="shared" ref="FS68" si="1177">SUM(FQ68:FR68)</f>
        <v>2019</v>
      </c>
      <c r="FT68" s="6">
        <v>6365</v>
      </c>
      <c r="FU68" s="6">
        <v>19100</v>
      </c>
      <c r="FV68" s="6">
        <f t="shared" ref="FV68" si="1178">SUM(FT68:FU68)</f>
        <v>25465</v>
      </c>
      <c r="FW68" s="6">
        <v>797</v>
      </c>
      <c r="FX68" s="6"/>
      <c r="FY68" s="6">
        <f t="shared" ref="FY68" si="1179">SUM(FW68:FX68)</f>
        <v>797</v>
      </c>
      <c r="FZ68" s="6">
        <v>0</v>
      </c>
      <c r="GA68" s="6"/>
      <c r="GB68" s="6">
        <f t="shared" ref="GB68" si="1180">SUM(FZ68:GA68)</f>
        <v>0</v>
      </c>
      <c r="GC68" s="6">
        <v>6922</v>
      </c>
      <c r="GD68" s="6"/>
      <c r="GE68" s="6">
        <f t="shared" ref="GE68" si="1181">SUM(GC68:GD68)</f>
        <v>6922</v>
      </c>
      <c r="GF68" s="6">
        <v>3300</v>
      </c>
      <c r="GG68" s="6"/>
      <c r="GH68" s="6">
        <f t="shared" ref="GH68" si="1182">SUM(GF68:GG68)</f>
        <v>3300</v>
      </c>
      <c r="GI68" s="6">
        <v>660</v>
      </c>
      <c r="GJ68" s="6"/>
      <c r="GK68" s="6">
        <f t="shared" ref="GK68" si="1183">SUM(GI68:GJ68)</f>
        <v>660</v>
      </c>
      <c r="GL68" s="595">
        <f t="shared" ref="GL68:GL70" si="1184">SUM(EY68+FB68+FE68+FH68+FK68+FN68+FQ68+FT68+FW68+FZ68+GC68+GF68+GI68)</f>
        <v>21213</v>
      </c>
      <c r="GM68" s="595">
        <f t="shared" ref="GM68:GM70" si="1185">SUM(EZ68+FC68+FF68+FI68+FL68+FO68+FR68+FU68+FX68+GA68+GD68+GG68+GJ68)</f>
        <v>19100</v>
      </c>
      <c r="GN68" s="595">
        <f t="shared" ref="GN68:GN70" si="1186">SUM(FA68+FD68+FG68+FJ68+FM68+FP68+FS68+FV68+FY68+GB68+GE68+GH68+GK68)</f>
        <v>40313</v>
      </c>
      <c r="GO68" s="7">
        <v>22794</v>
      </c>
      <c r="GP68" s="7">
        <f>2667+1739+2500+2800+2051+8500+345</f>
        <v>20602</v>
      </c>
      <c r="GQ68" s="7">
        <f t="shared" ref="GQ68:GQ70" si="1187">SUM(GO68:GP68)</f>
        <v>43396</v>
      </c>
      <c r="GR68" s="7"/>
      <c r="GS68" s="7"/>
      <c r="GT68" s="7">
        <f t="shared" ref="GT68:GT70" si="1188">SUM(GR68:GS68)</f>
        <v>0</v>
      </c>
      <c r="GU68" s="7">
        <v>177315</v>
      </c>
      <c r="GV68" s="7">
        <f>315</f>
        <v>315</v>
      </c>
      <c r="GW68" s="7">
        <f t="shared" ref="GW68:GW70" si="1189">SUM(GU68:GV68)</f>
        <v>177630</v>
      </c>
      <c r="GX68" s="7">
        <f>GL68+GO68+GR68+GU68</f>
        <v>221322</v>
      </c>
      <c r="GY68" s="7">
        <f t="shared" ref="GY68:GZ70" si="1190">GM68+GP68+GS68+GV68</f>
        <v>40017</v>
      </c>
      <c r="GZ68" s="7">
        <f t="shared" si="1190"/>
        <v>261339</v>
      </c>
      <c r="HA68" s="344">
        <f t="shared" si="67"/>
        <v>343272</v>
      </c>
      <c r="HB68" s="344">
        <f t="shared" ref="HB68:HB70" si="1191">DS68+EW68+GY68</f>
        <v>40017</v>
      </c>
      <c r="HC68" s="131">
        <f t="shared" ref="HC68:HC70" si="1192">DT68+EX68+GZ68</f>
        <v>383289</v>
      </c>
    </row>
    <row r="69" spans="1:211" x14ac:dyDescent="0.2">
      <c r="A69" s="522" t="s">
        <v>905</v>
      </c>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c r="AU69" s="523"/>
      <c r="AV69" s="523"/>
      <c r="AW69" s="523"/>
      <c r="AX69" s="523"/>
      <c r="AY69" s="523"/>
      <c r="AZ69" s="523"/>
      <c r="BA69" s="523"/>
      <c r="BB69" s="523"/>
      <c r="BC69" s="523"/>
      <c r="BD69" s="523"/>
      <c r="BE69" s="523"/>
      <c r="BF69" s="523"/>
      <c r="BG69" s="523"/>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c r="CG69" s="523"/>
      <c r="CH69" s="523"/>
      <c r="CI69" s="523"/>
      <c r="CJ69" s="523"/>
      <c r="CK69" s="523"/>
      <c r="CL69" s="523"/>
      <c r="CM69" s="523"/>
      <c r="CN69" s="523"/>
      <c r="CO69" s="523"/>
      <c r="CP69" s="523"/>
      <c r="CQ69" s="523"/>
      <c r="CR69" s="523"/>
      <c r="CS69" s="523"/>
      <c r="CT69" s="523"/>
      <c r="CU69" s="523"/>
      <c r="CV69" s="523"/>
      <c r="CW69" s="523"/>
      <c r="CX69" s="523"/>
      <c r="CY69" s="523"/>
      <c r="CZ69" s="523"/>
      <c r="DA69" s="523"/>
      <c r="DB69" s="523"/>
      <c r="DC69" s="523"/>
      <c r="DD69" s="523"/>
      <c r="DE69" s="523"/>
      <c r="DF69" s="523"/>
      <c r="DG69" s="523"/>
      <c r="DH69" s="523"/>
      <c r="DI69" s="523"/>
      <c r="DJ69" s="523"/>
      <c r="DK69" s="523"/>
      <c r="DL69" s="523"/>
      <c r="DM69" s="523"/>
      <c r="DN69" s="523"/>
      <c r="DO69" s="523"/>
      <c r="DP69" s="523"/>
      <c r="DQ69" s="523"/>
      <c r="DR69" s="595">
        <f t="shared" ref="DR69" si="1193">B69+E69+H69+K69+N69+Q69+T69+W69+Z69+AC69+AF69+AI69+AL69+AO69+AR69+AU69+AX69+BA69+BD69+BG69+BJ69+BM69+BP69+BS69+BV69+BY69+CB69+CE69+CH69+CK69+CN69+CQ69+CT69+CW69+CZ69+DC69+DF69+DI69+DL69+DO69</f>
        <v>0</v>
      </c>
      <c r="DS69" s="595">
        <f t="shared" ref="DS69" si="1194">C69+F69+I69+L69+O69+R69+U69+X69+AA69+AD69+AG69+AJ69+AM69+AP69+AS69+AV69+AY69+BB69+BE69+BH69+BK69+BN69+BQ69+BT69+BW69+BZ69+CC69+CF69+CI69+CL69+CO69+CR69+CU69+CX69+DA69+DD69+DG69+DJ69+DM69+DP69</f>
        <v>0</v>
      </c>
      <c r="DT69" s="595">
        <f t="shared" ref="DT69" si="1195">D69+G69+J69+M69+P69+S69+V69+Y69+AB69+AE69+AH69+AK69+AN69+AQ69+AT69+AW69+AZ69+BC69+BF69+BI69+BL69+BO69+BR69+BU69+BX69+CA69+CD69+CG69+CJ69+CM69+CP69+CS69+CV69+CY69+DB69+DE69+DH69+DK69+DN69+DQ69</f>
        <v>0</v>
      </c>
      <c r="DU69" s="524"/>
      <c r="DV69" s="524"/>
      <c r="DW69" s="524"/>
      <c r="DX69" s="523"/>
      <c r="DY69" s="523"/>
      <c r="DZ69" s="523"/>
      <c r="EA69" s="523"/>
      <c r="EB69" s="523"/>
      <c r="EC69" s="523"/>
      <c r="ED69" s="523"/>
      <c r="EE69" s="523"/>
      <c r="EF69" s="523"/>
      <c r="EG69" s="523"/>
      <c r="EH69" s="523"/>
      <c r="EI69" s="523"/>
      <c r="EJ69" s="523"/>
      <c r="EK69" s="523"/>
      <c r="EL69" s="523"/>
      <c r="EM69" s="523"/>
      <c r="EN69" s="523"/>
      <c r="EO69" s="523"/>
      <c r="EP69" s="523"/>
      <c r="EQ69" s="523"/>
      <c r="ER69" s="523"/>
      <c r="ES69" s="523"/>
      <c r="ET69" s="523"/>
      <c r="EU69" s="523"/>
      <c r="EV69" s="595">
        <f t="shared" ref="EV69" si="1196">SUM(DU69+DX69+EA69+ED69+EG69+EJ69+EM69+EP69+ES69)</f>
        <v>0</v>
      </c>
      <c r="EW69" s="595">
        <f t="shared" ref="EW69" si="1197">SUM(DV69+DY69+EB69+EE69+EH69+EK69+EN69+EQ69+ET69)</f>
        <v>0</v>
      </c>
      <c r="EX69" s="595">
        <f t="shared" ref="EX69" si="1198">SUM(DW69+DZ69+EC69+EF69+EI69+EL69+EO69+ER69+EU69)</f>
        <v>0</v>
      </c>
      <c r="EY69" s="523"/>
      <c r="EZ69" s="523"/>
      <c r="FA69" s="523"/>
      <c r="FB69" s="523"/>
      <c r="FC69" s="523"/>
      <c r="FD69" s="523"/>
      <c r="FE69" s="523"/>
      <c r="FF69" s="523"/>
      <c r="FG69" s="523"/>
      <c r="FH69" s="523"/>
      <c r="FI69" s="523"/>
      <c r="FJ69" s="523"/>
      <c r="FK69" s="523"/>
      <c r="FL69" s="523"/>
      <c r="FM69" s="523"/>
      <c r="FN69" s="523"/>
      <c r="FO69" s="523"/>
      <c r="FP69" s="523"/>
      <c r="FQ69" s="523"/>
      <c r="FR69" s="523"/>
      <c r="FS69" s="523"/>
      <c r="FT69" s="523"/>
      <c r="FU69" s="523"/>
      <c r="FV69" s="523"/>
      <c r="FW69" s="523"/>
      <c r="FX69" s="523"/>
      <c r="FY69" s="523"/>
      <c r="FZ69" s="523"/>
      <c r="GA69" s="523"/>
      <c r="GB69" s="523"/>
      <c r="GC69" s="523"/>
      <c r="GD69" s="523"/>
      <c r="GE69" s="523"/>
      <c r="GF69" s="523"/>
      <c r="GG69" s="523"/>
      <c r="GH69" s="523"/>
      <c r="GI69" s="523"/>
      <c r="GJ69" s="523"/>
      <c r="GK69" s="523"/>
      <c r="GL69" s="595">
        <f t="shared" ref="GL69" si="1199">SUM(EY69+FB69+FE69+FH69+FK69+FN69+FQ69+FT69+FW69+FZ69+GC69+GF69+GI69)</f>
        <v>0</v>
      </c>
      <c r="GM69" s="595">
        <f t="shared" ref="GM69" si="1200">SUM(EZ69+FC69+FF69+FI69+FL69+FO69+FR69+FU69+FX69+GA69+GD69+GG69+GJ69)</f>
        <v>0</v>
      </c>
      <c r="GN69" s="595">
        <f t="shared" ref="GN69" si="1201">SUM(FA69+FD69+FG69+FJ69+FM69+FP69+FS69+FV69+FY69+GB69+GE69+GH69+GK69)</f>
        <v>0</v>
      </c>
      <c r="GO69" s="524"/>
      <c r="GP69" s="524"/>
      <c r="GQ69" s="524"/>
      <c r="GR69" s="524"/>
      <c r="GS69" s="524"/>
      <c r="GT69" s="524"/>
      <c r="GU69" s="524"/>
      <c r="GV69" s="524"/>
      <c r="GW69" s="524"/>
      <c r="GX69" s="7">
        <f>GL69+GO69+GR69+GU69</f>
        <v>0</v>
      </c>
      <c r="GY69" s="7">
        <f t="shared" ref="GY69" si="1202">GM69+GP69+GS69+GV69</f>
        <v>0</v>
      </c>
      <c r="GZ69" s="7">
        <f t="shared" ref="GZ69" si="1203">GN69+GQ69+GT69+GW69</f>
        <v>0</v>
      </c>
      <c r="HA69" s="344">
        <f t="shared" ref="HA69" si="1204">DR69+EV69+GX69</f>
        <v>0</v>
      </c>
      <c r="HB69" s="344">
        <f t="shared" ref="HB69" si="1205">DS69+EW69+GY69</f>
        <v>0</v>
      </c>
      <c r="HC69" s="131">
        <f t="shared" ref="HC69" si="1206">DT69+EX69+GZ69</f>
        <v>0</v>
      </c>
    </row>
    <row r="70" spans="1:211" ht="13.5" thickBot="1" x14ac:dyDescent="0.25">
      <c r="A70" s="124" t="s">
        <v>906</v>
      </c>
      <c r="B70" s="125">
        <f>SUM([1]Önkormányzat!$F$398+[2]Önkormányzat!$F$400)</f>
        <v>0</v>
      </c>
      <c r="C70" s="125"/>
      <c r="D70" s="125">
        <f t="shared" si="1120"/>
        <v>0</v>
      </c>
      <c r="E70" s="125"/>
      <c r="F70" s="125"/>
      <c r="G70" s="125">
        <f t="shared" si="1121"/>
        <v>0</v>
      </c>
      <c r="H70" s="125"/>
      <c r="I70" s="125"/>
      <c r="J70" s="125">
        <f t="shared" si="1122"/>
        <v>0</v>
      </c>
      <c r="K70" s="125"/>
      <c r="L70" s="125"/>
      <c r="M70" s="125">
        <f t="shared" si="1123"/>
        <v>0</v>
      </c>
      <c r="N70" s="125"/>
      <c r="O70" s="125"/>
      <c r="P70" s="125">
        <f t="shared" si="1124"/>
        <v>0</v>
      </c>
      <c r="Q70" s="125"/>
      <c r="R70" s="125"/>
      <c r="S70" s="125">
        <f t="shared" si="1125"/>
        <v>0</v>
      </c>
      <c r="T70" s="125">
        <f>SUM([1]Önkormányzat!$AN$398+[1]Önkormányzat!$AN$402)</f>
        <v>0</v>
      </c>
      <c r="U70" s="125"/>
      <c r="V70" s="125">
        <f t="shared" si="1126"/>
        <v>0</v>
      </c>
      <c r="W70" s="125">
        <f>SUM([1]Önkormányzat!$AQ$398+[2]Önkormányzat!$AQ$400)</f>
        <v>0</v>
      </c>
      <c r="X70" s="125"/>
      <c r="Y70" s="125">
        <f t="shared" si="1127"/>
        <v>0</v>
      </c>
      <c r="Z70" s="125"/>
      <c r="AA70" s="125"/>
      <c r="AB70" s="125">
        <f t="shared" si="1128"/>
        <v>0</v>
      </c>
      <c r="AC70" s="125">
        <v>-352308</v>
      </c>
      <c r="AD70" s="125"/>
      <c r="AE70" s="125">
        <f t="shared" si="1129"/>
        <v>-352308</v>
      </c>
      <c r="AF70" s="125">
        <f>SUM([1]Önkormányzat!$U$398+[2]Önkormányzat!$U$400)</f>
        <v>0</v>
      </c>
      <c r="AG70" s="125"/>
      <c r="AH70" s="125">
        <f t="shared" si="1130"/>
        <v>0</v>
      </c>
      <c r="AI70" s="125">
        <f>SUM([1]Önkormányzat!$Y$398+[2]Önkormányzat!$Y$400)</f>
        <v>0</v>
      </c>
      <c r="AJ70" s="125"/>
      <c r="AK70" s="125">
        <f t="shared" si="1131"/>
        <v>0</v>
      </c>
      <c r="AL70" s="125">
        <f>SUM([1]Önkormányzat!$BG$398+[2]Önkormányzat!$BG$400)</f>
        <v>0</v>
      </c>
      <c r="AM70" s="125"/>
      <c r="AN70" s="125">
        <f t="shared" si="1132"/>
        <v>0</v>
      </c>
      <c r="AO70" s="125">
        <f>SUM([1]Önkormányzat!$BN$398+[1]Önkormányzat!$BN$402)</f>
        <v>0</v>
      </c>
      <c r="AP70" s="125"/>
      <c r="AQ70" s="125">
        <f t="shared" si="1133"/>
        <v>0</v>
      </c>
      <c r="AR70" s="125"/>
      <c r="AS70" s="125"/>
      <c r="AT70" s="125">
        <f t="shared" si="1134"/>
        <v>0</v>
      </c>
      <c r="AU70" s="125"/>
      <c r="AV70" s="125"/>
      <c r="AW70" s="125">
        <f t="shared" si="1135"/>
        <v>0</v>
      </c>
      <c r="AX70" s="125">
        <f>SUM([1]Önkormányzat!$BR$398+[1]Önkormányzat!$BR$402)</f>
        <v>0</v>
      </c>
      <c r="AY70" s="125"/>
      <c r="AZ70" s="125">
        <f t="shared" si="1136"/>
        <v>0</v>
      </c>
      <c r="BA70" s="125"/>
      <c r="BB70" s="125"/>
      <c r="BC70" s="125">
        <f t="shared" si="1137"/>
        <v>0</v>
      </c>
      <c r="BD70" s="125">
        <f>SUM([1]Önkormányzat!$BW$398+[1]Önkormányzat!$BW$402)</f>
        <v>0</v>
      </c>
      <c r="BE70" s="125"/>
      <c r="BF70" s="125">
        <f t="shared" si="1138"/>
        <v>0</v>
      </c>
      <c r="BG70" s="125">
        <f>SUM([1]Önkormányzat!$BZ$398+[2]Önkormányzat!$BZ$400)</f>
        <v>0</v>
      </c>
      <c r="BH70" s="125"/>
      <c r="BI70" s="125">
        <f t="shared" si="1139"/>
        <v>0</v>
      </c>
      <c r="BJ70" s="125"/>
      <c r="BK70" s="125"/>
      <c r="BL70" s="125">
        <f t="shared" si="1140"/>
        <v>0</v>
      </c>
      <c r="BM70" s="125">
        <f>SUM([1]Önkormányzat!$CI$398+[2]Önkormányzat!$CI$400)</f>
        <v>0</v>
      </c>
      <c r="BN70" s="125"/>
      <c r="BO70" s="125">
        <f t="shared" si="1141"/>
        <v>0</v>
      </c>
      <c r="BP70" s="125"/>
      <c r="BQ70" s="125"/>
      <c r="BR70" s="125">
        <f t="shared" si="1142"/>
        <v>0</v>
      </c>
      <c r="BS70" s="125">
        <f>SUM([1]Önkormányzat!$CV$398+[2]Önkormányzat!$CV$400)</f>
        <v>0</v>
      </c>
      <c r="BT70" s="125"/>
      <c r="BU70" s="125">
        <f t="shared" si="1143"/>
        <v>0</v>
      </c>
      <c r="BV70" s="125"/>
      <c r="BW70" s="125"/>
      <c r="BX70" s="125">
        <f t="shared" si="1144"/>
        <v>0</v>
      </c>
      <c r="BY70" s="125">
        <f>SUM([1]Önkormányzat!$DD$398+[2]Önkormányzat!$DD$400)</f>
        <v>0</v>
      </c>
      <c r="BZ70" s="125"/>
      <c r="CA70" s="125">
        <f t="shared" si="1145"/>
        <v>0</v>
      </c>
      <c r="CB70" s="125"/>
      <c r="CC70" s="125"/>
      <c r="CD70" s="125">
        <f t="shared" si="1146"/>
        <v>0</v>
      </c>
      <c r="CE70" s="125"/>
      <c r="CF70" s="125"/>
      <c r="CG70" s="125">
        <f t="shared" si="1147"/>
        <v>0</v>
      </c>
      <c r="CH70" s="125"/>
      <c r="CI70" s="125"/>
      <c r="CJ70" s="125">
        <f t="shared" si="1148"/>
        <v>0</v>
      </c>
      <c r="CK70" s="125"/>
      <c r="CL70" s="125"/>
      <c r="CM70" s="125">
        <f t="shared" si="1149"/>
        <v>0</v>
      </c>
      <c r="CN70" s="125"/>
      <c r="CO70" s="125"/>
      <c r="CP70" s="125">
        <f t="shared" si="1150"/>
        <v>0</v>
      </c>
      <c r="CQ70" s="125"/>
      <c r="CR70" s="125"/>
      <c r="CS70" s="125">
        <f t="shared" si="1151"/>
        <v>0</v>
      </c>
      <c r="CT70" s="125"/>
      <c r="CU70" s="125"/>
      <c r="CV70" s="125">
        <f t="shared" si="1152"/>
        <v>0</v>
      </c>
      <c r="CW70" s="125"/>
      <c r="CX70" s="125"/>
      <c r="CY70" s="125">
        <f t="shared" si="1153"/>
        <v>0</v>
      </c>
      <c r="CZ70" s="125">
        <f>SUM([1]Önkormányzat!$AC$398+[1]Önkormányzat!$AC$402)</f>
        <v>0</v>
      </c>
      <c r="DA70" s="125"/>
      <c r="DB70" s="125">
        <f t="shared" si="1154"/>
        <v>0</v>
      </c>
      <c r="DC70" s="125"/>
      <c r="DD70" s="125"/>
      <c r="DE70" s="125">
        <f t="shared" si="1155"/>
        <v>0</v>
      </c>
      <c r="DF70" s="125">
        <f>SUM([1]Önkormányzat!$DN$398+[2]Önkormányzat!$DN$400)</f>
        <v>0</v>
      </c>
      <c r="DG70" s="125"/>
      <c r="DH70" s="125">
        <f t="shared" si="1156"/>
        <v>0</v>
      </c>
      <c r="DI70" s="125"/>
      <c r="DJ70" s="125"/>
      <c r="DK70" s="125">
        <f t="shared" si="1157"/>
        <v>0</v>
      </c>
      <c r="DL70" s="125"/>
      <c r="DM70" s="125"/>
      <c r="DN70" s="125">
        <f t="shared" si="1158"/>
        <v>0</v>
      </c>
      <c r="DO70" s="125"/>
      <c r="DP70" s="125"/>
      <c r="DQ70" s="125">
        <f t="shared" si="1159"/>
        <v>0</v>
      </c>
      <c r="DR70" s="599">
        <f t="shared" si="1160"/>
        <v>-352308</v>
      </c>
      <c r="DS70" s="599">
        <f t="shared" si="1161"/>
        <v>0</v>
      </c>
      <c r="DT70" s="599">
        <f t="shared" si="1162"/>
        <v>-352308</v>
      </c>
      <c r="DU70" s="126"/>
      <c r="DV70" s="126"/>
      <c r="DW70" s="126"/>
      <c r="DX70" s="125"/>
      <c r="DY70" s="125"/>
      <c r="DZ70" s="125"/>
      <c r="EA70" s="125"/>
      <c r="EB70" s="125"/>
      <c r="EC70" s="125"/>
      <c r="ED70" s="125">
        <f>SUM([1]Hivatal!$V$347+[2]Hivatal!$V$351)</f>
        <v>0</v>
      </c>
      <c r="EE70" s="125"/>
      <c r="EF70" s="125">
        <f>SUM(ED70:EE70)</f>
        <v>0</v>
      </c>
      <c r="EG70" s="125">
        <f>SUM([1]Hivatal!$Z$347+[2]Hivatal!$Z$351)</f>
        <v>0</v>
      </c>
      <c r="EH70" s="125"/>
      <c r="EI70" s="125">
        <f>SUM(EG70:EH70)</f>
        <v>0</v>
      </c>
      <c r="EJ70" s="125">
        <f>SUM([1]Hivatal!$AJ$347+[2]Hivatal!$AJ$351)</f>
        <v>0</v>
      </c>
      <c r="EK70" s="125"/>
      <c r="EL70" s="125">
        <f>SUM(EJ70:EK70)</f>
        <v>0</v>
      </c>
      <c r="EM70" s="125">
        <f>SUM([1]Hivatal!$AD$347+[1]Hivatal!$AD$351)</f>
        <v>0</v>
      </c>
      <c r="EN70" s="125"/>
      <c r="EO70" s="125">
        <f>SUM(EM70:EN70)</f>
        <v>0</v>
      </c>
      <c r="EP70" s="125">
        <f>SUM([1]Hivatal!$AR$347+[2]Hivatal!$AR$351)</f>
        <v>0</v>
      </c>
      <c r="EQ70" s="125"/>
      <c r="ER70" s="125">
        <f>SUM(EP70:EQ70)</f>
        <v>0</v>
      </c>
      <c r="ES70" s="125">
        <v>965</v>
      </c>
      <c r="ET70" s="125"/>
      <c r="EU70" s="125">
        <f>SUM(ES70:ET70)</f>
        <v>965</v>
      </c>
      <c r="EV70" s="599">
        <f t="shared" si="1169"/>
        <v>965</v>
      </c>
      <c r="EW70" s="599">
        <f t="shared" si="1170"/>
        <v>0</v>
      </c>
      <c r="EX70" s="599">
        <f t="shared" si="1171"/>
        <v>965</v>
      </c>
      <c r="EY70" s="125"/>
      <c r="EZ70" s="125"/>
      <c r="FA70" s="125"/>
      <c r="FB70" s="125">
        <v>45</v>
      </c>
      <c r="FC70" s="125"/>
      <c r="FD70" s="125">
        <f>SUM(FB70:FC70)</f>
        <v>45</v>
      </c>
      <c r="FE70" s="125">
        <v>404</v>
      </c>
      <c r="FF70" s="125"/>
      <c r="FG70" s="125">
        <f>SUM(FE70:FF70)</f>
        <v>404</v>
      </c>
      <c r="FH70" s="125">
        <v>2795</v>
      </c>
      <c r="FI70" s="125"/>
      <c r="FJ70" s="125">
        <f>SUM(FH70:FI70)</f>
        <v>2795</v>
      </c>
      <c r="FK70" s="125">
        <v>168</v>
      </c>
      <c r="FL70" s="125"/>
      <c r="FM70" s="125">
        <f>SUM(FK70:FL70)</f>
        <v>168</v>
      </c>
      <c r="FN70" s="125">
        <v>74</v>
      </c>
      <c r="FO70" s="125"/>
      <c r="FP70" s="125">
        <f>SUM(FN70:FO70)</f>
        <v>74</v>
      </c>
      <c r="FQ70" s="125">
        <v>389</v>
      </c>
      <c r="FR70" s="125"/>
      <c r="FS70" s="125">
        <f>SUM(FQ70:FR70)</f>
        <v>389</v>
      </c>
      <c r="FT70" s="125">
        <v>12170</v>
      </c>
      <c r="FU70" s="125"/>
      <c r="FV70" s="125">
        <f>SUM(FT70:FU70)</f>
        <v>12170</v>
      </c>
      <c r="FW70" s="125">
        <v>3653</v>
      </c>
      <c r="FX70" s="125"/>
      <c r="FY70" s="125">
        <f>SUM(FW70:FX70)</f>
        <v>3653</v>
      </c>
      <c r="FZ70" s="125"/>
      <c r="GA70" s="125"/>
      <c r="GB70" s="125">
        <f>SUM(FZ70:GA70)</f>
        <v>0</v>
      </c>
      <c r="GC70" s="125">
        <v>1097</v>
      </c>
      <c r="GD70" s="125"/>
      <c r="GE70" s="125">
        <f>SUM(GC70:GD70)</f>
        <v>1097</v>
      </c>
      <c r="GF70" s="125">
        <v>58</v>
      </c>
      <c r="GG70" s="125"/>
      <c r="GH70" s="125">
        <f>SUM(GF70:GG70)</f>
        <v>58</v>
      </c>
      <c r="GI70" s="125">
        <v>1888</v>
      </c>
      <c r="GJ70" s="125"/>
      <c r="GK70" s="125">
        <f>SUM(GI70:GJ70)</f>
        <v>1888</v>
      </c>
      <c r="GL70" s="599">
        <f t="shared" si="1184"/>
        <v>22741</v>
      </c>
      <c r="GM70" s="599">
        <f t="shared" si="1185"/>
        <v>0</v>
      </c>
      <c r="GN70" s="599">
        <f t="shared" si="1186"/>
        <v>22741</v>
      </c>
      <c r="GO70" s="126">
        <v>21081</v>
      </c>
      <c r="GP70" s="126"/>
      <c r="GQ70" s="126">
        <f t="shared" si="1187"/>
        <v>21081</v>
      </c>
      <c r="GR70" s="126">
        <v>8264</v>
      </c>
      <c r="GS70" s="126"/>
      <c r="GT70" s="126">
        <f t="shared" si="1188"/>
        <v>8264</v>
      </c>
      <c r="GU70" s="126">
        <v>8576</v>
      </c>
      <c r="GV70" s="126"/>
      <c r="GW70" s="126">
        <f t="shared" si="1189"/>
        <v>8576</v>
      </c>
      <c r="GX70" s="126">
        <f>GL70+GO70+GR70+GU70</f>
        <v>60662</v>
      </c>
      <c r="GY70" s="126">
        <f t="shared" si="1190"/>
        <v>0</v>
      </c>
      <c r="GZ70" s="126">
        <f t="shared" si="1190"/>
        <v>60662</v>
      </c>
      <c r="HA70" s="602">
        <f t="shared" si="67"/>
        <v>-290681</v>
      </c>
      <c r="HB70" s="602">
        <f t="shared" si="1191"/>
        <v>0</v>
      </c>
      <c r="HC70" s="132">
        <f t="shared" si="1192"/>
        <v>-290681</v>
      </c>
    </row>
    <row r="71" spans="1:211" x14ac:dyDescent="0.2">
      <c r="B71" s="19"/>
      <c r="C71" s="19"/>
      <c r="D71" s="19"/>
      <c r="DR71" s="600"/>
      <c r="DS71" s="600"/>
      <c r="DT71" s="600"/>
      <c r="EV71" s="600"/>
      <c r="EW71" s="600"/>
      <c r="EX71" s="600"/>
      <c r="GL71" s="600"/>
      <c r="GM71" s="600"/>
      <c r="GN71" s="600"/>
    </row>
    <row r="72" spans="1:211" x14ac:dyDescent="0.2">
      <c r="B72" s="19">
        <f>SUM(B6)</f>
        <v>64207</v>
      </c>
      <c r="C72" s="19">
        <f t="shared" ref="C72:D72" si="1207">SUM(C6)</f>
        <v>0</v>
      </c>
      <c r="D72" s="19">
        <f t="shared" si="1207"/>
        <v>64207</v>
      </c>
      <c r="E72" s="19">
        <f t="shared" ref="E72:DR72" si="1208">SUM(E6)</f>
        <v>0</v>
      </c>
      <c r="F72" s="19">
        <f t="shared" ref="F72:G72" si="1209">SUM(F6)</f>
        <v>0</v>
      </c>
      <c r="G72" s="19">
        <f t="shared" si="1209"/>
        <v>0</v>
      </c>
      <c r="H72" s="19">
        <f t="shared" si="1208"/>
        <v>0</v>
      </c>
      <c r="I72" s="19">
        <f t="shared" ref="I72:J72" si="1210">SUM(I6)</f>
        <v>0</v>
      </c>
      <c r="J72" s="19">
        <f t="shared" si="1210"/>
        <v>0</v>
      </c>
      <c r="K72" s="19">
        <f t="shared" si="1208"/>
        <v>0</v>
      </c>
      <c r="L72" s="19">
        <f t="shared" ref="L72:M72" si="1211">SUM(L6)</f>
        <v>0</v>
      </c>
      <c r="M72" s="19">
        <f t="shared" si="1211"/>
        <v>0</v>
      </c>
      <c r="N72" s="19">
        <f t="shared" si="1208"/>
        <v>0</v>
      </c>
      <c r="O72" s="19">
        <f t="shared" ref="O72:P72" si="1212">SUM(O6)</f>
        <v>0</v>
      </c>
      <c r="P72" s="19">
        <f t="shared" si="1212"/>
        <v>0</v>
      </c>
      <c r="Q72" s="19">
        <f t="shared" si="1208"/>
        <v>240339</v>
      </c>
      <c r="R72" s="19">
        <f t="shared" ref="R72:S72" si="1213">SUM(R6)</f>
        <v>-40056</v>
      </c>
      <c r="S72" s="19">
        <f t="shared" si="1213"/>
        <v>200283</v>
      </c>
      <c r="T72" s="19">
        <f t="shared" si="1208"/>
        <v>0</v>
      </c>
      <c r="U72" s="19">
        <f t="shared" ref="U72:V72" si="1214">SUM(U6)</f>
        <v>0</v>
      </c>
      <c r="V72" s="19">
        <f t="shared" si="1214"/>
        <v>0</v>
      </c>
      <c r="W72" s="19">
        <f t="shared" si="1208"/>
        <v>7000</v>
      </c>
      <c r="X72" s="19">
        <f t="shared" ref="X72:Y72" si="1215">SUM(X6)</f>
        <v>0</v>
      </c>
      <c r="Y72" s="19">
        <f t="shared" si="1215"/>
        <v>7000</v>
      </c>
      <c r="Z72" s="19">
        <f t="shared" si="1208"/>
        <v>6381876</v>
      </c>
      <c r="AA72" s="19">
        <f t="shared" ref="AA72:AB72" si="1216">SUM(AA6)</f>
        <v>34604</v>
      </c>
      <c r="AB72" s="19">
        <f t="shared" si="1216"/>
        <v>6416480</v>
      </c>
      <c r="AC72" s="19">
        <f t="shared" si="1208"/>
        <v>421889</v>
      </c>
      <c r="AD72" s="19">
        <f t="shared" ref="AD72:AE72" si="1217">SUM(AD6)</f>
        <v>0</v>
      </c>
      <c r="AE72" s="19">
        <f t="shared" si="1217"/>
        <v>421889</v>
      </c>
      <c r="AF72" s="19">
        <f t="shared" si="1208"/>
        <v>1200</v>
      </c>
      <c r="AG72" s="19">
        <f t="shared" ref="AG72:AH72" si="1218">SUM(AG6)</f>
        <v>0</v>
      </c>
      <c r="AH72" s="19">
        <f t="shared" si="1218"/>
        <v>1200</v>
      </c>
      <c r="AI72" s="19">
        <f t="shared" si="1208"/>
        <v>13460</v>
      </c>
      <c r="AJ72" s="19">
        <f t="shared" ref="AJ72:AK72" si="1219">SUM(AJ6)</f>
        <v>6390</v>
      </c>
      <c r="AK72" s="19">
        <f t="shared" si="1219"/>
        <v>19850</v>
      </c>
      <c r="AL72" s="19">
        <f t="shared" si="1208"/>
        <v>72174</v>
      </c>
      <c r="AM72" s="19">
        <f t="shared" ref="AM72:AN72" si="1220">SUM(AM6)</f>
        <v>0</v>
      </c>
      <c r="AN72" s="19">
        <f t="shared" si="1220"/>
        <v>72174</v>
      </c>
      <c r="AO72" s="19">
        <f t="shared" si="1208"/>
        <v>1054816</v>
      </c>
      <c r="AP72" s="19">
        <f t="shared" ref="AP72:AQ72" si="1221">SUM(AP6)</f>
        <v>9680</v>
      </c>
      <c r="AQ72" s="19">
        <f t="shared" si="1221"/>
        <v>1064496</v>
      </c>
      <c r="AR72" s="19">
        <f t="shared" si="1208"/>
        <v>0</v>
      </c>
      <c r="AS72" s="19">
        <f t="shared" ref="AS72:AT72" si="1222">SUM(AS6)</f>
        <v>0</v>
      </c>
      <c r="AT72" s="19">
        <f t="shared" si="1222"/>
        <v>0</v>
      </c>
      <c r="AU72" s="19">
        <f t="shared" si="1208"/>
        <v>146645</v>
      </c>
      <c r="AV72" s="19">
        <f t="shared" ref="AV72:AW72" si="1223">SUM(AV6)</f>
        <v>0</v>
      </c>
      <c r="AW72" s="19">
        <f t="shared" si="1223"/>
        <v>146645</v>
      </c>
      <c r="AX72" s="19">
        <f t="shared" si="1208"/>
        <v>95112</v>
      </c>
      <c r="AY72" s="19">
        <f t="shared" ref="AY72:AZ72" si="1224">SUM(AY6)</f>
        <v>0</v>
      </c>
      <c r="AZ72" s="19">
        <f t="shared" si="1224"/>
        <v>95112</v>
      </c>
      <c r="BA72" s="19">
        <f t="shared" si="1208"/>
        <v>0</v>
      </c>
      <c r="BB72" s="19">
        <f t="shared" ref="BB72:BC72" si="1225">SUM(BB6)</f>
        <v>0</v>
      </c>
      <c r="BC72" s="19">
        <f t="shared" si="1225"/>
        <v>0</v>
      </c>
      <c r="BD72" s="19">
        <f t="shared" si="1208"/>
        <v>300</v>
      </c>
      <c r="BE72" s="19">
        <f t="shared" ref="BE72:BF72" si="1226">SUM(BE6)</f>
        <v>0</v>
      </c>
      <c r="BF72" s="19">
        <f t="shared" si="1226"/>
        <v>300</v>
      </c>
      <c r="BG72" s="19">
        <f t="shared" si="1208"/>
        <v>159775</v>
      </c>
      <c r="BH72" s="19">
        <f t="shared" ref="BH72:BI72" si="1227">SUM(BH6)</f>
        <v>1815</v>
      </c>
      <c r="BI72" s="19">
        <f t="shared" si="1227"/>
        <v>161590</v>
      </c>
      <c r="BJ72" s="19">
        <f t="shared" si="1208"/>
        <v>0</v>
      </c>
      <c r="BK72" s="19">
        <f t="shared" ref="BK72:BL72" si="1228">SUM(BK6)</f>
        <v>0</v>
      </c>
      <c r="BL72" s="19">
        <f t="shared" si="1228"/>
        <v>0</v>
      </c>
      <c r="BM72" s="19">
        <f t="shared" si="1208"/>
        <v>4156</v>
      </c>
      <c r="BN72" s="19">
        <f t="shared" ref="BN72:BO72" si="1229">SUM(BN6)</f>
        <v>0</v>
      </c>
      <c r="BO72" s="19">
        <f t="shared" si="1229"/>
        <v>4156</v>
      </c>
      <c r="BP72" s="19">
        <f t="shared" si="1208"/>
        <v>37340</v>
      </c>
      <c r="BQ72" s="19">
        <f t="shared" ref="BQ72:BR72" si="1230">SUM(BQ6)</f>
        <v>0</v>
      </c>
      <c r="BR72" s="19">
        <f t="shared" si="1230"/>
        <v>37340</v>
      </c>
      <c r="BS72" s="19">
        <f t="shared" si="1208"/>
        <v>0</v>
      </c>
      <c r="BT72" s="19">
        <f t="shared" ref="BT72:BU72" si="1231">SUM(BT6)</f>
        <v>0</v>
      </c>
      <c r="BU72" s="19">
        <f t="shared" si="1231"/>
        <v>0</v>
      </c>
      <c r="BV72" s="19">
        <f t="shared" si="1208"/>
        <v>0</v>
      </c>
      <c r="BW72" s="19">
        <f t="shared" ref="BW72:BX72" si="1232">SUM(BW6)</f>
        <v>0</v>
      </c>
      <c r="BX72" s="19">
        <f t="shared" si="1232"/>
        <v>0</v>
      </c>
      <c r="BY72" s="19">
        <f t="shared" si="1208"/>
        <v>961021</v>
      </c>
      <c r="BZ72" s="19">
        <f t="shared" ref="BZ72:CA72" si="1233">SUM(BZ6)</f>
        <v>-80289</v>
      </c>
      <c r="CA72" s="19">
        <f t="shared" si="1233"/>
        <v>880732</v>
      </c>
      <c r="CB72" s="19">
        <f t="shared" si="1208"/>
        <v>0</v>
      </c>
      <c r="CC72" s="19">
        <f t="shared" ref="CC72:CD72" si="1234">SUM(CC6)</f>
        <v>0</v>
      </c>
      <c r="CD72" s="19">
        <f t="shared" si="1234"/>
        <v>0</v>
      </c>
      <c r="CE72" s="19">
        <f t="shared" si="1208"/>
        <v>3909862</v>
      </c>
      <c r="CF72" s="19">
        <f t="shared" ref="CF72:CG72" si="1235">SUM(CF6)</f>
        <v>23778</v>
      </c>
      <c r="CG72" s="19">
        <f t="shared" si="1235"/>
        <v>3933640</v>
      </c>
      <c r="CH72" s="19">
        <f t="shared" si="1208"/>
        <v>0</v>
      </c>
      <c r="CI72" s="19">
        <f t="shared" ref="CI72:CJ72" si="1236">SUM(CI6)</f>
        <v>0</v>
      </c>
      <c r="CJ72" s="19">
        <f t="shared" si="1236"/>
        <v>0</v>
      </c>
      <c r="CK72" s="19">
        <f t="shared" si="1208"/>
        <v>0</v>
      </c>
      <c r="CL72" s="19">
        <f t="shared" ref="CL72:CM72" si="1237">SUM(CL6)</f>
        <v>0</v>
      </c>
      <c r="CM72" s="19">
        <f t="shared" si="1237"/>
        <v>0</v>
      </c>
      <c r="CN72" s="19">
        <f t="shared" si="1208"/>
        <v>0</v>
      </c>
      <c r="CO72" s="19">
        <f t="shared" ref="CO72:CP72" si="1238">SUM(CO6)</f>
        <v>0</v>
      </c>
      <c r="CP72" s="19">
        <f t="shared" si="1238"/>
        <v>0</v>
      </c>
      <c r="CQ72" s="19">
        <f t="shared" si="1208"/>
        <v>0</v>
      </c>
      <c r="CR72" s="19">
        <f t="shared" ref="CR72:CS72" si="1239">SUM(CR6)</f>
        <v>0</v>
      </c>
      <c r="CS72" s="19">
        <f t="shared" si="1239"/>
        <v>0</v>
      </c>
      <c r="CT72" s="19">
        <f t="shared" si="1208"/>
        <v>0</v>
      </c>
      <c r="CU72" s="19">
        <f t="shared" ref="CU72:CV72" si="1240">SUM(CU6)</f>
        <v>0</v>
      </c>
      <c r="CV72" s="19">
        <f t="shared" si="1240"/>
        <v>0</v>
      </c>
      <c r="CW72" s="19">
        <f t="shared" si="1208"/>
        <v>25643</v>
      </c>
      <c r="CX72" s="19">
        <f t="shared" ref="CX72:CY72" si="1241">SUM(CX6)</f>
        <v>9029</v>
      </c>
      <c r="CY72" s="19">
        <f t="shared" si="1241"/>
        <v>34672</v>
      </c>
      <c r="CZ72" s="19">
        <f t="shared" si="1208"/>
        <v>43919</v>
      </c>
      <c r="DA72" s="19">
        <f t="shared" ref="DA72:DB72" si="1242">SUM(DA6)</f>
        <v>-2789</v>
      </c>
      <c r="DB72" s="19">
        <f t="shared" si="1242"/>
        <v>41130</v>
      </c>
      <c r="DC72" s="19">
        <f t="shared" si="1208"/>
        <v>0</v>
      </c>
      <c r="DD72" s="19">
        <f t="shared" ref="DD72:DE72" si="1243">SUM(DD6)</f>
        <v>0</v>
      </c>
      <c r="DE72" s="19">
        <f t="shared" si="1243"/>
        <v>0</v>
      </c>
      <c r="DF72" s="19">
        <f t="shared" si="1208"/>
        <v>42666</v>
      </c>
      <c r="DG72" s="19">
        <f t="shared" ref="DG72:DH72" si="1244">SUM(DG6)</f>
        <v>0</v>
      </c>
      <c r="DH72" s="19">
        <f t="shared" si="1244"/>
        <v>42666</v>
      </c>
      <c r="DI72" s="19">
        <f t="shared" si="1208"/>
        <v>97747</v>
      </c>
      <c r="DJ72" s="19">
        <f t="shared" ref="DJ72:DK72" si="1245">SUM(DJ6)</f>
        <v>0</v>
      </c>
      <c r="DK72" s="19">
        <f t="shared" si="1245"/>
        <v>97747</v>
      </c>
      <c r="DL72" s="19">
        <f t="shared" si="1208"/>
        <v>0</v>
      </c>
      <c r="DM72" s="19">
        <f t="shared" ref="DM72:DN72" si="1246">SUM(DM6)</f>
        <v>0</v>
      </c>
      <c r="DN72" s="19">
        <f t="shared" si="1246"/>
        <v>0</v>
      </c>
      <c r="DO72" s="19">
        <f t="shared" si="1208"/>
        <v>177718</v>
      </c>
      <c r="DP72" s="19">
        <f t="shared" ref="DP72:DQ72" si="1247">SUM(DP6)</f>
        <v>0</v>
      </c>
      <c r="DQ72" s="19">
        <f t="shared" si="1247"/>
        <v>177718</v>
      </c>
      <c r="DR72" s="600">
        <f t="shared" si="1208"/>
        <v>13958865</v>
      </c>
      <c r="DS72" s="600"/>
      <c r="DT72" s="600">
        <f t="shared" ref="DT72:EV72" si="1248">SUM(DT6)</f>
        <v>13921027</v>
      </c>
      <c r="DU72" s="19">
        <f t="shared" si="1248"/>
        <v>0</v>
      </c>
      <c r="DV72" s="19">
        <f t="shared" ref="DV72:DW72" si="1249">SUM(DV6)</f>
        <v>0</v>
      </c>
      <c r="DW72" s="19">
        <f t="shared" si="1249"/>
        <v>0</v>
      </c>
      <c r="DX72" s="19">
        <f t="shared" si="1248"/>
        <v>0</v>
      </c>
      <c r="DY72" s="19">
        <f t="shared" ref="DY72:DZ72" si="1250">SUM(DY6)</f>
        <v>0</v>
      </c>
      <c r="DZ72" s="19">
        <f t="shared" si="1250"/>
        <v>0</v>
      </c>
      <c r="EA72" s="19">
        <f t="shared" si="1248"/>
        <v>0</v>
      </c>
      <c r="EB72" s="19">
        <f t="shared" ref="EB72:EC72" si="1251">SUM(EB6)</f>
        <v>0</v>
      </c>
      <c r="EC72" s="19">
        <f t="shared" si="1251"/>
        <v>0</v>
      </c>
      <c r="ED72" s="19">
        <f t="shared" si="1248"/>
        <v>470838</v>
      </c>
      <c r="EE72" s="19">
        <f t="shared" ref="EE72:EF72" si="1252">SUM(EE6)</f>
        <v>0</v>
      </c>
      <c r="EF72" s="19">
        <f t="shared" si="1252"/>
        <v>470838</v>
      </c>
      <c r="EG72" s="19">
        <f t="shared" si="1248"/>
        <v>180806</v>
      </c>
      <c r="EH72" s="19">
        <f t="shared" ref="EH72:EI72" si="1253">SUM(EH6)</f>
        <v>0</v>
      </c>
      <c r="EI72" s="19">
        <f t="shared" si="1253"/>
        <v>180806</v>
      </c>
      <c r="EJ72" s="19">
        <f t="shared" si="1248"/>
        <v>72158</v>
      </c>
      <c r="EK72" s="19">
        <f t="shared" ref="EK72:EL72" si="1254">SUM(EK6)</f>
        <v>13772</v>
      </c>
      <c r="EL72" s="19">
        <f t="shared" si="1254"/>
        <v>85930</v>
      </c>
      <c r="EM72" s="19">
        <f t="shared" si="1248"/>
        <v>25594</v>
      </c>
      <c r="EN72" s="19">
        <f t="shared" ref="EN72:EO72" si="1255">SUM(EN6)</f>
        <v>0</v>
      </c>
      <c r="EO72" s="19">
        <f t="shared" si="1255"/>
        <v>25594</v>
      </c>
      <c r="EP72" s="19">
        <f t="shared" si="1248"/>
        <v>1196685</v>
      </c>
      <c r="EQ72" s="19">
        <f t="shared" ref="EQ72:ER72" si="1256">SUM(EQ6)</f>
        <v>-8493</v>
      </c>
      <c r="ER72" s="19">
        <f t="shared" si="1256"/>
        <v>1188192</v>
      </c>
      <c r="ES72" s="19">
        <f t="shared" si="1248"/>
        <v>592477</v>
      </c>
      <c r="ET72" s="19">
        <f t="shared" ref="ET72:EU72" si="1257">SUM(ET6)</f>
        <v>-3461</v>
      </c>
      <c r="EU72" s="19">
        <f t="shared" si="1257"/>
        <v>589016</v>
      </c>
      <c r="EV72" s="600">
        <f t="shared" si="1248"/>
        <v>2538558</v>
      </c>
      <c r="EW72" s="600">
        <f t="shared" ref="EW72:EX72" si="1258">SUM(EW6)</f>
        <v>1818</v>
      </c>
      <c r="EX72" s="600">
        <f t="shared" si="1258"/>
        <v>2540376</v>
      </c>
      <c r="EY72" s="20">
        <f t="shared" ref="EY72:HA72" si="1259">SUM(EY6)</f>
        <v>0</v>
      </c>
      <c r="EZ72" s="20">
        <f t="shared" ref="EZ72:FA72" si="1260">SUM(EZ6)</f>
        <v>0</v>
      </c>
      <c r="FA72" s="20">
        <f t="shared" si="1260"/>
        <v>0</v>
      </c>
      <c r="FB72" s="20">
        <f t="shared" si="1259"/>
        <v>169294</v>
      </c>
      <c r="FC72" s="20">
        <f t="shared" ref="FC72:FD72" si="1261">SUM(FC6)</f>
        <v>-5659</v>
      </c>
      <c r="FD72" s="20">
        <f t="shared" si="1261"/>
        <v>163635</v>
      </c>
      <c r="FE72" s="20">
        <f t="shared" si="1259"/>
        <v>69327</v>
      </c>
      <c r="FF72" s="20">
        <f t="shared" ref="FF72:FG72" si="1262">SUM(FF6)</f>
        <v>3020</v>
      </c>
      <c r="FG72" s="20">
        <f t="shared" si="1262"/>
        <v>72347</v>
      </c>
      <c r="FH72" s="20">
        <f t="shared" si="1259"/>
        <v>85031</v>
      </c>
      <c r="FI72" s="20">
        <f t="shared" ref="FI72:FJ72" si="1263">SUM(FI6)</f>
        <v>1753</v>
      </c>
      <c r="FJ72" s="20">
        <f t="shared" si="1263"/>
        <v>86784</v>
      </c>
      <c r="FK72" s="20">
        <f t="shared" si="1259"/>
        <v>133760</v>
      </c>
      <c r="FL72" s="20">
        <f t="shared" ref="FL72:FM72" si="1264">SUM(FL6)</f>
        <v>4449</v>
      </c>
      <c r="FM72" s="20">
        <f t="shared" si="1264"/>
        <v>138209</v>
      </c>
      <c r="FN72" s="20">
        <f t="shared" si="1259"/>
        <v>224606</v>
      </c>
      <c r="FO72" s="20">
        <f t="shared" ref="FO72:FP72" si="1265">SUM(FO6)</f>
        <v>174</v>
      </c>
      <c r="FP72" s="20">
        <f t="shared" si="1265"/>
        <v>224780</v>
      </c>
      <c r="FQ72" s="20">
        <f t="shared" si="1259"/>
        <v>119075</v>
      </c>
      <c r="FR72" s="20">
        <f t="shared" ref="FR72:FS72" si="1266">SUM(FR6)</f>
        <v>798</v>
      </c>
      <c r="FS72" s="20">
        <f t="shared" si="1266"/>
        <v>119873</v>
      </c>
      <c r="FT72" s="20">
        <f t="shared" si="1259"/>
        <v>181255</v>
      </c>
      <c r="FU72" s="20">
        <f t="shared" ref="FU72:FV72" si="1267">SUM(FU6)</f>
        <v>33209</v>
      </c>
      <c r="FV72" s="20">
        <f t="shared" si="1267"/>
        <v>214464</v>
      </c>
      <c r="FW72" s="20">
        <f t="shared" si="1259"/>
        <v>99315</v>
      </c>
      <c r="FX72" s="20">
        <f t="shared" ref="FX72:FY72" si="1268">SUM(FX6)</f>
        <v>946</v>
      </c>
      <c r="FY72" s="20">
        <f t="shared" si="1268"/>
        <v>100261</v>
      </c>
      <c r="FZ72" s="20">
        <f t="shared" si="1259"/>
        <v>0</v>
      </c>
      <c r="GA72" s="20">
        <f t="shared" ref="GA72:GB72" si="1269">SUM(GA6)</f>
        <v>0</v>
      </c>
      <c r="GB72" s="20">
        <f t="shared" si="1269"/>
        <v>0</v>
      </c>
      <c r="GC72" s="20">
        <f t="shared" si="1259"/>
        <v>69491</v>
      </c>
      <c r="GD72" s="20">
        <f t="shared" ref="GD72:GE72" si="1270">SUM(GD6)</f>
        <v>586</v>
      </c>
      <c r="GE72" s="20">
        <f t="shared" si="1270"/>
        <v>70077</v>
      </c>
      <c r="GF72" s="20">
        <f t="shared" si="1259"/>
        <v>845167</v>
      </c>
      <c r="GG72" s="20">
        <f t="shared" ref="GG72:GH72" si="1271">SUM(GG6)</f>
        <v>9316</v>
      </c>
      <c r="GH72" s="20">
        <f t="shared" si="1271"/>
        <v>854483</v>
      </c>
      <c r="GI72" s="20">
        <f t="shared" si="1259"/>
        <v>80065</v>
      </c>
      <c r="GJ72" s="20">
        <f t="shared" ref="GJ72:GK72" si="1272">SUM(GJ6)</f>
        <v>965</v>
      </c>
      <c r="GK72" s="20">
        <f t="shared" si="1272"/>
        <v>81030</v>
      </c>
      <c r="GL72" s="600">
        <f t="shared" si="1259"/>
        <v>2076386</v>
      </c>
      <c r="GM72" s="600">
        <f t="shared" ref="GM72:GN72" si="1273">SUM(GM6)</f>
        <v>49557</v>
      </c>
      <c r="GN72" s="600">
        <f t="shared" si="1273"/>
        <v>2125943</v>
      </c>
      <c r="GO72" s="20">
        <f t="shared" si="1259"/>
        <v>1036639</v>
      </c>
      <c r="GP72" s="20">
        <f t="shared" ref="GP72:GQ72" si="1274">SUM(GP6)</f>
        <v>13962</v>
      </c>
      <c r="GQ72" s="20">
        <f t="shared" si="1274"/>
        <v>1050601</v>
      </c>
      <c r="GR72" s="20">
        <f t="shared" si="1259"/>
        <v>1806503</v>
      </c>
      <c r="GS72" s="20">
        <f t="shared" ref="GS72:GT72" si="1275">SUM(GS6)</f>
        <v>3342</v>
      </c>
      <c r="GT72" s="20">
        <f t="shared" si="1275"/>
        <v>1809845</v>
      </c>
      <c r="GU72" s="20">
        <f t="shared" si="1259"/>
        <v>1555931</v>
      </c>
      <c r="GV72" s="20">
        <f t="shared" ref="GV72:GW72" si="1276">SUM(GV6)</f>
        <v>-17546</v>
      </c>
      <c r="GW72" s="20">
        <f t="shared" si="1276"/>
        <v>1538385</v>
      </c>
      <c r="GX72" s="20">
        <f t="shared" si="1259"/>
        <v>6475459</v>
      </c>
      <c r="GY72" s="20">
        <f t="shared" ref="GY72:GZ72" si="1277">SUM(GY6)</f>
        <v>49315</v>
      </c>
      <c r="GZ72" s="20">
        <f t="shared" si="1277"/>
        <v>6524774</v>
      </c>
      <c r="HA72" s="20">
        <f t="shared" si="1259"/>
        <v>22972882</v>
      </c>
      <c r="HB72" s="20">
        <f t="shared" ref="HB72:HC72" si="1278">SUM(HB6)</f>
        <v>13295</v>
      </c>
      <c r="HC72" s="20">
        <f t="shared" si="1278"/>
        <v>22986177</v>
      </c>
    </row>
    <row r="73" spans="1:211" x14ac:dyDescent="0.2">
      <c r="B73" s="19">
        <f>SUM(B27)</f>
        <v>0</v>
      </c>
      <c r="C73" s="19">
        <f t="shared" ref="C73:D73" si="1279">SUM(C27)</f>
        <v>0</v>
      </c>
      <c r="D73" s="19">
        <f t="shared" si="1279"/>
        <v>0</v>
      </c>
      <c r="E73" s="19">
        <f t="shared" ref="E73:DR73" si="1280">SUM(E27)</f>
        <v>0</v>
      </c>
      <c r="F73" s="19">
        <f t="shared" ref="F73:G73" si="1281">SUM(F27)</f>
        <v>0</v>
      </c>
      <c r="G73" s="19">
        <f t="shared" si="1281"/>
        <v>0</v>
      </c>
      <c r="H73" s="19">
        <f t="shared" si="1280"/>
        <v>0</v>
      </c>
      <c r="I73" s="19">
        <f t="shared" ref="I73:J73" si="1282">SUM(I27)</f>
        <v>0</v>
      </c>
      <c r="J73" s="19">
        <f t="shared" si="1282"/>
        <v>0</v>
      </c>
      <c r="K73" s="19">
        <f t="shared" si="1280"/>
        <v>0</v>
      </c>
      <c r="L73" s="19">
        <f t="shared" ref="L73:M73" si="1283">SUM(L27)</f>
        <v>0</v>
      </c>
      <c r="M73" s="19">
        <f t="shared" si="1283"/>
        <v>0</v>
      </c>
      <c r="N73" s="19">
        <f t="shared" si="1280"/>
        <v>0</v>
      </c>
      <c r="O73" s="19">
        <f t="shared" ref="O73:P73" si="1284">SUM(O27)</f>
        <v>0</v>
      </c>
      <c r="P73" s="19">
        <f t="shared" si="1284"/>
        <v>0</v>
      </c>
      <c r="Q73" s="19">
        <f t="shared" si="1280"/>
        <v>0</v>
      </c>
      <c r="R73" s="19">
        <f t="shared" ref="R73:S73" si="1285">SUM(R27)</f>
        <v>0</v>
      </c>
      <c r="S73" s="19">
        <f t="shared" si="1285"/>
        <v>0</v>
      </c>
      <c r="T73" s="19">
        <f t="shared" si="1280"/>
        <v>0</v>
      </c>
      <c r="U73" s="19">
        <f t="shared" ref="U73:V73" si="1286">SUM(U27)</f>
        <v>0</v>
      </c>
      <c r="V73" s="19">
        <f t="shared" si="1286"/>
        <v>0</v>
      </c>
      <c r="W73" s="19">
        <f t="shared" si="1280"/>
        <v>8245012</v>
      </c>
      <c r="X73" s="19">
        <f t="shared" ref="X73:Y73" si="1287">SUM(X27)</f>
        <v>0</v>
      </c>
      <c r="Y73" s="19">
        <f t="shared" si="1287"/>
        <v>8245012</v>
      </c>
      <c r="Z73" s="19">
        <f t="shared" si="1280"/>
        <v>2045172</v>
      </c>
      <c r="AA73" s="19">
        <f t="shared" ref="AA73:AB73" si="1288">SUM(AA27)</f>
        <v>129176</v>
      </c>
      <c r="AB73" s="19">
        <f t="shared" si="1288"/>
        <v>2174348</v>
      </c>
      <c r="AC73" s="19">
        <f t="shared" si="1280"/>
        <v>9591037</v>
      </c>
      <c r="AD73" s="19">
        <f t="shared" ref="AD73:AE73" si="1289">SUM(AD27)</f>
        <v>0</v>
      </c>
      <c r="AE73" s="19">
        <f t="shared" si="1289"/>
        <v>9591037</v>
      </c>
      <c r="AF73" s="19">
        <f t="shared" si="1280"/>
        <v>0</v>
      </c>
      <c r="AG73" s="19">
        <f t="shared" ref="AG73:AH73" si="1290">SUM(AG27)</f>
        <v>0</v>
      </c>
      <c r="AH73" s="19">
        <f t="shared" si="1290"/>
        <v>0</v>
      </c>
      <c r="AI73" s="19">
        <f t="shared" si="1280"/>
        <v>5603</v>
      </c>
      <c r="AJ73" s="19">
        <f t="shared" ref="AJ73:AK73" si="1291">SUM(AJ27)</f>
        <v>0</v>
      </c>
      <c r="AK73" s="19">
        <f t="shared" si="1291"/>
        <v>5603</v>
      </c>
      <c r="AL73" s="19">
        <f t="shared" si="1280"/>
        <v>4000</v>
      </c>
      <c r="AM73" s="19">
        <f t="shared" ref="AM73:AN73" si="1292">SUM(AM27)</f>
        <v>0</v>
      </c>
      <c r="AN73" s="19">
        <f t="shared" si="1292"/>
        <v>4000</v>
      </c>
      <c r="AO73" s="19">
        <f t="shared" si="1280"/>
        <v>1529011</v>
      </c>
      <c r="AP73" s="19">
        <f t="shared" ref="AP73:AQ73" si="1293">SUM(AP27)</f>
        <v>0</v>
      </c>
      <c r="AQ73" s="19">
        <f t="shared" si="1293"/>
        <v>1529011</v>
      </c>
      <c r="AR73" s="19">
        <f t="shared" si="1280"/>
        <v>0</v>
      </c>
      <c r="AS73" s="19">
        <f t="shared" ref="AS73:AT73" si="1294">SUM(AS27)</f>
        <v>0</v>
      </c>
      <c r="AT73" s="19">
        <f t="shared" si="1294"/>
        <v>0</v>
      </c>
      <c r="AU73" s="19">
        <f t="shared" si="1280"/>
        <v>1300</v>
      </c>
      <c r="AV73" s="19">
        <f t="shared" ref="AV73:AW73" si="1295">SUM(AV27)</f>
        <v>0</v>
      </c>
      <c r="AW73" s="19">
        <f t="shared" si="1295"/>
        <v>1300</v>
      </c>
      <c r="AX73" s="19">
        <f t="shared" si="1280"/>
        <v>269000</v>
      </c>
      <c r="AY73" s="19">
        <f t="shared" ref="AY73:AZ73" si="1296">SUM(AY27)</f>
        <v>0</v>
      </c>
      <c r="AZ73" s="19">
        <f t="shared" si="1296"/>
        <v>269000</v>
      </c>
      <c r="BA73" s="19">
        <f t="shared" si="1280"/>
        <v>0</v>
      </c>
      <c r="BB73" s="19">
        <f t="shared" ref="BB73:BC73" si="1297">SUM(BB27)</f>
        <v>0</v>
      </c>
      <c r="BC73" s="19">
        <f t="shared" si="1297"/>
        <v>0</v>
      </c>
      <c r="BD73" s="19">
        <f t="shared" si="1280"/>
        <v>0</v>
      </c>
      <c r="BE73" s="19">
        <f t="shared" ref="BE73:BF73" si="1298">SUM(BE27)</f>
        <v>0</v>
      </c>
      <c r="BF73" s="19">
        <f t="shared" si="1298"/>
        <v>0</v>
      </c>
      <c r="BG73" s="19">
        <f t="shared" si="1280"/>
        <v>58944</v>
      </c>
      <c r="BH73" s="19">
        <f t="shared" ref="BH73:BI73" si="1299">SUM(BH27)</f>
        <v>0</v>
      </c>
      <c r="BI73" s="19">
        <f t="shared" si="1299"/>
        <v>58944</v>
      </c>
      <c r="BJ73" s="19">
        <f t="shared" si="1280"/>
        <v>0</v>
      </c>
      <c r="BK73" s="19">
        <f t="shared" ref="BK73:BL73" si="1300">SUM(BK27)</f>
        <v>0</v>
      </c>
      <c r="BL73" s="19">
        <f t="shared" si="1300"/>
        <v>0</v>
      </c>
      <c r="BM73" s="19">
        <f t="shared" si="1280"/>
        <v>0</v>
      </c>
      <c r="BN73" s="19">
        <f t="shared" ref="BN73:BO73" si="1301">SUM(BN27)</f>
        <v>0</v>
      </c>
      <c r="BO73" s="19">
        <f t="shared" si="1301"/>
        <v>0</v>
      </c>
      <c r="BP73" s="19">
        <f t="shared" si="1280"/>
        <v>74200</v>
      </c>
      <c r="BQ73" s="19">
        <f t="shared" ref="BQ73:BR73" si="1302">SUM(BQ27)</f>
        <v>0</v>
      </c>
      <c r="BR73" s="19">
        <f t="shared" si="1302"/>
        <v>74200</v>
      </c>
      <c r="BS73" s="19">
        <f t="shared" si="1280"/>
        <v>0</v>
      </c>
      <c r="BT73" s="19">
        <f t="shared" ref="BT73:BU73" si="1303">SUM(BT27)</f>
        <v>0</v>
      </c>
      <c r="BU73" s="19">
        <f t="shared" si="1303"/>
        <v>0</v>
      </c>
      <c r="BV73" s="19">
        <f t="shared" si="1280"/>
        <v>0</v>
      </c>
      <c r="BW73" s="19">
        <f t="shared" ref="BW73:BX73" si="1304">SUM(BW27)</f>
        <v>0</v>
      </c>
      <c r="BX73" s="19">
        <f t="shared" si="1304"/>
        <v>0</v>
      </c>
      <c r="BY73" s="19">
        <f t="shared" si="1280"/>
        <v>178609</v>
      </c>
      <c r="BZ73" s="19">
        <f t="shared" ref="BZ73:CA73" si="1305">SUM(BZ27)</f>
        <v>0</v>
      </c>
      <c r="CA73" s="19">
        <f t="shared" si="1305"/>
        <v>178609</v>
      </c>
      <c r="CB73" s="19">
        <f t="shared" si="1280"/>
        <v>0</v>
      </c>
      <c r="CC73" s="19">
        <f t="shared" ref="CC73:CD73" si="1306">SUM(CC27)</f>
        <v>0</v>
      </c>
      <c r="CD73" s="19">
        <f t="shared" si="1306"/>
        <v>0</v>
      </c>
      <c r="CE73" s="19">
        <f t="shared" si="1280"/>
        <v>2097780</v>
      </c>
      <c r="CF73" s="19">
        <f t="shared" ref="CF73:CG73" si="1307">SUM(CF27)</f>
        <v>0</v>
      </c>
      <c r="CG73" s="19">
        <f t="shared" si="1307"/>
        <v>2097780</v>
      </c>
      <c r="CH73" s="19">
        <f t="shared" si="1280"/>
        <v>0</v>
      </c>
      <c r="CI73" s="19">
        <f t="shared" ref="CI73:CJ73" si="1308">SUM(CI27)</f>
        <v>0</v>
      </c>
      <c r="CJ73" s="19">
        <f t="shared" si="1308"/>
        <v>0</v>
      </c>
      <c r="CK73" s="19">
        <f t="shared" si="1280"/>
        <v>0</v>
      </c>
      <c r="CL73" s="19">
        <f t="shared" ref="CL73:CM73" si="1309">SUM(CL27)</f>
        <v>0</v>
      </c>
      <c r="CM73" s="19">
        <f t="shared" si="1309"/>
        <v>0</v>
      </c>
      <c r="CN73" s="19">
        <f t="shared" si="1280"/>
        <v>0</v>
      </c>
      <c r="CO73" s="19">
        <f t="shared" ref="CO73:CP73" si="1310">SUM(CO27)</f>
        <v>0</v>
      </c>
      <c r="CP73" s="19">
        <f t="shared" si="1310"/>
        <v>0</v>
      </c>
      <c r="CQ73" s="19">
        <f t="shared" si="1280"/>
        <v>0</v>
      </c>
      <c r="CR73" s="19">
        <f t="shared" ref="CR73:CS73" si="1311">SUM(CR27)</f>
        <v>0</v>
      </c>
      <c r="CS73" s="19">
        <f t="shared" si="1311"/>
        <v>0</v>
      </c>
      <c r="CT73" s="19">
        <f t="shared" si="1280"/>
        <v>0</v>
      </c>
      <c r="CU73" s="19">
        <f t="shared" ref="CU73:CV73" si="1312">SUM(CU27)</f>
        <v>0</v>
      </c>
      <c r="CV73" s="19">
        <f t="shared" si="1312"/>
        <v>0</v>
      </c>
      <c r="CW73" s="19">
        <f t="shared" si="1280"/>
        <v>0</v>
      </c>
      <c r="CX73" s="19">
        <f t="shared" ref="CX73:CY73" si="1313">SUM(CX27)</f>
        <v>0</v>
      </c>
      <c r="CY73" s="19">
        <f t="shared" si="1313"/>
        <v>0</v>
      </c>
      <c r="CZ73" s="19">
        <f t="shared" si="1280"/>
        <v>0</v>
      </c>
      <c r="DA73" s="19">
        <f t="shared" ref="DA73:DB73" si="1314">SUM(DA27)</f>
        <v>0</v>
      </c>
      <c r="DB73" s="19">
        <f t="shared" si="1314"/>
        <v>0</v>
      </c>
      <c r="DC73" s="19">
        <f t="shared" si="1280"/>
        <v>0</v>
      </c>
      <c r="DD73" s="19">
        <f t="shared" ref="DD73:DE73" si="1315">SUM(DD27)</f>
        <v>0</v>
      </c>
      <c r="DE73" s="19">
        <f t="shared" si="1315"/>
        <v>0</v>
      </c>
      <c r="DF73" s="19">
        <f t="shared" si="1280"/>
        <v>0</v>
      </c>
      <c r="DG73" s="19">
        <f t="shared" ref="DG73:DH73" si="1316">SUM(DG27)</f>
        <v>0</v>
      </c>
      <c r="DH73" s="19">
        <f t="shared" si="1316"/>
        <v>0</v>
      </c>
      <c r="DI73" s="19">
        <f t="shared" si="1280"/>
        <v>15000</v>
      </c>
      <c r="DJ73" s="19">
        <f t="shared" ref="DJ73:DK73" si="1317">SUM(DJ27)</f>
        <v>0</v>
      </c>
      <c r="DK73" s="19">
        <f t="shared" si="1317"/>
        <v>15000</v>
      </c>
      <c r="DL73" s="19">
        <f t="shared" si="1280"/>
        <v>0</v>
      </c>
      <c r="DM73" s="19">
        <f t="shared" ref="DM73:DN73" si="1318">SUM(DM27)</f>
        <v>0</v>
      </c>
      <c r="DN73" s="19">
        <f t="shared" si="1318"/>
        <v>0</v>
      </c>
      <c r="DO73" s="19">
        <f t="shared" si="1280"/>
        <v>30029</v>
      </c>
      <c r="DP73" s="19">
        <f t="shared" ref="DP73:DQ73" si="1319">SUM(DP27)</f>
        <v>0</v>
      </c>
      <c r="DQ73" s="19">
        <f t="shared" si="1319"/>
        <v>30029</v>
      </c>
      <c r="DR73" s="600">
        <f t="shared" si="1280"/>
        <v>24144697</v>
      </c>
      <c r="DS73" s="600"/>
      <c r="DT73" s="600">
        <f t="shared" ref="DT73:EV73" si="1320">SUM(DT27)</f>
        <v>24273873</v>
      </c>
      <c r="DU73" s="19">
        <f t="shared" si="1320"/>
        <v>0</v>
      </c>
      <c r="DV73" s="19">
        <f t="shared" ref="DV73:DW73" si="1321">SUM(DV27)</f>
        <v>0</v>
      </c>
      <c r="DW73" s="19">
        <f t="shared" si="1321"/>
        <v>0</v>
      </c>
      <c r="DX73" s="19">
        <f t="shared" si="1320"/>
        <v>0</v>
      </c>
      <c r="DY73" s="19">
        <f t="shared" ref="DY73:DZ73" si="1322">SUM(DY27)</f>
        <v>0</v>
      </c>
      <c r="DZ73" s="19">
        <f t="shared" si="1322"/>
        <v>0</v>
      </c>
      <c r="EA73" s="19">
        <f t="shared" si="1320"/>
        <v>0</v>
      </c>
      <c r="EB73" s="19">
        <f t="shared" ref="EB73:EC73" si="1323">SUM(EB27)</f>
        <v>0</v>
      </c>
      <c r="EC73" s="19">
        <f t="shared" si="1323"/>
        <v>0</v>
      </c>
      <c r="ED73" s="19">
        <f t="shared" si="1320"/>
        <v>470838</v>
      </c>
      <c r="EE73" s="19">
        <f t="shared" ref="EE73:EF73" si="1324">SUM(EE27)</f>
        <v>0</v>
      </c>
      <c r="EF73" s="19">
        <f t="shared" si="1324"/>
        <v>470838</v>
      </c>
      <c r="EG73" s="19">
        <f t="shared" si="1320"/>
        <v>180806</v>
      </c>
      <c r="EH73" s="19">
        <f t="shared" ref="EH73:EI73" si="1325">SUM(EH27)</f>
        <v>0</v>
      </c>
      <c r="EI73" s="19">
        <f t="shared" si="1325"/>
        <v>180806</v>
      </c>
      <c r="EJ73" s="19">
        <f t="shared" si="1320"/>
        <v>72158</v>
      </c>
      <c r="EK73" s="19">
        <f t="shared" ref="EK73:EL73" si="1326">SUM(EK27)</f>
        <v>13772</v>
      </c>
      <c r="EL73" s="19">
        <f t="shared" si="1326"/>
        <v>85930</v>
      </c>
      <c r="EM73" s="19">
        <f t="shared" si="1320"/>
        <v>25594</v>
      </c>
      <c r="EN73" s="19">
        <f t="shared" ref="EN73:EO73" si="1327">SUM(EN27)</f>
        <v>0</v>
      </c>
      <c r="EO73" s="19">
        <f t="shared" si="1327"/>
        <v>25594</v>
      </c>
      <c r="EP73" s="19">
        <f t="shared" si="1320"/>
        <v>1196685</v>
      </c>
      <c r="EQ73" s="19">
        <f t="shared" ref="EQ73:ER73" si="1328">SUM(EQ27)</f>
        <v>-8493</v>
      </c>
      <c r="ER73" s="19">
        <f t="shared" si="1328"/>
        <v>1188192</v>
      </c>
      <c r="ES73" s="19">
        <f t="shared" si="1320"/>
        <v>592477</v>
      </c>
      <c r="ET73" s="19">
        <f t="shared" ref="ET73:EU73" si="1329">SUM(ET27)</f>
        <v>-3461</v>
      </c>
      <c r="EU73" s="19">
        <f t="shared" si="1329"/>
        <v>589016</v>
      </c>
      <c r="EV73" s="600">
        <f t="shared" si="1320"/>
        <v>2538558</v>
      </c>
      <c r="EW73" s="600">
        <f t="shared" ref="EW73:EX73" si="1330">SUM(EW27)</f>
        <v>1818</v>
      </c>
      <c r="EX73" s="600">
        <f t="shared" si="1330"/>
        <v>2540376</v>
      </c>
      <c r="EY73" s="20">
        <f t="shared" ref="EY73:HA73" si="1331">SUM(EY27)</f>
        <v>0</v>
      </c>
      <c r="EZ73" s="20">
        <f t="shared" ref="EZ73:FA73" si="1332">SUM(EZ27)</f>
        <v>0</v>
      </c>
      <c r="FA73" s="20">
        <f t="shared" si="1332"/>
        <v>0</v>
      </c>
      <c r="FB73" s="20">
        <f t="shared" si="1331"/>
        <v>169294</v>
      </c>
      <c r="FC73" s="20">
        <f t="shared" ref="FC73:FD73" si="1333">SUM(FC27)</f>
        <v>-5659</v>
      </c>
      <c r="FD73" s="20">
        <f t="shared" si="1333"/>
        <v>163635</v>
      </c>
      <c r="FE73" s="20">
        <f t="shared" si="1331"/>
        <v>69327</v>
      </c>
      <c r="FF73" s="20">
        <f t="shared" ref="FF73:FG73" si="1334">SUM(FF27)</f>
        <v>3020</v>
      </c>
      <c r="FG73" s="20">
        <f t="shared" si="1334"/>
        <v>72347</v>
      </c>
      <c r="FH73" s="20">
        <f t="shared" si="1331"/>
        <v>85031</v>
      </c>
      <c r="FI73" s="20">
        <f t="shared" ref="FI73:FJ73" si="1335">SUM(FI27)</f>
        <v>1753</v>
      </c>
      <c r="FJ73" s="20">
        <f t="shared" si="1335"/>
        <v>86784</v>
      </c>
      <c r="FK73" s="20">
        <f t="shared" si="1331"/>
        <v>133760</v>
      </c>
      <c r="FL73" s="20">
        <f t="shared" ref="FL73:FM73" si="1336">SUM(FL27)</f>
        <v>4449</v>
      </c>
      <c r="FM73" s="20">
        <f t="shared" si="1336"/>
        <v>138209</v>
      </c>
      <c r="FN73" s="20">
        <f t="shared" si="1331"/>
        <v>224606</v>
      </c>
      <c r="FO73" s="20">
        <f t="shared" ref="FO73:FP73" si="1337">SUM(FO27)</f>
        <v>174</v>
      </c>
      <c r="FP73" s="20">
        <f t="shared" si="1337"/>
        <v>224780</v>
      </c>
      <c r="FQ73" s="20">
        <f t="shared" si="1331"/>
        <v>119075</v>
      </c>
      <c r="FR73" s="20">
        <f t="shared" ref="FR73:FS73" si="1338">SUM(FR27)</f>
        <v>798</v>
      </c>
      <c r="FS73" s="20">
        <f t="shared" si="1338"/>
        <v>119873</v>
      </c>
      <c r="FT73" s="20">
        <f t="shared" si="1331"/>
        <v>181255</v>
      </c>
      <c r="FU73" s="20">
        <f t="shared" ref="FU73:FV73" si="1339">SUM(FU27)</f>
        <v>33209</v>
      </c>
      <c r="FV73" s="20">
        <f t="shared" si="1339"/>
        <v>214464</v>
      </c>
      <c r="FW73" s="20">
        <f t="shared" si="1331"/>
        <v>99315</v>
      </c>
      <c r="FX73" s="20">
        <f t="shared" ref="FX73:FY73" si="1340">SUM(FX27)</f>
        <v>946</v>
      </c>
      <c r="FY73" s="20">
        <f t="shared" si="1340"/>
        <v>100261</v>
      </c>
      <c r="FZ73" s="20">
        <f t="shared" si="1331"/>
        <v>0</v>
      </c>
      <c r="GA73" s="20">
        <f t="shared" ref="GA73:GB73" si="1341">SUM(GA27)</f>
        <v>0</v>
      </c>
      <c r="GB73" s="20">
        <f t="shared" si="1341"/>
        <v>0</v>
      </c>
      <c r="GC73" s="20">
        <f t="shared" si="1331"/>
        <v>69491</v>
      </c>
      <c r="GD73" s="20">
        <f t="shared" ref="GD73:GE73" si="1342">SUM(GD27)</f>
        <v>586</v>
      </c>
      <c r="GE73" s="20">
        <f t="shared" si="1342"/>
        <v>70077</v>
      </c>
      <c r="GF73" s="20">
        <f t="shared" si="1331"/>
        <v>845167</v>
      </c>
      <c r="GG73" s="20">
        <f t="shared" ref="GG73:GH73" si="1343">SUM(GG27)</f>
        <v>9316</v>
      </c>
      <c r="GH73" s="20">
        <f t="shared" si="1343"/>
        <v>854483</v>
      </c>
      <c r="GI73" s="20">
        <f t="shared" si="1331"/>
        <v>80065</v>
      </c>
      <c r="GJ73" s="20">
        <f t="shared" ref="GJ73:GK73" si="1344">SUM(GJ27)</f>
        <v>965</v>
      </c>
      <c r="GK73" s="20">
        <f t="shared" si="1344"/>
        <v>81030</v>
      </c>
      <c r="GL73" s="600">
        <f t="shared" si="1331"/>
        <v>2076386</v>
      </c>
      <c r="GM73" s="600">
        <f t="shared" ref="GM73:GN73" si="1345">SUM(GM27)</f>
        <v>49557</v>
      </c>
      <c r="GN73" s="600">
        <f t="shared" si="1345"/>
        <v>2125943</v>
      </c>
      <c r="GO73" s="20">
        <f t="shared" si="1331"/>
        <v>1036639</v>
      </c>
      <c r="GP73" s="20">
        <f t="shared" ref="GP73:GQ73" si="1346">SUM(GP27)</f>
        <v>13962</v>
      </c>
      <c r="GQ73" s="20">
        <f t="shared" si="1346"/>
        <v>1050601</v>
      </c>
      <c r="GR73" s="20">
        <f t="shared" si="1331"/>
        <v>1806503</v>
      </c>
      <c r="GS73" s="20">
        <f t="shared" ref="GS73:GT73" si="1347">SUM(GS27)</f>
        <v>3342</v>
      </c>
      <c r="GT73" s="20">
        <f t="shared" si="1347"/>
        <v>1809845</v>
      </c>
      <c r="GU73" s="20">
        <f t="shared" si="1331"/>
        <v>1555931</v>
      </c>
      <c r="GV73" s="20">
        <f t="shared" ref="GV73:GW73" si="1348">SUM(GV27)</f>
        <v>-17546</v>
      </c>
      <c r="GW73" s="20">
        <f t="shared" si="1348"/>
        <v>1538385</v>
      </c>
      <c r="GX73" s="20">
        <f t="shared" si="1331"/>
        <v>6475459</v>
      </c>
      <c r="GY73" s="20">
        <f t="shared" ref="GY73:GZ73" si="1349">SUM(GY27)</f>
        <v>49315</v>
      </c>
      <c r="GZ73" s="20">
        <f t="shared" si="1349"/>
        <v>6524774</v>
      </c>
      <c r="HA73" s="20">
        <f t="shared" si="1331"/>
        <v>33158714</v>
      </c>
      <c r="HB73" s="20">
        <f t="shared" ref="HB73:HC73" si="1350">SUM(HB27)</f>
        <v>180309</v>
      </c>
      <c r="HC73" s="20">
        <f t="shared" si="1350"/>
        <v>33339023</v>
      </c>
    </row>
    <row r="74" spans="1:211" x14ac:dyDescent="0.2">
      <c r="B74" s="19">
        <f>SUM(B72-B73)</f>
        <v>64207</v>
      </c>
      <c r="C74" s="19">
        <f t="shared" ref="C74:D74" si="1351">SUM(C72-C73)</f>
        <v>0</v>
      </c>
      <c r="D74" s="19">
        <f t="shared" si="1351"/>
        <v>64207</v>
      </c>
      <c r="E74" s="19">
        <f t="shared" ref="E74:DR74" si="1352">SUM(E72-E73)</f>
        <v>0</v>
      </c>
      <c r="F74" s="19">
        <f t="shared" ref="F74:G74" si="1353">SUM(F72-F73)</f>
        <v>0</v>
      </c>
      <c r="G74" s="19">
        <f t="shared" si="1353"/>
        <v>0</v>
      </c>
      <c r="H74" s="19">
        <f t="shared" si="1352"/>
        <v>0</v>
      </c>
      <c r="I74" s="19">
        <f t="shared" ref="I74:J74" si="1354">SUM(I72-I73)</f>
        <v>0</v>
      </c>
      <c r="J74" s="19">
        <f t="shared" si="1354"/>
        <v>0</v>
      </c>
      <c r="K74" s="19">
        <f t="shared" si="1352"/>
        <v>0</v>
      </c>
      <c r="L74" s="19">
        <f t="shared" ref="L74:M74" si="1355">SUM(L72-L73)</f>
        <v>0</v>
      </c>
      <c r="M74" s="19">
        <f t="shared" si="1355"/>
        <v>0</v>
      </c>
      <c r="N74" s="19">
        <f t="shared" si="1352"/>
        <v>0</v>
      </c>
      <c r="O74" s="19">
        <f t="shared" ref="O74:P74" si="1356">SUM(O72-O73)</f>
        <v>0</v>
      </c>
      <c r="P74" s="19">
        <f t="shared" si="1356"/>
        <v>0</v>
      </c>
      <c r="Q74" s="19">
        <f t="shared" si="1352"/>
        <v>240339</v>
      </c>
      <c r="R74" s="19">
        <f t="shared" ref="R74:S74" si="1357">SUM(R72-R73)</f>
        <v>-40056</v>
      </c>
      <c r="S74" s="19">
        <f t="shared" si="1357"/>
        <v>200283</v>
      </c>
      <c r="T74" s="19">
        <f t="shared" si="1352"/>
        <v>0</v>
      </c>
      <c r="U74" s="19">
        <f t="shared" ref="U74:V74" si="1358">SUM(U72-U73)</f>
        <v>0</v>
      </c>
      <c r="V74" s="19">
        <f t="shared" si="1358"/>
        <v>0</v>
      </c>
      <c r="W74" s="19">
        <f t="shared" si="1352"/>
        <v>-8238012</v>
      </c>
      <c r="X74" s="19">
        <f t="shared" ref="X74:Y74" si="1359">SUM(X72-X73)</f>
        <v>0</v>
      </c>
      <c r="Y74" s="19">
        <f t="shared" si="1359"/>
        <v>-8238012</v>
      </c>
      <c r="Z74" s="19">
        <f t="shared" si="1352"/>
        <v>4336704</v>
      </c>
      <c r="AA74" s="19">
        <f t="shared" ref="AA74:AB74" si="1360">SUM(AA72-AA73)</f>
        <v>-94572</v>
      </c>
      <c r="AB74" s="19">
        <f t="shared" si="1360"/>
        <v>4242132</v>
      </c>
      <c r="AC74" s="19">
        <f t="shared" si="1352"/>
        <v>-9169148</v>
      </c>
      <c r="AD74" s="19">
        <f t="shared" ref="AD74:AE74" si="1361">SUM(AD72-AD73)</f>
        <v>0</v>
      </c>
      <c r="AE74" s="19">
        <f t="shared" si="1361"/>
        <v>-9169148</v>
      </c>
      <c r="AF74" s="19">
        <f t="shared" si="1352"/>
        <v>1200</v>
      </c>
      <c r="AG74" s="19">
        <f t="shared" ref="AG74:AH74" si="1362">SUM(AG72-AG73)</f>
        <v>0</v>
      </c>
      <c r="AH74" s="19">
        <f t="shared" si="1362"/>
        <v>1200</v>
      </c>
      <c r="AI74" s="19">
        <f t="shared" si="1352"/>
        <v>7857</v>
      </c>
      <c r="AJ74" s="19">
        <f t="shared" ref="AJ74:AK74" si="1363">SUM(AJ72-AJ73)</f>
        <v>6390</v>
      </c>
      <c r="AK74" s="19">
        <f t="shared" si="1363"/>
        <v>14247</v>
      </c>
      <c r="AL74" s="19">
        <f t="shared" si="1352"/>
        <v>68174</v>
      </c>
      <c r="AM74" s="19">
        <f t="shared" ref="AM74:AN74" si="1364">SUM(AM72-AM73)</f>
        <v>0</v>
      </c>
      <c r="AN74" s="19">
        <f t="shared" si="1364"/>
        <v>68174</v>
      </c>
      <c r="AO74" s="19">
        <f t="shared" si="1352"/>
        <v>-474195</v>
      </c>
      <c r="AP74" s="19">
        <f t="shared" ref="AP74:AQ74" si="1365">SUM(AP72-AP73)</f>
        <v>9680</v>
      </c>
      <c r="AQ74" s="19">
        <f t="shared" si="1365"/>
        <v>-464515</v>
      </c>
      <c r="AR74" s="19">
        <f t="shared" si="1352"/>
        <v>0</v>
      </c>
      <c r="AS74" s="19">
        <f t="shared" ref="AS74:AT74" si="1366">SUM(AS72-AS73)</f>
        <v>0</v>
      </c>
      <c r="AT74" s="19">
        <f t="shared" si="1366"/>
        <v>0</v>
      </c>
      <c r="AU74" s="19">
        <f t="shared" si="1352"/>
        <v>145345</v>
      </c>
      <c r="AV74" s="19">
        <f t="shared" ref="AV74:AW74" si="1367">SUM(AV72-AV73)</f>
        <v>0</v>
      </c>
      <c r="AW74" s="19">
        <f t="shared" si="1367"/>
        <v>145345</v>
      </c>
      <c r="AX74" s="19">
        <f t="shared" si="1352"/>
        <v>-173888</v>
      </c>
      <c r="AY74" s="19">
        <f t="shared" ref="AY74:AZ74" si="1368">SUM(AY72-AY73)</f>
        <v>0</v>
      </c>
      <c r="AZ74" s="19">
        <f t="shared" si="1368"/>
        <v>-173888</v>
      </c>
      <c r="BA74" s="19">
        <f t="shared" si="1352"/>
        <v>0</v>
      </c>
      <c r="BB74" s="19">
        <f t="shared" ref="BB74:BC74" si="1369">SUM(BB72-BB73)</f>
        <v>0</v>
      </c>
      <c r="BC74" s="19">
        <f t="shared" si="1369"/>
        <v>0</v>
      </c>
      <c r="BD74" s="19">
        <f t="shared" si="1352"/>
        <v>300</v>
      </c>
      <c r="BE74" s="19">
        <f t="shared" ref="BE74:BF74" si="1370">SUM(BE72-BE73)</f>
        <v>0</v>
      </c>
      <c r="BF74" s="19">
        <f t="shared" si="1370"/>
        <v>300</v>
      </c>
      <c r="BG74" s="19">
        <f t="shared" si="1352"/>
        <v>100831</v>
      </c>
      <c r="BH74" s="19">
        <f t="shared" ref="BH74:BI74" si="1371">SUM(BH72-BH73)</f>
        <v>1815</v>
      </c>
      <c r="BI74" s="19">
        <f t="shared" si="1371"/>
        <v>102646</v>
      </c>
      <c r="BJ74" s="19">
        <f t="shared" si="1352"/>
        <v>0</v>
      </c>
      <c r="BK74" s="19">
        <f t="shared" ref="BK74:BL74" si="1372">SUM(BK72-BK73)</f>
        <v>0</v>
      </c>
      <c r="BL74" s="19">
        <f t="shared" si="1372"/>
        <v>0</v>
      </c>
      <c r="BM74" s="19">
        <f t="shared" si="1352"/>
        <v>4156</v>
      </c>
      <c r="BN74" s="19">
        <f t="shared" ref="BN74:BO74" si="1373">SUM(BN72-BN73)</f>
        <v>0</v>
      </c>
      <c r="BO74" s="19">
        <f t="shared" si="1373"/>
        <v>4156</v>
      </c>
      <c r="BP74" s="19">
        <f t="shared" si="1352"/>
        <v>-36860</v>
      </c>
      <c r="BQ74" s="19">
        <f t="shared" ref="BQ74:BR74" si="1374">SUM(BQ72-BQ73)</f>
        <v>0</v>
      </c>
      <c r="BR74" s="19">
        <f t="shared" si="1374"/>
        <v>-36860</v>
      </c>
      <c r="BS74" s="19">
        <f t="shared" si="1352"/>
        <v>0</v>
      </c>
      <c r="BT74" s="19">
        <f t="shared" ref="BT74:BU74" si="1375">SUM(BT72-BT73)</f>
        <v>0</v>
      </c>
      <c r="BU74" s="19">
        <f t="shared" si="1375"/>
        <v>0</v>
      </c>
      <c r="BV74" s="19">
        <f t="shared" si="1352"/>
        <v>0</v>
      </c>
      <c r="BW74" s="19">
        <f t="shared" ref="BW74:BX74" si="1376">SUM(BW72-BW73)</f>
        <v>0</v>
      </c>
      <c r="BX74" s="19">
        <f t="shared" si="1376"/>
        <v>0</v>
      </c>
      <c r="BY74" s="19">
        <f t="shared" si="1352"/>
        <v>782412</v>
      </c>
      <c r="BZ74" s="19">
        <f t="shared" ref="BZ74:CA74" si="1377">SUM(BZ72-BZ73)</f>
        <v>-80289</v>
      </c>
      <c r="CA74" s="19">
        <f t="shared" si="1377"/>
        <v>702123</v>
      </c>
      <c r="CB74" s="19">
        <f t="shared" si="1352"/>
        <v>0</v>
      </c>
      <c r="CC74" s="19">
        <f t="shared" ref="CC74:CD74" si="1378">SUM(CC72-CC73)</f>
        <v>0</v>
      </c>
      <c r="CD74" s="19">
        <f t="shared" si="1378"/>
        <v>0</v>
      </c>
      <c r="CE74" s="19">
        <f t="shared" si="1352"/>
        <v>1812082</v>
      </c>
      <c r="CF74" s="19">
        <f t="shared" ref="CF74:CG74" si="1379">SUM(CF72-CF73)</f>
        <v>23778</v>
      </c>
      <c r="CG74" s="19">
        <f t="shared" si="1379"/>
        <v>1835860</v>
      </c>
      <c r="CH74" s="19">
        <f t="shared" si="1352"/>
        <v>0</v>
      </c>
      <c r="CI74" s="19">
        <f t="shared" ref="CI74:CJ74" si="1380">SUM(CI72-CI73)</f>
        <v>0</v>
      </c>
      <c r="CJ74" s="19">
        <f t="shared" si="1380"/>
        <v>0</v>
      </c>
      <c r="CK74" s="19">
        <f t="shared" si="1352"/>
        <v>0</v>
      </c>
      <c r="CL74" s="19">
        <f t="shared" ref="CL74:CM74" si="1381">SUM(CL72-CL73)</f>
        <v>0</v>
      </c>
      <c r="CM74" s="19">
        <f t="shared" si="1381"/>
        <v>0</v>
      </c>
      <c r="CN74" s="19">
        <f t="shared" si="1352"/>
        <v>0</v>
      </c>
      <c r="CO74" s="19">
        <f t="shared" ref="CO74:CP74" si="1382">SUM(CO72-CO73)</f>
        <v>0</v>
      </c>
      <c r="CP74" s="19">
        <f t="shared" si="1382"/>
        <v>0</v>
      </c>
      <c r="CQ74" s="19">
        <f t="shared" si="1352"/>
        <v>0</v>
      </c>
      <c r="CR74" s="19">
        <f t="shared" ref="CR74:CS74" si="1383">SUM(CR72-CR73)</f>
        <v>0</v>
      </c>
      <c r="CS74" s="19">
        <f t="shared" si="1383"/>
        <v>0</v>
      </c>
      <c r="CT74" s="19">
        <f t="shared" si="1352"/>
        <v>0</v>
      </c>
      <c r="CU74" s="19">
        <f t="shared" ref="CU74:CV74" si="1384">SUM(CU72-CU73)</f>
        <v>0</v>
      </c>
      <c r="CV74" s="19">
        <f t="shared" si="1384"/>
        <v>0</v>
      </c>
      <c r="CW74" s="19">
        <f t="shared" si="1352"/>
        <v>25643</v>
      </c>
      <c r="CX74" s="19">
        <f t="shared" ref="CX74:CY74" si="1385">SUM(CX72-CX73)</f>
        <v>9029</v>
      </c>
      <c r="CY74" s="19">
        <f t="shared" si="1385"/>
        <v>34672</v>
      </c>
      <c r="CZ74" s="19">
        <f t="shared" si="1352"/>
        <v>43919</v>
      </c>
      <c r="DA74" s="19">
        <f t="shared" ref="DA74:DB74" si="1386">SUM(DA72-DA73)</f>
        <v>-2789</v>
      </c>
      <c r="DB74" s="19">
        <f t="shared" si="1386"/>
        <v>41130</v>
      </c>
      <c r="DC74" s="19">
        <f t="shared" si="1352"/>
        <v>0</v>
      </c>
      <c r="DD74" s="19">
        <f t="shared" ref="DD74:DE74" si="1387">SUM(DD72-DD73)</f>
        <v>0</v>
      </c>
      <c r="DE74" s="19">
        <f t="shared" si="1387"/>
        <v>0</v>
      </c>
      <c r="DF74" s="19">
        <f t="shared" si="1352"/>
        <v>42666</v>
      </c>
      <c r="DG74" s="19">
        <f t="shared" ref="DG74:DH74" si="1388">SUM(DG72-DG73)</f>
        <v>0</v>
      </c>
      <c r="DH74" s="19">
        <f t="shared" si="1388"/>
        <v>42666</v>
      </c>
      <c r="DI74" s="19">
        <f t="shared" si="1352"/>
        <v>82747</v>
      </c>
      <c r="DJ74" s="19">
        <f t="shared" ref="DJ74:DK74" si="1389">SUM(DJ72-DJ73)</f>
        <v>0</v>
      </c>
      <c r="DK74" s="19">
        <f t="shared" si="1389"/>
        <v>82747</v>
      </c>
      <c r="DL74" s="19">
        <f t="shared" si="1352"/>
        <v>0</v>
      </c>
      <c r="DM74" s="19">
        <f t="shared" ref="DM74:DN74" si="1390">SUM(DM72-DM73)</f>
        <v>0</v>
      </c>
      <c r="DN74" s="19">
        <f t="shared" si="1390"/>
        <v>0</v>
      </c>
      <c r="DO74" s="19">
        <f t="shared" si="1352"/>
        <v>147689</v>
      </c>
      <c r="DP74" s="19">
        <f t="shared" ref="DP74:DQ74" si="1391">SUM(DP72-DP73)</f>
        <v>0</v>
      </c>
      <c r="DQ74" s="19">
        <f t="shared" si="1391"/>
        <v>147689</v>
      </c>
      <c r="DR74" s="600">
        <f t="shared" si="1352"/>
        <v>-10185832</v>
      </c>
      <c r="DS74" s="600"/>
      <c r="DT74" s="600">
        <f t="shared" ref="DT74:EV74" si="1392">SUM(DT72-DT73)</f>
        <v>-10352846</v>
      </c>
      <c r="DU74" s="19">
        <f t="shared" si="1392"/>
        <v>0</v>
      </c>
      <c r="DV74" s="19">
        <f t="shared" ref="DV74:DW74" si="1393">SUM(DV72-DV73)</f>
        <v>0</v>
      </c>
      <c r="DW74" s="19">
        <f t="shared" si="1393"/>
        <v>0</v>
      </c>
      <c r="DX74" s="19">
        <f t="shared" si="1392"/>
        <v>0</v>
      </c>
      <c r="DY74" s="19">
        <f t="shared" ref="DY74:DZ74" si="1394">SUM(DY72-DY73)</f>
        <v>0</v>
      </c>
      <c r="DZ74" s="19">
        <f t="shared" si="1394"/>
        <v>0</v>
      </c>
      <c r="EA74" s="19">
        <f t="shared" si="1392"/>
        <v>0</v>
      </c>
      <c r="EB74" s="19">
        <f t="shared" ref="EB74:EC74" si="1395">SUM(EB72-EB73)</f>
        <v>0</v>
      </c>
      <c r="EC74" s="19">
        <f t="shared" si="1395"/>
        <v>0</v>
      </c>
      <c r="ED74" s="19">
        <f t="shared" si="1392"/>
        <v>0</v>
      </c>
      <c r="EE74" s="19">
        <f t="shared" ref="EE74:EF74" si="1396">SUM(EE72-EE73)</f>
        <v>0</v>
      </c>
      <c r="EF74" s="19">
        <f t="shared" si="1396"/>
        <v>0</v>
      </c>
      <c r="EG74" s="19">
        <f t="shared" si="1392"/>
        <v>0</v>
      </c>
      <c r="EH74" s="19">
        <f t="shared" ref="EH74:EI74" si="1397">SUM(EH72-EH73)</f>
        <v>0</v>
      </c>
      <c r="EI74" s="19">
        <f t="shared" si="1397"/>
        <v>0</v>
      </c>
      <c r="EJ74" s="19">
        <f t="shared" si="1392"/>
        <v>0</v>
      </c>
      <c r="EK74" s="19">
        <f t="shared" ref="EK74:EL74" si="1398">SUM(EK72-EK73)</f>
        <v>0</v>
      </c>
      <c r="EL74" s="19">
        <f t="shared" si="1398"/>
        <v>0</v>
      </c>
      <c r="EM74" s="19">
        <f t="shared" si="1392"/>
        <v>0</v>
      </c>
      <c r="EN74" s="19">
        <f t="shared" ref="EN74:EO74" si="1399">SUM(EN72-EN73)</f>
        <v>0</v>
      </c>
      <c r="EO74" s="19">
        <f t="shared" si="1399"/>
        <v>0</v>
      </c>
      <c r="EP74" s="19">
        <f t="shared" si="1392"/>
        <v>0</v>
      </c>
      <c r="EQ74" s="19">
        <f t="shared" ref="EQ74:ER74" si="1400">SUM(EQ72-EQ73)</f>
        <v>0</v>
      </c>
      <c r="ER74" s="19">
        <f t="shared" si="1400"/>
        <v>0</v>
      </c>
      <c r="ES74" s="19">
        <f t="shared" si="1392"/>
        <v>0</v>
      </c>
      <c r="ET74" s="19">
        <f t="shared" ref="ET74:EU74" si="1401">SUM(ET72-ET73)</f>
        <v>0</v>
      </c>
      <c r="EU74" s="19">
        <f t="shared" si="1401"/>
        <v>0</v>
      </c>
      <c r="EV74" s="600">
        <f t="shared" si="1392"/>
        <v>0</v>
      </c>
      <c r="EW74" s="600">
        <f t="shared" ref="EW74:EX74" si="1402">SUM(EW72-EW73)</f>
        <v>0</v>
      </c>
      <c r="EX74" s="600">
        <f t="shared" si="1402"/>
        <v>0</v>
      </c>
      <c r="EY74" s="20">
        <f t="shared" ref="EY74:HA74" si="1403">SUM(EY72-EY73)</f>
        <v>0</v>
      </c>
      <c r="EZ74" s="20">
        <f t="shared" ref="EZ74:FA74" si="1404">SUM(EZ72-EZ73)</f>
        <v>0</v>
      </c>
      <c r="FA74" s="20">
        <f t="shared" si="1404"/>
        <v>0</v>
      </c>
      <c r="FB74" s="20">
        <f t="shared" si="1403"/>
        <v>0</v>
      </c>
      <c r="FC74" s="20">
        <f t="shared" ref="FC74:FD74" si="1405">SUM(FC72-FC73)</f>
        <v>0</v>
      </c>
      <c r="FD74" s="20">
        <f t="shared" si="1405"/>
        <v>0</v>
      </c>
      <c r="FE74" s="20">
        <f t="shared" si="1403"/>
        <v>0</v>
      </c>
      <c r="FF74" s="20">
        <f t="shared" ref="FF74:FG74" si="1406">SUM(FF72-FF73)</f>
        <v>0</v>
      </c>
      <c r="FG74" s="20">
        <f t="shared" si="1406"/>
        <v>0</v>
      </c>
      <c r="FH74" s="20">
        <f t="shared" si="1403"/>
        <v>0</v>
      </c>
      <c r="FI74" s="20">
        <f t="shared" ref="FI74:FJ74" si="1407">SUM(FI72-FI73)</f>
        <v>0</v>
      </c>
      <c r="FJ74" s="20">
        <f t="shared" si="1407"/>
        <v>0</v>
      </c>
      <c r="FK74" s="20">
        <f t="shared" si="1403"/>
        <v>0</v>
      </c>
      <c r="FL74" s="20">
        <f t="shared" ref="FL74:FM74" si="1408">SUM(FL72-FL73)</f>
        <v>0</v>
      </c>
      <c r="FM74" s="20">
        <f t="shared" si="1408"/>
        <v>0</v>
      </c>
      <c r="FN74" s="20">
        <f t="shared" si="1403"/>
        <v>0</v>
      </c>
      <c r="FO74" s="20">
        <f t="shared" ref="FO74:FP74" si="1409">SUM(FO72-FO73)</f>
        <v>0</v>
      </c>
      <c r="FP74" s="20">
        <f t="shared" si="1409"/>
        <v>0</v>
      </c>
      <c r="FQ74" s="20">
        <f t="shared" si="1403"/>
        <v>0</v>
      </c>
      <c r="FR74" s="20">
        <f t="shared" ref="FR74:FS74" si="1410">SUM(FR72-FR73)</f>
        <v>0</v>
      </c>
      <c r="FS74" s="20">
        <f t="shared" si="1410"/>
        <v>0</v>
      </c>
      <c r="FT74" s="20">
        <f t="shared" si="1403"/>
        <v>0</v>
      </c>
      <c r="FU74" s="20">
        <f t="shared" ref="FU74:FV74" si="1411">SUM(FU72-FU73)</f>
        <v>0</v>
      </c>
      <c r="FV74" s="20">
        <f t="shared" si="1411"/>
        <v>0</v>
      </c>
      <c r="FW74" s="20">
        <f t="shared" si="1403"/>
        <v>0</v>
      </c>
      <c r="FX74" s="20">
        <f t="shared" ref="FX74:FY74" si="1412">SUM(FX72-FX73)</f>
        <v>0</v>
      </c>
      <c r="FY74" s="20">
        <f t="shared" si="1412"/>
        <v>0</v>
      </c>
      <c r="FZ74" s="20">
        <f t="shared" si="1403"/>
        <v>0</v>
      </c>
      <c r="GA74" s="20">
        <f t="shared" ref="GA74:GB74" si="1413">SUM(GA72-GA73)</f>
        <v>0</v>
      </c>
      <c r="GB74" s="20">
        <f t="shared" si="1413"/>
        <v>0</v>
      </c>
      <c r="GC74" s="20">
        <f t="shared" si="1403"/>
        <v>0</v>
      </c>
      <c r="GD74" s="20">
        <f t="shared" ref="GD74:GE74" si="1414">SUM(GD72-GD73)</f>
        <v>0</v>
      </c>
      <c r="GE74" s="20">
        <f t="shared" si="1414"/>
        <v>0</v>
      </c>
      <c r="GF74" s="20">
        <f t="shared" si="1403"/>
        <v>0</v>
      </c>
      <c r="GG74" s="20">
        <f t="shared" ref="GG74:GH74" si="1415">SUM(GG72-GG73)</f>
        <v>0</v>
      </c>
      <c r="GH74" s="20">
        <f t="shared" si="1415"/>
        <v>0</v>
      </c>
      <c r="GI74" s="20">
        <f t="shared" si="1403"/>
        <v>0</v>
      </c>
      <c r="GJ74" s="20">
        <f t="shared" ref="GJ74:GK74" si="1416">SUM(GJ72-GJ73)</f>
        <v>0</v>
      </c>
      <c r="GK74" s="20">
        <f t="shared" si="1416"/>
        <v>0</v>
      </c>
      <c r="GL74" s="600">
        <f t="shared" si="1403"/>
        <v>0</v>
      </c>
      <c r="GM74" s="600">
        <f t="shared" ref="GM74:GN74" si="1417">SUM(GM72-GM73)</f>
        <v>0</v>
      </c>
      <c r="GN74" s="600">
        <f t="shared" si="1417"/>
        <v>0</v>
      </c>
      <c r="GO74" s="20">
        <f t="shared" si="1403"/>
        <v>0</v>
      </c>
      <c r="GP74" s="20">
        <f t="shared" ref="GP74:GQ74" si="1418">SUM(GP72-GP73)</f>
        <v>0</v>
      </c>
      <c r="GQ74" s="20">
        <f t="shared" si="1418"/>
        <v>0</v>
      </c>
      <c r="GR74" s="20">
        <f t="shared" si="1403"/>
        <v>0</v>
      </c>
      <c r="GS74" s="20">
        <f t="shared" ref="GS74:GT74" si="1419">SUM(GS72-GS73)</f>
        <v>0</v>
      </c>
      <c r="GT74" s="20">
        <f t="shared" si="1419"/>
        <v>0</v>
      </c>
      <c r="GU74" s="20">
        <f t="shared" si="1403"/>
        <v>0</v>
      </c>
      <c r="GV74" s="20">
        <f t="shared" ref="GV74:GW74" si="1420">SUM(GV72-GV73)</f>
        <v>0</v>
      </c>
      <c r="GW74" s="20">
        <f t="shared" si="1420"/>
        <v>0</v>
      </c>
      <c r="GX74" s="20">
        <f t="shared" si="1403"/>
        <v>0</v>
      </c>
      <c r="GY74" s="20">
        <f t="shared" ref="GY74:GZ74" si="1421">SUM(GY72-GY73)</f>
        <v>0</v>
      </c>
      <c r="GZ74" s="20">
        <f t="shared" si="1421"/>
        <v>0</v>
      </c>
      <c r="HA74" s="20">
        <f t="shared" si="1403"/>
        <v>-10185832</v>
      </c>
      <c r="HB74" s="20">
        <f t="shared" ref="HB74:HC74" si="1422">SUM(HB72-HB73)</f>
        <v>-167014</v>
      </c>
      <c r="HC74" s="20">
        <f t="shared" si="1422"/>
        <v>-10352846</v>
      </c>
    </row>
    <row r="75" spans="1:211" x14ac:dyDescent="0.2">
      <c r="B75" s="19"/>
      <c r="C75" s="19"/>
      <c r="D75" s="19"/>
      <c r="DU75" s="19"/>
      <c r="DV75" s="19"/>
      <c r="DW75" s="19"/>
    </row>
    <row r="76" spans="1:211" x14ac:dyDescent="0.2">
      <c r="B76" s="19"/>
      <c r="C76" s="19"/>
      <c r="D76" s="19"/>
    </row>
    <row r="77" spans="1:211" x14ac:dyDescent="0.2">
      <c r="B77" s="19"/>
      <c r="C77" s="19"/>
      <c r="D77" s="19"/>
    </row>
    <row r="78" spans="1:211" x14ac:dyDescent="0.2">
      <c r="B78" s="19"/>
      <c r="C78" s="19"/>
      <c r="D78" s="19"/>
    </row>
    <row r="79" spans="1:211" x14ac:dyDescent="0.2">
      <c r="B79" s="19"/>
      <c r="C79" s="19"/>
      <c r="D79" s="19"/>
    </row>
    <row r="80" spans="1:211" x14ac:dyDescent="0.2">
      <c r="B80" s="19"/>
      <c r="C80" s="19"/>
      <c r="D80" s="19"/>
    </row>
    <row r="81" spans="2:4" x14ac:dyDescent="0.2">
      <c r="B81" s="19"/>
      <c r="C81" s="19"/>
      <c r="D81" s="19"/>
    </row>
    <row r="82" spans="2:4" x14ac:dyDescent="0.2">
      <c r="B82" s="19"/>
      <c r="C82" s="19"/>
      <c r="D82" s="19"/>
    </row>
    <row r="83" spans="2:4" x14ac:dyDescent="0.2">
      <c r="B83" s="19"/>
      <c r="C83" s="19"/>
      <c r="D83" s="19"/>
    </row>
    <row r="84" spans="2:4" x14ac:dyDescent="0.2">
      <c r="B84" s="19"/>
      <c r="C84" s="19"/>
      <c r="D84" s="19"/>
    </row>
    <row r="85" spans="2:4" x14ac:dyDescent="0.2">
      <c r="B85" s="19"/>
      <c r="C85" s="19"/>
      <c r="D85" s="19"/>
    </row>
    <row r="86" spans="2:4" x14ac:dyDescent="0.2">
      <c r="B86" s="19"/>
      <c r="C86" s="19"/>
      <c r="D86" s="19"/>
    </row>
    <row r="87" spans="2:4" x14ac:dyDescent="0.2">
      <c r="B87" s="19"/>
      <c r="C87" s="19"/>
      <c r="D87" s="19"/>
    </row>
    <row r="88" spans="2:4" x14ac:dyDescent="0.2">
      <c r="B88" s="19"/>
      <c r="C88" s="19"/>
      <c r="D88" s="19"/>
    </row>
    <row r="89" spans="2:4" x14ac:dyDescent="0.2">
      <c r="B89" s="19"/>
      <c r="C89" s="19"/>
      <c r="D89" s="19"/>
    </row>
    <row r="90" spans="2:4" x14ac:dyDescent="0.2">
      <c r="B90" s="19"/>
      <c r="C90" s="19"/>
      <c r="D90" s="19"/>
    </row>
    <row r="91" spans="2:4" x14ac:dyDescent="0.2">
      <c r="B91" s="19"/>
      <c r="C91" s="19"/>
      <c r="D91" s="19"/>
    </row>
    <row r="92" spans="2:4" x14ac:dyDescent="0.2">
      <c r="B92" s="19"/>
      <c r="C92" s="19"/>
      <c r="D92" s="19"/>
    </row>
    <row r="93" spans="2:4" x14ac:dyDescent="0.2">
      <c r="B93" s="19"/>
      <c r="C93" s="19"/>
      <c r="D93" s="19"/>
    </row>
    <row r="94" spans="2:4" x14ac:dyDescent="0.2">
      <c r="B94" s="19"/>
      <c r="C94" s="19"/>
      <c r="D94" s="19"/>
    </row>
    <row r="95" spans="2:4" x14ac:dyDescent="0.2">
      <c r="B95" s="19"/>
      <c r="C95" s="19"/>
      <c r="D95" s="19"/>
    </row>
    <row r="96" spans="2:4" x14ac:dyDescent="0.2">
      <c r="B96" s="19"/>
      <c r="C96" s="19"/>
      <c r="D96" s="19"/>
    </row>
    <row r="97" spans="2:4" x14ac:dyDescent="0.2">
      <c r="B97" s="19"/>
      <c r="C97" s="19"/>
      <c r="D97" s="19"/>
    </row>
    <row r="98" spans="2:4" x14ac:dyDescent="0.2">
      <c r="B98" s="19"/>
      <c r="C98" s="19"/>
      <c r="D98" s="19"/>
    </row>
    <row r="99" spans="2:4" x14ac:dyDescent="0.2">
      <c r="B99" s="19"/>
      <c r="C99" s="19"/>
      <c r="D99" s="19"/>
    </row>
    <row r="100" spans="2:4" x14ac:dyDescent="0.2">
      <c r="B100" s="19"/>
      <c r="C100" s="19"/>
      <c r="D100" s="19"/>
    </row>
    <row r="101" spans="2:4" x14ac:dyDescent="0.2">
      <c r="B101" s="19"/>
      <c r="C101" s="19"/>
      <c r="D101" s="19"/>
    </row>
    <row r="102" spans="2:4" x14ac:dyDescent="0.2">
      <c r="B102" s="19"/>
      <c r="C102" s="19"/>
      <c r="D102" s="19"/>
    </row>
    <row r="103" spans="2:4" x14ac:dyDescent="0.2">
      <c r="B103" s="19"/>
      <c r="C103" s="19"/>
      <c r="D103" s="19"/>
    </row>
    <row r="104" spans="2:4" x14ac:dyDescent="0.2">
      <c r="B104" s="19"/>
      <c r="C104" s="19"/>
      <c r="D104" s="19"/>
    </row>
    <row r="105" spans="2:4" x14ac:dyDescent="0.2">
      <c r="B105" s="19"/>
      <c r="C105" s="19"/>
      <c r="D105" s="19"/>
    </row>
    <row r="106" spans="2:4" x14ac:dyDescent="0.2">
      <c r="B106" s="19"/>
      <c r="C106" s="19"/>
      <c r="D106" s="19"/>
    </row>
    <row r="107" spans="2:4" x14ac:dyDescent="0.2">
      <c r="B107" s="19"/>
      <c r="C107" s="19"/>
      <c r="D107" s="19"/>
    </row>
    <row r="108" spans="2:4" x14ac:dyDescent="0.2">
      <c r="B108" s="19"/>
      <c r="C108" s="19"/>
      <c r="D108" s="19"/>
    </row>
    <row r="109" spans="2:4" x14ac:dyDescent="0.2">
      <c r="B109" s="19"/>
      <c r="C109" s="19"/>
      <c r="D109" s="19"/>
    </row>
    <row r="110" spans="2:4" x14ac:dyDescent="0.2">
      <c r="B110" s="19"/>
      <c r="C110" s="19"/>
      <c r="D110" s="19"/>
    </row>
    <row r="111" spans="2:4" x14ac:dyDescent="0.2">
      <c r="B111" s="19"/>
      <c r="C111" s="19"/>
      <c r="D111" s="19"/>
    </row>
    <row r="112" spans="2:4" x14ac:dyDescent="0.2">
      <c r="B112" s="19"/>
      <c r="C112" s="19"/>
      <c r="D112" s="19"/>
    </row>
    <row r="113" spans="2:4" x14ac:dyDescent="0.2">
      <c r="B113" s="19"/>
      <c r="C113" s="19"/>
      <c r="D113" s="19"/>
    </row>
    <row r="114" spans="2:4" x14ac:dyDescent="0.2">
      <c r="B114" s="19"/>
      <c r="C114" s="19"/>
      <c r="D114" s="19"/>
    </row>
    <row r="115" spans="2:4" x14ac:dyDescent="0.2">
      <c r="B115" s="19"/>
      <c r="C115" s="19"/>
      <c r="D115" s="19"/>
    </row>
    <row r="116" spans="2:4" x14ac:dyDescent="0.2">
      <c r="B116" s="19"/>
      <c r="C116" s="19"/>
      <c r="D116" s="19"/>
    </row>
    <row r="117" spans="2:4" x14ac:dyDescent="0.2">
      <c r="B117" s="19"/>
      <c r="C117" s="19"/>
      <c r="D117" s="19"/>
    </row>
    <row r="118" spans="2:4" x14ac:dyDescent="0.2">
      <c r="B118" s="19"/>
      <c r="C118" s="19"/>
      <c r="D118" s="19"/>
    </row>
    <row r="119" spans="2:4" x14ac:dyDescent="0.2">
      <c r="B119" s="19"/>
      <c r="C119" s="19"/>
      <c r="D119" s="19"/>
    </row>
    <row r="120" spans="2:4" x14ac:dyDescent="0.2">
      <c r="B120" s="19"/>
      <c r="C120" s="19"/>
      <c r="D120" s="19"/>
    </row>
    <row r="121" spans="2:4" x14ac:dyDescent="0.2">
      <c r="B121" s="19"/>
      <c r="C121" s="19"/>
      <c r="D121" s="19"/>
    </row>
    <row r="122" spans="2:4" x14ac:dyDescent="0.2">
      <c r="B122" s="19"/>
      <c r="C122" s="19"/>
      <c r="D122" s="19"/>
    </row>
    <row r="123" spans="2:4" x14ac:dyDescent="0.2">
      <c r="B123" s="19"/>
      <c r="C123" s="19"/>
      <c r="D123" s="19"/>
    </row>
    <row r="124" spans="2:4" x14ac:dyDescent="0.2">
      <c r="B124" s="19"/>
      <c r="C124" s="19"/>
      <c r="D124" s="19"/>
    </row>
    <row r="125" spans="2:4" x14ac:dyDescent="0.2">
      <c r="B125" s="19"/>
      <c r="C125" s="19"/>
      <c r="D125" s="19"/>
    </row>
    <row r="126" spans="2:4" x14ac:dyDescent="0.2">
      <c r="B126" s="19"/>
      <c r="C126" s="19"/>
      <c r="D126" s="19"/>
    </row>
    <row r="127" spans="2:4" x14ac:dyDescent="0.2">
      <c r="B127" s="19"/>
      <c r="C127" s="19"/>
      <c r="D127" s="19"/>
    </row>
    <row r="128" spans="2:4" x14ac:dyDescent="0.2">
      <c r="B128" s="19"/>
      <c r="C128" s="19"/>
      <c r="D128" s="19"/>
    </row>
    <row r="129" spans="2:4" x14ac:dyDescent="0.2">
      <c r="B129" s="19"/>
      <c r="C129" s="19"/>
      <c r="D129" s="19"/>
    </row>
    <row r="130" spans="2:4" x14ac:dyDescent="0.2">
      <c r="B130" s="19"/>
      <c r="C130" s="19"/>
      <c r="D130" s="19"/>
    </row>
    <row r="131" spans="2:4" x14ac:dyDescent="0.2">
      <c r="B131" s="19"/>
      <c r="C131" s="19"/>
      <c r="D131" s="19"/>
    </row>
    <row r="132" spans="2:4" x14ac:dyDescent="0.2">
      <c r="B132" s="19"/>
      <c r="C132" s="19"/>
      <c r="D132" s="19"/>
    </row>
    <row r="133" spans="2:4" x14ac:dyDescent="0.2">
      <c r="B133" s="19"/>
      <c r="C133" s="19"/>
      <c r="D133" s="19"/>
    </row>
    <row r="134" spans="2:4" x14ac:dyDescent="0.2">
      <c r="B134" s="19"/>
      <c r="C134" s="19"/>
      <c r="D134" s="19"/>
    </row>
    <row r="135" spans="2:4" x14ac:dyDescent="0.2">
      <c r="B135" s="19"/>
      <c r="C135" s="19"/>
      <c r="D135" s="19"/>
    </row>
    <row r="136" spans="2:4" x14ac:dyDescent="0.2">
      <c r="B136" s="19"/>
      <c r="C136" s="19"/>
      <c r="D136" s="19"/>
    </row>
    <row r="137" spans="2:4" x14ac:dyDescent="0.2">
      <c r="B137" s="19"/>
      <c r="C137" s="19"/>
      <c r="D137" s="19"/>
    </row>
    <row r="138" spans="2:4" x14ac:dyDescent="0.2">
      <c r="B138" s="19"/>
      <c r="C138" s="19"/>
      <c r="D138" s="19"/>
    </row>
    <row r="139" spans="2:4" x14ac:dyDescent="0.2">
      <c r="B139" s="19"/>
      <c r="C139" s="19"/>
      <c r="D139" s="19"/>
    </row>
    <row r="140" spans="2:4" x14ac:dyDescent="0.2">
      <c r="B140" s="19"/>
      <c r="C140" s="19"/>
      <c r="D140" s="19"/>
    </row>
    <row r="141" spans="2:4" x14ac:dyDescent="0.2">
      <c r="B141" s="19"/>
      <c r="C141" s="19"/>
      <c r="D141" s="19"/>
    </row>
    <row r="142" spans="2:4" x14ac:dyDescent="0.2">
      <c r="B142" s="19"/>
      <c r="C142" s="19"/>
      <c r="D142" s="19"/>
    </row>
    <row r="143" spans="2:4" x14ac:dyDescent="0.2">
      <c r="B143" s="19"/>
      <c r="C143" s="19"/>
      <c r="D143" s="19"/>
    </row>
    <row r="144" spans="2:4" x14ac:dyDescent="0.2">
      <c r="B144" s="19"/>
      <c r="C144" s="19"/>
      <c r="D144" s="19"/>
    </row>
    <row r="145" spans="2:4" x14ac:dyDescent="0.2">
      <c r="B145" s="19"/>
      <c r="C145" s="19"/>
      <c r="D145" s="19"/>
    </row>
    <row r="146" spans="2:4" x14ac:dyDescent="0.2">
      <c r="B146" s="19"/>
      <c r="C146" s="19"/>
      <c r="D146" s="19"/>
    </row>
    <row r="147" spans="2:4" x14ac:dyDescent="0.2">
      <c r="B147" s="19"/>
      <c r="C147" s="19"/>
      <c r="D147" s="19"/>
    </row>
    <row r="148" spans="2:4" x14ac:dyDescent="0.2">
      <c r="B148" s="19"/>
      <c r="C148" s="19"/>
      <c r="D148" s="19"/>
    </row>
    <row r="149" spans="2:4" x14ac:dyDescent="0.2">
      <c r="B149" s="19"/>
      <c r="C149" s="19"/>
      <c r="D149" s="19"/>
    </row>
    <row r="150" spans="2:4" x14ac:dyDescent="0.2">
      <c r="B150" s="19"/>
      <c r="C150" s="19"/>
      <c r="D150" s="19"/>
    </row>
    <row r="151" spans="2:4" x14ac:dyDescent="0.2">
      <c r="B151" s="19"/>
      <c r="C151" s="19"/>
      <c r="D151" s="19"/>
    </row>
    <row r="152" spans="2:4" x14ac:dyDescent="0.2">
      <c r="B152" s="19"/>
      <c r="C152" s="19"/>
      <c r="D152" s="19"/>
    </row>
    <row r="153" spans="2:4" x14ac:dyDescent="0.2">
      <c r="B153" s="19"/>
      <c r="C153" s="19"/>
      <c r="D153" s="19"/>
    </row>
    <row r="154" spans="2:4" x14ac:dyDescent="0.2">
      <c r="B154" s="19"/>
      <c r="C154" s="19"/>
      <c r="D154" s="19"/>
    </row>
    <row r="155" spans="2:4" x14ac:dyDescent="0.2">
      <c r="B155" s="19"/>
      <c r="C155" s="19"/>
      <c r="D155" s="19"/>
    </row>
    <row r="156" spans="2:4" x14ac:dyDescent="0.2">
      <c r="B156" s="19"/>
      <c r="C156" s="19"/>
      <c r="D156" s="19"/>
    </row>
    <row r="157" spans="2:4" x14ac:dyDescent="0.2">
      <c r="B157" s="19"/>
      <c r="C157" s="19"/>
      <c r="D157" s="19"/>
    </row>
    <row r="158" spans="2:4" x14ac:dyDescent="0.2">
      <c r="B158" s="19"/>
      <c r="C158" s="19"/>
      <c r="D158" s="19"/>
    </row>
    <row r="159" spans="2:4" x14ac:dyDescent="0.2">
      <c r="B159" s="19"/>
      <c r="C159" s="19"/>
      <c r="D159" s="19"/>
    </row>
    <row r="160" spans="2:4" x14ac:dyDescent="0.2">
      <c r="B160" s="19"/>
      <c r="C160" s="19"/>
      <c r="D160" s="19"/>
    </row>
    <row r="161" spans="2:4" x14ac:dyDescent="0.2">
      <c r="B161" s="19"/>
      <c r="C161" s="19"/>
      <c r="D161" s="19"/>
    </row>
    <row r="162" spans="2:4" x14ac:dyDescent="0.2">
      <c r="B162" s="19"/>
      <c r="C162" s="19"/>
      <c r="D162" s="19"/>
    </row>
    <row r="163" spans="2:4" x14ac:dyDescent="0.2">
      <c r="B163" s="19"/>
      <c r="C163" s="19"/>
      <c r="D163" s="19"/>
    </row>
    <row r="164" spans="2:4" x14ac:dyDescent="0.2">
      <c r="B164" s="19"/>
      <c r="C164" s="19"/>
      <c r="D164" s="19"/>
    </row>
    <row r="165" spans="2:4" x14ac:dyDescent="0.2">
      <c r="B165" s="19"/>
      <c r="C165" s="19"/>
      <c r="D165" s="19"/>
    </row>
    <row r="166" spans="2:4" x14ac:dyDescent="0.2">
      <c r="B166" s="19"/>
      <c r="C166" s="19"/>
      <c r="D166" s="19"/>
    </row>
    <row r="167" spans="2:4" x14ac:dyDescent="0.2">
      <c r="B167" s="19"/>
      <c r="C167" s="19"/>
      <c r="D167" s="19"/>
    </row>
    <row r="168" spans="2:4" x14ac:dyDescent="0.2">
      <c r="B168" s="19"/>
      <c r="C168" s="19"/>
      <c r="D168" s="19"/>
    </row>
    <row r="169" spans="2:4" x14ac:dyDescent="0.2">
      <c r="B169" s="19"/>
      <c r="C169" s="19"/>
      <c r="D169" s="19"/>
    </row>
    <row r="170" spans="2:4" x14ac:dyDescent="0.2">
      <c r="B170" s="19"/>
      <c r="C170" s="19"/>
      <c r="D170" s="19"/>
    </row>
    <row r="171" spans="2:4" x14ac:dyDescent="0.2">
      <c r="B171" s="19"/>
      <c r="C171" s="19"/>
      <c r="D171" s="19"/>
    </row>
    <row r="172" spans="2:4" x14ac:dyDescent="0.2">
      <c r="B172" s="19"/>
      <c r="C172" s="19"/>
      <c r="D172" s="19"/>
    </row>
    <row r="173" spans="2:4" x14ac:dyDescent="0.2">
      <c r="B173" s="19"/>
      <c r="C173" s="19"/>
      <c r="D173" s="19"/>
    </row>
    <row r="174" spans="2:4" x14ac:dyDescent="0.2">
      <c r="B174" s="19"/>
      <c r="C174" s="19"/>
      <c r="D174" s="19"/>
    </row>
    <row r="175" spans="2:4" x14ac:dyDescent="0.2">
      <c r="B175" s="19"/>
      <c r="C175" s="19"/>
      <c r="D175" s="19"/>
    </row>
    <row r="176" spans="2:4" x14ac:dyDescent="0.2">
      <c r="B176" s="19"/>
      <c r="C176" s="19"/>
      <c r="D176" s="19"/>
    </row>
    <row r="177" spans="2:4" x14ac:dyDescent="0.2">
      <c r="B177" s="19"/>
      <c r="C177" s="19"/>
      <c r="D177" s="19"/>
    </row>
    <row r="178" spans="2:4" x14ac:dyDescent="0.2">
      <c r="B178" s="19"/>
      <c r="C178" s="19"/>
      <c r="D178" s="19"/>
    </row>
    <row r="179" spans="2:4" x14ac:dyDescent="0.2">
      <c r="B179" s="19"/>
      <c r="C179" s="19"/>
      <c r="D179" s="19"/>
    </row>
    <row r="180" spans="2:4" x14ac:dyDescent="0.2">
      <c r="B180" s="19"/>
      <c r="C180" s="19"/>
      <c r="D180" s="19"/>
    </row>
    <row r="181" spans="2:4" x14ac:dyDescent="0.2">
      <c r="B181" s="19"/>
      <c r="C181" s="19"/>
      <c r="D181" s="19"/>
    </row>
    <row r="182" spans="2:4" x14ac:dyDescent="0.2">
      <c r="B182" s="19"/>
      <c r="C182" s="19"/>
      <c r="D182" s="19"/>
    </row>
    <row r="183" spans="2:4" x14ac:dyDescent="0.2">
      <c r="B183" s="19"/>
      <c r="C183" s="19"/>
      <c r="D183" s="19"/>
    </row>
    <row r="184" spans="2:4" x14ac:dyDescent="0.2">
      <c r="B184" s="19"/>
      <c r="C184" s="19"/>
      <c r="D184" s="19"/>
    </row>
    <row r="185" spans="2:4" x14ac:dyDescent="0.2">
      <c r="B185" s="19"/>
      <c r="C185" s="19"/>
      <c r="D185" s="19"/>
    </row>
    <row r="186" spans="2:4" x14ac:dyDescent="0.2">
      <c r="B186" s="19"/>
      <c r="C186" s="19"/>
      <c r="D186" s="19"/>
    </row>
    <row r="187" spans="2:4" x14ac:dyDescent="0.2">
      <c r="B187" s="19"/>
      <c r="C187" s="19"/>
      <c r="D187" s="19"/>
    </row>
    <row r="188" spans="2:4" x14ac:dyDescent="0.2">
      <c r="B188" s="19"/>
      <c r="C188" s="19"/>
      <c r="D188" s="19"/>
    </row>
    <row r="189" spans="2:4" x14ac:dyDescent="0.2">
      <c r="B189" s="19"/>
      <c r="C189" s="19"/>
      <c r="D189" s="19"/>
    </row>
    <row r="190" spans="2:4" x14ac:dyDescent="0.2">
      <c r="B190" s="19"/>
      <c r="C190" s="19"/>
      <c r="D190" s="19"/>
    </row>
    <row r="191" spans="2:4" x14ac:dyDescent="0.2">
      <c r="B191" s="19"/>
      <c r="C191" s="19"/>
      <c r="D191" s="19"/>
    </row>
    <row r="192" spans="2:4" x14ac:dyDescent="0.2">
      <c r="B192" s="19"/>
      <c r="C192" s="19"/>
      <c r="D192" s="19"/>
    </row>
    <row r="193" spans="2:4" x14ac:dyDescent="0.2">
      <c r="B193" s="19"/>
      <c r="C193" s="19"/>
      <c r="D193" s="19"/>
    </row>
    <row r="194" spans="2:4" x14ac:dyDescent="0.2">
      <c r="B194" s="19"/>
      <c r="C194" s="19"/>
      <c r="D194" s="19"/>
    </row>
    <row r="195" spans="2:4" x14ac:dyDescent="0.2">
      <c r="B195" s="19"/>
      <c r="C195" s="19"/>
      <c r="D195" s="19"/>
    </row>
    <row r="196" spans="2:4" x14ac:dyDescent="0.2">
      <c r="B196" s="19"/>
      <c r="C196" s="19"/>
      <c r="D196" s="19"/>
    </row>
    <row r="197" spans="2:4" x14ac:dyDescent="0.2">
      <c r="B197" s="19"/>
      <c r="C197" s="19"/>
      <c r="D197" s="19"/>
    </row>
    <row r="198" spans="2:4" x14ac:dyDescent="0.2">
      <c r="B198" s="19"/>
      <c r="C198" s="19"/>
      <c r="D198" s="19"/>
    </row>
    <row r="199" spans="2:4" x14ac:dyDescent="0.2">
      <c r="B199" s="19"/>
      <c r="C199" s="19"/>
      <c r="D199" s="19"/>
    </row>
    <row r="200" spans="2:4" x14ac:dyDescent="0.2">
      <c r="B200" s="19"/>
      <c r="C200" s="19"/>
      <c r="D200" s="19"/>
    </row>
    <row r="201" spans="2:4" x14ac:dyDescent="0.2">
      <c r="B201" s="19"/>
      <c r="C201" s="19"/>
      <c r="D201" s="19"/>
    </row>
    <row r="202" spans="2:4" x14ac:dyDescent="0.2">
      <c r="B202" s="19"/>
      <c r="C202" s="19"/>
      <c r="D202" s="19"/>
    </row>
    <row r="203" spans="2:4" x14ac:dyDescent="0.2">
      <c r="B203" s="19"/>
      <c r="C203" s="19"/>
      <c r="D203" s="19"/>
    </row>
    <row r="204" spans="2:4" x14ac:dyDescent="0.2">
      <c r="B204" s="19"/>
      <c r="C204" s="19"/>
      <c r="D204" s="19"/>
    </row>
    <row r="205" spans="2:4" x14ac:dyDescent="0.2">
      <c r="B205" s="19"/>
      <c r="C205" s="19"/>
      <c r="D205" s="19"/>
    </row>
    <row r="206" spans="2:4" x14ac:dyDescent="0.2">
      <c r="B206" s="19"/>
      <c r="C206" s="19"/>
      <c r="D206" s="19"/>
    </row>
    <row r="207" spans="2:4" x14ac:dyDescent="0.2">
      <c r="B207" s="19"/>
      <c r="C207" s="19"/>
      <c r="D207" s="19"/>
    </row>
    <row r="208" spans="2:4" x14ac:dyDescent="0.2">
      <c r="B208" s="19"/>
      <c r="C208" s="19"/>
      <c r="D208" s="19"/>
    </row>
    <row r="209" spans="2:4" x14ac:dyDescent="0.2">
      <c r="B209" s="19"/>
      <c r="C209" s="19"/>
      <c r="D209" s="19"/>
    </row>
    <row r="210" spans="2:4" x14ac:dyDescent="0.2">
      <c r="B210" s="19"/>
      <c r="C210" s="19"/>
      <c r="D210" s="19"/>
    </row>
    <row r="211" spans="2:4" x14ac:dyDescent="0.2">
      <c r="B211" s="19"/>
      <c r="C211" s="19"/>
      <c r="D211" s="19"/>
    </row>
    <row r="212" spans="2:4" x14ac:dyDescent="0.2">
      <c r="B212" s="19"/>
      <c r="C212" s="19"/>
      <c r="D212" s="19"/>
    </row>
    <row r="213" spans="2:4" x14ac:dyDescent="0.2">
      <c r="B213" s="19"/>
      <c r="C213" s="19"/>
      <c r="D213" s="19"/>
    </row>
    <row r="214" spans="2:4" x14ac:dyDescent="0.2">
      <c r="B214" s="19"/>
      <c r="C214" s="19"/>
      <c r="D214" s="19"/>
    </row>
    <row r="215" spans="2:4" x14ac:dyDescent="0.2">
      <c r="B215" s="19"/>
      <c r="C215" s="19"/>
      <c r="D215" s="19"/>
    </row>
    <row r="216" spans="2:4" x14ac:dyDescent="0.2">
      <c r="B216" s="19"/>
      <c r="C216" s="19"/>
      <c r="D216" s="19"/>
    </row>
    <row r="217" spans="2:4" x14ac:dyDescent="0.2">
      <c r="B217" s="19"/>
      <c r="C217" s="19"/>
      <c r="D217" s="19"/>
    </row>
    <row r="218" spans="2:4" x14ac:dyDescent="0.2">
      <c r="B218" s="19"/>
      <c r="C218" s="19"/>
      <c r="D218" s="19"/>
    </row>
    <row r="219" spans="2:4" x14ac:dyDescent="0.2">
      <c r="B219" s="19"/>
      <c r="C219" s="19"/>
      <c r="D219" s="19"/>
    </row>
    <row r="220" spans="2:4" x14ac:dyDescent="0.2">
      <c r="B220" s="19"/>
      <c r="C220" s="19"/>
      <c r="D220" s="19"/>
    </row>
    <row r="221" spans="2:4" x14ac:dyDescent="0.2">
      <c r="B221" s="19"/>
      <c r="C221" s="19"/>
      <c r="D221" s="19"/>
    </row>
    <row r="222" spans="2:4" x14ac:dyDescent="0.2">
      <c r="B222" s="19"/>
      <c r="C222" s="19"/>
      <c r="D222" s="19"/>
    </row>
    <row r="223" spans="2:4" x14ac:dyDescent="0.2">
      <c r="B223" s="19"/>
      <c r="C223" s="19"/>
      <c r="D223" s="19"/>
    </row>
    <row r="224" spans="2:4" x14ac:dyDescent="0.2">
      <c r="B224" s="19"/>
      <c r="C224" s="19"/>
      <c r="D224" s="19"/>
    </row>
    <row r="225" spans="2:4" x14ac:dyDescent="0.2">
      <c r="B225" s="19"/>
      <c r="C225" s="19"/>
      <c r="D225" s="19"/>
    </row>
    <row r="226" spans="2:4" x14ac:dyDescent="0.2">
      <c r="B226" s="19"/>
      <c r="C226" s="19"/>
      <c r="D226" s="19"/>
    </row>
    <row r="227" spans="2:4" x14ac:dyDescent="0.2">
      <c r="B227" s="19"/>
      <c r="C227" s="19"/>
      <c r="D227" s="19"/>
    </row>
    <row r="228" spans="2:4" x14ac:dyDescent="0.2">
      <c r="B228" s="19"/>
      <c r="C228" s="19"/>
      <c r="D228" s="19"/>
    </row>
    <row r="229" spans="2:4" x14ac:dyDescent="0.2">
      <c r="B229" s="19"/>
      <c r="C229" s="19"/>
      <c r="D229" s="19"/>
    </row>
    <row r="230" spans="2:4" x14ac:dyDescent="0.2">
      <c r="B230" s="19"/>
      <c r="C230" s="19"/>
      <c r="D230" s="19"/>
    </row>
    <row r="231" spans="2:4" x14ac:dyDescent="0.2">
      <c r="B231" s="19"/>
      <c r="C231" s="19"/>
      <c r="D231" s="19"/>
    </row>
    <row r="232" spans="2:4" x14ac:dyDescent="0.2">
      <c r="B232" s="19"/>
      <c r="C232" s="19"/>
      <c r="D232" s="19"/>
    </row>
    <row r="233" spans="2:4" x14ac:dyDescent="0.2">
      <c r="B233" s="19"/>
      <c r="C233" s="19"/>
      <c r="D233" s="19"/>
    </row>
    <row r="234" spans="2:4" x14ac:dyDescent="0.2">
      <c r="B234" s="19"/>
      <c r="C234" s="19"/>
      <c r="D234" s="19"/>
    </row>
    <row r="235" spans="2:4" x14ac:dyDescent="0.2">
      <c r="B235" s="19"/>
      <c r="C235" s="19"/>
      <c r="D235" s="19"/>
    </row>
    <row r="236" spans="2:4" x14ac:dyDescent="0.2">
      <c r="B236" s="19"/>
      <c r="C236" s="19"/>
      <c r="D236" s="19"/>
    </row>
    <row r="237" spans="2:4" x14ac:dyDescent="0.2">
      <c r="B237" s="19"/>
      <c r="C237" s="19"/>
      <c r="D237" s="19"/>
    </row>
    <row r="238" spans="2:4" x14ac:dyDescent="0.2">
      <c r="B238" s="19"/>
      <c r="C238" s="19"/>
      <c r="D238" s="19"/>
    </row>
    <row r="239" spans="2:4" x14ac:dyDescent="0.2">
      <c r="B239" s="19"/>
      <c r="C239" s="19"/>
      <c r="D239" s="19"/>
    </row>
    <row r="240" spans="2:4" x14ac:dyDescent="0.2">
      <c r="B240" s="19"/>
      <c r="C240" s="19"/>
      <c r="D240" s="19"/>
    </row>
    <row r="241" spans="2:4" x14ac:dyDescent="0.2">
      <c r="B241" s="19"/>
      <c r="C241" s="19"/>
      <c r="D241" s="19"/>
    </row>
    <row r="242" spans="2:4" x14ac:dyDescent="0.2">
      <c r="B242" s="19"/>
      <c r="C242" s="19"/>
      <c r="D242" s="19"/>
    </row>
    <row r="243" spans="2:4" x14ac:dyDescent="0.2">
      <c r="B243" s="19"/>
      <c r="C243" s="19"/>
      <c r="D243" s="19"/>
    </row>
    <row r="244" spans="2:4" x14ac:dyDescent="0.2">
      <c r="B244" s="19"/>
      <c r="C244" s="19"/>
      <c r="D244" s="19"/>
    </row>
    <row r="245" spans="2:4" x14ac:dyDescent="0.2">
      <c r="B245" s="19"/>
      <c r="C245" s="19"/>
      <c r="D245" s="19"/>
    </row>
    <row r="246" spans="2:4" x14ac:dyDescent="0.2">
      <c r="B246" s="19"/>
      <c r="C246" s="19"/>
      <c r="D246" s="19"/>
    </row>
    <row r="247" spans="2:4" x14ac:dyDescent="0.2">
      <c r="B247" s="19"/>
      <c r="C247" s="19"/>
      <c r="D247" s="19"/>
    </row>
    <row r="248" spans="2:4" x14ac:dyDescent="0.2">
      <c r="B248" s="19"/>
      <c r="C248" s="19"/>
      <c r="D248" s="19"/>
    </row>
    <row r="249" spans="2:4" x14ac:dyDescent="0.2">
      <c r="B249" s="19"/>
      <c r="C249" s="19"/>
      <c r="D249" s="19"/>
    </row>
    <row r="250" spans="2:4" x14ac:dyDescent="0.2">
      <c r="B250" s="19"/>
      <c r="C250" s="19"/>
      <c r="D250" s="19"/>
    </row>
    <row r="251" spans="2:4" x14ac:dyDescent="0.2">
      <c r="B251" s="19"/>
      <c r="C251" s="19"/>
      <c r="D251" s="19"/>
    </row>
    <row r="252" spans="2:4" x14ac:dyDescent="0.2">
      <c r="B252" s="19"/>
      <c r="C252" s="19"/>
      <c r="D252" s="19"/>
    </row>
    <row r="253" spans="2:4" x14ac:dyDescent="0.2">
      <c r="B253" s="19"/>
      <c r="C253" s="19"/>
      <c r="D253" s="19"/>
    </row>
    <row r="254" spans="2:4" x14ac:dyDescent="0.2">
      <c r="B254" s="19"/>
      <c r="C254" s="19"/>
      <c r="D254" s="19"/>
    </row>
    <row r="255" spans="2:4" x14ac:dyDescent="0.2">
      <c r="B255" s="19"/>
      <c r="C255" s="19"/>
      <c r="D255" s="19"/>
    </row>
    <row r="256" spans="2:4" x14ac:dyDescent="0.2">
      <c r="B256" s="19"/>
      <c r="C256" s="19"/>
      <c r="D256" s="19"/>
    </row>
    <row r="257" spans="2:4" x14ac:dyDescent="0.2">
      <c r="B257" s="19"/>
      <c r="C257" s="19"/>
      <c r="D257" s="19"/>
    </row>
    <row r="258" spans="2:4" x14ac:dyDescent="0.2">
      <c r="B258" s="19"/>
      <c r="C258" s="19"/>
      <c r="D258" s="19"/>
    </row>
    <row r="259" spans="2:4" x14ac:dyDescent="0.2">
      <c r="B259" s="19"/>
      <c r="C259" s="19"/>
      <c r="D259" s="19"/>
    </row>
    <row r="260" spans="2:4" x14ac:dyDescent="0.2">
      <c r="B260" s="19"/>
      <c r="C260" s="19"/>
      <c r="D260" s="19"/>
    </row>
    <row r="261" spans="2:4" x14ac:dyDescent="0.2">
      <c r="B261" s="19"/>
      <c r="C261" s="19"/>
      <c r="D261" s="19"/>
    </row>
    <row r="262" spans="2:4" x14ac:dyDescent="0.2">
      <c r="B262" s="19"/>
      <c r="C262" s="19"/>
      <c r="D262" s="19"/>
    </row>
    <row r="263" spans="2:4" x14ac:dyDescent="0.2">
      <c r="B263" s="19"/>
      <c r="C263" s="19"/>
      <c r="D263" s="19"/>
    </row>
    <row r="264" spans="2:4" x14ac:dyDescent="0.2">
      <c r="B264" s="19"/>
      <c r="C264" s="19"/>
      <c r="D264" s="19"/>
    </row>
    <row r="265" spans="2:4" x14ac:dyDescent="0.2">
      <c r="B265" s="19"/>
      <c r="C265" s="19"/>
      <c r="D265" s="19"/>
    </row>
    <row r="266" spans="2:4" x14ac:dyDescent="0.2">
      <c r="B266" s="19"/>
      <c r="C266" s="19"/>
      <c r="D266" s="19"/>
    </row>
    <row r="267" spans="2:4" x14ac:dyDescent="0.2">
      <c r="B267" s="19"/>
      <c r="C267" s="19"/>
      <c r="D267" s="19"/>
    </row>
    <row r="268" spans="2:4" x14ac:dyDescent="0.2">
      <c r="B268" s="19"/>
      <c r="C268" s="19"/>
      <c r="D268" s="19"/>
    </row>
    <row r="269" spans="2:4" x14ac:dyDescent="0.2">
      <c r="B269" s="19"/>
      <c r="C269" s="19"/>
      <c r="D269" s="19"/>
    </row>
    <row r="270" spans="2:4" x14ac:dyDescent="0.2">
      <c r="B270" s="19"/>
      <c r="C270" s="19"/>
      <c r="D270" s="19"/>
    </row>
    <row r="271" spans="2:4" x14ac:dyDescent="0.2">
      <c r="B271" s="19"/>
      <c r="C271" s="19"/>
      <c r="D271" s="19"/>
    </row>
    <row r="272" spans="2:4" x14ac:dyDescent="0.2">
      <c r="B272" s="19"/>
      <c r="C272" s="19"/>
      <c r="D272" s="19"/>
    </row>
    <row r="273" spans="2:4" x14ac:dyDescent="0.2">
      <c r="B273" s="19"/>
      <c r="C273" s="19"/>
      <c r="D273" s="19"/>
    </row>
    <row r="274" spans="2:4" x14ac:dyDescent="0.2">
      <c r="B274" s="19"/>
      <c r="C274" s="19"/>
      <c r="D274" s="19"/>
    </row>
    <row r="275" spans="2:4" x14ac:dyDescent="0.2">
      <c r="B275" s="19"/>
      <c r="C275" s="19"/>
      <c r="D275" s="19"/>
    </row>
    <row r="276" spans="2:4" x14ac:dyDescent="0.2">
      <c r="B276" s="19"/>
      <c r="C276" s="19"/>
      <c r="D276" s="19"/>
    </row>
    <row r="277" spans="2:4" x14ac:dyDescent="0.2">
      <c r="B277" s="19"/>
      <c r="C277" s="19"/>
      <c r="D277" s="19"/>
    </row>
    <row r="278" spans="2:4" x14ac:dyDescent="0.2">
      <c r="B278" s="19"/>
      <c r="C278" s="19"/>
      <c r="D278" s="19"/>
    </row>
    <row r="279" spans="2:4" x14ac:dyDescent="0.2">
      <c r="B279" s="19"/>
      <c r="C279" s="19"/>
      <c r="D279" s="19"/>
    </row>
    <row r="280" spans="2:4" x14ac:dyDescent="0.2">
      <c r="B280" s="19"/>
      <c r="C280" s="19"/>
      <c r="D280" s="19"/>
    </row>
    <row r="281" spans="2:4" x14ac:dyDescent="0.2">
      <c r="B281" s="19"/>
      <c r="C281" s="19"/>
      <c r="D281" s="19"/>
    </row>
    <row r="282" spans="2:4" x14ac:dyDescent="0.2">
      <c r="B282" s="19"/>
      <c r="C282" s="19"/>
      <c r="D282" s="19"/>
    </row>
    <row r="283" spans="2:4" x14ac:dyDescent="0.2">
      <c r="B283" s="19"/>
      <c r="C283" s="19"/>
      <c r="D283" s="19"/>
    </row>
    <row r="284" spans="2:4" x14ac:dyDescent="0.2">
      <c r="B284" s="19"/>
      <c r="C284" s="19"/>
      <c r="D284" s="19"/>
    </row>
    <row r="285" spans="2:4" x14ac:dyDescent="0.2">
      <c r="B285" s="19"/>
      <c r="C285" s="19"/>
      <c r="D285" s="19"/>
    </row>
    <row r="286" spans="2:4" x14ac:dyDescent="0.2">
      <c r="B286" s="19"/>
      <c r="C286" s="19"/>
      <c r="D286" s="19"/>
    </row>
    <row r="287" spans="2:4" x14ac:dyDescent="0.2">
      <c r="B287" s="19"/>
      <c r="C287" s="19"/>
      <c r="D287" s="19"/>
    </row>
    <row r="288" spans="2:4" x14ac:dyDescent="0.2">
      <c r="B288" s="19"/>
      <c r="C288" s="19"/>
      <c r="D288" s="19"/>
    </row>
    <row r="289" spans="2:4" x14ac:dyDescent="0.2">
      <c r="B289" s="19"/>
      <c r="C289" s="19"/>
      <c r="D289" s="19"/>
    </row>
    <row r="290" spans="2:4" x14ac:dyDescent="0.2">
      <c r="B290" s="19"/>
      <c r="C290" s="19"/>
      <c r="D290" s="19"/>
    </row>
    <row r="291" spans="2:4" x14ac:dyDescent="0.2">
      <c r="B291" s="19"/>
      <c r="C291" s="19"/>
      <c r="D291" s="19"/>
    </row>
    <row r="292" spans="2:4" x14ac:dyDescent="0.2">
      <c r="B292" s="19"/>
      <c r="C292" s="19"/>
      <c r="D292" s="19"/>
    </row>
    <row r="293" spans="2:4" x14ac:dyDescent="0.2">
      <c r="B293" s="19"/>
      <c r="C293" s="19"/>
      <c r="D293" s="19"/>
    </row>
    <row r="294" spans="2:4" x14ac:dyDescent="0.2">
      <c r="B294" s="19"/>
      <c r="C294" s="19"/>
      <c r="D294" s="19"/>
    </row>
    <row r="295" spans="2:4" x14ac:dyDescent="0.2">
      <c r="B295" s="19"/>
      <c r="C295" s="19"/>
      <c r="D295" s="19"/>
    </row>
    <row r="296" spans="2:4" x14ac:dyDescent="0.2">
      <c r="B296" s="19"/>
      <c r="C296" s="19"/>
      <c r="D296" s="19"/>
    </row>
    <row r="297" spans="2:4" x14ac:dyDescent="0.2">
      <c r="B297" s="19"/>
      <c r="C297" s="19"/>
      <c r="D297" s="19"/>
    </row>
    <row r="298" spans="2:4" x14ac:dyDescent="0.2">
      <c r="B298" s="19"/>
      <c r="C298" s="19"/>
      <c r="D298" s="19"/>
    </row>
    <row r="299" spans="2:4" x14ac:dyDescent="0.2">
      <c r="B299" s="19"/>
      <c r="C299" s="19"/>
      <c r="D299" s="19"/>
    </row>
    <row r="300" spans="2:4" x14ac:dyDescent="0.2">
      <c r="B300" s="19"/>
      <c r="C300" s="19"/>
      <c r="D300" s="19"/>
    </row>
    <row r="301" spans="2:4" x14ac:dyDescent="0.2">
      <c r="B301" s="19"/>
      <c r="C301" s="19"/>
      <c r="D301" s="19"/>
    </row>
    <row r="302" spans="2:4" x14ac:dyDescent="0.2">
      <c r="B302" s="19"/>
      <c r="C302" s="19"/>
      <c r="D302" s="19"/>
    </row>
    <row r="303" spans="2:4" x14ac:dyDescent="0.2">
      <c r="B303" s="19"/>
      <c r="C303" s="19"/>
      <c r="D303" s="19"/>
    </row>
    <row r="304" spans="2:4" x14ac:dyDescent="0.2">
      <c r="B304" s="19"/>
      <c r="C304" s="19"/>
      <c r="D304" s="19"/>
    </row>
    <row r="305" spans="2:4" x14ac:dyDescent="0.2">
      <c r="B305" s="19"/>
      <c r="C305" s="19"/>
      <c r="D305" s="19"/>
    </row>
    <row r="306" spans="2:4" x14ac:dyDescent="0.2">
      <c r="B306" s="19"/>
      <c r="C306" s="19"/>
      <c r="D306" s="19"/>
    </row>
    <row r="307" spans="2:4" x14ac:dyDescent="0.2">
      <c r="B307" s="19"/>
      <c r="C307" s="19"/>
      <c r="D307" s="19"/>
    </row>
    <row r="308" spans="2:4" x14ac:dyDescent="0.2">
      <c r="B308" s="19"/>
      <c r="C308" s="19"/>
      <c r="D308" s="19"/>
    </row>
    <row r="309" spans="2:4" x14ac:dyDescent="0.2">
      <c r="B309" s="19"/>
      <c r="C309" s="19"/>
      <c r="D309" s="19"/>
    </row>
    <row r="310" spans="2:4" x14ac:dyDescent="0.2">
      <c r="B310" s="19"/>
      <c r="C310" s="19"/>
      <c r="D310" s="19"/>
    </row>
    <row r="311" spans="2:4" x14ac:dyDescent="0.2">
      <c r="B311" s="19"/>
      <c r="C311" s="19"/>
      <c r="D311" s="19"/>
    </row>
    <row r="312" spans="2:4" x14ac:dyDescent="0.2">
      <c r="B312" s="19"/>
      <c r="C312" s="19"/>
      <c r="D312" s="19"/>
    </row>
    <row r="313" spans="2:4" x14ac:dyDescent="0.2">
      <c r="B313" s="19"/>
      <c r="C313" s="19"/>
      <c r="D313" s="19"/>
    </row>
    <row r="314" spans="2:4" x14ac:dyDescent="0.2">
      <c r="B314" s="19"/>
      <c r="C314" s="19"/>
      <c r="D314" s="19"/>
    </row>
    <row r="315" spans="2:4" x14ac:dyDescent="0.2">
      <c r="B315" s="19"/>
      <c r="C315" s="19"/>
      <c r="D315" s="19"/>
    </row>
    <row r="316" spans="2:4" x14ac:dyDescent="0.2">
      <c r="B316" s="19"/>
      <c r="C316" s="19"/>
      <c r="D316" s="19"/>
    </row>
    <row r="317" spans="2:4" x14ac:dyDescent="0.2">
      <c r="B317" s="19"/>
      <c r="C317" s="19"/>
      <c r="D317" s="19"/>
    </row>
    <row r="318" spans="2:4" x14ac:dyDescent="0.2">
      <c r="B318" s="19"/>
      <c r="C318" s="19"/>
      <c r="D318" s="19"/>
    </row>
    <row r="319" spans="2:4" x14ac:dyDescent="0.2">
      <c r="B319" s="19"/>
      <c r="C319" s="19"/>
      <c r="D319" s="19"/>
    </row>
    <row r="320" spans="2:4" x14ac:dyDescent="0.2">
      <c r="B320" s="19"/>
      <c r="C320" s="19"/>
      <c r="D320" s="19"/>
    </row>
    <row r="321" spans="2:4" x14ac:dyDescent="0.2">
      <c r="B321" s="19"/>
      <c r="C321" s="19"/>
      <c r="D321" s="19"/>
    </row>
    <row r="322" spans="2:4" x14ac:dyDescent="0.2">
      <c r="B322" s="19"/>
      <c r="C322" s="19"/>
      <c r="D322" s="19"/>
    </row>
    <row r="323" spans="2:4" x14ac:dyDescent="0.2">
      <c r="B323" s="19"/>
      <c r="C323" s="19"/>
      <c r="D323" s="19"/>
    </row>
    <row r="324" spans="2:4" x14ac:dyDescent="0.2">
      <c r="B324" s="19"/>
      <c r="C324" s="19"/>
      <c r="D324" s="19"/>
    </row>
    <row r="325" spans="2:4" x14ac:dyDescent="0.2">
      <c r="B325" s="19"/>
      <c r="C325" s="19"/>
      <c r="D325" s="19"/>
    </row>
    <row r="326" spans="2:4" x14ac:dyDescent="0.2">
      <c r="B326" s="19"/>
      <c r="C326" s="19"/>
      <c r="D326" s="19"/>
    </row>
    <row r="327" spans="2:4" x14ac:dyDescent="0.2">
      <c r="B327" s="19"/>
      <c r="C327" s="19"/>
      <c r="D327" s="19"/>
    </row>
    <row r="328" spans="2:4" x14ac:dyDescent="0.2">
      <c r="B328" s="19"/>
      <c r="C328" s="19"/>
      <c r="D328" s="19"/>
    </row>
    <row r="329" spans="2:4" x14ac:dyDescent="0.2">
      <c r="B329" s="19"/>
      <c r="C329" s="19"/>
      <c r="D329" s="19"/>
    </row>
    <row r="330" spans="2:4" x14ac:dyDescent="0.2">
      <c r="B330" s="19"/>
      <c r="C330" s="19"/>
      <c r="D330" s="19"/>
    </row>
    <row r="331" spans="2:4" x14ac:dyDescent="0.2">
      <c r="B331" s="19"/>
      <c r="C331" s="19"/>
      <c r="D331" s="19"/>
    </row>
    <row r="332" spans="2:4" x14ac:dyDescent="0.2">
      <c r="B332" s="19"/>
      <c r="C332" s="19"/>
      <c r="D332" s="19"/>
    </row>
    <row r="333" spans="2:4" x14ac:dyDescent="0.2">
      <c r="B333" s="19"/>
      <c r="C333" s="19"/>
      <c r="D333" s="19"/>
    </row>
    <row r="334" spans="2:4" x14ac:dyDescent="0.2">
      <c r="B334" s="19"/>
      <c r="C334" s="19"/>
      <c r="D334" s="19"/>
    </row>
    <row r="335" spans="2:4" x14ac:dyDescent="0.2">
      <c r="B335" s="19"/>
      <c r="C335" s="19"/>
      <c r="D335" s="19"/>
    </row>
    <row r="336" spans="2:4" x14ac:dyDescent="0.2">
      <c r="B336" s="19"/>
      <c r="C336" s="19"/>
      <c r="D336" s="19"/>
    </row>
    <row r="337" spans="2:4" x14ac:dyDescent="0.2">
      <c r="B337" s="19"/>
      <c r="C337" s="19"/>
      <c r="D337" s="19"/>
    </row>
    <row r="338" spans="2:4" x14ac:dyDescent="0.2">
      <c r="B338" s="19"/>
      <c r="C338" s="19"/>
      <c r="D338" s="19"/>
    </row>
    <row r="339" spans="2:4" x14ac:dyDescent="0.2">
      <c r="B339" s="19"/>
      <c r="C339" s="19"/>
      <c r="D339" s="19"/>
    </row>
    <row r="340" spans="2:4" x14ac:dyDescent="0.2">
      <c r="B340" s="19"/>
      <c r="C340" s="19"/>
      <c r="D340" s="19"/>
    </row>
    <row r="341" spans="2:4" x14ac:dyDescent="0.2">
      <c r="B341" s="19"/>
      <c r="C341" s="19"/>
      <c r="D341" s="19"/>
    </row>
    <row r="342" spans="2:4" x14ac:dyDescent="0.2">
      <c r="B342" s="19"/>
      <c r="C342" s="19"/>
      <c r="D342" s="19"/>
    </row>
    <row r="343" spans="2:4" x14ac:dyDescent="0.2">
      <c r="B343" s="19"/>
      <c r="C343" s="19"/>
      <c r="D343" s="19"/>
    </row>
    <row r="344" spans="2:4" x14ac:dyDescent="0.2">
      <c r="B344" s="19"/>
      <c r="C344" s="19"/>
      <c r="D344" s="19"/>
    </row>
    <row r="345" spans="2:4" x14ac:dyDescent="0.2">
      <c r="B345" s="19"/>
      <c r="C345" s="19"/>
      <c r="D345" s="19"/>
    </row>
    <row r="346" spans="2:4" x14ac:dyDescent="0.2">
      <c r="B346" s="19"/>
      <c r="C346" s="19"/>
      <c r="D346" s="19"/>
    </row>
    <row r="347" spans="2:4" x14ac:dyDescent="0.2">
      <c r="B347" s="19"/>
      <c r="C347" s="19"/>
      <c r="D347" s="19"/>
    </row>
    <row r="348" spans="2:4" x14ac:dyDescent="0.2">
      <c r="B348" s="19"/>
      <c r="C348" s="19"/>
      <c r="D348" s="19"/>
    </row>
    <row r="349" spans="2:4" x14ac:dyDescent="0.2">
      <c r="B349" s="19"/>
      <c r="C349" s="19"/>
      <c r="D349" s="19"/>
    </row>
    <row r="350" spans="2:4" x14ac:dyDescent="0.2">
      <c r="B350" s="19"/>
      <c r="C350" s="19"/>
      <c r="D350" s="19"/>
    </row>
    <row r="351" spans="2:4" x14ac:dyDescent="0.2">
      <c r="B351" s="19"/>
      <c r="C351" s="19"/>
      <c r="D351" s="19"/>
    </row>
    <row r="352" spans="2:4" x14ac:dyDescent="0.2">
      <c r="B352" s="19"/>
      <c r="C352" s="19"/>
      <c r="D352" s="19"/>
    </row>
    <row r="353" spans="2:4" x14ac:dyDescent="0.2">
      <c r="B353" s="19"/>
      <c r="C353" s="19"/>
      <c r="D353" s="19"/>
    </row>
    <row r="354" spans="2:4" x14ac:dyDescent="0.2">
      <c r="B354" s="19"/>
      <c r="C354" s="19"/>
      <c r="D354" s="19"/>
    </row>
    <row r="355" spans="2:4" x14ac:dyDescent="0.2">
      <c r="B355" s="19"/>
      <c r="C355" s="19"/>
      <c r="D355" s="19"/>
    </row>
    <row r="356" spans="2:4" x14ac:dyDescent="0.2">
      <c r="B356" s="19"/>
      <c r="C356" s="19"/>
      <c r="D356" s="19"/>
    </row>
    <row r="357" spans="2:4" x14ac:dyDescent="0.2">
      <c r="B357" s="19"/>
      <c r="C357" s="19"/>
      <c r="D357" s="19"/>
    </row>
    <row r="358" spans="2:4" x14ac:dyDescent="0.2">
      <c r="B358" s="19"/>
      <c r="C358" s="19"/>
      <c r="D358" s="19"/>
    </row>
    <row r="359" spans="2:4" x14ac:dyDescent="0.2">
      <c r="B359" s="19"/>
      <c r="C359" s="19"/>
      <c r="D359" s="19"/>
    </row>
    <row r="360" spans="2:4" x14ac:dyDescent="0.2">
      <c r="B360" s="19"/>
      <c r="C360" s="19"/>
      <c r="D360" s="19"/>
    </row>
    <row r="361" spans="2:4" x14ac:dyDescent="0.2">
      <c r="B361" s="19"/>
      <c r="C361" s="19"/>
      <c r="D361" s="19"/>
    </row>
    <row r="362" spans="2:4" x14ac:dyDescent="0.2">
      <c r="B362" s="19"/>
      <c r="C362" s="19"/>
      <c r="D362" s="19"/>
    </row>
    <row r="363" spans="2:4" x14ac:dyDescent="0.2">
      <c r="B363" s="19"/>
      <c r="C363" s="19"/>
      <c r="D363" s="19"/>
    </row>
    <row r="364" spans="2:4" x14ac:dyDescent="0.2">
      <c r="B364" s="19"/>
      <c r="C364" s="19"/>
      <c r="D364" s="19"/>
    </row>
    <row r="365" spans="2:4" x14ac:dyDescent="0.2">
      <c r="B365" s="19"/>
      <c r="C365" s="19"/>
      <c r="D365" s="19"/>
    </row>
    <row r="366" spans="2:4" x14ac:dyDescent="0.2">
      <c r="B366" s="19"/>
      <c r="C366" s="19"/>
      <c r="D366" s="19"/>
    </row>
    <row r="367" spans="2:4" x14ac:dyDescent="0.2">
      <c r="B367" s="19"/>
      <c r="C367" s="19"/>
      <c r="D367" s="19"/>
    </row>
    <row r="368" spans="2:4" x14ac:dyDescent="0.2">
      <c r="B368" s="19"/>
      <c r="C368" s="19"/>
      <c r="D368" s="19"/>
    </row>
    <row r="369" spans="2:4" x14ac:dyDescent="0.2">
      <c r="B369" s="19"/>
      <c r="C369" s="19"/>
      <c r="D369" s="19"/>
    </row>
    <row r="370" spans="2:4" x14ac:dyDescent="0.2">
      <c r="B370" s="19"/>
      <c r="C370" s="19"/>
      <c r="D370" s="19"/>
    </row>
    <row r="371" spans="2:4" x14ac:dyDescent="0.2">
      <c r="B371" s="19"/>
      <c r="C371" s="19"/>
      <c r="D371" s="19"/>
    </row>
    <row r="372" spans="2:4" x14ac:dyDescent="0.2">
      <c r="B372" s="19"/>
      <c r="C372" s="19"/>
      <c r="D372" s="19"/>
    </row>
    <row r="373" spans="2:4" x14ac:dyDescent="0.2">
      <c r="B373" s="19"/>
      <c r="C373" s="19"/>
      <c r="D373" s="19"/>
    </row>
    <row r="374" spans="2:4" x14ac:dyDescent="0.2">
      <c r="B374" s="19"/>
      <c r="C374" s="19"/>
      <c r="D374" s="19"/>
    </row>
    <row r="375" spans="2:4" x14ac:dyDescent="0.2">
      <c r="B375" s="19"/>
      <c r="C375" s="19"/>
      <c r="D375" s="19"/>
    </row>
    <row r="376" spans="2:4" x14ac:dyDescent="0.2">
      <c r="B376" s="19"/>
      <c r="C376" s="19"/>
      <c r="D376" s="19"/>
    </row>
    <row r="377" spans="2:4" x14ac:dyDescent="0.2">
      <c r="B377" s="19"/>
      <c r="C377" s="19"/>
      <c r="D377" s="19"/>
    </row>
    <row r="378" spans="2:4" x14ac:dyDescent="0.2">
      <c r="B378" s="19"/>
      <c r="C378" s="19"/>
      <c r="D378" s="19"/>
    </row>
    <row r="379" spans="2:4" x14ac:dyDescent="0.2">
      <c r="B379" s="19"/>
      <c r="C379" s="19"/>
      <c r="D379" s="19"/>
    </row>
    <row r="380" spans="2:4" x14ac:dyDescent="0.2">
      <c r="B380" s="19"/>
      <c r="C380" s="19"/>
      <c r="D380" s="19"/>
    </row>
    <row r="381" spans="2:4" x14ac:dyDescent="0.2">
      <c r="B381" s="19"/>
      <c r="C381" s="19"/>
      <c r="D381" s="19"/>
    </row>
    <row r="382" spans="2:4" x14ac:dyDescent="0.2">
      <c r="B382" s="19"/>
      <c r="C382" s="19"/>
      <c r="D382" s="19"/>
    </row>
    <row r="383" spans="2:4" x14ac:dyDescent="0.2">
      <c r="B383" s="19"/>
      <c r="C383" s="19"/>
      <c r="D383" s="19"/>
    </row>
    <row r="384" spans="2:4" x14ac:dyDescent="0.2">
      <c r="B384" s="19"/>
      <c r="C384" s="19"/>
      <c r="D384" s="19"/>
    </row>
    <row r="385" spans="2:4" x14ac:dyDescent="0.2">
      <c r="B385" s="19"/>
      <c r="C385" s="19"/>
      <c r="D385" s="19"/>
    </row>
    <row r="386" spans="2:4" x14ac:dyDescent="0.2">
      <c r="B386" s="19"/>
      <c r="C386" s="19"/>
      <c r="D386" s="19"/>
    </row>
    <row r="387" spans="2:4" x14ac:dyDescent="0.2">
      <c r="B387" s="19"/>
      <c r="C387" s="19"/>
      <c r="D387" s="19"/>
    </row>
    <row r="388" spans="2:4" x14ac:dyDescent="0.2">
      <c r="B388" s="19"/>
      <c r="C388" s="19"/>
      <c r="D388" s="19"/>
    </row>
    <row r="389" spans="2:4" x14ac:dyDescent="0.2">
      <c r="B389" s="19"/>
      <c r="C389" s="19"/>
      <c r="D389" s="19"/>
    </row>
    <row r="390" spans="2:4" x14ac:dyDescent="0.2">
      <c r="B390" s="19"/>
      <c r="C390" s="19"/>
      <c r="D390" s="19"/>
    </row>
    <row r="391" spans="2:4" x14ac:dyDescent="0.2">
      <c r="B391" s="19"/>
      <c r="C391" s="19"/>
      <c r="D391" s="19"/>
    </row>
    <row r="392" spans="2:4" x14ac:dyDescent="0.2">
      <c r="B392" s="19"/>
      <c r="C392" s="19"/>
      <c r="D392" s="19"/>
    </row>
    <row r="393" spans="2:4" x14ac:dyDescent="0.2">
      <c r="B393" s="19"/>
      <c r="C393" s="19"/>
      <c r="D393" s="19"/>
    </row>
    <row r="394" spans="2:4" x14ac:dyDescent="0.2">
      <c r="B394" s="19"/>
      <c r="C394" s="19"/>
      <c r="D394" s="19"/>
    </row>
    <row r="395" spans="2:4" x14ac:dyDescent="0.2">
      <c r="B395" s="19"/>
      <c r="C395" s="19"/>
      <c r="D395" s="19"/>
    </row>
    <row r="396" spans="2:4" x14ac:dyDescent="0.2">
      <c r="B396" s="19"/>
      <c r="C396" s="19"/>
      <c r="D396" s="19"/>
    </row>
    <row r="397" spans="2:4" x14ac:dyDescent="0.2">
      <c r="B397" s="19"/>
      <c r="C397" s="19"/>
      <c r="D397" s="19"/>
    </row>
    <row r="398" spans="2:4" x14ac:dyDescent="0.2">
      <c r="B398" s="19"/>
      <c r="C398" s="19"/>
      <c r="D398" s="19"/>
    </row>
    <row r="399" spans="2:4" x14ac:dyDescent="0.2">
      <c r="B399" s="19"/>
      <c r="C399" s="19"/>
      <c r="D399" s="19"/>
    </row>
    <row r="400" spans="2:4" x14ac:dyDescent="0.2">
      <c r="B400" s="19"/>
      <c r="C400" s="19"/>
      <c r="D400" s="19"/>
    </row>
    <row r="401" spans="2:4" x14ac:dyDescent="0.2">
      <c r="B401" s="19"/>
      <c r="C401" s="19"/>
      <c r="D401" s="19"/>
    </row>
    <row r="402" spans="2:4" x14ac:dyDescent="0.2">
      <c r="B402" s="19"/>
      <c r="C402" s="19"/>
      <c r="D402" s="19"/>
    </row>
    <row r="403" spans="2:4" x14ac:dyDescent="0.2">
      <c r="B403" s="19"/>
      <c r="C403" s="19"/>
      <c r="D403" s="19"/>
    </row>
    <row r="404" spans="2:4" x14ac:dyDescent="0.2">
      <c r="B404" s="19"/>
      <c r="C404" s="19"/>
      <c r="D404" s="19"/>
    </row>
    <row r="405" spans="2:4" x14ac:dyDescent="0.2">
      <c r="B405" s="19"/>
      <c r="C405" s="19"/>
      <c r="D405" s="19"/>
    </row>
    <row r="406" spans="2:4" x14ac:dyDescent="0.2">
      <c r="B406" s="19"/>
      <c r="C406" s="19"/>
      <c r="D406" s="19"/>
    </row>
    <row r="407" spans="2:4" x14ac:dyDescent="0.2">
      <c r="B407" s="19"/>
      <c r="C407" s="19"/>
      <c r="D407" s="19"/>
    </row>
    <row r="408" spans="2:4" x14ac:dyDescent="0.2">
      <c r="B408" s="19"/>
      <c r="C408" s="19"/>
      <c r="D408" s="19"/>
    </row>
    <row r="409" spans="2:4" x14ac:dyDescent="0.2">
      <c r="B409" s="19"/>
      <c r="C409" s="19"/>
      <c r="D409" s="19"/>
    </row>
    <row r="410" spans="2:4" x14ac:dyDescent="0.2">
      <c r="B410" s="19"/>
      <c r="C410" s="19"/>
      <c r="D410" s="19"/>
    </row>
    <row r="411" spans="2:4" x14ac:dyDescent="0.2">
      <c r="B411" s="19"/>
      <c r="C411" s="19"/>
      <c r="D411" s="19"/>
    </row>
    <row r="412" spans="2:4" x14ac:dyDescent="0.2">
      <c r="B412" s="19"/>
      <c r="C412" s="19"/>
      <c r="D412" s="19"/>
    </row>
    <row r="413" spans="2:4" x14ac:dyDescent="0.2">
      <c r="B413" s="19"/>
      <c r="C413" s="19"/>
      <c r="D413" s="19"/>
    </row>
    <row r="414" spans="2:4" x14ac:dyDescent="0.2">
      <c r="B414" s="19"/>
      <c r="C414" s="19"/>
      <c r="D414" s="19"/>
    </row>
    <row r="415" spans="2:4" x14ac:dyDescent="0.2">
      <c r="B415" s="19"/>
      <c r="C415" s="19"/>
      <c r="D415" s="19"/>
    </row>
    <row r="416" spans="2:4" x14ac:dyDescent="0.2">
      <c r="B416" s="19"/>
      <c r="C416" s="19"/>
      <c r="D416" s="19"/>
    </row>
    <row r="417" spans="2:4" x14ac:dyDescent="0.2">
      <c r="B417" s="19"/>
      <c r="C417" s="19"/>
      <c r="D417" s="19"/>
    </row>
    <row r="418" spans="2:4" x14ac:dyDescent="0.2">
      <c r="B418" s="19"/>
      <c r="C418" s="19"/>
      <c r="D418" s="19"/>
    </row>
    <row r="419" spans="2:4" x14ac:dyDescent="0.2">
      <c r="B419" s="19"/>
      <c r="C419" s="19"/>
      <c r="D419" s="19"/>
    </row>
    <row r="420" spans="2:4" x14ac:dyDescent="0.2">
      <c r="B420" s="19"/>
      <c r="C420" s="19"/>
      <c r="D420" s="19"/>
    </row>
    <row r="421" spans="2:4" x14ac:dyDescent="0.2">
      <c r="B421" s="19"/>
      <c r="C421" s="19"/>
      <c r="D421" s="19"/>
    </row>
    <row r="422" spans="2:4" x14ac:dyDescent="0.2">
      <c r="B422" s="19"/>
      <c r="C422" s="19"/>
      <c r="D422" s="19"/>
    </row>
    <row r="423" spans="2:4" x14ac:dyDescent="0.2">
      <c r="B423" s="19"/>
      <c r="C423" s="19"/>
      <c r="D423" s="19"/>
    </row>
    <row r="424" spans="2:4" x14ac:dyDescent="0.2">
      <c r="B424" s="19"/>
      <c r="C424" s="19"/>
      <c r="D424" s="19"/>
    </row>
    <row r="425" spans="2:4" x14ac:dyDescent="0.2">
      <c r="B425" s="19"/>
      <c r="C425" s="19"/>
      <c r="D425" s="19"/>
    </row>
    <row r="426" spans="2:4" x14ac:dyDescent="0.2">
      <c r="B426" s="19"/>
      <c r="C426" s="19"/>
      <c r="D426" s="19"/>
    </row>
    <row r="427" spans="2:4" x14ac:dyDescent="0.2">
      <c r="B427" s="19"/>
      <c r="C427" s="19"/>
      <c r="D427" s="19"/>
    </row>
    <row r="428" spans="2:4" x14ac:dyDescent="0.2">
      <c r="B428" s="19"/>
      <c r="C428" s="19"/>
      <c r="D428" s="19"/>
    </row>
    <row r="429" spans="2:4" x14ac:dyDescent="0.2">
      <c r="B429" s="19"/>
      <c r="C429" s="19"/>
      <c r="D429" s="19"/>
    </row>
    <row r="430" spans="2:4" x14ac:dyDescent="0.2">
      <c r="B430" s="19"/>
      <c r="C430" s="19"/>
      <c r="D430" s="19"/>
    </row>
    <row r="431" spans="2:4" x14ac:dyDescent="0.2">
      <c r="B431" s="19"/>
      <c r="C431" s="19"/>
      <c r="D431" s="19"/>
    </row>
    <row r="432" spans="2:4" x14ac:dyDescent="0.2">
      <c r="B432" s="19"/>
      <c r="C432" s="19"/>
      <c r="D432" s="19"/>
    </row>
    <row r="433" spans="2:4" x14ac:dyDescent="0.2">
      <c r="B433" s="19"/>
      <c r="C433" s="19"/>
      <c r="D433" s="19"/>
    </row>
    <row r="434" spans="2:4" x14ac:dyDescent="0.2">
      <c r="B434" s="19"/>
      <c r="C434" s="19"/>
      <c r="D434" s="19"/>
    </row>
    <row r="435" spans="2:4" x14ac:dyDescent="0.2">
      <c r="B435" s="19"/>
      <c r="C435" s="19"/>
      <c r="D435" s="19"/>
    </row>
    <row r="436" spans="2:4" x14ac:dyDescent="0.2">
      <c r="B436" s="19"/>
      <c r="C436" s="19"/>
      <c r="D436" s="19"/>
    </row>
    <row r="437" spans="2:4" x14ac:dyDescent="0.2">
      <c r="B437" s="19"/>
      <c r="C437" s="19"/>
      <c r="D437" s="19"/>
    </row>
    <row r="438" spans="2:4" x14ac:dyDescent="0.2">
      <c r="B438" s="19"/>
      <c r="C438" s="19"/>
      <c r="D438" s="19"/>
    </row>
    <row r="439" spans="2:4" x14ac:dyDescent="0.2">
      <c r="B439" s="19"/>
      <c r="C439" s="19"/>
      <c r="D439" s="19"/>
    </row>
    <row r="440" spans="2:4" x14ac:dyDescent="0.2">
      <c r="B440" s="19"/>
      <c r="C440" s="19"/>
      <c r="D440" s="19"/>
    </row>
    <row r="441" spans="2:4" x14ac:dyDescent="0.2">
      <c r="B441" s="19"/>
      <c r="C441" s="19"/>
      <c r="D441" s="19"/>
    </row>
    <row r="442" spans="2:4" x14ac:dyDescent="0.2">
      <c r="B442" s="19"/>
      <c r="C442" s="19"/>
      <c r="D442" s="19"/>
    </row>
    <row r="443" spans="2:4" x14ac:dyDescent="0.2">
      <c r="B443" s="19"/>
      <c r="C443" s="19"/>
      <c r="D443" s="19"/>
    </row>
    <row r="444" spans="2:4" x14ac:dyDescent="0.2">
      <c r="B444" s="19"/>
      <c r="C444" s="19"/>
      <c r="D444" s="19"/>
    </row>
    <row r="445" spans="2:4" x14ac:dyDescent="0.2">
      <c r="B445" s="19"/>
      <c r="C445" s="19"/>
      <c r="D445" s="19"/>
    </row>
    <row r="446" spans="2:4" x14ac:dyDescent="0.2">
      <c r="B446" s="19"/>
      <c r="C446" s="19"/>
      <c r="D446" s="19"/>
    </row>
    <row r="447" spans="2:4" x14ac:dyDescent="0.2">
      <c r="B447" s="19"/>
      <c r="C447" s="19"/>
      <c r="D447" s="19"/>
    </row>
    <row r="448" spans="2:4" x14ac:dyDescent="0.2">
      <c r="B448" s="19"/>
      <c r="C448" s="19"/>
      <c r="D448" s="19"/>
    </row>
    <row r="449" spans="2:4" x14ac:dyDescent="0.2">
      <c r="B449" s="19"/>
      <c r="C449" s="19"/>
      <c r="D449" s="19"/>
    </row>
    <row r="450" spans="2:4" x14ac:dyDescent="0.2">
      <c r="B450" s="19"/>
      <c r="C450" s="19"/>
      <c r="D450" s="19"/>
    </row>
    <row r="451" spans="2:4" x14ac:dyDescent="0.2">
      <c r="B451" s="19"/>
      <c r="C451" s="19"/>
      <c r="D451" s="19"/>
    </row>
    <row r="452" spans="2:4" x14ac:dyDescent="0.2">
      <c r="B452" s="19"/>
      <c r="C452" s="19"/>
      <c r="D452" s="19"/>
    </row>
    <row r="453" spans="2:4" x14ac:dyDescent="0.2">
      <c r="B453" s="19"/>
      <c r="C453" s="19"/>
      <c r="D453" s="19"/>
    </row>
    <row r="454" spans="2:4" x14ac:dyDescent="0.2">
      <c r="B454" s="19"/>
      <c r="C454" s="19"/>
      <c r="D454" s="19"/>
    </row>
    <row r="455" spans="2:4" x14ac:dyDescent="0.2">
      <c r="B455" s="19"/>
      <c r="C455" s="19"/>
      <c r="D455" s="19"/>
    </row>
    <row r="456" spans="2:4" x14ac:dyDescent="0.2">
      <c r="B456" s="19"/>
      <c r="C456" s="19"/>
      <c r="D456" s="19"/>
    </row>
    <row r="457" spans="2:4" x14ac:dyDescent="0.2">
      <c r="B457" s="19"/>
      <c r="C457" s="19"/>
      <c r="D457" s="19"/>
    </row>
    <row r="458" spans="2:4" x14ac:dyDescent="0.2">
      <c r="B458" s="19"/>
      <c r="C458" s="19"/>
      <c r="D458" s="19"/>
    </row>
    <row r="459" spans="2:4" x14ac:dyDescent="0.2">
      <c r="B459" s="19"/>
      <c r="C459" s="19"/>
      <c r="D459" s="19"/>
    </row>
    <row r="460" spans="2:4" x14ac:dyDescent="0.2">
      <c r="B460" s="19"/>
      <c r="C460" s="19"/>
      <c r="D460" s="19"/>
    </row>
    <row r="461" spans="2:4" x14ac:dyDescent="0.2">
      <c r="B461" s="19"/>
      <c r="C461" s="19"/>
      <c r="D461" s="19"/>
    </row>
    <row r="462" spans="2:4" x14ac:dyDescent="0.2">
      <c r="B462" s="19"/>
      <c r="C462" s="19"/>
      <c r="D462" s="19"/>
    </row>
    <row r="463" spans="2:4" x14ac:dyDescent="0.2">
      <c r="B463" s="19"/>
      <c r="C463" s="19"/>
      <c r="D463" s="19"/>
    </row>
    <row r="464" spans="2:4" x14ac:dyDescent="0.2">
      <c r="B464" s="19"/>
      <c r="C464" s="19"/>
      <c r="D464" s="19"/>
    </row>
    <row r="465" spans="2:4" x14ac:dyDescent="0.2">
      <c r="B465" s="19"/>
      <c r="C465" s="19"/>
      <c r="D465" s="19"/>
    </row>
    <row r="466" spans="2:4" x14ac:dyDescent="0.2">
      <c r="B466" s="19"/>
      <c r="C466" s="19"/>
      <c r="D466" s="19"/>
    </row>
    <row r="467" spans="2:4" x14ac:dyDescent="0.2">
      <c r="B467" s="19"/>
      <c r="C467" s="19"/>
      <c r="D467" s="19"/>
    </row>
    <row r="468" spans="2:4" x14ac:dyDescent="0.2">
      <c r="B468" s="19"/>
      <c r="C468" s="19"/>
      <c r="D468" s="19"/>
    </row>
    <row r="469" spans="2:4" x14ac:dyDescent="0.2">
      <c r="B469" s="19"/>
      <c r="C469" s="19"/>
      <c r="D469" s="19"/>
    </row>
    <row r="470" spans="2:4" x14ac:dyDescent="0.2">
      <c r="B470" s="19"/>
      <c r="C470" s="19"/>
      <c r="D470" s="19"/>
    </row>
    <row r="471" spans="2:4" x14ac:dyDescent="0.2">
      <c r="B471" s="19"/>
      <c r="C471" s="19"/>
      <c r="D471" s="19"/>
    </row>
    <row r="472" spans="2:4" x14ac:dyDescent="0.2">
      <c r="B472" s="19"/>
      <c r="C472" s="19"/>
      <c r="D472" s="19"/>
    </row>
    <row r="473" spans="2:4" x14ac:dyDescent="0.2">
      <c r="B473" s="19"/>
      <c r="C473" s="19"/>
      <c r="D473" s="19"/>
    </row>
    <row r="474" spans="2:4" x14ac:dyDescent="0.2">
      <c r="B474" s="19"/>
      <c r="C474" s="19"/>
      <c r="D474" s="19"/>
    </row>
    <row r="475" spans="2:4" x14ac:dyDescent="0.2">
      <c r="B475" s="19"/>
      <c r="C475" s="19"/>
      <c r="D475" s="19"/>
    </row>
    <row r="476" spans="2:4" x14ac:dyDescent="0.2">
      <c r="B476" s="19"/>
      <c r="C476" s="19"/>
      <c r="D476" s="19"/>
    </row>
    <row r="477" spans="2:4" x14ac:dyDescent="0.2">
      <c r="B477" s="19"/>
      <c r="C477" s="19"/>
      <c r="D477" s="19"/>
    </row>
    <row r="478" spans="2:4" x14ac:dyDescent="0.2">
      <c r="B478" s="19"/>
      <c r="C478" s="19"/>
      <c r="D478" s="19"/>
    </row>
    <row r="479" spans="2:4" x14ac:dyDescent="0.2">
      <c r="B479" s="19"/>
      <c r="C479" s="19"/>
      <c r="D479" s="19"/>
    </row>
    <row r="480" spans="2:4" x14ac:dyDescent="0.2">
      <c r="B480" s="19"/>
      <c r="C480" s="19"/>
      <c r="D480" s="19"/>
    </row>
    <row r="481" spans="2:4" x14ac:dyDescent="0.2">
      <c r="B481" s="19"/>
      <c r="C481" s="19"/>
      <c r="D481" s="19"/>
    </row>
    <row r="482" spans="2:4" x14ac:dyDescent="0.2">
      <c r="B482" s="19"/>
      <c r="C482" s="19"/>
      <c r="D482" s="19"/>
    </row>
    <row r="483" spans="2:4" x14ac:dyDescent="0.2">
      <c r="B483" s="19"/>
      <c r="C483" s="19"/>
      <c r="D483" s="19"/>
    </row>
    <row r="484" spans="2:4" x14ac:dyDescent="0.2">
      <c r="B484" s="19"/>
      <c r="C484" s="19"/>
      <c r="D484" s="19"/>
    </row>
    <row r="485" spans="2:4" x14ac:dyDescent="0.2">
      <c r="B485" s="19"/>
      <c r="C485" s="19"/>
      <c r="D485" s="19"/>
    </row>
    <row r="486" spans="2:4" x14ac:dyDescent="0.2">
      <c r="B486" s="19"/>
      <c r="C486" s="19"/>
      <c r="D486" s="19"/>
    </row>
    <row r="487" spans="2:4" x14ac:dyDescent="0.2">
      <c r="B487" s="19"/>
      <c r="C487" s="19"/>
      <c r="D487" s="19"/>
    </row>
    <row r="488" spans="2:4" x14ac:dyDescent="0.2">
      <c r="B488" s="19"/>
      <c r="C488" s="19"/>
      <c r="D488" s="19"/>
    </row>
    <row r="489" spans="2:4" x14ac:dyDescent="0.2">
      <c r="B489" s="19"/>
      <c r="C489" s="19"/>
      <c r="D489" s="19"/>
    </row>
    <row r="490" spans="2:4" x14ac:dyDescent="0.2">
      <c r="B490" s="19"/>
      <c r="C490" s="19"/>
      <c r="D490" s="19"/>
    </row>
    <row r="491" spans="2:4" x14ac:dyDescent="0.2">
      <c r="B491" s="19"/>
      <c r="C491" s="19"/>
      <c r="D491" s="19"/>
    </row>
    <row r="492" spans="2:4" x14ac:dyDescent="0.2">
      <c r="B492" s="19"/>
      <c r="C492" s="19"/>
      <c r="D492" s="19"/>
    </row>
    <row r="493" spans="2:4" x14ac:dyDescent="0.2">
      <c r="B493" s="19"/>
      <c r="C493" s="19"/>
      <c r="D493" s="19"/>
    </row>
    <row r="494" spans="2:4" x14ac:dyDescent="0.2">
      <c r="B494" s="19"/>
      <c r="C494" s="19"/>
      <c r="D494" s="19"/>
    </row>
    <row r="495" spans="2:4" x14ac:dyDescent="0.2">
      <c r="B495" s="19"/>
      <c r="C495" s="19"/>
      <c r="D495" s="19"/>
    </row>
    <row r="496" spans="2:4" x14ac:dyDescent="0.2">
      <c r="B496" s="19"/>
      <c r="C496" s="19"/>
      <c r="D496" s="19"/>
    </row>
    <row r="497" spans="2:4" x14ac:dyDescent="0.2">
      <c r="B497" s="19"/>
      <c r="C497" s="19"/>
      <c r="D497" s="19"/>
    </row>
    <row r="498" spans="2:4" x14ac:dyDescent="0.2">
      <c r="B498" s="19"/>
      <c r="C498" s="19"/>
      <c r="D498" s="19"/>
    </row>
    <row r="499" spans="2:4" x14ac:dyDescent="0.2">
      <c r="B499" s="19"/>
      <c r="C499" s="19"/>
      <c r="D499" s="19"/>
    </row>
    <row r="500" spans="2:4" x14ac:dyDescent="0.2">
      <c r="B500" s="19"/>
      <c r="C500" s="19"/>
      <c r="D500" s="19"/>
    </row>
    <row r="501" spans="2:4" x14ac:dyDescent="0.2">
      <c r="B501" s="19"/>
      <c r="C501" s="19"/>
      <c r="D501" s="19"/>
    </row>
    <row r="502" spans="2:4" x14ac:dyDescent="0.2">
      <c r="B502" s="19"/>
      <c r="C502" s="19"/>
      <c r="D502" s="19"/>
    </row>
    <row r="503" spans="2:4" x14ac:dyDescent="0.2">
      <c r="B503" s="19"/>
      <c r="C503" s="19"/>
      <c r="D503" s="19"/>
    </row>
    <row r="504" spans="2:4" x14ac:dyDescent="0.2">
      <c r="B504" s="19"/>
      <c r="C504" s="19"/>
      <c r="D504" s="19"/>
    </row>
    <row r="505" spans="2:4" x14ac:dyDescent="0.2">
      <c r="B505" s="19"/>
      <c r="C505" s="19"/>
      <c r="D505" s="19"/>
    </row>
    <row r="506" spans="2:4" x14ac:dyDescent="0.2">
      <c r="B506" s="19"/>
      <c r="C506" s="19"/>
      <c r="D506" s="19"/>
    </row>
    <row r="507" spans="2:4" x14ac:dyDescent="0.2">
      <c r="B507" s="19"/>
      <c r="C507" s="19"/>
      <c r="D507" s="19"/>
    </row>
    <row r="508" spans="2:4" x14ac:dyDescent="0.2">
      <c r="B508" s="19"/>
      <c r="C508" s="19"/>
      <c r="D508" s="19"/>
    </row>
    <row r="509" spans="2:4" x14ac:dyDescent="0.2">
      <c r="B509" s="19"/>
      <c r="C509" s="19"/>
      <c r="D509" s="19"/>
    </row>
    <row r="510" spans="2:4" x14ac:dyDescent="0.2">
      <c r="B510" s="19"/>
      <c r="C510" s="19"/>
      <c r="D510" s="19"/>
    </row>
    <row r="511" spans="2:4" x14ac:dyDescent="0.2">
      <c r="B511" s="19"/>
      <c r="C511" s="19"/>
      <c r="D511" s="19"/>
    </row>
    <row r="512" spans="2:4" x14ac:dyDescent="0.2">
      <c r="B512" s="19"/>
      <c r="C512" s="19"/>
      <c r="D512" s="19"/>
    </row>
    <row r="513" spans="2:4" x14ac:dyDescent="0.2">
      <c r="B513" s="19"/>
      <c r="C513" s="19"/>
      <c r="D513" s="19"/>
    </row>
    <row r="514" spans="2:4" x14ac:dyDescent="0.2">
      <c r="B514" s="19"/>
      <c r="C514" s="19"/>
      <c r="D514" s="19"/>
    </row>
    <row r="515" spans="2:4" x14ac:dyDescent="0.2">
      <c r="B515" s="19"/>
      <c r="C515" s="19"/>
      <c r="D515" s="19"/>
    </row>
    <row r="516" spans="2:4" x14ac:dyDescent="0.2">
      <c r="B516" s="19"/>
      <c r="C516" s="19"/>
      <c r="D516" s="19"/>
    </row>
    <row r="517" spans="2:4" x14ac:dyDescent="0.2">
      <c r="B517" s="19"/>
      <c r="C517" s="19"/>
      <c r="D517" s="19"/>
    </row>
    <row r="518" spans="2:4" x14ac:dyDescent="0.2">
      <c r="B518" s="19"/>
      <c r="C518" s="19"/>
      <c r="D518" s="19"/>
    </row>
    <row r="519" spans="2:4" x14ac:dyDescent="0.2">
      <c r="B519" s="19"/>
      <c r="C519" s="19"/>
      <c r="D519" s="19"/>
    </row>
    <row r="520" spans="2:4" x14ac:dyDescent="0.2">
      <c r="B520" s="19"/>
      <c r="C520" s="19"/>
      <c r="D520" s="19"/>
    </row>
    <row r="521" spans="2:4" x14ac:dyDescent="0.2">
      <c r="B521" s="19"/>
      <c r="C521" s="19"/>
      <c r="D521" s="19"/>
    </row>
    <row r="522" spans="2:4" x14ac:dyDescent="0.2">
      <c r="B522" s="19"/>
      <c r="C522" s="19"/>
      <c r="D522" s="19"/>
    </row>
    <row r="523" spans="2:4" x14ac:dyDescent="0.2">
      <c r="B523" s="19"/>
      <c r="C523" s="19"/>
      <c r="D523" s="19"/>
    </row>
    <row r="524" spans="2:4" x14ac:dyDescent="0.2">
      <c r="B524" s="19"/>
      <c r="C524" s="19"/>
      <c r="D524" s="19"/>
    </row>
    <row r="525" spans="2:4" x14ac:dyDescent="0.2">
      <c r="B525" s="19"/>
      <c r="C525" s="19"/>
      <c r="D525" s="19"/>
    </row>
    <row r="526" spans="2:4" x14ac:dyDescent="0.2">
      <c r="B526" s="19"/>
      <c r="C526" s="19"/>
      <c r="D526" s="19"/>
    </row>
    <row r="527" spans="2:4" x14ac:dyDescent="0.2">
      <c r="B527" s="19"/>
      <c r="C527" s="19"/>
      <c r="D527" s="19"/>
    </row>
    <row r="528" spans="2:4" x14ac:dyDescent="0.2">
      <c r="B528" s="19"/>
      <c r="C528" s="19"/>
      <c r="D528" s="19"/>
    </row>
    <row r="529" spans="2:4" x14ac:dyDescent="0.2">
      <c r="B529" s="19"/>
      <c r="C529" s="19"/>
      <c r="D529" s="19"/>
    </row>
    <row r="530" spans="2:4" x14ac:dyDescent="0.2">
      <c r="B530" s="19"/>
      <c r="C530" s="19"/>
      <c r="D530" s="19"/>
    </row>
    <row r="531" spans="2:4" x14ac:dyDescent="0.2">
      <c r="B531" s="19"/>
      <c r="C531" s="19"/>
      <c r="D531" s="19"/>
    </row>
    <row r="532" spans="2:4" x14ac:dyDescent="0.2">
      <c r="B532" s="19"/>
      <c r="C532" s="19"/>
      <c r="D532" s="19"/>
    </row>
    <row r="533" spans="2:4" x14ac:dyDescent="0.2">
      <c r="B533" s="19"/>
      <c r="C533" s="19"/>
      <c r="D533" s="19"/>
    </row>
    <row r="534" spans="2:4" x14ac:dyDescent="0.2">
      <c r="B534" s="19"/>
      <c r="C534" s="19"/>
      <c r="D534" s="19"/>
    </row>
    <row r="535" spans="2:4" x14ac:dyDescent="0.2">
      <c r="B535" s="19"/>
      <c r="C535" s="19"/>
      <c r="D535" s="19"/>
    </row>
    <row r="536" spans="2:4" x14ac:dyDescent="0.2">
      <c r="B536" s="19"/>
      <c r="C536" s="19"/>
      <c r="D536" s="19"/>
    </row>
    <row r="537" spans="2:4" x14ac:dyDescent="0.2">
      <c r="B537" s="19"/>
      <c r="C537" s="19"/>
      <c r="D537" s="19"/>
    </row>
    <row r="538" spans="2:4" x14ac:dyDescent="0.2">
      <c r="B538" s="19"/>
      <c r="C538" s="19"/>
      <c r="D538" s="19"/>
    </row>
    <row r="539" spans="2:4" x14ac:dyDescent="0.2">
      <c r="B539" s="19"/>
      <c r="C539" s="19"/>
      <c r="D539" s="19"/>
    </row>
    <row r="540" spans="2:4" x14ac:dyDescent="0.2">
      <c r="B540" s="19"/>
      <c r="C540" s="19"/>
      <c r="D540" s="19"/>
    </row>
    <row r="541" spans="2:4" x14ac:dyDescent="0.2">
      <c r="B541" s="19"/>
      <c r="C541" s="19"/>
      <c r="D541" s="19"/>
    </row>
    <row r="542" spans="2:4" x14ac:dyDescent="0.2">
      <c r="B542" s="19"/>
      <c r="C542" s="19"/>
      <c r="D542" s="19"/>
    </row>
    <row r="543" spans="2:4" x14ac:dyDescent="0.2">
      <c r="B543" s="19"/>
      <c r="C543" s="19"/>
      <c r="D543" s="19"/>
    </row>
    <row r="544" spans="2:4" x14ac:dyDescent="0.2">
      <c r="B544" s="19"/>
      <c r="C544" s="19"/>
      <c r="D544" s="19"/>
    </row>
    <row r="545" spans="2:4" x14ac:dyDescent="0.2">
      <c r="B545" s="19"/>
      <c r="C545" s="19"/>
      <c r="D545" s="19"/>
    </row>
    <row r="546" spans="2:4" x14ac:dyDescent="0.2">
      <c r="B546" s="19"/>
      <c r="C546" s="19"/>
      <c r="D546" s="19"/>
    </row>
    <row r="547" spans="2:4" x14ac:dyDescent="0.2">
      <c r="B547" s="19"/>
      <c r="C547" s="19"/>
      <c r="D547" s="19"/>
    </row>
    <row r="548" spans="2:4" x14ac:dyDescent="0.2">
      <c r="B548" s="19"/>
      <c r="C548" s="19"/>
      <c r="D548" s="19"/>
    </row>
    <row r="549" spans="2:4" x14ac:dyDescent="0.2">
      <c r="B549" s="19"/>
      <c r="C549" s="19"/>
      <c r="D549" s="19"/>
    </row>
    <row r="550" spans="2:4" x14ac:dyDescent="0.2">
      <c r="B550" s="19"/>
      <c r="C550" s="19"/>
      <c r="D550" s="19"/>
    </row>
    <row r="551" spans="2:4" x14ac:dyDescent="0.2">
      <c r="B551" s="19"/>
      <c r="C551" s="19"/>
      <c r="D551" s="19"/>
    </row>
    <row r="552" spans="2:4" x14ac:dyDescent="0.2">
      <c r="B552" s="19"/>
      <c r="C552" s="19"/>
      <c r="D552" s="19"/>
    </row>
    <row r="553" spans="2:4" x14ac:dyDescent="0.2">
      <c r="B553" s="19"/>
      <c r="C553" s="19"/>
      <c r="D553" s="19"/>
    </row>
    <row r="554" spans="2:4" x14ac:dyDescent="0.2">
      <c r="B554" s="19"/>
      <c r="C554" s="19"/>
      <c r="D554" s="19"/>
    </row>
    <row r="555" spans="2:4" x14ac:dyDescent="0.2">
      <c r="B555" s="19"/>
      <c r="C555" s="19"/>
      <c r="D555" s="19"/>
    </row>
    <row r="556" spans="2:4" x14ac:dyDescent="0.2">
      <c r="B556" s="19"/>
      <c r="C556" s="19"/>
      <c r="D556" s="19"/>
    </row>
    <row r="557" spans="2:4" x14ac:dyDescent="0.2">
      <c r="B557" s="19"/>
      <c r="C557" s="19"/>
      <c r="D557" s="19"/>
    </row>
    <row r="558" spans="2:4" x14ac:dyDescent="0.2">
      <c r="B558" s="19"/>
      <c r="C558" s="19"/>
      <c r="D558" s="19"/>
    </row>
    <row r="559" spans="2:4" x14ac:dyDescent="0.2">
      <c r="B559" s="19"/>
      <c r="C559" s="19"/>
      <c r="D559" s="19"/>
    </row>
    <row r="560" spans="2:4" x14ac:dyDescent="0.2">
      <c r="B560" s="19"/>
      <c r="C560" s="19"/>
      <c r="D560" s="19"/>
    </row>
    <row r="561" spans="2:4" x14ac:dyDescent="0.2">
      <c r="B561" s="19"/>
      <c r="C561" s="19"/>
      <c r="D561" s="19"/>
    </row>
    <row r="562" spans="2:4" x14ac:dyDescent="0.2">
      <c r="B562" s="19"/>
      <c r="C562" s="19"/>
      <c r="D562" s="19"/>
    </row>
    <row r="563" spans="2:4" x14ac:dyDescent="0.2">
      <c r="B563" s="19"/>
      <c r="C563" s="19"/>
      <c r="D563" s="19"/>
    </row>
    <row r="564" spans="2:4" x14ac:dyDescent="0.2">
      <c r="B564" s="19"/>
      <c r="C564" s="19"/>
      <c r="D564" s="19"/>
    </row>
    <row r="565" spans="2:4" x14ac:dyDescent="0.2">
      <c r="B565" s="19"/>
      <c r="C565" s="19"/>
      <c r="D565" s="19"/>
    </row>
    <row r="566" spans="2:4" x14ac:dyDescent="0.2">
      <c r="B566" s="19"/>
      <c r="C566" s="19"/>
      <c r="D566" s="19"/>
    </row>
    <row r="567" spans="2:4" x14ac:dyDescent="0.2">
      <c r="B567" s="19"/>
      <c r="C567" s="19"/>
      <c r="D567" s="19"/>
    </row>
    <row r="568" spans="2:4" x14ac:dyDescent="0.2">
      <c r="B568" s="19"/>
      <c r="C568" s="19"/>
      <c r="D568" s="19"/>
    </row>
    <row r="569" spans="2:4" x14ac:dyDescent="0.2">
      <c r="B569" s="19"/>
      <c r="C569" s="19"/>
      <c r="D569" s="19"/>
    </row>
    <row r="570" spans="2:4" x14ac:dyDescent="0.2">
      <c r="B570" s="19"/>
      <c r="C570" s="19"/>
      <c r="D570" s="19"/>
    </row>
    <row r="571" spans="2:4" x14ac:dyDescent="0.2">
      <c r="B571" s="19"/>
      <c r="C571" s="19"/>
      <c r="D571" s="19"/>
    </row>
    <row r="572" spans="2:4" x14ac:dyDescent="0.2">
      <c r="B572" s="19"/>
      <c r="C572" s="19"/>
      <c r="D572" s="19"/>
    </row>
    <row r="573" spans="2:4" x14ac:dyDescent="0.2">
      <c r="B573" s="19"/>
      <c r="C573" s="19"/>
      <c r="D573" s="19"/>
    </row>
    <row r="574" spans="2:4" x14ac:dyDescent="0.2">
      <c r="B574" s="19"/>
      <c r="C574" s="19"/>
      <c r="D574" s="19"/>
    </row>
    <row r="575" spans="2:4" x14ac:dyDescent="0.2">
      <c r="B575" s="19"/>
      <c r="C575" s="19"/>
      <c r="D575" s="19"/>
    </row>
    <row r="576" spans="2:4" x14ac:dyDescent="0.2">
      <c r="B576" s="19"/>
      <c r="C576" s="19"/>
      <c r="D576" s="19"/>
    </row>
    <row r="577" spans="2:4" x14ac:dyDescent="0.2">
      <c r="B577" s="19"/>
      <c r="C577" s="19"/>
      <c r="D577" s="19"/>
    </row>
    <row r="578" spans="2:4" x14ac:dyDescent="0.2">
      <c r="B578" s="19"/>
      <c r="C578" s="19"/>
      <c r="D578" s="19"/>
    </row>
    <row r="579" spans="2:4" x14ac:dyDescent="0.2">
      <c r="B579" s="19"/>
      <c r="C579" s="19"/>
      <c r="D579" s="19"/>
    </row>
    <row r="580" spans="2:4" x14ac:dyDescent="0.2">
      <c r="B580" s="19"/>
      <c r="C580" s="19"/>
      <c r="D580" s="19"/>
    </row>
    <row r="581" spans="2:4" x14ac:dyDescent="0.2">
      <c r="B581" s="19"/>
      <c r="C581" s="19"/>
      <c r="D581" s="19"/>
    </row>
    <row r="582" spans="2:4" x14ac:dyDescent="0.2">
      <c r="B582" s="19"/>
      <c r="C582" s="19"/>
      <c r="D582" s="19"/>
    </row>
    <row r="583" spans="2:4" x14ac:dyDescent="0.2">
      <c r="B583" s="19"/>
      <c r="C583" s="19"/>
      <c r="D583" s="19"/>
    </row>
    <row r="584" spans="2:4" x14ac:dyDescent="0.2">
      <c r="B584" s="19"/>
      <c r="C584" s="19"/>
      <c r="D584" s="19"/>
    </row>
    <row r="585" spans="2:4" x14ac:dyDescent="0.2">
      <c r="B585" s="19"/>
      <c r="C585" s="19"/>
      <c r="D585" s="19"/>
    </row>
    <row r="586" spans="2:4" x14ac:dyDescent="0.2">
      <c r="B586" s="19"/>
      <c r="C586" s="19"/>
      <c r="D586" s="19"/>
    </row>
    <row r="587" spans="2:4" x14ac:dyDescent="0.2">
      <c r="B587" s="19"/>
      <c r="C587" s="19"/>
      <c r="D587" s="19"/>
    </row>
    <row r="588" spans="2:4" x14ac:dyDescent="0.2">
      <c r="B588" s="19"/>
      <c r="C588" s="19"/>
      <c r="D588" s="19"/>
    </row>
    <row r="589" spans="2:4" x14ac:dyDescent="0.2">
      <c r="B589" s="19"/>
      <c r="C589" s="19"/>
      <c r="D589" s="19"/>
    </row>
    <row r="590" spans="2:4" x14ac:dyDescent="0.2">
      <c r="B590" s="19"/>
      <c r="C590" s="19"/>
      <c r="D590" s="19"/>
    </row>
    <row r="591" spans="2:4" x14ac:dyDescent="0.2">
      <c r="B591" s="19"/>
      <c r="C591" s="19"/>
      <c r="D591" s="19"/>
    </row>
    <row r="592" spans="2:4" x14ac:dyDescent="0.2">
      <c r="B592" s="19"/>
      <c r="C592" s="19"/>
      <c r="D592" s="19"/>
    </row>
    <row r="593" spans="2:4" x14ac:dyDescent="0.2">
      <c r="B593" s="19"/>
      <c r="C593" s="19"/>
      <c r="D593" s="19"/>
    </row>
    <row r="594" spans="2:4" x14ac:dyDescent="0.2">
      <c r="B594" s="19"/>
      <c r="C594" s="19"/>
      <c r="D594" s="19"/>
    </row>
    <row r="595" spans="2:4" x14ac:dyDescent="0.2">
      <c r="B595" s="19"/>
      <c r="C595" s="19"/>
      <c r="D595" s="19"/>
    </row>
    <row r="596" spans="2:4" x14ac:dyDescent="0.2">
      <c r="B596" s="19"/>
      <c r="C596" s="19"/>
      <c r="D596" s="19"/>
    </row>
    <row r="597" spans="2:4" x14ac:dyDescent="0.2">
      <c r="B597" s="19"/>
      <c r="C597" s="19"/>
      <c r="D597" s="19"/>
    </row>
    <row r="598" spans="2:4" x14ac:dyDescent="0.2">
      <c r="B598" s="19"/>
      <c r="C598" s="19"/>
      <c r="D598" s="19"/>
    </row>
    <row r="599" spans="2:4" x14ac:dyDescent="0.2">
      <c r="B599" s="19"/>
      <c r="C599" s="19"/>
      <c r="D599" s="19"/>
    </row>
    <row r="600" spans="2:4" x14ac:dyDescent="0.2">
      <c r="B600" s="19"/>
      <c r="C600" s="19"/>
      <c r="D600" s="19"/>
    </row>
    <row r="601" spans="2:4" x14ac:dyDescent="0.2">
      <c r="B601" s="19"/>
      <c r="C601" s="19"/>
      <c r="D601" s="19"/>
    </row>
    <row r="602" spans="2:4" x14ac:dyDescent="0.2">
      <c r="B602" s="19"/>
      <c r="C602" s="19"/>
      <c r="D602" s="19"/>
    </row>
    <row r="603" spans="2:4" x14ac:dyDescent="0.2">
      <c r="B603" s="19"/>
      <c r="C603" s="19"/>
      <c r="D603" s="19"/>
    </row>
    <row r="604" spans="2:4" x14ac:dyDescent="0.2">
      <c r="B604" s="19"/>
      <c r="C604" s="19"/>
      <c r="D604" s="19"/>
    </row>
    <row r="605" spans="2:4" x14ac:dyDescent="0.2">
      <c r="B605" s="19"/>
      <c r="C605" s="19"/>
      <c r="D605" s="19"/>
    </row>
    <row r="606" spans="2:4" x14ac:dyDescent="0.2">
      <c r="B606" s="19"/>
      <c r="C606" s="19"/>
      <c r="D606" s="19"/>
    </row>
    <row r="607" spans="2:4" x14ac:dyDescent="0.2">
      <c r="B607" s="19"/>
      <c r="C607" s="19"/>
      <c r="D607" s="19"/>
    </row>
    <row r="608" spans="2:4" x14ac:dyDescent="0.2">
      <c r="B608" s="19"/>
      <c r="C608" s="19"/>
      <c r="D608" s="19"/>
    </row>
    <row r="609" spans="2:4" x14ac:dyDescent="0.2">
      <c r="B609" s="19"/>
      <c r="C609" s="19"/>
      <c r="D609" s="19"/>
    </row>
    <row r="610" spans="2:4" x14ac:dyDescent="0.2">
      <c r="B610" s="19"/>
      <c r="C610" s="19"/>
      <c r="D610" s="19"/>
    </row>
    <row r="611" spans="2:4" x14ac:dyDescent="0.2">
      <c r="B611" s="19"/>
      <c r="C611" s="19"/>
      <c r="D611" s="19"/>
    </row>
    <row r="612" spans="2:4" x14ac:dyDescent="0.2">
      <c r="B612" s="19"/>
      <c r="C612" s="19"/>
      <c r="D612" s="19"/>
    </row>
    <row r="613" spans="2:4" x14ac:dyDescent="0.2">
      <c r="B613" s="19"/>
      <c r="C613" s="19"/>
      <c r="D613" s="19"/>
    </row>
    <row r="614" spans="2:4" x14ac:dyDescent="0.2">
      <c r="B614" s="19"/>
      <c r="C614" s="19"/>
      <c r="D614" s="19"/>
    </row>
    <row r="615" spans="2:4" x14ac:dyDescent="0.2">
      <c r="B615" s="19"/>
      <c r="C615" s="19"/>
      <c r="D615" s="19"/>
    </row>
    <row r="616" spans="2:4" x14ac:dyDescent="0.2">
      <c r="B616" s="19"/>
      <c r="C616" s="19"/>
      <c r="D616" s="19"/>
    </row>
    <row r="617" spans="2:4" x14ac:dyDescent="0.2">
      <c r="B617" s="19"/>
      <c r="C617" s="19"/>
      <c r="D617" s="19"/>
    </row>
    <row r="618" spans="2:4" x14ac:dyDescent="0.2">
      <c r="B618" s="19"/>
      <c r="C618" s="19"/>
      <c r="D618" s="19"/>
    </row>
    <row r="619" spans="2:4" x14ac:dyDescent="0.2">
      <c r="B619" s="19"/>
      <c r="C619" s="19"/>
      <c r="D619" s="19"/>
    </row>
    <row r="620" spans="2:4" x14ac:dyDescent="0.2">
      <c r="B620" s="19"/>
      <c r="C620" s="19"/>
      <c r="D620" s="19"/>
    </row>
    <row r="621" spans="2:4" x14ac:dyDescent="0.2">
      <c r="B621" s="19"/>
      <c r="C621" s="19"/>
      <c r="D621" s="19"/>
    </row>
    <row r="622" spans="2:4" x14ac:dyDescent="0.2">
      <c r="B622" s="19"/>
      <c r="C622" s="19"/>
      <c r="D622" s="19"/>
    </row>
    <row r="623" spans="2:4" x14ac:dyDescent="0.2">
      <c r="B623" s="19"/>
      <c r="C623" s="19"/>
      <c r="D623" s="19"/>
    </row>
    <row r="624" spans="2:4" x14ac:dyDescent="0.2">
      <c r="B624" s="19"/>
      <c r="C624" s="19"/>
      <c r="D624" s="19"/>
    </row>
    <row r="625" spans="2:4" x14ac:dyDescent="0.2">
      <c r="B625" s="19"/>
      <c r="C625" s="19"/>
      <c r="D625" s="19"/>
    </row>
    <row r="626" spans="2:4" x14ac:dyDescent="0.2">
      <c r="B626" s="19"/>
      <c r="C626" s="19"/>
      <c r="D626" s="19"/>
    </row>
    <row r="627" spans="2:4" x14ac:dyDescent="0.2">
      <c r="B627" s="19"/>
      <c r="C627" s="19"/>
      <c r="D627" s="19"/>
    </row>
    <row r="628" spans="2:4" x14ac:dyDescent="0.2">
      <c r="B628" s="19"/>
      <c r="C628" s="19"/>
      <c r="D628" s="19"/>
    </row>
    <row r="629" spans="2:4" x14ac:dyDescent="0.2">
      <c r="B629" s="19"/>
      <c r="C629" s="19"/>
      <c r="D629" s="19"/>
    </row>
    <row r="630" spans="2:4" x14ac:dyDescent="0.2">
      <c r="B630" s="19"/>
      <c r="C630" s="19"/>
      <c r="D630" s="19"/>
    </row>
    <row r="631" spans="2:4" x14ac:dyDescent="0.2">
      <c r="B631" s="19"/>
      <c r="C631" s="19"/>
      <c r="D631" s="19"/>
    </row>
    <row r="632" spans="2:4" x14ac:dyDescent="0.2">
      <c r="B632" s="19"/>
      <c r="C632" s="19"/>
      <c r="D632" s="19"/>
    </row>
    <row r="633" spans="2:4" x14ac:dyDescent="0.2">
      <c r="B633" s="19"/>
      <c r="C633" s="19"/>
      <c r="D633" s="19"/>
    </row>
    <row r="634" spans="2:4" x14ac:dyDescent="0.2">
      <c r="B634" s="19"/>
      <c r="C634" s="19"/>
      <c r="D634" s="19"/>
    </row>
    <row r="635" spans="2:4" x14ac:dyDescent="0.2">
      <c r="B635" s="19"/>
      <c r="C635" s="19"/>
      <c r="D635" s="19"/>
    </row>
    <row r="636" spans="2:4" x14ac:dyDescent="0.2">
      <c r="B636" s="19"/>
      <c r="C636" s="19"/>
      <c r="D636" s="19"/>
    </row>
    <row r="637" spans="2:4" x14ac:dyDescent="0.2">
      <c r="B637" s="19"/>
      <c r="C637" s="19"/>
      <c r="D637" s="19"/>
    </row>
    <row r="638" spans="2:4" x14ac:dyDescent="0.2">
      <c r="B638" s="19"/>
      <c r="C638" s="19"/>
      <c r="D638" s="19"/>
    </row>
    <row r="639" spans="2:4" x14ac:dyDescent="0.2">
      <c r="B639" s="19"/>
      <c r="C639" s="19"/>
      <c r="D639" s="19"/>
    </row>
    <row r="640" spans="2:4" x14ac:dyDescent="0.2">
      <c r="B640" s="19"/>
      <c r="C640" s="19"/>
      <c r="D640" s="19"/>
    </row>
    <row r="641" spans="2:4" x14ac:dyDescent="0.2">
      <c r="B641" s="19"/>
      <c r="C641" s="19"/>
      <c r="D641" s="19"/>
    </row>
    <row r="642" spans="2:4" x14ac:dyDescent="0.2">
      <c r="B642" s="19"/>
      <c r="C642" s="19"/>
      <c r="D642" s="19"/>
    </row>
    <row r="643" spans="2:4" x14ac:dyDescent="0.2">
      <c r="B643" s="19"/>
      <c r="C643" s="19"/>
      <c r="D643" s="19"/>
    </row>
    <row r="644" spans="2:4" x14ac:dyDescent="0.2">
      <c r="B644" s="19"/>
      <c r="C644" s="19"/>
      <c r="D644" s="19"/>
    </row>
    <row r="645" spans="2:4" x14ac:dyDescent="0.2">
      <c r="B645" s="19"/>
      <c r="C645" s="19"/>
      <c r="D645" s="19"/>
    </row>
    <row r="646" spans="2:4" x14ac:dyDescent="0.2">
      <c r="B646" s="19"/>
      <c r="C646" s="19"/>
      <c r="D646" s="19"/>
    </row>
    <row r="647" spans="2:4" x14ac:dyDescent="0.2">
      <c r="B647" s="19"/>
      <c r="C647" s="19"/>
      <c r="D647" s="19"/>
    </row>
    <row r="648" spans="2:4" x14ac:dyDescent="0.2">
      <c r="B648" s="19"/>
      <c r="C648" s="19"/>
      <c r="D648" s="19"/>
    </row>
    <row r="649" spans="2:4" x14ac:dyDescent="0.2">
      <c r="B649" s="19"/>
      <c r="C649" s="19"/>
      <c r="D649" s="19"/>
    </row>
    <row r="650" spans="2:4" x14ac:dyDescent="0.2">
      <c r="B650" s="19"/>
      <c r="C650" s="19"/>
      <c r="D650" s="19"/>
    </row>
    <row r="651" spans="2:4" x14ac:dyDescent="0.2">
      <c r="B651" s="19"/>
      <c r="C651" s="19"/>
      <c r="D651" s="19"/>
    </row>
    <row r="652" spans="2:4" x14ac:dyDescent="0.2">
      <c r="B652" s="19"/>
      <c r="C652" s="19"/>
      <c r="D652" s="19"/>
    </row>
    <row r="653" spans="2:4" x14ac:dyDescent="0.2">
      <c r="B653" s="19"/>
      <c r="C653" s="19"/>
      <c r="D653" s="19"/>
    </row>
    <row r="654" spans="2:4" x14ac:dyDescent="0.2">
      <c r="B654" s="19"/>
      <c r="C654" s="19"/>
      <c r="D654" s="19"/>
    </row>
    <row r="655" spans="2:4" x14ac:dyDescent="0.2">
      <c r="B655" s="19"/>
      <c r="C655" s="19"/>
      <c r="D655" s="19"/>
    </row>
    <row r="656" spans="2:4" x14ac:dyDescent="0.2">
      <c r="B656" s="19"/>
      <c r="C656" s="19"/>
      <c r="D656" s="19"/>
    </row>
    <row r="657" spans="2:4" x14ac:dyDescent="0.2">
      <c r="B657" s="19"/>
      <c r="C657" s="19"/>
      <c r="D657" s="19"/>
    </row>
    <row r="658" spans="2:4" x14ac:dyDescent="0.2">
      <c r="B658" s="19"/>
      <c r="C658" s="19"/>
      <c r="D658" s="19"/>
    </row>
    <row r="659" spans="2:4" x14ac:dyDescent="0.2">
      <c r="B659" s="19"/>
      <c r="C659" s="19"/>
      <c r="D659" s="19"/>
    </row>
    <row r="660" spans="2:4" x14ac:dyDescent="0.2">
      <c r="B660" s="19"/>
      <c r="C660" s="19"/>
      <c r="D660" s="19"/>
    </row>
    <row r="661" spans="2:4" x14ac:dyDescent="0.2">
      <c r="B661" s="19"/>
      <c r="C661" s="19"/>
      <c r="D661" s="19"/>
    </row>
    <row r="662" spans="2:4" x14ac:dyDescent="0.2">
      <c r="B662" s="19"/>
      <c r="C662" s="19"/>
      <c r="D662" s="19"/>
    </row>
    <row r="663" spans="2:4" x14ac:dyDescent="0.2">
      <c r="B663" s="19"/>
      <c r="C663" s="19"/>
      <c r="D663" s="19"/>
    </row>
    <row r="664" spans="2:4" x14ac:dyDescent="0.2">
      <c r="B664" s="19"/>
      <c r="C664" s="19"/>
      <c r="D664" s="19"/>
    </row>
    <row r="665" spans="2:4" x14ac:dyDescent="0.2">
      <c r="B665" s="19"/>
      <c r="C665" s="19"/>
      <c r="D665" s="19"/>
    </row>
    <row r="666" spans="2:4" x14ac:dyDescent="0.2">
      <c r="B666" s="19"/>
      <c r="C666" s="19"/>
      <c r="D666" s="19"/>
    </row>
    <row r="667" spans="2:4" x14ac:dyDescent="0.2">
      <c r="B667" s="19"/>
      <c r="C667" s="19"/>
      <c r="D667" s="19"/>
    </row>
    <row r="668" spans="2:4" x14ac:dyDescent="0.2">
      <c r="B668" s="19"/>
      <c r="C668" s="19"/>
      <c r="D668" s="19"/>
    </row>
    <row r="669" spans="2:4" x14ac:dyDescent="0.2">
      <c r="B669" s="19"/>
      <c r="C669" s="19"/>
      <c r="D669" s="19"/>
    </row>
    <row r="670" spans="2:4" x14ac:dyDescent="0.2">
      <c r="B670" s="19"/>
      <c r="C670" s="19"/>
      <c r="D670" s="19"/>
    </row>
    <row r="671" spans="2:4" x14ac:dyDescent="0.2">
      <c r="B671" s="19"/>
      <c r="C671" s="19"/>
      <c r="D671" s="19"/>
    </row>
    <row r="672" spans="2:4" x14ac:dyDescent="0.2">
      <c r="B672" s="19"/>
      <c r="C672" s="19"/>
      <c r="D672" s="19"/>
    </row>
    <row r="673" spans="2:4" x14ac:dyDescent="0.2">
      <c r="B673" s="19"/>
      <c r="C673" s="19"/>
      <c r="D673" s="19"/>
    </row>
    <row r="674" spans="2:4" x14ac:dyDescent="0.2">
      <c r="B674" s="19"/>
      <c r="C674" s="19"/>
      <c r="D674" s="19"/>
    </row>
    <row r="675" spans="2:4" x14ac:dyDescent="0.2">
      <c r="B675" s="19"/>
      <c r="C675" s="19"/>
      <c r="D675" s="19"/>
    </row>
    <row r="676" spans="2:4" x14ac:dyDescent="0.2">
      <c r="B676" s="19"/>
      <c r="C676" s="19"/>
      <c r="D676" s="19"/>
    </row>
    <row r="677" spans="2:4" x14ac:dyDescent="0.2">
      <c r="B677" s="19"/>
      <c r="C677" s="19"/>
      <c r="D677" s="19"/>
    </row>
    <row r="678" spans="2:4" x14ac:dyDescent="0.2">
      <c r="B678" s="19"/>
      <c r="C678" s="19"/>
      <c r="D678" s="19"/>
    </row>
    <row r="679" spans="2:4" x14ac:dyDescent="0.2">
      <c r="B679" s="19"/>
      <c r="C679" s="19"/>
      <c r="D679" s="19"/>
    </row>
    <row r="680" spans="2:4" x14ac:dyDescent="0.2">
      <c r="B680" s="19"/>
      <c r="C680" s="19"/>
      <c r="D680" s="19"/>
    </row>
    <row r="681" spans="2:4" x14ac:dyDescent="0.2">
      <c r="B681" s="19"/>
      <c r="C681" s="19"/>
      <c r="D681" s="19"/>
    </row>
    <row r="682" spans="2:4" x14ac:dyDescent="0.2">
      <c r="B682" s="19"/>
      <c r="C682" s="19"/>
      <c r="D682" s="19"/>
    </row>
    <row r="683" spans="2:4" x14ac:dyDescent="0.2">
      <c r="B683" s="19"/>
      <c r="C683" s="19"/>
      <c r="D683" s="19"/>
    </row>
    <row r="684" spans="2:4" x14ac:dyDescent="0.2">
      <c r="B684" s="19"/>
      <c r="C684" s="19"/>
      <c r="D684" s="19"/>
    </row>
    <row r="685" spans="2:4" x14ac:dyDescent="0.2">
      <c r="B685" s="19"/>
      <c r="C685" s="19"/>
      <c r="D685" s="19"/>
    </row>
    <row r="686" spans="2:4" x14ac:dyDescent="0.2">
      <c r="B686" s="19"/>
      <c r="C686" s="19"/>
      <c r="D686" s="19"/>
    </row>
    <row r="687" spans="2:4" x14ac:dyDescent="0.2">
      <c r="B687" s="19"/>
      <c r="C687" s="19"/>
      <c r="D687" s="19"/>
    </row>
    <row r="688" spans="2:4" x14ac:dyDescent="0.2">
      <c r="B688" s="19"/>
      <c r="C688" s="19"/>
      <c r="D688" s="19"/>
    </row>
    <row r="689" spans="2:4" x14ac:dyDescent="0.2">
      <c r="B689" s="19"/>
      <c r="C689" s="19"/>
      <c r="D689" s="19"/>
    </row>
    <row r="690" spans="2:4" x14ac:dyDescent="0.2">
      <c r="B690" s="19"/>
      <c r="C690" s="19"/>
      <c r="D690" s="19"/>
    </row>
    <row r="691" spans="2:4" x14ac:dyDescent="0.2">
      <c r="B691" s="19"/>
      <c r="C691" s="19"/>
      <c r="D691" s="19"/>
    </row>
    <row r="692" spans="2:4" x14ac:dyDescent="0.2">
      <c r="B692" s="19"/>
      <c r="C692" s="19"/>
      <c r="D692" s="19"/>
    </row>
    <row r="693" spans="2:4" x14ac:dyDescent="0.2">
      <c r="B693" s="19"/>
      <c r="C693" s="19"/>
      <c r="D693" s="19"/>
    </row>
    <row r="694" spans="2:4" x14ac:dyDescent="0.2">
      <c r="B694" s="19"/>
      <c r="C694" s="19"/>
      <c r="D694" s="19"/>
    </row>
    <row r="695" spans="2:4" x14ac:dyDescent="0.2">
      <c r="B695" s="19"/>
      <c r="C695" s="19"/>
      <c r="D695" s="19"/>
    </row>
    <row r="696" spans="2:4" x14ac:dyDescent="0.2">
      <c r="B696" s="19"/>
      <c r="C696" s="19"/>
      <c r="D696" s="19"/>
    </row>
    <row r="697" spans="2:4" x14ac:dyDescent="0.2">
      <c r="B697" s="19"/>
      <c r="C697" s="19"/>
      <c r="D697" s="19"/>
    </row>
    <row r="698" spans="2:4" x14ac:dyDescent="0.2">
      <c r="B698" s="19"/>
      <c r="C698" s="19"/>
      <c r="D698" s="19"/>
    </row>
    <row r="699" spans="2:4" x14ac:dyDescent="0.2">
      <c r="B699" s="19"/>
      <c r="C699" s="19"/>
      <c r="D699" s="19"/>
    </row>
    <row r="700" spans="2:4" x14ac:dyDescent="0.2">
      <c r="B700" s="19"/>
      <c r="C700" s="19"/>
      <c r="D700" s="19"/>
    </row>
    <row r="701" spans="2:4" x14ac:dyDescent="0.2">
      <c r="B701" s="19"/>
      <c r="C701" s="19"/>
      <c r="D701" s="19"/>
    </row>
    <row r="702" spans="2:4" x14ac:dyDescent="0.2">
      <c r="B702" s="19"/>
      <c r="C702" s="19"/>
      <c r="D702" s="19"/>
    </row>
    <row r="703" spans="2:4" x14ac:dyDescent="0.2">
      <c r="B703" s="19"/>
      <c r="C703" s="19"/>
      <c r="D703" s="19"/>
    </row>
    <row r="704" spans="2:4" x14ac:dyDescent="0.2">
      <c r="B704" s="19"/>
      <c r="C704" s="19"/>
      <c r="D704" s="19"/>
    </row>
    <row r="705" spans="2:4" x14ac:dyDescent="0.2">
      <c r="B705" s="19"/>
      <c r="C705" s="19"/>
      <c r="D705" s="19"/>
    </row>
    <row r="706" spans="2:4" x14ac:dyDescent="0.2">
      <c r="B706" s="19"/>
      <c r="C706" s="19"/>
      <c r="D706" s="19"/>
    </row>
    <row r="707" spans="2:4" x14ac:dyDescent="0.2">
      <c r="B707" s="19"/>
      <c r="C707" s="19"/>
      <c r="D707" s="19"/>
    </row>
    <row r="708" spans="2:4" x14ac:dyDescent="0.2">
      <c r="B708" s="19"/>
      <c r="C708" s="19"/>
      <c r="D708" s="19"/>
    </row>
    <row r="709" spans="2:4" x14ac:dyDescent="0.2">
      <c r="B709" s="19"/>
      <c r="C709" s="19"/>
      <c r="D709" s="19"/>
    </row>
    <row r="710" spans="2:4" x14ac:dyDescent="0.2">
      <c r="B710" s="19"/>
      <c r="C710" s="19"/>
      <c r="D710" s="19"/>
    </row>
    <row r="711" spans="2:4" x14ac:dyDescent="0.2">
      <c r="B711" s="19"/>
      <c r="C711" s="19"/>
      <c r="D711" s="19"/>
    </row>
    <row r="712" spans="2:4" x14ac:dyDescent="0.2">
      <c r="B712" s="19"/>
      <c r="C712" s="19"/>
      <c r="D712" s="19"/>
    </row>
    <row r="713" spans="2:4" x14ac:dyDescent="0.2">
      <c r="B713" s="19"/>
      <c r="C713" s="19"/>
      <c r="D713" s="19"/>
    </row>
    <row r="714" spans="2:4" x14ac:dyDescent="0.2">
      <c r="B714" s="19"/>
      <c r="C714" s="19"/>
      <c r="D714" s="19"/>
    </row>
    <row r="715" spans="2:4" x14ac:dyDescent="0.2">
      <c r="B715" s="19"/>
      <c r="C715" s="19"/>
      <c r="D715" s="19"/>
    </row>
    <row r="716" spans="2:4" x14ac:dyDescent="0.2">
      <c r="B716" s="19"/>
      <c r="C716" s="19"/>
      <c r="D716" s="19"/>
    </row>
    <row r="717" spans="2:4" x14ac:dyDescent="0.2">
      <c r="B717" s="19"/>
      <c r="C717" s="19"/>
      <c r="D717" s="19"/>
    </row>
    <row r="718" spans="2:4" x14ac:dyDescent="0.2">
      <c r="B718" s="19"/>
      <c r="C718" s="19"/>
      <c r="D718" s="19"/>
    </row>
    <row r="719" spans="2:4" x14ac:dyDescent="0.2">
      <c r="B719" s="19"/>
      <c r="C719" s="19"/>
      <c r="D719" s="19"/>
    </row>
    <row r="720" spans="2:4" x14ac:dyDescent="0.2">
      <c r="B720" s="19"/>
      <c r="C720" s="19"/>
      <c r="D720" s="19"/>
    </row>
    <row r="721" spans="2:4" x14ac:dyDescent="0.2">
      <c r="B721" s="19"/>
      <c r="C721" s="19"/>
      <c r="D721" s="19"/>
    </row>
    <row r="722" spans="2:4" x14ac:dyDescent="0.2">
      <c r="B722" s="19"/>
      <c r="C722" s="19"/>
      <c r="D722" s="19"/>
    </row>
    <row r="723" spans="2:4" x14ac:dyDescent="0.2">
      <c r="B723" s="19"/>
      <c r="C723" s="19"/>
      <c r="D723" s="19"/>
    </row>
    <row r="724" spans="2:4" x14ac:dyDescent="0.2">
      <c r="B724" s="19"/>
      <c r="C724" s="19"/>
      <c r="D724" s="19"/>
    </row>
    <row r="725" spans="2:4" x14ac:dyDescent="0.2">
      <c r="B725" s="19"/>
      <c r="C725" s="19"/>
      <c r="D725" s="19"/>
    </row>
    <row r="726" spans="2:4" x14ac:dyDescent="0.2">
      <c r="B726" s="19"/>
      <c r="C726" s="19"/>
      <c r="D726" s="19"/>
    </row>
    <row r="727" spans="2:4" x14ac:dyDescent="0.2">
      <c r="B727" s="19"/>
      <c r="C727" s="19"/>
      <c r="D727" s="19"/>
    </row>
    <row r="728" spans="2:4" x14ac:dyDescent="0.2">
      <c r="B728" s="19"/>
      <c r="C728" s="19"/>
      <c r="D728" s="19"/>
    </row>
    <row r="729" spans="2:4" x14ac:dyDescent="0.2">
      <c r="B729" s="19"/>
      <c r="C729" s="19"/>
      <c r="D729" s="19"/>
    </row>
    <row r="730" spans="2:4" x14ac:dyDescent="0.2">
      <c r="B730" s="19"/>
      <c r="C730" s="19"/>
      <c r="D730" s="19"/>
    </row>
    <row r="731" spans="2:4" x14ac:dyDescent="0.2">
      <c r="B731" s="19"/>
      <c r="C731" s="19"/>
      <c r="D731" s="19"/>
    </row>
    <row r="732" spans="2:4" x14ac:dyDescent="0.2">
      <c r="B732" s="19"/>
      <c r="C732" s="19"/>
      <c r="D732" s="19"/>
    </row>
    <row r="733" spans="2:4" x14ac:dyDescent="0.2">
      <c r="B733" s="19"/>
      <c r="C733" s="19"/>
      <c r="D733" s="19"/>
    </row>
    <row r="734" spans="2:4" x14ac:dyDescent="0.2">
      <c r="B734" s="19"/>
      <c r="C734" s="19"/>
      <c r="D734" s="19"/>
    </row>
    <row r="735" spans="2:4" x14ac:dyDescent="0.2">
      <c r="B735" s="19"/>
      <c r="C735" s="19"/>
      <c r="D735" s="19"/>
    </row>
    <row r="736" spans="2:4" x14ac:dyDescent="0.2">
      <c r="B736" s="19"/>
      <c r="C736" s="19"/>
      <c r="D736" s="19"/>
    </row>
    <row r="737" spans="2:4" x14ac:dyDescent="0.2">
      <c r="B737" s="19"/>
      <c r="C737" s="19"/>
      <c r="D737" s="19"/>
    </row>
    <row r="738" spans="2:4" x14ac:dyDescent="0.2">
      <c r="B738" s="19"/>
      <c r="C738" s="19"/>
      <c r="D738" s="19"/>
    </row>
    <row r="739" spans="2:4" x14ac:dyDescent="0.2">
      <c r="B739" s="19"/>
      <c r="C739" s="19"/>
      <c r="D739" s="19"/>
    </row>
    <row r="740" spans="2:4" x14ac:dyDescent="0.2">
      <c r="B740" s="19"/>
      <c r="C740" s="19"/>
      <c r="D740" s="19"/>
    </row>
    <row r="741" spans="2:4" x14ac:dyDescent="0.2">
      <c r="B741" s="19"/>
      <c r="C741" s="19"/>
      <c r="D741" s="19"/>
    </row>
    <row r="742" spans="2:4" x14ac:dyDescent="0.2">
      <c r="B742" s="19"/>
      <c r="C742" s="19"/>
      <c r="D742" s="19"/>
    </row>
    <row r="743" spans="2:4" x14ac:dyDescent="0.2">
      <c r="B743" s="19"/>
      <c r="C743" s="19"/>
      <c r="D743" s="19"/>
    </row>
    <row r="744" spans="2:4" x14ac:dyDescent="0.2">
      <c r="B744" s="19"/>
      <c r="C744" s="19"/>
      <c r="D744" s="19"/>
    </row>
    <row r="745" spans="2:4" x14ac:dyDescent="0.2">
      <c r="B745" s="19"/>
      <c r="C745" s="19"/>
      <c r="D745" s="19"/>
    </row>
    <row r="746" spans="2:4" x14ac:dyDescent="0.2">
      <c r="B746" s="19"/>
      <c r="C746" s="19"/>
      <c r="D746" s="19"/>
    </row>
    <row r="747" spans="2:4" x14ac:dyDescent="0.2">
      <c r="B747" s="19"/>
      <c r="C747" s="19"/>
      <c r="D747" s="19"/>
    </row>
    <row r="748" spans="2:4" x14ac:dyDescent="0.2">
      <c r="B748" s="19"/>
      <c r="C748" s="19"/>
      <c r="D748" s="19"/>
    </row>
    <row r="749" spans="2:4" x14ac:dyDescent="0.2">
      <c r="B749" s="19"/>
      <c r="C749" s="19"/>
      <c r="D749" s="19"/>
    </row>
    <row r="750" spans="2:4" x14ac:dyDescent="0.2">
      <c r="B750" s="19"/>
      <c r="C750" s="19"/>
      <c r="D750" s="19"/>
    </row>
    <row r="751" spans="2:4" x14ac:dyDescent="0.2">
      <c r="B751" s="19"/>
      <c r="C751" s="19"/>
      <c r="D751" s="19"/>
    </row>
    <row r="752" spans="2:4" x14ac:dyDescent="0.2">
      <c r="B752" s="19"/>
      <c r="C752" s="19"/>
      <c r="D752" s="19"/>
    </row>
    <row r="753" spans="2:4" x14ac:dyDescent="0.2">
      <c r="B753" s="19"/>
      <c r="C753" s="19"/>
      <c r="D753" s="19"/>
    </row>
    <row r="754" spans="2:4" x14ac:dyDescent="0.2">
      <c r="B754" s="19"/>
      <c r="C754" s="19"/>
      <c r="D754" s="19"/>
    </row>
    <row r="755" spans="2:4" x14ac:dyDescent="0.2">
      <c r="B755" s="19"/>
      <c r="C755" s="19"/>
      <c r="D755" s="19"/>
    </row>
    <row r="756" spans="2:4" x14ac:dyDescent="0.2">
      <c r="B756" s="19"/>
      <c r="C756" s="19"/>
      <c r="D756" s="19"/>
    </row>
    <row r="757" spans="2:4" x14ac:dyDescent="0.2">
      <c r="B757" s="19"/>
      <c r="C757" s="19"/>
      <c r="D757" s="19"/>
    </row>
    <row r="758" spans="2:4" x14ac:dyDescent="0.2">
      <c r="B758" s="19"/>
      <c r="C758" s="19"/>
      <c r="D758" s="19"/>
    </row>
    <row r="759" spans="2:4" x14ac:dyDescent="0.2">
      <c r="B759" s="19"/>
      <c r="C759" s="19"/>
      <c r="D759" s="19"/>
    </row>
    <row r="760" spans="2:4" x14ac:dyDescent="0.2">
      <c r="B760" s="19"/>
      <c r="C760" s="19"/>
      <c r="D760" s="19"/>
    </row>
    <row r="761" spans="2:4" x14ac:dyDescent="0.2">
      <c r="B761" s="19"/>
      <c r="C761" s="19"/>
      <c r="D761" s="19"/>
    </row>
    <row r="762" spans="2:4" x14ac:dyDescent="0.2">
      <c r="B762" s="19"/>
      <c r="C762" s="19"/>
      <c r="D762" s="19"/>
    </row>
    <row r="763" spans="2:4" x14ac:dyDescent="0.2">
      <c r="B763" s="19"/>
      <c r="C763" s="19"/>
      <c r="D763" s="19"/>
    </row>
    <row r="764" spans="2:4" x14ac:dyDescent="0.2">
      <c r="B764" s="19"/>
      <c r="C764" s="19"/>
      <c r="D764" s="19"/>
    </row>
    <row r="765" spans="2:4" x14ac:dyDescent="0.2">
      <c r="B765" s="19"/>
      <c r="C765" s="19"/>
      <c r="D765" s="19"/>
    </row>
    <row r="766" spans="2:4" x14ac:dyDescent="0.2">
      <c r="B766" s="19"/>
      <c r="C766" s="19"/>
      <c r="D766" s="19"/>
    </row>
    <row r="767" spans="2:4" x14ac:dyDescent="0.2">
      <c r="B767" s="19"/>
      <c r="C767" s="19"/>
      <c r="D767" s="19"/>
    </row>
    <row r="768" spans="2:4" x14ac:dyDescent="0.2">
      <c r="B768" s="19"/>
      <c r="C768" s="19"/>
      <c r="D768" s="19"/>
    </row>
    <row r="769" spans="2:4" x14ac:dyDescent="0.2">
      <c r="B769" s="19"/>
      <c r="C769" s="19"/>
      <c r="D769" s="19"/>
    </row>
    <row r="770" spans="2:4" x14ac:dyDescent="0.2">
      <c r="B770" s="19"/>
      <c r="C770" s="19"/>
      <c r="D770" s="19"/>
    </row>
    <row r="771" spans="2:4" x14ac:dyDescent="0.2">
      <c r="B771" s="19"/>
      <c r="C771" s="19"/>
      <c r="D771" s="19"/>
    </row>
    <row r="772" spans="2:4" x14ac:dyDescent="0.2">
      <c r="B772" s="19"/>
      <c r="C772" s="19"/>
      <c r="D772" s="19"/>
    </row>
    <row r="773" spans="2:4" x14ac:dyDescent="0.2">
      <c r="B773" s="19"/>
      <c r="C773" s="19"/>
      <c r="D773" s="19"/>
    </row>
    <row r="774" spans="2:4" x14ac:dyDescent="0.2">
      <c r="B774" s="19"/>
      <c r="C774" s="19"/>
      <c r="D774" s="19"/>
    </row>
    <row r="775" spans="2:4" x14ac:dyDescent="0.2">
      <c r="B775" s="19"/>
      <c r="C775" s="19"/>
      <c r="D775" s="19"/>
    </row>
    <row r="776" spans="2:4" x14ac:dyDescent="0.2">
      <c r="B776" s="19"/>
      <c r="C776" s="19"/>
      <c r="D776" s="19"/>
    </row>
    <row r="777" spans="2:4" x14ac:dyDescent="0.2">
      <c r="B777" s="19"/>
      <c r="C777" s="19"/>
      <c r="D777" s="19"/>
    </row>
    <row r="778" spans="2:4" x14ac:dyDescent="0.2">
      <c r="B778" s="19"/>
      <c r="C778" s="19"/>
      <c r="D778" s="19"/>
    </row>
    <row r="779" spans="2:4" x14ac:dyDescent="0.2">
      <c r="B779" s="19"/>
      <c r="C779" s="19"/>
      <c r="D779" s="19"/>
    </row>
    <row r="780" spans="2:4" x14ac:dyDescent="0.2">
      <c r="B780" s="19"/>
      <c r="C780" s="19"/>
      <c r="D780" s="19"/>
    </row>
    <row r="781" spans="2:4" x14ac:dyDescent="0.2">
      <c r="B781" s="19"/>
      <c r="C781" s="19"/>
      <c r="D781" s="19"/>
    </row>
    <row r="782" spans="2:4" x14ac:dyDescent="0.2">
      <c r="B782" s="19"/>
      <c r="C782" s="19"/>
      <c r="D782" s="19"/>
    </row>
    <row r="783" spans="2:4" x14ac:dyDescent="0.2">
      <c r="B783" s="19"/>
      <c r="C783" s="19"/>
      <c r="D783" s="19"/>
    </row>
    <row r="784" spans="2:4" x14ac:dyDescent="0.2">
      <c r="B784" s="19"/>
      <c r="C784" s="19"/>
      <c r="D784" s="19"/>
    </row>
    <row r="785" spans="2:4" x14ac:dyDescent="0.2">
      <c r="B785" s="19"/>
      <c r="C785" s="19"/>
      <c r="D785" s="19"/>
    </row>
    <row r="786" spans="2:4" x14ac:dyDescent="0.2">
      <c r="B786" s="19"/>
      <c r="C786" s="19"/>
      <c r="D786" s="19"/>
    </row>
    <row r="787" spans="2:4" x14ac:dyDescent="0.2">
      <c r="B787" s="19"/>
      <c r="C787" s="19"/>
      <c r="D787" s="19"/>
    </row>
    <row r="788" spans="2:4" x14ac:dyDescent="0.2">
      <c r="B788" s="19"/>
      <c r="C788" s="19"/>
      <c r="D788" s="19"/>
    </row>
    <row r="789" spans="2:4" x14ac:dyDescent="0.2">
      <c r="B789" s="19"/>
      <c r="C789" s="19"/>
      <c r="D789" s="19"/>
    </row>
    <row r="790" spans="2:4" x14ac:dyDescent="0.2">
      <c r="B790" s="19"/>
      <c r="C790" s="19"/>
      <c r="D790" s="19"/>
    </row>
    <row r="791" spans="2:4" x14ac:dyDescent="0.2">
      <c r="B791" s="19"/>
      <c r="C791" s="19"/>
      <c r="D791" s="19"/>
    </row>
    <row r="792" spans="2:4" x14ac:dyDescent="0.2">
      <c r="B792" s="19"/>
      <c r="C792" s="19"/>
      <c r="D792" s="19"/>
    </row>
    <row r="793" spans="2:4" x14ac:dyDescent="0.2">
      <c r="B793" s="19"/>
      <c r="C793" s="19"/>
      <c r="D793" s="19"/>
    </row>
    <row r="794" spans="2:4" x14ac:dyDescent="0.2">
      <c r="B794" s="19"/>
      <c r="C794" s="19"/>
      <c r="D794" s="19"/>
    </row>
    <row r="795" spans="2:4" x14ac:dyDescent="0.2">
      <c r="B795" s="19"/>
      <c r="C795" s="19"/>
      <c r="D795" s="19"/>
    </row>
    <row r="796" spans="2:4" x14ac:dyDescent="0.2">
      <c r="B796" s="19"/>
      <c r="C796" s="19"/>
      <c r="D796" s="19"/>
    </row>
    <row r="797" spans="2:4" x14ac:dyDescent="0.2">
      <c r="B797" s="19"/>
      <c r="C797" s="19"/>
      <c r="D797" s="19"/>
    </row>
    <row r="798" spans="2:4" x14ac:dyDescent="0.2">
      <c r="B798" s="19"/>
      <c r="C798" s="19"/>
      <c r="D798" s="19"/>
    </row>
    <row r="799" spans="2:4" x14ac:dyDescent="0.2">
      <c r="B799" s="19"/>
      <c r="C799" s="19"/>
      <c r="D799" s="19"/>
    </row>
    <row r="800" spans="2:4" x14ac:dyDescent="0.2">
      <c r="B800" s="19"/>
      <c r="C800" s="19"/>
      <c r="D800" s="19"/>
    </row>
    <row r="801" spans="2:4" x14ac:dyDescent="0.2">
      <c r="B801" s="19"/>
      <c r="C801" s="19"/>
      <c r="D801" s="19"/>
    </row>
    <row r="802" spans="2:4" x14ac:dyDescent="0.2">
      <c r="B802" s="19"/>
      <c r="C802" s="19"/>
      <c r="D802" s="19"/>
    </row>
    <row r="803" spans="2:4" x14ac:dyDescent="0.2">
      <c r="B803" s="19"/>
      <c r="C803" s="19"/>
      <c r="D803" s="19"/>
    </row>
    <row r="804" spans="2:4" x14ac:dyDescent="0.2">
      <c r="B804" s="19"/>
      <c r="C804" s="19"/>
      <c r="D804" s="19"/>
    </row>
    <row r="805" spans="2:4" x14ac:dyDescent="0.2">
      <c r="B805" s="19"/>
      <c r="C805" s="19"/>
      <c r="D805" s="19"/>
    </row>
    <row r="806" spans="2:4" x14ac:dyDescent="0.2">
      <c r="B806" s="19"/>
      <c r="C806" s="19"/>
      <c r="D806" s="19"/>
    </row>
    <row r="807" spans="2:4" x14ac:dyDescent="0.2">
      <c r="B807" s="19"/>
      <c r="C807" s="19"/>
      <c r="D807" s="19"/>
    </row>
    <row r="808" spans="2:4" x14ac:dyDescent="0.2">
      <c r="B808" s="19"/>
      <c r="C808" s="19"/>
      <c r="D808" s="19"/>
    </row>
    <row r="809" spans="2:4" x14ac:dyDescent="0.2">
      <c r="B809" s="19"/>
      <c r="C809" s="19"/>
      <c r="D809" s="19"/>
    </row>
    <row r="810" spans="2:4" x14ac:dyDescent="0.2">
      <c r="B810" s="19"/>
      <c r="C810" s="19"/>
      <c r="D810" s="19"/>
    </row>
    <row r="811" spans="2:4" x14ac:dyDescent="0.2">
      <c r="B811" s="19"/>
      <c r="C811" s="19"/>
      <c r="D811" s="19"/>
    </row>
    <row r="812" spans="2:4" x14ac:dyDescent="0.2">
      <c r="B812" s="19"/>
      <c r="C812" s="19"/>
      <c r="D812" s="19"/>
    </row>
    <row r="813" spans="2:4" x14ac:dyDescent="0.2">
      <c r="B813" s="19"/>
      <c r="C813" s="19"/>
      <c r="D813" s="19"/>
    </row>
    <row r="814" spans="2:4" x14ac:dyDescent="0.2">
      <c r="B814" s="19"/>
      <c r="C814" s="19"/>
      <c r="D814" s="19"/>
    </row>
    <row r="815" spans="2:4" x14ac:dyDescent="0.2">
      <c r="B815" s="19"/>
      <c r="C815" s="19"/>
      <c r="D815" s="19"/>
    </row>
    <row r="816" spans="2:4" x14ac:dyDescent="0.2">
      <c r="B816" s="19"/>
      <c r="C816" s="19"/>
      <c r="D816" s="19"/>
    </row>
    <row r="817" spans="2:4" x14ac:dyDescent="0.2">
      <c r="B817" s="19"/>
      <c r="C817" s="19"/>
      <c r="D817" s="19"/>
    </row>
    <row r="818" spans="2:4" x14ac:dyDescent="0.2">
      <c r="B818" s="19"/>
      <c r="C818" s="19"/>
      <c r="D818" s="19"/>
    </row>
    <row r="819" spans="2:4" x14ac:dyDescent="0.2">
      <c r="B819" s="19"/>
      <c r="C819" s="19"/>
      <c r="D819" s="19"/>
    </row>
    <row r="820" spans="2:4" x14ac:dyDescent="0.2">
      <c r="B820" s="19"/>
      <c r="C820" s="19"/>
      <c r="D820" s="19"/>
    </row>
    <row r="821" spans="2:4" x14ac:dyDescent="0.2">
      <c r="B821" s="19"/>
      <c r="C821" s="19"/>
      <c r="D821" s="19"/>
    </row>
    <row r="822" spans="2:4" x14ac:dyDescent="0.2">
      <c r="B822" s="19"/>
      <c r="C822" s="19"/>
      <c r="D822" s="19"/>
    </row>
    <row r="823" spans="2:4" x14ac:dyDescent="0.2">
      <c r="B823" s="19"/>
      <c r="C823" s="19"/>
      <c r="D823" s="19"/>
    </row>
    <row r="824" spans="2:4" x14ac:dyDescent="0.2">
      <c r="B824" s="19"/>
      <c r="C824" s="19"/>
      <c r="D824" s="19"/>
    </row>
    <row r="825" spans="2:4" x14ac:dyDescent="0.2">
      <c r="B825" s="19"/>
      <c r="C825" s="19"/>
      <c r="D825" s="19"/>
    </row>
    <row r="826" spans="2:4" x14ac:dyDescent="0.2">
      <c r="B826" s="19"/>
      <c r="C826" s="19"/>
      <c r="D826" s="19"/>
    </row>
    <row r="827" spans="2:4" x14ac:dyDescent="0.2">
      <c r="B827" s="19"/>
      <c r="C827" s="19"/>
      <c r="D827" s="19"/>
    </row>
    <row r="828" spans="2:4" x14ac:dyDescent="0.2">
      <c r="B828" s="19"/>
      <c r="C828" s="19"/>
      <c r="D828" s="19"/>
    </row>
    <row r="829" spans="2:4" x14ac:dyDescent="0.2">
      <c r="B829" s="19"/>
      <c r="C829" s="19"/>
      <c r="D829" s="19"/>
    </row>
    <row r="830" spans="2:4" x14ac:dyDescent="0.2">
      <c r="B830" s="19"/>
      <c r="C830" s="19"/>
      <c r="D830" s="19"/>
    </row>
    <row r="831" spans="2:4" x14ac:dyDescent="0.2">
      <c r="B831" s="19"/>
      <c r="C831" s="19"/>
      <c r="D831" s="19"/>
    </row>
    <row r="832" spans="2:4" x14ac:dyDescent="0.2">
      <c r="B832" s="19"/>
      <c r="C832" s="19"/>
      <c r="D832" s="19"/>
    </row>
    <row r="833" spans="2:4" x14ac:dyDescent="0.2">
      <c r="B833" s="19"/>
      <c r="C833" s="19"/>
      <c r="D833" s="19"/>
    </row>
    <row r="834" spans="2:4" x14ac:dyDescent="0.2">
      <c r="B834" s="19"/>
      <c r="C834" s="19"/>
      <c r="D834" s="19"/>
    </row>
    <row r="835" spans="2:4" x14ac:dyDescent="0.2">
      <c r="B835" s="19"/>
      <c r="C835" s="19"/>
      <c r="D835" s="19"/>
    </row>
    <row r="836" spans="2:4" x14ac:dyDescent="0.2">
      <c r="B836" s="19"/>
      <c r="C836" s="19"/>
      <c r="D836" s="19"/>
    </row>
    <row r="837" spans="2:4" x14ac:dyDescent="0.2">
      <c r="B837" s="19"/>
      <c r="C837" s="19"/>
      <c r="D837" s="19"/>
    </row>
    <row r="838" spans="2:4" x14ac:dyDescent="0.2">
      <c r="B838" s="19"/>
      <c r="C838" s="19"/>
      <c r="D838" s="19"/>
    </row>
    <row r="839" spans="2:4" x14ac:dyDescent="0.2">
      <c r="B839" s="19"/>
      <c r="C839" s="19"/>
      <c r="D839" s="19"/>
    </row>
    <row r="840" spans="2:4" x14ac:dyDescent="0.2">
      <c r="B840" s="19"/>
      <c r="C840" s="19"/>
      <c r="D840" s="19"/>
    </row>
    <row r="841" spans="2:4" x14ac:dyDescent="0.2">
      <c r="B841" s="19"/>
      <c r="C841" s="19"/>
      <c r="D841" s="19"/>
    </row>
    <row r="842" spans="2:4" x14ac:dyDescent="0.2">
      <c r="B842" s="19"/>
      <c r="C842" s="19"/>
      <c r="D842" s="19"/>
    </row>
    <row r="843" spans="2:4" x14ac:dyDescent="0.2">
      <c r="B843" s="19"/>
      <c r="C843" s="19"/>
      <c r="D843" s="19"/>
    </row>
    <row r="844" spans="2:4" x14ac:dyDescent="0.2">
      <c r="B844" s="19"/>
      <c r="C844" s="19"/>
      <c r="D844" s="19"/>
    </row>
    <row r="845" spans="2:4" x14ac:dyDescent="0.2">
      <c r="B845" s="19"/>
      <c r="C845" s="19"/>
      <c r="D845" s="19"/>
    </row>
    <row r="846" spans="2:4" x14ac:dyDescent="0.2">
      <c r="B846" s="19"/>
      <c r="C846" s="19"/>
      <c r="D846" s="19"/>
    </row>
    <row r="847" spans="2:4" x14ac:dyDescent="0.2">
      <c r="B847" s="19"/>
      <c r="C847" s="19"/>
      <c r="D847" s="19"/>
    </row>
    <row r="848" spans="2:4" x14ac:dyDescent="0.2">
      <c r="B848" s="19"/>
      <c r="C848" s="19"/>
      <c r="D848" s="19"/>
    </row>
    <row r="849" spans="2:4" x14ac:dyDescent="0.2">
      <c r="B849" s="19"/>
      <c r="C849" s="19"/>
      <c r="D849" s="19"/>
    </row>
    <row r="850" spans="2:4" x14ac:dyDescent="0.2">
      <c r="B850" s="19"/>
      <c r="C850" s="19"/>
      <c r="D850" s="19"/>
    </row>
    <row r="851" spans="2:4" x14ac:dyDescent="0.2">
      <c r="B851" s="19"/>
      <c r="C851" s="19"/>
      <c r="D851" s="19"/>
    </row>
    <row r="852" spans="2:4" x14ac:dyDescent="0.2">
      <c r="B852" s="19"/>
      <c r="C852" s="19"/>
      <c r="D852" s="19"/>
    </row>
    <row r="853" spans="2:4" x14ac:dyDescent="0.2">
      <c r="B853" s="19"/>
      <c r="C853" s="19"/>
      <c r="D853" s="19"/>
    </row>
    <row r="854" spans="2:4" x14ac:dyDescent="0.2">
      <c r="B854" s="19"/>
      <c r="C854" s="19"/>
      <c r="D854" s="19"/>
    </row>
    <row r="855" spans="2:4" x14ac:dyDescent="0.2">
      <c r="B855" s="19"/>
      <c r="C855" s="19"/>
      <c r="D855" s="19"/>
    </row>
    <row r="856" spans="2:4" x14ac:dyDescent="0.2">
      <c r="B856" s="19"/>
      <c r="C856" s="19"/>
      <c r="D856" s="19"/>
    </row>
    <row r="857" spans="2:4" x14ac:dyDescent="0.2">
      <c r="B857" s="19"/>
      <c r="C857" s="19"/>
      <c r="D857" s="19"/>
    </row>
    <row r="858" spans="2:4" x14ac:dyDescent="0.2">
      <c r="B858" s="19"/>
      <c r="C858" s="19"/>
      <c r="D858" s="19"/>
    </row>
    <row r="859" spans="2:4" x14ac:dyDescent="0.2">
      <c r="B859" s="19"/>
      <c r="C859" s="19"/>
      <c r="D859" s="19"/>
    </row>
    <row r="860" spans="2:4" x14ac:dyDescent="0.2">
      <c r="B860" s="19"/>
      <c r="C860" s="19"/>
      <c r="D860" s="19"/>
    </row>
    <row r="861" spans="2:4" x14ac:dyDescent="0.2">
      <c r="B861" s="19"/>
      <c r="C861" s="19"/>
      <c r="D861" s="19"/>
    </row>
    <row r="862" spans="2:4" x14ac:dyDescent="0.2">
      <c r="B862" s="19"/>
      <c r="C862" s="19"/>
      <c r="D862" s="19"/>
    </row>
    <row r="863" spans="2:4" x14ac:dyDescent="0.2">
      <c r="B863" s="19"/>
      <c r="C863" s="19"/>
      <c r="D863" s="19"/>
    </row>
    <row r="864" spans="2:4" x14ac:dyDescent="0.2">
      <c r="B864" s="19"/>
      <c r="C864" s="19"/>
      <c r="D864" s="19"/>
    </row>
    <row r="865" spans="2:4" x14ac:dyDescent="0.2">
      <c r="B865" s="19"/>
      <c r="C865" s="19"/>
      <c r="D865" s="19"/>
    </row>
    <row r="866" spans="2:4" x14ac:dyDescent="0.2">
      <c r="B866" s="19"/>
      <c r="C866" s="19"/>
      <c r="D866" s="19"/>
    </row>
    <row r="867" spans="2:4" x14ac:dyDescent="0.2">
      <c r="B867" s="19"/>
      <c r="C867" s="19"/>
      <c r="D867" s="19"/>
    </row>
    <row r="868" spans="2:4" x14ac:dyDescent="0.2">
      <c r="B868" s="19"/>
      <c r="C868" s="19"/>
      <c r="D868" s="19"/>
    </row>
    <row r="869" spans="2:4" x14ac:dyDescent="0.2">
      <c r="B869" s="19"/>
      <c r="C869" s="19"/>
      <c r="D869" s="19"/>
    </row>
    <row r="870" spans="2:4" x14ac:dyDescent="0.2">
      <c r="B870" s="19"/>
      <c r="C870" s="19"/>
      <c r="D870" s="19"/>
    </row>
    <row r="871" spans="2:4" x14ac:dyDescent="0.2">
      <c r="B871" s="19"/>
      <c r="C871" s="19"/>
      <c r="D871" s="19"/>
    </row>
    <row r="872" spans="2:4" x14ac:dyDescent="0.2">
      <c r="B872" s="19"/>
      <c r="C872" s="19"/>
      <c r="D872" s="19"/>
    </row>
    <row r="873" spans="2:4" x14ac:dyDescent="0.2">
      <c r="B873" s="19"/>
      <c r="C873" s="19"/>
      <c r="D873" s="19"/>
    </row>
    <row r="874" spans="2:4" x14ac:dyDescent="0.2">
      <c r="B874" s="19"/>
      <c r="C874" s="19"/>
      <c r="D874" s="19"/>
    </row>
    <row r="875" spans="2:4" x14ac:dyDescent="0.2">
      <c r="B875" s="19"/>
      <c r="C875" s="19"/>
      <c r="D875" s="19"/>
    </row>
    <row r="876" spans="2:4" x14ac:dyDescent="0.2">
      <c r="B876" s="19"/>
      <c r="C876" s="19"/>
      <c r="D876" s="19"/>
    </row>
    <row r="877" spans="2:4" x14ac:dyDescent="0.2">
      <c r="B877" s="19"/>
      <c r="C877" s="19"/>
      <c r="D877" s="19"/>
    </row>
    <row r="878" spans="2:4" x14ac:dyDescent="0.2">
      <c r="B878" s="19"/>
      <c r="C878" s="19"/>
      <c r="D878" s="19"/>
    </row>
    <row r="879" spans="2:4" x14ac:dyDescent="0.2">
      <c r="B879" s="19"/>
      <c r="C879" s="19"/>
      <c r="D879" s="19"/>
    </row>
    <row r="880" spans="2:4" x14ac:dyDescent="0.2">
      <c r="B880" s="19"/>
      <c r="C880" s="19"/>
      <c r="D880" s="19"/>
    </row>
    <row r="881" spans="2:4" x14ac:dyDescent="0.2">
      <c r="B881" s="19"/>
      <c r="C881" s="19"/>
      <c r="D881" s="19"/>
    </row>
    <row r="882" spans="2:4" x14ac:dyDescent="0.2">
      <c r="B882" s="19"/>
      <c r="C882" s="19"/>
      <c r="D882" s="19"/>
    </row>
    <row r="883" spans="2:4" x14ac:dyDescent="0.2">
      <c r="B883" s="19"/>
      <c r="C883" s="19"/>
      <c r="D883" s="19"/>
    </row>
    <row r="884" spans="2:4" x14ac:dyDescent="0.2">
      <c r="B884" s="19"/>
      <c r="C884" s="19"/>
      <c r="D884" s="19"/>
    </row>
    <row r="885" spans="2:4" x14ac:dyDescent="0.2">
      <c r="B885" s="19"/>
      <c r="C885" s="19"/>
      <c r="D885" s="19"/>
    </row>
    <row r="886" spans="2:4" x14ac:dyDescent="0.2">
      <c r="B886" s="19"/>
      <c r="C886" s="19"/>
      <c r="D886" s="19"/>
    </row>
    <row r="887" spans="2:4" x14ac:dyDescent="0.2">
      <c r="B887" s="19"/>
      <c r="C887" s="19"/>
      <c r="D887" s="19"/>
    </row>
    <row r="888" spans="2:4" x14ac:dyDescent="0.2">
      <c r="B888" s="19"/>
      <c r="C888" s="19"/>
      <c r="D888" s="19"/>
    </row>
    <row r="889" spans="2:4" x14ac:dyDescent="0.2">
      <c r="B889" s="19"/>
      <c r="C889" s="19"/>
      <c r="D889" s="19"/>
    </row>
    <row r="890" spans="2:4" x14ac:dyDescent="0.2">
      <c r="B890" s="19"/>
      <c r="C890" s="19"/>
      <c r="D890" s="19"/>
    </row>
    <row r="891" spans="2:4" x14ac:dyDescent="0.2">
      <c r="B891" s="19"/>
      <c r="C891" s="19"/>
      <c r="D891" s="19"/>
    </row>
    <row r="892" spans="2:4" x14ac:dyDescent="0.2">
      <c r="B892" s="19"/>
      <c r="C892" s="19"/>
      <c r="D892" s="19"/>
    </row>
    <row r="893" spans="2:4" x14ac:dyDescent="0.2">
      <c r="B893" s="19"/>
      <c r="C893" s="19"/>
      <c r="D893" s="19"/>
    </row>
    <row r="894" spans="2:4" x14ac:dyDescent="0.2">
      <c r="B894" s="19"/>
      <c r="C894" s="19"/>
      <c r="D894" s="19"/>
    </row>
    <row r="895" spans="2:4" x14ac:dyDescent="0.2">
      <c r="B895" s="19"/>
      <c r="C895" s="19"/>
      <c r="D895" s="19"/>
    </row>
    <row r="896" spans="2:4" x14ac:dyDescent="0.2">
      <c r="B896" s="19"/>
      <c r="C896" s="19"/>
      <c r="D896" s="19"/>
    </row>
    <row r="897" spans="2:4" x14ac:dyDescent="0.2">
      <c r="B897" s="19"/>
      <c r="C897" s="19"/>
      <c r="D897" s="19"/>
    </row>
    <row r="898" spans="2:4" x14ac:dyDescent="0.2">
      <c r="B898" s="19"/>
      <c r="C898" s="19"/>
      <c r="D898" s="19"/>
    </row>
    <row r="899" spans="2:4" x14ac:dyDescent="0.2">
      <c r="B899" s="19"/>
      <c r="C899" s="19"/>
      <c r="D899" s="19"/>
    </row>
    <row r="900" spans="2:4" x14ac:dyDescent="0.2">
      <c r="B900" s="19"/>
      <c r="C900" s="19"/>
      <c r="D900" s="19"/>
    </row>
    <row r="901" spans="2:4" x14ac:dyDescent="0.2">
      <c r="B901" s="19"/>
      <c r="C901" s="19"/>
      <c r="D901" s="19"/>
    </row>
    <row r="902" spans="2:4" x14ac:dyDescent="0.2">
      <c r="B902" s="19"/>
      <c r="C902" s="19"/>
      <c r="D902" s="19"/>
    </row>
    <row r="903" spans="2:4" x14ac:dyDescent="0.2">
      <c r="B903" s="19"/>
      <c r="C903" s="19"/>
      <c r="D903" s="19"/>
    </row>
    <row r="904" spans="2:4" x14ac:dyDescent="0.2">
      <c r="B904" s="19"/>
      <c r="C904" s="19"/>
      <c r="D904" s="19"/>
    </row>
    <row r="905" spans="2:4" x14ac:dyDescent="0.2">
      <c r="B905" s="19"/>
      <c r="C905" s="19"/>
      <c r="D905" s="19"/>
    </row>
    <row r="906" spans="2:4" x14ac:dyDescent="0.2">
      <c r="B906" s="19"/>
      <c r="C906" s="19"/>
      <c r="D906" s="19"/>
    </row>
    <row r="907" spans="2:4" x14ac:dyDescent="0.2">
      <c r="B907" s="19"/>
      <c r="C907" s="19"/>
      <c r="D907" s="19"/>
    </row>
    <row r="908" spans="2:4" x14ac:dyDescent="0.2">
      <c r="B908" s="19"/>
      <c r="C908" s="19"/>
      <c r="D908" s="19"/>
    </row>
    <row r="909" spans="2:4" x14ac:dyDescent="0.2">
      <c r="B909" s="19"/>
      <c r="C909" s="19"/>
      <c r="D909" s="19"/>
    </row>
    <row r="910" spans="2:4" x14ac:dyDescent="0.2">
      <c r="B910" s="19"/>
      <c r="C910" s="19"/>
      <c r="D910" s="19"/>
    </row>
    <row r="911" spans="2:4" x14ac:dyDescent="0.2">
      <c r="B911" s="19"/>
      <c r="C911" s="19"/>
      <c r="D911" s="19"/>
    </row>
    <row r="912" spans="2:4" x14ac:dyDescent="0.2">
      <c r="B912" s="19"/>
      <c r="C912" s="19"/>
      <c r="D912" s="19"/>
    </row>
    <row r="913" spans="2:4" x14ac:dyDescent="0.2">
      <c r="B913" s="19"/>
      <c r="C913" s="19"/>
      <c r="D913" s="19"/>
    </row>
    <row r="914" spans="2:4" x14ac:dyDescent="0.2">
      <c r="B914" s="19"/>
      <c r="C914" s="19"/>
      <c r="D914" s="19"/>
    </row>
    <row r="915" spans="2:4" x14ac:dyDescent="0.2">
      <c r="B915" s="19"/>
      <c r="C915" s="19"/>
      <c r="D915" s="19"/>
    </row>
    <row r="916" spans="2:4" x14ac:dyDescent="0.2">
      <c r="B916" s="19"/>
      <c r="C916" s="19"/>
      <c r="D916" s="19"/>
    </row>
    <row r="917" spans="2:4" x14ac:dyDescent="0.2">
      <c r="B917" s="19"/>
      <c r="C917" s="19"/>
      <c r="D917" s="19"/>
    </row>
    <row r="918" spans="2:4" x14ac:dyDescent="0.2">
      <c r="B918" s="19"/>
      <c r="C918" s="19"/>
      <c r="D918" s="19"/>
    </row>
    <row r="919" spans="2:4" x14ac:dyDescent="0.2">
      <c r="B919" s="19"/>
      <c r="C919" s="19"/>
      <c r="D919" s="19"/>
    </row>
    <row r="920" spans="2:4" x14ac:dyDescent="0.2">
      <c r="B920" s="19"/>
      <c r="C920" s="19"/>
      <c r="D920" s="19"/>
    </row>
    <row r="921" spans="2:4" x14ac:dyDescent="0.2">
      <c r="B921" s="19"/>
      <c r="C921" s="19"/>
      <c r="D921" s="19"/>
    </row>
    <row r="922" spans="2:4" x14ac:dyDescent="0.2">
      <c r="B922" s="19"/>
      <c r="C922" s="19"/>
      <c r="D922" s="19"/>
    </row>
    <row r="923" spans="2:4" x14ac:dyDescent="0.2">
      <c r="B923" s="19"/>
      <c r="C923" s="19"/>
      <c r="D923" s="19"/>
    </row>
    <row r="924" spans="2:4" x14ac:dyDescent="0.2">
      <c r="B924" s="19"/>
      <c r="C924" s="19"/>
      <c r="D924" s="19"/>
    </row>
    <row r="925" spans="2:4" x14ac:dyDescent="0.2">
      <c r="B925" s="19"/>
      <c r="C925" s="19"/>
      <c r="D925" s="19"/>
    </row>
    <row r="926" spans="2:4" x14ac:dyDescent="0.2">
      <c r="B926" s="19"/>
      <c r="C926" s="19"/>
      <c r="D926" s="19"/>
    </row>
    <row r="927" spans="2:4" x14ac:dyDescent="0.2">
      <c r="B927" s="19"/>
      <c r="C927" s="19"/>
      <c r="D927" s="19"/>
    </row>
    <row r="928" spans="2:4" x14ac:dyDescent="0.2">
      <c r="B928" s="19"/>
      <c r="C928" s="19"/>
      <c r="D928" s="19"/>
    </row>
    <row r="929" spans="2:4" x14ac:dyDescent="0.2">
      <c r="B929" s="19"/>
      <c r="C929" s="19"/>
      <c r="D929" s="19"/>
    </row>
    <row r="930" spans="2:4" x14ac:dyDescent="0.2">
      <c r="B930" s="19"/>
      <c r="C930" s="19"/>
      <c r="D930" s="19"/>
    </row>
    <row r="931" spans="2:4" x14ac:dyDescent="0.2">
      <c r="B931" s="19"/>
      <c r="C931" s="19"/>
      <c r="D931" s="19"/>
    </row>
    <row r="932" spans="2:4" x14ac:dyDescent="0.2">
      <c r="B932" s="19"/>
      <c r="C932" s="19"/>
      <c r="D932" s="19"/>
    </row>
    <row r="933" spans="2:4" x14ac:dyDescent="0.2">
      <c r="B933" s="19"/>
      <c r="C933" s="19"/>
      <c r="D933" s="19"/>
    </row>
    <row r="934" spans="2:4" x14ac:dyDescent="0.2">
      <c r="B934" s="19"/>
      <c r="C934" s="19"/>
      <c r="D934" s="19"/>
    </row>
    <row r="935" spans="2:4" x14ac:dyDescent="0.2">
      <c r="B935" s="19"/>
      <c r="C935" s="19"/>
      <c r="D935" s="19"/>
    </row>
    <row r="936" spans="2:4" x14ac:dyDescent="0.2">
      <c r="B936" s="19"/>
      <c r="C936" s="19"/>
      <c r="D936" s="19"/>
    </row>
    <row r="937" spans="2:4" x14ac:dyDescent="0.2">
      <c r="B937" s="19"/>
      <c r="C937" s="19"/>
      <c r="D937" s="19"/>
    </row>
    <row r="938" spans="2:4" x14ac:dyDescent="0.2">
      <c r="B938" s="19"/>
      <c r="C938" s="19"/>
      <c r="D938" s="19"/>
    </row>
    <row r="939" spans="2:4" x14ac:dyDescent="0.2">
      <c r="B939" s="19"/>
      <c r="C939" s="19"/>
      <c r="D939" s="19"/>
    </row>
    <row r="940" spans="2:4" x14ac:dyDescent="0.2">
      <c r="B940" s="19"/>
      <c r="C940" s="19"/>
      <c r="D940" s="19"/>
    </row>
    <row r="941" spans="2:4" x14ac:dyDescent="0.2">
      <c r="B941" s="19"/>
      <c r="C941" s="19"/>
      <c r="D941" s="19"/>
    </row>
    <row r="942" spans="2:4" x14ac:dyDescent="0.2">
      <c r="B942" s="19"/>
      <c r="C942" s="19"/>
      <c r="D942" s="19"/>
    </row>
    <row r="943" spans="2:4" x14ac:dyDescent="0.2">
      <c r="B943" s="19"/>
      <c r="C943" s="19"/>
      <c r="D943" s="19"/>
    </row>
    <row r="944" spans="2:4" x14ac:dyDescent="0.2">
      <c r="B944" s="19"/>
      <c r="C944" s="19"/>
      <c r="D944" s="19"/>
    </row>
    <row r="945" spans="2:4" x14ac:dyDescent="0.2">
      <c r="B945" s="19"/>
      <c r="C945" s="19"/>
      <c r="D945" s="19"/>
    </row>
    <row r="946" spans="2:4" x14ac:dyDescent="0.2">
      <c r="B946" s="19"/>
      <c r="C946" s="19"/>
      <c r="D946" s="19"/>
    </row>
    <row r="947" spans="2:4" x14ac:dyDescent="0.2">
      <c r="B947" s="19"/>
      <c r="C947" s="19"/>
      <c r="D947" s="19"/>
    </row>
    <row r="948" spans="2:4" x14ac:dyDescent="0.2">
      <c r="B948" s="19"/>
      <c r="C948" s="19"/>
      <c r="D948" s="19"/>
    </row>
    <row r="949" spans="2:4" x14ac:dyDescent="0.2">
      <c r="B949" s="19"/>
      <c r="C949" s="19"/>
      <c r="D949" s="19"/>
    </row>
    <row r="950" spans="2:4" x14ac:dyDescent="0.2">
      <c r="B950" s="19"/>
      <c r="C950" s="19"/>
      <c r="D950" s="19"/>
    </row>
    <row r="951" spans="2:4" x14ac:dyDescent="0.2">
      <c r="B951" s="19"/>
      <c r="C951" s="19"/>
      <c r="D951" s="19"/>
    </row>
    <row r="952" spans="2:4" x14ac:dyDescent="0.2">
      <c r="B952" s="19"/>
      <c r="C952" s="19"/>
      <c r="D952" s="19"/>
    </row>
    <row r="953" spans="2:4" x14ac:dyDescent="0.2">
      <c r="B953" s="19"/>
      <c r="C953" s="19"/>
      <c r="D953" s="19"/>
    </row>
    <row r="954" spans="2:4" x14ac:dyDescent="0.2">
      <c r="B954" s="19"/>
      <c r="C954" s="19"/>
      <c r="D954" s="19"/>
    </row>
    <row r="955" spans="2:4" x14ac:dyDescent="0.2">
      <c r="B955" s="19"/>
      <c r="C955" s="19"/>
      <c r="D955" s="19"/>
    </row>
    <row r="956" spans="2:4" x14ac:dyDescent="0.2">
      <c r="B956" s="19"/>
      <c r="C956" s="19"/>
      <c r="D956" s="19"/>
    </row>
    <row r="957" spans="2:4" x14ac:dyDescent="0.2">
      <c r="B957" s="19"/>
      <c r="C957" s="19"/>
      <c r="D957" s="19"/>
    </row>
    <row r="958" spans="2:4" x14ac:dyDescent="0.2">
      <c r="B958" s="19"/>
      <c r="C958" s="19"/>
      <c r="D958" s="19"/>
    </row>
    <row r="959" spans="2:4" x14ac:dyDescent="0.2">
      <c r="B959" s="19"/>
      <c r="C959" s="19"/>
      <c r="D959" s="19"/>
    </row>
    <row r="960" spans="2:4" x14ac:dyDescent="0.2">
      <c r="B960" s="19"/>
      <c r="C960" s="19"/>
      <c r="D960" s="19"/>
    </row>
    <row r="961" spans="2:4" x14ac:dyDescent="0.2">
      <c r="B961" s="19"/>
      <c r="C961" s="19"/>
      <c r="D961" s="19"/>
    </row>
    <row r="962" spans="2:4" x14ac:dyDescent="0.2">
      <c r="B962" s="19"/>
      <c r="C962" s="19"/>
      <c r="D962" s="19"/>
    </row>
    <row r="963" spans="2:4" x14ac:dyDescent="0.2">
      <c r="B963" s="19"/>
      <c r="C963" s="19"/>
      <c r="D963" s="19"/>
    </row>
    <row r="964" spans="2:4" x14ac:dyDescent="0.2">
      <c r="B964" s="19"/>
      <c r="C964" s="19"/>
      <c r="D964" s="19"/>
    </row>
    <row r="965" spans="2:4" x14ac:dyDescent="0.2">
      <c r="B965" s="19"/>
      <c r="C965" s="19"/>
      <c r="D965" s="19"/>
    </row>
    <row r="966" spans="2:4" x14ac:dyDescent="0.2">
      <c r="B966" s="19"/>
      <c r="C966" s="19"/>
      <c r="D966" s="19"/>
    </row>
    <row r="967" spans="2:4" x14ac:dyDescent="0.2">
      <c r="B967" s="19"/>
      <c r="C967" s="19"/>
      <c r="D967" s="19"/>
    </row>
    <row r="968" spans="2:4" x14ac:dyDescent="0.2">
      <c r="B968" s="19"/>
      <c r="C968" s="19"/>
      <c r="D968" s="19"/>
    </row>
    <row r="969" spans="2:4" x14ac:dyDescent="0.2">
      <c r="B969" s="19"/>
      <c r="C969" s="19"/>
      <c r="D969" s="19"/>
    </row>
    <row r="970" spans="2:4" x14ac:dyDescent="0.2">
      <c r="B970" s="19"/>
      <c r="C970" s="19"/>
      <c r="D970" s="19"/>
    </row>
    <row r="971" spans="2:4" x14ac:dyDescent="0.2">
      <c r="B971" s="19"/>
      <c r="C971" s="19"/>
      <c r="D971" s="19"/>
    </row>
    <row r="972" spans="2:4" x14ac:dyDescent="0.2">
      <c r="B972" s="19"/>
      <c r="C972" s="19"/>
      <c r="D972" s="19"/>
    </row>
    <row r="973" spans="2:4" x14ac:dyDescent="0.2">
      <c r="B973" s="19"/>
      <c r="C973" s="19"/>
      <c r="D973" s="19"/>
    </row>
    <row r="974" spans="2:4" x14ac:dyDescent="0.2">
      <c r="B974" s="19"/>
      <c r="C974" s="19"/>
      <c r="D974" s="19"/>
    </row>
    <row r="975" spans="2:4" x14ac:dyDescent="0.2">
      <c r="B975" s="19"/>
      <c r="C975" s="19"/>
      <c r="D975" s="19"/>
    </row>
    <row r="976" spans="2:4" x14ac:dyDescent="0.2">
      <c r="B976" s="19"/>
      <c r="C976" s="19"/>
      <c r="D976" s="19"/>
    </row>
    <row r="977" spans="2:4" x14ac:dyDescent="0.2">
      <c r="B977" s="19"/>
      <c r="C977" s="19"/>
      <c r="D977" s="19"/>
    </row>
    <row r="978" spans="2:4" x14ac:dyDescent="0.2">
      <c r="B978" s="19"/>
      <c r="C978" s="19"/>
      <c r="D978" s="19"/>
    </row>
    <row r="979" spans="2:4" x14ac:dyDescent="0.2">
      <c r="B979" s="19"/>
      <c r="C979" s="19"/>
      <c r="D979" s="19"/>
    </row>
    <row r="980" spans="2:4" x14ac:dyDescent="0.2">
      <c r="B980" s="19"/>
      <c r="C980" s="19"/>
      <c r="D980" s="19"/>
    </row>
    <row r="981" spans="2:4" x14ac:dyDescent="0.2">
      <c r="B981" s="19"/>
      <c r="C981" s="19"/>
      <c r="D981" s="19"/>
    </row>
    <row r="982" spans="2:4" x14ac:dyDescent="0.2">
      <c r="B982" s="19"/>
      <c r="C982" s="19"/>
      <c r="D982" s="19"/>
    </row>
    <row r="983" spans="2:4" x14ac:dyDescent="0.2">
      <c r="B983" s="19"/>
      <c r="C983" s="19"/>
      <c r="D983" s="19"/>
    </row>
    <row r="984" spans="2:4" x14ac:dyDescent="0.2">
      <c r="B984" s="19"/>
      <c r="C984" s="19"/>
      <c r="D984" s="19"/>
    </row>
    <row r="985" spans="2:4" x14ac:dyDescent="0.2">
      <c r="B985" s="19"/>
      <c r="C985" s="19"/>
      <c r="D985" s="19"/>
    </row>
    <row r="986" spans="2:4" x14ac:dyDescent="0.2">
      <c r="B986" s="19"/>
      <c r="C986" s="19"/>
      <c r="D986" s="19"/>
    </row>
    <row r="987" spans="2:4" x14ac:dyDescent="0.2">
      <c r="B987" s="19"/>
      <c r="C987" s="19"/>
      <c r="D987" s="19"/>
    </row>
    <row r="988" spans="2:4" x14ac:dyDescent="0.2">
      <c r="B988" s="19"/>
      <c r="C988" s="19"/>
      <c r="D988" s="19"/>
    </row>
    <row r="989" spans="2:4" x14ac:dyDescent="0.2">
      <c r="B989" s="19"/>
      <c r="C989" s="19"/>
      <c r="D989" s="19"/>
    </row>
    <row r="990" spans="2:4" x14ac:dyDescent="0.2">
      <c r="B990" s="19"/>
      <c r="C990" s="19"/>
      <c r="D990" s="19"/>
    </row>
    <row r="991" spans="2:4" x14ac:dyDescent="0.2">
      <c r="B991" s="19"/>
      <c r="C991" s="19"/>
      <c r="D991" s="19"/>
    </row>
    <row r="992" spans="2:4" x14ac:dyDescent="0.2">
      <c r="B992" s="19"/>
      <c r="C992" s="19"/>
      <c r="D992" s="19"/>
    </row>
    <row r="993" spans="2:4" x14ac:dyDescent="0.2">
      <c r="B993" s="19"/>
      <c r="C993" s="19"/>
      <c r="D993" s="19"/>
    </row>
    <row r="994" spans="2:4" x14ac:dyDescent="0.2">
      <c r="B994" s="19"/>
      <c r="C994" s="19"/>
      <c r="D994" s="19"/>
    </row>
    <row r="995" spans="2:4" x14ac:dyDescent="0.2">
      <c r="B995" s="19"/>
      <c r="C995" s="19"/>
      <c r="D995" s="19"/>
    </row>
    <row r="996" spans="2:4" x14ac:dyDescent="0.2">
      <c r="B996" s="19"/>
      <c r="C996" s="19"/>
      <c r="D996" s="19"/>
    </row>
    <row r="997" spans="2:4" x14ac:dyDescent="0.2">
      <c r="B997" s="19"/>
      <c r="C997" s="19"/>
      <c r="D997" s="19"/>
    </row>
    <row r="998" spans="2:4" x14ac:dyDescent="0.2">
      <c r="B998" s="19"/>
      <c r="C998" s="19"/>
      <c r="D998" s="19"/>
    </row>
    <row r="999" spans="2:4" x14ac:dyDescent="0.2">
      <c r="B999" s="19"/>
      <c r="C999" s="19"/>
      <c r="D999" s="19"/>
    </row>
    <row r="1000" spans="2:4" x14ac:dyDescent="0.2">
      <c r="B1000" s="19"/>
      <c r="C1000" s="19"/>
      <c r="D1000" s="19"/>
    </row>
    <row r="1001" spans="2:4" x14ac:dyDescent="0.2">
      <c r="B1001" s="19"/>
      <c r="C1001" s="19"/>
      <c r="D1001" s="19"/>
    </row>
    <row r="1002" spans="2:4" x14ac:dyDescent="0.2">
      <c r="B1002" s="19"/>
      <c r="C1002" s="19"/>
      <c r="D1002" s="19"/>
    </row>
    <row r="1003" spans="2:4" x14ac:dyDescent="0.2">
      <c r="B1003" s="19"/>
      <c r="C1003" s="19"/>
      <c r="D1003" s="19"/>
    </row>
    <row r="1004" spans="2:4" x14ac:dyDescent="0.2">
      <c r="B1004" s="19"/>
      <c r="C1004" s="19"/>
      <c r="D1004" s="19"/>
    </row>
    <row r="1005" spans="2:4" x14ac:dyDescent="0.2">
      <c r="B1005" s="19"/>
      <c r="C1005" s="19"/>
      <c r="D1005" s="19"/>
    </row>
    <row r="1006" spans="2:4" x14ac:dyDescent="0.2">
      <c r="B1006" s="19"/>
      <c r="C1006" s="19"/>
      <c r="D1006" s="19"/>
    </row>
    <row r="1007" spans="2:4" x14ac:dyDescent="0.2">
      <c r="B1007" s="19"/>
      <c r="C1007" s="19"/>
      <c r="D1007" s="19"/>
    </row>
    <row r="1008" spans="2:4" x14ac:dyDescent="0.2">
      <c r="B1008" s="19"/>
      <c r="C1008" s="19"/>
      <c r="D1008" s="19"/>
    </row>
    <row r="1009" spans="2:4" x14ac:dyDescent="0.2">
      <c r="B1009" s="19"/>
      <c r="C1009" s="19"/>
      <c r="D1009" s="19"/>
    </row>
    <row r="1010" spans="2:4" x14ac:dyDescent="0.2">
      <c r="B1010" s="19"/>
      <c r="C1010" s="19"/>
      <c r="D1010" s="19"/>
    </row>
    <row r="1011" spans="2:4" x14ac:dyDescent="0.2">
      <c r="B1011" s="19"/>
      <c r="C1011" s="19"/>
      <c r="D1011" s="19"/>
    </row>
    <row r="1012" spans="2:4" x14ac:dyDescent="0.2">
      <c r="B1012" s="19"/>
      <c r="C1012" s="19"/>
      <c r="D1012" s="19"/>
    </row>
    <row r="1013" spans="2:4" x14ac:dyDescent="0.2">
      <c r="B1013" s="19"/>
      <c r="C1013" s="19"/>
      <c r="D1013" s="19"/>
    </row>
    <row r="1014" spans="2:4" x14ac:dyDescent="0.2">
      <c r="B1014" s="19"/>
      <c r="C1014" s="19"/>
      <c r="D1014" s="19"/>
    </row>
    <row r="1015" spans="2:4" x14ac:dyDescent="0.2">
      <c r="B1015" s="19"/>
      <c r="C1015" s="19"/>
      <c r="D1015" s="19"/>
    </row>
    <row r="1016" spans="2:4" x14ac:dyDescent="0.2">
      <c r="B1016" s="19"/>
      <c r="C1016" s="19"/>
      <c r="D1016" s="19"/>
    </row>
    <row r="1017" spans="2:4" x14ac:dyDescent="0.2">
      <c r="B1017" s="19"/>
      <c r="C1017" s="19"/>
      <c r="D1017" s="19"/>
    </row>
    <row r="1018" spans="2:4" x14ac:dyDescent="0.2">
      <c r="B1018" s="19"/>
      <c r="C1018" s="19"/>
      <c r="D1018" s="19"/>
    </row>
    <row r="1019" spans="2:4" x14ac:dyDescent="0.2">
      <c r="B1019" s="19"/>
      <c r="C1019" s="19"/>
      <c r="D1019" s="19"/>
    </row>
    <row r="1020" spans="2:4" x14ac:dyDescent="0.2">
      <c r="B1020" s="19"/>
      <c r="C1020" s="19"/>
      <c r="D1020" s="19"/>
    </row>
    <row r="1021" spans="2:4" x14ac:dyDescent="0.2">
      <c r="B1021" s="19"/>
      <c r="C1021" s="19"/>
      <c r="D1021" s="19"/>
    </row>
    <row r="1022" spans="2:4" x14ac:dyDescent="0.2">
      <c r="B1022" s="19"/>
      <c r="C1022" s="19"/>
      <c r="D1022" s="19"/>
    </row>
    <row r="1023" spans="2:4" x14ac:dyDescent="0.2">
      <c r="B1023" s="19"/>
      <c r="C1023" s="19"/>
      <c r="D1023" s="19"/>
    </row>
    <row r="1024" spans="2:4" x14ac:dyDescent="0.2">
      <c r="B1024" s="19"/>
      <c r="C1024" s="19"/>
      <c r="D1024" s="19"/>
    </row>
    <row r="1025" spans="2:4" x14ac:dyDescent="0.2">
      <c r="B1025" s="19"/>
      <c r="C1025" s="19"/>
      <c r="D1025" s="19"/>
    </row>
    <row r="1026" spans="2:4" x14ac:dyDescent="0.2">
      <c r="B1026" s="19"/>
      <c r="C1026" s="19"/>
      <c r="D1026" s="19"/>
    </row>
    <row r="1027" spans="2:4" x14ac:dyDescent="0.2">
      <c r="B1027" s="19"/>
      <c r="C1027" s="19"/>
      <c r="D1027" s="19"/>
    </row>
    <row r="1028" spans="2:4" x14ac:dyDescent="0.2">
      <c r="B1028" s="19"/>
      <c r="C1028" s="19"/>
      <c r="D1028" s="19"/>
    </row>
    <row r="1029" spans="2:4" x14ac:dyDescent="0.2">
      <c r="B1029" s="19"/>
      <c r="C1029" s="19"/>
      <c r="D1029" s="19"/>
    </row>
    <row r="1030" spans="2:4" x14ac:dyDescent="0.2">
      <c r="B1030" s="19"/>
      <c r="C1030" s="19"/>
      <c r="D1030" s="19"/>
    </row>
    <row r="1031" spans="2:4" x14ac:dyDescent="0.2">
      <c r="B1031" s="19"/>
      <c r="C1031" s="19"/>
      <c r="D1031" s="19"/>
    </row>
    <row r="1032" spans="2:4" x14ac:dyDescent="0.2">
      <c r="B1032" s="19"/>
      <c r="C1032" s="19"/>
      <c r="D1032" s="19"/>
    </row>
    <row r="1033" spans="2:4" x14ac:dyDescent="0.2">
      <c r="B1033" s="19"/>
      <c r="C1033" s="19"/>
      <c r="D1033" s="19"/>
    </row>
    <row r="1034" spans="2:4" x14ac:dyDescent="0.2">
      <c r="B1034" s="19"/>
      <c r="C1034" s="19"/>
      <c r="D1034" s="19"/>
    </row>
    <row r="1035" spans="2:4" x14ac:dyDescent="0.2">
      <c r="B1035" s="19"/>
      <c r="C1035" s="19"/>
      <c r="D1035" s="19"/>
    </row>
    <row r="1036" spans="2:4" x14ac:dyDescent="0.2">
      <c r="B1036" s="19"/>
      <c r="C1036" s="19"/>
      <c r="D1036" s="19"/>
    </row>
    <row r="1037" spans="2:4" x14ac:dyDescent="0.2">
      <c r="B1037" s="19"/>
      <c r="C1037" s="19"/>
      <c r="D1037" s="19"/>
    </row>
    <row r="1038" spans="2:4" x14ac:dyDescent="0.2">
      <c r="B1038" s="19"/>
      <c r="C1038" s="19"/>
      <c r="D1038" s="19"/>
    </row>
    <row r="1039" spans="2:4" x14ac:dyDescent="0.2">
      <c r="B1039" s="19"/>
      <c r="C1039" s="19"/>
      <c r="D1039" s="19"/>
    </row>
    <row r="1040" spans="2:4" x14ac:dyDescent="0.2">
      <c r="B1040" s="19"/>
      <c r="C1040" s="19"/>
      <c r="D1040" s="19"/>
    </row>
    <row r="1041" spans="2:4" x14ac:dyDescent="0.2">
      <c r="B1041" s="19"/>
      <c r="C1041" s="19"/>
      <c r="D1041" s="19"/>
    </row>
    <row r="1042" spans="2:4" x14ac:dyDescent="0.2">
      <c r="B1042" s="19"/>
      <c r="C1042" s="19"/>
      <c r="D1042" s="19"/>
    </row>
    <row r="1043" spans="2:4" x14ac:dyDescent="0.2">
      <c r="B1043" s="19"/>
      <c r="C1043" s="19"/>
      <c r="D1043" s="19"/>
    </row>
    <row r="1044" spans="2:4" x14ac:dyDescent="0.2">
      <c r="B1044" s="19"/>
      <c r="C1044" s="19"/>
      <c r="D1044" s="19"/>
    </row>
    <row r="1045" spans="2:4" x14ac:dyDescent="0.2">
      <c r="B1045" s="19"/>
      <c r="C1045" s="19"/>
      <c r="D1045" s="19"/>
    </row>
    <row r="1046" spans="2:4" x14ac:dyDescent="0.2">
      <c r="B1046" s="19"/>
      <c r="C1046" s="19"/>
      <c r="D1046" s="19"/>
    </row>
    <row r="1047" spans="2:4" x14ac:dyDescent="0.2">
      <c r="B1047" s="19"/>
      <c r="C1047" s="19"/>
      <c r="D1047" s="19"/>
    </row>
    <row r="1048" spans="2:4" x14ac:dyDescent="0.2">
      <c r="B1048" s="19"/>
      <c r="C1048" s="19"/>
      <c r="D1048" s="19"/>
    </row>
    <row r="1049" spans="2:4" x14ac:dyDescent="0.2">
      <c r="B1049" s="19"/>
      <c r="C1049" s="19"/>
      <c r="D1049" s="19"/>
    </row>
    <row r="1050" spans="2:4" x14ac:dyDescent="0.2">
      <c r="B1050" s="19"/>
      <c r="C1050" s="19"/>
      <c r="D1050" s="19"/>
    </row>
    <row r="1051" spans="2:4" x14ac:dyDescent="0.2">
      <c r="B1051" s="19"/>
      <c r="C1051" s="19"/>
      <c r="D1051" s="19"/>
    </row>
    <row r="1052" spans="2:4" x14ac:dyDescent="0.2">
      <c r="B1052" s="19"/>
      <c r="C1052" s="19"/>
      <c r="D1052" s="19"/>
    </row>
    <row r="1053" spans="2:4" x14ac:dyDescent="0.2">
      <c r="B1053" s="19"/>
      <c r="C1053" s="19"/>
      <c r="D1053" s="19"/>
    </row>
    <row r="1054" spans="2:4" x14ac:dyDescent="0.2">
      <c r="B1054" s="19"/>
      <c r="C1054" s="19"/>
      <c r="D1054" s="19"/>
    </row>
    <row r="1055" spans="2:4" x14ac:dyDescent="0.2">
      <c r="B1055" s="19"/>
      <c r="C1055" s="19"/>
      <c r="D1055" s="19"/>
    </row>
    <row r="1056" spans="2:4" x14ac:dyDescent="0.2">
      <c r="B1056" s="19"/>
      <c r="C1056" s="19"/>
      <c r="D1056" s="19"/>
    </row>
    <row r="1057" spans="2:4" x14ac:dyDescent="0.2">
      <c r="B1057" s="19"/>
      <c r="C1057" s="19"/>
      <c r="D1057" s="19"/>
    </row>
    <row r="1058" spans="2:4" x14ac:dyDescent="0.2">
      <c r="B1058" s="19"/>
      <c r="C1058" s="19"/>
      <c r="D1058" s="19"/>
    </row>
    <row r="1059" spans="2:4" x14ac:dyDescent="0.2">
      <c r="B1059" s="19"/>
      <c r="C1059" s="19"/>
      <c r="D1059" s="19"/>
    </row>
    <row r="1060" spans="2:4" x14ac:dyDescent="0.2">
      <c r="B1060" s="19"/>
      <c r="C1060" s="19"/>
      <c r="D1060" s="19"/>
    </row>
    <row r="1061" spans="2:4" x14ac:dyDescent="0.2">
      <c r="B1061" s="19"/>
      <c r="C1061" s="19"/>
      <c r="D1061" s="19"/>
    </row>
    <row r="1062" spans="2:4" x14ac:dyDescent="0.2">
      <c r="B1062" s="19"/>
      <c r="C1062" s="19"/>
      <c r="D1062" s="19"/>
    </row>
    <row r="1063" spans="2:4" x14ac:dyDescent="0.2">
      <c r="B1063" s="19"/>
      <c r="C1063" s="19"/>
      <c r="D1063" s="19"/>
    </row>
    <row r="1064" spans="2:4" x14ac:dyDescent="0.2">
      <c r="B1064" s="19"/>
      <c r="C1064" s="19"/>
      <c r="D1064" s="19"/>
    </row>
    <row r="1065" spans="2:4" x14ac:dyDescent="0.2">
      <c r="B1065" s="19"/>
      <c r="C1065" s="19"/>
      <c r="D1065" s="19"/>
    </row>
    <row r="1066" spans="2:4" x14ac:dyDescent="0.2">
      <c r="B1066" s="19"/>
      <c r="C1066" s="19"/>
      <c r="D1066" s="19"/>
    </row>
    <row r="1067" spans="2:4" x14ac:dyDescent="0.2">
      <c r="B1067" s="19"/>
      <c r="C1067" s="19"/>
      <c r="D1067" s="19"/>
    </row>
    <row r="1068" spans="2:4" x14ac:dyDescent="0.2">
      <c r="B1068" s="19"/>
      <c r="C1068" s="19"/>
      <c r="D1068" s="19"/>
    </row>
    <row r="1069" spans="2:4" x14ac:dyDescent="0.2">
      <c r="B1069" s="19"/>
      <c r="C1069" s="19"/>
      <c r="D1069" s="19"/>
    </row>
    <row r="1070" spans="2:4" x14ac:dyDescent="0.2">
      <c r="B1070" s="19"/>
      <c r="C1070" s="19"/>
      <c r="D1070" s="19"/>
    </row>
    <row r="1071" spans="2:4" x14ac:dyDescent="0.2">
      <c r="B1071" s="19"/>
      <c r="C1071" s="19"/>
      <c r="D1071" s="19"/>
    </row>
    <row r="1072" spans="2:4" x14ac:dyDescent="0.2">
      <c r="B1072" s="19"/>
      <c r="C1072" s="19"/>
      <c r="D1072" s="19"/>
    </row>
    <row r="1073" spans="2:4" x14ac:dyDescent="0.2">
      <c r="B1073" s="19"/>
      <c r="C1073" s="19"/>
      <c r="D1073" s="19"/>
    </row>
    <row r="1074" spans="2:4" x14ac:dyDescent="0.2">
      <c r="B1074" s="19"/>
      <c r="C1074" s="19"/>
      <c r="D1074" s="19"/>
    </row>
    <row r="1075" spans="2:4" x14ac:dyDescent="0.2">
      <c r="B1075" s="19"/>
      <c r="C1075" s="19"/>
      <c r="D1075" s="19"/>
    </row>
    <row r="1076" spans="2:4" x14ac:dyDescent="0.2">
      <c r="B1076" s="19"/>
      <c r="C1076" s="19"/>
      <c r="D1076" s="19"/>
    </row>
    <row r="1077" spans="2:4" x14ac:dyDescent="0.2">
      <c r="B1077" s="19"/>
      <c r="C1077" s="19"/>
      <c r="D1077" s="19"/>
    </row>
    <row r="1078" spans="2:4" x14ac:dyDescent="0.2">
      <c r="B1078" s="19"/>
      <c r="C1078" s="19"/>
      <c r="D1078" s="19"/>
    </row>
    <row r="1079" spans="2:4" x14ac:dyDescent="0.2">
      <c r="B1079" s="19"/>
      <c r="C1079" s="19"/>
      <c r="D1079" s="19"/>
    </row>
    <row r="1080" spans="2:4" x14ac:dyDescent="0.2">
      <c r="B1080" s="19"/>
      <c r="C1080" s="19"/>
      <c r="D1080" s="19"/>
    </row>
    <row r="1081" spans="2:4" x14ac:dyDescent="0.2">
      <c r="B1081" s="19"/>
      <c r="C1081" s="19"/>
      <c r="D1081" s="19"/>
    </row>
    <row r="1082" spans="2:4" x14ac:dyDescent="0.2">
      <c r="B1082" s="19"/>
      <c r="C1082" s="19"/>
      <c r="D1082" s="19"/>
    </row>
    <row r="1083" spans="2:4" x14ac:dyDescent="0.2">
      <c r="B1083" s="19"/>
      <c r="C1083" s="19"/>
      <c r="D1083" s="19"/>
    </row>
    <row r="1084" spans="2:4" x14ac:dyDescent="0.2">
      <c r="B1084" s="19"/>
      <c r="C1084" s="19"/>
      <c r="D1084" s="19"/>
    </row>
    <row r="1085" spans="2:4" x14ac:dyDescent="0.2">
      <c r="B1085" s="19"/>
      <c r="C1085" s="19"/>
      <c r="D1085" s="19"/>
    </row>
    <row r="1086" spans="2:4" x14ac:dyDescent="0.2">
      <c r="B1086" s="19"/>
      <c r="C1086" s="19"/>
      <c r="D1086" s="19"/>
    </row>
    <row r="1087" spans="2:4" x14ac:dyDescent="0.2">
      <c r="B1087" s="19"/>
      <c r="C1087" s="19"/>
      <c r="D1087" s="19"/>
    </row>
    <row r="1088" spans="2:4" x14ac:dyDescent="0.2">
      <c r="B1088" s="19"/>
      <c r="C1088" s="19"/>
      <c r="D1088" s="19"/>
    </row>
    <row r="1089" spans="2:4" x14ac:dyDescent="0.2">
      <c r="B1089" s="19"/>
      <c r="C1089" s="19"/>
      <c r="D1089" s="19"/>
    </row>
    <row r="1090" spans="2:4" x14ac:dyDescent="0.2">
      <c r="B1090" s="19"/>
      <c r="C1090" s="19"/>
      <c r="D1090" s="19"/>
    </row>
    <row r="1091" spans="2:4" x14ac:dyDescent="0.2">
      <c r="B1091" s="19"/>
      <c r="C1091" s="19"/>
      <c r="D1091" s="19"/>
    </row>
    <row r="1092" spans="2:4" x14ac:dyDescent="0.2">
      <c r="B1092" s="19"/>
      <c r="C1092" s="19"/>
      <c r="D1092" s="19"/>
    </row>
    <row r="1093" spans="2:4" x14ac:dyDescent="0.2">
      <c r="B1093" s="19"/>
      <c r="C1093" s="19"/>
      <c r="D1093" s="19"/>
    </row>
    <row r="1094" spans="2:4" x14ac:dyDescent="0.2">
      <c r="B1094" s="19"/>
      <c r="C1094" s="19"/>
      <c r="D1094" s="19"/>
    </row>
    <row r="1095" spans="2:4" x14ac:dyDescent="0.2">
      <c r="B1095" s="19"/>
      <c r="C1095" s="19"/>
      <c r="D1095" s="19"/>
    </row>
    <row r="1096" spans="2:4" x14ac:dyDescent="0.2">
      <c r="B1096" s="19"/>
      <c r="C1096" s="19"/>
      <c r="D1096" s="19"/>
    </row>
    <row r="1097" spans="2:4" x14ac:dyDescent="0.2">
      <c r="B1097" s="19"/>
      <c r="C1097" s="19"/>
      <c r="D1097" s="19"/>
    </row>
    <row r="1098" spans="2:4" x14ac:dyDescent="0.2">
      <c r="B1098" s="19"/>
      <c r="C1098" s="19"/>
      <c r="D1098" s="19"/>
    </row>
    <row r="1099" spans="2:4" x14ac:dyDescent="0.2">
      <c r="B1099" s="19"/>
      <c r="C1099" s="19"/>
      <c r="D1099" s="19"/>
    </row>
    <row r="1100" spans="2:4" x14ac:dyDescent="0.2">
      <c r="B1100" s="19"/>
      <c r="C1100" s="19"/>
      <c r="D1100" s="19"/>
    </row>
    <row r="1101" spans="2:4" x14ac:dyDescent="0.2">
      <c r="B1101" s="19"/>
      <c r="C1101" s="19"/>
      <c r="D1101" s="19"/>
    </row>
    <row r="1102" spans="2:4" x14ac:dyDescent="0.2">
      <c r="B1102" s="19"/>
      <c r="C1102" s="19"/>
      <c r="D1102" s="19"/>
    </row>
    <row r="1103" spans="2:4" x14ac:dyDescent="0.2">
      <c r="B1103" s="19"/>
      <c r="C1103" s="19"/>
      <c r="D1103" s="19"/>
    </row>
    <row r="1104" spans="2:4" x14ac:dyDescent="0.2">
      <c r="B1104" s="19"/>
      <c r="C1104" s="19"/>
      <c r="D1104" s="19"/>
    </row>
    <row r="1105" spans="2:4" x14ac:dyDescent="0.2">
      <c r="B1105" s="19"/>
      <c r="C1105" s="19"/>
      <c r="D1105" s="19"/>
    </row>
    <row r="1106" spans="2:4" x14ac:dyDescent="0.2">
      <c r="B1106" s="19"/>
      <c r="C1106" s="19"/>
      <c r="D1106" s="19"/>
    </row>
    <row r="1107" spans="2:4" x14ac:dyDescent="0.2">
      <c r="B1107" s="19"/>
      <c r="C1107" s="19"/>
      <c r="D1107" s="19"/>
    </row>
    <row r="1108" spans="2:4" x14ac:dyDescent="0.2">
      <c r="B1108" s="19"/>
      <c r="C1108" s="19"/>
      <c r="D1108" s="19"/>
    </row>
    <row r="1109" spans="2:4" x14ac:dyDescent="0.2">
      <c r="B1109" s="19"/>
      <c r="C1109" s="19"/>
      <c r="D1109" s="19"/>
    </row>
    <row r="1110" spans="2:4" x14ac:dyDescent="0.2">
      <c r="B1110" s="19"/>
      <c r="C1110" s="19"/>
      <c r="D1110" s="19"/>
    </row>
    <row r="1111" spans="2:4" x14ac:dyDescent="0.2">
      <c r="B1111" s="19"/>
      <c r="C1111" s="19"/>
      <c r="D1111" s="19"/>
    </row>
    <row r="1112" spans="2:4" x14ac:dyDescent="0.2">
      <c r="B1112" s="19"/>
      <c r="C1112" s="19"/>
      <c r="D1112" s="19"/>
    </row>
    <row r="1113" spans="2:4" x14ac:dyDescent="0.2">
      <c r="B1113" s="19"/>
      <c r="C1113" s="19"/>
      <c r="D1113" s="19"/>
    </row>
    <row r="1114" spans="2:4" x14ac:dyDescent="0.2">
      <c r="B1114" s="19"/>
      <c r="C1114" s="19"/>
      <c r="D1114" s="19"/>
    </row>
    <row r="1115" spans="2:4" x14ac:dyDescent="0.2">
      <c r="B1115" s="19"/>
      <c r="C1115" s="19"/>
      <c r="D1115" s="19"/>
    </row>
    <row r="1116" spans="2:4" x14ac:dyDescent="0.2">
      <c r="B1116" s="19"/>
      <c r="C1116" s="19"/>
      <c r="D1116" s="19"/>
    </row>
    <row r="1117" spans="2:4" x14ac:dyDescent="0.2">
      <c r="B1117" s="19"/>
      <c r="C1117" s="19"/>
      <c r="D1117" s="19"/>
    </row>
    <row r="1118" spans="2:4" x14ac:dyDescent="0.2">
      <c r="B1118" s="19"/>
      <c r="C1118" s="19"/>
      <c r="D1118" s="19"/>
    </row>
    <row r="1119" spans="2:4" x14ac:dyDescent="0.2">
      <c r="B1119" s="19"/>
      <c r="C1119" s="19"/>
      <c r="D1119" s="19"/>
    </row>
    <row r="1120" spans="2:4" x14ac:dyDescent="0.2">
      <c r="B1120" s="19"/>
      <c r="C1120" s="19"/>
      <c r="D1120" s="19"/>
    </row>
    <row r="1121" spans="2:4" x14ac:dyDescent="0.2">
      <c r="B1121" s="19"/>
      <c r="C1121" s="19"/>
      <c r="D1121" s="19"/>
    </row>
    <row r="1122" spans="2:4" x14ac:dyDescent="0.2">
      <c r="B1122" s="19"/>
      <c r="C1122" s="19"/>
      <c r="D1122" s="19"/>
    </row>
    <row r="1123" spans="2:4" x14ac:dyDescent="0.2">
      <c r="B1123" s="19"/>
      <c r="C1123" s="19"/>
      <c r="D1123" s="19"/>
    </row>
    <row r="1124" spans="2:4" x14ac:dyDescent="0.2">
      <c r="B1124" s="19"/>
      <c r="C1124" s="19"/>
      <c r="D1124" s="19"/>
    </row>
    <row r="1125" spans="2:4" x14ac:dyDescent="0.2">
      <c r="B1125" s="19"/>
      <c r="C1125" s="19"/>
      <c r="D1125" s="19"/>
    </row>
    <row r="1126" spans="2:4" x14ac:dyDescent="0.2">
      <c r="B1126" s="19"/>
      <c r="C1126" s="19"/>
      <c r="D1126" s="19"/>
    </row>
    <row r="1127" spans="2:4" x14ac:dyDescent="0.2">
      <c r="B1127" s="19"/>
      <c r="C1127" s="19"/>
      <c r="D1127" s="19"/>
    </row>
    <row r="1128" spans="2:4" x14ac:dyDescent="0.2">
      <c r="B1128" s="19"/>
      <c r="C1128" s="19"/>
      <c r="D1128" s="19"/>
    </row>
    <row r="1129" spans="2:4" x14ac:dyDescent="0.2">
      <c r="B1129" s="19"/>
      <c r="C1129" s="19"/>
      <c r="D1129" s="19"/>
    </row>
    <row r="1130" spans="2:4" x14ac:dyDescent="0.2">
      <c r="B1130" s="19"/>
      <c r="C1130" s="19"/>
      <c r="D1130" s="19"/>
    </row>
    <row r="1131" spans="2:4" x14ac:dyDescent="0.2">
      <c r="B1131" s="19"/>
      <c r="C1131" s="19"/>
      <c r="D1131" s="19"/>
    </row>
    <row r="1132" spans="2:4" x14ac:dyDescent="0.2">
      <c r="B1132" s="19"/>
      <c r="C1132" s="19"/>
      <c r="D1132" s="19"/>
    </row>
    <row r="1133" spans="2:4" x14ac:dyDescent="0.2">
      <c r="B1133" s="19"/>
      <c r="C1133" s="19"/>
      <c r="D1133" s="19"/>
    </row>
    <row r="1134" spans="2:4" x14ac:dyDescent="0.2">
      <c r="B1134" s="19"/>
      <c r="C1134" s="19"/>
      <c r="D1134" s="19"/>
    </row>
    <row r="1135" spans="2:4" x14ac:dyDescent="0.2">
      <c r="B1135" s="19"/>
      <c r="C1135" s="19"/>
      <c r="D1135" s="19"/>
    </row>
    <row r="1136" spans="2:4" x14ac:dyDescent="0.2">
      <c r="B1136" s="19"/>
      <c r="C1136" s="19"/>
      <c r="D1136" s="19"/>
    </row>
    <row r="1137" spans="2:4" x14ac:dyDescent="0.2">
      <c r="B1137" s="19"/>
      <c r="C1137" s="19"/>
      <c r="D1137" s="19"/>
    </row>
    <row r="1138" spans="2:4" x14ac:dyDescent="0.2">
      <c r="B1138" s="19"/>
      <c r="C1138" s="19"/>
      <c r="D1138" s="19"/>
    </row>
    <row r="1139" spans="2:4" x14ac:dyDescent="0.2">
      <c r="B1139" s="19"/>
      <c r="C1139" s="19"/>
      <c r="D1139" s="19"/>
    </row>
    <row r="1140" spans="2:4" x14ac:dyDescent="0.2">
      <c r="B1140" s="19"/>
      <c r="C1140" s="19"/>
      <c r="D1140" s="19"/>
    </row>
    <row r="1141" spans="2:4" x14ac:dyDescent="0.2">
      <c r="B1141" s="19"/>
      <c r="C1141" s="19"/>
      <c r="D1141" s="19"/>
    </row>
    <row r="1142" spans="2:4" x14ac:dyDescent="0.2">
      <c r="B1142" s="19"/>
      <c r="C1142" s="19"/>
      <c r="D1142" s="19"/>
    </row>
    <row r="1143" spans="2:4" x14ac:dyDescent="0.2">
      <c r="B1143" s="19"/>
      <c r="C1143" s="19"/>
      <c r="D1143" s="19"/>
    </row>
    <row r="1144" spans="2:4" x14ac:dyDescent="0.2">
      <c r="B1144" s="19"/>
      <c r="C1144" s="19"/>
      <c r="D1144" s="19"/>
    </row>
    <row r="1145" spans="2:4" x14ac:dyDescent="0.2">
      <c r="B1145" s="19"/>
      <c r="C1145" s="19"/>
      <c r="D1145" s="19"/>
    </row>
    <row r="1146" spans="2:4" x14ac:dyDescent="0.2">
      <c r="B1146" s="19"/>
      <c r="C1146" s="19"/>
      <c r="D1146" s="19"/>
    </row>
    <row r="1147" spans="2:4" x14ac:dyDescent="0.2">
      <c r="B1147" s="19"/>
      <c r="C1147" s="19"/>
      <c r="D1147" s="19"/>
    </row>
    <row r="1148" spans="2:4" x14ac:dyDescent="0.2">
      <c r="B1148" s="19"/>
      <c r="C1148" s="19"/>
      <c r="D1148" s="19"/>
    </row>
    <row r="1149" spans="2:4" x14ac:dyDescent="0.2">
      <c r="B1149" s="19"/>
      <c r="C1149" s="19"/>
      <c r="D1149" s="19"/>
    </row>
    <row r="1150" spans="2:4" x14ac:dyDescent="0.2">
      <c r="B1150" s="19"/>
      <c r="C1150" s="19"/>
      <c r="D1150" s="19"/>
    </row>
    <row r="1151" spans="2:4" x14ac:dyDescent="0.2">
      <c r="B1151" s="19"/>
      <c r="C1151" s="19"/>
      <c r="D1151" s="19"/>
    </row>
    <row r="1152" spans="2:4" x14ac:dyDescent="0.2">
      <c r="B1152" s="19"/>
      <c r="C1152" s="19"/>
      <c r="D1152" s="19"/>
    </row>
    <row r="1153" spans="2:4" x14ac:dyDescent="0.2">
      <c r="B1153" s="19"/>
      <c r="C1153" s="19"/>
      <c r="D1153" s="19"/>
    </row>
    <row r="1154" spans="2:4" x14ac:dyDescent="0.2">
      <c r="B1154" s="19"/>
      <c r="C1154" s="19"/>
      <c r="D1154" s="19"/>
    </row>
    <row r="1155" spans="2:4" x14ac:dyDescent="0.2">
      <c r="B1155" s="19"/>
      <c r="C1155" s="19"/>
      <c r="D1155" s="19"/>
    </row>
    <row r="1156" spans="2:4" x14ac:dyDescent="0.2">
      <c r="B1156" s="19"/>
      <c r="C1156" s="19"/>
      <c r="D1156" s="19"/>
    </row>
    <row r="1157" spans="2:4" x14ac:dyDescent="0.2">
      <c r="B1157" s="19"/>
      <c r="C1157" s="19"/>
      <c r="D1157" s="19"/>
    </row>
    <row r="1158" spans="2:4" x14ac:dyDescent="0.2">
      <c r="B1158" s="19"/>
      <c r="C1158" s="19"/>
      <c r="D1158" s="19"/>
    </row>
    <row r="1159" spans="2:4" x14ac:dyDescent="0.2">
      <c r="B1159" s="19"/>
      <c r="C1159" s="19"/>
      <c r="D1159" s="19"/>
    </row>
    <row r="1160" spans="2:4" x14ac:dyDescent="0.2">
      <c r="B1160" s="19"/>
      <c r="C1160" s="19"/>
      <c r="D1160" s="19"/>
    </row>
    <row r="1161" spans="2:4" x14ac:dyDescent="0.2">
      <c r="B1161" s="19"/>
      <c r="C1161" s="19"/>
      <c r="D1161" s="19"/>
    </row>
    <row r="1162" spans="2:4" x14ac:dyDescent="0.2">
      <c r="B1162" s="19"/>
      <c r="C1162" s="19"/>
      <c r="D1162" s="19"/>
    </row>
    <row r="1163" spans="2:4" x14ac:dyDescent="0.2">
      <c r="B1163" s="19"/>
      <c r="C1163" s="19"/>
      <c r="D1163" s="19"/>
    </row>
    <row r="1164" spans="2:4" x14ac:dyDescent="0.2">
      <c r="B1164" s="19"/>
      <c r="C1164" s="19"/>
      <c r="D1164" s="19"/>
    </row>
    <row r="1165" spans="2:4" x14ac:dyDescent="0.2">
      <c r="B1165" s="19"/>
      <c r="C1165" s="19"/>
      <c r="D1165" s="19"/>
    </row>
    <row r="1166" spans="2:4" x14ac:dyDescent="0.2">
      <c r="B1166" s="19"/>
      <c r="C1166" s="19"/>
      <c r="D1166" s="19"/>
    </row>
    <row r="1167" spans="2:4" x14ac:dyDescent="0.2">
      <c r="B1167" s="19"/>
      <c r="C1167" s="19"/>
      <c r="D1167" s="19"/>
    </row>
    <row r="1168" spans="2:4" x14ac:dyDescent="0.2">
      <c r="B1168" s="19"/>
      <c r="C1168" s="19"/>
      <c r="D1168" s="19"/>
    </row>
    <row r="1169" spans="2:4" x14ac:dyDescent="0.2">
      <c r="B1169" s="19"/>
      <c r="C1169" s="19"/>
      <c r="D1169" s="19"/>
    </row>
    <row r="1170" spans="2:4" x14ac:dyDescent="0.2">
      <c r="B1170" s="19"/>
      <c r="C1170" s="19"/>
      <c r="D1170" s="19"/>
    </row>
    <row r="1171" spans="2:4" x14ac:dyDescent="0.2">
      <c r="B1171" s="19"/>
      <c r="C1171" s="19"/>
      <c r="D1171" s="19"/>
    </row>
    <row r="1172" spans="2:4" x14ac:dyDescent="0.2">
      <c r="B1172" s="19"/>
      <c r="C1172" s="19"/>
      <c r="D1172" s="19"/>
    </row>
    <row r="1173" spans="2:4" x14ac:dyDescent="0.2">
      <c r="B1173" s="19"/>
      <c r="C1173" s="19"/>
      <c r="D1173" s="19"/>
    </row>
    <row r="1174" spans="2:4" x14ac:dyDescent="0.2">
      <c r="B1174" s="19"/>
      <c r="C1174" s="19"/>
      <c r="D1174" s="19"/>
    </row>
    <row r="1175" spans="2:4" x14ac:dyDescent="0.2">
      <c r="B1175" s="19"/>
      <c r="C1175" s="19"/>
      <c r="D1175" s="19"/>
    </row>
    <row r="1176" spans="2:4" x14ac:dyDescent="0.2">
      <c r="B1176" s="19"/>
      <c r="C1176" s="19"/>
      <c r="D1176" s="19"/>
    </row>
    <row r="1177" spans="2:4" x14ac:dyDescent="0.2">
      <c r="B1177" s="19"/>
      <c r="C1177" s="19"/>
      <c r="D1177" s="19"/>
    </row>
    <row r="1178" spans="2:4" x14ac:dyDescent="0.2">
      <c r="B1178" s="19"/>
      <c r="C1178" s="19"/>
      <c r="D1178" s="19"/>
    </row>
    <row r="1179" spans="2:4" x14ac:dyDescent="0.2">
      <c r="B1179" s="19"/>
      <c r="C1179" s="19"/>
      <c r="D1179" s="19"/>
    </row>
    <row r="1180" spans="2:4" x14ac:dyDescent="0.2">
      <c r="B1180" s="19"/>
      <c r="C1180" s="19"/>
      <c r="D1180" s="19"/>
    </row>
    <row r="1181" spans="2:4" x14ac:dyDescent="0.2">
      <c r="B1181" s="19"/>
      <c r="C1181" s="19"/>
      <c r="D1181" s="19"/>
    </row>
    <row r="1182" spans="2:4" x14ac:dyDescent="0.2">
      <c r="B1182" s="19"/>
      <c r="C1182" s="19"/>
      <c r="D1182" s="19"/>
    </row>
    <row r="1183" spans="2:4" x14ac:dyDescent="0.2">
      <c r="B1183" s="19"/>
      <c r="C1183" s="19"/>
      <c r="D1183" s="19"/>
    </row>
    <row r="1184" spans="2:4" x14ac:dyDescent="0.2">
      <c r="B1184" s="19"/>
      <c r="C1184" s="19"/>
      <c r="D1184" s="19"/>
    </row>
    <row r="1185" spans="2:4" x14ac:dyDescent="0.2">
      <c r="B1185" s="19"/>
      <c r="C1185" s="19"/>
      <c r="D1185" s="19"/>
    </row>
    <row r="1186" spans="2:4" x14ac:dyDescent="0.2">
      <c r="B1186" s="19"/>
      <c r="C1186" s="19"/>
      <c r="D1186" s="19"/>
    </row>
    <row r="1187" spans="2:4" x14ac:dyDescent="0.2">
      <c r="B1187" s="19"/>
      <c r="C1187" s="19"/>
      <c r="D1187" s="19"/>
    </row>
    <row r="1188" spans="2:4" x14ac:dyDescent="0.2">
      <c r="B1188" s="19"/>
      <c r="C1188" s="19"/>
      <c r="D1188" s="19"/>
    </row>
    <row r="1189" spans="2:4" x14ac:dyDescent="0.2">
      <c r="B1189" s="19"/>
      <c r="C1189" s="19"/>
      <c r="D1189" s="19"/>
    </row>
    <row r="1190" spans="2:4" x14ac:dyDescent="0.2">
      <c r="B1190" s="19"/>
      <c r="C1190" s="19"/>
      <c r="D1190" s="19"/>
    </row>
    <row r="1191" spans="2:4" x14ac:dyDescent="0.2">
      <c r="B1191" s="19"/>
      <c r="C1191" s="19"/>
      <c r="D1191" s="19"/>
    </row>
    <row r="1192" spans="2:4" x14ac:dyDescent="0.2">
      <c r="B1192" s="19"/>
      <c r="C1192" s="19"/>
      <c r="D1192" s="19"/>
    </row>
    <row r="1193" spans="2:4" x14ac:dyDescent="0.2">
      <c r="B1193" s="19"/>
      <c r="C1193" s="19"/>
      <c r="D1193" s="19"/>
    </row>
    <row r="1194" spans="2:4" x14ac:dyDescent="0.2">
      <c r="B1194" s="19"/>
      <c r="C1194" s="19"/>
      <c r="D1194" s="19"/>
    </row>
    <row r="1195" spans="2:4" x14ac:dyDescent="0.2">
      <c r="B1195" s="19"/>
      <c r="C1195" s="19"/>
      <c r="D1195" s="19"/>
    </row>
    <row r="1196" spans="2:4" x14ac:dyDescent="0.2">
      <c r="B1196" s="19"/>
      <c r="C1196" s="19"/>
      <c r="D1196" s="19"/>
    </row>
    <row r="1197" spans="2:4" x14ac:dyDescent="0.2">
      <c r="B1197" s="19"/>
      <c r="C1197" s="19"/>
      <c r="D1197" s="19"/>
    </row>
    <row r="1198" spans="2:4" x14ac:dyDescent="0.2">
      <c r="B1198" s="19"/>
      <c r="C1198" s="19"/>
      <c r="D1198" s="19"/>
    </row>
    <row r="1199" spans="2:4" x14ac:dyDescent="0.2">
      <c r="B1199" s="19"/>
      <c r="C1199" s="19"/>
      <c r="D1199" s="19"/>
    </row>
    <row r="1200" spans="2:4" x14ac:dyDescent="0.2">
      <c r="B1200" s="19"/>
      <c r="C1200" s="19"/>
      <c r="D1200" s="19"/>
    </row>
    <row r="1201" spans="2:4" x14ac:dyDescent="0.2">
      <c r="B1201" s="19"/>
      <c r="C1201" s="19"/>
      <c r="D1201" s="19"/>
    </row>
    <row r="1202" spans="2:4" x14ac:dyDescent="0.2">
      <c r="B1202" s="19"/>
      <c r="C1202" s="19"/>
      <c r="D1202" s="19"/>
    </row>
    <row r="1203" spans="2:4" x14ac:dyDescent="0.2">
      <c r="B1203" s="19"/>
      <c r="C1203" s="19"/>
      <c r="D1203" s="19"/>
    </row>
    <row r="1204" spans="2:4" x14ac:dyDescent="0.2">
      <c r="B1204" s="19"/>
      <c r="C1204" s="19"/>
      <c r="D1204" s="19"/>
    </row>
    <row r="1205" spans="2:4" x14ac:dyDescent="0.2">
      <c r="B1205" s="19"/>
      <c r="C1205" s="19"/>
      <c r="D1205" s="19"/>
    </row>
    <row r="1206" spans="2:4" x14ac:dyDescent="0.2">
      <c r="B1206" s="19"/>
      <c r="C1206" s="19"/>
      <c r="D1206" s="19"/>
    </row>
    <row r="1207" spans="2:4" x14ac:dyDescent="0.2">
      <c r="B1207" s="19"/>
      <c r="C1207" s="19"/>
      <c r="D1207" s="19"/>
    </row>
    <row r="1208" spans="2:4" x14ac:dyDescent="0.2">
      <c r="B1208" s="19"/>
      <c r="C1208" s="19"/>
      <c r="D1208" s="19"/>
    </row>
    <row r="1209" spans="2:4" x14ac:dyDescent="0.2">
      <c r="B1209" s="19"/>
      <c r="C1209" s="19"/>
      <c r="D1209" s="19"/>
    </row>
    <row r="1210" spans="2:4" x14ac:dyDescent="0.2">
      <c r="B1210" s="19"/>
      <c r="C1210" s="19"/>
      <c r="D1210" s="19"/>
    </row>
    <row r="1211" spans="2:4" x14ac:dyDescent="0.2">
      <c r="B1211" s="19"/>
      <c r="C1211" s="19"/>
      <c r="D1211" s="19"/>
    </row>
    <row r="1212" spans="2:4" x14ac:dyDescent="0.2">
      <c r="B1212" s="19"/>
      <c r="C1212" s="19"/>
      <c r="D1212" s="19"/>
    </row>
    <row r="1213" spans="2:4" x14ac:dyDescent="0.2">
      <c r="B1213" s="19"/>
      <c r="C1213" s="19"/>
      <c r="D1213" s="19"/>
    </row>
    <row r="1214" spans="2:4" x14ac:dyDescent="0.2">
      <c r="B1214" s="19"/>
      <c r="C1214" s="19"/>
      <c r="D1214" s="19"/>
    </row>
    <row r="1215" spans="2:4" x14ac:dyDescent="0.2">
      <c r="B1215" s="19"/>
      <c r="C1215" s="19"/>
      <c r="D1215" s="19"/>
    </row>
    <row r="1216" spans="2:4" x14ac:dyDescent="0.2">
      <c r="B1216" s="19"/>
      <c r="C1216" s="19"/>
      <c r="D1216" s="19"/>
    </row>
    <row r="1217" spans="2:4" x14ac:dyDescent="0.2">
      <c r="B1217" s="19"/>
      <c r="C1217" s="19"/>
      <c r="D1217" s="19"/>
    </row>
    <row r="1218" spans="2:4" x14ac:dyDescent="0.2">
      <c r="B1218" s="19"/>
      <c r="C1218" s="19"/>
      <c r="D1218" s="19"/>
    </row>
    <row r="1219" spans="2:4" x14ac:dyDescent="0.2">
      <c r="B1219" s="19"/>
      <c r="C1219" s="19"/>
      <c r="D1219" s="19"/>
    </row>
    <row r="1220" spans="2:4" x14ac:dyDescent="0.2">
      <c r="B1220" s="19"/>
      <c r="C1220" s="19"/>
      <c r="D1220" s="19"/>
    </row>
    <row r="1221" spans="2:4" x14ac:dyDescent="0.2">
      <c r="B1221" s="19"/>
      <c r="C1221" s="19"/>
      <c r="D1221" s="19"/>
    </row>
    <row r="1222" spans="2:4" x14ac:dyDescent="0.2">
      <c r="B1222" s="19"/>
      <c r="C1222" s="19"/>
      <c r="D1222" s="19"/>
    </row>
    <row r="1223" spans="2:4" x14ac:dyDescent="0.2">
      <c r="B1223" s="19"/>
      <c r="C1223" s="19"/>
      <c r="D1223" s="19"/>
    </row>
    <row r="1224" spans="2:4" x14ac:dyDescent="0.2">
      <c r="B1224" s="19"/>
      <c r="C1224" s="19"/>
      <c r="D1224" s="19"/>
    </row>
    <row r="1225" spans="2:4" x14ac:dyDescent="0.2">
      <c r="B1225" s="19"/>
      <c r="C1225" s="19"/>
      <c r="D1225" s="19"/>
    </row>
    <row r="1226" spans="2:4" x14ac:dyDescent="0.2">
      <c r="B1226" s="19"/>
      <c r="C1226" s="19"/>
      <c r="D1226" s="19"/>
    </row>
    <row r="1227" spans="2:4" x14ac:dyDescent="0.2">
      <c r="B1227" s="19"/>
      <c r="C1227" s="19"/>
      <c r="D1227" s="19"/>
    </row>
    <row r="1228" spans="2:4" x14ac:dyDescent="0.2">
      <c r="B1228" s="19"/>
      <c r="C1228" s="19"/>
      <c r="D1228" s="19"/>
    </row>
    <row r="1229" spans="2:4" x14ac:dyDescent="0.2">
      <c r="B1229" s="19"/>
      <c r="C1229" s="19"/>
      <c r="D1229" s="19"/>
    </row>
    <row r="1230" spans="2:4" x14ac:dyDescent="0.2">
      <c r="B1230" s="19"/>
      <c r="C1230" s="19"/>
      <c r="D1230" s="19"/>
    </row>
    <row r="1231" spans="2:4" x14ac:dyDescent="0.2">
      <c r="B1231" s="19"/>
      <c r="C1231" s="19"/>
      <c r="D1231" s="19"/>
    </row>
    <row r="1232" spans="2:4" x14ac:dyDescent="0.2">
      <c r="B1232" s="19"/>
      <c r="C1232" s="19"/>
      <c r="D1232" s="19"/>
    </row>
    <row r="1233" spans="2:4" x14ac:dyDescent="0.2">
      <c r="B1233" s="19"/>
      <c r="C1233" s="19"/>
      <c r="D1233" s="19"/>
    </row>
    <row r="1234" spans="2:4" x14ac:dyDescent="0.2">
      <c r="B1234" s="19"/>
      <c r="C1234" s="19"/>
      <c r="D1234" s="19"/>
    </row>
    <row r="1235" spans="2:4" x14ac:dyDescent="0.2">
      <c r="B1235" s="19"/>
      <c r="C1235" s="19"/>
      <c r="D1235" s="19"/>
    </row>
    <row r="1236" spans="2:4" x14ac:dyDescent="0.2">
      <c r="B1236" s="19"/>
      <c r="C1236" s="19"/>
      <c r="D1236" s="19"/>
    </row>
    <row r="1237" spans="2:4" x14ac:dyDescent="0.2">
      <c r="B1237" s="19"/>
      <c r="C1237" s="19"/>
      <c r="D1237" s="19"/>
    </row>
    <row r="1238" spans="2:4" x14ac:dyDescent="0.2">
      <c r="B1238" s="19"/>
      <c r="C1238" s="19"/>
      <c r="D1238" s="19"/>
    </row>
    <row r="1239" spans="2:4" x14ac:dyDescent="0.2">
      <c r="B1239" s="19"/>
      <c r="C1239" s="19"/>
      <c r="D1239" s="19"/>
    </row>
    <row r="1240" spans="2:4" x14ac:dyDescent="0.2">
      <c r="B1240" s="19"/>
      <c r="C1240" s="19"/>
      <c r="D1240" s="19"/>
    </row>
    <row r="1241" spans="2:4" x14ac:dyDescent="0.2">
      <c r="B1241" s="19"/>
      <c r="C1241" s="19"/>
      <c r="D1241" s="19"/>
    </row>
    <row r="1242" spans="2:4" x14ac:dyDescent="0.2">
      <c r="B1242" s="19"/>
      <c r="C1242" s="19"/>
      <c r="D1242" s="19"/>
    </row>
    <row r="1243" spans="2:4" x14ac:dyDescent="0.2">
      <c r="B1243" s="19"/>
      <c r="C1243" s="19"/>
      <c r="D1243" s="19"/>
    </row>
    <row r="1244" spans="2:4" x14ac:dyDescent="0.2">
      <c r="B1244" s="19"/>
      <c r="C1244" s="19"/>
      <c r="D1244" s="19"/>
    </row>
    <row r="1245" spans="2:4" x14ac:dyDescent="0.2">
      <c r="B1245" s="19"/>
      <c r="C1245" s="19"/>
      <c r="D1245" s="19"/>
    </row>
    <row r="1246" spans="2:4" x14ac:dyDescent="0.2">
      <c r="B1246" s="19"/>
      <c r="C1246" s="19"/>
      <c r="D1246" s="19"/>
    </row>
    <row r="1247" spans="2:4" x14ac:dyDescent="0.2">
      <c r="B1247" s="19"/>
      <c r="C1247" s="19"/>
      <c r="D1247" s="19"/>
    </row>
    <row r="1248" spans="2:4" x14ac:dyDescent="0.2">
      <c r="B1248" s="19"/>
      <c r="C1248" s="19"/>
      <c r="D1248" s="19"/>
    </row>
    <row r="1249" spans="2:4" x14ac:dyDescent="0.2">
      <c r="B1249" s="19"/>
      <c r="C1249" s="19"/>
      <c r="D1249" s="19"/>
    </row>
    <row r="1250" spans="2:4" x14ac:dyDescent="0.2">
      <c r="B1250" s="19"/>
      <c r="C1250" s="19"/>
      <c r="D1250" s="19"/>
    </row>
    <row r="1251" spans="2:4" x14ac:dyDescent="0.2">
      <c r="B1251" s="19"/>
      <c r="C1251" s="19"/>
      <c r="D1251" s="19"/>
    </row>
    <row r="1252" spans="2:4" x14ac:dyDescent="0.2">
      <c r="B1252" s="19"/>
      <c r="C1252" s="19"/>
      <c r="D1252" s="19"/>
    </row>
    <row r="1253" spans="2:4" x14ac:dyDescent="0.2">
      <c r="B1253" s="19"/>
      <c r="C1253" s="19"/>
      <c r="D1253" s="19"/>
    </row>
    <row r="1254" spans="2:4" x14ac:dyDescent="0.2">
      <c r="B1254" s="19"/>
      <c r="C1254" s="19"/>
      <c r="D1254" s="19"/>
    </row>
    <row r="1255" spans="2:4" x14ac:dyDescent="0.2">
      <c r="B1255" s="19"/>
      <c r="C1255" s="19"/>
      <c r="D1255" s="19"/>
    </row>
    <row r="1256" spans="2:4" x14ac:dyDescent="0.2">
      <c r="B1256" s="19"/>
      <c r="C1256" s="19"/>
      <c r="D1256" s="19"/>
    </row>
    <row r="1257" spans="2:4" x14ac:dyDescent="0.2">
      <c r="B1257" s="19"/>
      <c r="C1257" s="19"/>
      <c r="D1257" s="19"/>
    </row>
    <row r="1258" spans="2:4" x14ac:dyDescent="0.2">
      <c r="B1258" s="19"/>
      <c r="C1258" s="19"/>
      <c r="D1258" s="19"/>
    </row>
    <row r="1259" spans="2:4" x14ac:dyDescent="0.2">
      <c r="B1259" s="19"/>
      <c r="C1259" s="19"/>
      <c r="D1259" s="19"/>
    </row>
    <row r="1260" spans="2:4" x14ac:dyDescent="0.2">
      <c r="B1260" s="19"/>
      <c r="C1260" s="19"/>
      <c r="D1260" s="19"/>
    </row>
    <row r="1261" spans="2:4" x14ac:dyDescent="0.2">
      <c r="B1261" s="19"/>
      <c r="C1261" s="19"/>
      <c r="D1261" s="19"/>
    </row>
    <row r="1262" spans="2:4" x14ac:dyDescent="0.2">
      <c r="B1262" s="19"/>
      <c r="C1262" s="19"/>
      <c r="D1262" s="19"/>
    </row>
    <row r="1263" spans="2:4" x14ac:dyDescent="0.2">
      <c r="B1263" s="19"/>
      <c r="C1263" s="19"/>
      <c r="D1263" s="19"/>
    </row>
    <row r="1264" spans="2:4" x14ac:dyDescent="0.2">
      <c r="B1264" s="19"/>
      <c r="C1264" s="19"/>
      <c r="D1264" s="19"/>
    </row>
    <row r="1265" spans="2:4" x14ac:dyDescent="0.2">
      <c r="B1265" s="19"/>
      <c r="C1265" s="19"/>
      <c r="D1265" s="19"/>
    </row>
    <row r="1266" spans="2:4" x14ac:dyDescent="0.2">
      <c r="B1266" s="19"/>
      <c r="C1266" s="19"/>
      <c r="D1266" s="19"/>
    </row>
    <row r="1267" spans="2:4" x14ac:dyDescent="0.2">
      <c r="B1267" s="19"/>
      <c r="C1267" s="19"/>
      <c r="D1267" s="19"/>
    </row>
    <row r="1268" spans="2:4" x14ac:dyDescent="0.2">
      <c r="B1268" s="19"/>
      <c r="C1268" s="19"/>
      <c r="D1268" s="19"/>
    </row>
    <row r="1269" spans="2:4" x14ac:dyDescent="0.2">
      <c r="B1269" s="19"/>
      <c r="C1269" s="19"/>
      <c r="D1269" s="19"/>
    </row>
    <row r="1270" spans="2:4" x14ac:dyDescent="0.2">
      <c r="B1270" s="19"/>
      <c r="C1270" s="19"/>
      <c r="D1270" s="19"/>
    </row>
    <row r="1271" spans="2:4" x14ac:dyDescent="0.2">
      <c r="B1271" s="19"/>
      <c r="C1271" s="19"/>
      <c r="D1271" s="19"/>
    </row>
    <row r="1272" spans="2:4" x14ac:dyDescent="0.2">
      <c r="B1272" s="19"/>
      <c r="C1272" s="19"/>
      <c r="D1272" s="19"/>
    </row>
    <row r="1273" spans="2:4" x14ac:dyDescent="0.2">
      <c r="B1273" s="19"/>
      <c r="C1273" s="19"/>
      <c r="D1273" s="19"/>
    </row>
    <row r="1274" spans="2:4" x14ac:dyDescent="0.2">
      <c r="B1274" s="19"/>
      <c r="C1274" s="19"/>
      <c r="D1274" s="19"/>
    </row>
    <row r="1275" spans="2:4" x14ac:dyDescent="0.2">
      <c r="B1275" s="19"/>
      <c r="C1275" s="19"/>
      <c r="D1275" s="19"/>
    </row>
    <row r="1276" spans="2:4" x14ac:dyDescent="0.2">
      <c r="B1276" s="19"/>
      <c r="C1276" s="19"/>
      <c r="D1276" s="19"/>
    </row>
    <row r="1277" spans="2:4" x14ac:dyDescent="0.2">
      <c r="B1277" s="19"/>
      <c r="C1277" s="19"/>
      <c r="D1277" s="19"/>
    </row>
    <row r="1278" spans="2:4" x14ac:dyDescent="0.2">
      <c r="B1278" s="19"/>
      <c r="C1278" s="19"/>
      <c r="D1278" s="19"/>
    </row>
    <row r="1279" spans="2:4" x14ac:dyDescent="0.2">
      <c r="B1279" s="19"/>
      <c r="C1279" s="19"/>
      <c r="D1279" s="19"/>
    </row>
    <row r="1280" spans="2:4" x14ac:dyDescent="0.2">
      <c r="B1280" s="19"/>
      <c r="C1280" s="19"/>
      <c r="D1280" s="19"/>
    </row>
    <row r="1281" spans="2:4" x14ac:dyDescent="0.2">
      <c r="B1281" s="19"/>
      <c r="C1281" s="19"/>
      <c r="D1281" s="19"/>
    </row>
    <row r="1282" spans="2:4" x14ac:dyDescent="0.2">
      <c r="B1282" s="19"/>
      <c r="C1282" s="19"/>
      <c r="D1282" s="19"/>
    </row>
    <row r="1283" spans="2:4" x14ac:dyDescent="0.2">
      <c r="B1283" s="19"/>
      <c r="C1283" s="19"/>
      <c r="D1283" s="19"/>
    </row>
    <row r="1284" spans="2:4" x14ac:dyDescent="0.2">
      <c r="B1284" s="19"/>
      <c r="C1284" s="19"/>
      <c r="D1284" s="19"/>
    </row>
    <row r="1285" spans="2:4" x14ac:dyDescent="0.2">
      <c r="B1285" s="19"/>
      <c r="C1285" s="19"/>
      <c r="D1285" s="19"/>
    </row>
    <row r="1286" spans="2:4" x14ac:dyDescent="0.2">
      <c r="B1286" s="19"/>
      <c r="C1286" s="19"/>
      <c r="D1286" s="19"/>
    </row>
    <row r="1287" spans="2:4" x14ac:dyDescent="0.2">
      <c r="B1287" s="19"/>
      <c r="C1287" s="19"/>
      <c r="D1287" s="19"/>
    </row>
    <row r="1288" spans="2:4" x14ac:dyDescent="0.2">
      <c r="B1288" s="19"/>
      <c r="C1288" s="19"/>
      <c r="D1288" s="19"/>
    </row>
    <row r="1289" spans="2:4" x14ac:dyDescent="0.2">
      <c r="B1289" s="19"/>
      <c r="C1289" s="19"/>
      <c r="D1289" s="19"/>
    </row>
    <row r="1290" spans="2:4" x14ac:dyDescent="0.2">
      <c r="B1290" s="19"/>
      <c r="C1290" s="19"/>
      <c r="D1290" s="19"/>
    </row>
    <row r="1291" spans="2:4" x14ac:dyDescent="0.2">
      <c r="B1291" s="19"/>
      <c r="C1291" s="19"/>
      <c r="D1291" s="19"/>
    </row>
    <row r="1292" spans="2:4" x14ac:dyDescent="0.2">
      <c r="B1292" s="19"/>
      <c r="C1292" s="19"/>
      <c r="D1292" s="19"/>
    </row>
    <row r="1293" spans="2:4" x14ac:dyDescent="0.2">
      <c r="B1293" s="19"/>
      <c r="C1293" s="19"/>
      <c r="D1293" s="19"/>
    </row>
    <row r="1294" spans="2:4" x14ac:dyDescent="0.2">
      <c r="B1294" s="19"/>
      <c r="C1294" s="19"/>
      <c r="D1294" s="19"/>
    </row>
    <row r="1295" spans="2:4" x14ac:dyDescent="0.2">
      <c r="B1295" s="19"/>
      <c r="C1295" s="19"/>
      <c r="D1295" s="19"/>
    </row>
    <row r="1296" spans="2:4" x14ac:dyDescent="0.2">
      <c r="B1296" s="19"/>
      <c r="C1296" s="19"/>
      <c r="D1296" s="19"/>
    </row>
    <row r="1297" spans="2:4" x14ac:dyDescent="0.2">
      <c r="B1297" s="19"/>
      <c r="C1297" s="19"/>
      <c r="D1297" s="19"/>
    </row>
    <row r="1298" spans="2:4" x14ac:dyDescent="0.2">
      <c r="B1298" s="19"/>
      <c r="C1298" s="19"/>
      <c r="D1298" s="19"/>
    </row>
    <row r="1299" spans="2:4" x14ac:dyDescent="0.2">
      <c r="B1299" s="19"/>
      <c r="C1299" s="19"/>
      <c r="D1299" s="19"/>
    </row>
    <row r="1300" spans="2:4" x14ac:dyDescent="0.2">
      <c r="B1300" s="19"/>
      <c r="C1300" s="19"/>
      <c r="D1300" s="19"/>
    </row>
    <row r="1301" spans="2:4" x14ac:dyDescent="0.2">
      <c r="B1301" s="19"/>
      <c r="C1301" s="19"/>
      <c r="D1301" s="19"/>
    </row>
    <row r="1302" spans="2:4" x14ac:dyDescent="0.2">
      <c r="B1302" s="19"/>
      <c r="C1302" s="19"/>
      <c r="D1302" s="19"/>
    </row>
    <row r="1303" spans="2:4" x14ac:dyDescent="0.2">
      <c r="B1303" s="19"/>
      <c r="C1303" s="19"/>
      <c r="D1303" s="19"/>
    </row>
    <row r="1304" spans="2:4" x14ac:dyDescent="0.2">
      <c r="B1304" s="19"/>
      <c r="C1304" s="19"/>
      <c r="D1304" s="19"/>
    </row>
    <row r="1305" spans="2:4" x14ac:dyDescent="0.2">
      <c r="B1305" s="19"/>
      <c r="C1305" s="19"/>
      <c r="D1305" s="19"/>
    </row>
    <row r="1306" spans="2:4" x14ac:dyDescent="0.2">
      <c r="B1306" s="19"/>
      <c r="C1306" s="19"/>
      <c r="D1306" s="19"/>
    </row>
    <row r="1307" spans="2:4" x14ac:dyDescent="0.2">
      <c r="B1307" s="19"/>
      <c r="C1307" s="19"/>
      <c r="D1307" s="19"/>
    </row>
    <row r="1308" spans="2:4" x14ac:dyDescent="0.2">
      <c r="B1308" s="19"/>
      <c r="C1308" s="19"/>
      <c r="D1308" s="19"/>
    </row>
    <row r="1309" spans="2:4" x14ac:dyDescent="0.2">
      <c r="B1309" s="19"/>
      <c r="C1309" s="19"/>
      <c r="D1309" s="19"/>
    </row>
    <row r="1310" spans="2:4" x14ac:dyDescent="0.2">
      <c r="B1310" s="19"/>
      <c r="C1310" s="19"/>
      <c r="D1310" s="19"/>
    </row>
    <row r="1311" spans="2:4" x14ac:dyDescent="0.2">
      <c r="B1311" s="19"/>
      <c r="C1311" s="19"/>
      <c r="D1311" s="19"/>
    </row>
    <row r="1312" spans="2:4" x14ac:dyDescent="0.2">
      <c r="B1312" s="19"/>
      <c r="C1312" s="19"/>
      <c r="D1312" s="19"/>
    </row>
    <row r="1313" spans="2:4" x14ac:dyDescent="0.2">
      <c r="B1313" s="19"/>
      <c r="C1313" s="19"/>
      <c r="D1313" s="19"/>
    </row>
    <row r="1314" spans="2:4" x14ac:dyDescent="0.2">
      <c r="B1314" s="19"/>
      <c r="C1314" s="19"/>
      <c r="D1314" s="19"/>
    </row>
    <row r="1315" spans="2:4" x14ac:dyDescent="0.2">
      <c r="B1315" s="19"/>
      <c r="C1315" s="19"/>
      <c r="D1315" s="19"/>
    </row>
    <row r="1316" spans="2:4" x14ac:dyDescent="0.2">
      <c r="B1316" s="19"/>
      <c r="C1316" s="19"/>
      <c r="D1316" s="19"/>
    </row>
    <row r="1317" spans="2:4" x14ac:dyDescent="0.2">
      <c r="B1317" s="19"/>
      <c r="C1317" s="19"/>
      <c r="D1317" s="19"/>
    </row>
    <row r="1318" spans="2:4" x14ac:dyDescent="0.2">
      <c r="B1318" s="19"/>
      <c r="C1318" s="19"/>
      <c r="D1318" s="19"/>
    </row>
    <row r="1319" spans="2:4" x14ac:dyDescent="0.2">
      <c r="B1319" s="19"/>
      <c r="C1319" s="19"/>
      <c r="D1319" s="19"/>
    </row>
    <row r="1320" spans="2:4" x14ac:dyDescent="0.2">
      <c r="B1320" s="19"/>
      <c r="C1320" s="19"/>
      <c r="D1320" s="19"/>
    </row>
    <row r="1321" spans="2:4" x14ac:dyDescent="0.2">
      <c r="B1321" s="19"/>
      <c r="C1321" s="19"/>
      <c r="D1321" s="19"/>
    </row>
    <row r="1322" spans="2:4" x14ac:dyDescent="0.2">
      <c r="B1322" s="19"/>
      <c r="C1322" s="19"/>
      <c r="D1322" s="19"/>
    </row>
    <row r="1323" spans="2:4" x14ac:dyDescent="0.2">
      <c r="B1323" s="19"/>
      <c r="C1323" s="19"/>
      <c r="D1323" s="19"/>
    </row>
    <row r="1324" spans="2:4" x14ac:dyDescent="0.2">
      <c r="B1324" s="19"/>
      <c r="C1324" s="19"/>
      <c r="D1324" s="19"/>
    </row>
    <row r="1325" spans="2:4" x14ac:dyDescent="0.2">
      <c r="B1325" s="19"/>
      <c r="C1325" s="19"/>
      <c r="D1325" s="19"/>
    </row>
    <row r="1326" spans="2:4" x14ac:dyDescent="0.2">
      <c r="B1326" s="19"/>
      <c r="C1326" s="19"/>
      <c r="D1326" s="19"/>
    </row>
    <row r="1327" spans="2:4" x14ac:dyDescent="0.2">
      <c r="B1327" s="19"/>
      <c r="C1327" s="19"/>
      <c r="D1327" s="19"/>
    </row>
    <row r="1328" spans="2:4" x14ac:dyDescent="0.2">
      <c r="B1328" s="19"/>
      <c r="C1328" s="19"/>
      <c r="D1328" s="19"/>
    </row>
    <row r="1329" spans="2:4" x14ac:dyDescent="0.2">
      <c r="B1329" s="19"/>
      <c r="C1329" s="19"/>
      <c r="D1329" s="19"/>
    </row>
    <row r="1330" spans="2:4" x14ac:dyDescent="0.2">
      <c r="B1330" s="19"/>
      <c r="C1330" s="19"/>
      <c r="D1330" s="19"/>
    </row>
    <row r="1331" spans="2:4" x14ac:dyDescent="0.2">
      <c r="B1331" s="19"/>
      <c r="C1331" s="19"/>
      <c r="D1331" s="19"/>
    </row>
    <row r="1332" spans="2:4" x14ac:dyDescent="0.2">
      <c r="B1332" s="19"/>
      <c r="C1332" s="19"/>
      <c r="D1332" s="19"/>
    </row>
    <row r="1333" spans="2:4" x14ac:dyDescent="0.2">
      <c r="B1333" s="19"/>
      <c r="C1333" s="19"/>
      <c r="D1333" s="19"/>
    </row>
    <row r="1334" spans="2:4" x14ac:dyDescent="0.2">
      <c r="B1334" s="19"/>
      <c r="C1334" s="19"/>
      <c r="D1334" s="19"/>
    </row>
    <row r="1335" spans="2:4" x14ac:dyDescent="0.2">
      <c r="B1335" s="19"/>
      <c r="C1335" s="19"/>
      <c r="D1335" s="19"/>
    </row>
    <row r="1336" spans="2:4" x14ac:dyDescent="0.2">
      <c r="B1336" s="19"/>
      <c r="C1336" s="19"/>
      <c r="D1336" s="19"/>
    </row>
    <row r="1337" spans="2:4" x14ac:dyDescent="0.2">
      <c r="B1337" s="19"/>
      <c r="C1337" s="19"/>
      <c r="D1337" s="19"/>
    </row>
    <row r="1338" spans="2:4" x14ac:dyDescent="0.2">
      <c r="B1338" s="19"/>
      <c r="C1338" s="19"/>
      <c r="D1338" s="19"/>
    </row>
    <row r="1339" spans="2:4" x14ac:dyDescent="0.2">
      <c r="B1339" s="19"/>
      <c r="C1339" s="19"/>
      <c r="D1339" s="19"/>
    </row>
    <row r="1340" spans="2:4" x14ac:dyDescent="0.2">
      <c r="B1340" s="19"/>
      <c r="C1340" s="19"/>
      <c r="D1340" s="19"/>
    </row>
    <row r="1341" spans="2:4" x14ac:dyDescent="0.2">
      <c r="B1341" s="19"/>
      <c r="C1341" s="19"/>
      <c r="D1341" s="19"/>
    </row>
    <row r="1342" spans="2:4" x14ac:dyDescent="0.2">
      <c r="B1342" s="19"/>
      <c r="C1342" s="19"/>
      <c r="D1342" s="19"/>
    </row>
    <row r="1343" spans="2:4" x14ac:dyDescent="0.2">
      <c r="B1343" s="19"/>
      <c r="C1343" s="19"/>
      <c r="D1343" s="19"/>
    </row>
    <row r="1344" spans="2:4" x14ac:dyDescent="0.2">
      <c r="B1344" s="19"/>
      <c r="C1344" s="19"/>
      <c r="D1344" s="19"/>
    </row>
    <row r="1345" spans="2:4" x14ac:dyDescent="0.2">
      <c r="B1345" s="19"/>
      <c r="C1345" s="19"/>
      <c r="D1345" s="19"/>
    </row>
    <row r="1346" spans="2:4" x14ac:dyDescent="0.2">
      <c r="B1346" s="19"/>
      <c r="C1346" s="19"/>
      <c r="D1346" s="19"/>
    </row>
    <row r="1347" spans="2:4" x14ac:dyDescent="0.2">
      <c r="B1347" s="19"/>
      <c r="C1347" s="19"/>
      <c r="D1347" s="19"/>
    </row>
    <row r="1348" spans="2:4" x14ac:dyDescent="0.2">
      <c r="B1348" s="19"/>
      <c r="C1348" s="19"/>
      <c r="D1348" s="19"/>
    </row>
    <row r="1349" spans="2:4" x14ac:dyDescent="0.2">
      <c r="B1349" s="19"/>
      <c r="C1349" s="19"/>
      <c r="D1349" s="19"/>
    </row>
    <row r="1350" spans="2:4" x14ac:dyDescent="0.2">
      <c r="B1350" s="19"/>
      <c r="C1350" s="19"/>
      <c r="D1350" s="19"/>
    </row>
    <row r="1351" spans="2:4" x14ac:dyDescent="0.2">
      <c r="B1351" s="19"/>
      <c r="C1351" s="19"/>
      <c r="D1351" s="19"/>
    </row>
    <row r="1352" spans="2:4" x14ac:dyDescent="0.2">
      <c r="B1352" s="19"/>
      <c r="C1352" s="19"/>
      <c r="D1352" s="19"/>
    </row>
    <row r="1353" spans="2:4" x14ac:dyDescent="0.2">
      <c r="B1353" s="19"/>
      <c r="C1353" s="19"/>
      <c r="D1353" s="19"/>
    </row>
    <row r="1354" spans="2:4" x14ac:dyDescent="0.2">
      <c r="B1354" s="19"/>
      <c r="C1354" s="19"/>
      <c r="D1354" s="19"/>
    </row>
    <row r="1355" spans="2:4" x14ac:dyDescent="0.2">
      <c r="B1355" s="19"/>
      <c r="C1355" s="19"/>
      <c r="D1355" s="19"/>
    </row>
    <row r="1356" spans="2:4" x14ac:dyDescent="0.2">
      <c r="B1356" s="19"/>
      <c r="C1356" s="19"/>
      <c r="D1356" s="19"/>
    </row>
    <row r="1357" spans="2:4" x14ac:dyDescent="0.2">
      <c r="B1357" s="19"/>
      <c r="C1357" s="19"/>
      <c r="D1357" s="19"/>
    </row>
    <row r="1358" spans="2:4" x14ac:dyDescent="0.2">
      <c r="B1358" s="19"/>
      <c r="C1358" s="19"/>
      <c r="D1358" s="19"/>
    </row>
    <row r="1359" spans="2:4" x14ac:dyDescent="0.2">
      <c r="B1359" s="19"/>
      <c r="C1359" s="19"/>
      <c r="D1359" s="19"/>
    </row>
    <row r="1360" spans="2:4" x14ac:dyDescent="0.2">
      <c r="B1360" s="19"/>
      <c r="C1360" s="19"/>
      <c r="D1360" s="19"/>
    </row>
    <row r="1361" spans="2:4" x14ac:dyDescent="0.2">
      <c r="B1361" s="19"/>
      <c r="C1361" s="19"/>
      <c r="D1361" s="19"/>
    </row>
    <row r="1362" spans="2:4" x14ac:dyDescent="0.2">
      <c r="B1362" s="19"/>
      <c r="C1362" s="19"/>
      <c r="D1362" s="19"/>
    </row>
    <row r="1363" spans="2:4" x14ac:dyDescent="0.2">
      <c r="B1363" s="19"/>
      <c r="C1363" s="19"/>
      <c r="D1363" s="19"/>
    </row>
    <row r="1364" spans="2:4" x14ac:dyDescent="0.2">
      <c r="B1364" s="19"/>
      <c r="C1364" s="19"/>
      <c r="D1364" s="19"/>
    </row>
    <row r="1365" spans="2:4" x14ac:dyDescent="0.2">
      <c r="B1365" s="19"/>
      <c r="C1365" s="19"/>
      <c r="D1365" s="19"/>
    </row>
    <row r="1366" spans="2:4" x14ac:dyDescent="0.2">
      <c r="B1366" s="19"/>
      <c r="C1366" s="19"/>
      <c r="D1366" s="19"/>
    </row>
    <row r="1367" spans="2:4" x14ac:dyDescent="0.2">
      <c r="B1367" s="19"/>
      <c r="C1367" s="19"/>
      <c r="D1367" s="19"/>
    </row>
    <row r="1368" spans="2:4" x14ac:dyDescent="0.2">
      <c r="B1368" s="19"/>
      <c r="C1368" s="19"/>
      <c r="D1368" s="19"/>
    </row>
    <row r="1369" spans="2:4" x14ac:dyDescent="0.2">
      <c r="B1369" s="19"/>
      <c r="C1369" s="19"/>
      <c r="D1369" s="19"/>
    </row>
    <row r="1370" spans="2:4" x14ac:dyDescent="0.2">
      <c r="B1370" s="19"/>
      <c r="C1370" s="19"/>
      <c r="D1370" s="19"/>
    </row>
    <row r="1371" spans="2:4" x14ac:dyDescent="0.2">
      <c r="B1371" s="19"/>
      <c r="C1371" s="19"/>
      <c r="D1371" s="19"/>
    </row>
    <row r="1372" spans="2:4" x14ac:dyDescent="0.2">
      <c r="B1372" s="19"/>
      <c r="C1372" s="19"/>
      <c r="D1372" s="19"/>
    </row>
    <row r="1373" spans="2:4" x14ac:dyDescent="0.2">
      <c r="B1373" s="19"/>
      <c r="C1373" s="19"/>
      <c r="D1373" s="19"/>
    </row>
    <row r="1374" spans="2:4" x14ac:dyDescent="0.2">
      <c r="B1374" s="19"/>
      <c r="C1374" s="19"/>
      <c r="D1374" s="19"/>
    </row>
    <row r="1375" spans="2:4" x14ac:dyDescent="0.2">
      <c r="B1375" s="19"/>
      <c r="C1375" s="19"/>
      <c r="D1375" s="19"/>
    </row>
    <row r="1376" spans="2:4" x14ac:dyDescent="0.2">
      <c r="B1376" s="19"/>
      <c r="C1376" s="19"/>
      <c r="D1376" s="19"/>
    </row>
    <row r="1377" spans="2:4" x14ac:dyDescent="0.2">
      <c r="B1377" s="19"/>
      <c r="C1377" s="19"/>
      <c r="D1377" s="19"/>
    </row>
    <row r="1378" spans="2:4" x14ac:dyDescent="0.2">
      <c r="B1378" s="19"/>
      <c r="C1378" s="19"/>
      <c r="D1378" s="19"/>
    </row>
    <row r="1379" spans="2:4" x14ac:dyDescent="0.2">
      <c r="B1379" s="19"/>
      <c r="C1379" s="19"/>
      <c r="D1379" s="19"/>
    </row>
    <row r="1380" spans="2:4" x14ac:dyDescent="0.2">
      <c r="B1380" s="19"/>
      <c r="C1380" s="19"/>
      <c r="D1380" s="19"/>
    </row>
    <row r="1381" spans="2:4" x14ac:dyDescent="0.2">
      <c r="B1381" s="19"/>
      <c r="C1381" s="19"/>
      <c r="D1381" s="19"/>
    </row>
    <row r="1382" spans="2:4" x14ac:dyDescent="0.2">
      <c r="B1382" s="19"/>
      <c r="C1382" s="19"/>
      <c r="D1382" s="19"/>
    </row>
    <row r="1383" spans="2:4" x14ac:dyDescent="0.2">
      <c r="B1383" s="19"/>
      <c r="C1383" s="19"/>
      <c r="D1383" s="19"/>
    </row>
    <row r="1384" spans="2:4" x14ac:dyDescent="0.2">
      <c r="B1384" s="19"/>
      <c r="C1384" s="19"/>
      <c r="D1384" s="19"/>
    </row>
    <row r="1385" spans="2:4" x14ac:dyDescent="0.2">
      <c r="B1385" s="19"/>
      <c r="C1385" s="19"/>
      <c r="D1385" s="19"/>
    </row>
    <row r="1386" spans="2:4" x14ac:dyDescent="0.2">
      <c r="B1386" s="19"/>
      <c r="C1386" s="19"/>
      <c r="D1386" s="19"/>
    </row>
    <row r="1387" spans="2:4" x14ac:dyDescent="0.2">
      <c r="B1387" s="19"/>
      <c r="C1387" s="19"/>
      <c r="D1387" s="19"/>
    </row>
    <row r="1388" spans="2:4" x14ac:dyDescent="0.2">
      <c r="B1388" s="19"/>
      <c r="C1388" s="19"/>
      <c r="D1388" s="19"/>
    </row>
    <row r="1389" spans="2:4" x14ac:dyDescent="0.2">
      <c r="B1389" s="19"/>
      <c r="C1389" s="19"/>
      <c r="D1389" s="19"/>
    </row>
    <row r="1390" spans="2:4" x14ac:dyDescent="0.2">
      <c r="B1390" s="19"/>
      <c r="C1390" s="19"/>
      <c r="D1390" s="19"/>
    </row>
    <row r="1391" spans="2:4" x14ac:dyDescent="0.2">
      <c r="B1391" s="19"/>
      <c r="C1391" s="19"/>
      <c r="D1391" s="19"/>
    </row>
    <row r="1392" spans="2:4" x14ac:dyDescent="0.2">
      <c r="B1392" s="19"/>
      <c r="C1392" s="19"/>
      <c r="D1392" s="19"/>
    </row>
    <row r="1393" spans="2:4" x14ac:dyDescent="0.2">
      <c r="B1393" s="19"/>
      <c r="C1393" s="19"/>
      <c r="D1393" s="19"/>
    </row>
    <row r="1394" spans="2:4" x14ac:dyDescent="0.2">
      <c r="B1394" s="19"/>
      <c r="C1394" s="19"/>
      <c r="D1394" s="19"/>
    </row>
    <row r="1395" spans="2:4" x14ac:dyDescent="0.2">
      <c r="B1395" s="19"/>
      <c r="C1395" s="19"/>
      <c r="D1395" s="19"/>
    </row>
    <row r="1396" spans="2:4" x14ac:dyDescent="0.2">
      <c r="B1396" s="19"/>
      <c r="C1396" s="19"/>
      <c r="D1396" s="19"/>
    </row>
    <row r="1397" spans="2:4" x14ac:dyDescent="0.2">
      <c r="B1397" s="19"/>
      <c r="C1397" s="19"/>
      <c r="D1397" s="19"/>
    </row>
    <row r="1398" spans="2:4" x14ac:dyDescent="0.2">
      <c r="B1398" s="19"/>
      <c r="C1398" s="19"/>
      <c r="D1398" s="19"/>
    </row>
    <row r="1399" spans="2:4" x14ac:dyDescent="0.2">
      <c r="B1399" s="19"/>
      <c r="C1399" s="19"/>
      <c r="D1399" s="19"/>
    </row>
    <row r="1400" spans="2:4" x14ac:dyDescent="0.2">
      <c r="B1400" s="19"/>
      <c r="C1400" s="19"/>
      <c r="D1400" s="19"/>
    </row>
    <row r="1401" spans="2:4" x14ac:dyDescent="0.2">
      <c r="B1401" s="19"/>
      <c r="C1401" s="19"/>
      <c r="D1401" s="19"/>
    </row>
    <row r="1402" spans="2:4" x14ac:dyDescent="0.2">
      <c r="B1402" s="19"/>
      <c r="C1402" s="19"/>
      <c r="D1402" s="19"/>
    </row>
    <row r="1403" spans="2:4" x14ac:dyDescent="0.2">
      <c r="B1403" s="19"/>
      <c r="C1403" s="19"/>
      <c r="D1403" s="19"/>
    </row>
    <row r="1404" spans="2:4" x14ac:dyDescent="0.2">
      <c r="B1404" s="19"/>
      <c r="C1404" s="19"/>
      <c r="D1404" s="19"/>
    </row>
    <row r="1405" spans="2:4" x14ac:dyDescent="0.2">
      <c r="B1405" s="19"/>
      <c r="C1405" s="19"/>
      <c r="D1405" s="19"/>
    </row>
    <row r="1406" spans="2:4" x14ac:dyDescent="0.2">
      <c r="B1406" s="19"/>
      <c r="C1406" s="19"/>
      <c r="D1406" s="19"/>
    </row>
    <row r="1407" spans="2:4" x14ac:dyDescent="0.2">
      <c r="B1407" s="19"/>
      <c r="C1407" s="19"/>
      <c r="D1407" s="19"/>
    </row>
    <row r="1408" spans="2:4" x14ac:dyDescent="0.2">
      <c r="B1408" s="19"/>
      <c r="C1408" s="19"/>
      <c r="D1408" s="19"/>
    </row>
    <row r="1409" spans="2:4" x14ac:dyDescent="0.2">
      <c r="B1409" s="19"/>
      <c r="C1409" s="19"/>
      <c r="D1409" s="19"/>
    </row>
    <row r="1410" spans="2:4" x14ac:dyDescent="0.2">
      <c r="B1410" s="19"/>
      <c r="C1410" s="19"/>
      <c r="D1410" s="19"/>
    </row>
    <row r="1411" spans="2:4" x14ac:dyDescent="0.2">
      <c r="B1411" s="19"/>
      <c r="C1411" s="19"/>
      <c r="D1411" s="19"/>
    </row>
    <row r="1412" spans="2:4" x14ac:dyDescent="0.2">
      <c r="B1412" s="19"/>
      <c r="C1412" s="19"/>
      <c r="D1412" s="19"/>
    </row>
    <row r="1413" spans="2:4" x14ac:dyDescent="0.2">
      <c r="B1413" s="19"/>
      <c r="C1413" s="19"/>
      <c r="D1413" s="19"/>
    </row>
    <row r="1414" spans="2:4" x14ac:dyDescent="0.2">
      <c r="B1414" s="19"/>
      <c r="C1414" s="19"/>
      <c r="D1414" s="19"/>
    </row>
    <row r="1415" spans="2:4" x14ac:dyDescent="0.2">
      <c r="B1415" s="19"/>
      <c r="C1415" s="19"/>
      <c r="D1415" s="19"/>
    </row>
    <row r="1416" spans="2:4" x14ac:dyDescent="0.2">
      <c r="B1416" s="19"/>
      <c r="C1416" s="19"/>
      <c r="D1416" s="19"/>
    </row>
    <row r="1417" spans="2:4" x14ac:dyDescent="0.2">
      <c r="B1417" s="19"/>
      <c r="C1417" s="19"/>
      <c r="D1417" s="19"/>
    </row>
    <row r="1418" spans="2:4" x14ac:dyDescent="0.2">
      <c r="B1418" s="19"/>
      <c r="C1418" s="19"/>
      <c r="D1418" s="19"/>
    </row>
    <row r="1419" spans="2:4" x14ac:dyDescent="0.2">
      <c r="B1419" s="19"/>
      <c r="C1419" s="19"/>
      <c r="D1419" s="19"/>
    </row>
    <row r="1420" spans="2:4" x14ac:dyDescent="0.2">
      <c r="B1420" s="19"/>
      <c r="C1420" s="19"/>
      <c r="D1420" s="19"/>
    </row>
    <row r="1421" spans="2:4" x14ac:dyDescent="0.2">
      <c r="B1421" s="19"/>
      <c r="C1421" s="19"/>
      <c r="D1421" s="19"/>
    </row>
    <row r="1422" spans="2:4" x14ac:dyDescent="0.2">
      <c r="B1422" s="19"/>
      <c r="C1422" s="19"/>
      <c r="D1422" s="19"/>
    </row>
    <row r="1423" spans="2:4" x14ac:dyDescent="0.2">
      <c r="B1423" s="19"/>
      <c r="C1423" s="19"/>
      <c r="D1423" s="19"/>
    </row>
    <row r="1424" spans="2:4" x14ac:dyDescent="0.2">
      <c r="B1424" s="19"/>
      <c r="C1424" s="19"/>
      <c r="D1424" s="19"/>
    </row>
    <row r="1425" spans="2:4" x14ac:dyDescent="0.2">
      <c r="B1425" s="19"/>
      <c r="C1425" s="19"/>
      <c r="D1425" s="19"/>
    </row>
    <row r="1426" spans="2:4" x14ac:dyDescent="0.2">
      <c r="B1426" s="19"/>
      <c r="C1426" s="19"/>
      <c r="D1426" s="19"/>
    </row>
    <row r="1427" spans="2:4" x14ac:dyDescent="0.2">
      <c r="B1427" s="19"/>
      <c r="C1427" s="19"/>
      <c r="D1427" s="19"/>
    </row>
    <row r="1428" spans="2:4" x14ac:dyDescent="0.2">
      <c r="B1428" s="19"/>
      <c r="C1428" s="19"/>
      <c r="D1428" s="19"/>
    </row>
    <row r="1429" spans="2:4" x14ac:dyDescent="0.2">
      <c r="B1429" s="19"/>
      <c r="C1429" s="19"/>
      <c r="D1429" s="19"/>
    </row>
    <row r="1430" spans="2:4" x14ac:dyDescent="0.2">
      <c r="B1430" s="19"/>
      <c r="C1430" s="19"/>
      <c r="D1430" s="19"/>
    </row>
    <row r="1431" spans="2:4" x14ac:dyDescent="0.2">
      <c r="B1431" s="19"/>
      <c r="C1431" s="19"/>
      <c r="D1431" s="19"/>
    </row>
    <row r="1432" spans="2:4" x14ac:dyDescent="0.2">
      <c r="B1432" s="19"/>
      <c r="C1432" s="19"/>
      <c r="D1432" s="19"/>
    </row>
    <row r="1433" spans="2:4" x14ac:dyDescent="0.2">
      <c r="B1433" s="19"/>
      <c r="C1433" s="19"/>
      <c r="D1433" s="19"/>
    </row>
    <row r="1434" spans="2:4" x14ac:dyDescent="0.2">
      <c r="B1434" s="19"/>
      <c r="C1434" s="19"/>
      <c r="D1434" s="19"/>
    </row>
    <row r="1435" spans="2:4" x14ac:dyDescent="0.2">
      <c r="B1435" s="19"/>
      <c r="C1435" s="19"/>
      <c r="D1435" s="19"/>
    </row>
    <row r="1436" spans="2:4" x14ac:dyDescent="0.2">
      <c r="B1436" s="19"/>
      <c r="C1436" s="19"/>
      <c r="D1436" s="19"/>
    </row>
    <row r="1437" spans="2:4" x14ac:dyDescent="0.2">
      <c r="B1437" s="19"/>
      <c r="C1437" s="19"/>
      <c r="D1437" s="19"/>
    </row>
    <row r="1438" spans="2:4" x14ac:dyDescent="0.2">
      <c r="B1438" s="19"/>
      <c r="C1438" s="19"/>
      <c r="D1438" s="19"/>
    </row>
    <row r="1439" spans="2:4" x14ac:dyDescent="0.2">
      <c r="B1439" s="19"/>
      <c r="C1439" s="19"/>
      <c r="D1439" s="19"/>
    </row>
    <row r="1440" spans="2:4" x14ac:dyDescent="0.2">
      <c r="B1440" s="19"/>
      <c r="C1440" s="19"/>
      <c r="D1440" s="19"/>
    </row>
    <row r="1441" spans="2:4" x14ac:dyDescent="0.2">
      <c r="B1441" s="19"/>
      <c r="C1441" s="19"/>
      <c r="D1441" s="19"/>
    </row>
    <row r="1442" spans="2:4" x14ac:dyDescent="0.2">
      <c r="B1442" s="19"/>
      <c r="C1442" s="19"/>
      <c r="D1442" s="19"/>
    </row>
    <row r="1443" spans="2:4" x14ac:dyDescent="0.2">
      <c r="B1443" s="19"/>
      <c r="C1443" s="19"/>
      <c r="D1443" s="19"/>
    </row>
    <row r="1444" spans="2:4" x14ac:dyDescent="0.2">
      <c r="B1444" s="19"/>
      <c r="C1444" s="19"/>
      <c r="D1444" s="19"/>
    </row>
    <row r="1445" spans="2:4" x14ac:dyDescent="0.2">
      <c r="B1445" s="19"/>
      <c r="C1445" s="19"/>
      <c r="D1445" s="19"/>
    </row>
    <row r="1446" spans="2:4" x14ac:dyDescent="0.2">
      <c r="B1446" s="19"/>
      <c r="C1446" s="19"/>
      <c r="D1446" s="19"/>
    </row>
    <row r="1447" spans="2:4" x14ac:dyDescent="0.2">
      <c r="B1447" s="19"/>
      <c r="C1447" s="19"/>
      <c r="D1447" s="19"/>
    </row>
    <row r="1448" spans="2:4" x14ac:dyDescent="0.2">
      <c r="B1448" s="19"/>
      <c r="C1448" s="19"/>
      <c r="D1448" s="19"/>
    </row>
    <row r="1449" spans="2:4" x14ac:dyDescent="0.2">
      <c r="B1449" s="19"/>
      <c r="C1449" s="19"/>
      <c r="D1449" s="19"/>
    </row>
    <row r="1450" spans="2:4" x14ac:dyDescent="0.2">
      <c r="B1450" s="19"/>
      <c r="C1450" s="19"/>
      <c r="D1450" s="19"/>
    </row>
    <row r="1451" spans="2:4" x14ac:dyDescent="0.2">
      <c r="B1451" s="19"/>
      <c r="C1451" s="19"/>
      <c r="D1451" s="19"/>
    </row>
    <row r="1452" spans="2:4" x14ac:dyDescent="0.2">
      <c r="B1452" s="19"/>
      <c r="C1452" s="19"/>
      <c r="D1452" s="19"/>
    </row>
    <row r="1453" spans="2:4" x14ac:dyDescent="0.2">
      <c r="B1453" s="19"/>
      <c r="C1453" s="19"/>
      <c r="D1453" s="19"/>
    </row>
    <row r="1454" spans="2:4" x14ac:dyDescent="0.2">
      <c r="B1454" s="19"/>
      <c r="C1454" s="19"/>
      <c r="D1454" s="19"/>
    </row>
    <row r="1455" spans="2:4" x14ac:dyDescent="0.2">
      <c r="B1455" s="19"/>
      <c r="C1455" s="19"/>
      <c r="D1455" s="19"/>
    </row>
    <row r="1456" spans="2:4" x14ac:dyDescent="0.2">
      <c r="B1456" s="19"/>
      <c r="C1456" s="19"/>
      <c r="D1456" s="19"/>
    </row>
    <row r="1457" spans="2:4" x14ac:dyDescent="0.2">
      <c r="B1457" s="19"/>
      <c r="C1457" s="19"/>
      <c r="D1457" s="19"/>
    </row>
    <row r="1458" spans="2:4" x14ac:dyDescent="0.2">
      <c r="B1458" s="19"/>
      <c r="C1458" s="19"/>
      <c r="D1458" s="19"/>
    </row>
    <row r="1459" spans="2:4" x14ac:dyDescent="0.2">
      <c r="B1459" s="19"/>
      <c r="C1459" s="19"/>
      <c r="D1459" s="19"/>
    </row>
    <row r="1460" spans="2:4" x14ac:dyDescent="0.2">
      <c r="B1460" s="19"/>
      <c r="C1460" s="19"/>
      <c r="D1460" s="19"/>
    </row>
    <row r="1461" spans="2:4" x14ac:dyDescent="0.2">
      <c r="B1461" s="19"/>
      <c r="C1461" s="19"/>
      <c r="D1461" s="19"/>
    </row>
    <row r="1462" spans="2:4" x14ac:dyDescent="0.2">
      <c r="B1462" s="19"/>
      <c r="C1462" s="19"/>
      <c r="D1462" s="19"/>
    </row>
    <row r="1463" spans="2:4" x14ac:dyDescent="0.2">
      <c r="B1463" s="19"/>
      <c r="C1463" s="19"/>
      <c r="D1463" s="19"/>
    </row>
    <row r="1464" spans="2:4" x14ac:dyDescent="0.2">
      <c r="B1464" s="19"/>
      <c r="C1464" s="19"/>
      <c r="D1464" s="19"/>
    </row>
    <row r="1465" spans="2:4" x14ac:dyDescent="0.2">
      <c r="B1465" s="19"/>
      <c r="C1465" s="19"/>
      <c r="D1465" s="19"/>
    </row>
    <row r="1466" spans="2:4" x14ac:dyDescent="0.2">
      <c r="B1466" s="19"/>
      <c r="C1466" s="19"/>
      <c r="D1466" s="19"/>
    </row>
    <row r="1467" spans="2:4" x14ac:dyDescent="0.2">
      <c r="B1467" s="19"/>
      <c r="C1467" s="19"/>
      <c r="D1467" s="19"/>
    </row>
    <row r="1468" spans="2:4" x14ac:dyDescent="0.2">
      <c r="B1468" s="19"/>
      <c r="C1468" s="19"/>
      <c r="D1468" s="19"/>
    </row>
    <row r="1469" spans="2:4" x14ac:dyDescent="0.2">
      <c r="B1469" s="19"/>
      <c r="C1469" s="19"/>
      <c r="D1469" s="19"/>
    </row>
    <row r="1470" spans="2:4" x14ac:dyDescent="0.2">
      <c r="B1470" s="19"/>
      <c r="C1470" s="19"/>
      <c r="D1470" s="19"/>
    </row>
    <row r="1471" spans="2:4" x14ac:dyDescent="0.2">
      <c r="B1471" s="19"/>
      <c r="C1471" s="19"/>
      <c r="D1471" s="19"/>
    </row>
    <row r="1472" spans="2:4" x14ac:dyDescent="0.2">
      <c r="B1472" s="19"/>
      <c r="C1472" s="19"/>
      <c r="D1472" s="19"/>
    </row>
    <row r="1473" spans="2:4" x14ac:dyDescent="0.2">
      <c r="B1473" s="19"/>
      <c r="C1473" s="19"/>
      <c r="D1473" s="19"/>
    </row>
    <row r="1474" spans="2:4" x14ac:dyDescent="0.2">
      <c r="B1474" s="19"/>
      <c r="C1474" s="19"/>
      <c r="D1474" s="19"/>
    </row>
    <row r="1475" spans="2:4" x14ac:dyDescent="0.2">
      <c r="B1475" s="19"/>
      <c r="C1475" s="19"/>
      <c r="D1475" s="19"/>
    </row>
    <row r="1476" spans="2:4" x14ac:dyDescent="0.2">
      <c r="B1476" s="19"/>
      <c r="C1476" s="19"/>
      <c r="D1476" s="19"/>
    </row>
    <row r="1477" spans="2:4" x14ac:dyDescent="0.2">
      <c r="B1477" s="19"/>
      <c r="C1477" s="19"/>
      <c r="D1477" s="19"/>
    </row>
    <row r="1478" spans="2:4" x14ac:dyDescent="0.2">
      <c r="B1478" s="19"/>
      <c r="C1478" s="19"/>
      <c r="D1478" s="19"/>
    </row>
    <row r="1479" spans="2:4" x14ac:dyDescent="0.2">
      <c r="B1479" s="19"/>
      <c r="C1479" s="19"/>
      <c r="D1479" s="19"/>
    </row>
    <row r="1480" spans="2:4" x14ac:dyDescent="0.2">
      <c r="B1480" s="19"/>
      <c r="C1480" s="19"/>
      <c r="D1480" s="19"/>
    </row>
    <row r="1481" spans="2:4" x14ac:dyDescent="0.2">
      <c r="B1481" s="19"/>
      <c r="C1481" s="19"/>
      <c r="D1481" s="19"/>
    </row>
    <row r="1482" spans="2:4" x14ac:dyDescent="0.2">
      <c r="B1482" s="19"/>
      <c r="C1482" s="19"/>
      <c r="D1482" s="19"/>
    </row>
    <row r="1483" spans="2:4" x14ac:dyDescent="0.2">
      <c r="B1483" s="19"/>
      <c r="C1483" s="19"/>
      <c r="D1483" s="19"/>
    </row>
    <row r="1484" spans="2:4" x14ac:dyDescent="0.2">
      <c r="B1484" s="19"/>
      <c r="C1484" s="19"/>
      <c r="D1484" s="19"/>
    </row>
    <row r="1485" spans="2:4" x14ac:dyDescent="0.2">
      <c r="B1485" s="19"/>
      <c r="C1485" s="19"/>
      <c r="D1485" s="19"/>
    </row>
    <row r="1486" spans="2:4" x14ac:dyDescent="0.2">
      <c r="B1486" s="19"/>
      <c r="C1486" s="19"/>
      <c r="D1486" s="19"/>
    </row>
    <row r="1487" spans="2:4" x14ac:dyDescent="0.2">
      <c r="B1487" s="19"/>
      <c r="C1487" s="19"/>
      <c r="D1487" s="19"/>
    </row>
    <row r="1488" spans="2:4" x14ac:dyDescent="0.2">
      <c r="B1488" s="19"/>
      <c r="C1488" s="19"/>
      <c r="D1488" s="19"/>
    </row>
    <row r="1489" spans="2:4" x14ac:dyDescent="0.2">
      <c r="B1489" s="19"/>
      <c r="C1489" s="19"/>
      <c r="D1489" s="19"/>
    </row>
    <row r="1490" spans="2:4" x14ac:dyDescent="0.2">
      <c r="B1490" s="19"/>
      <c r="C1490" s="19"/>
      <c r="D1490" s="19"/>
    </row>
    <row r="1491" spans="2:4" x14ac:dyDescent="0.2">
      <c r="B1491" s="19"/>
      <c r="C1491" s="19"/>
      <c r="D1491" s="19"/>
    </row>
    <row r="1492" spans="2:4" x14ac:dyDescent="0.2">
      <c r="B1492" s="19"/>
      <c r="C1492" s="19"/>
      <c r="D1492" s="19"/>
    </row>
    <row r="1493" spans="2:4" x14ac:dyDescent="0.2">
      <c r="B1493" s="19"/>
      <c r="C1493" s="19"/>
      <c r="D1493" s="19"/>
    </row>
    <row r="1494" spans="2:4" x14ac:dyDescent="0.2">
      <c r="B1494" s="19"/>
      <c r="C1494" s="19"/>
      <c r="D1494" s="19"/>
    </row>
    <row r="1495" spans="2:4" x14ac:dyDescent="0.2">
      <c r="B1495" s="19"/>
      <c r="C1495" s="19"/>
      <c r="D1495" s="19"/>
    </row>
    <row r="1496" spans="2:4" x14ac:dyDescent="0.2">
      <c r="B1496" s="19"/>
      <c r="C1496" s="19"/>
      <c r="D1496" s="19"/>
    </row>
    <row r="1497" spans="2:4" x14ac:dyDescent="0.2">
      <c r="B1497" s="19"/>
      <c r="C1497" s="19"/>
      <c r="D1497" s="19"/>
    </row>
    <row r="1498" spans="2:4" x14ac:dyDescent="0.2">
      <c r="B1498" s="19"/>
      <c r="C1498" s="19"/>
      <c r="D1498" s="19"/>
    </row>
    <row r="1499" spans="2:4" x14ac:dyDescent="0.2">
      <c r="B1499" s="19"/>
      <c r="C1499" s="19"/>
      <c r="D1499" s="19"/>
    </row>
    <row r="1500" spans="2:4" x14ac:dyDescent="0.2">
      <c r="B1500" s="19"/>
      <c r="C1500" s="19"/>
      <c r="D1500" s="19"/>
    </row>
    <row r="1501" spans="2:4" x14ac:dyDescent="0.2">
      <c r="B1501" s="19"/>
      <c r="C1501" s="19"/>
      <c r="D1501" s="19"/>
    </row>
    <row r="1502" spans="2:4" x14ac:dyDescent="0.2">
      <c r="B1502" s="19"/>
      <c r="C1502" s="19"/>
      <c r="D1502" s="19"/>
    </row>
    <row r="1503" spans="2:4" x14ac:dyDescent="0.2">
      <c r="B1503" s="19"/>
      <c r="C1503" s="19"/>
      <c r="D1503" s="19"/>
    </row>
    <row r="1504" spans="2:4" x14ac:dyDescent="0.2">
      <c r="B1504" s="19"/>
      <c r="C1504" s="19"/>
      <c r="D1504" s="19"/>
    </row>
    <row r="1505" spans="2:4" x14ac:dyDescent="0.2">
      <c r="B1505" s="19"/>
      <c r="C1505" s="19"/>
      <c r="D1505" s="19"/>
    </row>
    <row r="1506" spans="2:4" x14ac:dyDescent="0.2">
      <c r="B1506" s="19"/>
      <c r="C1506" s="19"/>
      <c r="D1506" s="19"/>
    </row>
    <row r="1507" spans="2:4" x14ac:dyDescent="0.2">
      <c r="B1507" s="19"/>
      <c r="C1507" s="19"/>
      <c r="D1507" s="19"/>
    </row>
    <row r="1508" spans="2:4" x14ac:dyDescent="0.2">
      <c r="B1508" s="19"/>
      <c r="C1508" s="19"/>
      <c r="D1508" s="19"/>
    </row>
    <row r="1509" spans="2:4" x14ac:dyDescent="0.2">
      <c r="B1509" s="19"/>
      <c r="C1509" s="19"/>
      <c r="D1509" s="19"/>
    </row>
    <row r="1510" spans="2:4" x14ac:dyDescent="0.2">
      <c r="B1510" s="19"/>
      <c r="C1510" s="19"/>
      <c r="D1510" s="19"/>
    </row>
    <row r="1511" spans="2:4" x14ac:dyDescent="0.2">
      <c r="B1511" s="19"/>
      <c r="C1511" s="19"/>
      <c r="D1511" s="19"/>
    </row>
    <row r="1512" spans="2:4" x14ac:dyDescent="0.2">
      <c r="B1512" s="19"/>
      <c r="C1512" s="19"/>
      <c r="D1512" s="19"/>
    </row>
    <row r="1513" spans="2:4" x14ac:dyDescent="0.2">
      <c r="B1513" s="19"/>
      <c r="C1513" s="19"/>
      <c r="D1513" s="19"/>
    </row>
    <row r="1514" spans="2:4" x14ac:dyDescent="0.2">
      <c r="B1514" s="19"/>
      <c r="C1514" s="19"/>
      <c r="D1514" s="19"/>
    </row>
    <row r="1515" spans="2:4" x14ac:dyDescent="0.2">
      <c r="B1515" s="19"/>
      <c r="C1515" s="19"/>
      <c r="D1515" s="19"/>
    </row>
    <row r="1516" spans="2:4" x14ac:dyDescent="0.2">
      <c r="B1516" s="19"/>
      <c r="C1516" s="19"/>
      <c r="D1516" s="19"/>
    </row>
    <row r="1517" spans="2:4" x14ac:dyDescent="0.2">
      <c r="B1517" s="19"/>
      <c r="C1517" s="19"/>
      <c r="D1517" s="19"/>
    </row>
    <row r="1518" spans="2:4" x14ac:dyDescent="0.2">
      <c r="B1518" s="19"/>
      <c r="C1518" s="19"/>
      <c r="D1518" s="19"/>
    </row>
    <row r="1519" spans="2:4" x14ac:dyDescent="0.2">
      <c r="B1519" s="19"/>
      <c r="C1519" s="19"/>
      <c r="D1519" s="19"/>
    </row>
    <row r="1520" spans="2:4" x14ac:dyDescent="0.2">
      <c r="B1520" s="19"/>
      <c r="C1520" s="19"/>
      <c r="D1520" s="19"/>
    </row>
    <row r="1521" spans="2:4" x14ac:dyDescent="0.2">
      <c r="B1521" s="19"/>
      <c r="C1521" s="19"/>
      <c r="D1521" s="19"/>
    </row>
    <row r="1522" spans="2:4" x14ac:dyDescent="0.2">
      <c r="B1522" s="19"/>
      <c r="C1522" s="19"/>
      <c r="D1522" s="19"/>
    </row>
    <row r="1523" spans="2:4" x14ac:dyDescent="0.2">
      <c r="B1523" s="19"/>
      <c r="C1523" s="19"/>
      <c r="D1523" s="19"/>
    </row>
    <row r="1524" spans="2:4" x14ac:dyDescent="0.2">
      <c r="B1524" s="19"/>
      <c r="C1524" s="19"/>
      <c r="D1524" s="19"/>
    </row>
    <row r="1525" spans="2:4" x14ac:dyDescent="0.2">
      <c r="B1525" s="19"/>
      <c r="C1525" s="19"/>
      <c r="D1525" s="19"/>
    </row>
    <row r="1526" spans="2:4" x14ac:dyDescent="0.2">
      <c r="B1526" s="19"/>
      <c r="C1526" s="19"/>
      <c r="D1526" s="19"/>
    </row>
    <row r="1527" spans="2:4" x14ac:dyDescent="0.2">
      <c r="B1527" s="19"/>
      <c r="C1527" s="19"/>
      <c r="D1527" s="19"/>
    </row>
    <row r="1528" spans="2:4" x14ac:dyDescent="0.2">
      <c r="B1528" s="19"/>
      <c r="C1528" s="19"/>
      <c r="D1528" s="19"/>
    </row>
    <row r="1529" spans="2:4" x14ac:dyDescent="0.2">
      <c r="B1529" s="19"/>
      <c r="C1529" s="19"/>
      <c r="D1529" s="19"/>
    </row>
    <row r="1530" spans="2:4" x14ac:dyDescent="0.2">
      <c r="B1530" s="19"/>
      <c r="C1530" s="19"/>
      <c r="D1530" s="19"/>
    </row>
    <row r="1531" spans="2:4" x14ac:dyDescent="0.2">
      <c r="B1531" s="19"/>
      <c r="C1531" s="19"/>
      <c r="D1531" s="19"/>
    </row>
    <row r="1532" spans="2:4" x14ac:dyDescent="0.2">
      <c r="B1532" s="19"/>
      <c r="C1532" s="19"/>
      <c r="D1532" s="19"/>
    </row>
    <row r="1533" spans="2:4" x14ac:dyDescent="0.2">
      <c r="B1533" s="19"/>
      <c r="C1533" s="19"/>
      <c r="D1533" s="19"/>
    </row>
    <row r="1534" spans="2:4" x14ac:dyDescent="0.2">
      <c r="B1534" s="19"/>
      <c r="C1534" s="19"/>
      <c r="D1534" s="19"/>
    </row>
    <row r="1535" spans="2:4" x14ac:dyDescent="0.2">
      <c r="B1535" s="19"/>
      <c r="C1535" s="19"/>
      <c r="D1535" s="19"/>
    </row>
    <row r="1536" spans="2:4" x14ac:dyDescent="0.2">
      <c r="B1536" s="19"/>
      <c r="C1536" s="19"/>
      <c r="D1536" s="19"/>
    </row>
    <row r="1537" spans="2:4" x14ac:dyDescent="0.2">
      <c r="B1537" s="19"/>
      <c r="C1537" s="19"/>
      <c r="D1537" s="19"/>
    </row>
    <row r="1538" spans="2:4" x14ac:dyDescent="0.2">
      <c r="B1538" s="19"/>
      <c r="C1538" s="19"/>
      <c r="D1538" s="19"/>
    </row>
    <row r="1539" spans="2:4" x14ac:dyDescent="0.2">
      <c r="B1539" s="19"/>
      <c r="C1539" s="19"/>
      <c r="D1539" s="19"/>
    </row>
    <row r="1540" spans="2:4" x14ac:dyDescent="0.2">
      <c r="B1540" s="19"/>
      <c r="C1540" s="19"/>
      <c r="D1540" s="19"/>
    </row>
    <row r="1541" spans="2:4" x14ac:dyDescent="0.2">
      <c r="B1541" s="19"/>
      <c r="C1541" s="19"/>
      <c r="D1541" s="19"/>
    </row>
    <row r="1542" spans="2:4" x14ac:dyDescent="0.2">
      <c r="B1542" s="19"/>
      <c r="C1542" s="19"/>
      <c r="D1542" s="19"/>
    </row>
    <row r="1543" spans="2:4" x14ac:dyDescent="0.2">
      <c r="B1543" s="19"/>
      <c r="C1543" s="19"/>
      <c r="D1543" s="19"/>
    </row>
    <row r="1544" spans="2:4" x14ac:dyDescent="0.2">
      <c r="B1544" s="19"/>
      <c r="C1544" s="19"/>
      <c r="D1544" s="19"/>
    </row>
    <row r="1545" spans="2:4" x14ac:dyDescent="0.2">
      <c r="B1545" s="19"/>
      <c r="C1545" s="19"/>
      <c r="D1545" s="19"/>
    </row>
    <row r="1546" spans="2:4" x14ac:dyDescent="0.2">
      <c r="B1546" s="19"/>
      <c r="C1546" s="19"/>
      <c r="D1546" s="19"/>
    </row>
    <row r="1547" spans="2:4" x14ac:dyDescent="0.2">
      <c r="B1547" s="19"/>
      <c r="C1547" s="19"/>
      <c r="D1547" s="19"/>
    </row>
    <row r="1548" spans="2:4" x14ac:dyDescent="0.2">
      <c r="B1548" s="19"/>
      <c r="C1548" s="19"/>
      <c r="D1548" s="19"/>
    </row>
    <row r="1549" spans="2:4" x14ac:dyDescent="0.2">
      <c r="B1549" s="19"/>
      <c r="C1549" s="19"/>
      <c r="D1549" s="19"/>
    </row>
    <row r="1550" spans="2:4" x14ac:dyDescent="0.2">
      <c r="B1550" s="19"/>
      <c r="C1550" s="19"/>
      <c r="D1550" s="19"/>
    </row>
    <row r="1551" spans="2:4" x14ac:dyDescent="0.2">
      <c r="B1551" s="19"/>
      <c r="C1551" s="19"/>
      <c r="D1551" s="19"/>
    </row>
    <row r="1552" spans="2:4" x14ac:dyDescent="0.2">
      <c r="B1552" s="19"/>
      <c r="C1552" s="19"/>
      <c r="D1552" s="19"/>
    </row>
    <row r="1553" spans="2:4" x14ac:dyDescent="0.2">
      <c r="B1553" s="19"/>
      <c r="C1553" s="19"/>
      <c r="D1553" s="19"/>
    </row>
    <row r="1554" spans="2:4" x14ac:dyDescent="0.2">
      <c r="B1554" s="19"/>
      <c r="C1554" s="19"/>
      <c r="D1554" s="19"/>
    </row>
    <row r="1555" spans="2:4" x14ac:dyDescent="0.2">
      <c r="B1555" s="19"/>
      <c r="C1555" s="19"/>
      <c r="D1555" s="19"/>
    </row>
    <row r="1556" spans="2:4" x14ac:dyDescent="0.2">
      <c r="B1556" s="19"/>
      <c r="C1556" s="19"/>
      <c r="D1556" s="19"/>
    </row>
    <row r="1557" spans="2:4" x14ac:dyDescent="0.2">
      <c r="B1557" s="19"/>
      <c r="C1557" s="19"/>
      <c r="D1557" s="19"/>
    </row>
    <row r="1558" spans="2:4" x14ac:dyDescent="0.2">
      <c r="B1558" s="19"/>
      <c r="C1558" s="19"/>
      <c r="D1558" s="19"/>
    </row>
    <row r="1559" spans="2:4" x14ac:dyDescent="0.2">
      <c r="B1559" s="19"/>
      <c r="C1559" s="19"/>
      <c r="D1559" s="19"/>
    </row>
    <row r="1560" spans="2:4" x14ac:dyDescent="0.2">
      <c r="B1560" s="19"/>
      <c r="C1560" s="19"/>
      <c r="D1560" s="19"/>
    </row>
    <row r="1561" spans="2:4" x14ac:dyDescent="0.2">
      <c r="B1561" s="19"/>
      <c r="C1561" s="19"/>
      <c r="D1561" s="19"/>
    </row>
    <row r="1562" spans="2:4" x14ac:dyDescent="0.2">
      <c r="B1562" s="19"/>
      <c r="C1562" s="19"/>
      <c r="D1562" s="19"/>
    </row>
    <row r="1563" spans="2:4" x14ac:dyDescent="0.2">
      <c r="B1563" s="19"/>
      <c r="C1563" s="19"/>
      <c r="D1563" s="19"/>
    </row>
    <row r="1564" spans="2:4" x14ac:dyDescent="0.2">
      <c r="B1564" s="19"/>
      <c r="C1564" s="19"/>
      <c r="D1564" s="19"/>
    </row>
    <row r="1565" spans="2:4" x14ac:dyDescent="0.2">
      <c r="B1565" s="19"/>
      <c r="C1565" s="19"/>
      <c r="D1565" s="19"/>
    </row>
    <row r="1566" spans="2:4" x14ac:dyDescent="0.2">
      <c r="B1566" s="19"/>
      <c r="C1566" s="19"/>
      <c r="D1566" s="19"/>
    </row>
    <row r="1567" spans="2:4" x14ac:dyDescent="0.2">
      <c r="B1567" s="19"/>
      <c r="C1567" s="19"/>
      <c r="D1567" s="19"/>
    </row>
    <row r="1568" spans="2:4" x14ac:dyDescent="0.2">
      <c r="B1568" s="19"/>
      <c r="C1568" s="19"/>
      <c r="D1568" s="19"/>
    </row>
    <row r="1569" spans="2:4" x14ac:dyDescent="0.2">
      <c r="B1569" s="19"/>
      <c r="C1569" s="19"/>
      <c r="D1569" s="19"/>
    </row>
    <row r="1570" spans="2:4" x14ac:dyDescent="0.2">
      <c r="B1570" s="19"/>
      <c r="C1570" s="19"/>
      <c r="D1570" s="19"/>
    </row>
    <row r="1571" spans="2:4" x14ac:dyDescent="0.2">
      <c r="B1571" s="19"/>
      <c r="C1571" s="19"/>
      <c r="D1571" s="19"/>
    </row>
    <row r="1572" spans="2:4" x14ac:dyDescent="0.2">
      <c r="B1572" s="19"/>
      <c r="C1572" s="19"/>
      <c r="D1572" s="19"/>
    </row>
    <row r="1573" spans="2:4" x14ac:dyDescent="0.2">
      <c r="B1573" s="19"/>
      <c r="C1573" s="19"/>
      <c r="D1573" s="19"/>
    </row>
    <row r="1574" spans="2:4" x14ac:dyDescent="0.2">
      <c r="B1574" s="19"/>
      <c r="C1574" s="19"/>
      <c r="D1574" s="19"/>
    </row>
    <row r="1575" spans="2:4" x14ac:dyDescent="0.2">
      <c r="B1575" s="19"/>
      <c r="C1575" s="19"/>
      <c r="D1575" s="19"/>
    </row>
    <row r="1576" spans="2:4" x14ac:dyDescent="0.2">
      <c r="B1576" s="19"/>
      <c r="C1576" s="19"/>
      <c r="D1576" s="19"/>
    </row>
    <row r="1577" spans="2:4" x14ac:dyDescent="0.2">
      <c r="B1577" s="19"/>
      <c r="C1577" s="19"/>
      <c r="D1577" s="19"/>
    </row>
    <row r="1578" spans="2:4" x14ac:dyDescent="0.2">
      <c r="B1578" s="19"/>
      <c r="C1578" s="19"/>
      <c r="D1578" s="19"/>
    </row>
    <row r="1579" spans="2:4" x14ac:dyDescent="0.2">
      <c r="B1579" s="19"/>
      <c r="C1579" s="19"/>
      <c r="D1579" s="19"/>
    </row>
    <row r="1580" spans="2:4" x14ac:dyDescent="0.2">
      <c r="B1580" s="19"/>
      <c r="C1580" s="19"/>
      <c r="D1580" s="19"/>
    </row>
    <row r="1581" spans="2:4" x14ac:dyDescent="0.2">
      <c r="B1581" s="19"/>
      <c r="C1581" s="19"/>
      <c r="D1581" s="19"/>
    </row>
    <row r="1582" spans="2:4" x14ac:dyDescent="0.2">
      <c r="B1582" s="19"/>
      <c r="C1582" s="19"/>
      <c r="D1582" s="19"/>
    </row>
    <row r="1583" spans="2:4" x14ac:dyDescent="0.2">
      <c r="B1583" s="19"/>
      <c r="C1583" s="19"/>
      <c r="D1583" s="19"/>
    </row>
    <row r="1584" spans="2:4" x14ac:dyDescent="0.2">
      <c r="B1584" s="19"/>
      <c r="C1584" s="19"/>
      <c r="D1584" s="19"/>
    </row>
    <row r="1585" spans="2:4" x14ac:dyDescent="0.2">
      <c r="B1585" s="19"/>
      <c r="C1585" s="19"/>
      <c r="D1585" s="19"/>
    </row>
    <row r="1586" spans="2:4" x14ac:dyDescent="0.2">
      <c r="B1586" s="19"/>
      <c r="C1586" s="19"/>
      <c r="D1586" s="19"/>
    </row>
    <row r="1587" spans="2:4" x14ac:dyDescent="0.2">
      <c r="B1587" s="19"/>
      <c r="C1587" s="19"/>
      <c r="D1587" s="19"/>
    </row>
    <row r="1588" spans="2:4" x14ac:dyDescent="0.2">
      <c r="B1588" s="19"/>
      <c r="C1588" s="19"/>
      <c r="D1588" s="19"/>
    </row>
    <row r="1589" spans="2:4" x14ac:dyDescent="0.2">
      <c r="B1589" s="19"/>
      <c r="C1589" s="19"/>
      <c r="D1589" s="19"/>
    </row>
    <row r="1590" spans="2:4" x14ac:dyDescent="0.2">
      <c r="B1590" s="19"/>
      <c r="C1590" s="19"/>
      <c r="D1590" s="19"/>
    </row>
    <row r="1591" spans="2:4" x14ac:dyDescent="0.2">
      <c r="B1591" s="19"/>
      <c r="C1591" s="19"/>
      <c r="D1591" s="19"/>
    </row>
    <row r="1592" spans="2:4" x14ac:dyDescent="0.2">
      <c r="B1592" s="19"/>
      <c r="C1592" s="19"/>
      <c r="D1592" s="19"/>
    </row>
    <row r="1593" spans="2:4" x14ac:dyDescent="0.2">
      <c r="B1593" s="19"/>
      <c r="C1593" s="19"/>
      <c r="D1593" s="19"/>
    </row>
    <row r="1594" spans="2:4" x14ac:dyDescent="0.2">
      <c r="B1594" s="19"/>
      <c r="C1594" s="19"/>
      <c r="D1594" s="19"/>
    </row>
    <row r="1595" spans="2:4" x14ac:dyDescent="0.2">
      <c r="B1595" s="19"/>
      <c r="C1595" s="19"/>
      <c r="D1595" s="19"/>
    </row>
    <row r="1596" spans="2:4" x14ac:dyDescent="0.2">
      <c r="B1596" s="19"/>
      <c r="C1596" s="19"/>
      <c r="D1596" s="19"/>
    </row>
    <row r="1597" spans="2:4" x14ac:dyDescent="0.2">
      <c r="B1597" s="19"/>
      <c r="C1597" s="19"/>
      <c r="D1597" s="19"/>
    </row>
    <row r="1598" spans="2:4" x14ac:dyDescent="0.2">
      <c r="B1598" s="19"/>
      <c r="C1598" s="19"/>
      <c r="D1598" s="19"/>
    </row>
    <row r="1599" spans="2:4" x14ac:dyDescent="0.2">
      <c r="B1599" s="19"/>
      <c r="C1599" s="19"/>
      <c r="D1599" s="19"/>
    </row>
    <row r="1600" spans="2:4" x14ac:dyDescent="0.2">
      <c r="B1600" s="19"/>
      <c r="C1600" s="19"/>
      <c r="D1600" s="19"/>
    </row>
    <row r="1601" spans="2:4" x14ac:dyDescent="0.2">
      <c r="B1601" s="19"/>
      <c r="C1601" s="19"/>
      <c r="D1601" s="19"/>
    </row>
    <row r="1602" spans="2:4" x14ac:dyDescent="0.2">
      <c r="B1602" s="19"/>
      <c r="C1602" s="19"/>
      <c r="D1602" s="19"/>
    </row>
    <row r="1603" spans="2:4" x14ac:dyDescent="0.2">
      <c r="B1603" s="19"/>
      <c r="C1603" s="19"/>
      <c r="D1603" s="19"/>
    </row>
    <row r="1604" spans="2:4" x14ac:dyDescent="0.2">
      <c r="B1604" s="19"/>
      <c r="C1604" s="19"/>
      <c r="D1604" s="19"/>
    </row>
    <row r="1605" spans="2:4" x14ac:dyDescent="0.2">
      <c r="B1605" s="19"/>
      <c r="C1605" s="19"/>
      <c r="D1605" s="19"/>
    </row>
    <row r="1606" spans="2:4" x14ac:dyDescent="0.2">
      <c r="B1606" s="19"/>
      <c r="C1606" s="19"/>
      <c r="D1606" s="19"/>
    </row>
    <row r="1607" spans="2:4" x14ac:dyDescent="0.2">
      <c r="B1607" s="19"/>
      <c r="C1607" s="19"/>
      <c r="D1607" s="19"/>
    </row>
    <row r="1608" spans="2:4" x14ac:dyDescent="0.2">
      <c r="B1608" s="19"/>
      <c r="C1608" s="19"/>
      <c r="D1608" s="19"/>
    </row>
    <row r="1609" spans="2:4" x14ac:dyDescent="0.2">
      <c r="B1609" s="19"/>
      <c r="C1609" s="19"/>
      <c r="D1609" s="19"/>
    </row>
    <row r="1610" spans="2:4" x14ac:dyDescent="0.2">
      <c r="B1610" s="19"/>
      <c r="C1610" s="19"/>
      <c r="D1610" s="19"/>
    </row>
    <row r="1611" spans="2:4" x14ac:dyDescent="0.2">
      <c r="B1611" s="19"/>
      <c r="C1611" s="19"/>
      <c r="D1611" s="19"/>
    </row>
    <row r="1612" spans="2:4" x14ac:dyDescent="0.2">
      <c r="B1612" s="19"/>
      <c r="C1612" s="19"/>
      <c r="D1612" s="19"/>
    </row>
    <row r="1613" spans="2:4" x14ac:dyDescent="0.2">
      <c r="B1613" s="19"/>
      <c r="C1613" s="19"/>
      <c r="D1613" s="19"/>
    </row>
    <row r="1614" spans="2:4" x14ac:dyDescent="0.2">
      <c r="B1614" s="19"/>
      <c r="C1614" s="19"/>
      <c r="D1614" s="19"/>
    </row>
    <row r="1615" spans="2:4" x14ac:dyDescent="0.2">
      <c r="B1615" s="19"/>
      <c r="C1615" s="19"/>
      <c r="D1615" s="19"/>
    </row>
    <row r="1616" spans="2:4" x14ac:dyDescent="0.2">
      <c r="B1616" s="19"/>
      <c r="C1616" s="19"/>
      <c r="D1616" s="19"/>
    </row>
    <row r="1617" spans="2:4" x14ac:dyDescent="0.2">
      <c r="B1617" s="19"/>
      <c r="C1617" s="19"/>
      <c r="D1617" s="19"/>
    </row>
    <row r="1618" spans="2:4" x14ac:dyDescent="0.2">
      <c r="B1618" s="19"/>
      <c r="C1618" s="19"/>
      <c r="D1618" s="19"/>
    </row>
    <row r="1619" spans="2:4" x14ac:dyDescent="0.2">
      <c r="B1619" s="19"/>
      <c r="C1619" s="19"/>
      <c r="D1619" s="19"/>
    </row>
    <row r="1620" spans="2:4" x14ac:dyDescent="0.2">
      <c r="B1620" s="19"/>
      <c r="C1620" s="19"/>
      <c r="D1620" s="19"/>
    </row>
    <row r="1621" spans="2:4" x14ac:dyDescent="0.2">
      <c r="B1621" s="19"/>
      <c r="C1621" s="19"/>
      <c r="D1621" s="19"/>
    </row>
    <row r="1622" spans="2:4" x14ac:dyDescent="0.2">
      <c r="B1622" s="19"/>
      <c r="C1622" s="19"/>
      <c r="D1622" s="19"/>
    </row>
    <row r="1623" spans="2:4" x14ac:dyDescent="0.2">
      <c r="B1623" s="19"/>
      <c r="C1623" s="19"/>
      <c r="D1623" s="19"/>
    </row>
    <row r="1624" spans="2:4" x14ac:dyDescent="0.2">
      <c r="B1624" s="19"/>
      <c r="C1624" s="19"/>
      <c r="D1624" s="19"/>
    </row>
    <row r="1625" spans="2:4" x14ac:dyDescent="0.2">
      <c r="B1625" s="19"/>
      <c r="C1625" s="19"/>
      <c r="D1625" s="19"/>
    </row>
    <row r="1626" spans="2:4" x14ac:dyDescent="0.2">
      <c r="B1626" s="19"/>
      <c r="C1626" s="19"/>
      <c r="D1626" s="19"/>
    </row>
    <row r="1627" spans="2:4" x14ac:dyDescent="0.2">
      <c r="B1627" s="19"/>
      <c r="C1627" s="19"/>
      <c r="D1627" s="19"/>
    </row>
    <row r="1628" spans="2:4" x14ac:dyDescent="0.2">
      <c r="B1628" s="19"/>
      <c r="C1628" s="19"/>
      <c r="D1628" s="19"/>
    </row>
    <row r="1629" spans="2:4" x14ac:dyDescent="0.2">
      <c r="B1629" s="19"/>
      <c r="C1629" s="19"/>
      <c r="D1629" s="19"/>
    </row>
    <row r="1630" spans="2:4" x14ac:dyDescent="0.2">
      <c r="B1630" s="19"/>
      <c r="C1630" s="19"/>
      <c r="D1630" s="19"/>
    </row>
    <row r="1631" spans="2:4" x14ac:dyDescent="0.2">
      <c r="B1631" s="19"/>
      <c r="C1631" s="19"/>
      <c r="D1631" s="19"/>
    </row>
    <row r="1632" spans="2:4" x14ac:dyDescent="0.2">
      <c r="B1632" s="19"/>
      <c r="C1632" s="19"/>
      <c r="D1632" s="19"/>
    </row>
    <row r="1633" spans="2:4" x14ac:dyDescent="0.2">
      <c r="B1633" s="19"/>
      <c r="C1633" s="19"/>
      <c r="D1633" s="19"/>
    </row>
    <row r="1634" spans="2:4" x14ac:dyDescent="0.2">
      <c r="B1634" s="19"/>
      <c r="C1634" s="19"/>
      <c r="D1634" s="19"/>
    </row>
    <row r="1635" spans="2:4" x14ac:dyDescent="0.2">
      <c r="B1635" s="19"/>
      <c r="C1635" s="19"/>
      <c r="D1635" s="19"/>
    </row>
    <row r="1636" spans="2:4" x14ac:dyDescent="0.2">
      <c r="B1636" s="19"/>
      <c r="C1636" s="19"/>
      <c r="D1636" s="19"/>
    </row>
    <row r="1637" spans="2:4" x14ac:dyDescent="0.2">
      <c r="B1637" s="19"/>
      <c r="C1637" s="19"/>
      <c r="D1637" s="19"/>
    </row>
    <row r="1638" spans="2:4" x14ac:dyDescent="0.2">
      <c r="B1638" s="19"/>
      <c r="C1638" s="19"/>
      <c r="D1638" s="19"/>
    </row>
    <row r="1639" spans="2:4" x14ac:dyDescent="0.2">
      <c r="B1639" s="19"/>
      <c r="C1639" s="19"/>
      <c r="D1639" s="19"/>
    </row>
    <row r="1640" spans="2:4" x14ac:dyDescent="0.2">
      <c r="B1640" s="19"/>
      <c r="C1640" s="19"/>
      <c r="D1640" s="19"/>
    </row>
    <row r="1641" spans="2:4" x14ac:dyDescent="0.2">
      <c r="B1641" s="19"/>
      <c r="C1641" s="19"/>
      <c r="D1641" s="19"/>
    </row>
    <row r="1642" spans="2:4" x14ac:dyDescent="0.2">
      <c r="B1642" s="19"/>
      <c r="C1642" s="19"/>
      <c r="D1642" s="19"/>
    </row>
    <row r="1643" spans="2:4" x14ac:dyDescent="0.2">
      <c r="B1643" s="19"/>
      <c r="C1643" s="19"/>
      <c r="D1643" s="19"/>
    </row>
    <row r="1644" spans="2:4" x14ac:dyDescent="0.2">
      <c r="B1644" s="19"/>
      <c r="C1644" s="19"/>
      <c r="D1644" s="19"/>
    </row>
    <row r="1645" spans="2:4" x14ac:dyDescent="0.2">
      <c r="B1645" s="19"/>
      <c r="C1645" s="19"/>
      <c r="D1645" s="19"/>
    </row>
    <row r="1646" spans="2:4" x14ac:dyDescent="0.2">
      <c r="B1646" s="19"/>
      <c r="C1646" s="19"/>
      <c r="D1646" s="19"/>
    </row>
    <row r="1647" spans="2:4" x14ac:dyDescent="0.2">
      <c r="B1647" s="19"/>
      <c r="C1647" s="19"/>
      <c r="D1647" s="19"/>
    </row>
    <row r="1648" spans="2:4" x14ac:dyDescent="0.2">
      <c r="B1648" s="19"/>
      <c r="C1648" s="19"/>
      <c r="D1648" s="19"/>
    </row>
    <row r="1649" spans="2:4" x14ac:dyDescent="0.2">
      <c r="B1649" s="19"/>
      <c r="C1649" s="19"/>
      <c r="D1649" s="19"/>
    </row>
    <row r="1650" spans="2:4" x14ac:dyDescent="0.2">
      <c r="B1650" s="19"/>
      <c r="C1650" s="19"/>
      <c r="D1650" s="19"/>
    </row>
    <row r="1651" spans="2:4" x14ac:dyDescent="0.2">
      <c r="B1651" s="19"/>
      <c r="C1651" s="19"/>
      <c r="D1651" s="19"/>
    </row>
    <row r="1652" spans="2:4" x14ac:dyDescent="0.2">
      <c r="B1652" s="19"/>
      <c r="C1652" s="19"/>
      <c r="D1652" s="19"/>
    </row>
    <row r="1653" spans="2:4" x14ac:dyDescent="0.2">
      <c r="B1653" s="19"/>
      <c r="C1653" s="19"/>
      <c r="D1653" s="19"/>
    </row>
    <row r="1654" spans="2:4" x14ac:dyDescent="0.2">
      <c r="B1654" s="19"/>
      <c r="C1654" s="19"/>
      <c r="D1654" s="19"/>
    </row>
    <row r="1655" spans="2:4" x14ac:dyDescent="0.2">
      <c r="B1655" s="19"/>
      <c r="C1655" s="19"/>
      <c r="D1655" s="19"/>
    </row>
    <row r="1656" spans="2:4" x14ac:dyDescent="0.2">
      <c r="B1656" s="19"/>
      <c r="C1656" s="19"/>
      <c r="D1656" s="19"/>
    </row>
    <row r="1657" spans="2:4" x14ac:dyDescent="0.2">
      <c r="B1657" s="19"/>
      <c r="C1657" s="19"/>
      <c r="D1657" s="19"/>
    </row>
    <row r="1658" spans="2:4" x14ac:dyDescent="0.2">
      <c r="B1658" s="19"/>
      <c r="C1658" s="19"/>
      <c r="D1658" s="19"/>
    </row>
    <row r="1659" spans="2:4" x14ac:dyDescent="0.2">
      <c r="B1659" s="19"/>
      <c r="C1659" s="19"/>
      <c r="D1659" s="19"/>
    </row>
    <row r="1660" spans="2:4" x14ac:dyDescent="0.2">
      <c r="B1660" s="19"/>
      <c r="C1660" s="19"/>
      <c r="D1660" s="19"/>
    </row>
    <row r="1661" spans="2:4" x14ac:dyDescent="0.2">
      <c r="B1661" s="19"/>
      <c r="C1661" s="19"/>
      <c r="D1661" s="19"/>
    </row>
    <row r="1662" spans="2:4" x14ac:dyDescent="0.2">
      <c r="B1662" s="19"/>
      <c r="C1662" s="19"/>
      <c r="D1662" s="19"/>
    </row>
    <row r="1663" spans="2:4" x14ac:dyDescent="0.2">
      <c r="B1663" s="19"/>
      <c r="C1663" s="19"/>
      <c r="D1663" s="19"/>
    </row>
    <row r="1664" spans="2:4" x14ac:dyDescent="0.2">
      <c r="B1664" s="19"/>
      <c r="C1664" s="19"/>
      <c r="D1664" s="19"/>
    </row>
    <row r="1665" spans="2:4" x14ac:dyDescent="0.2">
      <c r="B1665" s="19"/>
      <c r="C1665" s="19"/>
      <c r="D1665" s="19"/>
    </row>
    <row r="1666" spans="2:4" x14ac:dyDescent="0.2">
      <c r="B1666" s="19"/>
      <c r="C1666" s="19"/>
      <c r="D1666" s="19"/>
    </row>
    <row r="1667" spans="2:4" x14ac:dyDescent="0.2">
      <c r="B1667" s="19"/>
      <c r="C1667" s="19"/>
      <c r="D1667" s="19"/>
    </row>
    <row r="1668" spans="2:4" x14ac:dyDescent="0.2">
      <c r="B1668" s="19"/>
      <c r="C1668" s="19"/>
      <c r="D1668" s="19"/>
    </row>
    <row r="1669" spans="2:4" x14ac:dyDescent="0.2">
      <c r="B1669" s="19"/>
      <c r="C1669" s="19"/>
      <c r="D1669" s="19"/>
    </row>
    <row r="1670" spans="2:4" x14ac:dyDescent="0.2">
      <c r="B1670" s="19"/>
      <c r="C1670" s="19"/>
      <c r="D1670" s="19"/>
    </row>
    <row r="1671" spans="2:4" x14ac:dyDescent="0.2">
      <c r="B1671" s="19"/>
      <c r="C1671" s="19"/>
      <c r="D1671" s="19"/>
    </row>
    <row r="1672" spans="2:4" x14ac:dyDescent="0.2">
      <c r="B1672" s="19"/>
      <c r="C1672" s="19"/>
      <c r="D1672" s="19"/>
    </row>
    <row r="1673" spans="2:4" x14ac:dyDescent="0.2">
      <c r="B1673" s="19"/>
      <c r="C1673" s="19"/>
      <c r="D1673" s="19"/>
    </row>
    <row r="1674" spans="2:4" x14ac:dyDescent="0.2">
      <c r="B1674" s="19"/>
      <c r="C1674" s="19"/>
      <c r="D1674" s="19"/>
    </row>
    <row r="1675" spans="2:4" x14ac:dyDescent="0.2">
      <c r="B1675" s="19"/>
      <c r="C1675" s="19"/>
      <c r="D1675" s="19"/>
    </row>
    <row r="1676" spans="2:4" x14ac:dyDescent="0.2">
      <c r="B1676" s="19"/>
      <c r="C1676" s="19"/>
      <c r="D1676" s="19"/>
    </row>
    <row r="1677" spans="2:4" x14ac:dyDescent="0.2">
      <c r="B1677" s="19"/>
      <c r="C1677" s="19"/>
      <c r="D1677" s="19"/>
    </row>
    <row r="1678" spans="2:4" x14ac:dyDescent="0.2">
      <c r="B1678" s="19"/>
      <c r="C1678" s="19"/>
      <c r="D1678" s="19"/>
    </row>
    <row r="1679" spans="2:4" x14ac:dyDescent="0.2">
      <c r="B1679" s="19"/>
      <c r="C1679" s="19"/>
      <c r="D1679" s="19"/>
    </row>
    <row r="1680" spans="2:4" x14ac:dyDescent="0.2">
      <c r="B1680" s="19"/>
      <c r="C1680" s="19"/>
      <c r="D1680" s="19"/>
    </row>
    <row r="1681" spans="2:4" x14ac:dyDescent="0.2">
      <c r="B1681" s="19"/>
      <c r="C1681" s="19"/>
      <c r="D1681" s="19"/>
    </row>
    <row r="1682" spans="2:4" x14ac:dyDescent="0.2">
      <c r="B1682" s="19"/>
      <c r="C1682" s="19"/>
      <c r="D1682" s="19"/>
    </row>
    <row r="1683" spans="2:4" x14ac:dyDescent="0.2">
      <c r="B1683" s="19"/>
      <c r="C1683" s="19"/>
      <c r="D1683" s="19"/>
    </row>
    <row r="1684" spans="2:4" x14ac:dyDescent="0.2">
      <c r="B1684" s="19"/>
      <c r="C1684" s="19"/>
      <c r="D1684" s="19"/>
    </row>
    <row r="1685" spans="2:4" x14ac:dyDescent="0.2">
      <c r="B1685" s="19"/>
      <c r="C1685" s="19"/>
      <c r="D1685" s="19"/>
    </row>
    <row r="1686" spans="2:4" x14ac:dyDescent="0.2">
      <c r="B1686" s="19"/>
      <c r="C1686" s="19"/>
      <c r="D1686" s="19"/>
    </row>
    <row r="1687" spans="2:4" x14ac:dyDescent="0.2">
      <c r="B1687" s="19"/>
      <c r="C1687" s="19"/>
      <c r="D1687" s="19"/>
    </row>
    <row r="1688" spans="2:4" x14ac:dyDescent="0.2">
      <c r="B1688" s="19"/>
      <c r="C1688" s="19"/>
      <c r="D1688" s="19"/>
    </row>
    <row r="1689" spans="2:4" x14ac:dyDescent="0.2">
      <c r="B1689" s="19"/>
      <c r="C1689" s="19"/>
      <c r="D1689" s="19"/>
    </row>
    <row r="1690" spans="2:4" x14ac:dyDescent="0.2">
      <c r="B1690" s="19"/>
      <c r="C1690" s="19"/>
      <c r="D1690" s="19"/>
    </row>
    <row r="1691" spans="2:4" x14ac:dyDescent="0.2">
      <c r="B1691" s="19"/>
      <c r="C1691" s="19"/>
      <c r="D1691" s="19"/>
    </row>
    <row r="1692" spans="2:4" x14ac:dyDescent="0.2">
      <c r="B1692" s="19"/>
      <c r="C1692" s="19"/>
      <c r="D1692" s="19"/>
    </row>
    <row r="1693" spans="2:4" x14ac:dyDescent="0.2">
      <c r="B1693" s="19"/>
      <c r="C1693" s="19"/>
      <c r="D1693" s="19"/>
    </row>
    <row r="1694" spans="2:4" x14ac:dyDescent="0.2">
      <c r="B1694" s="19"/>
      <c r="C1694" s="19"/>
      <c r="D1694" s="19"/>
    </row>
    <row r="1695" spans="2:4" x14ac:dyDescent="0.2">
      <c r="B1695" s="19"/>
      <c r="C1695" s="19"/>
      <c r="D1695" s="19"/>
    </row>
    <row r="1696" spans="2:4" x14ac:dyDescent="0.2">
      <c r="B1696" s="19"/>
      <c r="C1696" s="19"/>
      <c r="D1696" s="19"/>
    </row>
    <row r="1697" spans="2:4" x14ac:dyDescent="0.2">
      <c r="B1697" s="19"/>
      <c r="C1697" s="19"/>
      <c r="D1697" s="19"/>
    </row>
    <row r="1698" spans="2:4" x14ac:dyDescent="0.2">
      <c r="B1698" s="19"/>
      <c r="C1698" s="19"/>
      <c r="D1698" s="19"/>
    </row>
    <row r="1699" spans="2:4" x14ac:dyDescent="0.2">
      <c r="B1699" s="19"/>
      <c r="C1699" s="19"/>
      <c r="D1699" s="19"/>
    </row>
    <row r="1700" spans="2:4" x14ac:dyDescent="0.2">
      <c r="B1700" s="19"/>
      <c r="C1700" s="19"/>
      <c r="D1700" s="19"/>
    </row>
    <row r="1701" spans="2:4" x14ac:dyDescent="0.2">
      <c r="B1701" s="19"/>
      <c r="C1701" s="19"/>
      <c r="D1701" s="19"/>
    </row>
    <row r="1702" spans="2:4" x14ac:dyDescent="0.2">
      <c r="B1702" s="19"/>
      <c r="C1702" s="19"/>
      <c r="D1702" s="19"/>
    </row>
    <row r="1703" spans="2:4" x14ac:dyDescent="0.2">
      <c r="B1703" s="19"/>
      <c r="C1703" s="19"/>
      <c r="D1703" s="19"/>
    </row>
    <row r="1704" spans="2:4" x14ac:dyDescent="0.2">
      <c r="B1704" s="19"/>
      <c r="C1704" s="19"/>
      <c r="D1704" s="19"/>
    </row>
    <row r="1705" spans="2:4" x14ac:dyDescent="0.2">
      <c r="B1705" s="19"/>
      <c r="C1705" s="19"/>
      <c r="D1705" s="19"/>
    </row>
    <row r="1706" spans="2:4" x14ac:dyDescent="0.2">
      <c r="B1706" s="19"/>
      <c r="C1706" s="19"/>
      <c r="D1706" s="19"/>
    </row>
    <row r="1707" spans="2:4" x14ac:dyDescent="0.2">
      <c r="B1707" s="19"/>
      <c r="C1707" s="19"/>
      <c r="D1707" s="19"/>
    </row>
    <row r="1708" spans="2:4" x14ac:dyDescent="0.2">
      <c r="B1708" s="19"/>
      <c r="C1708" s="19"/>
      <c r="D1708" s="19"/>
    </row>
    <row r="1709" spans="2:4" x14ac:dyDescent="0.2">
      <c r="B1709" s="19"/>
      <c r="C1709" s="19"/>
      <c r="D1709" s="19"/>
    </row>
    <row r="1710" spans="2:4" x14ac:dyDescent="0.2">
      <c r="B1710" s="19"/>
      <c r="C1710" s="19"/>
      <c r="D1710" s="19"/>
    </row>
    <row r="1711" spans="2:4" x14ac:dyDescent="0.2">
      <c r="B1711" s="19"/>
      <c r="C1711" s="19"/>
      <c r="D1711" s="19"/>
    </row>
    <row r="1712" spans="2:4" x14ac:dyDescent="0.2">
      <c r="B1712" s="19"/>
      <c r="C1712" s="19"/>
      <c r="D1712" s="19"/>
    </row>
    <row r="1713" spans="2:4" x14ac:dyDescent="0.2">
      <c r="B1713" s="19"/>
      <c r="C1713" s="19"/>
      <c r="D1713" s="19"/>
    </row>
    <row r="1714" spans="2:4" x14ac:dyDescent="0.2">
      <c r="B1714" s="19"/>
      <c r="C1714" s="19"/>
      <c r="D1714" s="19"/>
    </row>
    <row r="1715" spans="2:4" x14ac:dyDescent="0.2">
      <c r="B1715" s="19"/>
      <c r="C1715" s="19"/>
      <c r="D1715" s="19"/>
    </row>
    <row r="1716" spans="2:4" x14ac:dyDescent="0.2">
      <c r="B1716" s="19"/>
      <c r="C1716" s="19"/>
      <c r="D1716" s="19"/>
    </row>
    <row r="1717" spans="2:4" x14ac:dyDescent="0.2">
      <c r="B1717" s="19"/>
      <c r="C1717" s="19"/>
      <c r="D1717" s="19"/>
    </row>
    <row r="1718" spans="2:4" x14ac:dyDescent="0.2">
      <c r="B1718" s="19"/>
      <c r="C1718" s="19"/>
      <c r="D1718" s="19"/>
    </row>
    <row r="1719" spans="2:4" x14ac:dyDescent="0.2">
      <c r="B1719" s="19"/>
      <c r="C1719" s="19"/>
      <c r="D1719" s="19"/>
    </row>
    <row r="1720" spans="2:4" x14ac:dyDescent="0.2">
      <c r="B1720" s="19"/>
      <c r="C1720" s="19"/>
      <c r="D1720" s="19"/>
    </row>
    <row r="1721" spans="2:4" x14ac:dyDescent="0.2">
      <c r="B1721" s="19"/>
      <c r="C1721" s="19"/>
      <c r="D1721" s="19"/>
    </row>
    <row r="1722" spans="2:4" x14ac:dyDescent="0.2">
      <c r="B1722" s="19"/>
      <c r="C1722" s="19"/>
      <c r="D1722" s="19"/>
    </row>
    <row r="1723" spans="2:4" x14ac:dyDescent="0.2">
      <c r="B1723" s="19"/>
      <c r="C1723" s="19"/>
      <c r="D1723" s="19"/>
    </row>
    <row r="1724" spans="2:4" x14ac:dyDescent="0.2">
      <c r="B1724" s="19"/>
      <c r="C1724" s="19"/>
      <c r="D1724" s="19"/>
    </row>
    <row r="1725" spans="2:4" x14ac:dyDescent="0.2">
      <c r="B1725" s="19"/>
      <c r="C1725" s="19"/>
      <c r="D1725" s="19"/>
    </row>
    <row r="1726" spans="2:4" x14ac:dyDescent="0.2">
      <c r="B1726" s="19"/>
      <c r="C1726" s="19"/>
      <c r="D1726" s="19"/>
    </row>
    <row r="1727" spans="2:4" x14ac:dyDescent="0.2">
      <c r="B1727" s="19"/>
      <c r="C1727" s="19"/>
      <c r="D1727" s="19"/>
    </row>
    <row r="1728" spans="2:4" x14ac:dyDescent="0.2">
      <c r="B1728" s="19"/>
      <c r="C1728" s="19"/>
      <c r="D1728" s="19"/>
    </row>
    <row r="1729" spans="2:4" x14ac:dyDescent="0.2">
      <c r="B1729" s="19"/>
      <c r="C1729" s="19"/>
      <c r="D1729" s="19"/>
    </row>
    <row r="1730" spans="2:4" x14ac:dyDescent="0.2">
      <c r="B1730" s="19"/>
      <c r="C1730" s="19"/>
      <c r="D1730" s="19"/>
    </row>
    <row r="1731" spans="2:4" x14ac:dyDescent="0.2">
      <c r="B1731" s="19"/>
      <c r="C1731" s="19"/>
      <c r="D1731" s="19"/>
    </row>
    <row r="1732" spans="2:4" x14ac:dyDescent="0.2">
      <c r="B1732" s="19"/>
      <c r="C1732" s="19"/>
      <c r="D1732" s="19"/>
    </row>
    <row r="1733" spans="2:4" x14ac:dyDescent="0.2">
      <c r="B1733" s="19"/>
      <c r="C1733" s="19"/>
      <c r="D1733" s="19"/>
    </row>
    <row r="1734" spans="2:4" x14ac:dyDescent="0.2">
      <c r="B1734" s="19"/>
      <c r="C1734" s="19"/>
      <c r="D1734" s="19"/>
    </row>
    <row r="1735" spans="2:4" x14ac:dyDescent="0.2">
      <c r="B1735" s="19"/>
      <c r="C1735" s="19"/>
      <c r="D1735" s="19"/>
    </row>
    <row r="1736" spans="2:4" x14ac:dyDescent="0.2">
      <c r="B1736" s="19"/>
      <c r="C1736" s="19"/>
      <c r="D1736" s="19"/>
    </row>
    <row r="1737" spans="2:4" x14ac:dyDescent="0.2">
      <c r="B1737" s="19"/>
      <c r="C1737" s="19"/>
      <c r="D1737" s="19"/>
    </row>
    <row r="1738" spans="2:4" x14ac:dyDescent="0.2">
      <c r="B1738" s="19"/>
      <c r="C1738" s="19"/>
      <c r="D1738" s="19"/>
    </row>
    <row r="1739" spans="2:4" x14ac:dyDescent="0.2">
      <c r="B1739" s="19"/>
      <c r="C1739" s="19"/>
      <c r="D1739" s="19"/>
    </row>
    <row r="1740" spans="2:4" x14ac:dyDescent="0.2">
      <c r="B1740" s="19"/>
      <c r="C1740" s="19"/>
      <c r="D1740" s="19"/>
    </row>
    <row r="1741" spans="2:4" x14ac:dyDescent="0.2">
      <c r="B1741" s="19"/>
      <c r="C1741" s="19"/>
      <c r="D1741" s="19"/>
    </row>
    <row r="1742" spans="2:4" x14ac:dyDescent="0.2">
      <c r="B1742" s="19"/>
      <c r="C1742" s="19"/>
      <c r="D1742" s="19"/>
    </row>
    <row r="1743" spans="2:4" x14ac:dyDescent="0.2">
      <c r="B1743" s="19"/>
      <c r="C1743" s="19"/>
      <c r="D1743" s="19"/>
    </row>
    <row r="1744" spans="2:4" x14ac:dyDescent="0.2">
      <c r="B1744" s="19"/>
      <c r="C1744" s="19"/>
      <c r="D1744" s="19"/>
    </row>
    <row r="1745" spans="2:4" x14ac:dyDescent="0.2">
      <c r="B1745" s="19"/>
      <c r="C1745" s="19"/>
      <c r="D1745" s="19"/>
    </row>
    <row r="1746" spans="2:4" x14ac:dyDescent="0.2">
      <c r="B1746" s="19"/>
      <c r="C1746" s="19"/>
      <c r="D1746" s="19"/>
    </row>
    <row r="1747" spans="2:4" x14ac:dyDescent="0.2">
      <c r="B1747" s="19"/>
      <c r="C1747" s="19"/>
      <c r="D1747" s="19"/>
    </row>
    <row r="1748" spans="2:4" x14ac:dyDescent="0.2">
      <c r="B1748" s="19"/>
      <c r="C1748" s="19"/>
      <c r="D1748" s="19"/>
    </row>
    <row r="1749" spans="2:4" x14ac:dyDescent="0.2">
      <c r="B1749" s="19"/>
      <c r="C1749" s="19"/>
      <c r="D1749" s="19"/>
    </row>
    <row r="1750" spans="2:4" x14ac:dyDescent="0.2">
      <c r="B1750" s="19"/>
      <c r="C1750" s="19"/>
      <c r="D1750" s="19"/>
    </row>
    <row r="1751" spans="2:4" x14ac:dyDescent="0.2">
      <c r="B1751" s="19"/>
      <c r="C1751" s="19"/>
      <c r="D1751" s="19"/>
    </row>
    <row r="1752" spans="2:4" x14ac:dyDescent="0.2">
      <c r="B1752" s="19"/>
      <c r="C1752" s="19"/>
      <c r="D1752" s="19"/>
    </row>
    <row r="1753" spans="2:4" x14ac:dyDescent="0.2">
      <c r="B1753" s="19"/>
      <c r="C1753" s="19"/>
      <c r="D1753" s="19"/>
    </row>
    <row r="1754" spans="2:4" x14ac:dyDescent="0.2">
      <c r="B1754" s="19"/>
      <c r="C1754" s="19"/>
      <c r="D1754" s="19"/>
    </row>
    <row r="1755" spans="2:4" x14ac:dyDescent="0.2">
      <c r="B1755" s="19"/>
      <c r="C1755" s="19"/>
      <c r="D1755" s="19"/>
    </row>
    <row r="1756" spans="2:4" x14ac:dyDescent="0.2">
      <c r="B1756" s="19"/>
      <c r="C1756" s="19"/>
      <c r="D1756" s="19"/>
    </row>
    <row r="1757" spans="2:4" x14ac:dyDescent="0.2">
      <c r="B1757" s="19"/>
      <c r="C1757" s="19"/>
      <c r="D1757" s="19"/>
    </row>
    <row r="1758" spans="2:4" x14ac:dyDescent="0.2">
      <c r="B1758" s="19"/>
      <c r="C1758" s="19"/>
      <c r="D1758" s="19"/>
    </row>
    <row r="1759" spans="2:4" x14ac:dyDescent="0.2">
      <c r="B1759" s="19"/>
      <c r="C1759" s="19"/>
      <c r="D1759" s="19"/>
    </row>
    <row r="1760" spans="2:4" x14ac:dyDescent="0.2">
      <c r="B1760" s="19"/>
      <c r="C1760" s="19"/>
      <c r="D1760" s="19"/>
    </row>
    <row r="1761" spans="2:4" x14ac:dyDescent="0.2">
      <c r="B1761" s="19"/>
      <c r="C1761" s="19"/>
      <c r="D1761" s="19"/>
    </row>
    <row r="1762" spans="2:4" x14ac:dyDescent="0.2">
      <c r="B1762" s="19"/>
      <c r="C1762" s="19"/>
      <c r="D1762" s="19"/>
    </row>
    <row r="1763" spans="2:4" x14ac:dyDescent="0.2">
      <c r="B1763" s="19"/>
      <c r="C1763" s="19"/>
      <c r="D1763" s="19"/>
    </row>
    <row r="1764" spans="2:4" x14ac:dyDescent="0.2">
      <c r="B1764" s="19"/>
      <c r="C1764" s="19"/>
      <c r="D1764" s="19"/>
    </row>
    <row r="1765" spans="2:4" x14ac:dyDescent="0.2">
      <c r="B1765" s="19"/>
      <c r="C1765" s="19"/>
      <c r="D1765" s="19"/>
    </row>
    <row r="1766" spans="2:4" x14ac:dyDescent="0.2">
      <c r="B1766" s="19"/>
      <c r="C1766" s="19"/>
      <c r="D1766" s="19"/>
    </row>
    <row r="1767" spans="2:4" x14ac:dyDescent="0.2">
      <c r="B1767" s="19"/>
      <c r="C1767" s="19"/>
      <c r="D1767" s="19"/>
    </row>
    <row r="1768" spans="2:4" x14ac:dyDescent="0.2">
      <c r="B1768" s="19"/>
      <c r="C1768" s="19"/>
      <c r="D1768" s="19"/>
    </row>
    <row r="1769" spans="2:4" x14ac:dyDescent="0.2">
      <c r="B1769" s="19"/>
      <c r="C1769" s="19"/>
      <c r="D1769" s="19"/>
    </row>
    <row r="1770" spans="2:4" x14ac:dyDescent="0.2">
      <c r="B1770" s="19"/>
      <c r="C1770" s="19"/>
      <c r="D1770" s="19"/>
    </row>
    <row r="1771" spans="2:4" x14ac:dyDescent="0.2">
      <c r="B1771" s="19"/>
      <c r="C1771" s="19"/>
      <c r="D1771" s="19"/>
    </row>
    <row r="1772" spans="2:4" x14ac:dyDescent="0.2">
      <c r="B1772" s="19"/>
      <c r="C1772" s="19"/>
      <c r="D1772" s="19"/>
    </row>
    <row r="1773" spans="2:4" x14ac:dyDescent="0.2">
      <c r="B1773" s="19"/>
      <c r="C1773" s="19"/>
      <c r="D1773" s="19"/>
    </row>
    <row r="1774" spans="2:4" x14ac:dyDescent="0.2">
      <c r="B1774" s="19"/>
      <c r="C1774" s="19"/>
      <c r="D1774" s="19"/>
    </row>
    <row r="1775" spans="2:4" x14ac:dyDescent="0.2">
      <c r="B1775" s="19"/>
      <c r="C1775" s="19"/>
      <c r="D1775" s="19"/>
    </row>
    <row r="1776" spans="2:4" x14ac:dyDescent="0.2">
      <c r="B1776" s="19"/>
      <c r="C1776" s="19"/>
      <c r="D1776" s="19"/>
    </row>
    <row r="1777" spans="2:4" x14ac:dyDescent="0.2">
      <c r="B1777" s="19"/>
      <c r="C1777" s="19"/>
      <c r="D1777" s="19"/>
    </row>
    <row r="1778" spans="2:4" x14ac:dyDescent="0.2">
      <c r="B1778" s="19"/>
      <c r="C1778" s="19"/>
      <c r="D1778" s="19"/>
    </row>
    <row r="1779" spans="2:4" x14ac:dyDescent="0.2">
      <c r="B1779" s="19"/>
      <c r="C1779" s="19"/>
      <c r="D1779" s="19"/>
    </row>
    <row r="1780" spans="2:4" x14ac:dyDescent="0.2">
      <c r="B1780" s="19"/>
      <c r="C1780" s="19"/>
      <c r="D1780" s="19"/>
    </row>
    <row r="1781" spans="2:4" x14ac:dyDescent="0.2">
      <c r="B1781" s="19"/>
      <c r="C1781" s="19"/>
      <c r="D1781" s="19"/>
    </row>
    <row r="1782" spans="2:4" x14ac:dyDescent="0.2">
      <c r="B1782" s="19"/>
      <c r="C1782" s="19"/>
      <c r="D1782" s="19"/>
    </row>
    <row r="1783" spans="2:4" x14ac:dyDescent="0.2">
      <c r="B1783" s="19"/>
      <c r="C1783" s="19"/>
      <c r="D1783" s="19"/>
    </row>
    <row r="1784" spans="2:4" x14ac:dyDescent="0.2">
      <c r="B1784" s="19"/>
      <c r="C1784" s="19"/>
      <c r="D1784" s="19"/>
    </row>
    <row r="1785" spans="2:4" x14ac:dyDescent="0.2">
      <c r="B1785" s="19"/>
      <c r="C1785" s="19"/>
      <c r="D1785" s="19"/>
    </row>
    <row r="1786" spans="2:4" x14ac:dyDescent="0.2">
      <c r="B1786" s="19"/>
      <c r="C1786" s="19"/>
      <c r="D1786" s="19"/>
    </row>
    <row r="1787" spans="2:4" x14ac:dyDescent="0.2">
      <c r="B1787" s="19"/>
      <c r="C1787" s="19"/>
      <c r="D1787" s="19"/>
    </row>
    <row r="1788" spans="2:4" x14ac:dyDescent="0.2">
      <c r="B1788" s="19"/>
      <c r="C1788" s="19"/>
      <c r="D1788" s="19"/>
    </row>
    <row r="1789" spans="2:4" x14ac:dyDescent="0.2">
      <c r="B1789" s="19"/>
      <c r="C1789" s="19"/>
      <c r="D1789" s="19"/>
    </row>
    <row r="1790" spans="2:4" x14ac:dyDescent="0.2">
      <c r="B1790" s="19"/>
      <c r="C1790" s="19"/>
      <c r="D1790" s="19"/>
    </row>
    <row r="1791" spans="2:4" x14ac:dyDescent="0.2">
      <c r="B1791" s="19"/>
      <c r="C1791" s="19"/>
      <c r="D1791" s="19"/>
    </row>
    <row r="1792" spans="2:4" x14ac:dyDescent="0.2">
      <c r="B1792" s="19"/>
      <c r="C1792" s="19"/>
      <c r="D1792" s="19"/>
    </row>
    <row r="1793" spans="2:4" x14ac:dyDescent="0.2">
      <c r="B1793" s="19"/>
      <c r="C1793" s="19"/>
      <c r="D1793" s="19"/>
    </row>
    <row r="1794" spans="2:4" x14ac:dyDescent="0.2">
      <c r="B1794" s="19"/>
      <c r="C1794" s="19"/>
      <c r="D1794" s="19"/>
    </row>
    <row r="1795" spans="2:4" x14ac:dyDescent="0.2">
      <c r="B1795" s="19"/>
      <c r="C1795" s="19"/>
      <c r="D1795" s="19"/>
    </row>
    <row r="1796" spans="2:4" x14ac:dyDescent="0.2">
      <c r="B1796" s="19"/>
      <c r="C1796" s="19"/>
      <c r="D1796" s="19"/>
    </row>
    <row r="1797" spans="2:4" x14ac:dyDescent="0.2">
      <c r="B1797" s="19"/>
      <c r="C1797" s="19"/>
      <c r="D1797" s="19"/>
    </row>
    <row r="1798" spans="2:4" x14ac:dyDescent="0.2">
      <c r="B1798" s="19"/>
      <c r="C1798" s="19"/>
      <c r="D1798" s="19"/>
    </row>
    <row r="1799" spans="2:4" x14ac:dyDescent="0.2">
      <c r="B1799" s="19"/>
      <c r="C1799" s="19"/>
      <c r="D1799" s="19"/>
    </row>
    <row r="1800" spans="2:4" x14ac:dyDescent="0.2">
      <c r="B1800" s="19"/>
      <c r="C1800" s="19"/>
      <c r="D1800" s="19"/>
    </row>
    <row r="1801" spans="2:4" x14ac:dyDescent="0.2">
      <c r="B1801" s="19"/>
      <c r="C1801" s="19"/>
      <c r="D1801" s="19"/>
    </row>
    <row r="1802" spans="2:4" x14ac:dyDescent="0.2">
      <c r="B1802" s="19"/>
      <c r="C1802" s="19"/>
      <c r="D1802" s="19"/>
    </row>
    <row r="1803" spans="2:4" x14ac:dyDescent="0.2">
      <c r="B1803" s="19"/>
      <c r="C1803" s="19"/>
      <c r="D1803" s="19"/>
    </row>
    <row r="1804" spans="2:4" x14ac:dyDescent="0.2">
      <c r="B1804" s="19"/>
      <c r="C1804" s="19"/>
      <c r="D1804" s="19"/>
    </row>
    <row r="1805" spans="2:4" x14ac:dyDescent="0.2">
      <c r="B1805" s="19"/>
      <c r="C1805" s="19"/>
      <c r="D1805" s="19"/>
    </row>
    <row r="1806" spans="2:4" x14ac:dyDescent="0.2">
      <c r="B1806" s="19"/>
      <c r="C1806" s="19"/>
      <c r="D1806" s="19"/>
    </row>
    <row r="1807" spans="2:4" x14ac:dyDescent="0.2">
      <c r="B1807" s="19"/>
      <c r="C1807" s="19"/>
      <c r="D1807" s="19"/>
    </row>
    <row r="1808" spans="2:4" x14ac:dyDescent="0.2">
      <c r="B1808" s="19"/>
      <c r="C1808" s="19"/>
      <c r="D1808" s="19"/>
    </row>
    <row r="1809" spans="2:4" x14ac:dyDescent="0.2">
      <c r="B1809" s="19"/>
      <c r="C1809" s="19"/>
      <c r="D1809" s="19"/>
    </row>
    <row r="1810" spans="2:4" x14ac:dyDescent="0.2">
      <c r="B1810" s="19"/>
      <c r="C1810" s="19"/>
      <c r="D1810" s="19"/>
    </row>
    <row r="1811" spans="2:4" x14ac:dyDescent="0.2">
      <c r="B1811" s="19"/>
      <c r="C1811" s="19"/>
      <c r="D1811" s="19"/>
    </row>
    <row r="1812" spans="2:4" x14ac:dyDescent="0.2">
      <c r="B1812" s="19"/>
      <c r="C1812" s="19"/>
      <c r="D1812" s="19"/>
    </row>
    <row r="1813" spans="2:4" x14ac:dyDescent="0.2">
      <c r="B1813" s="19"/>
      <c r="C1813" s="19"/>
      <c r="D1813" s="19"/>
    </row>
    <row r="1814" spans="2:4" x14ac:dyDescent="0.2">
      <c r="B1814" s="19"/>
      <c r="C1814" s="19"/>
      <c r="D1814" s="19"/>
    </row>
    <row r="1815" spans="2:4" x14ac:dyDescent="0.2">
      <c r="B1815" s="19"/>
      <c r="C1815" s="19"/>
      <c r="D1815" s="19"/>
    </row>
    <row r="1816" spans="2:4" x14ac:dyDescent="0.2">
      <c r="B1816" s="19"/>
      <c r="C1816" s="19"/>
      <c r="D1816" s="19"/>
    </row>
    <row r="1817" spans="2:4" x14ac:dyDescent="0.2">
      <c r="B1817" s="19"/>
      <c r="C1817" s="19"/>
      <c r="D1817" s="19"/>
    </row>
    <row r="1818" spans="2:4" x14ac:dyDescent="0.2">
      <c r="B1818" s="19"/>
      <c r="C1818" s="19"/>
      <c r="D1818" s="19"/>
    </row>
    <row r="1819" spans="2:4" x14ac:dyDescent="0.2">
      <c r="B1819" s="19"/>
      <c r="C1819" s="19"/>
      <c r="D1819" s="19"/>
    </row>
    <row r="1820" spans="2:4" x14ac:dyDescent="0.2">
      <c r="B1820" s="19"/>
      <c r="C1820" s="19"/>
      <c r="D1820" s="19"/>
    </row>
    <row r="1821" spans="2:4" x14ac:dyDescent="0.2">
      <c r="B1821" s="19"/>
      <c r="C1821" s="19"/>
      <c r="D1821" s="19"/>
    </row>
    <row r="1822" spans="2:4" x14ac:dyDescent="0.2">
      <c r="B1822" s="19"/>
      <c r="C1822" s="19"/>
      <c r="D1822" s="19"/>
    </row>
    <row r="1823" spans="2:4" x14ac:dyDescent="0.2">
      <c r="B1823" s="19"/>
      <c r="C1823" s="19"/>
      <c r="D1823" s="19"/>
    </row>
    <row r="1824" spans="2:4" x14ac:dyDescent="0.2">
      <c r="B1824" s="19"/>
      <c r="C1824" s="19"/>
      <c r="D1824" s="19"/>
    </row>
    <row r="1825" spans="2:4" x14ac:dyDescent="0.2">
      <c r="B1825" s="19"/>
      <c r="C1825" s="19"/>
      <c r="D1825" s="19"/>
    </row>
    <row r="1826" spans="2:4" x14ac:dyDescent="0.2">
      <c r="B1826" s="19"/>
      <c r="C1826" s="19"/>
      <c r="D1826" s="19"/>
    </row>
    <row r="1827" spans="2:4" x14ac:dyDescent="0.2">
      <c r="B1827" s="19"/>
      <c r="C1827" s="19"/>
      <c r="D1827" s="19"/>
    </row>
    <row r="1828" spans="2:4" x14ac:dyDescent="0.2">
      <c r="B1828" s="19"/>
      <c r="C1828" s="19"/>
      <c r="D1828" s="19"/>
    </row>
    <row r="1829" spans="2:4" x14ac:dyDescent="0.2">
      <c r="B1829" s="19"/>
      <c r="C1829" s="19"/>
      <c r="D1829" s="19"/>
    </row>
    <row r="1830" spans="2:4" x14ac:dyDescent="0.2">
      <c r="B1830" s="19"/>
      <c r="C1830" s="19"/>
      <c r="D1830" s="19"/>
    </row>
    <row r="1831" spans="2:4" x14ac:dyDescent="0.2">
      <c r="B1831" s="19"/>
      <c r="C1831" s="19"/>
      <c r="D1831" s="19"/>
    </row>
    <row r="1832" spans="2:4" x14ac:dyDescent="0.2">
      <c r="B1832" s="19"/>
      <c r="C1832" s="19"/>
      <c r="D1832" s="19"/>
    </row>
    <row r="1833" spans="2:4" x14ac:dyDescent="0.2">
      <c r="B1833" s="19"/>
      <c r="C1833" s="19"/>
      <c r="D1833" s="19"/>
    </row>
    <row r="1834" spans="2:4" x14ac:dyDescent="0.2">
      <c r="B1834" s="19"/>
      <c r="C1834" s="19"/>
      <c r="D1834" s="19"/>
    </row>
    <row r="1835" spans="2:4" x14ac:dyDescent="0.2">
      <c r="B1835" s="19"/>
      <c r="C1835" s="19"/>
      <c r="D1835" s="19"/>
    </row>
    <row r="1836" spans="2:4" x14ac:dyDescent="0.2">
      <c r="B1836" s="19"/>
      <c r="C1836" s="19"/>
      <c r="D1836" s="19"/>
    </row>
    <row r="1837" spans="2:4" x14ac:dyDescent="0.2">
      <c r="B1837" s="19"/>
      <c r="C1837" s="19"/>
      <c r="D1837" s="19"/>
    </row>
    <row r="1838" spans="2:4" x14ac:dyDescent="0.2">
      <c r="B1838" s="19"/>
      <c r="C1838" s="19"/>
      <c r="D1838" s="19"/>
    </row>
    <row r="1839" spans="2:4" x14ac:dyDescent="0.2">
      <c r="B1839" s="19"/>
      <c r="C1839" s="19"/>
      <c r="D1839" s="19"/>
    </row>
    <row r="1840" spans="2:4" x14ac:dyDescent="0.2">
      <c r="B1840" s="19"/>
      <c r="C1840" s="19"/>
      <c r="D1840" s="19"/>
    </row>
    <row r="1841" spans="2:4" x14ac:dyDescent="0.2">
      <c r="B1841" s="19"/>
      <c r="C1841" s="19"/>
      <c r="D1841" s="19"/>
    </row>
    <row r="1842" spans="2:4" x14ac:dyDescent="0.2">
      <c r="B1842" s="19"/>
      <c r="C1842" s="19"/>
      <c r="D1842" s="19"/>
    </row>
    <row r="1843" spans="2:4" x14ac:dyDescent="0.2">
      <c r="B1843" s="19"/>
      <c r="C1843" s="19"/>
      <c r="D1843" s="19"/>
    </row>
    <row r="1844" spans="2:4" x14ac:dyDescent="0.2">
      <c r="B1844" s="19"/>
      <c r="C1844" s="19"/>
      <c r="D1844" s="19"/>
    </row>
    <row r="1845" spans="2:4" x14ac:dyDescent="0.2">
      <c r="B1845" s="19"/>
      <c r="C1845" s="19"/>
      <c r="D1845" s="19"/>
    </row>
    <row r="1846" spans="2:4" x14ac:dyDescent="0.2">
      <c r="B1846" s="19"/>
      <c r="C1846" s="19"/>
      <c r="D1846" s="19"/>
    </row>
    <row r="1847" spans="2:4" x14ac:dyDescent="0.2">
      <c r="B1847" s="19"/>
      <c r="C1847" s="19"/>
      <c r="D1847" s="19"/>
    </row>
    <row r="1848" spans="2:4" x14ac:dyDescent="0.2">
      <c r="B1848" s="19"/>
      <c r="C1848" s="19"/>
      <c r="D1848" s="19"/>
    </row>
    <row r="1849" spans="2:4" x14ac:dyDescent="0.2">
      <c r="B1849" s="19"/>
      <c r="C1849" s="19"/>
      <c r="D1849" s="19"/>
    </row>
    <row r="1850" spans="2:4" x14ac:dyDescent="0.2">
      <c r="B1850" s="19"/>
      <c r="C1850" s="19"/>
      <c r="D1850" s="19"/>
    </row>
    <row r="1851" spans="2:4" x14ac:dyDescent="0.2">
      <c r="B1851" s="19"/>
      <c r="C1851" s="19"/>
      <c r="D1851" s="19"/>
    </row>
    <row r="1852" spans="2:4" x14ac:dyDescent="0.2">
      <c r="B1852" s="19"/>
      <c r="C1852" s="19"/>
      <c r="D1852" s="19"/>
    </row>
    <row r="1853" spans="2:4" x14ac:dyDescent="0.2">
      <c r="B1853" s="19"/>
      <c r="C1853" s="19"/>
      <c r="D1853" s="19"/>
    </row>
    <row r="1854" spans="2:4" x14ac:dyDescent="0.2">
      <c r="B1854" s="19"/>
      <c r="C1854" s="19"/>
      <c r="D1854" s="19"/>
    </row>
    <row r="1855" spans="2:4" x14ac:dyDescent="0.2">
      <c r="B1855" s="19"/>
      <c r="C1855" s="19"/>
      <c r="D1855" s="19"/>
    </row>
    <row r="1856" spans="2:4" x14ac:dyDescent="0.2">
      <c r="B1856" s="19"/>
      <c r="C1856" s="19"/>
      <c r="D1856" s="19"/>
    </row>
    <row r="1857" spans="2:4" x14ac:dyDescent="0.2">
      <c r="B1857" s="19"/>
      <c r="C1857" s="19"/>
      <c r="D1857" s="19"/>
    </row>
    <row r="1858" spans="2:4" x14ac:dyDescent="0.2">
      <c r="B1858" s="19"/>
      <c r="C1858" s="19"/>
      <c r="D1858" s="19"/>
    </row>
    <row r="1859" spans="2:4" x14ac:dyDescent="0.2">
      <c r="B1859" s="19"/>
      <c r="C1859" s="19"/>
      <c r="D1859" s="19"/>
    </row>
    <row r="1860" spans="2:4" x14ac:dyDescent="0.2">
      <c r="B1860" s="19"/>
      <c r="C1860" s="19"/>
      <c r="D1860" s="19"/>
    </row>
    <row r="1861" spans="2:4" x14ac:dyDescent="0.2">
      <c r="B1861" s="19"/>
      <c r="C1861" s="19"/>
      <c r="D1861" s="19"/>
    </row>
    <row r="1862" spans="2:4" x14ac:dyDescent="0.2">
      <c r="B1862" s="19"/>
      <c r="C1862" s="19"/>
      <c r="D1862" s="19"/>
    </row>
    <row r="1863" spans="2:4" x14ac:dyDescent="0.2">
      <c r="B1863" s="19"/>
      <c r="C1863" s="19"/>
      <c r="D1863" s="19"/>
    </row>
    <row r="1864" spans="2:4" x14ac:dyDescent="0.2">
      <c r="B1864" s="19"/>
      <c r="C1864" s="19"/>
      <c r="D1864" s="19"/>
    </row>
    <row r="1865" spans="2:4" x14ac:dyDescent="0.2">
      <c r="B1865" s="19"/>
      <c r="C1865" s="19"/>
      <c r="D1865" s="19"/>
    </row>
    <row r="1866" spans="2:4" x14ac:dyDescent="0.2">
      <c r="B1866" s="19"/>
      <c r="C1866" s="19"/>
      <c r="D1866" s="19"/>
    </row>
    <row r="1867" spans="2:4" x14ac:dyDescent="0.2">
      <c r="B1867" s="19"/>
      <c r="C1867" s="19"/>
      <c r="D1867" s="19"/>
    </row>
    <row r="1868" spans="2:4" x14ac:dyDescent="0.2">
      <c r="B1868" s="19"/>
      <c r="C1868" s="19"/>
      <c r="D1868" s="19"/>
    </row>
    <row r="1869" spans="2:4" x14ac:dyDescent="0.2">
      <c r="B1869" s="19"/>
      <c r="C1869" s="19"/>
      <c r="D1869" s="19"/>
    </row>
    <row r="1870" spans="2:4" x14ac:dyDescent="0.2">
      <c r="B1870" s="19"/>
      <c r="C1870" s="19"/>
      <c r="D1870" s="19"/>
    </row>
    <row r="1871" spans="2:4" x14ac:dyDescent="0.2">
      <c r="B1871" s="19"/>
      <c r="C1871" s="19"/>
      <c r="D1871" s="19"/>
    </row>
    <row r="1872" spans="2:4" x14ac:dyDescent="0.2">
      <c r="B1872" s="19"/>
      <c r="C1872" s="19"/>
      <c r="D1872" s="19"/>
    </row>
    <row r="1873" spans="2:4" x14ac:dyDescent="0.2">
      <c r="B1873" s="19"/>
      <c r="C1873" s="19"/>
      <c r="D1873" s="19"/>
    </row>
    <row r="1874" spans="2:4" x14ac:dyDescent="0.2">
      <c r="B1874" s="19"/>
      <c r="C1874" s="19"/>
      <c r="D1874" s="19"/>
    </row>
    <row r="1875" spans="2:4" x14ac:dyDescent="0.2">
      <c r="B1875" s="19"/>
      <c r="C1875" s="19"/>
      <c r="D1875" s="19"/>
    </row>
    <row r="1876" spans="2:4" x14ac:dyDescent="0.2">
      <c r="B1876" s="19"/>
      <c r="C1876" s="19"/>
      <c r="D1876" s="19"/>
    </row>
    <row r="1877" spans="2:4" x14ac:dyDescent="0.2">
      <c r="B1877" s="19"/>
      <c r="C1877" s="19"/>
      <c r="D1877" s="19"/>
    </row>
    <row r="1878" spans="2:4" x14ac:dyDescent="0.2">
      <c r="B1878" s="19"/>
      <c r="C1878" s="19"/>
      <c r="D1878" s="19"/>
    </row>
    <row r="1879" spans="2:4" x14ac:dyDescent="0.2">
      <c r="B1879" s="19"/>
      <c r="C1879" s="19"/>
      <c r="D1879" s="19"/>
    </row>
    <row r="1880" spans="2:4" x14ac:dyDescent="0.2">
      <c r="B1880" s="19"/>
      <c r="C1880" s="19"/>
      <c r="D1880" s="19"/>
    </row>
    <row r="1881" spans="2:4" x14ac:dyDescent="0.2">
      <c r="B1881" s="19"/>
      <c r="C1881" s="19"/>
      <c r="D1881" s="19"/>
    </row>
    <row r="1882" spans="2:4" x14ac:dyDescent="0.2">
      <c r="B1882" s="19"/>
      <c r="C1882" s="19"/>
      <c r="D1882" s="19"/>
    </row>
    <row r="1883" spans="2:4" x14ac:dyDescent="0.2">
      <c r="B1883" s="19"/>
      <c r="C1883" s="19"/>
      <c r="D1883" s="19"/>
    </row>
    <row r="1884" spans="2:4" x14ac:dyDescent="0.2">
      <c r="B1884" s="19"/>
      <c r="C1884" s="19"/>
      <c r="D1884" s="19"/>
    </row>
    <row r="1885" spans="2:4" x14ac:dyDescent="0.2">
      <c r="B1885" s="19"/>
      <c r="C1885" s="19"/>
      <c r="D1885" s="19"/>
    </row>
    <row r="1886" spans="2:4" x14ac:dyDescent="0.2">
      <c r="B1886" s="19"/>
      <c r="C1886" s="19"/>
      <c r="D1886" s="19"/>
    </row>
    <row r="1887" spans="2:4" x14ac:dyDescent="0.2">
      <c r="B1887" s="19"/>
      <c r="C1887" s="19"/>
      <c r="D1887" s="19"/>
    </row>
    <row r="1888" spans="2:4" x14ac:dyDescent="0.2">
      <c r="B1888" s="19"/>
      <c r="C1888" s="19"/>
      <c r="D1888" s="19"/>
    </row>
    <row r="1889" spans="2:4" x14ac:dyDescent="0.2">
      <c r="B1889" s="19"/>
      <c r="C1889" s="19"/>
      <c r="D1889" s="19"/>
    </row>
    <row r="1890" spans="2:4" x14ac:dyDescent="0.2">
      <c r="B1890" s="19"/>
      <c r="C1890" s="19"/>
      <c r="D1890" s="19"/>
    </row>
    <row r="1891" spans="2:4" x14ac:dyDescent="0.2">
      <c r="B1891" s="19"/>
      <c r="C1891" s="19"/>
      <c r="D1891" s="19"/>
    </row>
    <row r="1892" spans="2:4" x14ac:dyDescent="0.2">
      <c r="B1892" s="19"/>
      <c r="C1892" s="19"/>
      <c r="D1892" s="19"/>
    </row>
    <row r="1893" spans="2:4" x14ac:dyDescent="0.2">
      <c r="B1893" s="19"/>
      <c r="C1893" s="19"/>
      <c r="D1893" s="19"/>
    </row>
    <row r="1894" spans="2:4" x14ac:dyDescent="0.2">
      <c r="B1894" s="19"/>
      <c r="C1894" s="19"/>
      <c r="D1894" s="19"/>
    </row>
    <row r="1895" spans="2:4" x14ac:dyDescent="0.2">
      <c r="B1895" s="19"/>
      <c r="C1895" s="19"/>
      <c r="D1895" s="19"/>
    </row>
    <row r="1896" spans="2:4" x14ac:dyDescent="0.2">
      <c r="B1896" s="19"/>
      <c r="C1896" s="19"/>
      <c r="D1896" s="19"/>
    </row>
    <row r="1897" spans="2:4" x14ac:dyDescent="0.2">
      <c r="B1897" s="19"/>
      <c r="C1897" s="19"/>
      <c r="D1897" s="19"/>
    </row>
    <row r="1898" spans="2:4" x14ac:dyDescent="0.2">
      <c r="B1898" s="19"/>
      <c r="C1898" s="19"/>
      <c r="D1898" s="19"/>
    </row>
    <row r="1899" spans="2:4" x14ac:dyDescent="0.2">
      <c r="B1899" s="19"/>
      <c r="C1899" s="19"/>
      <c r="D1899" s="19"/>
    </row>
    <row r="1900" spans="2:4" x14ac:dyDescent="0.2">
      <c r="B1900" s="19"/>
      <c r="C1900" s="19"/>
      <c r="D1900" s="19"/>
    </row>
    <row r="1901" spans="2:4" x14ac:dyDescent="0.2">
      <c r="B1901" s="19"/>
      <c r="C1901" s="19"/>
      <c r="D1901" s="19"/>
    </row>
    <row r="1902" spans="2:4" x14ac:dyDescent="0.2">
      <c r="B1902" s="19"/>
      <c r="C1902" s="19"/>
      <c r="D1902" s="19"/>
    </row>
    <row r="1903" spans="2:4" x14ac:dyDescent="0.2">
      <c r="B1903" s="19"/>
      <c r="C1903" s="19"/>
      <c r="D1903" s="19"/>
    </row>
    <row r="1904" spans="2:4" x14ac:dyDescent="0.2">
      <c r="B1904" s="19"/>
      <c r="C1904" s="19"/>
      <c r="D1904" s="19"/>
    </row>
    <row r="1905" spans="2:4" x14ac:dyDescent="0.2">
      <c r="B1905" s="19"/>
      <c r="C1905" s="19"/>
      <c r="D1905" s="19"/>
    </row>
    <row r="1906" spans="2:4" x14ac:dyDescent="0.2">
      <c r="B1906" s="19"/>
      <c r="C1906" s="19"/>
      <c r="D1906" s="19"/>
    </row>
    <row r="1907" spans="2:4" x14ac:dyDescent="0.2">
      <c r="B1907" s="19"/>
      <c r="C1907" s="19"/>
      <c r="D1907" s="19"/>
    </row>
    <row r="1908" spans="2:4" x14ac:dyDescent="0.2">
      <c r="B1908" s="19"/>
      <c r="C1908" s="19"/>
      <c r="D1908" s="19"/>
    </row>
    <row r="1909" spans="2:4" x14ac:dyDescent="0.2">
      <c r="B1909" s="19"/>
      <c r="C1909" s="19"/>
      <c r="D1909" s="19"/>
    </row>
    <row r="1910" spans="2:4" x14ac:dyDescent="0.2">
      <c r="B1910" s="19"/>
      <c r="C1910" s="19"/>
      <c r="D1910" s="19"/>
    </row>
    <row r="1911" spans="2:4" x14ac:dyDescent="0.2">
      <c r="B1911" s="19"/>
      <c r="C1911" s="19"/>
      <c r="D1911" s="19"/>
    </row>
    <row r="1912" spans="2:4" x14ac:dyDescent="0.2">
      <c r="B1912" s="19"/>
      <c r="C1912" s="19"/>
      <c r="D1912" s="19"/>
    </row>
    <row r="1913" spans="2:4" x14ac:dyDescent="0.2">
      <c r="B1913" s="19"/>
      <c r="C1913" s="19"/>
      <c r="D1913" s="19"/>
    </row>
    <row r="1914" spans="2:4" x14ac:dyDescent="0.2">
      <c r="B1914" s="19"/>
      <c r="C1914" s="19"/>
      <c r="D1914" s="19"/>
    </row>
    <row r="1915" spans="2:4" x14ac:dyDescent="0.2">
      <c r="B1915" s="19"/>
      <c r="C1915" s="19"/>
      <c r="D1915" s="19"/>
    </row>
    <row r="1916" spans="2:4" x14ac:dyDescent="0.2">
      <c r="B1916" s="19"/>
      <c r="C1916" s="19"/>
      <c r="D1916" s="19"/>
    </row>
    <row r="1917" spans="2:4" x14ac:dyDescent="0.2">
      <c r="B1917" s="19"/>
      <c r="C1917" s="19"/>
      <c r="D1917" s="19"/>
    </row>
    <row r="1918" spans="2:4" x14ac:dyDescent="0.2">
      <c r="B1918" s="19"/>
      <c r="C1918" s="19"/>
      <c r="D1918" s="19"/>
    </row>
    <row r="1919" spans="2:4" x14ac:dyDescent="0.2">
      <c r="B1919" s="19"/>
      <c r="C1919" s="19"/>
      <c r="D1919" s="19"/>
    </row>
    <row r="1920" spans="2:4" x14ac:dyDescent="0.2">
      <c r="B1920" s="19"/>
      <c r="C1920" s="19"/>
      <c r="D1920" s="19"/>
    </row>
    <row r="1921" spans="2:4" x14ac:dyDescent="0.2">
      <c r="B1921" s="19"/>
      <c r="C1921" s="19"/>
      <c r="D1921" s="19"/>
    </row>
    <row r="1922" spans="2:4" x14ac:dyDescent="0.2">
      <c r="B1922" s="19"/>
      <c r="C1922" s="19"/>
      <c r="D1922" s="19"/>
    </row>
    <row r="1923" spans="2:4" x14ac:dyDescent="0.2">
      <c r="B1923" s="19"/>
      <c r="C1923" s="19"/>
      <c r="D1923" s="19"/>
    </row>
    <row r="1924" spans="2:4" x14ac:dyDescent="0.2">
      <c r="B1924" s="19"/>
      <c r="C1924" s="19"/>
      <c r="D1924" s="19"/>
    </row>
    <row r="1925" spans="2:4" x14ac:dyDescent="0.2">
      <c r="B1925" s="19"/>
      <c r="C1925" s="19"/>
      <c r="D1925" s="19"/>
    </row>
    <row r="1926" spans="2:4" x14ac:dyDescent="0.2">
      <c r="B1926" s="19"/>
      <c r="C1926" s="19"/>
      <c r="D1926" s="19"/>
    </row>
    <row r="1927" spans="2:4" x14ac:dyDescent="0.2">
      <c r="B1927" s="19"/>
      <c r="C1927" s="19"/>
      <c r="D1927" s="19"/>
    </row>
    <row r="1928" spans="2:4" x14ac:dyDescent="0.2">
      <c r="B1928" s="19"/>
      <c r="C1928" s="19"/>
      <c r="D1928" s="19"/>
    </row>
    <row r="1929" spans="2:4" x14ac:dyDescent="0.2">
      <c r="B1929" s="19"/>
      <c r="C1929" s="19"/>
      <c r="D1929" s="19"/>
    </row>
    <row r="1930" spans="2:4" x14ac:dyDescent="0.2">
      <c r="B1930" s="19"/>
      <c r="C1930" s="19"/>
      <c r="D1930" s="19"/>
    </row>
    <row r="1931" spans="2:4" x14ac:dyDescent="0.2">
      <c r="B1931" s="19"/>
      <c r="C1931" s="19"/>
      <c r="D1931" s="19"/>
    </row>
    <row r="1932" spans="2:4" x14ac:dyDescent="0.2">
      <c r="B1932" s="19"/>
      <c r="C1932" s="19"/>
      <c r="D1932" s="19"/>
    </row>
    <row r="1933" spans="2:4" x14ac:dyDescent="0.2">
      <c r="B1933" s="19"/>
      <c r="C1933" s="19"/>
      <c r="D1933" s="19"/>
    </row>
    <row r="1934" spans="2:4" x14ac:dyDescent="0.2">
      <c r="B1934" s="19"/>
      <c r="C1934" s="19"/>
      <c r="D1934" s="19"/>
    </row>
    <row r="1935" spans="2:4" x14ac:dyDescent="0.2">
      <c r="B1935" s="19"/>
      <c r="C1935" s="19"/>
      <c r="D1935" s="19"/>
    </row>
    <row r="1936" spans="2:4" x14ac:dyDescent="0.2">
      <c r="B1936" s="19"/>
      <c r="C1936" s="19"/>
      <c r="D1936" s="19"/>
    </row>
    <row r="1937" spans="2:4" x14ac:dyDescent="0.2">
      <c r="B1937" s="19"/>
      <c r="C1937" s="19"/>
      <c r="D1937" s="19"/>
    </row>
    <row r="1938" spans="2:4" x14ac:dyDescent="0.2">
      <c r="B1938" s="19"/>
      <c r="C1938" s="19"/>
      <c r="D1938" s="19"/>
    </row>
    <row r="1939" spans="2:4" x14ac:dyDescent="0.2">
      <c r="B1939" s="19"/>
      <c r="C1939" s="19"/>
      <c r="D1939" s="19"/>
    </row>
    <row r="1940" spans="2:4" x14ac:dyDescent="0.2">
      <c r="B1940" s="19"/>
      <c r="C1940" s="19"/>
      <c r="D1940" s="19"/>
    </row>
    <row r="1941" spans="2:4" x14ac:dyDescent="0.2">
      <c r="B1941" s="19"/>
      <c r="C1941" s="19"/>
      <c r="D1941" s="19"/>
    </row>
    <row r="1942" spans="2:4" x14ac:dyDescent="0.2">
      <c r="B1942" s="19"/>
      <c r="C1942" s="19"/>
      <c r="D1942" s="19"/>
    </row>
    <row r="1943" spans="2:4" x14ac:dyDescent="0.2">
      <c r="B1943" s="19"/>
      <c r="C1943" s="19"/>
      <c r="D1943" s="19"/>
    </row>
    <row r="1944" spans="2:4" x14ac:dyDescent="0.2">
      <c r="B1944" s="19"/>
      <c r="C1944" s="19"/>
      <c r="D1944" s="19"/>
    </row>
    <row r="1945" spans="2:4" x14ac:dyDescent="0.2">
      <c r="B1945" s="19"/>
      <c r="C1945" s="19"/>
      <c r="D1945" s="19"/>
    </row>
    <row r="1946" spans="2:4" x14ac:dyDescent="0.2">
      <c r="B1946" s="19"/>
      <c r="C1946" s="19"/>
      <c r="D1946" s="19"/>
    </row>
    <row r="1947" spans="2:4" x14ac:dyDescent="0.2">
      <c r="B1947" s="19"/>
      <c r="C1947" s="19"/>
      <c r="D1947" s="19"/>
    </row>
    <row r="1948" spans="2:4" x14ac:dyDescent="0.2">
      <c r="B1948" s="19"/>
      <c r="C1948" s="19"/>
      <c r="D1948" s="19"/>
    </row>
    <row r="1949" spans="2:4" x14ac:dyDescent="0.2">
      <c r="B1949" s="19"/>
      <c r="C1949" s="19"/>
      <c r="D1949" s="19"/>
    </row>
    <row r="1950" spans="2:4" x14ac:dyDescent="0.2">
      <c r="B1950" s="19"/>
      <c r="C1950" s="19"/>
      <c r="D1950" s="19"/>
    </row>
    <row r="1951" spans="2:4" x14ac:dyDescent="0.2">
      <c r="B1951" s="19"/>
      <c r="C1951" s="19"/>
      <c r="D1951" s="19"/>
    </row>
    <row r="1952" spans="2:4" x14ac:dyDescent="0.2">
      <c r="B1952" s="19"/>
      <c r="C1952" s="19"/>
      <c r="D1952" s="19"/>
    </row>
    <row r="1953" spans="2:4" x14ac:dyDescent="0.2">
      <c r="B1953" s="19"/>
      <c r="C1953" s="19"/>
      <c r="D1953" s="19"/>
    </row>
    <row r="1954" spans="2:4" x14ac:dyDescent="0.2">
      <c r="B1954" s="19"/>
      <c r="C1954" s="19"/>
      <c r="D1954" s="19"/>
    </row>
    <row r="1955" spans="2:4" x14ac:dyDescent="0.2">
      <c r="B1955" s="19"/>
      <c r="C1955" s="19"/>
      <c r="D1955" s="19"/>
    </row>
    <row r="1956" spans="2:4" x14ac:dyDescent="0.2">
      <c r="B1956" s="19"/>
      <c r="C1956" s="19"/>
      <c r="D1956" s="19"/>
    </row>
    <row r="1957" spans="2:4" x14ac:dyDescent="0.2">
      <c r="B1957" s="19"/>
      <c r="C1957" s="19"/>
      <c r="D1957" s="19"/>
    </row>
    <row r="1958" spans="2:4" x14ac:dyDescent="0.2">
      <c r="B1958" s="19"/>
      <c r="C1958" s="19"/>
      <c r="D1958" s="19"/>
    </row>
    <row r="1959" spans="2:4" x14ac:dyDescent="0.2">
      <c r="B1959" s="19"/>
      <c r="C1959" s="19"/>
      <c r="D1959" s="19"/>
    </row>
    <row r="1960" spans="2:4" x14ac:dyDescent="0.2">
      <c r="B1960" s="19"/>
      <c r="C1960" s="19"/>
      <c r="D1960" s="19"/>
    </row>
    <row r="1961" spans="2:4" x14ac:dyDescent="0.2">
      <c r="B1961" s="19"/>
      <c r="C1961" s="19"/>
      <c r="D1961" s="19"/>
    </row>
    <row r="1962" spans="2:4" x14ac:dyDescent="0.2">
      <c r="B1962" s="19"/>
      <c r="C1962" s="19"/>
      <c r="D1962" s="19"/>
    </row>
    <row r="1963" spans="2:4" x14ac:dyDescent="0.2">
      <c r="B1963" s="19"/>
      <c r="C1963" s="19"/>
      <c r="D1963" s="19"/>
    </row>
    <row r="1964" spans="2:4" x14ac:dyDescent="0.2">
      <c r="B1964" s="19"/>
      <c r="C1964" s="19"/>
      <c r="D1964" s="19"/>
    </row>
    <row r="1965" spans="2:4" x14ac:dyDescent="0.2">
      <c r="B1965" s="19"/>
      <c r="C1965" s="19"/>
      <c r="D1965" s="19"/>
    </row>
    <row r="1966" spans="2:4" x14ac:dyDescent="0.2">
      <c r="B1966" s="19"/>
      <c r="C1966" s="19"/>
      <c r="D1966" s="19"/>
    </row>
    <row r="1967" spans="2:4" x14ac:dyDescent="0.2">
      <c r="B1967" s="19"/>
      <c r="C1967" s="19"/>
      <c r="D1967" s="19"/>
    </row>
    <row r="1968" spans="2:4" x14ac:dyDescent="0.2">
      <c r="B1968" s="19"/>
      <c r="C1968" s="19"/>
      <c r="D1968" s="19"/>
    </row>
    <row r="1969" spans="2:4" x14ac:dyDescent="0.2">
      <c r="B1969" s="19"/>
      <c r="C1969" s="19"/>
      <c r="D1969" s="19"/>
    </row>
    <row r="1970" spans="2:4" x14ac:dyDescent="0.2">
      <c r="B1970" s="19"/>
      <c r="C1970" s="19"/>
      <c r="D1970" s="19"/>
    </row>
    <row r="1971" spans="2:4" x14ac:dyDescent="0.2">
      <c r="B1971" s="19"/>
      <c r="C1971" s="19"/>
      <c r="D1971" s="19"/>
    </row>
    <row r="1972" spans="2:4" x14ac:dyDescent="0.2">
      <c r="B1972" s="19"/>
      <c r="C1972" s="19"/>
      <c r="D1972" s="19"/>
    </row>
    <row r="1973" spans="2:4" x14ac:dyDescent="0.2">
      <c r="B1973" s="19"/>
      <c r="C1973" s="19"/>
      <c r="D1973" s="19"/>
    </row>
    <row r="1974" spans="2:4" x14ac:dyDescent="0.2">
      <c r="B1974" s="19"/>
      <c r="C1974" s="19"/>
      <c r="D1974" s="19"/>
    </row>
    <row r="1975" spans="2:4" x14ac:dyDescent="0.2">
      <c r="B1975" s="19"/>
      <c r="C1975" s="19"/>
      <c r="D1975" s="19"/>
    </row>
    <row r="1976" spans="2:4" x14ac:dyDescent="0.2">
      <c r="B1976" s="19"/>
      <c r="C1976" s="19"/>
      <c r="D1976" s="19"/>
    </row>
    <row r="1977" spans="2:4" x14ac:dyDescent="0.2">
      <c r="B1977" s="19"/>
      <c r="C1977" s="19"/>
      <c r="D1977" s="19"/>
    </row>
    <row r="1978" spans="2:4" x14ac:dyDescent="0.2">
      <c r="B1978" s="19"/>
      <c r="C1978" s="19"/>
      <c r="D1978" s="19"/>
    </row>
    <row r="1979" spans="2:4" x14ac:dyDescent="0.2">
      <c r="B1979" s="19"/>
      <c r="C1979" s="19"/>
      <c r="D1979" s="19"/>
    </row>
    <row r="1980" spans="2:4" x14ac:dyDescent="0.2">
      <c r="B1980" s="19"/>
      <c r="C1980" s="19"/>
      <c r="D1980" s="19"/>
    </row>
    <row r="1981" spans="2:4" x14ac:dyDescent="0.2">
      <c r="B1981" s="19"/>
      <c r="C1981" s="19"/>
      <c r="D1981" s="19"/>
    </row>
    <row r="1982" spans="2:4" x14ac:dyDescent="0.2">
      <c r="B1982" s="19"/>
      <c r="C1982" s="19"/>
      <c r="D1982" s="19"/>
    </row>
    <row r="1983" spans="2:4" x14ac:dyDescent="0.2">
      <c r="B1983" s="19"/>
      <c r="C1983" s="19"/>
      <c r="D1983" s="19"/>
    </row>
    <row r="1984" spans="2:4" x14ac:dyDescent="0.2">
      <c r="B1984" s="19"/>
      <c r="C1984" s="19"/>
      <c r="D1984" s="19"/>
    </row>
    <row r="1985" spans="2:4" x14ac:dyDescent="0.2">
      <c r="B1985" s="19"/>
      <c r="C1985" s="19"/>
      <c r="D1985" s="19"/>
    </row>
    <row r="1986" spans="2:4" x14ac:dyDescent="0.2">
      <c r="B1986" s="19"/>
      <c r="C1986" s="19"/>
      <c r="D1986" s="19"/>
    </row>
    <row r="1987" spans="2:4" x14ac:dyDescent="0.2">
      <c r="B1987" s="19"/>
      <c r="C1987" s="19"/>
      <c r="D1987" s="19"/>
    </row>
    <row r="1988" spans="2:4" x14ac:dyDescent="0.2">
      <c r="B1988" s="19"/>
      <c r="C1988" s="19"/>
      <c r="D1988" s="19"/>
    </row>
    <row r="1989" spans="2:4" x14ac:dyDescent="0.2">
      <c r="B1989" s="19"/>
      <c r="C1989" s="19"/>
      <c r="D1989" s="19"/>
    </row>
    <row r="1990" spans="2:4" x14ac:dyDescent="0.2">
      <c r="B1990" s="19"/>
      <c r="C1990" s="19"/>
      <c r="D1990" s="19"/>
    </row>
    <row r="1991" spans="2:4" x14ac:dyDescent="0.2">
      <c r="B1991" s="19"/>
      <c r="C1991" s="19"/>
      <c r="D1991" s="19"/>
    </row>
    <row r="1992" spans="2:4" x14ac:dyDescent="0.2">
      <c r="B1992" s="19"/>
      <c r="C1992" s="19"/>
      <c r="D1992" s="19"/>
    </row>
    <row r="1993" spans="2:4" x14ac:dyDescent="0.2">
      <c r="B1993" s="19"/>
      <c r="C1993" s="19"/>
      <c r="D1993" s="19"/>
    </row>
    <row r="1994" spans="2:4" x14ac:dyDescent="0.2">
      <c r="B1994" s="19"/>
      <c r="C1994" s="19"/>
      <c r="D1994" s="19"/>
    </row>
    <row r="1995" spans="2:4" x14ac:dyDescent="0.2">
      <c r="B1995" s="19"/>
      <c r="C1995" s="19"/>
      <c r="D1995" s="19"/>
    </row>
    <row r="1996" spans="2:4" x14ac:dyDescent="0.2">
      <c r="B1996" s="19"/>
      <c r="C1996" s="19"/>
      <c r="D1996" s="19"/>
    </row>
    <row r="1997" spans="2:4" x14ac:dyDescent="0.2">
      <c r="B1997" s="19"/>
      <c r="C1997" s="19"/>
      <c r="D1997" s="19"/>
    </row>
    <row r="1998" spans="2:4" x14ac:dyDescent="0.2">
      <c r="B1998" s="19"/>
      <c r="C1998" s="19"/>
      <c r="D1998" s="19"/>
    </row>
    <row r="1999" spans="2:4" x14ac:dyDescent="0.2">
      <c r="B1999" s="19"/>
      <c r="C1999" s="19"/>
      <c r="D1999" s="19"/>
    </row>
    <row r="2000" spans="2:4" x14ac:dyDescent="0.2">
      <c r="B2000" s="19"/>
      <c r="C2000" s="19"/>
      <c r="D2000" s="19"/>
    </row>
    <row r="2001" spans="2:4" x14ac:dyDescent="0.2">
      <c r="B2001" s="19"/>
      <c r="C2001" s="19"/>
      <c r="D2001" s="19"/>
    </row>
    <row r="2002" spans="2:4" x14ac:dyDescent="0.2">
      <c r="B2002" s="19"/>
      <c r="C2002" s="19"/>
      <c r="D2002" s="19"/>
    </row>
    <row r="2003" spans="2:4" x14ac:dyDescent="0.2">
      <c r="B2003" s="19"/>
      <c r="C2003" s="19"/>
      <c r="D2003" s="19"/>
    </row>
    <row r="2004" spans="2:4" x14ac:dyDescent="0.2">
      <c r="B2004" s="19"/>
      <c r="C2004" s="19"/>
      <c r="D2004" s="19"/>
    </row>
    <row r="2005" spans="2:4" x14ac:dyDescent="0.2">
      <c r="B2005" s="19"/>
      <c r="C2005" s="19"/>
      <c r="D2005" s="19"/>
    </row>
    <row r="2006" spans="2:4" x14ac:dyDescent="0.2">
      <c r="B2006" s="19"/>
      <c r="C2006" s="19"/>
      <c r="D2006" s="19"/>
    </row>
    <row r="2007" spans="2:4" x14ac:dyDescent="0.2">
      <c r="B2007" s="19"/>
      <c r="C2007" s="19"/>
      <c r="D2007" s="19"/>
    </row>
    <row r="2008" spans="2:4" x14ac:dyDescent="0.2">
      <c r="B2008" s="19"/>
      <c r="C2008" s="19"/>
      <c r="D2008" s="19"/>
    </row>
    <row r="2009" spans="2:4" x14ac:dyDescent="0.2">
      <c r="B2009" s="19"/>
      <c r="C2009" s="19"/>
      <c r="D2009" s="19"/>
    </row>
    <row r="2010" spans="2:4" x14ac:dyDescent="0.2">
      <c r="B2010" s="19"/>
      <c r="C2010" s="19"/>
      <c r="D2010" s="19"/>
    </row>
    <row r="2011" spans="2:4" x14ac:dyDescent="0.2">
      <c r="B2011" s="19"/>
      <c r="C2011" s="19"/>
      <c r="D2011" s="19"/>
    </row>
    <row r="2012" spans="2:4" x14ac:dyDescent="0.2">
      <c r="B2012" s="19"/>
      <c r="C2012" s="19"/>
      <c r="D2012" s="19"/>
    </row>
    <row r="2013" spans="2:4" x14ac:dyDescent="0.2">
      <c r="B2013" s="19"/>
      <c r="C2013" s="19"/>
      <c r="D2013" s="19"/>
    </row>
    <row r="2014" spans="2:4" x14ac:dyDescent="0.2">
      <c r="B2014" s="19"/>
      <c r="C2014" s="19"/>
      <c r="D2014" s="19"/>
    </row>
    <row r="2015" spans="2:4" x14ac:dyDescent="0.2">
      <c r="B2015" s="19"/>
      <c r="C2015" s="19"/>
      <c r="D2015" s="19"/>
    </row>
    <row r="2016" spans="2:4" x14ac:dyDescent="0.2">
      <c r="B2016" s="19"/>
      <c r="C2016" s="19"/>
      <c r="D2016" s="19"/>
    </row>
    <row r="2017" spans="2:4" x14ac:dyDescent="0.2">
      <c r="B2017" s="19"/>
      <c r="C2017" s="19"/>
      <c r="D2017" s="19"/>
    </row>
    <row r="2018" spans="2:4" x14ac:dyDescent="0.2">
      <c r="B2018" s="19"/>
      <c r="C2018" s="19"/>
      <c r="D2018" s="19"/>
    </row>
    <row r="2019" spans="2:4" x14ac:dyDescent="0.2">
      <c r="B2019" s="19"/>
      <c r="C2019" s="19"/>
      <c r="D2019" s="19"/>
    </row>
    <row r="2020" spans="2:4" x14ac:dyDescent="0.2">
      <c r="B2020" s="19"/>
      <c r="C2020" s="19"/>
      <c r="D2020" s="19"/>
    </row>
    <row r="2021" spans="2:4" x14ac:dyDescent="0.2">
      <c r="B2021" s="19"/>
      <c r="C2021" s="19"/>
      <c r="D2021" s="19"/>
    </row>
    <row r="2022" spans="2:4" x14ac:dyDescent="0.2">
      <c r="B2022" s="19"/>
      <c r="C2022" s="19"/>
      <c r="D2022" s="19"/>
    </row>
    <row r="2023" spans="2:4" x14ac:dyDescent="0.2">
      <c r="B2023" s="19"/>
      <c r="C2023" s="19"/>
      <c r="D2023" s="19"/>
    </row>
    <row r="2024" spans="2:4" x14ac:dyDescent="0.2">
      <c r="B2024" s="19"/>
      <c r="C2024" s="19"/>
      <c r="D2024" s="19"/>
    </row>
    <row r="2025" spans="2:4" x14ac:dyDescent="0.2">
      <c r="B2025" s="19"/>
      <c r="C2025" s="19"/>
      <c r="D2025" s="19"/>
    </row>
    <row r="2026" spans="2:4" x14ac:dyDescent="0.2">
      <c r="B2026" s="19"/>
      <c r="C2026" s="19"/>
      <c r="D2026" s="19"/>
    </row>
    <row r="2027" spans="2:4" x14ac:dyDescent="0.2">
      <c r="B2027" s="19"/>
      <c r="C2027" s="19"/>
      <c r="D2027" s="19"/>
    </row>
    <row r="2028" spans="2:4" x14ac:dyDescent="0.2">
      <c r="B2028" s="19"/>
      <c r="C2028" s="19"/>
      <c r="D2028" s="19"/>
    </row>
    <row r="2029" spans="2:4" x14ac:dyDescent="0.2">
      <c r="B2029" s="19"/>
      <c r="C2029" s="19"/>
      <c r="D2029" s="19"/>
    </row>
    <row r="2030" spans="2:4" x14ac:dyDescent="0.2">
      <c r="B2030" s="19"/>
      <c r="C2030" s="19"/>
      <c r="D2030" s="19"/>
    </row>
    <row r="2031" spans="2:4" x14ac:dyDescent="0.2">
      <c r="B2031" s="19"/>
      <c r="C2031" s="19"/>
      <c r="D2031" s="19"/>
    </row>
    <row r="2032" spans="2:4" x14ac:dyDescent="0.2">
      <c r="B2032" s="19"/>
      <c r="C2032" s="19"/>
      <c r="D2032" s="19"/>
    </row>
    <row r="2033" spans="2:4" x14ac:dyDescent="0.2">
      <c r="B2033" s="19"/>
      <c r="C2033" s="19"/>
      <c r="D2033" s="19"/>
    </row>
    <row r="2034" spans="2:4" x14ac:dyDescent="0.2">
      <c r="B2034" s="19"/>
      <c r="C2034" s="19"/>
      <c r="D2034" s="19"/>
    </row>
    <row r="2035" spans="2:4" x14ac:dyDescent="0.2">
      <c r="B2035" s="19"/>
      <c r="C2035" s="19"/>
      <c r="D2035" s="19"/>
    </row>
    <row r="2036" spans="2:4" x14ac:dyDescent="0.2">
      <c r="B2036" s="19"/>
      <c r="C2036" s="19"/>
      <c r="D2036" s="19"/>
    </row>
    <row r="2037" spans="2:4" x14ac:dyDescent="0.2">
      <c r="B2037" s="19"/>
      <c r="C2037" s="19"/>
      <c r="D2037" s="19"/>
    </row>
    <row r="2038" spans="2:4" x14ac:dyDescent="0.2">
      <c r="B2038" s="19"/>
      <c r="C2038" s="19"/>
      <c r="D2038" s="19"/>
    </row>
    <row r="2039" spans="2:4" x14ac:dyDescent="0.2">
      <c r="B2039" s="19"/>
      <c r="C2039" s="19"/>
      <c r="D2039" s="19"/>
    </row>
    <row r="2040" spans="2:4" x14ac:dyDescent="0.2">
      <c r="B2040" s="19"/>
      <c r="C2040" s="19"/>
      <c r="D2040" s="19"/>
    </row>
    <row r="2041" spans="2:4" x14ac:dyDescent="0.2">
      <c r="B2041" s="19"/>
      <c r="C2041" s="19"/>
      <c r="D2041" s="19"/>
    </row>
    <row r="2042" spans="2:4" x14ac:dyDescent="0.2">
      <c r="B2042" s="19"/>
      <c r="C2042" s="19"/>
      <c r="D2042" s="19"/>
    </row>
    <row r="2043" spans="2:4" x14ac:dyDescent="0.2">
      <c r="B2043" s="19"/>
      <c r="C2043" s="19"/>
      <c r="D2043" s="19"/>
    </row>
    <row r="2044" spans="2:4" x14ac:dyDescent="0.2">
      <c r="B2044" s="19"/>
      <c r="C2044" s="19"/>
      <c r="D2044" s="19"/>
    </row>
    <row r="2045" spans="2:4" x14ac:dyDescent="0.2">
      <c r="B2045" s="19"/>
      <c r="C2045" s="19"/>
      <c r="D2045" s="19"/>
    </row>
    <row r="2046" spans="2:4" x14ac:dyDescent="0.2">
      <c r="B2046" s="19"/>
      <c r="C2046" s="19"/>
      <c r="D2046" s="19"/>
    </row>
    <row r="2047" spans="2:4" x14ac:dyDescent="0.2">
      <c r="B2047" s="19"/>
      <c r="C2047" s="19"/>
      <c r="D2047" s="19"/>
    </row>
    <row r="2048" spans="2:4" x14ac:dyDescent="0.2">
      <c r="B2048" s="19"/>
      <c r="C2048" s="19"/>
      <c r="D2048" s="19"/>
    </row>
    <row r="2049" spans="2:4" x14ac:dyDescent="0.2">
      <c r="B2049" s="19"/>
      <c r="C2049" s="19"/>
      <c r="D2049" s="19"/>
    </row>
    <row r="2050" spans="2:4" x14ac:dyDescent="0.2">
      <c r="B2050" s="19"/>
      <c r="C2050" s="19"/>
      <c r="D2050" s="19"/>
    </row>
    <row r="2051" spans="2:4" x14ac:dyDescent="0.2">
      <c r="B2051" s="19"/>
      <c r="C2051" s="19"/>
      <c r="D2051" s="19"/>
    </row>
    <row r="2052" spans="2:4" x14ac:dyDescent="0.2">
      <c r="B2052" s="19"/>
      <c r="C2052" s="19"/>
      <c r="D2052" s="19"/>
    </row>
    <row r="2053" spans="2:4" x14ac:dyDescent="0.2">
      <c r="B2053" s="19"/>
      <c r="C2053" s="19"/>
      <c r="D2053" s="19"/>
    </row>
    <row r="2054" spans="2:4" x14ac:dyDescent="0.2">
      <c r="B2054" s="19"/>
      <c r="C2054" s="19"/>
      <c r="D2054" s="19"/>
    </row>
    <row r="2055" spans="2:4" x14ac:dyDescent="0.2">
      <c r="B2055" s="19"/>
      <c r="C2055" s="19"/>
      <c r="D2055" s="19"/>
    </row>
    <row r="2056" spans="2:4" x14ac:dyDescent="0.2">
      <c r="B2056" s="19"/>
      <c r="C2056" s="19"/>
      <c r="D2056" s="19"/>
    </row>
    <row r="2057" spans="2:4" x14ac:dyDescent="0.2">
      <c r="B2057" s="19"/>
      <c r="C2057" s="19"/>
      <c r="D2057" s="19"/>
    </row>
    <row r="2058" spans="2:4" x14ac:dyDescent="0.2">
      <c r="B2058" s="19"/>
      <c r="C2058" s="19"/>
      <c r="D2058" s="19"/>
    </row>
    <row r="2059" spans="2:4" x14ac:dyDescent="0.2">
      <c r="B2059" s="19"/>
      <c r="C2059" s="19"/>
      <c r="D2059" s="19"/>
    </row>
    <row r="2060" spans="2:4" x14ac:dyDescent="0.2">
      <c r="B2060" s="19"/>
      <c r="C2060" s="19"/>
      <c r="D2060" s="19"/>
    </row>
    <row r="2061" spans="2:4" x14ac:dyDescent="0.2">
      <c r="B2061" s="19"/>
      <c r="C2061" s="19"/>
      <c r="D2061" s="19"/>
    </row>
    <row r="2062" spans="2:4" x14ac:dyDescent="0.2">
      <c r="B2062" s="19"/>
      <c r="C2062" s="19"/>
      <c r="D2062" s="19"/>
    </row>
    <row r="2063" spans="2:4" x14ac:dyDescent="0.2">
      <c r="B2063" s="19"/>
      <c r="C2063" s="19"/>
      <c r="D2063" s="19"/>
    </row>
    <row r="2064" spans="2:4" x14ac:dyDescent="0.2">
      <c r="B2064" s="19"/>
      <c r="C2064" s="19"/>
      <c r="D2064" s="19"/>
    </row>
    <row r="2065" spans="2:4" x14ac:dyDescent="0.2">
      <c r="B2065" s="19"/>
      <c r="C2065" s="19"/>
      <c r="D2065" s="19"/>
    </row>
    <row r="2066" spans="2:4" x14ac:dyDescent="0.2">
      <c r="B2066" s="19"/>
      <c r="C2066" s="19"/>
      <c r="D2066" s="19"/>
    </row>
    <row r="2067" spans="2:4" x14ac:dyDescent="0.2">
      <c r="B2067" s="19"/>
      <c r="C2067" s="19"/>
      <c r="D2067" s="19"/>
    </row>
    <row r="2068" spans="2:4" x14ac:dyDescent="0.2">
      <c r="B2068" s="19"/>
      <c r="C2068" s="19"/>
      <c r="D2068" s="19"/>
    </row>
    <row r="2069" spans="2:4" x14ac:dyDescent="0.2">
      <c r="B2069" s="19"/>
      <c r="C2069" s="19"/>
      <c r="D2069" s="19"/>
    </row>
    <row r="2070" spans="2:4" x14ac:dyDescent="0.2">
      <c r="B2070" s="19"/>
      <c r="C2070" s="19"/>
      <c r="D2070" s="19"/>
    </row>
    <row r="2071" spans="2:4" x14ac:dyDescent="0.2">
      <c r="B2071" s="19"/>
      <c r="C2071" s="19"/>
      <c r="D2071" s="19"/>
    </row>
    <row r="2072" spans="2:4" x14ac:dyDescent="0.2">
      <c r="B2072" s="19"/>
      <c r="C2072" s="19"/>
      <c r="D2072" s="19"/>
    </row>
    <row r="2073" spans="2:4" x14ac:dyDescent="0.2">
      <c r="B2073" s="19"/>
      <c r="C2073" s="19"/>
      <c r="D2073" s="19"/>
    </row>
    <row r="2074" spans="2:4" x14ac:dyDescent="0.2">
      <c r="B2074" s="19"/>
      <c r="C2074" s="19"/>
      <c r="D2074" s="19"/>
    </row>
    <row r="2075" spans="2:4" x14ac:dyDescent="0.2">
      <c r="B2075" s="19"/>
      <c r="C2075" s="19"/>
      <c r="D2075" s="19"/>
    </row>
    <row r="2076" spans="2:4" x14ac:dyDescent="0.2">
      <c r="B2076" s="19"/>
      <c r="C2076" s="19"/>
      <c r="D2076" s="19"/>
    </row>
    <row r="2077" spans="2:4" x14ac:dyDescent="0.2">
      <c r="B2077" s="19"/>
      <c r="C2077" s="19"/>
      <c r="D2077" s="19"/>
    </row>
    <row r="2078" spans="2:4" x14ac:dyDescent="0.2">
      <c r="B2078" s="19"/>
      <c r="C2078" s="19"/>
      <c r="D2078" s="19"/>
    </row>
    <row r="2079" spans="2:4" x14ac:dyDescent="0.2">
      <c r="B2079" s="19"/>
      <c r="C2079" s="19"/>
      <c r="D2079" s="19"/>
    </row>
    <row r="2080" spans="2:4" x14ac:dyDescent="0.2">
      <c r="B2080" s="19"/>
      <c r="C2080" s="19"/>
      <c r="D2080" s="19"/>
    </row>
    <row r="2081" spans="2:4" x14ac:dyDescent="0.2">
      <c r="B2081" s="19"/>
      <c r="C2081" s="19"/>
      <c r="D2081" s="19"/>
    </row>
    <row r="2082" spans="2:4" x14ac:dyDescent="0.2">
      <c r="B2082" s="19"/>
      <c r="C2082" s="19"/>
      <c r="D2082" s="19"/>
    </row>
    <row r="2083" spans="2:4" x14ac:dyDescent="0.2">
      <c r="B2083" s="19"/>
      <c r="C2083" s="19"/>
      <c r="D2083" s="19"/>
    </row>
    <row r="2084" spans="2:4" x14ac:dyDescent="0.2">
      <c r="B2084" s="19"/>
      <c r="C2084" s="19"/>
      <c r="D2084" s="19"/>
    </row>
    <row r="2085" spans="2:4" x14ac:dyDescent="0.2">
      <c r="B2085" s="19"/>
      <c r="C2085" s="19"/>
      <c r="D2085" s="19"/>
    </row>
    <row r="2086" spans="2:4" x14ac:dyDescent="0.2">
      <c r="B2086" s="19"/>
      <c r="C2086" s="19"/>
      <c r="D2086" s="19"/>
    </row>
    <row r="2087" spans="2:4" x14ac:dyDescent="0.2">
      <c r="B2087" s="19"/>
      <c r="C2087" s="19"/>
      <c r="D2087" s="19"/>
    </row>
    <row r="2088" spans="2:4" x14ac:dyDescent="0.2">
      <c r="B2088" s="19"/>
      <c r="C2088" s="19"/>
      <c r="D2088" s="19"/>
    </row>
    <row r="2089" spans="2:4" x14ac:dyDescent="0.2">
      <c r="B2089" s="19"/>
      <c r="C2089" s="19"/>
      <c r="D2089" s="19"/>
    </row>
    <row r="2090" spans="2:4" x14ac:dyDescent="0.2">
      <c r="B2090" s="19"/>
      <c r="C2090" s="19"/>
      <c r="D2090" s="19"/>
    </row>
    <row r="2091" spans="2:4" x14ac:dyDescent="0.2">
      <c r="B2091" s="19"/>
      <c r="C2091" s="19"/>
      <c r="D2091" s="19"/>
    </row>
    <row r="2092" spans="2:4" x14ac:dyDescent="0.2">
      <c r="B2092" s="19"/>
      <c r="C2092" s="19"/>
      <c r="D2092" s="19"/>
    </row>
    <row r="2093" spans="2:4" x14ac:dyDescent="0.2">
      <c r="B2093" s="19"/>
      <c r="C2093" s="19"/>
      <c r="D2093" s="19"/>
    </row>
    <row r="2094" spans="2:4" x14ac:dyDescent="0.2">
      <c r="B2094" s="19"/>
      <c r="C2094" s="19"/>
      <c r="D2094" s="19"/>
    </row>
    <row r="2095" spans="2:4" x14ac:dyDescent="0.2">
      <c r="B2095" s="19"/>
      <c r="C2095" s="19"/>
      <c r="D2095" s="19"/>
    </row>
    <row r="2096" spans="2:4" x14ac:dyDescent="0.2">
      <c r="B2096" s="19"/>
      <c r="C2096" s="19"/>
      <c r="D2096" s="19"/>
    </row>
    <row r="2097" spans="2:4" x14ac:dyDescent="0.2">
      <c r="B2097" s="19"/>
      <c r="C2097" s="19"/>
      <c r="D2097" s="19"/>
    </row>
    <row r="2098" spans="2:4" x14ac:dyDescent="0.2">
      <c r="B2098" s="19"/>
      <c r="C2098" s="19"/>
      <c r="D2098" s="19"/>
    </row>
    <row r="2099" spans="2:4" x14ac:dyDescent="0.2">
      <c r="B2099" s="19"/>
      <c r="C2099" s="19"/>
      <c r="D2099" s="19"/>
    </row>
    <row r="2100" spans="2:4" x14ac:dyDescent="0.2">
      <c r="B2100" s="19"/>
      <c r="C2100" s="19"/>
      <c r="D2100" s="19"/>
    </row>
    <row r="2101" spans="2:4" x14ac:dyDescent="0.2">
      <c r="B2101" s="19"/>
      <c r="C2101" s="19"/>
      <c r="D2101" s="19"/>
    </row>
    <row r="2102" spans="2:4" x14ac:dyDescent="0.2">
      <c r="B2102" s="19"/>
      <c r="C2102" s="19"/>
      <c r="D2102" s="19"/>
    </row>
    <row r="2103" spans="2:4" x14ac:dyDescent="0.2">
      <c r="B2103" s="19"/>
      <c r="C2103" s="19"/>
      <c r="D2103" s="19"/>
    </row>
    <row r="2104" spans="2:4" x14ac:dyDescent="0.2">
      <c r="B2104" s="19"/>
      <c r="C2104" s="19"/>
      <c r="D2104" s="19"/>
    </row>
    <row r="2105" spans="2:4" x14ac:dyDescent="0.2">
      <c r="B2105" s="19"/>
      <c r="C2105" s="19"/>
      <c r="D2105" s="19"/>
    </row>
    <row r="2106" spans="2:4" x14ac:dyDescent="0.2">
      <c r="B2106" s="19"/>
      <c r="C2106" s="19"/>
      <c r="D2106" s="19"/>
    </row>
    <row r="2107" spans="2:4" x14ac:dyDescent="0.2">
      <c r="B2107" s="19"/>
      <c r="C2107" s="19"/>
      <c r="D2107" s="19"/>
    </row>
    <row r="2108" spans="2:4" x14ac:dyDescent="0.2">
      <c r="B2108" s="19"/>
      <c r="C2108" s="19"/>
      <c r="D2108" s="19"/>
    </row>
    <row r="2109" spans="2:4" x14ac:dyDescent="0.2">
      <c r="B2109" s="19"/>
      <c r="C2109" s="19"/>
      <c r="D2109" s="19"/>
    </row>
    <row r="2110" spans="2:4" x14ac:dyDescent="0.2">
      <c r="B2110" s="19"/>
      <c r="C2110" s="19"/>
      <c r="D2110" s="19"/>
    </row>
    <row r="2111" spans="2:4" x14ac:dyDescent="0.2">
      <c r="B2111" s="19"/>
      <c r="C2111" s="19"/>
      <c r="D2111" s="19"/>
    </row>
    <row r="2112" spans="2:4" x14ac:dyDescent="0.2">
      <c r="B2112" s="19"/>
      <c r="C2112" s="19"/>
      <c r="D2112" s="19"/>
    </row>
    <row r="2113" spans="2:4" x14ac:dyDescent="0.2">
      <c r="B2113" s="19"/>
      <c r="C2113" s="19"/>
      <c r="D2113" s="19"/>
    </row>
    <row r="2114" spans="2:4" x14ac:dyDescent="0.2">
      <c r="B2114" s="19"/>
      <c r="C2114" s="19"/>
      <c r="D2114" s="19"/>
    </row>
    <row r="2115" spans="2:4" x14ac:dyDescent="0.2">
      <c r="B2115" s="19"/>
      <c r="C2115" s="19"/>
      <c r="D2115" s="19"/>
    </row>
    <row r="2116" spans="2:4" x14ac:dyDescent="0.2">
      <c r="B2116" s="19"/>
      <c r="C2116" s="19"/>
      <c r="D2116" s="19"/>
    </row>
    <row r="2117" spans="2:4" x14ac:dyDescent="0.2">
      <c r="B2117" s="19"/>
      <c r="C2117" s="19"/>
      <c r="D2117" s="19"/>
    </row>
    <row r="2118" spans="2:4" x14ac:dyDescent="0.2">
      <c r="B2118" s="19"/>
      <c r="C2118" s="19"/>
      <c r="D2118" s="19"/>
    </row>
    <row r="2119" spans="2:4" x14ac:dyDescent="0.2">
      <c r="B2119" s="19"/>
      <c r="C2119" s="19"/>
      <c r="D2119" s="19"/>
    </row>
    <row r="2120" spans="2:4" x14ac:dyDescent="0.2">
      <c r="B2120" s="19"/>
      <c r="C2120" s="19"/>
      <c r="D2120" s="19"/>
    </row>
    <row r="2121" spans="2:4" x14ac:dyDescent="0.2">
      <c r="B2121" s="19"/>
      <c r="C2121" s="19"/>
      <c r="D2121" s="19"/>
    </row>
    <row r="2122" spans="2:4" x14ac:dyDescent="0.2">
      <c r="B2122" s="19"/>
      <c r="C2122" s="19"/>
      <c r="D2122" s="19"/>
    </row>
    <row r="2123" spans="2:4" x14ac:dyDescent="0.2">
      <c r="B2123" s="19"/>
      <c r="C2123" s="19"/>
      <c r="D2123" s="19"/>
    </row>
    <row r="2124" spans="2:4" x14ac:dyDescent="0.2">
      <c r="B2124" s="19"/>
      <c r="C2124" s="19"/>
      <c r="D2124" s="19"/>
    </row>
    <row r="2125" spans="2:4" x14ac:dyDescent="0.2">
      <c r="B2125" s="19"/>
      <c r="C2125" s="19"/>
      <c r="D2125" s="19"/>
    </row>
    <row r="2126" spans="2:4" x14ac:dyDescent="0.2">
      <c r="B2126" s="19"/>
      <c r="C2126" s="19"/>
      <c r="D2126" s="19"/>
    </row>
    <row r="2127" spans="2:4" x14ac:dyDescent="0.2">
      <c r="B2127" s="19"/>
      <c r="C2127" s="19"/>
      <c r="D2127" s="19"/>
    </row>
    <row r="2128" spans="2:4" x14ac:dyDescent="0.2">
      <c r="B2128" s="19"/>
      <c r="C2128" s="19"/>
      <c r="D2128" s="19"/>
    </row>
    <row r="2129" spans="2:4" x14ac:dyDescent="0.2">
      <c r="B2129" s="19"/>
      <c r="C2129" s="19"/>
      <c r="D2129" s="19"/>
    </row>
    <row r="2130" spans="2:4" x14ac:dyDescent="0.2">
      <c r="B2130" s="19"/>
      <c r="C2130" s="19"/>
      <c r="D2130" s="19"/>
    </row>
    <row r="2131" spans="2:4" x14ac:dyDescent="0.2">
      <c r="B2131" s="19"/>
      <c r="C2131" s="19"/>
      <c r="D2131" s="19"/>
    </row>
    <row r="2132" spans="2:4" x14ac:dyDescent="0.2">
      <c r="B2132" s="19"/>
      <c r="C2132" s="19"/>
      <c r="D2132" s="19"/>
    </row>
    <row r="2133" spans="2:4" x14ac:dyDescent="0.2">
      <c r="B2133" s="19"/>
      <c r="C2133" s="19"/>
      <c r="D2133" s="19"/>
    </row>
    <row r="2134" spans="2:4" x14ac:dyDescent="0.2">
      <c r="B2134" s="19"/>
      <c r="C2134" s="19"/>
      <c r="D2134" s="19"/>
    </row>
    <row r="2135" spans="2:4" x14ac:dyDescent="0.2">
      <c r="B2135" s="19"/>
      <c r="C2135" s="19"/>
      <c r="D2135" s="19"/>
    </row>
    <row r="2136" spans="2:4" x14ac:dyDescent="0.2">
      <c r="B2136" s="19"/>
      <c r="C2136" s="19"/>
      <c r="D2136" s="19"/>
    </row>
    <row r="2137" spans="2:4" x14ac:dyDescent="0.2">
      <c r="B2137" s="19"/>
      <c r="C2137" s="19"/>
      <c r="D2137" s="19"/>
    </row>
    <row r="2138" spans="2:4" x14ac:dyDescent="0.2">
      <c r="B2138" s="19"/>
      <c r="C2138" s="19"/>
      <c r="D2138" s="19"/>
    </row>
    <row r="2139" spans="2:4" x14ac:dyDescent="0.2">
      <c r="B2139" s="19"/>
      <c r="C2139" s="19"/>
      <c r="D2139" s="19"/>
    </row>
    <row r="2140" spans="2:4" x14ac:dyDescent="0.2">
      <c r="B2140" s="19"/>
      <c r="C2140" s="19"/>
      <c r="D2140" s="19"/>
    </row>
    <row r="2141" spans="2:4" x14ac:dyDescent="0.2">
      <c r="B2141" s="19"/>
      <c r="C2141" s="19"/>
      <c r="D2141" s="19"/>
    </row>
    <row r="2142" spans="2:4" x14ac:dyDescent="0.2">
      <c r="B2142" s="19"/>
      <c r="C2142" s="19"/>
      <c r="D2142" s="19"/>
    </row>
    <row r="2143" spans="2:4" x14ac:dyDescent="0.2">
      <c r="B2143" s="19"/>
      <c r="C2143" s="19"/>
      <c r="D2143" s="19"/>
    </row>
    <row r="2144" spans="2:4" x14ac:dyDescent="0.2">
      <c r="B2144" s="19"/>
      <c r="C2144" s="19"/>
      <c r="D2144" s="19"/>
    </row>
    <row r="2145" spans="2:4" x14ac:dyDescent="0.2">
      <c r="B2145" s="19"/>
      <c r="C2145" s="19"/>
      <c r="D2145" s="19"/>
    </row>
    <row r="2146" spans="2:4" x14ac:dyDescent="0.2">
      <c r="B2146" s="19"/>
      <c r="C2146" s="19"/>
      <c r="D2146" s="19"/>
    </row>
    <row r="2147" spans="2:4" x14ac:dyDescent="0.2">
      <c r="B2147" s="19"/>
      <c r="C2147" s="19"/>
      <c r="D2147" s="19"/>
    </row>
    <row r="2148" spans="2:4" x14ac:dyDescent="0.2">
      <c r="B2148" s="19"/>
      <c r="C2148" s="19"/>
      <c r="D2148" s="19"/>
    </row>
    <row r="2149" spans="2:4" x14ac:dyDescent="0.2">
      <c r="B2149" s="19"/>
      <c r="C2149" s="19"/>
      <c r="D2149" s="19"/>
    </row>
    <row r="2150" spans="2:4" x14ac:dyDescent="0.2">
      <c r="B2150" s="19"/>
      <c r="C2150" s="19"/>
      <c r="D2150" s="19"/>
    </row>
    <row r="2151" spans="2:4" x14ac:dyDescent="0.2">
      <c r="B2151" s="19"/>
      <c r="C2151" s="19"/>
      <c r="D2151" s="19"/>
    </row>
    <row r="2152" spans="2:4" x14ac:dyDescent="0.2">
      <c r="B2152" s="19"/>
      <c r="C2152" s="19"/>
      <c r="D2152" s="19"/>
    </row>
    <row r="2153" spans="2:4" x14ac:dyDescent="0.2">
      <c r="B2153" s="19"/>
      <c r="C2153" s="19"/>
      <c r="D2153" s="19"/>
    </row>
    <row r="2154" spans="2:4" x14ac:dyDescent="0.2">
      <c r="B2154" s="19"/>
      <c r="C2154" s="19"/>
      <c r="D2154" s="19"/>
    </row>
    <row r="2155" spans="2:4" x14ac:dyDescent="0.2">
      <c r="B2155" s="19"/>
      <c r="C2155" s="19"/>
      <c r="D2155" s="19"/>
    </row>
    <row r="2156" spans="2:4" x14ac:dyDescent="0.2">
      <c r="B2156" s="19"/>
      <c r="C2156" s="19"/>
      <c r="D2156" s="19"/>
    </row>
    <row r="2157" spans="2:4" x14ac:dyDescent="0.2">
      <c r="B2157" s="19"/>
      <c r="C2157" s="19"/>
      <c r="D2157" s="19"/>
    </row>
    <row r="2158" spans="2:4" x14ac:dyDescent="0.2">
      <c r="B2158" s="19"/>
      <c r="C2158" s="19"/>
      <c r="D2158" s="19"/>
    </row>
    <row r="2159" spans="2:4" x14ac:dyDescent="0.2">
      <c r="B2159" s="19"/>
      <c r="C2159" s="19"/>
      <c r="D2159" s="19"/>
    </row>
    <row r="2160" spans="2:4" x14ac:dyDescent="0.2">
      <c r="B2160" s="19"/>
      <c r="C2160" s="19"/>
      <c r="D2160" s="19"/>
    </row>
    <row r="2161" spans="2:4" x14ac:dyDescent="0.2">
      <c r="B2161" s="19"/>
      <c r="C2161" s="19"/>
      <c r="D2161" s="19"/>
    </row>
    <row r="2162" spans="2:4" x14ac:dyDescent="0.2">
      <c r="B2162" s="19"/>
      <c r="C2162" s="19"/>
      <c r="D2162" s="19"/>
    </row>
    <row r="2163" spans="2:4" x14ac:dyDescent="0.2">
      <c r="B2163" s="19"/>
      <c r="C2163" s="19"/>
      <c r="D2163" s="19"/>
    </row>
    <row r="2164" spans="2:4" x14ac:dyDescent="0.2">
      <c r="B2164" s="19"/>
      <c r="C2164" s="19"/>
      <c r="D2164" s="19"/>
    </row>
    <row r="2165" spans="2:4" x14ac:dyDescent="0.2">
      <c r="B2165" s="19"/>
      <c r="C2165" s="19"/>
      <c r="D2165" s="19"/>
    </row>
    <row r="2166" spans="2:4" x14ac:dyDescent="0.2">
      <c r="B2166" s="19"/>
      <c r="C2166" s="19"/>
      <c r="D2166" s="19"/>
    </row>
    <row r="2167" spans="2:4" x14ac:dyDescent="0.2">
      <c r="B2167" s="19"/>
      <c r="C2167" s="19"/>
      <c r="D2167" s="19"/>
    </row>
    <row r="2168" spans="2:4" x14ac:dyDescent="0.2">
      <c r="B2168" s="19"/>
      <c r="C2168" s="19"/>
      <c r="D2168" s="19"/>
    </row>
    <row r="2169" spans="2:4" x14ac:dyDescent="0.2">
      <c r="B2169" s="19"/>
      <c r="C2169" s="19"/>
      <c r="D2169" s="19"/>
    </row>
    <row r="2170" spans="2:4" x14ac:dyDescent="0.2">
      <c r="B2170" s="19"/>
      <c r="C2170" s="19"/>
      <c r="D2170" s="19"/>
    </row>
    <row r="2171" spans="2:4" x14ac:dyDescent="0.2">
      <c r="B2171" s="19"/>
      <c r="C2171" s="19"/>
      <c r="D2171" s="19"/>
    </row>
    <row r="2172" spans="2:4" x14ac:dyDescent="0.2">
      <c r="B2172" s="19"/>
      <c r="C2172" s="19"/>
      <c r="D2172" s="19"/>
    </row>
    <row r="2173" spans="2:4" x14ac:dyDescent="0.2">
      <c r="B2173" s="19"/>
      <c r="C2173" s="19"/>
      <c r="D2173" s="19"/>
    </row>
    <row r="2174" spans="2:4" x14ac:dyDescent="0.2">
      <c r="B2174" s="19"/>
      <c r="C2174" s="19"/>
      <c r="D2174" s="19"/>
    </row>
    <row r="2175" spans="2:4" x14ac:dyDescent="0.2">
      <c r="B2175" s="19"/>
      <c r="C2175" s="19"/>
      <c r="D2175" s="19"/>
    </row>
    <row r="2176" spans="2:4" x14ac:dyDescent="0.2">
      <c r="B2176" s="19"/>
      <c r="C2176" s="19"/>
      <c r="D2176" s="19"/>
    </row>
    <row r="2177" spans="2:4" x14ac:dyDescent="0.2">
      <c r="B2177" s="19"/>
      <c r="C2177" s="19"/>
      <c r="D2177" s="19"/>
    </row>
    <row r="2178" spans="2:4" x14ac:dyDescent="0.2">
      <c r="B2178" s="19"/>
      <c r="C2178" s="19"/>
      <c r="D2178" s="19"/>
    </row>
    <row r="2179" spans="2:4" x14ac:dyDescent="0.2">
      <c r="B2179" s="19"/>
      <c r="C2179" s="19"/>
      <c r="D2179" s="19"/>
    </row>
    <row r="2180" spans="2:4" x14ac:dyDescent="0.2">
      <c r="B2180" s="19"/>
      <c r="C2180" s="19"/>
      <c r="D2180" s="19"/>
    </row>
    <row r="2181" spans="2:4" x14ac:dyDescent="0.2">
      <c r="B2181" s="19"/>
      <c r="C2181" s="19"/>
      <c r="D2181" s="19"/>
    </row>
    <row r="2182" spans="2:4" x14ac:dyDescent="0.2">
      <c r="B2182" s="19"/>
      <c r="C2182" s="19"/>
      <c r="D2182" s="19"/>
    </row>
    <row r="2183" spans="2:4" x14ac:dyDescent="0.2">
      <c r="B2183" s="19"/>
      <c r="C2183" s="19"/>
      <c r="D2183" s="19"/>
    </row>
    <row r="2184" spans="2:4" x14ac:dyDescent="0.2">
      <c r="B2184" s="19"/>
      <c r="C2184" s="19"/>
      <c r="D2184" s="19"/>
    </row>
    <row r="2185" spans="2:4" x14ac:dyDescent="0.2">
      <c r="B2185" s="19"/>
      <c r="C2185" s="19"/>
      <c r="D2185" s="19"/>
    </row>
    <row r="2186" spans="2:4" x14ac:dyDescent="0.2">
      <c r="B2186" s="19"/>
      <c r="C2186" s="19"/>
      <c r="D2186" s="19"/>
    </row>
    <row r="2187" spans="2:4" x14ac:dyDescent="0.2">
      <c r="B2187" s="19"/>
      <c r="C2187" s="19"/>
      <c r="D2187" s="19"/>
    </row>
    <row r="2188" spans="2:4" x14ac:dyDescent="0.2">
      <c r="B2188" s="19"/>
      <c r="C2188" s="19"/>
      <c r="D2188" s="19"/>
    </row>
    <row r="2189" spans="2:4" x14ac:dyDescent="0.2">
      <c r="B2189" s="19"/>
      <c r="C2189" s="19"/>
      <c r="D2189" s="19"/>
    </row>
    <row r="2190" spans="2:4" x14ac:dyDescent="0.2">
      <c r="B2190" s="19"/>
      <c r="C2190" s="19"/>
      <c r="D2190" s="19"/>
    </row>
    <row r="2191" spans="2:4" x14ac:dyDescent="0.2">
      <c r="B2191" s="19"/>
      <c r="C2191" s="19"/>
      <c r="D2191" s="19"/>
    </row>
    <row r="2192" spans="2:4" x14ac:dyDescent="0.2">
      <c r="B2192" s="19"/>
      <c r="C2192" s="19"/>
      <c r="D2192" s="19"/>
    </row>
    <row r="2193" spans="2:4" x14ac:dyDescent="0.2">
      <c r="B2193" s="19"/>
      <c r="C2193" s="19"/>
      <c r="D2193" s="19"/>
    </row>
    <row r="2194" spans="2:4" x14ac:dyDescent="0.2">
      <c r="B2194" s="19"/>
      <c r="C2194" s="19"/>
      <c r="D2194" s="19"/>
    </row>
    <row r="2195" spans="2:4" x14ac:dyDescent="0.2">
      <c r="B2195" s="19"/>
      <c r="C2195" s="19"/>
      <c r="D2195" s="19"/>
    </row>
    <row r="2196" spans="2:4" x14ac:dyDescent="0.2">
      <c r="B2196" s="19"/>
      <c r="C2196" s="19"/>
      <c r="D2196" s="19"/>
    </row>
    <row r="2197" spans="2:4" x14ac:dyDescent="0.2">
      <c r="B2197" s="19"/>
      <c r="C2197" s="19"/>
      <c r="D2197" s="19"/>
    </row>
    <row r="2198" spans="2:4" x14ac:dyDescent="0.2">
      <c r="B2198" s="19"/>
      <c r="C2198" s="19"/>
      <c r="D2198" s="19"/>
    </row>
    <row r="2199" spans="2:4" x14ac:dyDescent="0.2">
      <c r="B2199" s="19"/>
      <c r="C2199" s="19"/>
      <c r="D2199" s="19"/>
    </row>
    <row r="2200" spans="2:4" x14ac:dyDescent="0.2">
      <c r="B2200" s="19"/>
      <c r="C2200" s="19"/>
      <c r="D2200" s="19"/>
    </row>
    <row r="2201" spans="2:4" x14ac:dyDescent="0.2">
      <c r="B2201" s="19"/>
      <c r="C2201" s="19"/>
      <c r="D2201" s="19"/>
    </row>
    <row r="2202" spans="2:4" x14ac:dyDescent="0.2">
      <c r="B2202" s="19"/>
      <c r="C2202" s="19"/>
      <c r="D2202" s="19"/>
    </row>
    <row r="2203" spans="2:4" x14ac:dyDescent="0.2">
      <c r="B2203" s="19"/>
      <c r="C2203" s="19"/>
      <c r="D2203" s="19"/>
    </row>
    <row r="2204" spans="2:4" x14ac:dyDescent="0.2">
      <c r="B2204" s="19"/>
      <c r="C2204" s="19"/>
      <c r="D2204" s="19"/>
    </row>
    <row r="2205" spans="2:4" x14ac:dyDescent="0.2">
      <c r="B2205" s="19"/>
      <c r="C2205" s="19"/>
      <c r="D2205" s="19"/>
    </row>
    <row r="2206" spans="2:4" x14ac:dyDescent="0.2">
      <c r="B2206" s="19"/>
      <c r="C2206" s="19"/>
      <c r="D2206" s="19"/>
    </row>
    <row r="2207" spans="2:4" x14ac:dyDescent="0.2">
      <c r="B2207" s="19"/>
      <c r="C2207" s="19"/>
      <c r="D2207" s="19"/>
    </row>
    <row r="2208" spans="2:4" x14ac:dyDescent="0.2">
      <c r="B2208" s="19"/>
      <c r="C2208" s="19"/>
      <c r="D2208" s="19"/>
    </row>
    <row r="2209" spans="2:4" x14ac:dyDescent="0.2">
      <c r="B2209" s="19"/>
      <c r="C2209" s="19"/>
      <c r="D2209" s="19"/>
    </row>
    <row r="2210" spans="2:4" x14ac:dyDescent="0.2">
      <c r="B2210" s="19"/>
      <c r="C2210" s="19"/>
      <c r="D2210" s="19"/>
    </row>
    <row r="2211" spans="2:4" x14ac:dyDescent="0.2">
      <c r="B2211" s="19"/>
      <c r="C2211" s="19"/>
      <c r="D2211" s="19"/>
    </row>
    <row r="2212" spans="2:4" x14ac:dyDescent="0.2">
      <c r="B2212" s="19"/>
      <c r="C2212" s="19"/>
      <c r="D2212" s="19"/>
    </row>
    <row r="2213" spans="2:4" x14ac:dyDescent="0.2">
      <c r="B2213" s="19"/>
      <c r="C2213" s="19"/>
      <c r="D2213" s="19"/>
    </row>
    <row r="2214" spans="2:4" x14ac:dyDescent="0.2">
      <c r="B2214" s="19"/>
      <c r="C2214" s="19"/>
      <c r="D2214" s="19"/>
    </row>
    <row r="2215" spans="2:4" x14ac:dyDescent="0.2">
      <c r="B2215" s="19"/>
      <c r="C2215" s="19"/>
      <c r="D2215" s="19"/>
    </row>
    <row r="2216" spans="2:4" x14ac:dyDescent="0.2">
      <c r="B2216" s="19"/>
      <c r="C2216" s="19"/>
      <c r="D2216" s="19"/>
    </row>
    <row r="2217" spans="2:4" x14ac:dyDescent="0.2">
      <c r="B2217" s="19"/>
      <c r="C2217" s="19"/>
      <c r="D2217" s="19"/>
    </row>
    <row r="2218" spans="2:4" x14ac:dyDescent="0.2">
      <c r="B2218" s="19"/>
      <c r="C2218" s="19"/>
      <c r="D2218" s="19"/>
    </row>
    <row r="2219" spans="2:4" x14ac:dyDescent="0.2">
      <c r="B2219" s="19"/>
      <c r="C2219" s="19"/>
      <c r="D2219" s="19"/>
    </row>
    <row r="2220" spans="2:4" x14ac:dyDescent="0.2">
      <c r="B2220" s="19"/>
      <c r="C2220" s="19"/>
      <c r="D2220" s="19"/>
    </row>
    <row r="2221" spans="2:4" x14ac:dyDescent="0.2">
      <c r="B2221" s="19"/>
      <c r="C2221" s="19"/>
      <c r="D2221" s="19"/>
    </row>
    <row r="2222" spans="2:4" x14ac:dyDescent="0.2">
      <c r="B2222" s="19"/>
      <c r="C2222" s="19"/>
      <c r="D2222" s="19"/>
    </row>
    <row r="2223" spans="2:4" x14ac:dyDescent="0.2">
      <c r="B2223" s="19"/>
      <c r="C2223" s="19"/>
      <c r="D2223" s="19"/>
    </row>
    <row r="2224" spans="2:4" x14ac:dyDescent="0.2">
      <c r="B2224" s="19"/>
      <c r="C2224" s="19"/>
      <c r="D2224" s="19"/>
    </row>
    <row r="2225" spans="2:4" x14ac:dyDescent="0.2">
      <c r="B2225" s="19"/>
      <c r="C2225" s="19"/>
      <c r="D2225" s="19"/>
    </row>
    <row r="2226" spans="2:4" x14ac:dyDescent="0.2">
      <c r="B2226" s="19"/>
      <c r="C2226" s="19"/>
      <c r="D2226" s="19"/>
    </row>
    <row r="2227" spans="2:4" x14ac:dyDescent="0.2">
      <c r="B2227" s="19"/>
      <c r="C2227" s="19"/>
      <c r="D2227" s="19"/>
    </row>
    <row r="2228" spans="2:4" x14ac:dyDescent="0.2">
      <c r="B2228" s="19"/>
      <c r="C2228" s="19"/>
      <c r="D2228" s="19"/>
    </row>
    <row r="2229" spans="2:4" x14ac:dyDescent="0.2">
      <c r="B2229" s="19"/>
      <c r="C2229" s="19"/>
      <c r="D2229" s="19"/>
    </row>
    <row r="2230" spans="2:4" x14ac:dyDescent="0.2">
      <c r="B2230" s="19"/>
      <c r="C2230" s="19"/>
      <c r="D2230" s="19"/>
    </row>
    <row r="2231" spans="2:4" x14ac:dyDescent="0.2">
      <c r="B2231" s="19"/>
      <c r="C2231" s="19"/>
      <c r="D2231" s="19"/>
    </row>
    <row r="2232" spans="2:4" x14ac:dyDescent="0.2">
      <c r="B2232" s="19"/>
      <c r="C2232" s="19"/>
      <c r="D2232" s="19"/>
    </row>
    <row r="2233" spans="2:4" x14ac:dyDescent="0.2">
      <c r="B2233" s="19"/>
      <c r="C2233" s="19"/>
      <c r="D2233" s="19"/>
    </row>
    <row r="2234" spans="2:4" x14ac:dyDescent="0.2">
      <c r="B2234" s="19"/>
      <c r="C2234" s="19"/>
      <c r="D2234" s="19"/>
    </row>
    <row r="2235" spans="2:4" x14ac:dyDescent="0.2">
      <c r="B2235" s="19"/>
      <c r="C2235" s="19"/>
      <c r="D2235" s="19"/>
    </row>
    <row r="2236" spans="2:4" x14ac:dyDescent="0.2">
      <c r="B2236" s="19"/>
      <c r="C2236" s="19"/>
      <c r="D2236" s="19"/>
    </row>
    <row r="2237" spans="2:4" x14ac:dyDescent="0.2">
      <c r="B2237" s="19"/>
      <c r="C2237" s="19"/>
      <c r="D2237" s="19"/>
    </row>
    <row r="2238" spans="2:4" x14ac:dyDescent="0.2">
      <c r="B2238" s="19"/>
      <c r="C2238" s="19"/>
      <c r="D2238" s="19"/>
    </row>
    <row r="2239" spans="2:4" x14ac:dyDescent="0.2">
      <c r="B2239" s="19"/>
      <c r="C2239" s="19"/>
      <c r="D2239" s="19"/>
    </row>
    <row r="2240" spans="2:4" x14ac:dyDescent="0.2">
      <c r="B2240" s="19"/>
      <c r="C2240" s="19"/>
      <c r="D2240" s="19"/>
    </row>
    <row r="2241" spans="2:4" x14ac:dyDescent="0.2">
      <c r="B2241" s="19"/>
      <c r="C2241" s="19"/>
      <c r="D2241" s="19"/>
    </row>
    <row r="2242" spans="2:4" x14ac:dyDescent="0.2">
      <c r="B2242" s="19"/>
      <c r="C2242" s="19"/>
      <c r="D2242" s="19"/>
    </row>
    <row r="2243" spans="2:4" x14ac:dyDescent="0.2">
      <c r="B2243" s="19"/>
      <c r="C2243" s="19"/>
      <c r="D2243" s="19"/>
    </row>
    <row r="2244" spans="2:4" x14ac:dyDescent="0.2">
      <c r="B2244" s="19"/>
      <c r="C2244" s="19"/>
      <c r="D2244" s="19"/>
    </row>
    <row r="2245" spans="2:4" x14ac:dyDescent="0.2">
      <c r="B2245" s="19"/>
      <c r="C2245" s="19"/>
      <c r="D2245" s="19"/>
    </row>
    <row r="2246" spans="2:4" x14ac:dyDescent="0.2">
      <c r="B2246" s="19"/>
      <c r="C2246" s="19"/>
      <c r="D2246" s="19"/>
    </row>
    <row r="2247" spans="2:4" x14ac:dyDescent="0.2">
      <c r="B2247" s="19"/>
      <c r="C2247" s="19"/>
      <c r="D2247" s="19"/>
    </row>
    <row r="2248" spans="2:4" x14ac:dyDescent="0.2">
      <c r="B2248" s="19"/>
      <c r="C2248" s="19"/>
      <c r="D2248" s="19"/>
    </row>
    <row r="2249" spans="2:4" x14ac:dyDescent="0.2">
      <c r="B2249" s="19"/>
      <c r="C2249" s="19"/>
      <c r="D2249" s="19"/>
    </row>
    <row r="2250" spans="2:4" x14ac:dyDescent="0.2">
      <c r="B2250" s="19"/>
      <c r="C2250" s="19"/>
      <c r="D2250" s="19"/>
    </row>
    <row r="2251" spans="2:4" x14ac:dyDescent="0.2">
      <c r="B2251" s="19"/>
      <c r="C2251" s="19"/>
      <c r="D2251" s="19"/>
    </row>
    <row r="2252" spans="2:4" x14ac:dyDescent="0.2">
      <c r="B2252" s="19"/>
      <c r="C2252" s="19"/>
      <c r="D2252" s="19"/>
    </row>
    <row r="2253" spans="2:4" x14ac:dyDescent="0.2">
      <c r="B2253" s="19"/>
      <c r="C2253" s="19"/>
      <c r="D2253" s="19"/>
    </row>
    <row r="2254" spans="2:4" x14ac:dyDescent="0.2">
      <c r="B2254" s="19"/>
      <c r="C2254" s="19"/>
      <c r="D2254" s="19"/>
    </row>
    <row r="2255" spans="2:4" x14ac:dyDescent="0.2">
      <c r="B2255" s="19"/>
      <c r="C2255" s="19"/>
      <c r="D2255" s="19"/>
    </row>
    <row r="2256" spans="2:4" x14ac:dyDescent="0.2">
      <c r="B2256" s="19"/>
      <c r="C2256" s="19"/>
      <c r="D2256" s="19"/>
    </row>
    <row r="2257" spans="2:4" x14ac:dyDescent="0.2">
      <c r="B2257" s="19"/>
      <c r="C2257" s="19"/>
      <c r="D2257" s="19"/>
    </row>
    <row r="2258" spans="2:4" x14ac:dyDescent="0.2">
      <c r="B2258" s="19"/>
      <c r="C2258" s="19"/>
      <c r="D2258" s="19"/>
    </row>
    <row r="2259" spans="2:4" x14ac:dyDescent="0.2">
      <c r="B2259" s="19"/>
      <c r="C2259" s="19"/>
      <c r="D2259" s="19"/>
    </row>
    <row r="2260" spans="2:4" x14ac:dyDescent="0.2">
      <c r="B2260" s="19"/>
      <c r="C2260" s="19"/>
      <c r="D2260" s="19"/>
    </row>
    <row r="2261" spans="2:4" x14ac:dyDescent="0.2">
      <c r="B2261" s="19"/>
      <c r="C2261" s="19"/>
      <c r="D2261" s="19"/>
    </row>
    <row r="2262" spans="2:4" x14ac:dyDescent="0.2">
      <c r="B2262" s="19"/>
      <c r="C2262" s="19"/>
      <c r="D2262" s="19"/>
    </row>
    <row r="2263" spans="2:4" x14ac:dyDescent="0.2">
      <c r="B2263" s="19"/>
      <c r="C2263" s="19"/>
      <c r="D2263" s="19"/>
    </row>
    <row r="2264" spans="2:4" x14ac:dyDescent="0.2">
      <c r="B2264" s="19"/>
      <c r="C2264" s="19"/>
      <c r="D2264" s="19"/>
    </row>
    <row r="2265" spans="2:4" x14ac:dyDescent="0.2">
      <c r="B2265" s="19"/>
      <c r="C2265" s="19"/>
      <c r="D2265" s="19"/>
    </row>
    <row r="2266" spans="2:4" x14ac:dyDescent="0.2">
      <c r="B2266" s="19"/>
      <c r="C2266" s="19"/>
      <c r="D2266" s="19"/>
    </row>
    <row r="2267" spans="2:4" x14ac:dyDescent="0.2">
      <c r="B2267" s="19"/>
      <c r="C2267" s="19"/>
      <c r="D2267" s="19"/>
    </row>
    <row r="2268" spans="2:4" x14ac:dyDescent="0.2">
      <c r="B2268" s="19"/>
      <c r="C2268" s="19"/>
      <c r="D2268" s="19"/>
    </row>
    <row r="2269" spans="2:4" x14ac:dyDescent="0.2">
      <c r="B2269" s="19"/>
      <c r="C2269" s="19"/>
      <c r="D2269" s="19"/>
    </row>
    <row r="2270" spans="2:4" x14ac:dyDescent="0.2">
      <c r="B2270" s="19"/>
      <c r="C2270" s="19"/>
      <c r="D2270" s="19"/>
    </row>
    <row r="2271" spans="2:4" x14ac:dyDescent="0.2">
      <c r="B2271" s="19"/>
      <c r="C2271" s="19"/>
      <c r="D2271" s="19"/>
    </row>
    <row r="2272" spans="2:4" x14ac:dyDescent="0.2">
      <c r="B2272" s="19"/>
      <c r="C2272" s="19"/>
      <c r="D2272" s="19"/>
    </row>
    <row r="2273" spans="2:4" x14ac:dyDescent="0.2">
      <c r="B2273" s="19"/>
      <c r="C2273" s="19"/>
      <c r="D2273" s="19"/>
    </row>
    <row r="2274" spans="2:4" x14ac:dyDescent="0.2">
      <c r="B2274" s="19"/>
      <c r="C2274" s="19"/>
      <c r="D2274" s="19"/>
    </row>
    <row r="2275" spans="2:4" x14ac:dyDescent="0.2">
      <c r="B2275" s="19"/>
      <c r="C2275" s="19"/>
      <c r="D2275" s="19"/>
    </row>
    <row r="2276" spans="2:4" x14ac:dyDescent="0.2">
      <c r="B2276" s="19"/>
      <c r="C2276" s="19"/>
      <c r="D2276" s="19"/>
    </row>
    <row r="2277" spans="2:4" x14ac:dyDescent="0.2">
      <c r="B2277" s="19"/>
      <c r="C2277" s="19"/>
      <c r="D2277" s="19"/>
    </row>
    <row r="2278" spans="2:4" x14ac:dyDescent="0.2">
      <c r="B2278" s="19"/>
      <c r="C2278" s="19"/>
      <c r="D2278" s="19"/>
    </row>
    <row r="2279" spans="2:4" x14ac:dyDescent="0.2">
      <c r="B2279" s="19"/>
      <c r="C2279" s="19"/>
      <c r="D2279" s="19"/>
    </row>
    <row r="2280" spans="2:4" x14ac:dyDescent="0.2">
      <c r="B2280" s="19"/>
      <c r="C2280" s="19"/>
      <c r="D2280" s="19"/>
    </row>
    <row r="2281" spans="2:4" x14ac:dyDescent="0.2">
      <c r="B2281" s="19"/>
      <c r="C2281" s="19"/>
      <c r="D2281" s="19"/>
    </row>
    <row r="2282" spans="2:4" x14ac:dyDescent="0.2">
      <c r="B2282" s="19"/>
      <c r="C2282" s="19"/>
      <c r="D2282" s="19"/>
    </row>
    <row r="2283" spans="2:4" x14ac:dyDescent="0.2">
      <c r="B2283" s="19"/>
      <c r="C2283" s="19"/>
      <c r="D2283" s="19"/>
    </row>
    <row r="2284" spans="2:4" x14ac:dyDescent="0.2">
      <c r="B2284" s="19"/>
      <c r="C2284" s="19"/>
      <c r="D2284" s="19"/>
    </row>
    <row r="2285" spans="2:4" x14ac:dyDescent="0.2">
      <c r="B2285" s="19"/>
      <c r="C2285" s="19"/>
      <c r="D2285" s="19"/>
    </row>
    <row r="2286" spans="2:4" x14ac:dyDescent="0.2">
      <c r="B2286" s="19"/>
      <c r="C2286" s="19"/>
      <c r="D2286" s="19"/>
    </row>
    <row r="2287" spans="2:4" x14ac:dyDescent="0.2">
      <c r="B2287" s="19"/>
      <c r="C2287" s="19"/>
      <c r="D2287" s="19"/>
    </row>
    <row r="2288" spans="2:4" x14ac:dyDescent="0.2">
      <c r="B2288" s="19"/>
      <c r="C2288" s="19"/>
      <c r="D2288" s="19"/>
    </row>
    <row r="2289" spans="2:4" x14ac:dyDescent="0.2">
      <c r="B2289" s="19"/>
      <c r="C2289" s="19"/>
      <c r="D2289" s="19"/>
    </row>
    <row r="2290" spans="2:4" x14ac:dyDescent="0.2">
      <c r="B2290" s="19"/>
      <c r="C2290" s="19"/>
      <c r="D2290" s="19"/>
    </row>
    <row r="2291" spans="2:4" x14ac:dyDescent="0.2">
      <c r="B2291" s="19"/>
      <c r="C2291" s="19"/>
      <c r="D2291" s="19"/>
    </row>
    <row r="2292" spans="2:4" x14ac:dyDescent="0.2">
      <c r="B2292" s="19"/>
      <c r="C2292" s="19"/>
      <c r="D2292" s="19"/>
    </row>
    <row r="2293" spans="2:4" x14ac:dyDescent="0.2">
      <c r="B2293" s="19"/>
      <c r="C2293" s="19"/>
      <c r="D2293" s="19"/>
    </row>
    <row r="2294" spans="2:4" x14ac:dyDescent="0.2">
      <c r="B2294" s="19"/>
      <c r="C2294" s="19"/>
      <c r="D2294" s="19"/>
    </row>
    <row r="2295" spans="2:4" x14ac:dyDescent="0.2">
      <c r="B2295" s="19"/>
      <c r="C2295" s="19"/>
      <c r="D2295" s="19"/>
    </row>
    <row r="2296" spans="2:4" x14ac:dyDescent="0.2">
      <c r="B2296" s="19"/>
      <c r="C2296" s="19"/>
      <c r="D2296" s="19"/>
    </row>
    <row r="2297" spans="2:4" x14ac:dyDescent="0.2">
      <c r="B2297" s="19"/>
      <c r="C2297" s="19"/>
      <c r="D2297" s="19"/>
    </row>
    <row r="2298" spans="2:4" x14ac:dyDescent="0.2">
      <c r="B2298" s="19"/>
      <c r="C2298" s="19"/>
      <c r="D2298" s="19"/>
    </row>
    <row r="2299" spans="2:4" x14ac:dyDescent="0.2">
      <c r="B2299" s="19"/>
      <c r="C2299" s="19"/>
      <c r="D2299" s="19"/>
    </row>
    <row r="2300" spans="2:4" x14ac:dyDescent="0.2">
      <c r="B2300" s="19"/>
      <c r="C2300" s="19"/>
      <c r="D2300" s="19"/>
    </row>
    <row r="2301" spans="2:4" x14ac:dyDescent="0.2">
      <c r="B2301" s="19"/>
      <c r="C2301" s="19"/>
      <c r="D2301" s="19"/>
    </row>
    <row r="2302" spans="2:4" x14ac:dyDescent="0.2">
      <c r="B2302" s="19"/>
      <c r="C2302" s="19"/>
      <c r="D2302" s="19"/>
    </row>
    <row r="2303" spans="2:4" x14ac:dyDescent="0.2">
      <c r="B2303" s="19"/>
      <c r="C2303" s="19"/>
      <c r="D2303" s="19"/>
    </row>
    <row r="2304" spans="2:4" x14ac:dyDescent="0.2">
      <c r="B2304" s="19"/>
      <c r="C2304" s="19"/>
      <c r="D2304" s="19"/>
    </row>
    <row r="2305" spans="2:4" x14ac:dyDescent="0.2">
      <c r="B2305" s="19"/>
      <c r="C2305" s="19"/>
      <c r="D2305" s="19"/>
    </row>
    <row r="2306" spans="2:4" x14ac:dyDescent="0.2">
      <c r="B2306" s="19"/>
      <c r="C2306" s="19"/>
      <c r="D2306" s="19"/>
    </row>
    <row r="2307" spans="2:4" x14ac:dyDescent="0.2">
      <c r="B2307" s="19"/>
      <c r="C2307" s="19"/>
      <c r="D2307" s="19"/>
    </row>
    <row r="2308" spans="2:4" x14ac:dyDescent="0.2">
      <c r="B2308" s="19"/>
      <c r="C2308" s="19"/>
      <c r="D2308" s="19"/>
    </row>
    <row r="2309" spans="2:4" x14ac:dyDescent="0.2">
      <c r="B2309" s="19"/>
      <c r="C2309" s="19"/>
      <c r="D2309" s="19"/>
    </row>
    <row r="2310" spans="2:4" x14ac:dyDescent="0.2">
      <c r="B2310" s="19"/>
      <c r="C2310" s="19"/>
      <c r="D2310" s="19"/>
    </row>
    <row r="2311" spans="2:4" x14ac:dyDescent="0.2">
      <c r="B2311" s="19"/>
      <c r="C2311" s="19"/>
      <c r="D2311" s="19"/>
    </row>
    <row r="2312" spans="2:4" x14ac:dyDescent="0.2">
      <c r="B2312" s="19"/>
      <c r="C2312" s="19"/>
      <c r="D2312" s="19"/>
    </row>
    <row r="2313" spans="2:4" x14ac:dyDescent="0.2">
      <c r="B2313" s="19"/>
      <c r="C2313" s="19"/>
      <c r="D2313" s="19"/>
    </row>
    <row r="2314" spans="2:4" x14ac:dyDescent="0.2">
      <c r="B2314" s="19"/>
      <c r="C2314" s="19"/>
      <c r="D2314" s="19"/>
    </row>
    <row r="2315" spans="2:4" x14ac:dyDescent="0.2">
      <c r="B2315" s="19"/>
      <c r="C2315" s="19"/>
      <c r="D2315" s="19"/>
    </row>
    <row r="2316" spans="2:4" x14ac:dyDescent="0.2">
      <c r="B2316" s="19"/>
      <c r="C2316" s="19"/>
      <c r="D2316" s="19"/>
    </row>
    <row r="2317" spans="2:4" x14ac:dyDescent="0.2">
      <c r="B2317" s="19"/>
      <c r="C2317" s="19"/>
      <c r="D2317" s="19"/>
    </row>
    <row r="2318" spans="2:4" x14ac:dyDescent="0.2">
      <c r="B2318" s="19"/>
      <c r="C2318" s="19"/>
      <c r="D2318" s="19"/>
    </row>
    <row r="2319" spans="2:4" x14ac:dyDescent="0.2">
      <c r="B2319" s="19"/>
      <c r="C2319" s="19"/>
      <c r="D2319" s="19"/>
    </row>
    <row r="2320" spans="2:4" x14ac:dyDescent="0.2">
      <c r="B2320" s="19"/>
      <c r="C2320" s="19"/>
      <c r="D2320" s="19"/>
    </row>
    <row r="2321" spans="2:4" x14ac:dyDescent="0.2">
      <c r="B2321" s="19"/>
      <c r="C2321" s="19"/>
      <c r="D2321" s="19"/>
    </row>
    <row r="2322" spans="2:4" x14ac:dyDescent="0.2">
      <c r="B2322" s="19"/>
      <c r="C2322" s="19"/>
      <c r="D2322" s="19"/>
    </row>
    <row r="2323" spans="2:4" x14ac:dyDescent="0.2">
      <c r="B2323" s="19"/>
      <c r="C2323" s="19"/>
      <c r="D2323" s="19"/>
    </row>
    <row r="2324" spans="2:4" x14ac:dyDescent="0.2">
      <c r="B2324" s="19"/>
      <c r="C2324" s="19"/>
      <c r="D2324" s="19"/>
    </row>
    <row r="2325" spans="2:4" x14ac:dyDescent="0.2">
      <c r="B2325" s="19"/>
      <c r="C2325" s="19"/>
      <c r="D2325" s="19"/>
    </row>
    <row r="2326" spans="2:4" x14ac:dyDescent="0.2">
      <c r="B2326" s="19"/>
      <c r="C2326" s="19"/>
      <c r="D2326" s="19"/>
    </row>
    <row r="2327" spans="2:4" x14ac:dyDescent="0.2">
      <c r="B2327" s="19"/>
      <c r="C2327" s="19"/>
      <c r="D2327" s="19"/>
    </row>
    <row r="2328" spans="2:4" x14ac:dyDescent="0.2">
      <c r="B2328" s="19"/>
      <c r="C2328" s="19"/>
      <c r="D2328" s="19"/>
    </row>
    <row r="2329" spans="2:4" x14ac:dyDescent="0.2">
      <c r="B2329" s="19"/>
      <c r="C2329" s="19"/>
      <c r="D2329" s="19"/>
    </row>
    <row r="2330" spans="2:4" x14ac:dyDescent="0.2">
      <c r="B2330" s="19"/>
      <c r="C2330" s="19"/>
      <c r="D2330" s="19"/>
    </row>
    <row r="2331" spans="2:4" x14ac:dyDescent="0.2">
      <c r="B2331" s="19"/>
      <c r="C2331" s="19"/>
      <c r="D2331" s="19"/>
    </row>
    <row r="2332" spans="2:4" x14ac:dyDescent="0.2">
      <c r="B2332" s="19"/>
      <c r="C2332" s="19"/>
      <c r="D2332" s="19"/>
    </row>
    <row r="2333" spans="2:4" x14ac:dyDescent="0.2">
      <c r="B2333" s="19"/>
      <c r="C2333" s="19"/>
      <c r="D2333" s="19"/>
    </row>
    <row r="2334" spans="2:4" x14ac:dyDescent="0.2">
      <c r="B2334" s="19"/>
      <c r="C2334" s="19"/>
      <c r="D2334" s="19"/>
    </row>
    <row r="2335" spans="2:4" x14ac:dyDescent="0.2">
      <c r="B2335" s="19"/>
      <c r="C2335" s="19"/>
      <c r="D2335" s="19"/>
    </row>
    <row r="2336" spans="2:4" x14ac:dyDescent="0.2">
      <c r="B2336" s="19"/>
      <c r="C2336" s="19"/>
      <c r="D2336" s="19"/>
    </row>
    <row r="2337" spans="2:4" x14ac:dyDescent="0.2">
      <c r="B2337" s="19"/>
      <c r="C2337" s="19"/>
      <c r="D2337" s="19"/>
    </row>
    <row r="2338" spans="2:4" x14ac:dyDescent="0.2">
      <c r="B2338" s="19"/>
      <c r="C2338" s="19"/>
      <c r="D2338" s="19"/>
    </row>
    <row r="2339" spans="2:4" x14ac:dyDescent="0.2">
      <c r="B2339" s="19"/>
      <c r="C2339" s="19"/>
      <c r="D2339" s="19"/>
    </row>
    <row r="2340" spans="2:4" x14ac:dyDescent="0.2">
      <c r="B2340" s="19"/>
      <c r="C2340" s="19"/>
      <c r="D2340" s="19"/>
    </row>
    <row r="2341" spans="2:4" x14ac:dyDescent="0.2">
      <c r="B2341" s="19"/>
      <c r="C2341" s="19"/>
      <c r="D2341" s="19"/>
    </row>
    <row r="2342" spans="2:4" x14ac:dyDescent="0.2">
      <c r="B2342" s="19"/>
      <c r="C2342" s="19"/>
      <c r="D2342" s="19"/>
    </row>
    <row r="2343" spans="2:4" x14ac:dyDescent="0.2">
      <c r="B2343" s="19"/>
      <c r="C2343" s="19"/>
      <c r="D2343" s="19"/>
    </row>
    <row r="2344" spans="2:4" x14ac:dyDescent="0.2">
      <c r="B2344" s="19"/>
      <c r="C2344" s="19"/>
      <c r="D2344" s="19"/>
    </row>
    <row r="2345" spans="2:4" x14ac:dyDescent="0.2">
      <c r="B2345" s="19"/>
      <c r="C2345" s="19"/>
      <c r="D2345" s="19"/>
    </row>
    <row r="2346" spans="2:4" x14ac:dyDescent="0.2">
      <c r="B2346" s="19"/>
      <c r="C2346" s="19"/>
      <c r="D2346" s="19"/>
    </row>
    <row r="2347" spans="2:4" x14ac:dyDescent="0.2">
      <c r="B2347" s="19"/>
      <c r="C2347" s="19"/>
      <c r="D2347" s="19"/>
    </row>
    <row r="2348" spans="2:4" x14ac:dyDescent="0.2">
      <c r="B2348" s="19"/>
      <c r="C2348" s="19"/>
      <c r="D2348" s="19"/>
    </row>
    <row r="2349" spans="2:4" x14ac:dyDescent="0.2">
      <c r="B2349" s="19"/>
      <c r="C2349" s="19"/>
      <c r="D2349" s="19"/>
    </row>
    <row r="2350" spans="2:4" x14ac:dyDescent="0.2">
      <c r="B2350" s="19"/>
      <c r="C2350" s="19"/>
      <c r="D2350" s="19"/>
    </row>
    <row r="2351" spans="2:4" x14ac:dyDescent="0.2">
      <c r="B2351" s="19"/>
      <c r="C2351" s="19"/>
      <c r="D2351" s="19"/>
    </row>
    <row r="2352" spans="2:4" x14ac:dyDescent="0.2">
      <c r="B2352" s="19"/>
      <c r="C2352" s="19"/>
      <c r="D2352" s="19"/>
    </row>
    <row r="2353" spans="2:4" x14ac:dyDescent="0.2">
      <c r="B2353" s="19"/>
      <c r="C2353" s="19"/>
      <c r="D2353" s="19"/>
    </row>
    <row r="2354" spans="2:4" x14ac:dyDescent="0.2">
      <c r="B2354" s="19"/>
      <c r="C2354" s="19"/>
      <c r="D2354" s="19"/>
    </row>
    <row r="2355" spans="2:4" x14ac:dyDescent="0.2">
      <c r="B2355" s="19"/>
      <c r="C2355" s="19"/>
      <c r="D2355" s="19"/>
    </row>
    <row r="2356" spans="2:4" x14ac:dyDescent="0.2">
      <c r="B2356" s="19"/>
      <c r="C2356" s="19"/>
      <c r="D2356" s="19"/>
    </row>
    <row r="2357" spans="2:4" x14ac:dyDescent="0.2">
      <c r="B2357" s="19"/>
      <c r="C2357" s="19"/>
      <c r="D2357" s="19"/>
    </row>
    <row r="2358" spans="2:4" x14ac:dyDescent="0.2">
      <c r="B2358" s="19"/>
      <c r="C2358" s="19"/>
      <c r="D2358" s="19"/>
    </row>
    <row r="2359" spans="2:4" x14ac:dyDescent="0.2">
      <c r="B2359" s="19"/>
      <c r="C2359" s="19"/>
      <c r="D2359" s="19"/>
    </row>
    <row r="2360" spans="2:4" x14ac:dyDescent="0.2">
      <c r="B2360" s="19"/>
      <c r="C2360" s="19"/>
      <c r="D2360" s="19"/>
    </row>
    <row r="2361" spans="2:4" x14ac:dyDescent="0.2">
      <c r="B2361" s="19"/>
      <c r="C2361" s="19"/>
      <c r="D2361" s="19"/>
    </row>
    <row r="2362" spans="2:4" x14ac:dyDescent="0.2">
      <c r="B2362" s="19"/>
      <c r="C2362" s="19"/>
      <c r="D2362" s="19"/>
    </row>
    <row r="2363" spans="2:4" x14ac:dyDescent="0.2">
      <c r="B2363" s="19"/>
      <c r="C2363" s="19"/>
      <c r="D2363" s="19"/>
    </row>
    <row r="2364" spans="2:4" x14ac:dyDescent="0.2">
      <c r="B2364" s="19"/>
      <c r="C2364" s="19"/>
      <c r="D2364" s="19"/>
    </row>
    <row r="2365" spans="2:4" x14ac:dyDescent="0.2">
      <c r="B2365" s="19"/>
      <c r="C2365" s="19"/>
      <c r="D2365" s="19"/>
    </row>
    <row r="2366" spans="2:4" x14ac:dyDescent="0.2">
      <c r="B2366" s="19"/>
      <c r="C2366" s="19"/>
      <c r="D2366" s="19"/>
    </row>
    <row r="2367" spans="2:4" x14ac:dyDescent="0.2">
      <c r="B2367" s="19"/>
      <c r="C2367" s="19"/>
      <c r="D2367" s="19"/>
    </row>
    <row r="2368" spans="2:4" x14ac:dyDescent="0.2">
      <c r="B2368" s="19"/>
      <c r="C2368" s="19"/>
      <c r="D2368" s="19"/>
    </row>
    <row r="2369" spans="2:4" x14ac:dyDescent="0.2">
      <c r="B2369" s="19"/>
      <c r="C2369" s="19"/>
      <c r="D2369" s="19"/>
    </row>
    <row r="2370" spans="2:4" x14ac:dyDescent="0.2">
      <c r="B2370" s="19"/>
      <c r="C2370" s="19"/>
      <c r="D2370" s="19"/>
    </row>
    <row r="2371" spans="2:4" x14ac:dyDescent="0.2">
      <c r="B2371" s="19"/>
      <c r="C2371" s="19"/>
      <c r="D2371" s="19"/>
    </row>
    <row r="2372" spans="2:4" x14ac:dyDescent="0.2">
      <c r="B2372" s="19"/>
      <c r="C2372" s="19"/>
      <c r="D2372" s="19"/>
    </row>
    <row r="2373" spans="2:4" x14ac:dyDescent="0.2">
      <c r="B2373" s="19"/>
      <c r="C2373" s="19"/>
      <c r="D2373" s="19"/>
    </row>
    <row r="2374" spans="2:4" x14ac:dyDescent="0.2">
      <c r="B2374" s="19"/>
      <c r="C2374" s="19"/>
      <c r="D2374" s="19"/>
    </row>
    <row r="2375" spans="2:4" x14ac:dyDescent="0.2">
      <c r="B2375" s="19"/>
      <c r="C2375" s="19"/>
      <c r="D2375" s="19"/>
    </row>
    <row r="2376" spans="2:4" x14ac:dyDescent="0.2">
      <c r="B2376" s="19"/>
      <c r="C2376" s="19"/>
      <c r="D2376" s="19"/>
    </row>
    <row r="2377" spans="2:4" x14ac:dyDescent="0.2">
      <c r="B2377" s="19"/>
      <c r="C2377" s="19"/>
      <c r="D2377" s="19"/>
    </row>
    <row r="2378" spans="2:4" x14ac:dyDescent="0.2">
      <c r="B2378" s="19"/>
      <c r="C2378" s="19"/>
      <c r="D2378" s="19"/>
    </row>
    <row r="2379" spans="2:4" x14ac:dyDescent="0.2">
      <c r="B2379" s="19"/>
      <c r="C2379" s="19"/>
      <c r="D2379" s="19"/>
    </row>
    <row r="2380" spans="2:4" x14ac:dyDescent="0.2">
      <c r="B2380" s="19"/>
      <c r="C2380" s="19"/>
      <c r="D2380" s="19"/>
    </row>
    <row r="2381" spans="2:4" x14ac:dyDescent="0.2">
      <c r="B2381" s="19"/>
      <c r="C2381" s="19"/>
      <c r="D2381" s="19"/>
    </row>
    <row r="2382" spans="2:4" x14ac:dyDescent="0.2">
      <c r="B2382" s="19"/>
      <c r="C2382" s="19"/>
      <c r="D2382" s="19"/>
    </row>
    <row r="2383" spans="2:4" x14ac:dyDescent="0.2">
      <c r="B2383" s="19"/>
      <c r="C2383" s="19"/>
      <c r="D2383" s="19"/>
    </row>
    <row r="2384" spans="2:4" x14ac:dyDescent="0.2">
      <c r="B2384" s="19"/>
      <c r="C2384" s="19"/>
      <c r="D2384" s="19"/>
    </row>
    <row r="2385" spans="2:4" x14ac:dyDescent="0.2">
      <c r="B2385" s="19"/>
      <c r="C2385" s="19"/>
      <c r="D2385" s="19"/>
    </row>
    <row r="2386" spans="2:4" x14ac:dyDescent="0.2">
      <c r="B2386" s="19"/>
      <c r="C2386" s="19"/>
      <c r="D2386" s="19"/>
    </row>
    <row r="2387" spans="2:4" x14ac:dyDescent="0.2">
      <c r="B2387" s="19"/>
      <c r="C2387" s="19"/>
      <c r="D2387" s="19"/>
    </row>
    <row r="2388" spans="2:4" x14ac:dyDescent="0.2">
      <c r="B2388" s="19"/>
      <c r="C2388" s="19"/>
      <c r="D2388" s="19"/>
    </row>
    <row r="2389" spans="2:4" x14ac:dyDescent="0.2">
      <c r="B2389" s="19"/>
      <c r="C2389" s="19"/>
      <c r="D2389" s="19"/>
    </row>
    <row r="2390" spans="2:4" x14ac:dyDescent="0.2">
      <c r="B2390" s="19"/>
      <c r="C2390" s="19"/>
      <c r="D2390" s="19"/>
    </row>
    <row r="2391" spans="2:4" x14ac:dyDescent="0.2">
      <c r="B2391" s="19"/>
      <c r="C2391" s="19"/>
      <c r="D2391" s="19"/>
    </row>
    <row r="2392" spans="2:4" x14ac:dyDescent="0.2">
      <c r="B2392" s="19"/>
      <c r="C2392" s="19"/>
      <c r="D2392" s="19"/>
    </row>
    <row r="2393" spans="2:4" x14ac:dyDescent="0.2">
      <c r="B2393" s="19"/>
      <c r="C2393" s="19"/>
      <c r="D2393" s="19"/>
    </row>
    <row r="2394" spans="2:4" x14ac:dyDescent="0.2">
      <c r="B2394" s="19"/>
      <c r="C2394" s="19"/>
      <c r="D2394" s="19"/>
    </row>
    <row r="2395" spans="2:4" x14ac:dyDescent="0.2">
      <c r="B2395" s="19"/>
      <c r="C2395" s="19"/>
      <c r="D2395" s="19"/>
    </row>
    <row r="2396" spans="2:4" x14ac:dyDescent="0.2">
      <c r="B2396" s="19"/>
      <c r="C2396" s="19"/>
      <c r="D2396" s="19"/>
    </row>
    <row r="2397" spans="2:4" x14ac:dyDescent="0.2">
      <c r="B2397" s="19"/>
      <c r="C2397" s="19"/>
      <c r="D2397" s="19"/>
    </row>
    <row r="2398" spans="2:4" x14ac:dyDescent="0.2">
      <c r="B2398" s="19"/>
      <c r="C2398" s="19"/>
      <c r="D2398" s="19"/>
    </row>
    <row r="2399" spans="2:4" x14ac:dyDescent="0.2">
      <c r="B2399" s="19"/>
      <c r="C2399" s="19"/>
      <c r="D2399" s="19"/>
    </row>
    <row r="2400" spans="2:4" x14ac:dyDescent="0.2">
      <c r="B2400" s="19"/>
      <c r="C2400" s="19"/>
      <c r="D2400" s="19"/>
    </row>
    <row r="2401" spans="2:4" x14ac:dyDescent="0.2">
      <c r="B2401" s="19"/>
      <c r="C2401" s="19"/>
      <c r="D2401" s="19"/>
    </row>
    <row r="2402" spans="2:4" x14ac:dyDescent="0.2">
      <c r="B2402" s="19"/>
      <c r="C2402" s="19"/>
      <c r="D2402" s="19"/>
    </row>
    <row r="2403" spans="2:4" x14ac:dyDescent="0.2">
      <c r="B2403" s="19"/>
      <c r="C2403" s="19"/>
      <c r="D2403" s="19"/>
    </row>
    <row r="2404" spans="2:4" x14ac:dyDescent="0.2">
      <c r="B2404" s="19"/>
      <c r="C2404" s="19"/>
      <c r="D2404" s="19"/>
    </row>
    <row r="2405" spans="2:4" x14ac:dyDescent="0.2">
      <c r="B2405" s="19"/>
      <c r="C2405" s="19"/>
      <c r="D2405" s="19"/>
    </row>
    <row r="2406" spans="2:4" x14ac:dyDescent="0.2">
      <c r="B2406" s="19"/>
      <c r="C2406" s="19"/>
      <c r="D2406" s="19"/>
    </row>
    <row r="2407" spans="2:4" x14ac:dyDescent="0.2">
      <c r="B2407" s="19"/>
      <c r="C2407" s="19"/>
      <c r="D2407" s="19"/>
    </row>
    <row r="2408" spans="2:4" x14ac:dyDescent="0.2">
      <c r="B2408" s="19"/>
      <c r="C2408" s="19"/>
      <c r="D2408" s="19"/>
    </row>
    <row r="2409" spans="2:4" x14ac:dyDescent="0.2">
      <c r="B2409" s="19"/>
      <c r="C2409" s="19"/>
      <c r="D2409" s="19"/>
    </row>
    <row r="2410" spans="2:4" x14ac:dyDescent="0.2">
      <c r="B2410" s="19"/>
      <c r="C2410" s="19"/>
      <c r="D2410" s="19"/>
    </row>
    <row r="2411" spans="2:4" x14ac:dyDescent="0.2">
      <c r="B2411" s="19"/>
      <c r="C2411" s="19"/>
      <c r="D2411" s="19"/>
    </row>
    <row r="2412" spans="2:4" x14ac:dyDescent="0.2">
      <c r="B2412" s="19"/>
      <c r="C2412" s="19"/>
      <c r="D2412" s="19"/>
    </row>
    <row r="2413" spans="2:4" x14ac:dyDescent="0.2">
      <c r="B2413" s="19"/>
      <c r="C2413" s="19"/>
      <c r="D2413" s="19"/>
    </row>
    <row r="2414" spans="2:4" x14ac:dyDescent="0.2">
      <c r="B2414" s="19"/>
      <c r="C2414" s="19"/>
      <c r="D2414" s="19"/>
    </row>
    <row r="2415" spans="2:4" x14ac:dyDescent="0.2">
      <c r="B2415" s="19"/>
      <c r="C2415" s="19"/>
      <c r="D2415" s="19"/>
    </row>
    <row r="2416" spans="2:4" x14ac:dyDescent="0.2">
      <c r="B2416" s="19"/>
      <c r="C2416" s="19"/>
      <c r="D2416" s="19"/>
    </row>
    <row r="2417" spans="2:4" x14ac:dyDescent="0.2">
      <c r="B2417" s="19"/>
      <c r="C2417" s="19"/>
      <c r="D2417" s="19"/>
    </row>
    <row r="2418" spans="2:4" x14ac:dyDescent="0.2">
      <c r="B2418" s="19"/>
      <c r="C2418" s="19"/>
      <c r="D2418" s="19"/>
    </row>
    <row r="2419" spans="2:4" x14ac:dyDescent="0.2">
      <c r="B2419" s="19"/>
      <c r="C2419" s="19"/>
      <c r="D2419" s="19"/>
    </row>
    <row r="2420" spans="2:4" x14ac:dyDescent="0.2">
      <c r="B2420" s="19"/>
      <c r="C2420" s="19"/>
      <c r="D2420" s="19"/>
    </row>
    <row r="2421" spans="2:4" x14ac:dyDescent="0.2">
      <c r="B2421" s="19"/>
      <c r="C2421" s="19"/>
      <c r="D2421" s="19"/>
    </row>
    <row r="2422" spans="2:4" x14ac:dyDescent="0.2">
      <c r="B2422" s="19"/>
      <c r="C2422" s="19"/>
      <c r="D2422" s="19"/>
    </row>
    <row r="2423" spans="2:4" x14ac:dyDescent="0.2">
      <c r="B2423" s="19"/>
      <c r="C2423" s="19"/>
      <c r="D2423" s="19"/>
    </row>
  </sheetData>
  <mergeCells count="136">
    <mergeCell ref="GL1:GN1"/>
    <mergeCell ref="FW2:FY2"/>
    <mergeCell ref="FW1:FY1"/>
    <mergeCell ref="FZ2:GB2"/>
    <mergeCell ref="FZ1:GB1"/>
    <mergeCell ref="GC2:GE2"/>
    <mergeCell ref="GC1:GE1"/>
    <mergeCell ref="GF2:GH2"/>
    <mergeCell ref="GF1:GH1"/>
    <mergeCell ref="GI2:GK2"/>
    <mergeCell ref="GI1:GK1"/>
    <mergeCell ref="CH1:CJ1"/>
    <mergeCell ref="CK1:CM1"/>
    <mergeCell ref="CN1:CP1"/>
    <mergeCell ref="CQ1:CS1"/>
    <mergeCell ref="DI1:DK1"/>
    <mergeCell ref="DL1:DN1"/>
    <mergeCell ref="DO1:DQ1"/>
    <mergeCell ref="CT1:CV1"/>
    <mergeCell ref="CW1:CY1"/>
    <mergeCell ref="CZ1:DB1"/>
    <mergeCell ref="DC1:DE1"/>
    <mergeCell ref="DF1:DH1"/>
    <mergeCell ref="BG1:BI1"/>
    <mergeCell ref="BJ1:BL1"/>
    <mergeCell ref="BM1:BO1"/>
    <mergeCell ref="BP1:BR1"/>
    <mergeCell ref="BS1:BU1"/>
    <mergeCell ref="BV1:BX1"/>
    <mergeCell ref="BY1:CA1"/>
    <mergeCell ref="CB1:CD1"/>
    <mergeCell ref="CE1:CG1"/>
    <mergeCell ref="DF2:DH2"/>
    <mergeCell ref="DI2:DK2"/>
    <mergeCell ref="DL2:DN2"/>
    <mergeCell ref="DO2:DQ2"/>
    <mergeCell ref="DR1:DT2"/>
    <mergeCell ref="B1:D1"/>
    <mergeCell ref="E1:G1"/>
    <mergeCell ref="H1:J1"/>
    <mergeCell ref="K1:M1"/>
    <mergeCell ref="N1:P1"/>
    <mergeCell ref="Q1:S1"/>
    <mergeCell ref="T1:V1"/>
    <mergeCell ref="W1:Y1"/>
    <mergeCell ref="Z1:AB1"/>
    <mergeCell ref="AC1:AE1"/>
    <mergeCell ref="AF1:AH1"/>
    <mergeCell ref="AI1:AK1"/>
    <mergeCell ref="AL1:AN1"/>
    <mergeCell ref="AO1:AQ1"/>
    <mergeCell ref="AR1:AT1"/>
    <mergeCell ref="AU1:AW1"/>
    <mergeCell ref="AX1:AZ1"/>
    <mergeCell ref="BA1:BC1"/>
    <mergeCell ref="BD1:BF1"/>
    <mergeCell ref="CE2:CG2"/>
    <mergeCell ref="CH2:CJ2"/>
    <mergeCell ref="CK2:CM2"/>
    <mergeCell ref="CN2:CP2"/>
    <mergeCell ref="CQ2:CS2"/>
    <mergeCell ref="CT2:CV2"/>
    <mergeCell ref="CW2:CY2"/>
    <mergeCell ref="CZ2:DB2"/>
    <mergeCell ref="DC2:DE2"/>
    <mergeCell ref="BD2:BF2"/>
    <mergeCell ref="BG2:BI2"/>
    <mergeCell ref="BJ2:BL2"/>
    <mergeCell ref="BM2:BO2"/>
    <mergeCell ref="BP2:BR2"/>
    <mergeCell ref="BS2:BU2"/>
    <mergeCell ref="BV2:BX2"/>
    <mergeCell ref="BY2:CA2"/>
    <mergeCell ref="CB2:CD2"/>
    <mergeCell ref="DU1:DW1"/>
    <mergeCell ref="DX1:DZ1"/>
    <mergeCell ref="DX2:DZ2"/>
    <mergeCell ref="EA1:EC1"/>
    <mergeCell ref="EA2:EC2"/>
    <mergeCell ref="B2:D2"/>
    <mergeCell ref="E2:G2"/>
    <mergeCell ref="H2:J2"/>
    <mergeCell ref="K2:M2"/>
    <mergeCell ref="N2:P2"/>
    <mergeCell ref="Q2:S2"/>
    <mergeCell ref="T2:V2"/>
    <mergeCell ref="W2:Y2"/>
    <mergeCell ref="Z2:AB2"/>
    <mergeCell ref="AC2:AE2"/>
    <mergeCell ref="AF2:AH2"/>
    <mergeCell ref="AI2:AK2"/>
    <mergeCell ref="DU2:DW2"/>
    <mergeCell ref="AL2:AN2"/>
    <mergeCell ref="AO2:AQ2"/>
    <mergeCell ref="AR2:AT2"/>
    <mergeCell ref="AU2:AW2"/>
    <mergeCell ref="AX2:AZ2"/>
    <mergeCell ref="BA2:BC2"/>
    <mergeCell ref="EV1:EX2"/>
    <mergeCell ref="EM1:EO1"/>
    <mergeCell ref="EM2:EO2"/>
    <mergeCell ref="EP1:ER1"/>
    <mergeCell ref="EP2:ER2"/>
    <mergeCell ref="ES2:EU2"/>
    <mergeCell ref="ES1:EU1"/>
    <mergeCell ref="FE2:FG2"/>
    <mergeCell ref="ED1:EF1"/>
    <mergeCell ref="ED2:EF2"/>
    <mergeCell ref="EG1:EI1"/>
    <mergeCell ref="EG2:EI2"/>
    <mergeCell ref="EJ1:EL1"/>
    <mergeCell ref="EJ2:EL2"/>
    <mergeCell ref="HA1:HC2"/>
    <mergeCell ref="GO2:GQ2"/>
    <mergeCell ref="GO1:GQ1"/>
    <mergeCell ref="GR1:GT1"/>
    <mergeCell ref="GR2:GT2"/>
    <mergeCell ref="GU1:GW1"/>
    <mergeCell ref="GU2:GW2"/>
    <mergeCell ref="GX1:GZ2"/>
    <mergeCell ref="EY2:FA2"/>
    <mergeCell ref="EY1:FA1"/>
    <mergeCell ref="FB1:FD1"/>
    <mergeCell ref="FB2:FD2"/>
    <mergeCell ref="FE1:FG1"/>
    <mergeCell ref="FH2:FJ2"/>
    <mergeCell ref="FH1:FJ1"/>
    <mergeCell ref="FK2:FM2"/>
    <mergeCell ref="FK1:FM1"/>
    <mergeCell ref="FN2:FP2"/>
    <mergeCell ref="FN1:FP1"/>
    <mergeCell ref="FQ2:FS2"/>
    <mergeCell ref="FQ1:FS1"/>
    <mergeCell ref="FT2:FV2"/>
    <mergeCell ref="FT1:FV1"/>
    <mergeCell ref="GL2:GN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2019. évi költségvetés
 bevételi és kiadási előirányzatai címrendenként
&amp;R&amp;"Times New Roman,Félkövér"2. melléklet a
 ......önkormányzati rendelethez
eFt-ban&amp;"MS Sans Serif,Normál"
</oddHeader>
    <oddFooter>&amp;R
&amp;P</oddFooter>
  </headerFooter>
  <colBreaks count="11" manualBreakCount="11">
    <brk id="19" max="68" man="1"/>
    <brk id="28" max="68" man="1"/>
    <brk id="124" max="68" man="1"/>
    <brk id="133" max="68" man="1"/>
    <brk id="142" max="68" man="1"/>
    <brk id="151" max="68" man="1"/>
    <brk id="169" max="68" man="1"/>
    <brk id="178" max="68" man="1"/>
    <brk id="187" max="68" man="1"/>
    <brk id="196" max="68" man="1"/>
    <brk id="205" max="6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6" topLeftCell="CU13" activePane="bottomRight" state="frozen"/>
      <selection activeCell="DU75" sqref="DU75"/>
      <selection pane="topRight" activeCell="DU75" sqref="DU75"/>
      <selection pane="bottomLeft" activeCell="DU75" sqref="DU75"/>
      <selection pane="bottomRight" activeCell="DD24" sqref="DD24"/>
    </sheetView>
  </sheetViews>
  <sheetFormatPr defaultColWidth="10.7109375" defaultRowHeight="12.75" x14ac:dyDescent="0.2"/>
  <cols>
    <col min="1" max="1" width="55.7109375" style="18" customWidth="1"/>
    <col min="2" max="4" width="9.7109375" style="25" customWidth="1"/>
    <col min="5" max="121" width="9.7109375" style="19" customWidth="1"/>
    <col min="122" max="124" width="9.7109375" style="20" customWidth="1"/>
    <col min="125" max="151" width="9.7109375" style="19" customWidth="1"/>
    <col min="152" max="154" width="9.7109375" style="20" customWidth="1"/>
    <col min="155" max="193" width="9.7109375" style="19" customWidth="1"/>
    <col min="194" max="209" width="9.7109375" style="20" customWidth="1"/>
    <col min="210" max="211" width="9.7109375" style="8" customWidth="1"/>
    <col min="212" max="213" width="14.7109375" style="8" customWidth="1"/>
    <col min="214" max="16384" width="10.7109375" style="8"/>
  </cols>
  <sheetData>
    <row r="1" spans="1:211" s="1" customFormat="1" ht="13.9" customHeight="1" x14ac:dyDescent="0.2">
      <c r="A1" s="108" t="s">
        <v>640</v>
      </c>
      <c r="B1" s="967">
        <v>11101</v>
      </c>
      <c r="C1" s="968"/>
      <c r="D1" s="969"/>
      <c r="E1" s="967">
        <v>11102</v>
      </c>
      <c r="F1" s="968"/>
      <c r="G1" s="969"/>
      <c r="H1" s="967">
        <v>11103</v>
      </c>
      <c r="I1" s="968"/>
      <c r="J1" s="969"/>
      <c r="K1" s="967">
        <v>11104</v>
      </c>
      <c r="L1" s="968"/>
      <c r="M1" s="969"/>
      <c r="N1" s="967">
        <v>11105</v>
      </c>
      <c r="O1" s="968"/>
      <c r="P1" s="969"/>
      <c r="Q1" s="967" t="s">
        <v>1</v>
      </c>
      <c r="R1" s="968"/>
      <c r="S1" s="969"/>
      <c r="T1" s="967" t="s">
        <v>2</v>
      </c>
      <c r="U1" s="968"/>
      <c r="V1" s="969"/>
      <c r="W1" s="967" t="s">
        <v>3</v>
      </c>
      <c r="X1" s="968"/>
      <c r="Y1" s="969"/>
      <c r="Z1" s="967" t="s">
        <v>4</v>
      </c>
      <c r="AA1" s="968"/>
      <c r="AB1" s="969"/>
      <c r="AC1" s="967" t="s">
        <v>5</v>
      </c>
      <c r="AD1" s="968"/>
      <c r="AE1" s="969"/>
      <c r="AF1" s="967">
        <v>11201</v>
      </c>
      <c r="AG1" s="968"/>
      <c r="AH1" s="969"/>
      <c r="AI1" s="967">
        <v>11301</v>
      </c>
      <c r="AJ1" s="968"/>
      <c r="AK1" s="969"/>
      <c r="AL1" s="967">
        <v>11303</v>
      </c>
      <c r="AM1" s="968"/>
      <c r="AN1" s="969"/>
      <c r="AO1" s="967">
        <v>11401</v>
      </c>
      <c r="AP1" s="968"/>
      <c r="AQ1" s="969"/>
      <c r="AR1" s="967">
        <v>11402</v>
      </c>
      <c r="AS1" s="968"/>
      <c r="AT1" s="969"/>
      <c r="AU1" s="967" t="s">
        <v>6</v>
      </c>
      <c r="AV1" s="968"/>
      <c r="AW1" s="969"/>
      <c r="AX1" s="967" t="s">
        <v>7</v>
      </c>
      <c r="AY1" s="968"/>
      <c r="AZ1" s="969"/>
      <c r="BA1" s="967">
        <v>11405</v>
      </c>
      <c r="BB1" s="968"/>
      <c r="BC1" s="969"/>
      <c r="BD1" s="967">
        <v>11406</v>
      </c>
      <c r="BE1" s="968"/>
      <c r="BF1" s="969"/>
      <c r="BG1" s="967">
        <v>11407</v>
      </c>
      <c r="BH1" s="968"/>
      <c r="BI1" s="969"/>
      <c r="BJ1" s="967">
        <v>11501</v>
      </c>
      <c r="BK1" s="968"/>
      <c r="BL1" s="969"/>
      <c r="BM1" s="967">
        <v>11502</v>
      </c>
      <c r="BN1" s="968"/>
      <c r="BO1" s="969"/>
      <c r="BP1" s="967">
        <v>11601</v>
      </c>
      <c r="BQ1" s="968"/>
      <c r="BR1" s="969"/>
      <c r="BS1" s="967" t="s">
        <v>8</v>
      </c>
      <c r="BT1" s="968"/>
      <c r="BU1" s="969"/>
      <c r="BV1" s="967" t="s">
        <v>9</v>
      </c>
      <c r="BW1" s="968"/>
      <c r="BX1" s="969"/>
      <c r="BY1" s="967" t="s">
        <v>10</v>
      </c>
      <c r="BZ1" s="968"/>
      <c r="CA1" s="969"/>
      <c r="CB1" s="967" t="s">
        <v>11</v>
      </c>
      <c r="CC1" s="968"/>
      <c r="CD1" s="969"/>
      <c r="CE1" s="967">
        <v>11602</v>
      </c>
      <c r="CF1" s="968"/>
      <c r="CG1" s="969"/>
      <c r="CH1" s="967">
        <v>11603</v>
      </c>
      <c r="CI1" s="968"/>
      <c r="CJ1" s="969"/>
      <c r="CK1" s="967">
        <v>11604</v>
      </c>
      <c r="CL1" s="968"/>
      <c r="CM1" s="969"/>
      <c r="CN1" s="967">
        <v>11605</v>
      </c>
      <c r="CO1" s="968"/>
      <c r="CP1" s="969"/>
      <c r="CQ1" s="967">
        <v>11701</v>
      </c>
      <c r="CR1" s="968"/>
      <c r="CS1" s="969"/>
      <c r="CT1" s="967">
        <v>11702</v>
      </c>
      <c r="CU1" s="968"/>
      <c r="CV1" s="969"/>
      <c r="CW1" s="967">
        <v>11703</v>
      </c>
      <c r="CX1" s="968"/>
      <c r="CY1" s="969"/>
      <c r="CZ1" s="967">
        <v>11704</v>
      </c>
      <c r="DA1" s="968"/>
      <c r="DB1" s="969"/>
      <c r="DC1" s="967">
        <v>11705</v>
      </c>
      <c r="DD1" s="968"/>
      <c r="DE1" s="969"/>
      <c r="DF1" s="967" t="s">
        <v>12</v>
      </c>
      <c r="DG1" s="968"/>
      <c r="DH1" s="969"/>
      <c r="DI1" s="967" t="s">
        <v>13</v>
      </c>
      <c r="DJ1" s="968"/>
      <c r="DK1" s="969"/>
      <c r="DL1" s="967">
        <v>11803</v>
      </c>
      <c r="DM1" s="968"/>
      <c r="DN1" s="969"/>
      <c r="DO1" s="967">
        <v>11805</v>
      </c>
      <c r="DP1" s="968"/>
      <c r="DQ1" s="969"/>
      <c r="DR1" s="1129" t="s">
        <v>436</v>
      </c>
      <c r="DS1" s="1130"/>
      <c r="DT1" s="1131"/>
      <c r="DU1" s="967">
        <v>12102</v>
      </c>
      <c r="DV1" s="968"/>
      <c r="DW1" s="969"/>
      <c r="DX1" s="967">
        <v>12103</v>
      </c>
      <c r="DY1" s="968"/>
      <c r="DZ1" s="969"/>
      <c r="EA1" s="967">
        <v>12104</v>
      </c>
      <c r="EB1" s="968"/>
      <c r="EC1" s="969"/>
      <c r="ED1" s="967" t="s">
        <v>14</v>
      </c>
      <c r="EE1" s="968"/>
      <c r="EF1" s="969"/>
      <c r="EG1" s="967" t="s">
        <v>15</v>
      </c>
      <c r="EH1" s="968"/>
      <c r="EI1" s="969"/>
      <c r="EJ1" s="967" t="s">
        <v>16</v>
      </c>
      <c r="EK1" s="968"/>
      <c r="EL1" s="969"/>
      <c r="EM1" s="967" t="s">
        <v>17</v>
      </c>
      <c r="EN1" s="968"/>
      <c r="EO1" s="969"/>
      <c r="EP1" s="967">
        <v>12202</v>
      </c>
      <c r="EQ1" s="968"/>
      <c r="ER1" s="969"/>
      <c r="ES1" s="967">
        <v>12203</v>
      </c>
      <c r="ET1" s="968"/>
      <c r="EU1" s="969"/>
      <c r="EV1" s="1129" t="s">
        <v>64</v>
      </c>
      <c r="EW1" s="1130"/>
      <c r="EX1" s="1131"/>
      <c r="EY1" s="967">
        <v>40101</v>
      </c>
      <c r="EZ1" s="968"/>
      <c r="FA1" s="969"/>
      <c r="FB1" s="967" t="s">
        <v>18</v>
      </c>
      <c r="FC1" s="968"/>
      <c r="FD1" s="969"/>
      <c r="FE1" s="967" t="s">
        <v>19</v>
      </c>
      <c r="FF1" s="968"/>
      <c r="FG1" s="969"/>
      <c r="FH1" s="967" t="s">
        <v>20</v>
      </c>
      <c r="FI1" s="968"/>
      <c r="FJ1" s="969"/>
      <c r="FK1" s="967">
        <v>40103</v>
      </c>
      <c r="FL1" s="968"/>
      <c r="FM1" s="969"/>
      <c r="FN1" s="967" t="s">
        <v>21</v>
      </c>
      <c r="FO1" s="968"/>
      <c r="FP1" s="969"/>
      <c r="FQ1" s="967" t="s">
        <v>22</v>
      </c>
      <c r="FR1" s="968"/>
      <c r="FS1" s="969"/>
      <c r="FT1" s="967">
        <v>40105</v>
      </c>
      <c r="FU1" s="968"/>
      <c r="FV1" s="969"/>
      <c r="FW1" s="967">
        <v>40106</v>
      </c>
      <c r="FX1" s="968"/>
      <c r="FY1" s="969"/>
      <c r="FZ1" s="967">
        <v>40107</v>
      </c>
      <c r="GA1" s="968"/>
      <c r="GB1" s="969"/>
      <c r="GC1" s="967">
        <v>40108</v>
      </c>
      <c r="GD1" s="968"/>
      <c r="GE1" s="969"/>
      <c r="GF1" s="967">
        <v>40109</v>
      </c>
      <c r="GG1" s="968"/>
      <c r="GH1" s="969"/>
      <c r="GI1" s="967">
        <v>40110</v>
      </c>
      <c r="GJ1" s="968"/>
      <c r="GK1" s="969"/>
      <c r="GL1" s="1135">
        <v>40100</v>
      </c>
      <c r="GM1" s="1136"/>
      <c r="GN1" s="1137"/>
      <c r="GO1" s="967" t="s">
        <v>23</v>
      </c>
      <c r="GP1" s="968"/>
      <c r="GQ1" s="969"/>
      <c r="GR1" s="988">
        <v>50100</v>
      </c>
      <c r="GS1" s="989"/>
      <c r="GT1" s="990"/>
      <c r="GU1" s="988" t="s">
        <v>24</v>
      </c>
      <c r="GV1" s="989"/>
      <c r="GW1" s="990"/>
      <c r="GX1" s="985" t="s">
        <v>358</v>
      </c>
      <c r="GY1" s="986"/>
      <c r="GZ1" s="986"/>
      <c r="HA1" s="1138" t="s">
        <v>77</v>
      </c>
      <c r="HB1" s="986"/>
      <c r="HC1" s="987"/>
    </row>
    <row r="2" spans="1:211" s="3" customFormat="1" ht="132" customHeight="1" x14ac:dyDescent="0.2">
      <c r="A2" s="505" t="s">
        <v>26</v>
      </c>
      <c r="B2" s="970" t="s">
        <v>27</v>
      </c>
      <c r="C2" s="971"/>
      <c r="D2" s="972"/>
      <c r="E2" s="970" t="s">
        <v>28</v>
      </c>
      <c r="F2" s="971"/>
      <c r="G2" s="972"/>
      <c r="H2" s="970" t="s">
        <v>29</v>
      </c>
      <c r="I2" s="971"/>
      <c r="J2" s="972"/>
      <c r="K2" s="970" t="s">
        <v>319</v>
      </c>
      <c r="L2" s="971"/>
      <c r="M2" s="972"/>
      <c r="N2" s="970" t="s">
        <v>30</v>
      </c>
      <c r="O2" s="971"/>
      <c r="P2" s="972"/>
      <c r="Q2" s="970" t="s">
        <v>31</v>
      </c>
      <c r="R2" s="971"/>
      <c r="S2" s="972"/>
      <c r="T2" s="970" t="s">
        <v>32</v>
      </c>
      <c r="U2" s="971"/>
      <c r="V2" s="972"/>
      <c r="W2" s="970" t="s">
        <v>33</v>
      </c>
      <c r="X2" s="971"/>
      <c r="Y2" s="972"/>
      <c r="Z2" s="970" t="s">
        <v>34</v>
      </c>
      <c r="AA2" s="971"/>
      <c r="AB2" s="972"/>
      <c r="AC2" s="970" t="s">
        <v>35</v>
      </c>
      <c r="AD2" s="971"/>
      <c r="AE2" s="972"/>
      <c r="AF2" s="970" t="s">
        <v>36</v>
      </c>
      <c r="AG2" s="971"/>
      <c r="AH2" s="972"/>
      <c r="AI2" s="970" t="s">
        <v>37</v>
      </c>
      <c r="AJ2" s="971"/>
      <c r="AK2" s="972"/>
      <c r="AL2" s="970" t="s">
        <v>38</v>
      </c>
      <c r="AM2" s="971"/>
      <c r="AN2" s="972"/>
      <c r="AO2" s="970" t="s">
        <v>39</v>
      </c>
      <c r="AP2" s="971"/>
      <c r="AQ2" s="972"/>
      <c r="AR2" s="970" t="s">
        <v>454</v>
      </c>
      <c r="AS2" s="971"/>
      <c r="AT2" s="972"/>
      <c r="AU2" s="970" t="s">
        <v>296</v>
      </c>
      <c r="AV2" s="971"/>
      <c r="AW2" s="972"/>
      <c r="AX2" s="970" t="s">
        <v>40</v>
      </c>
      <c r="AY2" s="971"/>
      <c r="AZ2" s="972"/>
      <c r="BA2" s="970" t="s">
        <v>41</v>
      </c>
      <c r="BB2" s="971"/>
      <c r="BC2" s="972"/>
      <c r="BD2" s="970" t="s">
        <v>42</v>
      </c>
      <c r="BE2" s="971"/>
      <c r="BF2" s="972"/>
      <c r="BG2" s="970" t="s">
        <v>43</v>
      </c>
      <c r="BH2" s="971"/>
      <c r="BI2" s="972"/>
      <c r="BJ2" s="970" t="s">
        <v>44</v>
      </c>
      <c r="BK2" s="971"/>
      <c r="BL2" s="972"/>
      <c r="BM2" s="970" t="s">
        <v>282</v>
      </c>
      <c r="BN2" s="971"/>
      <c r="BO2" s="972"/>
      <c r="BP2" s="970" t="s">
        <v>45</v>
      </c>
      <c r="BQ2" s="971"/>
      <c r="BR2" s="972"/>
      <c r="BS2" s="970" t="s">
        <v>46</v>
      </c>
      <c r="BT2" s="971"/>
      <c r="BU2" s="972"/>
      <c r="BV2" s="970" t="s">
        <v>47</v>
      </c>
      <c r="BW2" s="971"/>
      <c r="BX2" s="972"/>
      <c r="BY2" s="970" t="s">
        <v>274</v>
      </c>
      <c r="BZ2" s="971"/>
      <c r="CA2" s="972"/>
      <c r="CB2" s="970" t="s">
        <v>47</v>
      </c>
      <c r="CC2" s="971"/>
      <c r="CD2" s="972"/>
      <c r="CE2" s="973" t="s">
        <v>344</v>
      </c>
      <c r="CF2" s="974"/>
      <c r="CG2" s="975"/>
      <c r="CH2" s="970" t="s">
        <v>48</v>
      </c>
      <c r="CI2" s="971"/>
      <c r="CJ2" s="972"/>
      <c r="CK2" s="970" t="s">
        <v>456</v>
      </c>
      <c r="CL2" s="971"/>
      <c r="CM2" s="972"/>
      <c r="CN2" s="970" t="s">
        <v>816</v>
      </c>
      <c r="CO2" s="971"/>
      <c r="CP2" s="972"/>
      <c r="CQ2" s="970" t="s">
        <v>50</v>
      </c>
      <c r="CR2" s="971"/>
      <c r="CS2" s="972"/>
      <c r="CT2" s="970" t="s">
        <v>51</v>
      </c>
      <c r="CU2" s="971"/>
      <c r="CV2" s="972"/>
      <c r="CW2" s="970" t="s">
        <v>260</v>
      </c>
      <c r="CX2" s="971"/>
      <c r="CY2" s="972"/>
      <c r="CZ2" s="970" t="s">
        <v>52</v>
      </c>
      <c r="DA2" s="971"/>
      <c r="DB2" s="972"/>
      <c r="DC2" s="970" t="s">
        <v>53</v>
      </c>
      <c r="DD2" s="971"/>
      <c r="DE2" s="972"/>
      <c r="DF2" s="970" t="s">
        <v>54</v>
      </c>
      <c r="DG2" s="971"/>
      <c r="DH2" s="972"/>
      <c r="DI2" s="970" t="s">
        <v>55</v>
      </c>
      <c r="DJ2" s="971"/>
      <c r="DK2" s="972"/>
      <c r="DL2" s="970" t="s">
        <v>56</v>
      </c>
      <c r="DM2" s="971"/>
      <c r="DN2" s="972"/>
      <c r="DO2" s="982" t="s">
        <v>57</v>
      </c>
      <c r="DP2" s="983"/>
      <c r="DQ2" s="984"/>
      <c r="DR2" s="1132"/>
      <c r="DS2" s="1133"/>
      <c r="DT2" s="1134"/>
      <c r="DU2" s="970" t="s">
        <v>931</v>
      </c>
      <c r="DV2" s="971"/>
      <c r="DW2" s="972"/>
      <c r="DX2" s="970" t="s">
        <v>58</v>
      </c>
      <c r="DY2" s="971"/>
      <c r="DZ2" s="972"/>
      <c r="EA2" s="970" t="s">
        <v>59</v>
      </c>
      <c r="EB2" s="971"/>
      <c r="EC2" s="972"/>
      <c r="ED2" s="970" t="s">
        <v>60</v>
      </c>
      <c r="EE2" s="971"/>
      <c r="EF2" s="972"/>
      <c r="EG2" s="970" t="s">
        <v>61</v>
      </c>
      <c r="EH2" s="971"/>
      <c r="EI2" s="972"/>
      <c r="EJ2" s="970" t="s">
        <v>62</v>
      </c>
      <c r="EK2" s="971"/>
      <c r="EL2" s="972"/>
      <c r="EM2" s="970" t="s">
        <v>222</v>
      </c>
      <c r="EN2" s="971"/>
      <c r="EO2" s="972"/>
      <c r="EP2" s="970" t="s">
        <v>219</v>
      </c>
      <c r="EQ2" s="971"/>
      <c r="ER2" s="972"/>
      <c r="ES2" s="970" t="s">
        <v>63</v>
      </c>
      <c r="ET2" s="971"/>
      <c r="EU2" s="972"/>
      <c r="EV2" s="1132"/>
      <c r="EW2" s="1133"/>
      <c r="EX2" s="1134"/>
      <c r="EY2" s="970" t="s">
        <v>65</v>
      </c>
      <c r="EZ2" s="971"/>
      <c r="FA2" s="972"/>
      <c r="FB2" s="970" t="s">
        <v>66</v>
      </c>
      <c r="FC2" s="971"/>
      <c r="FD2" s="972"/>
      <c r="FE2" s="970" t="s">
        <v>67</v>
      </c>
      <c r="FF2" s="971"/>
      <c r="FG2" s="972"/>
      <c r="FH2" s="970" t="s">
        <v>68</v>
      </c>
      <c r="FI2" s="971"/>
      <c r="FJ2" s="972"/>
      <c r="FK2" s="970" t="s">
        <v>69</v>
      </c>
      <c r="FL2" s="971"/>
      <c r="FM2" s="972"/>
      <c r="FN2" s="970" t="s">
        <v>70</v>
      </c>
      <c r="FO2" s="971"/>
      <c r="FP2" s="972"/>
      <c r="FQ2" s="970" t="s">
        <v>437</v>
      </c>
      <c r="FR2" s="971"/>
      <c r="FS2" s="972"/>
      <c r="FT2" s="970" t="s">
        <v>71</v>
      </c>
      <c r="FU2" s="971"/>
      <c r="FV2" s="972"/>
      <c r="FW2" s="970" t="s">
        <v>72</v>
      </c>
      <c r="FX2" s="971"/>
      <c r="FY2" s="972"/>
      <c r="FZ2" s="970" t="s">
        <v>201</v>
      </c>
      <c r="GA2" s="971"/>
      <c r="GB2" s="972"/>
      <c r="GC2" s="970" t="s">
        <v>73</v>
      </c>
      <c r="GD2" s="971"/>
      <c r="GE2" s="972"/>
      <c r="GF2" s="970" t="s">
        <v>438</v>
      </c>
      <c r="GG2" s="971"/>
      <c r="GH2" s="972"/>
      <c r="GI2" s="970" t="s">
        <v>439</v>
      </c>
      <c r="GJ2" s="971"/>
      <c r="GK2" s="972"/>
      <c r="GL2" s="1126" t="s">
        <v>74</v>
      </c>
      <c r="GM2" s="1127"/>
      <c r="GN2" s="1128"/>
      <c r="GO2" s="982" t="s">
        <v>75</v>
      </c>
      <c r="GP2" s="983"/>
      <c r="GQ2" s="984"/>
      <c r="GR2" s="982" t="s">
        <v>76</v>
      </c>
      <c r="GS2" s="983"/>
      <c r="GT2" s="984"/>
      <c r="GU2" s="982" t="s">
        <v>357</v>
      </c>
      <c r="GV2" s="983"/>
      <c r="GW2" s="984"/>
      <c r="GX2" s="982"/>
      <c r="GY2" s="983"/>
      <c r="GZ2" s="983"/>
      <c r="HA2" s="1139"/>
      <c r="HB2" s="983"/>
      <c r="HC2" s="1125"/>
    </row>
    <row r="3" spans="1:211" s="3" customFormat="1" ht="15.75" x14ac:dyDescent="0.2">
      <c r="A3" s="505"/>
      <c r="B3" s="905" t="s">
        <v>1123</v>
      </c>
      <c r="C3" s="905" t="s">
        <v>929</v>
      </c>
      <c r="D3" s="905" t="s">
        <v>930</v>
      </c>
      <c r="E3" s="905" t="s">
        <v>1123</v>
      </c>
      <c r="F3" s="905" t="s">
        <v>929</v>
      </c>
      <c r="G3" s="905" t="s">
        <v>930</v>
      </c>
      <c r="H3" s="905" t="s">
        <v>1123</v>
      </c>
      <c r="I3" s="905" t="s">
        <v>929</v>
      </c>
      <c r="J3" s="905" t="s">
        <v>930</v>
      </c>
      <c r="K3" s="905" t="s">
        <v>1123</v>
      </c>
      <c r="L3" s="905" t="s">
        <v>929</v>
      </c>
      <c r="M3" s="905" t="s">
        <v>930</v>
      </c>
      <c r="N3" s="905" t="s">
        <v>1123</v>
      </c>
      <c r="O3" s="905" t="s">
        <v>929</v>
      </c>
      <c r="P3" s="905" t="s">
        <v>930</v>
      </c>
      <c r="Q3" s="905" t="s">
        <v>1123</v>
      </c>
      <c r="R3" s="905" t="s">
        <v>929</v>
      </c>
      <c r="S3" s="905" t="s">
        <v>930</v>
      </c>
      <c r="T3" s="905" t="s">
        <v>1123</v>
      </c>
      <c r="U3" s="905" t="s">
        <v>929</v>
      </c>
      <c r="V3" s="905" t="s">
        <v>930</v>
      </c>
      <c r="W3" s="905" t="s">
        <v>1123</v>
      </c>
      <c r="X3" s="905" t="s">
        <v>929</v>
      </c>
      <c r="Y3" s="905" t="s">
        <v>930</v>
      </c>
      <c r="Z3" s="905" t="s">
        <v>1123</v>
      </c>
      <c r="AA3" s="905" t="s">
        <v>929</v>
      </c>
      <c r="AB3" s="905" t="s">
        <v>930</v>
      </c>
      <c r="AC3" s="905" t="s">
        <v>1123</v>
      </c>
      <c r="AD3" s="905" t="s">
        <v>929</v>
      </c>
      <c r="AE3" s="905" t="s">
        <v>930</v>
      </c>
      <c r="AF3" s="905" t="s">
        <v>1123</v>
      </c>
      <c r="AG3" s="905" t="s">
        <v>929</v>
      </c>
      <c r="AH3" s="905" t="s">
        <v>930</v>
      </c>
      <c r="AI3" s="905" t="s">
        <v>1123</v>
      </c>
      <c r="AJ3" s="905" t="s">
        <v>929</v>
      </c>
      <c r="AK3" s="905" t="s">
        <v>930</v>
      </c>
      <c r="AL3" s="905" t="s">
        <v>1123</v>
      </c>
      <c r="AM3" s="905" t="s">
        <v>929</v>
      </c>
      <c r="AN3" s="905" t="s">
        <v>930</v>
      </c>
      <c r="AO3" s="905" t="s">
        <v>1123</v>
      </c>
      <c r="AP3" s="905" t="s">
        <v>929</v>
      </c>
      <c r="AQ3" s="905" t="s">
        <v>930</v>
      </c>
      <c r="AR3" s="905" t="s">
        <v>1123</v>
      </c>
      <c r="AS3" s="905" t="s">
        <v>929</v>
      </c>
      <c r="AT3" s="905" t="s">
        <v>930</v>
      </c>
      <c r="AU3" s="905" t="s">
        <v>1123</v>
      </c>
      <c r="AV3" s="905" t="s">
        <v>929</v>
      </c>
      <c r="AW3" s="905" t="s">
        <v>930</v>
      </c>
      <c r="AX3" s="905" t="s">
        <v>1123</v>
      </c>
      <c r="AY3" s="905" t="s">
        <v>929</v>
      </c>
      <c r="AZ3" s="905" t="s">
        <v>930</v>
      </c>
      <c r="BA3" s="905" t="s">
        <v>1123</v>
      </c>
      <c r="BB3" s="905" t="s">
        <v>929</v>
      </c>
      <c r="BC3" s="905" t="s">
        <v>930</v>
      </c>
      <c r="BD3" s="905" t="s">
        <v>1123</v>
      </c>
      <c r="BE3" s="905" t="s">
        <v>929</v>
      </c>
      <c r="BF3" s="905" t="s">
        <v>930</v>
      </c>
      <c r="BG3" s="905" t="s">
        <v>1123</v>
      </c>
      <c r="BH3" s="905" t="s">
        <v>929</v>
      </c>
      <c r="BI3" s="905" t="s">
        <v>930</v>
      </c>
      <c r="BJ3" s="905" t="s">
        <v>1123</v>
      </c>
      <c r="BK3" s="905" t="s">
        <v>929</v>
      </c>
      <c r="BL3" s="905" t="s">
        <v>930</v>
      </c>
      <c r="BM3" s="905" t="s">
        <v>1123</v>
      </c>
      <c r="BN3" s="905" t="s">
        <v>929</v>
      </c>
      <c r="BO3" s="905" t="s">
        <v>930</v>
      </c>
      <c r="BP3" s="905" t="s">
        <v>1123</v>
      </c>
      <c r="BQ3" s="905" t="s">
        <v>929</v>
      </c>
      <c r="BR3" s="905" t="s">
        <v>930</v>
      </c>
      <c r="BS3" s="905" t="s">
        <v>1123</v>
      </c>
      <c r="BT3" s="905" t="s">
        <v>929</v>
      </c>
      <c r="BU3" s="905" t="s">
        <v>930</v>
      </c>
      <c r="BV3" s="905" t="s">
        <v>1123</v>
      </c>
      <c r="BW3" s="905" t="s">
        <v>929</v>
      </c>
      <c r="BX3" s="905" t="s">
        <v>930</v>
      </c>
      <c r="BY3" s="905" t="s">
        <v>1123</v>
      </c>
      <c r="BZ3" s="905" t="s">
        <v>929</v>
      </c>
      <c r="CA3" s="905" t="s">
        <v>930</v>
      </c>
      <c r="CB3" s="905" t="s">
        <v>1123</v>
      </c>
      <c r="CC3" s="905" t="s">
        <v>929</v>
      </c>
      <c r="CD3" s="905" t="s">
        <v>930</v>
      </c>
      <c r="CE3" s="905" t="s">
        <v>1123</v>
      </c>
      <c r="CF3" s="905" t="s">
        <v>929</v>
      </c>
      <c r="CG3" s="905" t="s">
        <v>930</v>
      </c>
      <c r="CH3" s="905" t="s">
        <v>1123</v>
      </c>
      <c r="CI3" s="905" t="s">
        <v>929</v>
      </c>
      <c r="CJ3" s="905" t="s">
        <v>930</v>
      </c>
      <c r="CK3" s="905" t="s">
        <v>1123</v>
      </c>
      <c r="CL3" s="905" t="s">
        <v>929</v>
      </c>
      <c r="CM3" s="905" t="s">
        <v>930</v>
      </c>
      <c r="CN3" s="905" t="s">
        <v>1123</v>
      </c>
      <c r="CO3" s="905" t="s">
        <v>929</v>
      </c>
      <c r="CP3" s="905" t="s">
        <v>930</v>
      </c>
      <c r="CQ3" s="905" t="s">
        <v>1123</v>
      </c>
      <c r="CR3" s="905" t="s">
        <v>929</v>
      </c>
      <c r="CS3" s="905" t="s">
        <v>930</v>
      </c>
      <c r="CT3" s="905" t="s">
        <v>1123</v>
      </c>
      <c r="CU3" s="905" t="s">
        <v>929</v>
      </c>
      <c r="CV3" s="905" t="s">
        <v>930</v>
      </c>
      <c r="CW3" s="905" t="s">
        <v>1123</v>
      </c>
      <c r="CX3" s="905" t="s">
        <v>929</v>
      </c>
      <c r="CY3" s="905" t="s">
        <v>930</v>
      </c>
      <c r="CZ3" s="905" t="s">
        <v>1123</v>
      </c>
      <c r="DA3" s="905" t="s">
        <v>929</v>
      </c>
      <c r="DB3" s="905" t="s">
        <v>930</v>
      </c>
      <c r="DC3" s="905" t="s">
        <v>1123</v>
      </c>
      <c r="DD3" s="905" t="s">
        <v>929</v>
      </c>
      <c r="DE3" s="905" t="s">
        <v>930</v>
      </c>
      <c r="DF3" s="905" t="s">
        <v>1123</v>
      </c>
      <c r="DG3" s="905" t="s">
        <v>929</v>
      </c>
      <c r="DH3" s="905" t="s">
        <v>930</v>
      </c>
      <c r="DI3" s="905" t="s">
        <v>1123</v>
      </c>
      <c r="DJ3" s="905" t="s">
        <v>929</v>
      </c>
      <c r="DK3" s="905" t="s">
        <v>930</v>
      </c>
      <c r="DL3" s="905" t="s">
        <v>1123</v>
      </c>
      <c r="DM3" s="905" t="s">
        <v>929</v>
      </c>
      <c r="DN3" s="905" t="s">
        <v>930</v>
      </c>
      <c r="DO3" s="905" t="s">
        <v>1123</v>
      </c>
      <c r="DP3" s="905" t="s">
        <v>929</v>
      </c>
      <c r="DQ3" s="905" t="s">
        <v>930</v>
      </c>
      <c r="DR3" s="905" t="s">
        <v>1123</v>
      </c>
      <c r="DS3" s="905" t="s">
        <v>929</v>
      </c>
      <c r="DT3" s="905" t="s">
        <v>930</v>
      </c>
      <c r="DU3" s="905" t="s">
        <v>1123</v>
      </c>
      <c r="DV3" s="905" t="s">
        <v>929</v>
      </c>
      <c r="DW3" s="905" t="s">
        <v>930</v>
      </c>
      <c r="DX3" s="905" t="s">
        <v>1123</v>
      </c>
      <c r="DY3" s="905" t="s">
        <v>929</v>
      </c>
      <c r="DZ3" s="905" t="s">
        <v>930</v>
      </c>
      <c r="EA3" s="905" t="s">
        <v>1123</v>
      </c>
      <c r="EB3" s="905" t="s">
        <v>929</v>
      </c>
      <c r="EC3" s="905" t="s">
        <v>930</v>
      </c>
      <c r="ED3" s="905" t="s">
        <v>1123</v>
      </c>
      <c r="EE3" s="905" t="s">
        <v>929</v>
      </c>
      <c r="EF3" s="905" t="s">
        <v>930</v>
      </c>
      <c r="EG3" s="905" t="s">
        <v>1123</v>
      </c>
      <c r="EH3" s="905" t="s">
        <v>929</v>
      </c>
      <c r="EI3" s="905" t="s">
        <v>930</v>
      </c>
      <c r="EJ3" s="905" t="s">
        <v>1123</v>
      </c>
      <c r="EK3" s="905" t="s">
        <v>929</v>
      </c>
      <c r="EL3" s="905" t="s">
        <v>930</v>
      </c>
      <c r="EM3" s="905" t="s">
        <v>1123</v>
      </c>
      <c r="EN3" s="905" t="s">
        <v>929</v>
      </c>
      <c r="EO3" s="905" t="s">
        <v>930</v>
      </c>
      <c r="EP3" s="905" t="s">
        <v>1123</v>
      </c>
      <c r="EQ3" s="905" t="s">
        <v>929</v>
      </c>
      <c r="ER3" s="905" t="s">
        <v>930</v>
      </c>
      <c r="ES3" s="905" t="s">
        <v>1123</v>
      </c>
      <c r="ET3" s="905" t="s">
        <v>929</v>
      </c>
      <c r="EU3" s="905" t="s">
        <v>930</v>
      </c>
      <c r="EV3" s="905" t="s">
        <v>1123</v>
      </c>
      <c r="EW3" s="905" t="s">
        <v>929</v>
      </c>
      <c r="EX3" s="905" t="s">
        <v>930</v>
      </c>
      <c r="EY3" s="905" t="s">
        <v>1123</v>
      </c>
      <c r="EZ3" s="905" t="s">
        <v>929</v>
      </c>
      <c r="FA3" s="905" t="s">
        <v>930</v>
      </c>
      <c r="FB3" s="905" t="s">
        <v>1123</v>
      </c>
      <c r="FC3" s="905" t="s">
        <v>929</v>
      </c>
      <c r="FD3" s="905" t="s">
        <v>930</v>
      </c>
      <c r="FE3" s="905" t="s">
        <v>1123</v>
      </c>
      <c r="FF3" s="905" t="s">
        <v>929</v>
      </c>
      <c r="FG3" s="905" t="s">
        <v>930</v>
      </c>
      <c r="FH3" s="905" t="s">
        <v>1123</v>
      </c>
      <c r="FI3" s="905" t="s">
        <v>929</v>
      </c>
      <c r="FJ3" s="905" t="s">
        <v>930</v>
      </c>
      <c r="FK3" s="905" t="s">
        <v>1123</v>
      </c>
      <c r="FL3" s="905" t="s">
        <v>929</v>
      </c>
      <c r="FM3" s="905" t="s">
        <v>930</v>
      </c>
      <c r="FN3" s="905" t="s">
        <v>1123</v>
      </c>
      <c r="FO3" s="905" t="s">
        <v>929</v>
      </c>
      <c r="FP3" s="905" t="s">
        <v>930</v>
      </c>
      <c r="FQ3" s="905" t="s">
        <v>1123</v>
      </c>
      <c r="FR3" s="905" t="s">
        <v>929</v>
      </c>
      <c r="FS3" s="905" t="s">
        <v>930</v>
      </c>
      <c r="FT3" s="905" t="s">
        <v>1123</v>
      </c>
      <c r="FU3" s="905" t="s">
        <v>929</v>
      </c>
      <c r="FV3" s="905" t="s">
        <v>930</v>
      </c>
      <c r="FW3" s="905" t="s">
        <v>1123</v>
      </c>
      <c r="FX3" s="905" t="s">
        <v>929</v>
      </c>
      <c r="FY3" s="905" t="s">
        <v>930</v>
      </c>
      <c r="FZ3" s="905" t="s">
        <v>1123</v>
      </c>
      <c r="GA3" s="905" t="s">
        <v>929</v>
      </c>
      <c r="GB3" s="905" t="s">
        <v>930</v>
      </c>
      <c r="GC3" s="905" t="s">
        <v>1123</v>
      </c>
      <c r="GD3" s="905" t="s">
        <v>929</v>
      </c>
      <c r="GE3" s="905" t="s">
        <v>930</v>
      </c>
      <c r="GF3" s="905" t="s">
        <v>1123</v>
      </c>
      <c r="GG3" s="905" t="s">
        <v>929</v>
      </c>
      <c r="GH3" s="905" t="s">
        <v>930</v>
      </c>
      <c r="GI3" s="905" t="s">
        <v>1123</v>
      </c>
      <c r="GJ3" s="905" t="s">
        <v>929</v>
      </c>
      <c r="GK3" s="905" t="s">
        <v>930</v>
      </c>
      <c r="GL3" s="905" t="s">
        <v>1123</v>
      </c>
      <c r="GM3" s="905" t="s">
        <v>929</v>
      </c>
      <c r="GN3" s="905" t="s">
        <v>930</v>
      </c>
      <c r="GO3" s="905" t="s">
        <v>1123</v>
      </c>
      <c r="GP3" s="905" t="s">
        <v>929</v>
      </c>
      <c r="GQ3" s="905" t="s">
        <v>930</v>
      </c>
      <c r="GR3" s="905" t="s">
        <v>1123</v>
      </c>
      <c r="GS3" s="905" t="s">
        <v>929</v>
      </c>
      <c r="GT3" s="905" t="s">
        <v>930</v>
      </c>
      <c r="GU3" s="905" t="s">
        <v>1123</v>
      </c>
      <c r="GV3" s="905" t="s">
        <v>929</v>
      </c>
      <c r="GW3" s="905" t="s">
        <v>930</v>
      </c>
      <c r="GX3" s="905" t="s">
        <v>1123</v>
      </c>
      <c r="GY3" s="905" t="s">
        <v>929</v>
      </c>
      <c r="GZ3" s="605" t="s">
        <v>930</v>
      </c>
      <c r="HA3" s="917" t="s">
        <v>1123</v>
      </c>
      <c r="HB3" s="905" t="s">
        <v>929</v>
      </c>
      <c r="HC3" s="605" t="s">
        <v>930</v>
      </c>
    </row>
    <row r="4" spans="1:211" s="3" customFormat="1" ht="15.75" x14ac:dyDescent="0.2">
      <c r="A4" s="505"/>
      <c r="B4" s="606"/>
      <c r="C4" s="606"/>
      <c r="D4" s="606"/>
      <c r="E4" s="606"/>
      <c r="F4" s="606"/>
      <c r="G4" s="608"/>
      <c r="H4" s="606"/>
      <c r="I4" s="606"/>
      <c r="J4" s="79"/>
      <c r="K4" s="79"/>
      <c r="L4" s="606"/>
      <c r="M4" s="608"/>
      <c r="N4" s="606"/>
      <c r="O4" s="606"/>
      <c r="P4" s="608"/>
      <c r="Q4" s="79"/>
      <c r="R4" s="606"/>
      <c r="S4" s="79"/>
      <c r="T4" s="606"/>
      <c r="U4" s="606"/>
      <c r="V4" s="608"/>
      <c r="W4" s="606"/>
      <c r="X4" s="606"/>
      <c r="Y4" s="608"/>
      <c r="Z4" s="606"/>
      <c r="AA4" s="606"/>
      <c r="AB4" s="79"/>
      <c r="AC4" s="606"/>
      <c r="AD4" s="606"/>
      <c r="AE4" s="608"/>
      <c r="AF4" s="606"/>
      <c r="AG4" s="606"/>
      <c r="AH4" s="608"/>
      <c r="AI4" s="79"/>
      <c r="AJ4" s="606"/>
      <c r="AK4" s="79"/>
      <c r="AL4" s="606"/>
      <c r="AM4" s="606"/>
      <c r="AN4" s="608"/>
      <c r="AO4" s="606"/>
      <c r="AP4" s="606"/>
      <c r="AQ4" s="608"/>
      <c r="AR4" s="606"/>
      <c r="AS4" s="606"/>
      <c r="AT4" s="79"/>
      <c r="AU4" s="606"/>
      <c r="AV4" s="606"/>
      <c r="AW4" s="608"/>
      <c r="AX4" s="606"/>
      <c r="AY4" s="606"/>
      <c r="AZ4" s="608"/>
      <c r="BA4" s="606"/>
      <c r="BB4" s="606"/>
      <c r="BC4" s="79"/>
      <c r="BD4" s="79"/>
      <c r="BE4" s="606"/>
      <c r="BF4" s="608"/>
      <c r="BG4" s="606"/>
      <c r="BH4" s="606"/>
      <c r="BI4" s="608"/>
      <c r="BJ4" s="606"/>
      <c r="BK4" s="606"/>
      <c r="BL4" s="79"/>
      <c r="BM4" s="606"/>
      <c r="BN4" s="606"/>
      <c r="BO4" s="608"/>
      <c r="BP4" s="606"/>
      <c r="BQ4" s="606"/>
      <c r="BR4" s="608"/>
      <c r="BS4" s="606"/>
      <c r="BT4" s="606"/>
      <c r="BU4" s="79"/>
      <c r="BV4" s="79"/>
      <c r="BW4" s="606"/>
      <c r="BX4" s="608"/>
      <c r="BY4" s="606"/>
      <c r="BZ4" s="606"/>
      <c r="CA4" s="608"/>
      <c r="CB4" s="606"/>
      <c r="CC4" s="606"/>
      <c r="CD4" s="79"/>
      <c r="CE4" s="80"/>
      <c r="CF4" s="80"/>
      <c r="CG4" s="608"/>
      <c r="CH4" s="606"/>
      <c r="CI4" s="606"/>
      <c r="CJ4" s="608"/>
      <c r="CK4" s="606"/>
      <c r="CL4" s="606"/>
      <c r="CM4" s="79"/>
      <c r="CN4" s="79"/>
      <c r="CO4" s="79"/>
      <c r="CP4" s="608"/>
      <c r="CQ4" s="79"/>
      <c r="CR4" s="606"/>
      <c r="CS4" s="608"/>
      <c r="CT4" s="606"/>
      <c r="CU4" s="606"/>
      <c r="CV4" s="79"/>
      <c r="CW4" s="606"/>
      <c r="CX4" s="606"/>
      <c r="CY4" s="608"/>
      <c r="CZ4" s="606"/>
      <c r="DA4" s="606"/>
      <c r="DB4" s="608"/>
      <c r="DC4" s="606"/>
      <c r="DD4" s="606"/>
      <c r="DE4" s="79"/>
      <c r="DF4" s="79"/>
      <c r="DG4" s="606"/>
      <c r="DH4" s="608"/>
      <c r="DI4" s="606"/>
      <c r="DJ4" s="606"/>
      <c r="DK4" s="608"/>
      <c r="DL4" s="606"/>
      <c r="DM4" s="606"/>
      <c r="DN4" s="79"/>
      <c r="DO4" s="81"/>
      <c r="DP4" s="81"/>
      <c r="DQ4" s="608"/>
      <c r="DR4" s="592"/>
      <c r="DS4" s="592"/>
      <c r="DT4" s="613"/>
      <c r="DU4" s="79"/>
      <c r="DV4" s="79"/>
      <c r="DW4" s="608"/>
      <c r="DX4" s="79"/>
      <c r="DY4" s="79"/>
      <c r="DZ4" s="608"/>
      <c r="EA4" s="79"/>
      <c r="EB4" s="606"/>
      <c r="EC4" s="79"/>
      <c r="ED4" s="606"/>
      <c r="EE4" s="606"/>
      <c r="EF4" s="608"/>
      <c r="EG4" s="606"/>
      <c r="EH4" s="606"/>
      <c r="EI4" s="606"/>
      <c r="EJ4" s="79"/>
      <c r="EK4" s="606"/>
      <c r="EL4" s="79"/>
      <c r="EM4" s="606"/>
      <c r="EN4" s="606"/>
      <c r="EO4" s="608"/>
      <c r="EP4" s="79"/>
      <c r="EQ4" s="606"/>
      <c r="ER4" s="608"/>
      <c r="ES4" s="606"/>
      <c r="ET4" s="606"/>
      <c r="EU4" s="79"/>
      <c r="EV4" s="592"/>
      <c r="EW4" s="601"/>
      <c r="EX4" s="601"/>
      <c r="EY4" s="606"/>
      <c r="EZ4" s="606"/>
      <c r="FA4" s="608"/>
      <c r="FB4" s="606"/>
      <c r="FC4" s="606"/>
      <c r="FD4" s="79"/>
      <c r="FE4" s="606"/>
      <c r="FF4" s="606"/>
      <c r="FG4" s="608"/>
      <c r="FH4" s="79"/>
      <c r="FI4" s="606"/>
      <c r="FJ4" s="608"/>
      <c r="FK4" s="606"/>
      <c r="FL4" s="606"/>
      <c r="FM4" s="79"/>
      <c r="FN4" s="606"/>
      <c r="FO4" s="606"/>
      <c r="FP4" s="608"/>
      <c r="FQ4" s="606"/>
      <c r="FR4" s="606"/>
      <c r="FS4" s="608"/>
      <c r="FT4" s="606"/>
      <c r="FU4" s="606"/>
      <c r="FV4" s="79"/>
      <c r="FW4" s="606"/>
      <c r="FX4" s="606"/>
      <c r="FY4" s="608"/>
      <c r="FZ4" s="79"/>
      <c r="GA4" s="606"/>
      <c r="GB4" s="608"/>
      <c r="GC4" s="606"/>
      <c r="GD4" s="606"/>
      <c r="GE4" s="79"/>
      <c r="GF4" s="606"/>
      <c r="GG4" s="606"/>
      <c r="GH4" s="608"/>
      <c r="GI4" s="606"/>
      <c r="GJ4" s="606"/>
      <c r="GK4" s="608"/>
      <c r="GL4" s="604"/>
      <c r="GM4" s="604"/>
      <c r="GN4" s="613"/>
      <c r="GO4" s="81"/>
      <c r="GP4" s="81"/>
      <c r="GQ4" s="608"/>
      <c r="GR4" s="81"/>
      <c r="GS4" s="81"/>
      <c r="GT4" s="608"/>
      <c r="GU4" s="607"/>
      <c r="GV4" s="607"/>
      <c r="GW4" s="79"/>
      <c r="GX4" s="607"/>
      <c r="GY4" s="81"/>
      <c r="GZ4" s="81"/>
      <c r="HA4" s="624"/>
      <c r="HB4" s="603"/>
      <c r="HC4" s="610"/>
    </row>
    <row r="5" spans="1:211" s="3" customFormat="1" ht="16.5" thickBot="1" x14ac:dyDescent="0.25">
      <c r="A5" s="505"/>
      <c r="B5" s="606"/>
      <c r="C5" s="606"/>
      <c r="D5" s="606"/>
      <c r="E5" s="606"/>
      <c r="F5" s="606"/>
      <c r="G5" s="608"/>
      <c r="H5" s="606"/>
      <c r="I5" s="606"/>
      <c r="J5" s="609"/>
      <c r="K5" s="79"/>
      <c r="L5" s="606"/>
      <c r="M5" s="608"/>
      <c r="N5" s="606"/>
      <c r="O5" s="606"/>
      <c r="P5" s="608"/>
      <c r="Q5" s="79"/>
      <c r="R5" s="606"/>
      <c r="S5" s="609"/>
      <c r="T5" s="606"/>
      <c r="U5" s="606"/>
      <c r="V5" s="608"/>
      <c r="W5" s="606"/>
      <c r="X5" s="606"/>
      <c r="Y5" s="608"/>
      <c r="Z5" s="606"/>
      <c r="AA5" s="606"/>
      <c r="AB5" s="609"/>
      <c r="AC5" s="606"/>
      <c r="AD5" s="606"/>
      <c r="AE5" s="608"/>
      <c r="AF5" s="606"/>
      <c r="AG5" s="606"/>
      <c r="AH5" s="608"/>
      <c r="AI5" s="79"/>
      <c r="AJ5" s="606"/>
      <c r="AK5" s="609"/>
      <c r="AL5" s="606"/>
      <c r="AM5" s="606"/>
      <c r="AN5" s="608"/>
      <c r="AO5" s="606"/>
      <c r="AP5" s="606"/>
      <c r="AQ5" s="608"/>
      <c r="AR5" s="606"/>
      <c r="AS5" s="606"/>
      <c r="AT5" s="609"/>
      <c r="AU5" s="606"/>
      <c r="AV5" s="606"/>
      <c r="AW5" s="608"/>
      <c r="AX5" s="606"/>
      <c r="AY5" s="606"/>
      <c r="AZ5" s="608"/>
      <c r="BA5" s="606"/>
      <c r="BB5" s="606"/>
      <c r="BC5" s="609"/>
      <c r="BD5" s="79"/>
      <c r="BE5" s="606"/>
      <c r="BF5" s="608"/>
      <c r="BG5" s="606"/>
      <c r="BH5" s="606"/>
      <c r="BI5" s="608"/>
      <c r="BJ5" s="606"/>
      <c r="BK5" s="606"/>
      <c r="BL5" s="609"/>
      <c r="BM5" s="606"/>
      <c r="BN5" s="606"/>
      <c r="BO5" s="608"/>
      <c r="BP5" s="606"/>
      <c r="BQ5" s="606"/>
      <c r="BR5" s="608"/>
      <c r="BS5" s="606"/>
      <c r="BT5" s="606"/>
      <c r="BU5" s="609"/>
      <c r="BV5" s="79"/>
      <c r="BW5" s="606"/>
      <c r="BX5" s="608"/>
      <c r="BY5" s="606"/>
      <c r="BZ5" s="606"/>
      <c r="CA5" s="608"/>
      <c r="CB5" s="606"/>
      <c r="CC5" s="606"/>
      <c r="CD5" s="609"/>
      <c r="CE5" s="80"/>
      <c r="CF5" s="80"/>
      <c r="CG5" s="608"/>
      <c r="CH5" s="606"/>
      <c r="CI5" s="606"/>
      <c r="CJ5" s="608"/>
      <c r="CK5" s="606"/>
      <c r="CL5" s="606"/>
      <c r="CM5" s="609"/>
      <c r="CN5" s="79"/>
      <c r="CO5" s="79"/>
      <c r="CP5" s="608"/>
      <c r="CQ5" s="79"/>
      <c r="CR5" s="606"/>
      <c r="CS5" s="608"/>
      <c r="CT5" s="606"/>
      <c r="CU5" s="606"/>
      <c r="CV5" s="609"/>
      <c r="CW5" s="606"/>
      <c r="CX5" s="606"/>
      <c r="CY5" s="608"/>
      <c r="CZ5" s="606"/>
      <c r="DA5" s="606"/>
      <c r="DB5" s="608"/>
      <c r="DC5" s="606"/>
      <c r="DD5" s="606"/>
      <c r="DE5" s="609"/>
      <c r="DF5" s="79"/>
      <c r="DG5" s="606"/>
      <c r="DH5" s="608"/>
      <c r="DI5" s="606"/>
      <c r="DJ5" s="606"/>
      <c r="DK5" s="608"/>
      <c r="DL5" s="606"/>
      <c r="DM5" s="606"/>
      <c r="DN5" s="609"/>
      <c r="DO5" s="81"/>
      <c r="DP5" s="81"/>
      <c r="DQ5" s="608"/>
      <c r="DR5" s="592"/>
      <c r="DS5" s="592"/>
      <c r="DT5" s="614"/>
      <c r="DU5" s="79"/>
      <c r="DV5" s="79"/>
      <c r="DW5" s="608"/>
      <c r="DX5" s="79"/>
      <c r="DY5" s="79"/>
      <c r="DZ5" s="608"/>
      <c r="EA5" s="79"/>
      <c r="EB5" s="606"/>
      <c r="EC5" s="609"/>
      <c r="ED5" s="606"/>
      <c r="EE5" s="606"/>
      <c r="EF5" s="608"/>
      <c r="EG5" s="606"/>
      <c r="EH5" s="606"/>
      <c r="EI5" s="606"/>
      <c r="EJ5" s="79"/>
      <c r="EK5" s="606"/>
      <c r="EL5" s="609"/>
      <c r="EM5" s="606"/>
      <c r="EN5" s="606"/>
      <c r="EO5" s="608"/>
      <c r="EP5" s="79"/>
      <c r="EQ5" s="606"/>
      <c r="ER5" s="608"/>
      <c r="ES5" s="606"/>
      <c r="ET5" s="606"/>
      <c r="EU5" s="609"/>
      <c r="EV5" s="592"/>
      <c r="EW5" s="601"/>
      <c r="EX5" s="601"/>
      <c r="EY5" s="606"/>
      <c r="EZ5" s="606"/>
      <c r="FA5" s="608"/>
      <c r="FB5" s="606"/>
      <c r="FC5" s="606"/>
      <c r="FD5" s="609"/>
      <c r="FE5" s="606"/>
      <c r="FF5" s="606"/>
      <c r="FG5" s="608"/>
      <c r="FH5" s="79"/>
      <c r="FI5" s="606"/>
      <c r="FJ5" s="608"/>
      <c r="FK5" s="606"/>
      <c r="FL5" s="606"/>
      <c r="FM5" s="609"/>
      <c r="FN5" s="606"/>
      <c r="FO5" s="606"/>
      <c r="FP5" s="608"/>
      <c r="FQ5" s="606"/>
      <c r="FR5" s="606"/>
      <c r="FS5" s="608"/>
      <c r="FT5" s="606"/>
      <c r="FU5" s="606"/>
      <c r="FV5" s="609"/>
      <c r="FW5" s="606"/>
      <c r="FX5" s="606"/>
      <c r="FY5" s="608"/>
      <c r="FZ5" s="79"/>
      <c r="GA5" s="606"/>
      <c r="GB5" s="608"/>
      <c r="GC5" s="606"/>
      <c r="GD5" s="606"/>
      <c r="GE5" s="609"/>
      <c r="GF5" s="606"/>
      <c r="GG5" s="606"/>
      <c r="GH5" s="608"/>
      <c r="GI5" s="606"/>
      <c r="GJ5" s="606"/>
      <c r="GK5" s="608"/>
      <c r="GL5" s="604"/>
      <c r="GM5" s="604"/>
      <c r="GN5" s="614"/>
      <c r="GO5" s="81"/>
      <c r="GP5" s="81"/>
      <c r="GQ5" s="608"/>
      <c r="GR5" s="81"/>
      <c r="GS5" s="81"/>
      <c r="GT5" s="608"/>
      <c r="GU5" s="607"/>
      <c r="GV5" s="607"/>
      <c r="GW5" s="609"/>
      <c r="GX5" s="607"/>
      <c r="GY5" s="81"/>
      <c r="GZ5" s="81"/>
      <c r="HA5" s="624"/>
      <c r="HB5" s="603"/>
      <c r="HC5" s="611"/>
    </row>
    <row r="6" spans="1:211" s="3" customFormat="1" ht="16.5" thickBot="1" x14ac:dyDescent="0.25">
      <c r="A6" s="109" t="s">
        <v>374</v>
      </c>
      <c r="B6" s="78">
        <f>B26+B53</f>
        <v>124110</v>
      </c>
      <c r="C6" s="78">
        <f t="shared" ref="C6:BN6" si="0">C26+C53</f>
        <v>1711</v>
      </c>
      <c r="D6" s="78">
        <f t="shared" si="0"/>
        <v>125821</v>
      </c>
      <c r="E6" s="78">
        <f t="shared" si="0"/>
        <v>93</v>
      </c>
      <c r="F6" s="78">
        <f t="shared" si="0"/>
        <v>0</v>
      </c>
      <c r="G6" s="78">
        <f t="shared" ref="G6" si="1">G26+G53</f>
        <v>93</v>
      </c>
      <c r="H6" s="78">
        <f t="shared" si="0"/>
        <v>3633</v>
      </c>
      <c r="I6" s="78">
        <f t="shared" si="0"/>
        <v>0</v>
      </c>
      <c r="J6" s="78">
        <f t="shared" ref="J6" si="2">J26+J53</f>
        <v>3633</v>
      </c>
      <c r="K6" s="78">
        <f t="shared" si="0"/>
        <v>6832</v>
      </c>
      <c r="L6" s="78">
        <f t="shared" si="0"/>
        <v>0</v>
      </c>
      <c r="M6" s="78">
        <f t="shared" ref="M6" si="3">M26+M53</f>
        <v>6832</v>
      </c>
      <c r="N6" s="78">
        <f t="shared" si="0"/>
        <v>302230</v>
      </c>
      <c r="O6" s="78">
        <f t="shared" si="0"/>
        <v>35737</v>
      </c>
      <c r="P6" s="78">
        <f t="shared" ref="P6" si="4">P26+P53</f>
        <v>337967</v>
      </c>
      <c r="Q6" s="78">
        <f t="shared" si="0"/>
        <v>159510</v>
      </c>
      <c r="R6" s="78">
        <f t="shared" si="0"/>
        <v>-18944</v>
      </c>
      <c r="S6" s="78">
        <f t="shared" ref="S6" si="5">S26+S53</f>
        <v>140566</v>
      </c>
      <c r="T6" s="78">
        <f t="shared" si="0"/>
        <v>944571</v>
      </c>
      <c r="U6" s="78">
        <f t="shared" si="0"/>
        <v>-20643</v>
      </c>
      <c r="V6" s="78">
        <f t="shared" ref="V6" si="6">V26+V53</f>
        <v>923928</v>
      </c>
      <c r="W6" s="78">
        <f t="shared" si="0"/>
        <v>0</v>
      </c>
      <c r="X6" s="78">
        <f t="shared" si="0"/>
        <v>0</v>
      </c>
      <c r="Y6" s="78">
        <f t="shared" ref="Y6" si="7">Y26+Y53</f>
        <v>0</v>
      </c>
      <c r="Z6" s="78">
        <f t="shared" si="0"/>
        <v>564388</v>
      </c>
      <c r="AA6" s="78">
        <f t="shared" si="0"/>
        <v>19507</v>
      </c>
      <c r="AB6" s="78">
        <f t="shared" ref="AB6" si="8">AB26+AB53</f>
        <v>583895</v>
      </c>
      <c r="AC6" s="78">
        <f t="shared" si="0"/>
        <v>55671</v>
      </c>
      <c r="AD6" s="78">
        <f t="shared" si="0"/>
        <v>0</v>
      </c>
      <c r="AE6" s="78">
        <f t="shared" ref="AE6" si="9">AE26+AE53</f>
        <v>55671</v>
      </c>
      <c r="AF6" s="78">
        <f t="shared" si="0"/>
        <v>3850</v>
      </c>
      <c r="AG6" s="78">
        <f t="shared" si="0"/>
        <v>0</v>
      </c>
      <c r="AH6" s="78">
        <f t="shared" ref="AH6" si="10">AH26+AH53</f>
        <v>3850</v>
      </c>
      <c r="AI6" s="78">
        <f t="shared" si="0"/>
        <v>14789</v>
      </c>
      <c r="AJ6" s="78">
        <f t="shared" si="0"/>
        <v>1000</v>
      </c>
      <c r="AK6" s="78">
        <f t="shared" ref="AK6" si="11">AK26+AK53</f>
        <v>15789</v>
      </c>
      <c r="AL6" s="78">
        <f t="shared" si="0"/>
        <v>76450</v>
      </c>
      <c r="AM6" s="78">
        <f t="shared" si="0"/>
        <v>0</v>
      </c>
      <c r="AN6" s="78">
        <f t="shared" ref="AN6" si="12">AN26+AN53</f>
        <v>76450</v>
      </c>
      <c r="AO6" s="78">
        <f t="shared" si="0"/>
        <v>15591</v>
      </c>
      <c r="AP6" s="78">
        <f t="shared" si="0"/>
        <v>0</v>
      </c>
      <c r="AQ6" s="78">
        <f t="shared" ref="AQ6" si="13">AQ26+AQ53</f>
        <v>15591</v>
      </c>
      <c r="AR6" s="78">
        <f t="shared" si="0"/>
        <v>15000</v>
      </c>
      <c r="AS6" s="78">
        <f t="shared" si="0"/>
        <v>-7500</v>
      </c>
      <c r="AT6" s="78">
        <f t="shared" ref="AT6" si="14">AT26+AT53</f>
        <v>7500</v>
      </c>
      <c r="AU6" s="78">
        <f t="shared" si="0"/>
        <v>67950</v>
      </c>
      <c r="AV6" s="78">
        <f t="shared" si="0"/>
        <v>0</v>
      </c>
      <c r="AW6" s="78">
        <f t="shared" ref="AW6" si="15">AW26+AW53</f>
        <v>67950</v>
      </c>
      <c r="AX6" s="78">
        <f t="shared" si="0"/>
        <v>2520</v>
      </c>
      <c r="AY6" s="78">
        <f t="shared" si="0"/>
        <v>0</v>
      </c>
      <c r="AZ6" s="78">
        <f t="shared" ref="AZ6" si="16">AZ26+AZ53</f>
        <v>2520</v>
      </c>
      <c r="BA6" s="78">
        <f t="shared" si="0"/>
        <v>26537</v>
      </c>
      <c r="BB6" s="78">
        <f t="shared" si="0"/>
        <v>0</v>
      </c>
      <c r="BC6" s="78">
        <f t="shared" ref="BC6" si="17">BC26+BC53</f>
        <v>26537</v>
      </c>
      <c r="BD6" s="78">
        <f t="shared" si="0"/>
        <v>0</v>
      </c>
      <c r="BE6" s="78">
        <f t="shared" si="0"/>
        <v>0</v>
      </c>
      <c r="BF6" s="78">
        <f t="shared" ref="BF6" si="18">BF26+BF53</f>
        <v>0</v>
      </c>
      <c r="BG6" s="78">
        <f t="shared" si="0"/>
        <v>11397</v>
      </c>
      <c r="BH6" s="78">
        <f t="shared" si="0"/>
        <v>0</v>
      </c>
      <c r="BI6" s="78">
        <f t="shared" ref="BI6" si="19">BI26+BI53</f>
        <v>11397</v>
      </c>
      <c r="BJ6" s="78">
        <f t="shared" si="0"/>
        <v>0</v>
      </c>
      <c r="BK6" s="78">
        <f t="shared" si="0"/>
        <v>0</v>
      </c>
      <c r="BL6" s="78">
        <f t="shared" ref="BL6" si="20">BL26+BL53</f>
        <v>0</v>
      </c>
      <c r="BM6" s="78">
        <f t="shared" si="0"/>
        <v>33126</v>
      </c>
      <c r="BN6" s="78">
        <f t="shared" si="0"/>
        <v>521</v>
      </c>
      <c r="BO6" s="78">
        <f t="shared" ref="BO6" si="21">BO26+BO53</f>
        <v>33647</v>
      </c>
      <c r="BP6" s="78">
        <f t="shared" ref="BP6:DZ6" si="22">BP26+BP53</f>
        <v>4026557</v>
      </c>
      <c r="BQ6" s="78">
        <f t="shared" si="22"/>
        <v>338679</v>
      </c>
      <c r="BR6" s="78">
        <f t="shared" si="22"/>
        <v>4365236</v>
      </c>
      <c r="BS6" s="78">
        <f t="shared" si="22"/>
        <v>138952</v>
      </c>
      <c r="BT6" s="78">
        <f t="shared" si="22"/>
        <v>4235</v>
      </c>
      <c r="BU6" s="78">
        <f t="shared" si="22"/>
        <v>143187</v>
      </c>
      <c r="BV6" s="78">
        <f t="shared" si="22"/>
        <v>0</v>
      </c>
      <c r="BW6" s="78">
        <f t="shared" si="22"/>
        <v>0</v>
      </c>
      <c r="BX6" s="78">
        <f t="shared" si="22"/>
        <v>0</v>
      </c>
      <c r="BY6" s="78">
        <f t="shared" si="22"/>
        <v>304671</v>
      </c>
      <c r="BZ6" s="78">
        <f t="shared" si="22"/>
        <v>68599</v>
      </c>
      <c r="CA6" s="78">
        <f t="shared" si="22"/>
        <v>373270</v>
      </c>
      <c r="CB6" s="78">
        <f t="shared" si="22"/>
        <v>0</v>
      </c>
      <c r="CC6" s="78">
        <f t="shared" si="22"/>
        <v>0</v>
      </c>
      <c r="CD6" s="78">
        <f t="shared" si="22"/>
        <v>0</v>
      </c>
      <c r="CE6" s="78">
        <f t="shared" si="22"/>
        <v>1490311</v>
      </c>
      <c r="CF6" s="78">
        <f t="shared" si="22"/>
        <v>-29030</v>
      </c>
      <c r="CG6" s="78">
        <f t="shared" si="22"/>
        <v>1461281</v>
      </c>
      <c r="CH6" s="78">
        <f t="shared" si="22"/>
        <v>563273</v>
      </c>
      <c r="CI6" s="78">
        <f t="shared" si="22"/>
        <v>0</v>
      </c>
      <c r="CJ6" s="78">
        <f t="shared" si="22"/>
        <v>563273</v>
      </c>
      <c r="CK6" s="78">
        <f t="shared" si="22"/>
        <v>1647502</v>
      </c>
      <c r="CL6" s="78">
        <f t="shared" si="22"/>
        <v>-73811</v>
      </c>
      <c r="CM6" s="78">
        <f t="shared" si="22"/>
        <v>1573691</v>
      </c>
      <c r="CN6" s="78">
        <f t="shared" si="22"/>
        <v>1022024</v>
      </c>
      <c r="CO6" s="78">
        <f t="shared" si="22"/>
        <v>30627</v>
      </c>
      <c r="CP6" s="78">
        <f t="shared" si="22"/>
        <v>1052651</v>
      </c>
      <c r="CQ6" s="78">
        <f t="shared" si="22"/>
        <v>0</v>
      </c>
      <c r="CR6" s="78">
        <f t="shared" si="22"/>
        <v>0</v>
      </c>
      <c r="CS6" s="78">
        <f t="shared" si="22"/>
        <v>0</v>
      </c>
      <c r="CT6" s="78">
        <f t="shared" si="22"/>
        <v>1000</v>
      </c>
      <c r="CU6" s="78">
        <f t="shared" si="22"/>
        <v>0</v>
      </c>
      <c r="CV6" s="78">
        <f t="shared" si="22"/>
        <v>1000</v>
      </c>
      <c r="CW6" s="78">
        <f t="shared" si="22"/>
        <v>2500</v>
      </c>
      <c r="CX6" s="78">
        <f t="shared" si="22"/>
        <v>0</v>
      </c>
      <c r="CY6" s="78">
        <f t="shared" si="22"/>
        <v>2500</v>
      </c>
      <c r="CZ6" s="78">
        <f t="shared" si="22"/>
        <v>286245</v>
      </c>
      <c r="DA6" s="78">
        <f t="shared" si="22"/>
        <v>7386</v>
      </c>
      <c r="DB6" s="78">
        <f t="shared" si="22"/>
        <v>293631</v>
      </c>
      <c r="DC6" s="78">
        <f t="shared" si="22"/>
        <v>3300000</v>
      </c>
      <c r="DD6" s="78">
        <f t="shared" si="22"/>
        <v>54523</v>
      </c>
      <c r="DE6" s="78">
        <f t="shared" si="22"/>
        <v>3354523</v>
      </c>
      <c r="DF6" s="78">
        <f t="shared" si="22"/>
        <v>221182</v>
      </c>
      <c r="DG6" s="78">
        <f t="shared" si="22"/>
        <v>0</v>
      </c>
      <c r="DH6" s="78">
        <f t="shared" si="22"/>
        <v>221182</v>
      </c>
      <c r="DI6" s="78">
        <f t="shared" si="22"/>
        <v>43926</v>
      </c>
      <c r="DJ6" s="78">
        <f t="shared" si="22"/>
        <v>898</v>
      </c>
      <c r="DK6" s="78">
        <f t="shared" si="22"/>
        <v>44824</v>
      </c>
      <c r="DL6" s="78">
        <f t="shared" si="22"/>
        <v>144080</v>
      </c>
      <c r="DM6" s="78">
        <f t="shared" si="22"/>
        <v>-11194</v>
      </c>
      <c r="DN6" s="78">
        <f t="shared" si="22"/>
        <v>132886</v>
      </c>
      <c r="DO6" s="78">
        <f t="shared" si="22"/>
        <v>908086</v>
      </c>
      <c r="DP6" s="78">
        <f t="shared" si="22"/>
        <v>0</v>
      </c>
      <c r="DQ6" s="78">
        <f t="shared" si="22"/>
        <v>908086</v>
      </c>
      <c r="DR6" s="593">
        <f t="shared" si="22"/>
        <v>16528557</v>
      </c>
      <c r="DS6" s="593">
        <f t="shared" ref="DS6:DT6" si="23">DS26+DS53</f>
        <v>402301</v>
      </c>
      <c r="DT6" s="593">
        <f t="shared" si="23"/>
        <v>16930858</v>
      </c>
      <c r="DU6" s="78">
        <f t="shared" si="22"/>
        <v>0</v>
      </c>
      <c r="DV6" s="78">
        <f t="shared" si="22"/>
        <v>0</v>
      </c>
      <c r="DW6" s="78">
        <f t="shared" si="22"/>
        <v>0</v>
      </c>
      <c r="DX6" s="78">
        <f t="shared" si="22"/>
        <v>0</v>
      </c>
      <c r="DY6" s="78">
        <f t="shared" si="22"/>
        <v>0</v>
      </c>
      <c r="DZ6" s="78">
        <f t="shared" si="22"/>
        <v>0</v>
      </c>
      <c r="EA6" s="78">
        <f t="shared" ref="EA6:GL6" si="24">EA26+EA53</f>
        <v>0</v>
      </c>
      <c r="EB6" s="78">
        <f t="shared" si="24"/>
        <v>0</v>
      </c>
      <c r="EC6" s="78">
        <f t="shared" si="24"/>
        <v>0</v>
      </c>
      <c r="ED6" s="78">
        <f t="shared" si="24"/>
        <v>11419</v>
      </c>
      <c r="EE6" s="78">
        <f t="shared" si="24"/>
        <v>0</v>
      </c>
      <c r="EF6" s="78">
        <f t="shared" si="24"/>
        <v>11419</v>
      </c>
      <c r="EG6" s="78">
        <f t="shared" si="24"/>
        <v>0</v>
      </c>
      <c r="EH6" s="78">
        <f t="shared" si="24"/>
        <v>0</v>
      </c>
      <c r="EI6" s="78">
        <f t="shared" si="24"/>
        <v>0</v>
      </c>
      <c r="EJ6" s="78">
        <f t="shared" si="24"/>
        <v>23407</v>
      </c>
      <c r="EK6" s="78">
        <f t="shared" si="24"/>
        <v>0</v>
      </c>
      <c r="EL6" s="78">
        <f t="shared" si="24"/>
        <v>23407</v>
      </c>
      <c r="EM6" s="78">
        <f t="shared" si="24"/>
        <v>0</v>
      </c>
      <c r="EN6" s="78">
        <f t="shared" si="24"/>
        <v>0</v>
      </c>
      <c r="EO6" s="78">
        <f t="shared" si="24"/>
        <v>0</v>
      </c>
      <c r="EP6" s="78">
        <f t="shared" si="24"/>
        <v>77037</v>
      </c>
      <c r="EQ6" s="78">
        <f t="shared" si="24"/>
        <v>-485</v>
      </c>
      <c r="ER6" s="78">
        <f t="shared" si="24"/>
        <v>76552</v>
      </c>
      <c r="ES6" s="78">
        <f t="shared" si="24"/>
        <v>26654</v>
      </c>
      <c r="ET6" s="78">
        <f t="shared" si="24"/>
        <v>7</v>
      </c>
      <c r="EU6" s="78">
        <f t="shared" si="24"/>
        <v>26661</v>
      </c>
      <c r="EV6" s="593">
        <f t="shared" si="24"/>
        <v>138517</v>
      </c>
      <c r="EW6" s="593">
        <f t="shared" ref="EW6:EX6" si="25">EW26+EW53</f>
        <v>-478</v>
      </c>
      <c r="EX6" s="593">
        <f t="shared" si="25"/>
        <v>138039</v>
      </c>
      <c r="EY6" s="78">
        <f t="shared" si="24"/>
        <v>72876</v>
      </c>
      <c r="EZ6" s="78">
        <f t="shared" si="24"/>
        <v>1127</v>
      </c>
      <c r="FA6" s="78">
        <f t="shared" si="24"/>
        <v>74003</v>
      </c>
      <c r="FB6" s="78">
        <f t="shared" si="24"/>
        <v>4512</v>
      </c>
      <c r="FC6" s="78">
        <f t="shared" si="24"/>
        <v>-386</v>
      </c>
      <c r="FD6" s="78">
        <f t="shared" si="24"/>
        <v>4126</v>
      </c>
      <c r="FE6" s="78">
        <f t="shared" si="24"/>
        <v>2696</v>
      </c>
      <c r="FF6" s="78">
        <f t="shared" si="24"/>
        <v>-23</v>
      </c>
      <c r="FG6" s="78">
        <f t="shared" si="24"/>
        <v>2673</v>
      </c>
      <c r="FH6" s="78">
        <f t="shared" si="24"/>
        <v>585128</v>
      </c>
      <c r="FI6" s="78">
        <f t="shared" si="24"/>
        <v>2201</v>
      </c>
      <c r="FJ6" s="78">
        <f t="shared" si="24"/>
        <v>587329</v>
      </c>
      <c r="FK6" s="78">
        <f t="shared" si="24"/>
        <v>5364</v>
      </c>
      <c r="FL6" s="78">
        <f t="shared" si="24"/>
        <v>-46</v>
      </c>
      <c r="FM6" s="78">
        <f t="shared" si="24"/>
        <v>5318</v>
      </c>
      <c r="FN6" s="78">
        <f t="shared" si="24"/>
        <v>26011</v>
      </c>
      <c r="FO6" s="78">
        <f t="shared" si="24"/>
        <v>-8</v>
      </c>
      <c r="FP6" s="78">
        <f t="shared" si="24"/>
        <v>26003</v>
      </c>
      <c r="FQ6" s="78">
        <f t="shared" si="24"/>
        <v>13707</v>
      </c>
      <c r="FR6" s="78">
        <f t="shared" si="24"/>
        <v>275</v>
      </c>
      <c r="FS6" s="78">
        <f t="shared" si="24"/>
        <v>13982</v>
      </c>
      <c r="FT6" s="78">
        <f t="shared" si="24"/>
        <v>8140</v>
      </c>
      <c r="FU6" s="78">
        <f t="shared" si="24"/>
        <v>-50</v>
      </c>
      <c r="FV6" s="78">
        <f t="shared" si="24"/>
        <v>8090</v>
      </c>
      <c r="FW6" s="78">
        <f t="shared" si="24"/>
        <v>5785</v>
      </c>
      <c r="FX6" s="78">
        <f t="shared" si="24"/>
        <v>-27</v>
      </c>
      <c r="FY6" s="78">
        <f t="shared" si="24"/>
        <v>5758</v>
      </c>
      <c r="FZ6" s="78">
        <f t="shared" si="24"/>
        <v>18247</v>
      </c>
      <c r="GA6" s="78">
        <f t="shared" si="24"/>
        <v>-17</v>
      </c>
      <c r="GB6" s="78">
        <f t="shared" si="24"/>
        <v>18230</v>
      </c>
      <c r="GC6" s="78">
        <f t="shared" si="24"/>
        <v>2003</v>
      </c>
      <c r="GD6" s="78">
        <f t="shared" si="24"/>
        <v>-14</v>
      </c>
      <c r="GE6" s="78">
        <f t="shared" si="24"/>
        <v>1989</v>
      </c>
      <c r="GF6" s="78">
        <f t="shared" si="24"/>
        <v>4083</v>
      </c>
      <c r="GG6" s="78">
        <f t="shared" si="24"/>
        <v>312</v>
      </c>
      <c r="GH6" s="78">
        <f t="shared" si="24"/>
        <v>4395</v>
      </c>
      <c r="GI6" s="78">
        <f t="shared" si="24"/>
        <v>2124</v>
      </c>
      <c r="GJ6" s="78">
        <f t="shared" si="24"/>
        <v>-15</v>
      </c>
      <c r="GK6" s="78">
        <f t="shared" si="24"/>
        <v>2109</v>
      </c>
      <c r="GL6" s="593">
        <f t="shared" si="24"/>
        <v>750676</v>
      </c>
      <c r="GM6" s="593">
        <f t="shared" ref="GM6:HA6" si="26">GM26+GM53</f>
        <v>3329</v>
      </c>
      <c r="GN6" s="593">
        <f t="shared" si="26"/>
        <v>754005</v>
      </c>
      <c r="GO6" s="78">
        <f t="shared" si="26"/>
        <v>127123</v>
      </c>
      <c r="GP6" s="78">
        <f t="shared" si="26"/>
        <v>516</v>
      </c>
      <c r="GQ6" s="78">
        <f t="shared" si="26"/>
        <v>127639</v>
      </c>
      <c r="GR6" s="78">
        <f t="shared" si="26"/>
        <v>51951</v>
      </c>
      <c r="GS6" s="78">
        <f t="shared" si="26"/>
        <v>0</v>
      </c>
      <c r="GT6" s="78">
        <f t="shared" si="26"/>
        <v>51951</v>
      </c>
      <c r="GU6" s="78">
        <f t="shared" si="26"/>
        <v>128220</v>
      </c>
      <c r="GV6" s="78">
        <f t="shared" si="26"/>
        <v>18052</v>
      </c>
      <c r="GW6" s="78">
        <f t="shared" si="26"/>
        <v>146272</v>
      </c>
      <c r="GX6" s="78">
        <f t="shared" si="26"/>
        <v>1057970</v>
      </c>
      <c r="GY6" s="78">
        <f t="shared" ref="GY6:GZ6" si="27">GY26+GY53</f>
        <v>21897</v>
      </c>
      <c r="GZ6" s="107">
        <f t="shared" si="27"/>
        <v>1079867</v>
      </c>
      <c r="HA6" s="347">
        <f t="shared" si="26"/>
        <v>17725044</v>
      </c>
      <c r="HB6" s="78">
        <f t="shared" ref="HB6:HC6" si="28">HB26+HB53</f>
        <v>423720</v>
      </c>
      <c r="HC6" s="129">
        <f t="shared" si="28"/>
        <v>18148764</v>
      </c>
    </row>
    <row r="7" spans="1:211" x14ac:dyDescent="0.2">
      <c r="A7" s="110" t="s">
        <v>375</v>
      </c>
      <c r="B7" s="32">
        <f>B8+B9+B10+B11+B12</f>
        <v>124110</v>
      </c>
      <c r="C7" s="32">
        <f t="shared" ref="C7:BO7" si="29">C8+C9+C10+C11+C12</f>
        <v>1711</v>
      </c>
      <c r="D7" s="32">
        <f t="shared" si="29"/>
        <v>125821</v>
      </c>
      <c r="E7" s="32">
        <f t="shared" si="29"/>
        <v>93</v>
      </c>
      <c r="F7" s="32">
        <f t="shared" si="29"/>
        <v>0</v>
      </c>
      <c r="G7" s="32">
        <f t="shared" si="29"/>
        <v>93</v>
      </c>
      <c r="H7" s="32">
        <f t="shared" si="29"/>
        <v>3633</v>
      </c>
      <c r="I7" s="32">
        <f t="shared" si="29"/>
        <v>0</v>
      </c>
      <c r="J7" s="32">
        <f t="shared" si="29"/>
        <v>3633</v>
      </c>
      <c r="K7" s="32">
        <f t="shared" si="29"/>
        <v>6832</v>
      </c>
      <c r="L7" s="32">
        <f t="shared" si="29"/>
        <v>0</v>
      </c>
      <c r="M7" s="32">
        <f t="shared" si="29"/>
        <v>6832</v>
      </c>
      <c r="N7" s="32">
        <f t="shared" si="29"/>
        <v>245879</v>
      </c>
      <c r="O7" s="32">
        <f t="shared" si="29"/>
        <v>30764</v>
      </c>
      <c r="P7" s="32">
        <f t="shared" si="29"/>
        <v>276643</v>
      </c>
      <c r="Q7" s="32">
        <f t="shared" si="29"/>
        <v>159510</v>
      </c>
      <c r="R7" s="32">
        <f t="shared" si="29"/>
        <v>-18944</v>
      </c>
      <c r="S7" s="32">
        <f t="shared" si="29"/>
        <v>140566</v>
      </c>
      <c r="T7" s="32">
        <f t="shared" si="29"/>
        <v>0</v>
      </c>
      <c r="U7" s="32">
        <f t="shared" si="29"/>
        <v>0</v>
      </c>
      <c r="V7" s="32">
        <f t="shared" si="29"/>
        <v>0</v>
      </c>
      <c r="W7" s="32">
        <f t="shared" si="29"/>
        <v>0</v>
      </c>
      <c r="X7" s="32">
        <f t="shared" si="29"/>
        <v>0</v>
      </c>
      <c r="Y7" s="32">
        <f t="shared" si="29"/>
        <v>0</v>
      </c>
      <c r="Z7" s="32">
        <f t="shared" si="29"/>
        <v>0</v>
      </c>
      <c r="AA7" s="32">
        <f t="shared" si="29"/>
        <v>0</v>
      </c>
      <c r="AB7" s="32">
        <f t="shared" si="29"/>
        <v>0</v>
      </c>
      <c r="AC7" s="32">
        <f t="shared" si="29"/>
        <v>55671</v>
      </c>
      <c r="AD7" s="32">
        <f t="shared" si="29"/>
        <v>0</v>
      </c>
      <c r="AE7" s="32">
        <f t="shared" si="29"/>
        <v>55671</v>
      </c>
      <c r="AF7" s="32">
        <f t="shared" si="29"/>
        <v>3850</v>
      </c>
      <c r="AG7" s="32">
        <f t="shared" si="29"/>
        <v>0</v>
      </c>
      <c r="AH7" s="32">
        <f t="shared" si="29"/>
        <v>3850</v>
      </c>
      <c r="AI7" s="32">
        <f t="shared" si="29"/>
        <v>14789</v>
      </c>
      <c r="AJ7" s="32">
        <f t="shared" si="29"/>
        <v>1000</v>
      </c>
      <c r="AK7" s="32">
        <f t="shared" si="29"/>
        <v>15789</v>
      </c>
      <c r="AL7" s="32">
        <f t="shared" si="29"/>
        <v>76450</v>
      </c>
      <c r="AM7" s="32">
        <f t="shared" si="29"/>
        <v>0</v>
      </c>
      <c r="AN7" s="32">
        <f t="shared" si="29"/>
        <v>76450</v>
      </c>
      <c r="AO7" s="32">
        <f t="shared" si="29"/>
        <v>7591</v>
      </c>
      <c r="AP7" s="32">
        <f t="shared" si="29"/>
        <v>0</v>
      </c>
      <c r="AQ7" s="32">
        <f t="shared" si="29"/>
        <v>7591</v>
      </c>
      <c r="AR7" s="32">
        <f t="shared" si="29"/>
        <v>15000</v>
      </c>
      <c r="AS7" s="32">
        <f t="shared" si="29"/>
        <v>-7500</v>
      </c>
      <c r="AT7" s="32">
        <f t="shared" si="29"/>
        <v>7500</v>
      </c>
      <c r="AU7" s="32">
        <f t="shared" si="29"/>
        <v>1200</v>
      </c>
      <c r="AV7" s="32">
        <f t="shared" si="29"/>
        <v>0</v>
      </c>
      <c r="AW7" s="32">
        <f t="shared" si="29"/>
        <v>1200</v>
      </c>
      <c r="AX7" s="32">
        <f t="shared" si="29"/>
        <v>0</v>
      </c>
      <c r="AY7" s="32">
        <f t="shared" si="29"/>
        <v>0</v>
      </c>
      <c r="AZ7" s="32">
        <f t="shared" si="29"/>
        <v>0</v>
      </c>
      <c r="BA7" s="32">
        <f t="shared" si="29"/>
        <v>26537</v>
      </c>
      <c r="BB7" s="32">
        <f t="shared" si="29"/>
        <v>0</v>
      </c>
      <c r="BC7" s="32">
        <f t="shared" si="29"/>
        <v>26537</v>
      </c>
      <c r="BD7" s="32">
        <f t="shared" si="29"/>
        <v>0</v>
      </c>
      <c r="BE7" s="32">
        <f t="shared" si="29"/>
        <v>0</v>
      </c>
      <c r="BF7" s="32">
        <f t="shared" si="29"/>
        <v>0</v>
      </c>
      <c r="BG7" s="32">
        <f t="shared" si="29"/>
        <v>3197</v>
      </c>
      <c r="BH7" s="32">
        <f t="shared" si="29"/>
        <v>0</v>
      </c>
      <c r="BI7" s="32">
        <f t="shared" si="29"/>
        <v>3197</v>
      </c>
      <c r="BJ7" s="32">
        <f t="shared" si="29"/>
        <v>0</v>
      </c>
      <c r="BK7" s="32">
        <f t="shared" si="29"/>
        <v>0</v>
      </c>
      <c r="BL7" s="32">
        <f t="shared" si="29"/>
        <v>0</v>
      </c>
      <c r="BM7" s="32">
        <f t="shared" si="29"/>
        <v>17126</v>
      </c>
      <c r="BN7" s="32">
        <f t="shared" si="29"/>
        <v>521</v>
      </c>
      <c r="BO7" s="32">
        <f t="shared" si="29"/>
        <v>17647</v>
      </c>
      <c r="BP7" s="32">
        <f t="shared" ref="BP7:DZ7" si="30">BP8+BP9+BP10+BP11+BP12</f>
        <v>80876</v>
      </c>
      <c r="BQ7" s="32">
        <f t="shared" si="30"/>
        <v>2780</v>
      </c>
      <c r="BR7" s="32">
        <f t="shared" si="30"/>
        <v>83656</v>
      </c>
      <c r="BS7" s="32">
        <f t="shared" si="30"/>
        <v>138952</v>
      </c>
      <c r="BT7" s="32">
        <f t="shared" si="30"/>
        <v>4235</v>
      </c>
      <c r="BU7" s="32">
        <f t="shared" si="30"/>
        <v>143187</v>
      </c>
      <c r="BV7" s="32">
        <f t="shared" si="30"/>
        <v>0</v>
      </c>
      <c r="BW7" s="32">
        <f t="shared" si="30"/>
        <v>0</v>
      </c>
      <c r="BX7" s="32">
        <f t="shared" si="30"/>
        <v>0</v>
      </c>
      <c r="BY7" s="32">
        <f t="shared" si="30"/>
        <v>295440</v>
      </c>
      <c r="BZ7" s="32">
        <f t="shared" si="30"/>
        <v>68599</v>
      </c>
      <c r="CA7" s="32">
        <f t="shared" si="30"/>
        <v>364039</v>
      </c>
      <c r="CB7" s="32">
        <f t="shared" si="30"/>
        <v>0</v>
      </c>
      <c r="CC7" s="32">
        <f t="shared" si="30"/>
        <v>0</v>
      </c>
      <c r="CD7" s="32">
        <f t="shared" si="30"/>
        <v>0</v>
      </c>
      <c r="CE7" s="32">
        <f t="shared" si="30"/>
        <v>483809</v>
      </c>
      <c r="CF7" s="32">
        <f t="shared" si="30"/>
        <v>-114344</v>
      </c>
      <c r="CG7" s="32">
        <f t="shared" si="30"/>
        <v>369465</v>
      </c>
      <c r="CH7" s="32">
        <f t="shared" si="30"/>
        <v>1455</v>
      </c>
      <c r="CI7" s="32">
        <f t="shared" si="30"/>
        <v>0</v>
      </c>
      <c r="CJ7" s="32">
        <f t="shared" si="30"/>
        <v>1455</v>
      </c>
      <c r="CK7" s="32">
        <f t="shared" si="30"/>
        <v>265379</v>
      </c>
      <c r="CL7" s="32">
        <f t="shared" si="30"/>
        <v>0</v>
      </c>
      <c r="CM7" s="32">
        <f t="shared" si="30"/>
        <v>265379</v>
      </c>
      <c r="CN7" s="32">
        <f t="shared" si="30"/>
        <v>71996</v>
      </c>
      <c r="CO7" s="32">
        <f t="shared" si="30"/>
        <v>0</v>
      </c>
      <c r="CP7" s="32">
        <f t="shared" si="30"/>
        <v>71996</v>
      </c>
      <c r="CQ7" s="32">
        <f t="shared" si="30"/>
        <v>0</v>
      </c>
      <c r="CR7" s="32">
        <f t="shared" si="30"/>
        <v>0</v>
      </c>
      <c r="CS7" s="32">
        <f t="shared" si="30"/>
        <v>0</v>
      </c>
      <c r="CT7" s="32">
        <f t="shared" si="30"/>
        <v>1000</v>
      </c>
      <c r="CU7" s="32">
        <f t="shared" si="30"/>
        <v>0</v>
      </c>
      <c r="CV7" s="32">
        <f t="shared" si="30"/>
        <v>1000</v>
      </c>
      <c r="CW7" s="32">
        <f t="shared" si="30"/>
        <v>700</v>
      </c>
      <c r="CX7" s="32">
        <f t="shared" si="30"/>
        <v>0</v>
      </c>
      <c r="CY7" s="32">
        <f t="shared" si="30"/>
        <v>700</v>
      </c>
      <c r="CZ7" s="32">
        <f t="shared" si="30"/>
        <v>55659</v>
      </c>
      <c r="DA7" s="32">
        <f t="shared" si="30"/>
        <v>7386</v>
      </c>
      <c r="DB7" s="32">
        <f t="shared" si="30"/>
        <v>63045</v>
      </c>
      <c r="DC7" s="32">
        <f t="shared" si="30"/>
        <v>0</v>
      </c>
      <c r="DD7" s="32">
        <f t="shared" si="30"/>
        <v>20000</v>
      </c>
      <c r="DE7" s="32">
        <f t="shared" si="30"/>
        <v>20000</v>
      </c>
      <c r="DF7" s="32">
        <f t="shared" si="30"/>
        <v>221182</v>
      </c>
      <c r="DG7" s="32">
        <f t="shared" si="30"/>
        <v>0</v>
      </c>
      <c r="DH7" s="32">
        <f t="shared" si="30"/>
        <v>221182</v>
      </c>
      <c r="DI7" s="32">
        <f t="shared" si="30"/>
        <v>43926</v>
      </c>
      <c r="DJ7" s="32">
        <f t="shared" si="30"/>
        <v>0</v>
      </c>
      <c r="DK7" s="32">
        <f t="shared" si="30"/>
        <v>43926</v>
      </c>
      <c r="DL7" s="32">
        <f t="shared" si="30"/>
        <v>144080</v>
      </c>
      <c r="DM7" s="32">
        <f t="shared" si="30"/>
        <v>-11194</v>
      </c>
      <c r="DN7" s="32">
        <f t="shared" si="30"/>
        <v>132886</v>
      </c>
      <c r="DO7" s="32">
        <f t="shared" si="30"/>
        <v>873086</v>
      </c>
      <c r="DP7" s="32">
        <f t="shared" si="30"/>
        <v>-5500</v>
      </c>
      <c r="DQ7" s="32">
        <f t="shared" si="30"/>
        <v>867586</v>
      </c>
      <c r="DR7" s="594">
        <f t="shared" si="30"/>
        <v>3439008</v>
      </c>
      <c r="DS7" s="594">
        <f t="shared" ref="DS7" si="31">DS8+DS9+DS10+DS11+DS12</f>
        <v>-20486</v>
      </c>
      <c r="DT7" s="594">
        <f t="shared" ref="DT7" si="32">DT8+DT9+DT10+DT11+DT12</f>
        <v>3418522</v>
      </c>
      <c r="DU7" s="32">
        <f t="shared" si="30"/>
        <v>0</v>
      </c>
      <c r="DV7" s="32">
        <f t="shared" si="30"/>
        <v>0</v>
      </c>
      <c r="DW7" s="32">
        <f t="shared" si="30"/>
        <v>0</v>
      </c>
      <c r="DX7" s="32">
        <f t="shared" si="30"/>
        <v>0</v>
      </c>
      <c r="DY7" s="32">
        <f t="shared" si="30"/>
        <v>0</v>
      </c>
      <c r="DZ7" s="32">
        <f t="shared" si="30"/>
        <v>0</v>
      </c>
      <c r="EA7" s="32">
        <f t="shared" ref="EA7:GL7" si="33">EA8+EA9+EA10+EA11+EA12</f>
        <v>0</v>
      </c>
      <c r="EB7" s="32">
        <f t="shared" si="33"/>
        <v>0</v>
      </c>
      <c r="EC7" s="32">
        <f t="shared" si="33"/>
        <v>0</v>
      </c>
      <c r="ED7" s="32">
        <f t="shared" si="33"/>
        <v>11419</v>
      </c>
      <c r="EE7" s="32">
        <f t="shared" si="33"/>
        <v>0</v>
      </c>
      <c r="EF7" s="32">
        <f t="shared" si="33"/>
        <v>11419</v>
      </c>
      <c r="EG7" s="32">
        <f t="shared" si="33"/>
        <v>0</v>
      </c>
      <c r="EH7" s="32">
        <f t="shared" si="33"/>
        <v>0</v>
      </c>
      <c r="EI7" s="32">
        <f t="shared" si="33"/>
        <v>0</v>
      </c>
      <c r="EJ7" s="32">
        <f t="shared" si="33"/>
        <v>23407</v>
      </c>
      <c r="EK7" s="32">
        <f t="shared" si="33"/>
        <v>0</v>
      </c>
      <c r="EL7" s="32">
        <f t="shared" si="33"/>
        <v>23407</v>
      </c>
      <c r="EM7" s="32">
        <f t="shared" si="33"/>
        <v>0</v>
      </c>
      <c r="EN7" s="32">
        <f t="shared" si="33"/>
        <v>0</v>
      </c>
      <c r="EO7" s="32">
        <f t="shared" si="33"/>
        <v>0</v>
      </c>
      <c r="EP7" s="32">
        <f t="shared" si="33"/>
        <v>77037</v>
      </c>
      <c r="EQ7" s="32">
        <f t="shared" si="33"/>
        <v>-485</v>
      </c>
      <c r="ER7" s="32">
        <f t="shared" si="33"/>
        <v>76552</v>
      </c>
      <c r="ES7" s="32">
        <f t="shared" si="33"/>
        <v>26654</v>
      </c>
      <c r="ET7" s="32">
        <f t="shared" si="33"/>
        <v>7</v>
      </c>
      <c r="EU7" s="32">
        <f t="shared" si="33"/>
        <v>26661</v>
      </c>
      <c r="EV7" s="594">
        <f t="shared" si="33"/>
        <v>138517</v>
      </c>
      <c r="EW7" s="594">
        <f t="shared" ref="EW7:EX7" si="34">EW8+EW9+EW10+EW11+EW12</f>
        <v>-478</v>
      </c>
      <c r="EX7" s="594">
        <f t="shared" si="34"/>
        <v>138039</v>
      </c>
      <c r="EY7" s="32">
        <f t="shared" si="33"/>
        <v>72876</v>
      </c>
      <c r="EZ7" s="32">
        <f t="shared" si="33"/>
        <v>1127</v>
      </c>
      <c r="FA7" s="32">
        <f t="shared" si="33"/>
        <v>74003</v>
      </c>
      <c r="FB7" s="32">
        <f t="shared" si="33"/>
        <v>4512</v>
      </c>
      <c r="FC7" s="32">
        <f t="shared" si="33"/>
        <v>-386</v>
      </c>
      <c r="FD7" s="32">
        <f t="shared" si="33"/>
        <v>4126</v>
      </c>
      <c r="FE7" s="32">
        <f t="shared" si="33"/>
        <v>2696</v>
      </c>
      <c r="FF7" s="32">
        <f t="shared" si="33"/>
        <v>-23</v>
      </c>
      <c r="FG7" s="32">
        <f t="shared" si="33"/>
        <v>2673</v>
      </c>
      <c r="FH7" s="32">
        <f t="shared" si="33"/>
        <v>533592</v>
      </c>
      <c r="FI7" s="32">
        <f t="shared" si="33"/>
        <v>2201</v>
      </c>
      <c r="FJ7" s="32">
        <f t="shared" si="33"/>
        <v>535793</v>
      </c>
      <c r="FK7" s="32">
        <f t="shared" si="33"/>
        <v>5364</v>
      </c>
      <c r="FL7" s="32">
        <f t="shared" si="33"/>
        <v>-46</v>
      </c>
      <c r="FM7" s="32">
        <f t="shared" si="33"/>
        <v>5318</v>
      </c>
      <c r="FN7" s="32">
        <f t="shared" si="33"/>
        <v>26011</v>
      </c>
      <c r="FO7" s="32">
        <f t="shared" si="33"/>
        <v>-8</v>
      </c>
      <c r="FP7" s="32">
        <f t="shared" si="33"/>
        <v>26003</v>
      </c>
      <c r="FQ7" s="32">
        <f t="shared" si="33"/>
        <v>13707</v>
      </c>
      <c r="FR7" s="32">
        <f t="shared" si="33"/>
        <v>275</v>
      </c>
      <c r="FS7" s="32">
        <f t="shared" si="33"/>
        <v>13982</v>
      </c>
      <c r="FT7" s="32">
        <f t="shared" si="33"/>
        <v>8140</v>
      </c>
      <c r="FU7" s="32">
        <f t="shared" si="33"/>
        <v>-50</v>
      </c>
      <c r="FV7" s="32">
        <f t="shared" si="33"/>
        <v>8090</v>
      </c>
      <c r="FW7" s="32">
        <f t="shared" si="33"/>
        <v>5785</v>
      </c>
      <c r="FX7" s="32">
        <f t="shared" si="33"/>
        <v>-27</v>
      </c>
      <c r="FY7" s="32">
        <f t="shared" si="33"/>
        <v>5758</v>
      </c>
      <c r="FZ7" s="32">
        <f t="shared" si="33"/>
        <v>18247</v>
      </c>
      <c r="GA7" s="32">
        <f t="shared" si="33"/>
        <v>-17</v>
      </c>
      <c r="GB7" s="32">
        <f t="shared" si="33"/>
        <v>18230</v>
      </c>
      <c r="GC7" s="32">
        <f t="shared" si="33"/>
        <v>2003</v>
      </c>
      <c r="GD7" s="32">
        <f t="shared" si="33"/>
        <v>-14</v>
      </c>
      <c r="GE7" s="32">
        <f t="shared" si="33"/>
        <v>1989</v>
      </c>
      <c r="GF7" s="32">
        <f t="shared" si="33"/>
        <v>4083</v>
      </c>
      <c r="GG7" s="32">
        <f t="shared" si="33"/>
        <v>312</v>
      </c>
      <c r="GH7" s="32">
        <f t="shared" si="33"/>
        <v>4395</v>
      </c>
      <c r="GI7" s="32">
        <f t="shared" si="33"/>
        <v>2124</v>
      </c>
      <c r="GJ7" s="32">
        <f t="shared" si="33"/>
        <v>-15</v>
      </c>
      <c r="GK7" s="32">
        <f t="shared" si="33"/>
        <v>2109</v>
      </c>
      <c r="GL7" s="594">
        <f t="shared" si="33"/>
        <v>699140</v>
      </c>
      <c r="GM7" s="594">
        <f t="shared" ref="GM7:HA7" si="35">GM8+GM9+GM10+GM11+GM12</f>
        <v>3329</v>
      </c>
      <c r="GN7" s="594">
        <f t="shared" si="35"/>
        <v>702469</v>
      </c>
      <c r="GO7" s="32">
        <f t="shared" si="35"/>
        <v>121866</v>
      </c>
      <c r="GP7" s="32">
        <f t="shared" si="35"/>
        <v>516</v>
      </c>
      <c r="GQ7" s="32">
        <f t="shared" si="35"/>
        <v>122382</v>
      </c>
      <c r="GR7" s="32">
        <f t="shared" si="35"/>
        <v>41346</v>
      </c>
      <c r="GS7" s="32">
        <f t="shared" si="35"/>
        <v>0</v>
      </c>
      <c r="GT7" s="32">
        <f t="shared" si="35"/>
        <v>41346</v>
      </c>
      <c r="GU7" s="32">
        <f t="shared" si="35"/>
        <v>88968</v>
      </c>
      <c r="GV7" s="32">
        <f t="shared" si="35"/>
        <v>14552</v>
      </c>
      <c r="GW7" s="32">
        <f t="shared" si="35"/>
        <v>103520</v>
      </c>
      <c r="GX7" s="32">
        <f t="shared" si="35"/>
        <v>951320</v>
      </c>
      <c r="GY7" s="32">
        <f t="shared" ref="GY7" si="36">GY8+GY9+GY10+GY11+GY12</f>
        <v>18397</v>
      </c>
      <c r="GZ7" s="617">
        <f t="shared" ref="GZ7" si="37">GZ8+GZ9+GZ10+GZ11+GZ12</f>
        <v>969717</v>
      </c>
      <c r="HA7" s="625">
        <f t="shared" si="35"/>
        <v>4528845</v>
      </c>
      <c r="HB7" s="32">
        <f t="shared" ref="HB7" si="38">HB8+HB9+HB10+HB11+HB12</f>
        <v>-2567</v>
      </c>
      <c r="HC7" s="111">
        <f t="shared" ref="HC7" si="39">HC8+HC9+HC10+HC11+HC12</f>
        <v>4526278</v>
      </c>
    </row>
    <row r="8" spans="1:211" x14ac:dyDescent="0.2">
      <c r="A8" s="112" t="s">
        <v>376</v>
      </c>
      <c r="B8" s="6">
        <v>92111</v>
      </c>
      <c r="C8" s="6">
        <v>1216</v>
      </c>
      <c r="D8" s="6">
        <f>SUM(B8:C8)</f>
        <v>93327</v>
      </c>
      <c r="E8" s="6">
        <f>SUM([1]Önkormányzat!$I$31)</f>
        <v>0</v>
      </c>
      <c r="F8" s="6"/>
      <c r="G8" s="6">
        <f>SUM(E8:F8)</f>
        <v>0</v>
      </c>
      <c r="H8" s="6">
        <f>SUM([1]Önkormányzat!$K$31)</f>
        <v>0</v>
      </c>
      <c r="I8" s="6"/>
      <c r="J8" s="6">
        <f>SUM(H8:I8)</f>
        <v>0</v>
      </c>
      <c r="K8" s="6">
        <v>5550</v>
      </c>
      <c r="L8" s="6"/>
      <c r="M8" s="6">
        <f>SUM(K8:L8)</f>
        <v>5550</v>
      </c>
      <c r="N8" s="6">
        <f>SUM([1]Önkormányzat!$R$31)</f>
        <v>0</v>
      </c>
      <c r="O8" s="6"/>
      <c r="P8" s="6">
        <f>SUM(N8:O8)</f>
        <v>0</v>
      </c>
      <c r="Q8" s="6">
        <f>SUM([1]Önkormányzat!$AK$31)</f>
        <v>0</v>
      </c>
      <c r="R8" s="6"/>
      <c r="S8" s="6">
        <f>SUM(Q8:R8)</f>
        <v>0</v>
      </c>
      <c r="T8" s="6">
        <f>SUM([1]Önkormányzat!$AO$31)</f>
        <v>0</v>
      </c>
      <c r="U8" s="6"/>
      <c r="V8" s="6">
        <f>SUM(T8:U8)</f>
        <v>0</v>
      </c>
      <c r="W8" s="6"/>
      <c r="X8" s="6"/>
      <c r="Y8" s="6">
        <f>SUM(W8:X8)</f>
        <v>0</v>
      </c>
      <c r="Z8" s="6">
        <f>SUM([1]Önkormányzat!$AV$31)</f>
        <v>0</v>
      </c>
      <c r="AA8" s="6"/>
      <c r="AB8" s="6">
        <f>SUM(Z8:AA8)</f>
        <v>0</v>
      </c>
      <c r="AC8" s="6">
        <f>SUM([1]Önkormányzat!$BA$31)</f>
        <v>0</v>
      </c>
      <c r="AD8" s="6"/>
      <c r="AE8" s="6">
        <f>SUM(AC8:AD8)</f>
        <v>0</v>
      </c>
      <c r="AF8" s="7">
        <f>SUM([1]Önkormányzat!$V$31)</f>
        <v>150</v>
      </c>
      <c r="AG8" s="6"/>
      <c r="AH8" s="6">
        <f>SUM(AF8:AG8)</f>
        <v>150</v>
      </c>
      <c r="AI8" s="6">
        <v>347</v>
      </c>
      <c r="AJ8" s="6">
        <f>580</f>
        <v>580</v>
      </c>
      <c r="AK8" s="6">
        <f>SUM(AI8:AJ8)</f>
        <v>927</v>
      </c>
      <c r="AL8" s="6">
        <f>SUM([1]Önkormányzat!$BH$31)</f>
        <v>0</v>
      </c>
      <c r="AM8" s="6"/>
      <c r="AN8" s="6">
        <f>SUM(AL8:AM8)</f>
        <v>0</v>
      </c>
      <c r="AO8" s="6">
        <f>SUM([1]Önkormányzat!$BO$31)</f>
        <v>0</v>
      </c>
      <c r="AP8" s="6"/>
      <c r="AQ8" s="6">
        <f>SUM(AO8:AP8)</f>
        <v>0</v>
      </c>
      <c r="AR8" s="6">
        <f>SUM([1]Önkormányzat!$CC$31)</f>
        <v>0</v>
      </c>
      <c r="AS8" s="6"/>
      <c r="AT8" s="6">
        <f>SUM(AR8:AS8)</f>
        <v>0</v>
      </c>
      <c r="AU8" s="6">
        <f>SUM([1]Önkormányzat!$CP$31)</f>
        <v>0</v>
      </c>
      <c r="AV8" s="6"/>
      <c r="AW8" s="6">
        <f>SUM(AU8:AV8)</f>
        <v>0</v>
      </c>
      <c r="AX8" s="6">
        <f>SUM([1]Önkormányzat!$BS$31)</f>
        <v>0</v>
      </c>
      <c r="AY8" s="6"/>
      <c r="AZ8" s="6">
        <f>SUM(AX8:AY8)</f>
        <v>0</v>
      </c>
      <c r="BA8" s="6">
        <f>SUM([1]Önkormányzat!$BU$31)</f>
        <v>0</v>
      </c>
      <c r="BB8" s="6"/>
      <c r="BC8" s="6">
        <f>SUM(BA8:BB8)</f>
        <v>0</v>
      </c>
      <c r="BD8" s="6"/>
      <c r="BE8" s="6"/>
      <c r="BF8" s="6">
        <f>SUM(BD8:BE8)</f>
        <v>0</v>
      </c>
      <c r="BG8" s="6">
        <f>SUM([1]Önkormányzat!$CA$31)</f>
        <v>0</v>
      </c>
      <c r="BH8" s="6"/>
      <c r="BI8" s="6">
        <f>SUM(BG8:BH8)</f>
        <v>0</v>
      </c>
      <c r="BJ8" s="6">
        <f>SUM([1]Önkormányzat!$CG$31)</f>
        <v>0</v>
      </c>
      <c r="BK8" s="6"/>
      <c r="BL8" s="6">
        <f>SUM(BJ8:BK8)</f>
        <v>0</v>
      </c>
      <c r="BM8" s="6"/>
      <c r="BN8" s="6"/>
      <c r="BO8" s="6">
        <f>SUM(BM8:BN8)</f>
        <v>0</v>
      </c>
      <c r="BP8" s="6">
        <v>0</v>
      </c>
      <c r="BQ8" s="6"/>
      <c r="BR8" s="6">
        <f>SUM(BP8:BQ8)</f>
        <v>0</v>
      </c>
      <c r="BS8" s="6">
        <f>SUM([1]Önkormányzat!$DA$31)</f>
        <v>0</v>
      </c>
      <c r="BT8" s="6"/>
      <c r="BU8" s="6">
        <f>SUM(BS8:BT8)</f>
        <v>0</v>
      </c>
      <c r="BV8" s="6"/>
      <c r="BW8" s="6"/>
      <c r="BX8" s="6">
        <f>SUM(BV8:BW8)</f>
        <v>0</v>
      </c>
      <c r="BY8" s="6">
        <f>SUM([1]Önkormányzat!$DE$31)</f>
        <v>0</v>
      </c>
      <c r="BZ8" s="6"/>
      <c r="CA8" s="6">
        <f>SUM(BY8:BZ8)</f>
        <v>0</v>
      </c>
      <c r="CB8" s="6"/>
      <c r="CC8" s="6"/>
      <c r="CD8" s="6">
        <f>SUM(CB8:CC8)</f>
        <v>0</v>
      </c>
      <c r="CE8" s="6"/>
      <c r="CF8" s="6"/>
      <c r="CG8" s="6">
        <f>SUM(CE8:CF8)</f>
        <v>0</v>
      </c>
      <c r="CH8" s="6"/>
      <c r="CI8" s="6"/>
      <c r="CJ8" s="6">
        <f>SUM(CH8:CI8)</f>
        <v>0</v>
      </c>
      <c r="CK8" s="6">
        <f>'kiadás 11604 '!B75</f>
        <v>32414</v>
      </c>
      <c r="CL8" s="6">
        <f>'kiadás 11604 '!C75</f>
        <v>0</v>
      </c>
      <c r="CM8" s="6">
        <f>'kiadás 11604 '!D75</f>
        <v>32414</v>
      </c>
      <c r="CN8" s="6">
        <f>kiadás11605projektek!B58</f>
        <v>1172</v>
      </c>
      <c r="CO8" s="6">
        <f>kiadás11605projektek!C58</f>
        <v>0</v>
      </c>
      <c r="CP8" s="6">
        <f>kiadás11605projektek!D58</f>
        <v>1172</v>
      </c>
      <c r="CQ8" s="6"/>
      <c r="CR8" s="6"/>
      <c r="CS8" s="6">
        <f>SUM(CQ8:CR8)</f>
        <v>0</v>
      </c>
      <c r="CT8" s="6">
        <f>SUM([1]Önkormányzat!$EL$31)</f>
        <v>0</v>
      </c>
      <c r="CU8" s="6"/>
      <c r="CV8" s="6">
        <f>SUM(CT8:CU8)</f>
        <v>0</v>
      </c>
      <c r="CW8" s="6">
        <f>SUM([1]Önkormányzat!$EC$31)</f>
        <v>0</v>
      </c>
      <c r="CX8" s="6"/>
      <c r="CY8" s="6">
        <f>SUM(CW8:CX8)</f>
        <v>0</v>
      </c>
      <c r="CZ8" s="6">
        <v>3000</v>
      </c>
      <c r="DA8" s="6"/>
      <c r="DB8" s="6">
        <f>SUM(CZ8:DA8)</f>
        <v>3000</v>
      </c>
      <c r="DC8" s="6">
        <f>SUM([1]Önkormányzat!$DK$31)</f>
        <v>0</v>
      </c>
      <c r="DD8" s="6">
        <f>SUM([1]Önkormányzat!$DJ$31)</f>
        <v>0</v>
      </c>
      <c r="DE8" s="6">
        <f>SUM(DC8:DD8)</f>
        <v>0</v>
      </c>
      <c r="DF8" s="6">
        <f>SUM([1]Önkormányzat!$DO$31)</f>
        <v>0</v>
      </c>
      <c r="DG8" s="6"/>
      <c r="DH8" s="6">
        <f>SUM(DF8:DG8)</f>
        <v>0</v>
      </c>
      <c r="DI8" s="6">
        <f>SUM([1]Önkormányzat!$EJ$31)</f>
        <v>0</v>
      </c>
      <c r="DJ8" s="6"/>
      <c r="DK8" s="6">
        <f>SUM(DI8:DJ8)</f>
        <v>0</v>
      </c>
      <c r="DL8" s="6">
        <f>SUM([1]Önkormányzat!$EQ$31)</f>
        <v>0</v>
      </c>
      <c r="DM8" s="6"/>
      <c r="DN8" s="6">
        <f>SUM(DL8:DM8)</f>
        <v>0</v>
      </c>
      <c r="DO8" s="6">
        <f>SUM([1]Önkormányzat!$EU$31)</f>
        <v>0</v>
      </c>
      <c r="DP8" s="6"/>
      <c r="DQ8" s="6">
        <f>SUM(DO8:DP8)</f>
        <v>0</v>
      </c>
      <c r="DR8" s="595">
        <f>SUM(B8+E8+H8+K8+N8+Q8+T8+W8+Z8+AC8+AF8+AI8+AL8+AO8+AR8+AU8+AX8+BA8+BD8+BG8+BJ8+BM8+BP8+BS8+BV8+BY8+CB8+CE8+CH8+CK8+CN8+CQ8+CT8+CW8+CZ8+DC8+DF8+DI8+DL8+DO8)</f>
        <v>134744</v>
      </c>
      <c r="DS8" s="595">
        <f t="shared" ref="DS8:DT11" si="40">SUM(C8+F8+I8+L8+O8+R8+U8+X8+AA8+AD8+AG8+AJ8+AM8+AP8+AS8+AV8+AY8+BB8+BE8+BH8+BK8+BN8+BQ8+BT8+BW8+BZ8+CC8+CF8+CI8+CL8+CO8+CR8+CU8+CX8+DA8+DD8+DG8+DJ8+DM8+DP8)</f>
        <v>1796</v>
      </c>
      <c r="DT8" s="595">
        <f t="shared" si="40"/>
        <v>136540</v>
      </c>
      <c r="DU8" s="6"/>
      <c r="DV8" s="6"/>
      <c r="DW8" s="6">
        <f>SUM(DU8:DV8)</f>
        <v>0</v>
      </c>
      <c r="DX8" s="6"/>
      <c r="DY8" s="6"/>
      <c r="DZ8" s="6">
        <f>SUM(DX8:DY8)</f>
        <v>0</v>
      </c>
      <c r="EA8" s="6"/>
      <c r="EB8" s="6"/>
      <c r="EC8" s="6">
        <f>SUM(EA8:EB8)</f>
        <v>0</v>
      </c>
      <c r="ED8" s="6">
        <f>SUM([1]Hivatal!$W$59)</f>
        <v>7100</v>
      </c>
      <c r="EE8" s="6"/>
      <c r="EF8" s="6">
        <f>SUM(ED8:EE8)</f>
        <v>7100</v>
      </c>
      <c r="EG8" s="6"/>
      <c r="EH8" s="6"/>
      <c r="EI8" s="6"/>
      <c r="EJ8" s="6">
        <f>SUM([1]Hivatal!$AK$59)</f>
        <v>0</v>
      </c>
      <c r="EK8" s="6"/>
      <c r="EL8" s="6">
        <f>SUM(EJ8:EK8)</f>
        <v>0</v>
      </c>
      <c r="EM8" s="6"/>
      <c r="EN8" s="6"/>
      <c r="EO8" s="6">
        <f>SUM(EM8:EN8)</f>
        <v>0</v>
      </c>
      <c r="EP8" s="6">
        <v>44106</v>
      </c>
      <c r="EQ8" s="6"/>
      <c r="ER8" s="6">
        <f>SUM(EP8:EQ8)</f>
        <v>44106</v>
      </c>
      <c r="ES8" s="6">
        <v>13883</v>
      </c>
      <c r="ET8" s="6">
        <f>283+113</f>
        <v>396</v>
      </c>
      <c r="EU8" s="6">
        <f>SUM(ES8:ET8)</f>
        <v>14279</v>
      </c>
      <c r="EV8" s="595">
        <f>SUM(DU8+DX8+EA8+ED8+EG8+EJ8+EM8+EP8+ES8)</f>
        <v>65089</v>
      </c>
      <c r="EW8" s="595">
        <f t="shared" ref="EW8:EX11" si="41">SUM(DV8+DY8+EB8+EE8+EH8+EK8+EN8+EQ8+ET8)</f>
        <v>396</v>
      </c>
      <c r="EX8" s="595">
        <f t="shared" si="41"/>
        <v>65485</v>
      </c>
      <c r="EY8" s="6">
        <v>38764</v>
      </c>
      <c r="EZ8" s="6">
        <v>1215</v>
      </c>
      <c r="FA8" s="6">
        <f>SUM(EY8:EZ8)</f>
        <v>39979</v>
      </c>
      <c r="FB8" s="6">
        <v>3319</v>
      </c>
      <c r="FC8" s="6">
        <f>-260</f>
        <v>-260</v>
      </c>
      <c r="FD8" s="6">
        <f>SUM(FB8:FC8)</f>
        <v>3059</v>
      </c>
      <c r="FE8" s="6">
        <v>1952</v>
      </c>
      <c r="FF8" s="6"/>
      <c r="FG8" s="6">
        <f>SUM(FE8:FF8)</f>
        <v>1952</v>
      </c>
      <c r="FH8" s="6">
        <v>283350</v>
      </c>
      <c r="FI8" s="6">
        <v>2242</v>
      </c>
      <c r="FJ8" s="6">
        <f>SUM(FH8:FI8)</f>
        <v>285592</v>
      </c>
      <c r="FK8" s="6">
        <v>3890</v>
      </c>
      <c r="FL8" s="6"/>
      <c r="FM8" s="6">
        <f>SUM(FK8:FL8)</f>
        <v>3890</v>
      </c>
      <c r="FN8" s="6">
        <v>651</v>
      </c>
      <c r="FO8" s="6"/>
      <c r="FP8" s="6">
        <f>SUM(FN8:FO8)</f>
        <v>651</v>
      </c>
      <c r="FQ8" s="6">
        <v>9862</v>
      </c>
      <c r="FR8" s="6">
        <f>18+294</f>
        <v>312</v>
      </c>
      <c r="FS8" s="6">
        <f>SUM(FQ8:FR8)</f>
        <v>10174</v>
      </c>
      <c r="FT8" s="6">
        <v>4230</v>
      </c>
      <c r="FU8" s="6"/>
      <c r="FV8" s="6">
        <f>SUM(FT8:FU8)</f>
        <v>4230</v>
      </c>
      <c r="FW8" s="6">
        <v>2277</v>
      </c>
      <c r="FX8" s="6"/>
      <c r="FY8" s="6">
        <f>SUM(FW8:FX8)</f>
        <v>2277</v>
      </c>
      <c r="FZ8" s="6">
        <v>14165</v>
      </c>
      <c r="GA8" s="6">
        <v>88</v>
      </c>
      <c r="GB8" s="6">
        <f>SUM(FZ8:GA8)</f>
        <v>14253</v>
      </c>
      <c r="GC8" s="6">
        <v>1171</v>
      </c>
      <c r="GD8" s="6"/>
      <c r="GE8" s="6">
        <f>SUM(GC8:GD8)</f>
        <v>1171</v>
      </c>
      <c r="GF8" s="6">
        <v>2993</v>
      </c>
      <c r="GG8" s="6">
        <f>260</f>
        <v>260</v>
      </c>
      <c r="GH8" s="6">
        <f>SUM(GF8:GG8)</f>
        <v>3253</v>
      </c>
      <c r="GI8" s="6">
        <v>1301</v>
      </c>
      <c r="GJ8" s="6"/>
      <c r="GK8" s="6">
        <f>SUM(GI8:GJ8)</f>
        <v>1301</v>
      </c>
      <c r="GL8" s="595">
        <f>SUM(EY8+FB8+FE8+FH8+FK8+FN8+FQ8+FT8+FW8+FZ8+GC8+GF8+GI8)</f>
        <v>367925</v>
      </c>
      <c r="GM8" s="595">
        <f t="shared" ref="GM8:GN11" si="42">SUM(EZ8+FC8+FF8+FI8+FL8+FO8+FR8+FU8+FX8+GA8+GD8+GG8+GJ8)</f>
        <v>3857</v>
      </c>
      <c r="GN8" s="595">
        <f t="shared" si="42"/>
        <v>371782</v>
      </c>
      <c r="GO8" s="7">
        <v>68277</v>
      </c>
      <c r="GP8" s="7">
        <v>675</v>
      </c>
      <c r="GQ8" s="6">
        <f>SUM(GO8:GP8)</f>
        <v>68952</v>
      </c>
      <c r="GR8" s="7">
        <v>25310</v>
      </c>
      <c r="GS8" s="7"/>
      <c r="GT8" s="6">
        <f>SUM(GR8:GS8)</f>
        <v>25310</v>
      </c>
      <c r="GU8" s="7">
        <v>50833</v>
      </c>
      <c r="GV8" s="7"/>
      <c r="GW8" s="6">
        <f>SUM(GU8:GV8)</f>
        <v>50833</v>
      </c>
      <c r="GX8" s="10">
        <f>GL8+GO8+GR8+GU8</f>
        <v>512345</v>
      </c>
      <c r="GY8" s="10">
        <f t="shared" ref="GY8:GZ11" si="43">GM8+GP8+GS8+GV8</f>
        <v>4532</v>
      </c>
      <c r="GZ8" s="618">
        <f t="shared" si="43"/>
        <v>516877</v>
      </c>
      <c r="HA8" s="626">
        <f>DR8+EV8+GX8</f>
        <v>712178</v>
      </c>
      <c r="HB8" s="10">
        <f t="shared" ref="HB8:HC11" si="44">DS8+EW8+GY8</f>
        <v>6724</v>
      </c>
      <c r="HC8" s="113">
        <f t="shared" si="44"/>
        <v>718902</v>
      </c>
    </row>
    <row r="9" spans="1:211" x14ac:dyDescent="0.2">
      <c r="A9" s="112" t="s">
        <v>377</v>
      </c>
      <c r="B9" s="6">
        <v>22350</v>
      </c>
      <c r="C9" s="6">
        <v>495</v>
      </c>
      <c r="D9" s="6">
        <f t="shared" ref="D9:D25" si="45">SUM(B9:C9)</f>
        <v>22845</v>
      </c>
      <c r="E9" s="6">
        <v>93</v>
      </c>
      <c r="F9" s="6"/>
      <c r="G9" s="6">
        <f t="shared" ref="G9:G25" si="46">SUM(E9:F9)</f>
        <v>93</v>
      </c>
      <c r="H9" s="6">
        <f>SUM([1]Önkormányzat!$K$36)</f>
        <v>0</v>
      </c>
      <c r="I9" s="6"/>
      <c r="J9" s="6">
        <f t="shared" ref="J9:J25" si="47">SUM(H9:I9)</f>
        <v>0</v>
      </c>
      <c r="K9" s="6">
        <v>1082</v>
      </c>
      <c r="L9" s="6"/>
      <c r="M9" s="6">
        <f t="shared" ref="M9:M25" si="48">SUM(K9:L9)</f>
        <v>1082</v>
      </c>
      <c r="N9" s="6">
        <f>SUM([1]Önkormányzat!$R$36)</f>
        <v>0</v>
      </c>
      <c r="O9" s="6">
        <f>218</f>
        <v>218</v>
      </c>
      <c r="P9" s="6">
        <f t="shared" ref="P9:P25" si="49">SUM(N9:O9)</f>
        <v>218</v>
      </c>
      <c r="Q9" s="6">
        <f>SUM([1]Önkormányzat!$AK$36)</f>
        <v>0</v>
      </c>
      <c r="R9" s="6"/>
      <c r="S9" s="6">
        <f t="shared" ref="S9:S25" si="50">SUM(Q9:R9)</f>
        <v>0</v>
      </c>
      <c r="T9" s="6">
        <f>SUM([1]Önkormányzat!$AO$36)</f>
        <v>0</v>
      </c>
      <c r="U9" s="6"/>
      <c r="V9" s="6">
        <f t="shared" ref="V9:V24" si="51">SUM(T9:U9)</f>
        <v>0</v>
      </c>
      <c r="W9" s="6"/>
      <c r="X9" s="6"/>
      <c r="Y9" s="6">
        <f t="shared" ref="Y9:Y25" si="52">SUM(W9:X9)</f>
        <v>0</v>
      </c>
      <c r="Z9" s="6">
        <f>SUM([1]Önkormányzat!$AV$36)</f>
        <v>0</v>
      </c>
      <c r="AA9" s="6"/>
      <c r="AB9" s="6">
        <f t="shared" ref="AB9:AB25" si="53">SUM(Z9:AA9)</f>
        <v>0</v>
      </c>
      <c r="AC9" s="6">
        <f>SUM([1]Önkormányzat!$BA$36)</f>
        <v>0</v>
      </c>
      <c r="AD9" s="6"/>
      <c r="AE9" s="6">
        <f t="shared" ref="AE9:AE25" si="54">SUM(AC9:AD9)</f>
        <v>0</v>
      </c>
      <c r="AF9" s="6">
        <f>SUM([1]Önkormányzat!$V$36)</f>
        <v>61</v>
      </c>
      <c r="AG9" s="6"/>
      <c r="AH9" s="6">
        <f t="shared" ref="AH9:AH25" si="55">SUM(AF9:AG9)</f>
        <v>61</v>
      </c>
      <c r="AI9" s="6">
        <v>217</v>
      </c>
      <c r="AJ9" s="6">
        <v>102</v>
      </c>
      <c r="AK9" s="6">
        <f t="shared" ref="AK9:AK25" si="56">SUM(AI9:AJ9)</f>
        <v>319</v>
      </c>
      <c r="AL9" s="6">
        <f>SUM([1]Önkormányzat!$BH$36)</f>
        <v>0</v>
      </c>
      <c r="AM9" s="6"/>
      <c r="AN9" s="6">
        <f t="shared" ref="AN9:AN25" si="57">SUM(AL9:AM9)</f>
        <v>0</v>
      </c>
      <c r="AO9" s="6">
        <f>SUM([1]Önkormányzat!$BO$36)</f>
        <v>0</v>
      </c>
      <c r="AP9" s="6"/>
      <c r="AQ9" s="6">
        <f t="shared" ref="AQ9:AQ25" si="58">SUM(AO9:AP9)</f>
        <v>0</v>
      </c>
      <c r="AR9" s="6">
        <f>SUM([1]Önkormányzat!$CC$36)</f>
        <v>0</v>
      </c>
      <c r="AS9" s="6"/>
      <c r="AT9" s="6">
        <f t="shared" ref="AT9:AT25" si="59">SUM(AR9:AS9)</f>
        <v>0</v>
      </c>
      <c r="AU9" s="6">
        <f>SUM([1]Önkormányzat!$CP$36)</f>
        <v>0</v>
      </c>
      <c r="AV9" s="6"/>
      <c r="AW9" s="6">
        <f t="shared" ref="AW9:AW25" si="60">SUM(AU9:AV9)</f>
        <v>0</v>
      </c>
      <c r="AX9" s="6">
        <f>SUM([1]Önkormányzat!$BS$36)</f>
        <v>0</v>
      </c>
      <c r="AY9" s="6"/>
      <c r="AZ9" s="6">
        <f t="shared" ref="AZ9:AZ25" si="61">SUM(AX9:AY9)</f>
        <v>0</v>
      </c>
      <c r="BA9" s="6">
        <f>SUM([1]Önkormányzat!$BU$36)</f>
        <v>0</v>
      </c>
      <c r="BB9" s="6"/>
      <c r="BC9" s="6">
        <f t="shared" ref="BC9:BC25" si="62">SUM(BA9:BB9)</f>
        <v>0</v>
      </c>
      <c r="BD9" s="6"/>
      <c r="BE9" s="6"/>
      <c r="BF9" s="6">
        <f t="shared" ref="BF9:BF25" si="63">SUM(BD9:BE9)</f>
        <v>0</v>
      </c>
      <c r="BG9" s="6">
        <f>SUM([1]Önkormányzat!$CA$36)</f>
        <v>0</v>
      </c>
      <c r="BH9" s="6"/>
      <c r="BI9" s="6">
        <f t="shared" ref="BI9:BI25" si="64">SUM(BG9:BH9)</f>
        <v>0</v>
      </c>
      <c r="BJ9" s="6">
        <f>SUM([1]Önkormányzat!$CG$36)</f>
        <v>0</v>
      </c>
      <c r="BK9" s="6"/>
      <c r="BL9" s="6">
        <f t="shared" ref="BL9:BL25" si="65">SUM(BJ9:BK9)</f>
        <v>0</v>
      </c>
      <c r="BM9" s="6"/>
      <c r="BN9" s="6"/>
      <c r="BO9" s="6">
        <f t="shared" ref="BO9:BO25" si="66">SUM(BM9:BN9)</f>
        <v>0</v>
      </c>
      <c r="BP9" s="6">
        <v>0</v>
      </c>
      <c r="BQ9" s="6"/>
      <c r="BR9" s="6">
        <f t="shared" ref="BR9:BR25" si="67">SUM(BP9:BQ9)</f>
        <v>0</v>
      </c>
      <c r="BS9" s="6">
        <f>SUM([1]Önkormányzat!$DA$36)</f>
        <v>0</v>
      </c>
      <c r="BT9" s="6"/>
      <c r="BU9" s="6">
        <f t="shared" ref="BU9:BU25" si="68">SUM(BS9:BT9)</f>
        <v>0</v>
      </c>
      <c r="BV9" s="6"/>
      <c r="BW9" s="6"/>
      <c r="BX9" s="6">
        <f t="shared" ref="BX9:BX25" si="69">SUM(BV9:BW9)</f>
        <v>0</v>
      </c>
      <c r="BY9" s="6">
        <f>SUM([1]Önkormányzat!$DE$36)</f>
        <v>0</v>
      </c>
      <c r="BZ9" s="6"/>
      <c r="CA9" s="6">
        <f t="shared" ref="CA9:CA25" si="70">SUM(BY9:BZ9)</f>
        <v>0</v>
      </c>
      <c r="CB9" s="6"/>
      <c r="CC9" s="6"/>
      <c r="CD9" s="6">
        <f t="shared" ref="CD9:CD25" si="71">SUM(CB9:CC9)</f>
        <v>0</v>
      </c>
      <c r="CE9" s="6">
        <f>kiadás11602!E71</f>
        <v>2620</v>
      </c>
      <c r="CF9" s="6">
        <f>kiadás11602!F71</f>
        <v>0</v>
      </c>
      <c r="CG9" s="6">
        <f>kiadás11602!G71</f>
        <v>2620</v>
      </c>
      <c r="CH9" s="6"/>
      <c r="CI9" s="6"/>
      <c r="CJ9" s="6">
        <f t="shared" ref="CJ9:CJ25" si="72">SUM(CH9:CI9)</f>
        <v>0</v>
      </c>
      <c r="CK9" s="6">
        <f>'kiadás 11604 '!E75</f>
        <v>6416</v>
      </c>
      <c r="CL9" s="6">
        <f>'kiadás 11604 '!F75</f>
        <v>0</v>
      </c>
      <c r="CM9" s="6">
        <f>'kiadás 11604 '!G75</f>
        <v>6416</v>
      </c>
      <c r="CN9" s="6">
        <f>kiadás11605projektek!E58</f>
        <v>228</v>
      </c>
      <c r="CO9" s="6">
        <f>kiadás11605projektek!F58</f>
        <v>0</v>
      </c>
      <c r="CP9" s="6">
        <f>kiadás11605projektek!G58</f>
        <v>228</v>
      </c>
      <c r="CQ9" s="6"/>
      <c r="CR9" s="6"/>
      <c r="CS9" s="6">
        <f t="shared" ref="CS9:CS25" si="73">SUM(CQ9:CR9)</f>
        <v>0</v>
      </c>
      <c r="CT9" s="6">
        <f>SUM([1]Önkormányzat!$EL$36)</f>
        <v>0</v>
      </c>
      <c r="CU9" s="6"/>
      <c r="CV9" s="6">
        <f t="shared" ref="CV9:CV25" si="74">SUM(CT9:CU9)</f>
        <v>0</v>
      </c>
      <c r="CW9" s="6">
        <f>SUM([1]Önkormányzat!$EC$36)</f>
        <v>0</v>
      </c>
      <c r="CX9" s="6"/>
      <c r="CY9" s="6">
        <f t="shared" ref="CY9:CY25" si="75">SUM(CW9:CX9)</f>
        <v>0</v>
      </c>
      <c r="CZ9" s="6">
        <v>527</v>
      </c>
      <c r="DA9" s="6">
        <v>2789</v>
      </c>
      <c r="DB9" s="6">
        <f t="shared" ref="DB9:DB25" si="76">SUM(CZ9:DA9)</f>
        <v>3316</v>
      </c>
      <c r="DC9" s="6">
        <f>SUM([1]Önkormányzat!$DK$36)</f>
        <v>0</v>
      </c>
      <c r="DD9" s="6"/>
      <c r="DE9" s="6">
        <f t="shared" ref="DE9:DE25" si="77">SUM(DC9:DD9)</f>
        <v>0</v>
      </c>
      <c r="DF9" s="6">
        <f>SUM([1]Önkormányzat!$DO$36)</f>
        <v>0</v>
      </c>
      <c r="DG9" s="6"/>
      <c r="DH9" s="6">
        <f t="shared" ref="DH9:DH25" si="78">SUM(DF9:DG9)</f>
        <v>0</v>
      </c>
      <c r="DI9" s="6">
        <f>SUM([1]Önkormányzat!$EJ$36)</f>
        <v>0</v>
      </c>
      <c r="DJ9" s="6"/>
      <c r="DK9" s="6">
        <f t="shared" ref="DK9:DK25" si="79">SUM(DI9:DJ9)</f>
        <v>0</v>
      </c>
      <c r="DL9" s="6">
        <f>SUM([1]Önkormányzat!$EQ$36)</f>
        <v>0</v>
      </c>
      <c r="DM9" s="6"/>
      <c r="DN9" s="6">
        <f t="shared" ref="DN9:DN25" si="80">SUM(DL9:DM9)</f>
        <v>0</v>
      </c>
      <c r="DO9" s="6">
        <f>SUM([1]Önkormányzat!$EU$36)</f>
        <v>0</v>
      </c>
      <c r="DP9" s="6"/>
      <c r="DQ9" s="6">
        <f t="shared" ref="DQ9:DQ25" si="81">SUM(DO9:DP9)</f>
        <v>0</v>
      </c>
      <c r="DR9" s="595">
        <f t="shared" ref="DR9:DR25" si="82">SUM(B9+E9+H9+K9+N9+Q9+T9+W9+Z9+AC9+AF9+AI9+AL9+AO9+AR9+AU9+AX9+BA9+BD9+BG9+BJ9+BM9+BP9+BS9+BV9+BY9+CB9+CE9+CH9+CK9+CN9+CQ9+CT9+CW9+CZ9+DC9+DF9+DI9+DL9+DO9)</f>
        <v>33594</v>
      </c>
      <c r="DS9" s="595">
        <f t="shared" si="40"/>
        <v>3604</v>
      </c>
      <c r="DT9" s="595">
        <f t="shared" si="40"/>
        <v>37198</v>
      </c>
      <c r="DU9" s="6"/>
      <c r="DV9" s="6"/>
      <c r="DW9" s="6">
        <f t="shared" ref="DW9:DW25" si="83">SUM(DU9:DV9)</f>
        <v>0</v>
      </c>
      <c r="DX9" s="6"/>
      <c r="DY9" s="6"/>
      <c r="DZ9" s="6">
        <f t="shared" ref="DZ9:DZ25" si="84">SUM(DX9:DY9)</f>
        <v>0</v>
      </c>
      <c r="EA9" s="6"/>
      <c r="EB9" s="6"/>
      <c r="EC9" s="6">
        <f t="shared" ref="EC9:EC25" si="85">SUM(EA9:EB9)</f>
        <v>0</v>
      </c>
      <c r="ED9" s="6">
        <v>3876</v>
      </c>
      <c r="EE9" s="6"/>
      <c r="EF9" s="6">
        <f t="shared" ref="EF9:EF25" si="86">SUM(ED9:EE9)</f>
        <v>3876</v>
      </c>
      <c r="EG9" s="6"/>
      <c r="EH9" s="6"/>
      <c r="EI9" s="6"/>
      <c r="EJ9" s="6">
        <v>85</v>
      </c>
      <c r="EK9" s="6"/>
      <c r="EL9" s="6">
        <f t="shared" ref="EL9:EL25" si="87">SUM(EJ9:EK9)</f>
        <v>85</v>
      </c>
      <c r="EM9" s="6"/>
      <c r="EN9" s="6"/>
      <c r="EO9" s="6">
        <f t="shared" ref="EO9:EO25" si="88">SUM(EM9:EN9)</f>
        <v>0</v>
      </c>
      <c r="EP9" s="6">
        <v>23626</v>
      </c>
      <c r="EQ9" s="6">
        <f>-485</f>
        <v>-485</v>
      </c>
      <c r="ER9" s="6">
        <f t="shared" ref="ER9:ER25" si="89">SUM(EP9:EQ9)</f>
        <v>23141</v>
      </c>
      <c r="ES9" s="6">
        <v>6444</v>
      </c>
      <c r="ET9" s="6">
        <f>117+44-283</f>
        <v>-122</v>
      </c>
      <c r="EU9" s="6">
        <f t="shared" ref="EU9:EU25" si="90">SUM(ES9:ET9)</f>
        <v>6322</v>
      </c>
      <c r="EV9" s="595">
        <f t="shared" ref="EV9:EV25" si="91">SUM(DU9+DX9+EA9+ED9+EG9+EJ9+EM9+EP9+ES9)</f>
        <v>34031</v>
      </c>
      <c r="EW9" s="595">
        <f t="shared" si="41"/>
        <v>-607</v>
      </c>
      <c r="EX9" s="595">
        <f t="shared" si="41"/>
        <v>33424</v>
      </c>
      <c r="EY9" s="6">
        <v>7721</v>
      </c>
      <c r="EZ9" s="6">
        <f>237-325</f>
        <v>-88</v>
      </c>
      <c r="FA9" s="6">
        <f t="shared" ref="FA9:FA25" si="92">SUM(EY9:EZ9)</f>
        <v>7633</v>
      </c>
      <c r="FB9" s="6">
        <v>1135</v>
      </c>
      <c r="FC9" s="6">
        <f>-90-36</f>
        <v>-126</v>
      </c>
      <c r="FD9" s="6">
        <f t="shared" ref="FD9:FD25" si="93">SUM(FB9:FC9)</f>
        <v>1009</v>
      </c>
      <c r="FE9" s="6">
        <v>673</v>
      </c>
      <c r="FF9" s="6">
        <f>-23</f>
        <v>-23</v>
      </c>
      <c r="FG9" s="6">
        <f t="shared" ref="FG9:FG25" si="94">SUM(FE9:FF9)</f>
        <v>650</v>
      </c>
      <c r="FH9" s="6">
        <v>55842</v>
      </c>
      <c r="FI9" s="6">
        <f>437-610</f>
        <v>-173</v>
      </c>
      <c r="FJ9" s="6">
        <f t="shared" ref="FJ9:FJ25" si="95">SUM(FH9:FI9)</f>
        <v>55669</v>
      </c>
      <c r="FK9" s="6">
        <v>1315</v>
      </c>
      <c r="FL9" s="6">
        <f>-46</f>
        <v>-46</v>
      </c>
      <c r="FM9" s="6">
        <f t="shared" ref="FM9:FM25" si="96">SUM(FK9:FL9)</f>
        <v>1269</v>
      </c>
      <c r="FN9" s="6">
        <v>224</v>
      </c>
      <c r="FO9" s="6">
        <f>-8</f>
        <v>-8</v>
      </c>
      <c r="FP9" s="6">
        <f t="shared" ref="FP9:FP25" si="97">SUM(FN9:FO9)</f>
        <v>216</v>
      </c>
      <c r="FQ9" s="6">
        <v>2475</v>
      </c>
      <c r="FR9" s="6">
        <f>3+57-97</f>
        <v>-37</v>
      </c>
      <c r="FS9" s="6">
        <f t="shared" ref="FS9:FS25" si="98">SUM(FQ9:FR9)</f>
        <v>2438</v>
      </c>
      <c r="FT9" s="6">
        <v>1449</v>
      </c>
      <c r="FU9" s="6">
        <f>-50</f>
        <v>-50</v>
      </c>
      <c r="FV9" s="6">
        <f t="shared" ref="FV9:FV25" si="99">SUM(FT9:FU9)</f>
        <v>1399</v>
      </c>
      <c r="FW9" s="6">
        <v>786</v>
      </c>
      <c r="FX9" s="6">
        <f>-27</f>
        <v>-27</v>
      </c>
      <c r="FY9" s="6">
        <f t="shared" ref="FY9:FY25" si="100">SUM(FW9:FX9)</f>
        <v>759</v>
      </c>
      <c r="FZ9" s="6">
        <v>2850</v>
      </c>
      <c r="GA9" s="6">
        <f>17-122</f>
        <v>-105</v>
      </c>
      <c r="GB9" s="6">
        <f t="shared" ref="GB9:GB25" si="101">SUM(FZ9:GA9)</f>
        <v>2745</v>
      </c>
      <c r="GC9" s="6">
        <v>404</v>
      </c>
      <c r="GD9" s="6">
        <f>-14</f>
        <v>-14</v>
      </c>
      <c r="GE9" s="6">
        <f t="shared" ref="GE9:GE25" si="102">SUM(GC9:GD9)</f>
        <v>390</v>
      </c>
      <c r="GF9" s="6">
        <v>1032</v>
      </c>
      <c r="GG9" s="6">
        <f>90-38</f>
        <v>52</v>
      </c>
      <c r="GH9" s="6">
        <f t="shared" ref="GH9:GH25" si="103">SUM(GF9:GG9)</f>
        <v>1084</v>
      </c>
      <c r="GI9" s="6">
        <v>449</v>
      </c>
      <c r="GJ9" s="6">
        <f>-15</f>
        <v>-15</v>
      </c>
      <c r="GK9" s="6">
        <f t="shared" ref="GK9:GK25" si="104">SUM(GI9:GJ9)</f>
        <v>434</v>
      </c>
      <c r="GL9" s="595">
        <f t="shared" ref="GL9:GL25" si="105">SUM(EY9+FB9+FE9+FH9+FK9+FN9+FQ9+FT9+FW9+FZ9+GC9+GF9+GI9)</f>
        <v>76355</v>
      </c>
      <c r="GM9" s="595">
        <f t="shared" si="42"/>
        <v>-660</v>
      </c>
      <c r="GN9" s="595">
        <f t="shared" si="42"/>
        <v>75695</v>
      </c>
      <c r="GO9" s="7">
        <v>17097</v>
      </c>
      <c r="GP9" s="7">
        <f>132-291</f>
        <v>-159</v>
      </c>
      <c r="GQ9" s="6">
        <f t="shared" ref="GQ9:GQ25" si="106">SUM(GO9:GP9)</f>
        <v>16938</v>
      </c>
      <c r="GR9" s="7">
        <v>8444</v>
      </c>
      <c r="GS9" s="7"/>
      <c r="GT9" s="6">
        <f t="shared" ref="GT9:GT25" si="107">SUM(GR9:GS9)</f>
        <v>8444</v>
      </c>
      <c r="GU9" s="7">
        <v>15268</v>
      </c>
      <c r="GV9" s="7">
        <f>-448</f>
        <v>-448</v>
      </c>
      <c r="GW9" s="6">
        <f t="shared" ref="GW9:GW25" si="108">SUM(GU9:GV9)</f>
        <v>14820</v>
      </c>
      <c r="GX9" s="10">
        <f t="shared" ref="GX9:GX25" si="109">GL9+GO9+GR9+GU9</f>
        <v>117164</v>
      </c>
      <c r="GY9" s="10">
        <f t="shared" si="43"/>
        <v>-1267</v>
      </c>
      <c r="GZ9" s="618">
        <f t="shared" si="43"/>
        <v>115897</v>
      </c>
      <c r="HA9" s="626">
        <f t="shared" ref="HA9:HA25" si="110">DR9+EV9+GX9</f>
        <v>184789</v>
      </c>
      <c r="HB9" s="10">
        <f t="shared" si="44"/>
        <v>1730</v>
      </c>
      <c r="HC9" s="113">
        <f t="shared" si="44"/>
        <v>186519</v>
      </c>
    </row>
    <row r="10" spans="1:211" x14ac:dyDescent="0.2">
      <c r="A10" s="112" t="s">
        <v>378</v>
      </c>
      <c r="B10" s="6">
        <v>9649</v>
      </c>
      <c r="C10" s="6"/>
      <c r="D10" s="6">
        <f t="shared" si="45"/>
        <v>9649</v>
      </c>
      <c r="E10" s="6">
        <f>SUM([1]Önkormányzat!$I$92)</f>
        <v>0</v>
      </c>
      <c r="F10" s="6"/>
      <c r="G10" s="6">
        <f t="shared" si="46"/>
        <v>0</v>
      </c>
      <c r="H10" s="6">
        <v>3633</v>
      </c>
      <c r="I10" s="6"/>
      <c r="J10" s="6">
        <f t="shared" si="47"/>
        <v>3633</v>
      </c>
      <c r="K10" s="6">
        <v>200</v>
      </c>
      <c r="L10" s="6"/>
      <c r="M10" s="6">
        <f t="shared" si="48"/>
        <v>200</v>
      </c>
      <c r="N10" s="6">
        <f>SUM([1]Önkormányzat!$R$92)</f>
        <v>400</v>
      </c>
      <c r="O10" s="6"/>
      <c r="P10" s="6">
        <f t="shared" si="49"/>
        <v>400</v>
      </c>
      <c r="Q10" s="6">
        <f>SUM([1]Önkormányzat!$AK$92)</f>
        <v>0</v>
      </c>
      <c r="R10" s="6"/>
      <c r="S10" s="6">
        <f t="shared" si="50"/>
        <v>0</v>
      </c>
      <c r="T10" s="6">
        <f>SUM([1]Önkormányzat!$AO$92)</f>
        <v>0</v>
      </c>
      <c r="U10" s="6"/>
      <c r="V10" s="6">
        <f t="shared" si="51"/>
        <v>0</v>
      </c>
      <c r="W10" s="6"/>
      <c r="X10" s="6"/>
      <c r="Y10" s="6">
        <f t="shared" si="52"/>
        <v>0</v>
      </c>
      <c r="Z10" s="6">
        <f>SUM([1]Önkormányzat!$AVG$92)</f>
        <v>0</v>
      </c>
      <c r="AA10" s="6"/>
      <c r="AB10" s="6">
        <f t="shared" si="53"/>
        <v>0</v>
      </c>
      <c r="AC10" s="6">
        <f>SUM([1]Önkormányzat!$BA$92)</f>
        <v>0</v>
      </c>
      <c r="AD10" s="6"/>
      <c r="AE10" s="6">
        <f t="shared" si="54"/>
        <v>0</v>
      </c>
      <c r="AF10" s="6">
        <f>SUM([1]Önkormányzat!$V$92)</f>
        <v>89</v>
      </c>
      <c r="AG10" s="6"/>
      <c r="AH10" s="6">
        <f t="shared" si="55"/>
        <v>89</v>
      </c>
      <c r="AI10" s="6">
        <v>9433</v>
      </c>
      <c r="AJ10" s="6">
        <f>-4575+230+190-102</f>
        <v>-4257</v>
      </c>
      <c r="AK10" s="6">
        <f t="shared" si="56"/>
        <v>5176</v>
      </c>
      <c r="AL10" s="6">
        <v>2050</v>
      </c>
      <c r="AM10" s="6"/>
      <c r="AN10" s="6">
        <f t="shared" si="57"/>
        <v>2050</v>
      </c>
      <c r="AO10" s="6">
        <v>7591</v>
      </c>
      <c r="AP10" s="6"/>
      <c r="AQ10" s="6">
        <f t="shared" si="58"/>
        <v>7591</v>
      </c>
      <c r="AR10" s="6">
        <v>15000</v>
      </c>
      <c r="AS10" s="6">
        <v>-7500</v>
      </c>
      <c r="AT10" s="6">
        <f t="shared" si="59"/>
        <v>7500</v>
      </c>
      <c r="AU10" s="6">
        <v>1200</v>
      </c>
      <c r="AV10" s="6"/>
      <c r="AW10" s="6">
        <f t="shared" si="60"/>
        <v>1200</v>
      </c>
      <c r="AX10" s="6">
        <f>SUM([1]Önkormányzat!$BS$92)</f>
        <v>0</v>
      </c>
      <c r="AY10" s="6"/>
      <c r="AZ10" s="6">
        <f t="shared" si="61"/>
        <v>0</v>
      </c>
      <c r="BA10" s="6">
        <v>26537</v>
      </c>
      <c r="BB10" s="6"/>
      <c r="BC10" s="6">
        <f t="shared" si="62"/>
        <v>26537</v>
      </c>
      <c r="BD10" s="6"/>
      <c r="BE10" s="6"/>
      <c r="BF10" s="6">
        <f t="shared" si="63"/>
        <v>0</v>
      </c>
      <c r="BG10" s="6">
        <v>3197</v>
      </c>
      <c r="BH10" s="6"/>
      <c r="BI10" s="6">
        <f t="shared" si="64"/>
        <v>3197</v>
      </c>
      <c r="BJ10" s="6">
        <f>SUM([1]Önkormányzat!$CG$92)</f>
        <v>0</v>
      </c>
      <c r="BK10" s="6"/>
      <c r="BL10" s="6">
        <f t="shared" si="65"/>
        <v>0</v>
      </c>
      <c r="BM10" s="6">
        <v>17126</v>
      </c>
      <c r="BN10" s="6">
        <v>521</v>
      </c>
      <c r="BO10" s="6">
        <f t="shared" si="66"/>
        <v>17647</v>
      </c>
      <c r="BP10" s="6">
        <f>'kiadás 11601'!H101</f>
        <v>80876</v>
      </c>
      <c r="BQ10" s="6">
        <f>'kiadás 11601'!I101</f>
        <v>2780</v>
      </c>
      <c r="BR10" s="6">
        <f>'kiadás 11601'!J101</f>
        <v>83656</v>
      </c>
      <c r="BS10" s="6">
        <f>SUM([1]Önkormányzat!$DA$92)</f>
        <v>0</v>
      </c>
      <c r="BT10" s="6"/>
      <c r="BU10" s="6">
        <f t="shared" si="68"/>
        <v>0</v>
      </c>
      <c r="BV10" s="6"/>
      <c r="BW10" s="6"/>
      <c r="BX10" s="6">
        <f t="shared" si="69"/>
        <v>0</v>
      </c>
      <c r="BY10" s="6">
        <v>1000</v>
      </c>
      <c r="BZ10" s="6">
        <v>-1000</v>
      </c>
      <c r="CA10" s="6">
        <f t="shared" si="70"/>
        <v>0</v>
      </c>
      <c r="CB10" s="6"/>
      <c r="CC10" s="6"/>
      <c r="CD10" s="6">
        <f t="shared" si="71"/>
        <v>0</v>
      </c>
      <c r="CE10" s="6">
        <f>kiadás11602!H71</f>
        <v>481189</v>
      </c>
      <c r="CF10" s="6">
        <f>kiadás11602!I71</f>
        <v>-114344</v>
      </c>
      <c r="CG10" s="6">
        <f>kiadás11602!J71</f>
        <v>366845</v>
      </c>
      <c r="CH10" s="6">
        <f>'kiadás 11603'!B13</f>
        <v>1455</v>
      </c>
      <c r="CI10" s="6">
        <f>'kiadás 11603'!C13</f>
        <v>0</v>
      </c>
      <c r="CJ10" s="6">
        <f>'kiadás 11603'!D13</f>
        <v>1455</v>
      </c>
      <c r="CK10" s="6">
        <f>'kiadás 11604 '!H75</f>
        <v>226549</v>
      </c>
      <c r="CL10" s="6">
        <f>'kiadás 11604 '!I75</f>
        <v>0</v>
      </c>
      <c r="CM10" s="6">
        <f>'kiadás 11604 '!J75</f>
        <v>226549</v>
      </c>
      <c r="CN10" s="6">
        <f>kiadás11605projektek!H58</f>
        <v>49758</v>
      </c>
      <c r="CO10" s="6">
        <f>kiadás11605projektek!I58</f>
        <v>0</v>
      </c>
      <c r="CP10" s="6">
        <f>kiadás11605projektek!J58</f>
        <v>49758</v>
      </c>
      <c r="CQ10" s="6"/>
      <c r="CR10" s="6"/>
      <c r="CS10" s="6">
        <f t="shared" si="73"/>
        <v>0</v>
      </c>
      <c r="CT10" s="6">
        <f>[1]Önkormányzat!$EL$92</f>
        <v>1000</v>
      </c>
      <c r="CU10" s="6"/>
      <c r="CV10" s="6">
        <f t="shared" si="74"/>
        <v>1000</v>
      </c>
      <c r="CW10" s="6">
        <f>[1]Önkormányzat!$EC$92</f>
        <v>700</v>
      </c>
      <c r="CX10" s="6"/>
      <c r="CY10" s="6">
        <f t="shared" si="75"/>
        <v>700</v>
      </c>
      <c r="CZ10" s="6">
        <v>38157</v>
      </c>
      <c r="DA10" s="6">
        <v>372</v>
      </c>
      <c r="DB10" s="6">
        <f t="shared" si="76"/>
        <v>38529</v>
      </c>
      <c r="DC10" s="6">
        <f>SUM([1]Önkormányzat!$DK$92)</f>
        <v>0</v>
      </c>
      <c r="DD10" s="6"/>
      <c r="DE10" s="6">
        <f t="shared" si="77"/>
        <v>0</v>
      </c>
      <c r="DF10" s="6">
        <v>221182</v>
      </c>
      <c r="DG10" s="6"/>
      <c r="DH10" s="6">
        <f t="shared" si="78"/>
        <v>221182</v>
      </c>
      <c r="DI10" s="6">
        <v>43926</v>
      </c>
      <c r="DJ10" s="6"/>
      <c r="DK10" s="6">
        <f t="shared" si="79"/>
        <v>43926</v>
      </c>
      <c r="DL10" s="6">
        <v>144080</v>
      </c>
      <c r="DM10" s="6">
        <v>-11194</v>
      </c>
      <c r="DN10" s="6">
        <f t="shared" si="80"/>
        <v>132886</v>
      </c>
      <c r="DO10" s="6">
        <f>SUM([1]Önkormányzat!$EU$92)</f>
        <v>0</v>
      </c>
      <c r="DP10" s="6"/>
      <c r="DQ10" s="6">
        <f t="shared" si="81"/>
        <v>0</v>
      </c>
      <c r="DR10" s="595">
        <f t="shared" si="82"/>
        <v>1385977</v>
      </c>
      <c r="DS10" s="595">
        <f t="shared" si="40"/>
        <v>-134622</v>
      </c>
      <c r="DT10" s="595">
        <f t="shared" si="40"/>
        <v>1251355</v>
      </c>
      <c r="DU10" s="6"/>
      <c r="DV10" s="6"/>
      <c r="DW10" s="6">
        <f t="shared" si="83"/>
        <v>0</v>
      </c>
      <c r="DX10" s="6"/>
      <c r="DY10" s="6"/>
      <c r="DZ10" s="6">
        <f t="shared" si="84"/>
        <v>0</v>
      </c>
      <c r="EA10" s="6"/>
      <c r="EB10" s="6"/>
      <c r="EC10" s="6">
        <f t="shared" si="85"/>
        <v>0</v>
      </c>
      <c r="ED10" s="6">
        <f>SUM([1]Hivatal!$W$154)</f>
        <v>0</v>
      </c>
      <c r="EE10" s="6"/>
      <c r="EF10" s="6">
        <f t="shared" si="86"/>
        <v>0</v>
      </c>
      <c r="EG10" s="6"/>
      <c r="EH10" s="6"/>
      <c r="EI10" s="6"/>
      <c r="EJ10" s="6">
        <v>24141</v>
      </c>
      <c r="EK10" s="6"/>
      <c r="EL10" s="6">
        <f t="shared" si="87"/>
        <v>24141</v>
      </c>
      <c r="EM10" s="6"/>
      <c r="EN10" s="6"/>
      <c r="EO10" s="6">
        <f t="shared" si="88"/>
        <v>0</v>
      </c>
      <c r="EP10" s="6">
        <f>SUM([1]Hivatal!$AS$154)</f>
        <v>0</v>
      </c>
      <c r="EQ10" s="6"/>
      <c r="ER10" s="6">
        <f t="shared" si="89"/>
        <v>0</v>
      </c>
      <c r="ES10" s="6">
        <v>1200</v>
      </c>
      <c r="ET10" s="6">
        <f>-400+133</f>
        <v>-267</v>
      </c>
      <c r="EU10" s="6">
        <f t="shared" si="90"/>
        <v>933</v>
      </c>
      <c r="EV10" s="595">
        <f t="shared" si="91"/>
        <v>25341</v>
      </c>
      <c r="EW10" s="595">
        <f t="shared" si="41"/>
        <v>-267</v>
      </c>
      <c r="EX10" s="595">
        <f t="shared" si="41"/>
        <v>25074</v>
      </c>
      <c r="EY10" s="6">
        <v>26391</v>
      </c>
      <c r="EZ10" s="6"/>
      <c r="FA10" s="6">
        <f t="shared" si="92"/>
        <v>26391</v>
      </c>
      <c r="FB10" s="6"/>
      <c r="FC10" s="6"/>
      <c r="FD10" s="6">
        <f t="shared" si="93"/>
        <v>0</v>
      </c>
      <c r="FE10" s="6"/>
      <c r="FF10" s="6"/>
      <c r="FG10" s="6">
        <f t="shared" si="94"/>
        <v>0</v>
      </c>
      <c r="FH10" s="6">
        <v>159311</v>
      </c>
      <c r="FI10" s="6">
        <f>132</f>
        <v>132</v>
      </c>
      <c r="FJ10" s="6">
        <f t="shared" si="95"/>
        <v>159443</v>
      </c>
      <c r="FK10" s="6"/>
      <c r="FL10" s="6"/>
      <c r="FM10" s="6">
        <f t="shared" si="96"/>
        <v>0</v>
      </c>
      <c r="FN10" s="6">
        <v>27767</v>
      </c>
      <c r="FO10" s="6"/>
      <c r="FP10" s="6">
        <f t="shared" si="97"/>
        <v>27767</v>
      </c>
      <c r="FQ10" s="6">
        <v>312</v>
      </c>
      <c r="FR10" s="6"/>
      <c r="FS10" s="6">
        <f t="shared" si="98"/>
        <v>312</v>
      </c>
      <c r="FT10" s="6">
        <v>2479</v>
      </c>
      <c r="FU10" s="6"/>
      <c r="FV10" s="6">
        <f t="shared" si="99"/>
        <v>2479</v>
      </c>
      <c r="FW10" s="6"/>
      <c r="FX10" s="6"/>
      <c r="FY10" s="6">
        <f t="shared" si="100"/>
        <v>0</v>
      </c>
      <c r="FZ10" s="6">
        <v>591</v>
      </c>
      <c r="GA10" s="6"/>
      <c r="GB10" s="6">
        <f t="shared" si="101"/>
        <v>591</v>
      </c>
      <c r="GC10" s="6"/>
      <c r="GD10" s="6"/>
      <c r="GE10" s="6">
        <f t="shared" si="102"/>
        <v>0</v>
      </c>
      <c r="GF10" s="6"/>
      <c r="GG10" s="6"/>
      <c r="GH10" s="6">
        <f t="shared" si="103"/>
        <v>0</v>
      </c>
      <c r="GI10" s="6">
        <v>0</v>
      </c>
      <c r="GJ10" s="6"/>
      <c r="GK10" s="6">
        <f t="shared" si="104"/>
        <v>0</v>
      </c>
      <c r="GL10" s="595">
        <f t="shared" si="105"/>
        <v>216851</v>
      </c>
      <c r="GM10" s="595">
        <f t="shared" si="42"/>
        <v>132</v>
      </c>
      <c r="GN10" s="595">
        <f t="shared" si="42"/>
        <v>216983</v>
      </c>
      <c r="GO10" s="7">
        <v>18226</v>
      </c>
      <c r="GP10" s="7"/>
      <c r="GQ10" s="6">
        <f t="shared" si="106"/>
        <v>18226</v>
      </c>
      <c r="GR10" s="7">
        <v>6665</v>
      </c>
      <c r="GS10" s="7"/>
      <c r="GT10" s="6">
        <f t="shared" si="107"/>
        <v>6665</v>
      </c>
      <c r="GU10" s="7">
        <v>9980</v>
      </c>
      <c r="GV10" s="7">
        <f>15000</f>
        <v>15000</v>
      </c>
      <c r="GW10" s="6">
        <f t="shared" si="108"/>
        <v>24980</v>
      </c>
      <c r="GX10" s="10">
        <f t="shared" si="109"/>
        <v>251722</v>
      </c>
      <c r="GY10" s="10">
        <f t="shared" si="43"/>
        <v>15132</v>
      </c>
      <c r="GZ10" s="618">
        <f t="shared" si="43"/>
        <v>266854</v>
      </c>
      <c r="HA10" s="626">
        <f t="shared" si="110"/>
        <v>1663040</v>
      </c>
      <c r="HB10" s="10">
        <f t="shared" si="44"/>
        <v>-119757</v>
      </c>
      <c r="HC10" s="113">
        <f t="shared" si="44"/>
        <v>1543283</v>
      </c>
    </row>
    <row r="11" spans="1:211" x14ac:dyDescent="0.2">
      <c r="A11" s="112" t="s">
        <v>379</v>
      </c>
      <c r="B11" s="6">
        <f>SUM([1]Önkormányzat!$G$109)</f>
        <v>0</v>
      </c>
      <c r="C11" s="6"/>
      <c r="D11" s="6">
        <f t="shared" si="45"/>
        <v>0</v>
      </c>
      <c r="E11" s="6">
        <f>SUM([1]Önkormányzat!$I$109)</f>
        <v>0</v>
      </c>
      <c r="F11" s="6"/>
      <c r="G11" s="6">
        <f t="shared" si="46"/>
        <v>0</v>
      </c>
      <c r="H11" s="6">
        <f>SUM([1]Önkormányzat!$K$109)</f>
        <v>0</v>
      </c>
      <c r="I11" s="6"/>
      <c r="J11" s="6">
        <f t="shared" si="47"/>
        <v>0</v>
      </c>
      <c r="K11" s="6">
        <f>SUM([1]Önkormányzat!$M$109)</f>
        <v>0</v>
      </c>
      <c r="L11" s="6"/>
      <c r="M11" s="6">
        <f t="shared" si="48"/>
        <v>0</v>
      </c>
      <c r="N11" s="6">
        <f>SUM([1]Önkormányzat!$R$109)</f>
        <v>0</v>
      </c>
      <c r="O11" s="6"/>
      <c r="P11" s="6">
        <f t="shared" si="49"/>
        <v>0</v>
      </c>
      <c r="Q11" s="6">
        <f>SUM([1]Önkormányzat!$AK$109)</f>
        <v>0</v>
      </c>
      <c r="R11" s="6"/>
      <c r="S11" s="6">
        <f t="shared" si="50"/>
        <v>0</v>
      </c>
      <c r="T11" s="6">
        <f>SUM([1]Önkormányzat!$AO$109)</f>
        <v>0</v>
      </c>
      <c r="U11" s="6"/>
      <c r="V11" s="6">
        <f t="shared" si="51"/>
        <v>0</v>
      </c>
      <c r="W11" s="6"/>
      <c r="X11" s="6"/>
      <c r="Y11" s="6">
        <f t="shared" si="52"/>
        <v>0</v>
      </c>
      <c r="Z11" s="6">
        <f>SUM([1]Önkormányzat!$AV$109)</f>
        <v>0</v>
      </c>
      <c r="AA11" s="6"/>
      <c r="AB11" s="6">
        <f t="shared" si="53"/>
        <v>0</v>
      </c>
      <c r="AC11" s="6">
        <f>SUM([1]Önkormányzat!$BA$109)</f>
        <v>0</v>
      </c>
      <c r="AD11" s="6"/>
      <c r="AE11" s="6">
        <f t="shared" si="54"/>
        <v>0</v>
      </c>
      <c r="AF11" s="6">
        <f>SUM([1]Önkormányzat!$V$109)</f>
        <v>0</v>
      </c>
      <c r="AG11" s="6"/>
      <c r="AH11" s="6">
        <f t="shared" si="55"/>
        <v>0</v>
      </c>
      <c r="AI11" s="6">
        <f>SUM([1]Önkormányzat!$Z$109)</f>
        <v>0</v>
      </c>
      <c r="AJ11" s="6"/>
      <c r="AK11" s="6">
        <f t="shared" si="56"/>
        <v>0</v>
      </c>
      <c r="AL11" s="6">
        <v>74400</v>
      </c>
      <c r="AM11" s="6"/>
      <c r="AN11" s="6">
        <f t="shared" si="57"/>
        <v>74400</v>
      </c>
      <c r="AO11" s="6">
        <f>SUM([1]Önkormányzat!$BO$109)</f>
        <v>0</v>
      </c>
      <c r="AP11" s="6"/>
      <c r="AQ11" s="6">
        <f t="shared" si="58"/>
        <v>0</v>
      </c>
      <c r="AR11" s="6">
        <f>SUM([1]Önkormányzat!$CC$109)</f>
        <v>0</v>
      </c>
      <c r="AS11" s="6"/>
      <c r="AT11" s="6">
        <f t="shared" si="59"/>
        <v>0</v>
      </c>
      <c r="AU11" s="6">
        <f>SUM([1]Önkormányzat!$CP$109)</f>
        <v>0</v>
      </c>
      <c r="AV11" s="6"/>
      <c r="AW11" s="6">
        <f t="shared" si="60"/>
        <v>0</v>
      </c>
      <c r="AX11" s="6">
        <f>SUM([1]Önkormányzat!$BS$109)</f>
        <v>0</v>
      </c>
      <c r="AY11" s="6"/>
      <c r="AZ11" s="6">
        <f t="shared" si="61"/>
        <v>0</v>
      </c>
      <c r="BA11" s="6">
        <f>SUM([1]Önkormányzat!$BU$109)</f>
        <v>0</v>
      </c>
      <c r="BB11" s="6"/>
      <c r="BC11" s="6">
        <f t="shared" si="62"/>
        <v>0</v>
      </c>
      <c r="BD11" s="6"/>
      <c r="BE11" s="6"/>
      <c r="BF11" s="6">
        <f t="shared" si="63"/>
        <v>0</v>
      </c>
      <c r="BG11" s="6">
        <f>SUM([1]Önkormányzat!$CA$109)</f>
        <v>0</v>
      </c>
      <c r="BH11" s="6"/>
      <c r="BI11" s="6">
        <f t="shared" si="64"/>
        <v>0</v>
      </c>
      <c r="BJ11" s="6">
        <f>SUM([1]Önkormányzat!$CF$109)</f>
        <v>0</v>
      </c>
      <c r="BK11" s="6"/>
      <c r="BL11" s="6">
        <f t="shared" si="65"/>
        <v>0</v>
      </c>
      <c r="BM11" s="6"/>
      <c r="BN11" s="6"/>
      <c r="BO11" s="6">
        <f t="shared" si="66"/>
        <v>0</v>
      </c>
      <c r="BP11" s="6">
        <v>0</v>
      </c>
      <c r="BQ11" s="6"/>
      <c r="BR11" s="6">
        <f t="shared" si="67"/>
        <v>0</v>
      </c>
      <c r="BS11" s="6">
        <f>SUM([1]Önkormányzat!$DA$109)</f>
        <v>0</v>
      </c>
      <c r="BT11" s="6"/>
      <c r="BU11" s="6">
        <f t="shared" si="68"/>
        <v>0</v>
      </c>
      <c r="BV11" s="6"/>
      <c r="BW11" s="6"/>
      <c r="BX11" s="6">
        <f t="shared" si="69"/>
        <v>0</v>
      </c>
      <c r="BY11" s="6">
        <f>SUM([1]Önkormányzat!$DE$109)</f>
        <v>0</v>
      </c>
      <c r="BZ11" s="6"/>
      <c r="CA11" s="6">
        <f t="shared" si="70"/>
        <v>0</v>
      </c>
      <c r="CB11" s="6"/>
      <c r="CC11" s="6"/>
      <c r="CD11" s="6">
        <f t="shared" si="71"/>
        <v>0</v>
      </c>
      <c r="CE11" s="6"/>
      <c r="CF11" s="6"/>
      <c r="CG11" s="6">
        <f t="shared" ref="CG11:CG25" si="111">SUM(CE11:CF11)</f>
        <v>0</v>
      </c>
      <c r="CH11" s="6"/>
      <c r="CI11" s="6"/>
      <c r="CJ11" s="6">
        <f t="shared" si="72"/>
        <v>0</v>
      </c>
      <c r="CK11" s="6"/>
      <c r="CL11" s="6"/>
      <c r="CM11" s="6">
        <f t="shared" ref="CM11:CM25" si="112">SUM(CK11:CL11)</f>
        <v>0</v>
      </c>
      <c r="CN11" s="6">
        <f>SUM([1]Önkormányzat!$DV$109)</f>
        <v>0</v>
      </c>
      <c r="CO11" s="6"/>
      <c r="CP11" s="6">
        <f t="shared" ref="CP11:CP25" si="113">SUM(CN11:CO11)</f>
        <v>0</v>
      </c>
      <c r="CQ11" s="6"/>
      <c r="CR11" s="6"/>
      <c r="CS11" s="6">
        <f t="shared" si="73"/>
        <v>0</v>
      </c>
      <c r="CT11" s="6">
        <f>SUM([1]Önkormányzat!$EL$109)</f>
        <v>0</v>
      </c>
      <c r="CU11" s="6"/>
      <c r="CV11" s="6">
        <f t="shared" si="74"/>
        <v>0</v>
      </c>
      <c r="CW11" s="6">
        <f>SUM([1]Önkormányzat!$EC$109)</f>
        <v>0</v>
      </c>
      <c r="CX11" s="6"/>
      <c r="CY11" s="6">
        <f t="shared" si="75"/>
        <v>0</v>
      </c>
      <c r="CZ11" s="6">
        <v>0</v>
      </c>
      <c r="DA11" s="6"/>
      <c r="DB11" s="6">
        <f t="shared" si="76"/>
        <v>0</v>
      </c>
      <c r="DC11" s="6">
        <f>SUM([1]Önkormányzat!$DK$109)</f>
        <v>0</v>
      </c>
      <c r="DD11" s="6"/>
      <c r="DE11" s="6">
        <f t="shared" si="77"/>
        <v>0</v>
      </c>
      <c r="DF11" s="6">
        <f>SUM([1]Önkormányzat!$DO$109)</f>
        <v>0</v>
      </c>
      <c r="DG11" s="6"/>
      <c r="DH11" s="6">
        <f t="shared" si="78"/>
        <v>0</v>
      </c>
      <c r="DI11" s="6">
        <f>SUM([1]Önkormányzat!$EJ$109)</f>
        <v>0</v>
      </c>
      <c r="DJ11" s="6"/>
      <c r="DK11" s="6">
        <f t="shared" si="79"/>
        <v>0</v>
      </c>
      <c r="DL11" s="6">
        <f>SUM([1]Önkormányzat!$EQ$109)</f>
        <v>0</v>
      </c>
      <c r="DM11" s="6"/>
      <c r="DN11" s="6">
        <f t="shared" si="80"/>
        <v>0</v>
      </c>
      <c r="DO11" s="6">
        <f>SUM([1]Önkormányzat!$EU$109)</f>
        <v>0</v>
      </c>
      <c r="DP11" s="6"/>
      <c r="DQ11" s="6">
        <f t="shared" si="81"/>
        <v>0</v>
      </c>
      <c r="DR11" s="595">
        <f t="shared" si="82"/>
        <v>74400</v>
      </c>
      <c r="DS11" s="595">
        <f t="shared" si="40"/>
        <v>0</v>
      </c>
      <c r="DT11" s="595">
        <f t="shared" si="40"/>
        <v>74400</v>
      </c>
      <c r="DU11" s="6"/>
      <c r="DV11" s="6"/>
      <c r="DW11" s="6">
        <f t="shared" si="83"/>
        <v>0</v>
      </c>
      <c r="DX11" s="6"/>
      <c r="DY11" s="6"/>
      <c r="DZ11" s="6">
        <f t="shared" si="84"/>
        <v>0</v>
      </c>
      <c r="EA11" s="6"/>
      <c r="EB11" s="6"/>
      <c r="EC11" s="6">
        <f t="shared" si="85"/>
        <v>0</v>
      </c>
      <c r="ED11" s="6">
        <f>SUM([1]Hivatal!$W$161)</f>
        <v>0</v>
      </c>
      <c r="EE11" s="6"/>
      <c r="EF11" s="6">
        <f t="shared" si="86"/>
        <v>0</v>
      </c>
      <c r="EG11" s="6"/>
      <c r="EH11" s="6"/>
      <c r="EI11" s="6"/>
      <c r="EJ11" s="6">
        <f>SUM([1]Hivatal!$AK$161)</f>
        <v>0</v>
      </c>
      <c r="EK11" s="6"/>
      <c r="EL11" s="6">
        <f t="shared" si="87"/>
        <v>0</v>
      </c>
      <c r="EM11" s="6"/>
      <c r="EN11" s="6"/>
      <c r="EO11" s="6">
        <f t="shared" si="88"/>
        <v>0</v>
      </c>
      <c r="EP11" s="6">
        <f>SUM([1]Hivatal!$AS$161)</f>
        <v>0</v>
      </c>
      <c r="EQ11" s="6"/>
      <c r="ER11" s="6">
        <f t="shared" si="89"/>
        <v>0</v>
      </c>
      <c r="ES11" s="6">
        <f>SUM([1]Hivatal!$BA$161)</f>
        <v>0</v>
      </c>
      <c r="ET11" s="6"/>
      <c r="EU11" s="6">
        <f t="shared" si="90"/>
        <v>0</v>
      </c>
      <c r="EV11" s="595">
        <f t="shared" si="91"/>
        <v>0</v>
      </c>
      <c r="EW11" s="595">
        <f t="shared" si="41"/>
        <v>0</v>
      </c>
      <c r="EX11" s="595">
        <f t="shared" si="41"/>
        <v>0</v>
      </c>
      <c r="EY11" s="6"/>
      <c r="EZ11" s="6"/>
      <c r="FA11" s="6">
        <f t="shared" si="92"/>
        <v>0</v>
      </c>
      <c r="FB11" s="6"/>
      <c r="FC11" s="6"/>
      <c r="FD11" s="6">
        <f t="shared" si="93"/>
        <v>0</v>
      </c>
      <c r="FE11" s="6"/>
      <c r="FF11" s="6"/>
      <c r="FG11" s="6">
        <f t="shared" si="94"/>
        <v>0</v>
      </c>
      <c r="FH11" s="6"/>
      <c r="FI11" s="6"/>
      <c r="FJ11" s="6">
        <f t="shared" si="95"/>
        <v>0</v>
      </c>
      <c r="FK11" s="6"/>
      <c r="FL11" s="6"/>
      <c r="FM11" s="6">
        <f t="shared" si="96"/>
        <v>0</v>
      </c>
      <c r="FN11" s="6"/>
      <c r="FO11" s="6"/>
      <c r="FP11" s="6">
        <f t="shared" si="97"/>
        <v>0</v>
      </c>
      <c r="FQ11" s="6"/>
      <c r="FR11" s="6"/>
      <c r="FS11" s="6">
        <f t="shared" si="98"/>
        <v>0</v>
      </c>
      <c r="FT11" s="6"/>
      <c r="FU11" s="6"/>
      <c r="FV11" s="6">
        <f t="shared" si="99"/>
        <v>0</v>
      </c>
      <c r="FW11" s="6"/>
      <c r="FX11" s="6"/>
      <c r="FY11" s="6">
        <f t="shared" si="100"/>
        <v>0</v>
      </c>
      <c r="FZ11" s="6"/>
      <c r="GA11" s="6"/>
      <c r="GB11" s="6">
        <f t="shared" si="101"/>
        <v>0</v>
      </c>
      <c r="GC11" s="6"/>
      <c r="GD11" s="6"/>
      <c r="GE11" s="6">
        <f t="shared" si="102"/>
        <v>0</v>
      </c>
      <c r="GF11" s="6"/>
      <c r="GG11" s="6"/>
      <c r="GH11" s="6">
        <f t="shared" si="103"/>
        <v>0</v>
      </c>
      <c r="GI11" s="6"/>
      <c r="GJ11" s="6"/>
      <c r="GK11" s="6">
        <f t="shared" si="104"/>
        <v>0</v>
      </c>
      <c r="GL11" s="595">
        <f t="shared" si="105"/>
        <v>0</v>
      </c>
      <c r="GM11" s="595">
        <f t="shared" si="42"/>
        <v>0</v>
      </c>
      <c r="GN11" s="595">
        <f t="shared" si="42"/>
        <v>0</v>
      </c>
      <c r="GO11" s="7"/>
      <c r="GP11" s="7"/>
      <c r="GQ11" s="6">
        <f t="shared" si="106"/>
        <v>0</v>
      </c>
      <c r="GR11" s="7"/>
      <c r="GS11" s="7"/>
      <c r="GT11" s="6">
        <f t="shared" si="107"/>
        <v>0</v>
      </c>
      <c r="GU11" s="7"/>
      <c r="GV11" s="7"/>
      <c r="GW11" s="6">
        <f t="shared" si="108"/>
        <v>0</v>
      </c>
      <c r="GX11" s="10">
        <f t="shared" si="109"/>
        <v>0</v>
      </c>
      <c r="GY11" s="10">
        <f t="shared" si="43"/>
        <v>0</v>
      </c>
      <c r="GZ11" s="618">
        <f t="shared" si="43"/>
        <v>0</v>
      </c>
      <c r="HA11" s="626">
        <f t="shared" si="110"/>
        <v>74400</v>
      </c>
      <c r="HB11" s="10">
        <f t="shared" si="44"/>
        <v>0</v>
      </c>
      <c r="HC11" s="113">
        <f t="shared" si="44"/>
        <v>74400</v>
      </c>
    </row>
    <row r="12" spans="1:211" s="12" customFormat="1" x14ac:dyDescent="0.2">
      <c r="A12" s="114" t="s">
        <v>380</v>
      </c>
      <c r="B12" s="5">
        <f>B13+B14+B15+B16+B17</f>
        <v>0</v>
      </c>
      <c r="C12" s="5">
        <f t="shared" ref="C12:BO12" si="114">C13+C14+C15+C16+C17</f>
        <v>0</v>
      </c>
      <c r="D12" s="5">
        <f t="shared" si="114"/>
        <v>0</v>
      </c>
      <c r="E12" s="5">
        <f t="shared" si="114"/>
        <v>0</v>
      </c>
      <c r="F12" s="5">
        <f t="shared" si="114"/>
        <v>0</v>
      </c>
      <c r="G12" s="5">
        <f t="shared" si="114"/>
        <v>0</v>
      </c>
      <c r="H12" s="5">
        <f t="shared" si="114"/>
        <v>0</v>
      </c>
      <c r="I12" s="5">
        <f t="shared" si="114"/>
        <v>0</v>
      </c>
      <c r="J12" s="5">
        <f t="shared" si="114"/>
        <v>0</v>
      </c>
      <c r="K12" s="5">
        <f t="shared" si="114"/>
        <v>0</v>
      </c>
      <c r="L12" s="5">
        <f t="shared" si="114"/>
        <v>0</v>
      </c>
      <c r="M12" s="5">
        <f t="shared" si="114"/>
        <v>0</v>
      </c>
      <c r="N12" s="5">
        <f t="shared" si="114"/>
        <v>245479</v>
      </c>
      <c r="O12" s="5">
        <f t="shared" si="114"/>
        <v>30546</v>
      </c>
      <c r="P12" s="5">
        <f t="shared" si="114"/>
        <v>276025</v>
      </c>
      <c r="Q12" s="5">
        <f t="shared" si="114"/>
        <v>159510</v>
      </c>
      <c r="R12" s="5">
        <f t="shared" si="114"/>
        <v>-18944</v>
      </c>
      <c r="S12" s="5">
        <f t="shared" si="114"/>
        <v>140566</v>
      </c>
      <c r="T12" s="5">
        <f t="shared" si="114"/>
        <v>0</v>
      </c>
      <c r="U12" s="5">
        <f t="shared" si="114"/>
        <v>0</v>
      </c>
      <c r="V12" s="5">
        <f t="shared" si="114"/>
        <v>0</v>
      </c>
      <c r="W12" s="5">
        <f t="shared" si="114"/>
        <v>0</v>
      </c>
      <c r="X12" s="5">
        <f t="shared" si="114"/>
        <v>0</v>
      </c>
      <c r="Y12" s="5">
        <f t="shared" si="114"/>
        <v>0</v>
      </c>
      <c r="Z12" s="5">
        <f t="shared" si="114"/>
        <v>0</v>
      </c>
      <c r="AA12" s="5">
        <f t="shared" si="114"/>
        <v>0</v>
      </c>
      <c r="AB12" s="5">
        <f t="shared" si="114"/>
        <v>0</v>
      </c>
      <c r="AC12" s="5">
        <f t="shared" si="114"/>
        <v>55671</v>
      </c>
      <c r="AD12" s="5">
        <f t="shared" si="114"/>
        <v>0</v>
      </c>
      <c r="AE12" s="5">
        <f t="shared" si="114"/>
        <v>55671</v>
      </c>
      <c r="AF12" s="5">
        <f t="shared" si="114"/>
        <v>3550</v>
      </c>
      <c r="AG12" s="5">
        <f t="shared" si="114"/>
        <v>0</v>
      </c>
      <c r="AH12" s="5">
        <f t="shared" si="114"/>
        <v>3550</v>
      </c>
      <c r="AI12" s="5">
        <f t="shared" si="114"/>
        <v>4792</v>
      </c>
      <c r="AJ12" s="5">
        <f t="shared" si="114"/>
        <v>4575</v>
      </c>
      <c r="AK12" s="5">
        <f t="shared" si="114"/>
        <v>9367</v>
      </c>
      <c r="AL12" s="5">
        <f t="shared" si="114"/>
        <v>0</v>
      </c>
      <c r="AM12" s="5">
        <f t="shared" si="114"/>
        <v>0</v>
      </c>
      <c r="AN12" s="5">
        <f t="shared" si="114"/>
        <v>0</v>
      </c>
      <c r="AO12" s="5">
        <f t="shared" si="114"/>
        <v>0</v>
      </c>
      <c r="AP12" s="5">
        <f t="shared" si="114"/>
        <v>0</v>
      </c>
      <c r="AQ12" s="5">
        <f t="shared" si="114"/>
        <v>0</v>
      </c>
      <c r="AR12" s="5">
        <f t="shared" si="114"/>
        <v>0</v>
      </c>
      <c r="AS12" s="5">
        <f t="shared" si="114"/>
        <v>0</v>
      </c>
      <c r="AT12" s="5">
        <f t="shared" si="114"/>
        <v>0</v>
      </c>
      <c r="AU12" s="5">
        <f t="shared" si="114"/>
        <v>0</v>
      </c>
      <c r="AV12" s="5">
        <f t="shared" si="114"/>
        <v>0</v>
      </c>
      <c r="AW12" s="5">
        <f t="shared" si="114"/>
        <v>0</v>
      </c>
      <c r="AX12" s="5">
        <f t="shared" si="114"/>
        <v>0</v>
      </c>
      <c r="AY12" s="5">
        <f t="shared" si="114"/>
        <v>0</v>
      </c>
      <c r="AZ12" s="5">
        <f t="shared" si="114"/>
        <v>0</v>
      </c>
      <c r="BA12" s="5">
        <f t="shared" si="114"/>
        <v>0</v>
      </c>
      <c r="BB12" s="5">
        <f t="shared" si="114"/>
        <v>0</v>
      </c>
      <c r="BC12" s="5">
        <f t="shared" si="114"/>
        <v>0</v>
      </c>
      <c r="BD12" s="5">
        <f t="shared" si="114"/>
        <v>0</v>
      </c>
      <c r="BE12" s="5">
        <f t="shared" si="114"/>
        <v>0</v>
      </c>
      <c r="BF12" s="5">
        <f t="shared" si="114"/>
        <v>0</v>
      </c>
      <c r="BG12" s="5">
        <f t="shared" si="114"/>
        <v>0</v>
      </c>
      <c r="BH12" s="5">
        <f t="shared" si="114"/>
        <v>0</v>
      </c>
      <c r="BI12" s="5">
        <f t="shared" si="114"/>
        <v>0</v>
      </c>
      <c r="BJ12" s="5">
        <f t="shared" si="114"/>
        <v>0</v>
      </c>
      <c r="BK12" s="5">
        <f t="shared" si="114"/>
        <v>0</v>
      </c>
      <c r="BL12" s="5">
        <f t="shared" si="114"/>
        <v>0</v>
      </c>
      <c r="BM12" s="5">
        <f t="shared" si="114"/>
        <v>0</v>
      </c>
      <c r="BN12" s="5">
        <f t="shared" si="114"/>
        <v>0</v>
      </c>
      <c r="BO12" s="5">
        <f t="shared" si="114"/>
        <v>0</v>
      </c>
      <c r="BP12" s="5">
        <f t="shared" ref="BP12:DZ12" si="115">BP13+BP14+BP15+BP16+BP17</f>
        <v>0</v>
      </c>
      <c r="BQ12" s="5">
        <f t="shared" si="115"/>
        <v>0</v>
      </c>
      <c r="BR12" s="5">
        <f t="shared" si="115"/>
        <v>0</v>
      </c>
      <c r="BS12" s="5">
        <f t="shared" si="115"/>
        <v>138952</v>
      </c>
      <c r="BT12" s="5">
        <f t="shared" si="115"/>
        <v>4235</v>
      </c>
      <c r="BU12" s="5">
        <f t="shared" si="115"/>
        <v>143187</v>
      </c>
      <c r="BV12" s="5">
        <f t="shared" si="115"/>
        <v>0</v>
      </c>
      <c r="BW12" s="5">
        <f t="shared" si="115"/>
        <v>0</v>
      </c>
      <c r="BX12" s="5">
        <f t="shared" si="115"/>
        <v>0</v>
      </c>
      <c r="BY12" s="5">
        <f t="shared" si="115"/>
        <v>294440</v>
      </c>
      <c r="BZ12" s="5">
        <f t="shared" si="115"/>
        <v>69599</v>
      </c>
      <c r="CA12" s="5">
        <f t="shared" si="115"/>
        <v>364039</v>
      </c>
      <c r="CB12" s="5">
        <f t="shared" si="115"/>
        <v>0</v>
      </c>
      <c r="CC12" s="5">
        <f t="shared" si="115"/>
        <v>0</v>
      </c>
      <c r="CD12" s="5">
        <f t="shared" si="115"/>
        <v>0</v>
      </c>
      <c r="CE12" s="5">
        <f t="shared" si="115"/>
        <v>0</v>
      </c>
      <c r="CF12" s="5">
        <f t="shared" si="115"/>
        <v>0</v>
      </c>
      <c r="CG12" s="5">
        <f t="shared" si="115"/>
        <v>0</v>
      </c>
      <c r="CH12" s="5">
        <f t="shared" si="115"/>
        <v>0</v>
      </c>
      <c r="CI12" s="5">
        <f t="shared" si="115"/>
        <v>0</v>
      </c>
      <c r="CJ12" s="5">
        <f t="shared" si="115"/>
        <v>0</v>
      </c>
      <c r="CK12" s="5">
        <f t="shared" si="115"/>
        <v>0</v>
      </c>
      <c r="CL12" s="5">
        <f t="shared" si="115"/>
        <v>0</v>
      </c>
      <c r="CM12" s="5">
        <f t="shared" si="115"/>
        <v>0</v>
      </c>
      <c r="CN12" s="5">
        <f t="shared" si="115"/>
        <v>20838</v>
      </c>
      <c r="CO12" s="5">
        <f t="shared" si="115"/>
        <v>0</v>
      </c>
      <c r="CP12" s="5">
        <f t="shared" si="115"/>
        <v>20838</v>
      </c>
      <c r="CQ12" s="5">
        <f t="shared" si="115"/>
        <v>0</v>
      </c>
      <c r="CR12" s="5">
        <f t="shared" si="115"/>
        <v>0</v>
      </c>
      <c r="CS12" s="5">
        <f t="shared" si="115"/>
        <v>0</v>
      </c>
      <c r="CT12" s="5">
        <f t="shared" si="115"/>
        <v>0</v>
      </c>
      <c r="CU12" s="5">
        <f t="shared" si="115"/>
        <v>0</v>
      </c>
      <c r="CV12" s="5">
        <f t="shared" si="115"/>
        <v>0</v>
      </c>
      <c r="CW12" s="5">
        <f t="shared" si="115"/>
        <v>0</v>
      </c>
      <c r="CX12" s="5">
        <f t="shared" si="115"/>
        <v>0</v>
      </c>
      <c r="CY12" s="5">
        <f t="shared" si="115"/>
        <v>0</v>
      </c>
      <c r="CZ12" s="5">
        <f t="shared" si="115"/>
        <v>13975</v>
      </c>
      <c r="DA12" s="5">
        <f t="shared" si="115"/>
        <v>4225</v>
      </c>
      <c r="DB12" s="5">
        <f t="shared" si="115"/>
        <v>18200</v>
      </c>
      <c r="DC12" s="5">
        <f t="shared" si="115"/>
        <v>0</v>
      </c>
      <c r="DD12" s="5">
        <f t="shared" si="115"/>
        <v>20000</v>
      </c>
      <c r="DE12" s="5">
        <f t="shared" si="115"/>
        <v>20000</v>
      </c>
      <c r="DF12" s="5">
        <f t="shared" si="115"/>
        <v>0</v>
      </c>
      <c r="DG12" s="5">
        <f t="shared" si="115"/>
        <v>0</v>
      </c>
      <c r="DH12" s="5">
        <f t="shared" si="115"/>
        <v>0</v>
      </c>
      <c r="DI12" s="5">
        <f t="shared" si="115"/>
        <v>0</v>
      </c>
      <c r="DJ12" s="5">
        <f t="shared" si="115"/>
        <v>0</v>
      </c>
      <c r="DK12" s="5">
        <f t="shared" si="115"/>
        <v>0</v>
      </c>
      <c r="DL12" s="5">
        <f t="shared" si="115"/>
        <v>0</v>
      </c>
      <c r="DM12" s="5">
        <f t="shared" si="115"/>
        <v>0</v>
      </c>
      <c r="DN12" s="5">
        <f t="shared" si="115"/>
        <v>0</v>
      </c>
      <c r="DO12" s="5">
        <f t="shared" si="115"/>
        <v>873086</v>
      </c>
      <c r="DP12" s="5">
        <f t="shared" si="115"/>
        <v>-5500</v>
      </c>
      <c r="DQ12" s="5">
        <f t="shared" si="115"/>
        <v>867586</v>
      </c>
      <c r="DR12" s="596">
        <f t="shared" si="115"/>
        <v>1810293</v>
      </c>
      <c r="DS12" s="596">
        <f t="shared" ref="DS12" si="116">DS13+DS14+DS15+DS16+DS17</f>
        <v>108736</v>
      </c>
      <c r="DT12" s="596">
        <f t="shared" ref="DT12" si="117">DT13+DT14+DT15+DT16+DT17</f>
        <v>1919029</v>
      </c>
      <c r="DU12" s="5">
        <f t="shared" si="115"/>
        <v>0</v>
      </c>
      <c r="DV12" s="5">
        <f t="shared" si="115"/>
        <v>0</v>
      </c>
      <c r="DW12" s="5">
        <f t="shared" si="115"/>
        <v>0</v>
      </c>
      <c r="DX12" s="5">
        <f t="shared" si="115"/>
        <v>0</v>
      </c>
      <c r="DY12" s="5">
        <f t="shared" si="115"/>
        <v>0</v>
      </c>
      <c r="DZ12" s="5">
        <f t="shared" si="115"/>
        <v>0</v>
      </c>
      <c r="EA12" s="5">
        <f t="shared" ref="EA12:GL12" si="118">EA13+EA14+EA15+EA16+EA17</f>
        <v>0</v>
      </c>
      <c r="EB12" s="5">
        <f t="shared" si="118"/>
        <v>0</v>
      </c>
      <c r="EC12" s="5">
        <f t="shared" si="118"/>
        <v>0</v>
      </c>
      <c r="ED12" s="5">
        <f t="shared" si="118"/>
        <v>443</v>
      </c>
      <c r="EE12" s="5">
        <f t="shared" si="118"/>
        <v>0</v>
      </c>
      <c r="EF12" s="5">
        <f t="shared" si="118"/>
        <v>443</v>
      </c>
      <c r="EG12" s="5">
        <f t="shared" si="118"/>
        <v>0</v>
      </c>
      <c r="EH12" s="5">
        <f t="shared" si="118"/>
        <v>0</v>
      </c>
      <c r="EI12" s="5">
        <f t="shared" si="118"/>
        <v>0</v>
      </c>
      <c r="EJ12" s="5">
        <f t="shared" si="118"/>
        <v>-819</v>
      </c>
      <c r="EK12" s="5">
        <f t="shared" si="118"/>
        <v>0</v>
      </c>
      <c r="EL12" s="5">
        <f t="shared" si="118"/>
        <v>-819</v>
      </c>
      <c r="EM12" s="5">
        <f t="shared" si="118"/>
        <v>0</v>
      </c>
      <c r="EN12" s="5">
        <f t="shared" si="118"/>
        <v>0</v>
      </c>
      <c r="EO12" s="5">
        <f t="shared" si="118"/>
        <v>0</v>
      </c>
      <c r="EP12" s="5">
        <f t="shared" si="118"/>
        <v>9305</v>
      </c>
      <c r="EQ12" s="5">
        <f t="shared" si="118"/>
        <v>0</v>
      </c>
      <c r="ER12" s="5">
        <f t="shared" si="118"/>
        <v>9305</v>
      </c>
      <c r="ES12" s="5">
        <f t="shared" si="118"/>
        <v>5127</v>
      </c>
      <c r="ET12" s="5">
        <f t="shared" si="118"/>
        <v>0</v>
      </c>
      <c r="EU12" s="5">
        <f t="shared" si="118"/>
        <v>5127</v>
      </c>
      <c r="EV12" s="596">
        <f t="shared" si="118"/>
        <v>14056</v>
      </c>
      <c r="EW12" s="596">
        <f t="shared" ref="EW12:EX12" si="119">EW13+EW14+EW15+EW16+EW17</f>
        <v>0</v>
      </c>
      <c r="EX12" s="596">
        <f t="shared" si="119"/>
        <v>14056</v>
      </c>
      <c r="EY12" s="5">
        <f t="shared" si="118"/>
        <v>0</v>
      </c>
      <c r="EZ12" s="5">
        <f t="shared" si="118"/>
        <v>0</v>
      </c>
      <c r="FA12" s="5">
        <f t="shared" si="118"/>
        <v>0</v>
      </c>
      <c r="FB12" s="5">
        <f t="shared" si="118"/>
        <v>58</v>
      </c>
      <c r="FC12" s="5">
        <f t="shared" si="118"/>
        <v>0</v>
      </c>
      <c r="FD12" s="5">
        <f t="shared" si="118"/>
        <v>58</v>
      </c>
      <c r="FE12" s="5">
        <f t="shared" si="118"/>
        <v>71</v>
      </c>
      <c r="FF12" s="5">
        <f t="shared" si="118"/>
        <v>0</v>
      </c>
      <c r="FG12" s="5">
        <f t="shared" si="118"/>
        <v>71</v>
      </c>
      <c r="FH12" s="5">
        <f t="shared" si="118"/>
        <v>35089</v>
      </c>
      <c r="FI12" s="5">
        <f t="shared" si="118"/>
        <v>0</v>
      </c>
      <c r="FJ12" s="5">
        <f t="shared" si="118"/>
        <v>35089</v>
      </c>
      <c r="FK12" s="5">
        <f t="shared" si="118"/>
        <v>159</v>
      </c>
      <c r="FL12" s="5">
        <f t="shared" si="118"/>
        <v>0</v>
      </c>
      <c r="FM12" s="5">
        <f t="shared" si="118"/>
        <v>159</v>
      </c>
      <c r="FN12" s="5">
        <f t="shared" si="118"/>
        <v>-2631</v>
      </c>
      <c r="FO12" s="5">
        <f t="shared" si="118"/>
        <v>0</v>
      </c>
      <c r="FP12" s="5">
        <f t="shared" si="118"/>
        <v>-2631</v>
      </c>
      <c r="FQ12" s="5">
        <f t="shared" si="118"/>
        <v>1058</v>
      </c>
      <c r="FR12" s="5">
        <f t="shared" si="118"/>
        <v>0</v>
      </c>
      <c r="FS12" s="5">
        <f t="shared" si="118"/>
        <v>1058</v>
      </c>
      <c r="FT12" s="5">
        <f t="shared" si="118"/>
        <v>-18</v>
      </c>
      <c r="FU12" s="5">
        <f t="shared" si="118"/>
        <v>0</v>
      </c>
      <c r="FV12" s="5">
        <f t="shared" si="118"/>
        <v>-18</v>
      </c>
      <c r="FW12" s="5">
        <f t="shared" si="118"/>
        <v>2722</v>
      </c>
      <c r="FX12" s="5">
        <f t="shared" si="118"/>
        <v>0</v>
      </c>
      <c r="FY12" s="5">
        <f t="shared" si="118"/>
        <v>2722</v>
      </c>
      <c r="FZ12" s="5">
        <f t="shared" si="118"/>
        <v>641</v>
      </c>
      <c r="GA12" s="5">
        <f t="shared" si="118"/>
        <v>0</v>
      </c>
      <c r="GB12" s="5">
        <f t="shared" si="118"/>
        <v>641</v>
      </c>
      <c r="GC12" s="5">
        <f t="shared" si="118"/>
        <v>428</v>
      </c>
      <c r="GD12" s="5">
        <f t="shared" si="118"/>
        <v>0</v>
      </c>
      <c r="GE12" s="5">
        <f t="shared" si="118"/>
        <v>428</v>
      </c>
      <c r="GF12" s="5">
        <f t="shared" si="118"/>
        <v>58</v>
      </c>
      <c r="GG12" s="5">
        <f t="shared" si="118"/>
        <v>0</v>
      </c>
      <c r="GH12" s="5">
        <f t="shared" si="118"/>
        <v>58</v>
      </c>
      <c r="GI12" s="5">
        <f t="shared" si="118"/>
        <v>374</v>
      </c>
      <c r="GJ12" s="5">
        <f t="shared" si="118"/>
        <v>0</v>
      </c>
      <c r="GK12" s="5">
        <f t="shared" si="118"/>
        <v>374</v>
      </c>
      <c r="GL12" s="596">
        <f t="shared" si="118"/>
        <v>38009</v>
      </c>
      <c r="GM12" s="596">
        <f t="shared" ref="GM12:GN12" si="120">GM13+GM14+GM15+GM16+GM17</f>
        <v>0</v>
      </c>
      <c r="GN12" s="596">
        <f t="shared" si="120"/>
        <v>38009</v>
      </c>
      <c r="GO12" s="5">
        <f t="shared" ref="GO12:HA12" si="121">GO13+GO14+GO15+GO16+GO17</f>
        <v>18266</v>
      </c>
      <c r="GP12" s="5">
        <f t="shared" si="121"/>
        <v>0</v>
      </c>
      <c r="GQ12" s="5">
        <f t="shared" si="121"/>
        <v>18266</v>
      </c>
      <c r="GR12" s="5">
        <f t="shared" si="121"/>
        <v>927</v>
      </c>
      <c r="GS12" s="5">
        <f t="shared" si="121"/>
        <v>0</v>
      </c>
      <c r="GT12" s="5">
        <f t="shared" si="121"/>
        <v>927</v>
      </c>
      <c r="GU12" s="5">
        <f t="shared" si="121"/>
        <v>12887</v>
      </c>
      <c r="GV12" s="5">
        <f t="shared" si="121"/>
        <v>0</v>
      </c>
      <c r="GW12" s="5">
        <f t="shared" si="121"/>
        <v>12887</v>
      </c>
      <c r="GX12" s="5">
        <f t="shared" si="121"/>
        <v>70089</v>
      </c>
      <c r="GY12" s="5">
        <f t="shared" ref="GY12" si="122">GY13+GY14+GY15+GY16+GY17</f>
        <v>0</v>
      </c>
      <c r="GZ12" s="619">
        <f t="shared" ref="GZ12" si="123">GZ13+GZ14+GZ15+GZ16+GZ17</f>
        <v>70089</v>
      </c>
      <c r="HA12" s="627">
        <f t="shared" si="121"/>
        <v>1894438</v>
      </c>
      <c r="HB12" s="5">
        <f t="shared" ref="HB12" si="124">HB13+HB14+HB15+HB16+HB17</f>
        <v>108736</v>
      </c>
      <c r="HC12" s="115">
        <f t="shared" ref="HC12" si="125">HC13+HC14+HC15+HC16+HC17</f>
        <v>2003174</v>
      </c>
    </row>
    <row r="13" spans="1:211" x14ac:dyDescent="0.2">
      <c r="A13" s="112" t="s">
        <v>381</v>
      </c>
      <c r="B13" s="6"/>
      <c r="C13" s="6"/>
      <c r="D13" s="6">
        <f t="shared" si="45"/>
        <v>0</v>
      </c>
      <c r="E13" s="6"/>
      <c r="F13" s="6"/>
      <c r="G13" s="6">
        <f t="shared" si="46"/>
        <v>0</v>
      </c>
      <c r="H13" s="6"/>
      <c r="I13" s="6"/>
      <c r="J13" s="6">
        <f t="shared" si="47"/>
        <v>0</v>
      </c>
      <c r="K13" s="6"/>
      <c r="L13" s="6"/>
      <c r="M13" s="6">
        <f t="shared" si="48"/>
        <v>0</v>
      </c>
      <c r="N13" s="6"/>
      <c r="O13" s="6"/>
      <c r="P13" s="6">
        <f t="shared" si="49"/>
        <v>0</v>
      </c>
      <c r="Q13" s="6"/>
      <c r="R13" s="6"/>
      <c r="S13" s="6">
        <f t="shared" si="50"/>
        <v>0</v>
      </c>
      <c r="T13" s="6"/>
      <c r="U13" s="6"/>
      <c r="V13" s="6">
        <f t="shared" si="51"/>
        <v>0</v>
      </c>
      <c r="W13" s="6"/>
      <c r="X13" s="6"/>
      <c r="Y13" s="6">
        <f t="shared" si="52"/>
        <v>0</v>
      </c>
      <c r="Z13" s="6"/>
      <c r="AA13" s="6"/>
      <c r="AB13" s="6">
        <f t="shared" si="53"/>
        <v>0</v>
      </c>
      <c r="AC13" s="6">
        <v>55671</v>
      </c>
      <c r="AD13" s="6"/>
      <c r="AE13" s="6">
        <f t="shared" si="54"/>
        <v>55671</v>
      </c>
      <c r="AF13" s="6"/>
      <c r="AG13" s="6"/>
      <c r="AH13" s="6">
        <f t="shared" si="55"/>
        <v>0</v>
      </c>
      <c r="AI13" s="6"/>
      <c r="AJ13" s="6"/>
      <c r="AK13" s="6">
        <f t="shared" si="56"/>
        <v>0</v>
      </c>
      <c r="AL13" s="6"/>
      <c r="AM13" s="6"/>
      <c r="AN13" s="6">
        <f t="shared" si="57"/>
        <v>0</v>
      </c>
      <c r="AO13" s="6"/>
      <c r="AP13" s="6"/>
      <c r="AQ13" s="6">
        <f t="shared" si="58"/>
        <v>0</v>
      </c>
      <c r="AR13" s="6"/>
      <c r="AS13" s="6"/>
      <c r="AT13" s="6">
        <f t="shared" si="59"/>
        <v>0</v>
      </c>
      <c r="AU13" s="6"/>
      <c r="AV13" s="6"/>
      <c r="AW13" s="6">
        <f t="shared" si="60"/>
        <v>0</v>
      </c>
      <c r="AX13" s="6"/>
      <c r="AY13" s="6"/>
      <c r="AZ13" s="6">
        <f t="shared" si="61"/>
        <v>0</v>
      </c>
      <c r="BA13" s="6"/>
      <c r="BB13" s="6"/>
      <c r="BC13" s="6">
        <f t="shared" si="62"/>
        <v>0</v>
      </c>
      <c r="BD13" s="6"/>
      <c r="BE13" s="6"/>
      <c r="BF13" s="6">
        <f t="shared" si="63"/>
        <v>0</v>
      </c>
      <c r="BG13" s="6"/>
      <c r="BH13" s="6"/>
      <c r="BI13" s="6">
        <f t="shared" si="64"/>
        <v>0</v>
      </c>
      <c r="BJ13" s="6"/>
      <c r="BK13" s="6"/>
      <c r="BL13" s="6">
        <f t="shared" si="65"/>
        <v>0</v>
      </c>
      <c r="BM13" s="6"/>
      <c r="BN13" s="6"/>
      <c r="BO13" s="6">
        <f t="shared" si="66"/>
        <v>0</v>
      </c>
      <c r="BP13" s="6"/>
      <c r="BQ13" s="6"/>
      <c r="BR13" s="6">
        <f t="shared" si="67"/>
        <v>0</v>
      </c>
      <c r="BS13" s="6"/>
      <c r="BT13" s="6"/>
      <c r="BU13" s="6">
        <f t="shared" si="68"/>
        <v>0</v>
      </c>
      <c r="BV13" s="6"/>
      <c r="BW13" s="6"/>
      <c r="BX13" s="6">
        <f t="shared" si="69"/>
        <v>0</v>
      </c>
      <c r="BY13" s="6"/>
      <c r="BZ13" s="6"/>
      <c r="CA13" s="6">
        <f t="shared" si="70"/>
        <v>0</v>
      </c>
      <c r="CB13" s="6"/>
      <c r="CC13" s="6"/>
      <c r="CD13" s="6">
        <f t="shared" si="71"/>
        <v>0</v>
      </c>
      <c r="CE13" s="6"/>
      <c r="CF13" s="6"/>
      <c r="CG13" s="6">
        <f t="shared" si="111"/>
        <v>0</v>
      </c>
      <c r="CH13" s="6"/>
      <c r="CI13" s="6"/>
      <c r="CJ13" s="6">
        <f t="shared" si="72"/>
        <v>0</v>
      </c>
      <c r="CK13" s="6"/>
      <c r="CL13" s="6"/>
      <c r="CM13" s="6">
        <f t="shared" si="112"/>
        <v>0</v>
      </c>
      <c r="CN13" s="6"/>
      <c r="CO13" s="6"/>
      <c r="CP13" s="6">
        <f t="shared" si="113"/>
        <v>0</v>
      </c>
      <c r="CQ13" s="6"/>
      <c r="CR13" s="6"/>
      <c r="CS13" s="6">
        <f t="shared" si="73"/>
        <v>0</v>
      </c>
      <c r="CT13" s="6"/>
      <c r="CU13" s="6"/>
      <c r="CV13" s="6">
        <f t="shared" si="74"/>
        <v>0</v>
      </c>
      <c r="CW13" s="6"/>
      <c r="CX13" s="6"/>
      <c r="CY13" s="6">
        <f t="shared" si="75"/>
        <v>0</v>
      </c>
      <c r="CZ13" s="6"/>
      <c r="DA13" s="6"/>
      <c r="DB13" s="6">
        <f t="shared" si="76"/>
        <v>0</v>
      </c>
      <c r="DC13" s="6"/>
      <c r="DD13" s="6"/>
      <c r="DE13" s="6">
        <f t="shared" si="77"/>
        <v>0</v>
      </c>
      <c r="DF13" s="6"/>
      <c r="DG13" s="6"/>
      <c r="DH13" s="6">
        <f t="shared" si="78"/>
        <v>0</v>
      </c>
      <c r="DI13" s="6"/>
      <c r="DJ13" s="6"/>
      <c r="DK13" s="6">
        <f t="shared" si="79"/>
        <v>0</v>
      </c>
      <c r="DL13" s="6"/>
      <c r="DM13" s="6"/>
      <c r="DN13" s="6">
        <f t="shared" si="80"/>
        <v>0</v>
      </c>
      <c r="DO13" s="6"/>
      <c r="DP13" s="6"/>
      <c r="DQ13" s="6">
        <f t="shared" si="81"/>
        <v>0</v>
      </c>
      <c r="DR13" s="595">
        <f t="shared" si="82"/>
        <v>55671</v>
      </c>
      <c r="DS13" s="595">
        <f t="shared" ref="DS13:DS17" si="126">SUM(C13+F13+I13+L13+O13+R13+U13+X13+AA13+AD13+AG13+AJ13+AM13+AP13+AS13+AV13+AY13+BB13+BE13+BH13+BK13+BN13+BQ13+BT13+BW13+BZ13+CC13+CF13+CI13+CL13+CO13+CR13+CU13+CX13+DA13+DD13+DG13+DJ13+DM13+DP13)</f>
        <v>0</v>
      </c>
      <c r="DT13" s="595">
        <f t="shared" ref="DT13:DT17" si="127">SUM(D13+G13+J13+M13+P13+S13+V13+Y13+AB13+AE13+AH13+AK13+AN13+AQ13+AT13+AW13+AZ13+BC13+BF13+BI13+BL13+BO13+BR13+BU13+BX13+CA13+CD13+CG13+CJ13+CM13+CP13+CS13+CV13+CY13+DB13+DE13+DH13+DK13+DN13+DQ13)</f>
        <v>55671</v>
      </c>
      <c r="DU13" s="6"/>
      <c r="DV13" s="6"/>
      <c r="DW13" s="6">
        <f t="shared" si="83"/>
        <v>0</v>
      </c>
      <c r="DX13" s="6"/>
      <c r="DY13" s="6"/>
      <c r="DZ13" s="6">
        <f t="shared" si="84"/>
        <v>0</v>
      </c>
      <c r="EA13" s="6"/>
      <c r="EB13" s="6"/>
      <c r="EC13" s="6">
        <f t="shared" si="85"/>
        <v>0</v>
      </c>
      <c r="ED13" s="6">
        <v>443</v>
      </c>
      <c r="EE13" s="6"/>
      <c r="EF13" s="6">
        <f t="shared" si="86"/>
        <v>443</v>
      </c>
      <c r="EG13" s="6"/>
      <c r="EH13" s="6">
        <v>0</v>
      </c>
      <c r="EI13" s="6"/>
      <c r="EJ13" s="6">
        <v>-819</v>
      </c>
      <c r="EK13" s="6"/>
      <c r="EL13" s="6">
        <f t="shared" si="87"/>
        <v>-819</v>
      </c>
      <c r="EM13" s="6"/>
      <c r="EN13" s="6">
        <v>0</v>
      </c>
      <c r="EO13" s="6">
        <f t="shared" si="88"/>
        <v>0</v>
      </c>
      <c r="EP13" s="6">
        <v>9305</v>
      </c>
      <c r="EQ13" s="6"/>
      <c r="ER13" s="6">
        <f t="shared" si="89"/>
        <v>9305</v>
      </c>
      <c r="ES13" s="6">
        <v>5127</v>
      </c>
      <c r="ET13" s="6"/>
      <c r="EU13" s="6">
        <f t="shared" si="90"/>
        <v>5127</v>
      </c>
      <c r="EV13" s="595">
        <f t="shared" si="91"/>
        <v>14056</v>
      </c>
      <c r="EW13" s="595">
        <f t="shared" ref="EW13:EW17" si="128">SUM(DV13+DY13+EB13+EE13+EH13+EK13+EN13+EQ13+ET13)</f>
        <v>0</v>
      </c>
      <c r="EX13" s="595">
        <f t="shared" ref="EX13:EX17" si="129">SUM(DW13+DZ13+EC13+EF13+EI13+EL13+EO13+ER13+EU13)</f>
        <v>14056</v>
      </c>
      <c r="EY13" s="6"/>
      <c r="EZ13" s="6">
        <v>0</v>
      </c>
      <c r="FA13" s="6">
        <f t="shared" si="92"/>
        <v>0</v>
      </c>
      <c r="FB13" s="6">
        <v>58</v>
      </c>
      <c r="FC13" s="6"/>
      <c r="FD13" s="6">
        <f t="shared" si="93"/>
        <v>58</v>
      </c>
      <c r="FE13" s="6">
        <v>71</v>
      </c>
      <c r="FF13" s="6"/>
      <c r="FG13" s="6">
        <f t="shared" si="94"/>
        <v>71</v>
      </c>
      <c r="FH13" s="6">
        <v>35089</v>
      </c>
      <c r="FI13" s="6"/>
      <c r="FJ13" s="6">
        <f t="shared" si="95"/>
        <v>35089</v>
      </c>
      <c r="FK13" s="6">
        <v>159</v>
      </c>
      <c r="FL13" s="6"/>
      <c r="FM13" s="6">
        <f t="shared" si="96"/>
        <v>159</v>
      </c>
      <c r="FN13" s="6">
        <v>-2631</v>
      </c>
      <c r="FO13" s="6"/>
      <c r="FP13" s="6">
        <f t="shared" si="97"/>
        <v>-2631</v>
      </c>
      <c r="FQ13" s="6">
        <v>1058</v>
      </c>
      <c r="FR13" s="6"/>
      <c r="FS13" s="6">
        <f t="shared" si="98"/>
        <v>1058</v>
      </c>
      <c r="FT13" s="6">
        <v>-18</v>
      </c>
      <c r="FU13" s="6"/>
      <c r="FV13" s="6">
        <f t="shared" si="99"/>
        <v>-18</v>
      </c>
      <c r="FW13" s="6">
        <v>2722</v>
      </c>
      <c r="FX13" s="6"/>
      <c r="FY13" s="6">
        <f t="shared" si="100"/>
        <v>2722</v>
      </c>
      <c r="FZ13" s="6">
        <v>641</v>
      </c>
      <c r="GA13" s="6"/>
      <c r="GB13" s="6">
        <f t="shared" si="101"/>
        <v>641</v>
      </c>
      <c r="GC13" s="6">
        <v>428</v>
      </c>
      <c r="GD13" s="6"/>
      <c r="GE13" s="6">
        <f t="shared" si="102"/>
        <v>428</v>
      </c>
      <c r="GF13" s="6">
        <v>58</v>
      </c>
      <c r="GG13" s="6"/>
      <c r="GH13" s="6">
        <f t="shared" si="103"/>
        <v>58</v>
      </c>
      <c r="GI13" s="6">
        <v>374</v>
      </c>
      <c r="GJ13" s="6"/>
      <c r="GK13" s="6">
        <f t="shared" si="104"/>
        <v>374</v>
      </c>
      <c r="GL13" s="595">
        <f t="shared" si="105"/>
        <v>38009</v>
      </c>
      <c r="GM13" s="595">
        <f t="shared" ref="GM13:GM17" si="130">SUM(EZ13+FC13+FF13+FI13+FL13+FO13+FR13+FU13+FX13+GA13+GD13+GG13+GJ13)</f>
        <v>0</v>
      </c>
      <c r="GN13" s="595">
        <f t="shared" ref="GN13:GN17" si="131">SUM(FA13+FD13+FG13+FJ13+FM13+FP13+FS13+FV13+FY13+GB13+GE13+GH13+GK13)</f>
        <v>38009</v>
      </c>
      <c r="GO13" s="7">
        <v>18266</v>
      </c>
      <c r="GP13" s="7"/>
      <c r="GQ13" s="6">
        <f t="shared" si="106"/>
        <v>18266</v>
      </c>
      <c r="GR13" s="7">
        <v>927</v>
      </c>
      <c r="GS13" s="7"/>
      <c r="GT13" s="6">
        <f t="shared" si="107"/>
        <v>927</v>
      </c>
      <c r="GU13" s="7">
        <v>12887</v>
      </c>
      <c r="GV13" s="7"/>
      <c r="GW13" s="6">
        <f t="shared" si="108"/>
        <v>12887</v>
      </c>
      <c r="GX13" s="10">
        <f t="shared" si="109"/>
        <v>70089</v>
      </c>
      <c r="GY13" s="10">
        <f t="shared" ref="GY13:GY17" si="132">GM13+GP13+GS13+GV13</f>
        <v>0</v>
      </c>
      <c r="GZ13" s="618">
        <f t="shared" ref="GZ13:GZ17" si="133">GN13+GQ13+GT13+GW13</f>
        <v>70089</v>
      </c>
      <c r="HA13" s="626">
        <f t="shared" si="110"/>
        <v>139816</v>
      </c>
      <c r="HB13" s="10">
        <f t="shared" ref="HB13:HB17" si="134">DS13+EW13+GY13</f>
        <v>0</v>
      </c>
      <c r="HC13" s="113">
        <f t="shared" ref="HC13:HC17" si="135">DT13+EX13+GZ13</f>
        <v>139816</v>
      </c>
    </row>
    <row r="14" spans="1:211" x14ac:dyDescent="0.2">
      <c r="A14" s="112" t="s">
        <v>382</v>
      </c>
      <c r="B14" s="6"/>
      <c r="C14" s="6"/>
      <c r="D14" s="6">
        <f t="shared" si="45"/>
        <v>0</v>
      </c>
      <c r="E14" s="6"/>
      <c r="F14" s="6"/>
      <c r="G14" s="6">
        <f t="shared" si="46"/>
        <v>0</v>
      </c>
      <c r="H14" s="6"/>
      <c r="I14" s="6"/>
      <c r="J14" s="6">
        <f t="shared" si="47"/>
        <v>0</v>
      </c>
      <c r="K14" s="6"/>
      <c r="L14" s="6"/>
      <c r="M14" s="6">
        <f t="shared" si="48"/>
        <v>0</v>
      </c>
      <c r="N14" s="6"/>
      <c r="O14" s="6"/>
      <c r="P14" s="6">
        <f t="shared" si="49"/>
        <v>0</v>
      </c>
      <c r="Q14" s="6"/>
      <c r="R14" s="6"/>
      <c r="S14" s="6">
        <f t="shared" si="50"/>
        <v>0</v>
      </c>
      <c r="T14" s="6"/>
      <c r="U14" s="6"/>
      <c r="V14" s="6">
        <f t="shared" si="51"/>
        <v>0</v>
      </c>
      <c r="W14" s="6"/>
      <c r="X14" s="6"/>
      <c r="Y14" s="6">
        <f t="shared" si="52"/>
        <v>0</v>
      </c>
      <c r="Z14" s="6"/>
      <c r="AA14" s="6"/>
      <c r="AB14" s="6">
        <f t="shared" si="53"/>
        <v>0</v>
      </c>
      <c r="AC14" s="6"/>
      <c r="AD14" s="6"/>
      <c r="AE14" s="6">
        <f t="shared" si="54"/>
        <v>0</v>
      </c>
      <c r="AF14" s="6"/>
      <c r="AG14" s="6"/>
      <c r="AH14" s="6">
        <f t="shared" si="55"/>
        <v>0</v>
      </c>
      <c r="AI14" s="6"/>
      <c r="AJ14" s="6"/>
      <c r="AK14" s="6">
        <f t="shared" si="56"/>
        <v>0</v>
      </c>
      <c r="AL14" s="6"/>
      <c r="AM14" s="6"/>
      <c r="AN14" s="6">
        <f t="shared" si="57"/>
        <v>0</v>
      </c>
      <c r="AO14" s="6"/>
      <c r="AP14" s="6"/>
      <c r="AQ14" s="6">
        <f t="shared" si="58"/>
        <v>0</v>
      </c>
      <c r="AR14" s="6"/>
      <c r="AS14" s="6"/>
      <c r="AT14" s="6">
        <f t="shared" si="59"/>
        <v>0</v>
      </c>
      <c r="AU14" s="6"/>
      <c r="AV14" s="6"/>
      <c r="AW14" s="6">
        <f t="shared" si="60"/>
        <v>0</v>
      </c>
      <c r="AX14" s="6"/>
      <c r="AY14" s="6"/>
      <c r="AZ14" s="6">
        <f t="shared" si="61"/>
        <v>0</v>
      </c>
      <c r="BA14" s="6"/>
      <c r="BB14" s="6"/>
      <c r="BC14" s="6">
        <f t="shared" si="62"/>
        <v>0</v>
      </c>
      <c r="BD14" s="6"/>
      <c r="BE14" s="6"/>
      <c r="BF14" s="6">
        <f t="shared" si="63"/>
        <v>0</v>
      </c>
      <c r="BG14" s="6"/>
      <c r="BH14" s="6"/>
      <c r="BI14" s="6">
        <f t="shared" si="64"/>
        <v>0</v>
      </c>
      <c r="BJ14" s="6"/>
      <c r="BK14" s="6"/>
      <c r="BL14" s="6">
        <f t="shared" si="65"/>
        <v>0</v>
      </c>
      <c r="BM14" s="6"/>
      <c r="BN14" s="6"/>
      <c r="BO14" s="6">
        <f t="shared" si="66"/>
        <v>0</v>
      </c>
      <c r="BP14" s="6"/>
      <c r="BQ14" s="6"/>
      <c r="BR14" s="6">
        <f t="shared" si="67"/>
        <v>0</v>
      </c>
      <c r="BS14" s="6"/>
      <c r="BT14" s="6"/>
      <c r="BU14" s="6">
        <f t="shared" si="68"/>
        <v>0</v>
      </c>
      <c r="BV14" s="6"/>
      <c r="BW14" s="6"/>
      <c r="BX14" s="6">
        <f t="shared" si="69"/>
        <v>0</v>
      </c>
      <c r="BY14" s="6"/>
      <c r="BZ14" s="6"/>
      <c r="CA14" s="6">
        <f t="shared" si="70"/>
        <v>0</v>
      </c>
      <c r="CB14" s="6"/>
      <c r="CC14" s="6"/>
      <c r="CD14" s="6">
        <f t="shared" si="71"/>
        <v>0</v>
      </c>
      <c r="CE14" s="6"/>
      <c r="CF14" s="6"/>
      <c r="CG14" s="6">
        <f t="shared" si="111"/>
        <v>0</v>
      </c>
      <c r="CH14" s="6"/>
      <c r="CI14" s="6"/>
      <c r="CJ14" s="6">
        <f t="shared" si="72"/>
        <v>0</v>
      </c>
      <c r="CK14" s="6"/>
      <c r="CL14" s="6"/>
      <c r="CM14" s="6">
        <f t="shared" si="112"/>
        <v>0</v>
      </c>
      <c r="CN14" s="6"/>
      <c r="CO14" s="6"/>
      <c r="CP14" s="6">
        <f t="shared" si="113"/>
        <v>0</v>
      </c>
      <c r="CQ14" s="6"/>
      <c r="CR14" s="6"/>
      <c r="CS14" s="6">
        <f t="shared" si="73"/>
        <v>0</v>
      </c>
      <c r="CT14" s="6"/>
      <c r="CU14" s="6"/>
      <c r="CV14" s="6">
        <f t="shared" si="74"/>
        <v>0</v>
      </c>
      <c r="CW14" s="6"/>
      <c r="CX14" s="6"/>
      <c r="CY14" s="6">
        <f t="shared" si="75"/>
        <v>0</v>
      </c>
      <c r="CZ14" s="6"/>
      <c r="DA14" s="6"/>
      <c r="DB14" s="6">
        <f t="shared" si="76"/>
        <v>0</v>
      </c>
      <c r="DC14" s="6"/>
      <c r="DD14" s="6"/>
      <c r="DE14" s="6">
        <f t="shared" si="77"/>
        <v>0</v>
      </c>
      <c r="DF14" s="6"/>
      <c r="DG14" s="6"/>
      <c r="DH14" s="6">
        <f t="shared" si="78"/>
        <v>0</v>
      </c>
      <c r="DI14" s="6"/>
      <c r="DJ14" s="6"/>
      <c r="DK14" s="6">
        <f t="shared" si="79"/>
        <v>0</v>
      </c>
      <c r="DL14" s="6"/>
      <c r="DM14" s="6"/>
      <c r="DN14" s="6">
        <f t="shared" si="80"/>
        <v>0</v>
      </c>
      <c r="DO14" s="6"/>
      <c r="DP14" s="6"/>
      <c r="DQ14" s="6">
        <f t="shared" si="81"/>
        <v>0</v>
      </c>
      <c r="DR14" s="595">
        <f t="shared" si="82"/>
        <v>0</v>
      </c>
      <c r="DS14" s="595">
        <f t="shared" si="126"/>
        <v>0</v>
      </c>
      <c r="DT14" s="595">
        <f t="shared" si="127"/>
        <v>0</v>
      </c>
      <c r="DU14" s="6"/>
      <c r="DV14" s="6"/>
      <c r="DW14" s="6">
        <f t="shared" si="83"/>
        <v>0</v>
      </c>
      <c r="DX14" s="6"/>
      <c r="DY14" s="6"/>
      <c r="DZ14" s="6">
        <f t="shared" si="84"/>
        <v>0</v>
      </c>
      <c r="EA14" s="6"/>
      <c r="EB14" s="6"/>
      <c r="EC14" s="6">
        <f t="shared" si="85"/>
        <v>0</v>
      </c>
      <c r="ED14" s="6">
        <f>SUM([1]Hivatal!$W$175)</f>
        <v>0</v>
      </c>
      <c r="EE14" s="6"/>
      <c r="EF14" s="6">
        <f t="shared" si="86"/>
        <v>0</v>
      </c>
      <c r="EG14" s="6"/>
      <c r="EH14" s="6"/>
      <c r="EI14" s="6"/>
      <c r="EJ14" s="6">
        <f>SUM([1]Hivatal!$AK$175)</f>
        <v>0</v>
      </c>
      <c r="EK14" s="6"/>
      <c r="EL14" s="6">
        <f t="shared" si="87"/>
        <v>0</v>
      </c>
      <c r="EM14" s="6"/>
      <c r="EN14" s="6"/>
      <c r="EO14" s="6">
        <f t="shared" si="88"/>
        <v>0</v>
      </c>
      <c r="EP14" s="6">
        <f>SUM([1]Hivatal!$AS$175)</f>
        <v>0</v>
      </c>
      <c r="EQ14" s="6"/>
      <c r="ER14" s="6">
        <f t="shared" si="89"/>
        <v>0</v>
      </c>
      <c r="ES14" s="6">
        <f>SUM([1]Hivatal!$BA$175)</f>
        <v>0</v>
      </c>
      <c r="ET14" s="6"/>
      <c r="EU14" s="6">
        <f t="shared" si="90"/>
        <v>0</v>
      </c>
      <c r="EV14" s="595">
        <f t="shared" si="91"/>
        <v>0</v>
      </c>
      <c r="EW14" s="595">
        <f t="shared" si="128"/>
        <v>0</v>
      </c>
      <c r="EX14" s="595">
        <f t="shared" si="129"/>
        <v>0</v>
      </c>
      <c r="EY14" s="6"/>
      <c r="EZ14" s="6"/>
      <c r="FA14" s="6">
        <f t="shared" si="92"/>
        <v>0</v>
      </c>
      <c r="FB14" s="6"/>
      <c r="FC14" s="6"/>
      <c r="FD14" s="6">
        <f t="shared" si="93"/>
        <v>0</v>
      </c>
      <c r="FE14" s="6"/>
      <c r="FF14" s="6"/>
      <c r="FG14" s="6">
        <f t="shared" si="94"/>
        <v>0</v>
      </c>
      <c r="FH14" s="6"/>
      <c r="FI14" s="6"/>
      <c r="FJ14" s="6">
        <f t="shared" si="95"/>
        <v>0</v>
      </c>
      <c r="FK14" s="6"/>
      <c r="FL14" s="6"/>
      <c r="FM14" s="6">
        <f t="shared" si="96"/>
        <v>0</v>
      </c>
      <c r="FN14" s="6"/>
      <c r="FO14" s="6"/>
      <c r="FP14" s="6">
        <f t="shared" si="97"/>
        <v>0</v>
      </c>
      <c r="FQ14" s="6"/>
      <c r="FR14" s="6"/>
      <c r="FS14" s="6">
        <f t="shared" si="98"/>
        <v>0</v>
      </c>
      <c r="FT14" s="6"/>
      <c r="FU14" s="6"/>
      <c r="FV14" s="6">
        <f t="shared" si="99"/>
        <v>0</v>
      </c>
      <c r="FW14" s="6"/>
      <c r="FX14" s="6"/>
      <c r="FY14" s="6">
        <f t="shared" si="100"/>
        <v>0</v>
      </c>
      <c r="FZ14" s="6"/>
      <c r="GA14" s="6"/>
      <c r="GB14" s="6">
        <f t="shared" si="101"/>
        <v>0</v>
      </c>
      <c r="GC14" s="6"/>
      <c r="GD14" s="6"/>
      <c r="GE14" s="6">
        <f t="shared" si="102"/>
        <v>0</v>
      </c>
      <c r="GF14" s="6"/>
      <c r="GG14" s="6"/>
      <c r="GH14" s="6">
        <f t="shared" si="103"/>
        <v>0</v>
      </c>
      <c r="GI14" s="6"/>
      <c r="GJ14" s="6"/>
      <c r="GK14" s="6">
        <f t="shared" si="104"/>
        <v>0</v>
      </c>
      <c r="GL14" s="595">
        <f t="shared" si="105"/>
        <v>0</v>
      </c>
      <c r="GM14" s="595">
        <f t="shared" si="130"/>
        <v>0</v>
      </c>
      <c r="GN14" s="595">
        <f t="shared" si="131"/>
        <v>0</v>
      </c>
      <c r="GO14" s="7"/>
      <c r="GP14" s="7"/>
      <c r="GQ14" s="6">
        <f t="shared" si="106"/>
        <v>0</v>
      </c>
      <c r="GR14" s="7"/>
      <c r="GS14" s="7"/>
      <c r="GT14" s="6">
        <f t="shared" si="107"/>
        <v>0</v>
      </c>
      <c r="GU14" s="7"/>
      <c r="GV14" s="7"/>
      <c r="GW14" s="6">
        <f t="shared" si="108"/>
        <v>0</v>
      </c>
      <c r="GX14" s="10">
        <f t="shared" si="109"/>
        <v>0</v>
      </c>
      <c r="GY14" s="10">
        <f t="shared" si="132"/>
        <v>0</v>
      </c>
      <c r="GZ14" s="618">
        <f t="shared" si="133"/>
        <v>0</v>
      </c>
      <c r="HA14" s="626">
        <f t="shared" si="110"/>
        <v>0</v>
      </c>
      <c r="HB14" s="10">
        <f t="shared" si="134"/>
        <v>0</v>
      </c>
      <c r="HC14" s="113">
        <f t="shared" si="135"/>
        <v>0</v>
      </c>
    </row>
    <row r="15" spans="1:211" x14ac:dyDescent="0.2">
      <c r="A15" s="112" t="s">
        <v>383</v>
      </c>
      <c r="B15" s="7">
        <f>SUM([1]Önkormányzat!$G$116)</f>
        <v>0</v>
      </c>
      <c r="C15" s="6"/>
      <c r="D15" s="6">
        <f t="shared" si="45"/>
        <v>0</v>
      </c>
      <c r="E15" s="6">
        <f>SUM([1]Önkormányzat!$I$116)</f>
        <v>0</v>
      </c>
      <c r="F15" s="6"/>
      <c r="G15" s="6">
        <f t="shared" si="46"/>
        <v>0</v>
      </c>
      <c r="H15" s="6">
        <f>SUM([1]Önkormányzat!$K$116)</f>
        <v>0</v>
      </c>
      <c r="I15" s="6"/>
      <c r="J15" s="6">
        <f t="shared" si="47"/>
        <v>0</v>
      </c>
      <c r="K15" s="6">
        <f>SUM([1]Önkormányzat!$M$116)</f>
        <v>0</v>
      </c>
      <c r="L15" s="6"/>
      <c r="M15" s="6">
        <f t="shared" si="48"/>
        <v>0</v>
      </c>
      <c r="N15" s="6">
        <v>30839</v>
      </c>
      <c r="O15" s="6">
        <f>6150+254+23</f>
        <v>6427</v>
      </c>
      <c r="P15" s="6">
        <f t="shared" si="49"/>
        <v>37266</v>
      </c>
      <c r="Q15" s="6">
        <f>SUM([1]Önkormányzat!$AK$116)</f>
        <v>0</v>
      </c>
      <c r="R15" s="6"/>
      <c r="S15" s="6">
        <f t="shared" si="50"/>
        <v>0</v>
      </c>
      <c r="T15" s="6">
        <f>SUM([1]Önkormányzat!$AO$116)</f>
        <v>0</v>
      </c>
      <c r="U15" s="6"/>
      <c r="V15" s="6">
        <f t="shared" si="51"/>
        <v>0</v>
      </c>
      <c r="W15" s="6"/>
      <c r="X15" s="6"/>
      <c r="Y15" s="6">
        <f t="shared" si="52"/>
        <v>0</v>
      </c>
      <c r="Z15" s="6">
        <f>SUM([1]Önkormányzat!$AV$116)</f>
        <v>0</v>
      </c>
      <c r="AA15" s="6"/>
      <c r="AB15" s="6">
        <f t="shared" si="53"/>
        <v>0</v>
      </c>
      <c r="AC15" s="6">
        <f>SUM([1]Önkormányzat!$BA$116)</f>
        <v>0</v>
      </c>
      <c r="AD15" s="6"/>
      <c r="AE15" s="6">
        <f t="shared" si="54"/>
        <v>0</v>
      </c>
      <c r="AF15" s="6">
        <f>SUM([1]Önkormányzat!$V$116)</f>
        <v>3550</v>
      </c>
      <c r="AG15" s="6"/>
      <c r="AH15" s="6">
        <f t="shared" si="55"/>
        <v>3550</v>
      </c>
      <c r="AI15" s="6">
        <f>SUM([1]Önkormányzat!$Z$116)</f>
        <v>0</v>
      </c>
      <c r="AJ15" s="6"/>
      <c r="AK15" s="6">
        <f t="shared" si="56"/>
        <v>0</v>
      </c>
      <c r="AL15" s="6">
        <f>SUM([1]Önkormányzat!$BH$116)</f>
        <v>0</v>
      </c>
      <c r="AM15" s="6"/>
      <c r="AN15" s="6">
        <f t="shared" si="57"/>
        <v>0</v>
      </c>
      <c r="AO15" s="6">
        <f>SUM([1]Önkormányzat!$BO$116)</f>
        <v>0</v>
      </c>
      <c r="AP15" s="6"/>
      <c r="AQ15" s="6">
        <f t="shared" si="58"/>
        <v>0</v>
      </c>
      <c r="AR15" s="6">
        <f>SUM([1]Önkormányzat!$CC$116)</f>
        <v>0</v>
      </c>
      <c r="AS15" s="6"/>
      <c r="AT15" s="6">
        <f t="shared" si="59"/>
        <v>0</v>
      </c>
      <c r="AU15" s="6">
        <f>SUM([1]Önkormányzat!$CP$116)</f>
        <v>0</v>
      </c>
      <c r="AV15" s="6"/>
      <c r="AW15" s="6">
        <f t="shared" si="60"/>
        <v>0</v>
      </c>
      <c r="AX15" s="6">
        <f>SUM([1]Önkormányzat!$BS$116)</f>
        <v>0</v>
      </c>
      <c r="AY15" s="6"/>
      <c r="AZ15" s="6">
        <f t="shared" si="61"/>
        <v>0</v>
      </c>
      <c r="BA15" s="6">
        <f>SUM([1]Önkormányzat!$BU$116)</f>
        <v>0</v>
      </c>
      <c r="BB15" s="6"/>
      <c r="BC15" s="6">
        <f t="shared" si="62"/>
        <v>0</v>
      </c>
      <c r="BD15" s="6"/>
      <c r="BE15" s="6"/>
      <c r="BF15" s="6">
        <f t="shared" si="63"/>
        <v>0</v>
      </c>
      <c r="BG15" s="6">
        <f>SUM([1]Önkormányzat!$CA$116)</f>
        <v>0</v>
      </c>
      <c r="BH15" s="6"/>
      <c r="BI15" s="6">
        <f t="shared" si="64"/>
        <v>0</v>
      </c>
      <c r="BJ15" s="6">
        <f>SUM([1]Önkormányzat!$CG$116)</f>
        <v>0</v>
      </c>
      <c r="BK15" s="6"/>
      <c r="BL15" s="6">
        <f t="shared" si="65"/>
        <v>0</v>
      </c>
      <c r="BM15" s="6"/>
      <c r="BN15" s="6"/>
      <c r="BO15" s="6">
        <f t="shared" si="66"/>
        <v>0</v>
      </c>
      <c r="BP15" s="6">
        <f>SUM([1]Önkormányzat!$CW$116)</f>
        <v>0</v>
      </c>
      <c r="BQ15" s="6"/>
      <c r="BR15" s="6">
        <f t="shared" si="67"/>
        <v>0</v>
      </c>
      <c r="BS15" s="6">
        <f>SUM([1]Önkormányzat!$DA$116)</f>
        <v>0</v>
      </c>
      <c r="BT15" s="6"/>
      <c r="BU15" s="6">
        <f t="shared" si="68"/>
        <v>0</v>
      </c>
      <c r="BV15" s="6"/>
      <c r="BW15" s="6"/>
      <c r="BX15" s="6">
        <f t="shared" si="69"/>
        <v>0</v>
      </c>
      <c r="BY15" s="6">
        <f>SUM([1]Önkormányzat!$DE$116)</f>
        <v>0</v>
      </c>
      <c r="BZ15" s="6"/>
      <c r="CA15" s="6">
        <f t="shared" si="70"/>
        <v>0</v>
      </c>
      <c r="CB15" s="6"/>
      <c r="CC15" s="6"/>
      <c r="CD15" s="6">
        <f t="shared" si="71"/>
        <v>0</v>
      </c>
      <c r="CE15" s="6"/>
      <c r="CF15" s="6"/>
      <c r="CG15" s="6">
        <f t="shared" si="111"/>
        <v>0</v>
      </c>
      <c r="CH15" s="6"/>
      <c r="CI15" s="6"/>
      <c r="CJ15" s="6">
        <f t="shared" si="72"/>
        <v>0</v>
      </c>
      <c r="CK15" s="6"/>
      <c r="CL15" s="6"/>
      <c r="CM15" s="6">
        <f t="shared" si="112"/>
        <v>0</v>
      </c>
      <c r="CN15" s="6">
        <v>0</v>
      </c>
      <c r="CO15" s="6"/>
      <c r="CP15" s="6">
        <f t="shared" si="113"/>
        <v>0</v>
      </c>
      <c r="CQ15" s="6"/>
      <c r="CR15" s="6"/>
      <c r="CS15" s="6">
        <f t="shared" si="73"/>
        <v>0</v>
      </c>
      <c r="CT15" s="6">
        <f>SUM([1]Önkormányzat!$EL$116)</f>
        <v>0</v>
      </c>
      <c r="CU15" s="6"/>
      <c r="CV15" s="6">
        <f t="shared" si="74"/>
        <v>0</v>
      </c>
      <c r="CW15" s="6">
        <f>SUM([1]Önkormányzat!$EC$116)</f>
        <v>0</v>
      </c>
      <c r="CX15" s="6"/>
      <c r="CY15" s="6">
        <f t="shared" si="75"/>
        <v>0</v>
      </c>
      <c r="CZ15" s="6">
        <f>SUM([1]Önkormányzat!$AD$116)</f>
        <v>0</v>
      </c>
      <c r="DA15" s="6"/>
      <c r="DB15" s="6">
        <f t="shared" si="76"/>
        <v>0</v>
      </c>
      <c r="DC15" s="6">
        <f>SUM([1]Önkormányzat!$DK$116)</f>
        <v>0</v>
      </c>
      <c r="DD15" s="6"/>
      <c r="DE15" s="6">
        <f t="shared" si="77"/>
        <v>0</v>
      </c>
      <c r="DF15" s="6">
        <f>SUM([1]Önkormányzat!$DO$116)</f>
        <v>0</v>
      </c>
      <c r="DG15" s="6"/>
      <c r="DH15" s="6">
        <f t="shared" si="78"/>
        <v>0</v>
      </c>
      <c r="DI15" s="6">
        <f>SUM([1]Önkormányzat!$EJ$116)</f>
        <v>0</v>
      </c>
      <c r="DJ15" s="6"/>
      <c r="DK15" s="6">
        <f t="shared" si="79"/>
        <v>0</v>
      </c>
      <c r="DL15" s="6">
        <f>SUM([1]Önkormányzat!$EQ$116)</f>
        <v>0</v>
      </c>
      <c r="DM15" s="6"/>
      <c r="DN15" s="6">
        <f t="shared" si="80"/>
        <v>0</v>
      </c>
      <c r="DO15" s="6">
        <f>SUM([1]Önkormányzat!$EU$116)</f>
        <v>0</v>
      </c>
      <c r="DP15" s="6"/>
      <c r="DQ15" s="6">
        <f t="shared" si="81"/>
        <v>0</v>
      </c>
      <c r="DR15" s="595">
        <f t="shared" si="82"/>
        <v>34389</v>
      </c>
      <c r="DS15" s="595">
        <f t="shared" si="126"/>
        <v>6427</v>
      </c>
      <c r="DT15" s="595">
        <f t="shared" si="127"/>
        <v>40816</v>
      </c>
      <c r="DU15" s="6"/>
      <c r="DV15" s="6"/>
      <c r="DW15" s="6">
        <f t="shared" si="83"/>
        <v>0</v>
      </c>
      <c r="DX15" s="6"/>
      <c r="DY15" s="6"/>
      <c r="DZ15" s="6">
        <f t="shared" si="84"/>
        <v>0</v>
      </c>
      <c r="EA15" s="6"/>
      <c r="EB15" s="6"/>
      <c r="EC15" s="6">
        <f t="shared" si="85"/>
        <v>0</v>
      </c>
      <c r="ED15" s="6">
        <f>SUM([1]Hivatal!$W$182)</f>
        <v>0</v>
      </c>
      <c r="EE15" s="6"/>
      <c r="EF15" s="6">
        <f t="shared" si="86"/>
        <v>0</v>
      </c>
      <c r="EG15" s="6"/>
      <c r="EH15" s="6"/>
      <c r="EI15" s="6"/>
      <c r="EJ15" s="6">
        <f>SUM([1]Hivatal!$AK$182)</f>
        <v>0</v>
      </c>
      <c r="EK15" s="6"/>
      <c r="EL15" s="6">
        <f t="shared" si="87"/>
        <v>0</v>
      </c>
      <c r="EM15" s="6"/>
      <c r="EN15" s="6"/>
      <c r="EO15" s="6">
        <f t="shared" si="88"/>
        <v>0</v>
      </c>
      <c r="EP15" s="6">
        <f>SUM([1]Hivatal!$AS$182)</f>
        <v>0</v>
      </c>
      <c r="EQ15" s="6"/>
      <c r="ER15" s="6">
        <f t="shared" si="89"/>
        <v>0</v>
      </c>
      <c r="ES15" s="6">
        <f>SUM([1]Hivatal!$BA$182)</f>
        <v>0</v>
      </c>
      <c r="ET15" s="6"/>
      <c r="EU15" s="6">
        <f t="shared" si="90"/>
        <v>0</v>
      </c>
      <c r="EV15" s="595">
        <f t="shared" si="91"/>
        <v>0</v>
      </c>
      <c r="EW15" s="595">
        <f t="shared" si="128"/>
        <v>0</v>
      </c>
      <c r="EX15" s="595">
        <f t="shared" si="129"/>
        <v>0</v>
      </c>
      <c r="EY15" s="6"/>
      <c r="EZ15" s="6"/>
      <c r="FA15" s="6">
        <f t="shared" si="92"/>
        <v>0</v>
      </c>
      <c r="FB15" s="6"/>
      <c r="FC15" s="6"/>
      <c r="FD15" s="6">
        <f t="shared" si="93"/>
        <v>0</v>
      </c>
      <c r="FE15" s="6"/>
      <c r="FF15" s="6"/>
      <c r="FG15" s="6">
        <f t="shared" si="94"/>
        <v>0</v>
      </c>
      <c r="FH15" s="6"/>
      <c r="FI15" s="6"/>
      <c r="FJ15" s="6">
        <f t="shared" si="95"/>
        <v>0</v>
      </c>
      <c r="FK15" s="6"/>
      <c r="FL15" s="6"/>
      <c r="FM15" s="6">
        <f t="shared" si="96"/>
        <v>0</v>
      </c>
      <c r="FN15" s="6"/>
      <c r="FO15" s="6"/>
      <c r="FP15" s="6">
        <f t="shared" si="97"/>
        <v>0</v>
      </c>
      <c r="FQ15" s="6"/>
      <c r="FR15" s="6"/>
      <c r="FS15" s="6">
        <f t="shared" si="98"/>
        <v>0</v>
      </c>
      <c r="FT15" s="6"/>
      <c r="FU15" s="6"/>
      <c r="FV15" s="6">
        <f t="shared" si="99"/>
        <v>0</v>
      </c>
      <c r="FW15" s="6"/>
      <c r="FX15" s="6"/>
      <c r="FY15" s="6">
        <f t="shared" si="100"/>
        <v>0</v>
      </c>
      <c r="FZ15" s="6"/>
      <c r="GA15" s="6"/>
      <c r="GB15" s="6">
        <f t="shared" si="101"/>
        <v>0</v>
      </c>
      <c r="GC15" s="6"/>
      <c r="GD15" s="6"/>
      <c r="GE15" s="6">
        <f t="shared" si="102"/>
        <v>0</v>
      </c>
      <c r="GF15" s="6"/>
      <c r="GG15" s="6"/>
      <c r="GH15" s="6">
        <f t="shared" si="103"/>
        <v>0</v>
      </c>
      <c r="GI15" s="6"/>
      <c r="GJ15" s="6"/>
      <c r="GK15" s="6">
        <f t="shared" si="104"/>
        <v>0</v>
      </c>
      <c r="GL15" s="595">
        <f t="shared" si="105"/>
        <v>0</v>
      </c>
      <c r="GM15" s="595">
        <f t="shared" si="130"/>
        <v>0</v>
      </c>
      <c r="GN15" s="595">
        <f t="shared" si="131"/>
        <v>0</v>
      </c>
      <c r="GO15" s="7"/>
      <c r="GP15" s="7"/>
      <c r="GQ15" s="6">
        <f t="shared" si="106"/>
        <v>0</v>
      </c>
      <c r="GR15" s="7"/>
      <c r="GS15" s="7"/>
      <c r="GT15" s="6">
        <f t="shared" si="107"/>
        <v>0</v>
      </c>
      <c r="GU15" s="7"/>
      <c r="GV15" s="7"/>
      <c r="GW15" s="6">
        <f t="shared" si="108"/>
        <v>0</v>
      </c>
      <c r="GX15" s="10">
        <f t="shared" si="109"/>
        <v>0</v>
      </c>
      <c r="GY15" s="10">
        <f t="shared" si="132"/>
        <v>0</v>
      </c>
      <c r="GZ15" s="618">
        <f t="shared" si="133"/>
        <v>0</v>
      </c>
      <c r="HA15" s="626">
        <f t="shared" si="110"/>
        <v>34389</v>
      </c>
      <c r="HB15" s="10">
        <f t="shared" si="134"/>
        <v>6427</v>
      </c>
      <c r="HC15" s="113">
        <f t="shared" si="135"/>
        <v>40816</v>
      </c>
    </row>
    <row r="16" spans="1:211" x14ac:dyDescent="0.2">
      <c r="A16" s="112" t="s">
        <v>384</v>
      </c>
      <c r="B16" s="6">
        <f>SUM([1]Önkormányzat!$G$126)</f>
        <v>0</v>
      </c>
      <c r="C16" s="6"/>
      <c r="D16" s="6">
        <f t="shared" si="45"/>
        <v>0</v>
      </c>
      <c r="E16" s="6">
        <f>SUM([1]Önkormányzat!$I$126)</f>
        <v>0</v>
      </c>
      <c r="F16" s="6"/>
      <c r="G16" s="6">
        <f t="shared" si="46"/>
        <v>0</v>
      </c>
      <c r="H16" s="6">
        <f>SUM([1]Önkormányzat!$K$126)</f>
        <v>0</v>
      </c>
      <c r="I16" s="6"/>
      <c r="J16" s="6">
        <f t="shared" si="47"/>
        <v>0</v>
      </c>
      <c r="K16" s="6">
        <f>SUM([1]Önkormányzat!$M$126)</f>
        <v>0</v>
      </c>
      <c r="L16" s="6"/>
      <c r="M16" s="6">
        <f t="shared" si="48"/>
        <v>0</v>
      </c>
      <c r="N16" s="6">
        <v>214640</v>
      </c>
      <c r="O16" s="6">
        <f>6940+14870+1814+50+45+150+250</f>
        <v>24119</v>
      </c>
      <c r="P16" s="6">
        <f t="shared" si="49"/>
        <v>238759</v>
      </c>
      <c r="Q16" s="6">
        <f>SUM([1]Önkormányzat!$AK$126)</f>
        <v>0</v>
      </c>
      <c r="R16" s="6"/>
      <c r="S16" s="6">
        <f t="shared" si="50"/>
        <v>0</v>
      </c>
      <c r="T16" s="6">
        <f>SUM([1]Önkormányzat!$AO$126)</f>
        <v>0</v>
      </c>
      <c r="U16" s="6"/>
      <c r="V16" s="6">
        <f t="shared" si="51"/>
        <v>0</v>
      </c>
      <c r="W16" s="6"/>
      <c r="X16" s="6"/>
      <c r="Y16" s="6">
        <f t="shared" si="52"/>
        <v>0</v>
      </c>
      <c r="Z16" s="6">
        <f>SUM([1]Önkormányzat!$AV$126)</f>
        <v>0</v>
      </c>
      <c r="AA16" s="6"/>
      <c r="AB16" s="6">
        <f t="shared" si="53"/>
        <v>0</v>
      </c>
      <c r="AC16" s="6">
        <f>SUM([1]Önkormányzat!$BA$126)</f>
        <v>0</v>
      </c>
      <c r="AD16" s="6"/>
      <c r="AE16" s="6">
        <f t="shared" si="54"/>
        <v>0</v>
      </c>
      <c r="AF16" s="6">
        <f>SUM([1]Önkormányzat!$V$126)</f>
        <v>0</v>
      </c>
      <c r="AG16" s="6"/>
      <c r="AH16" s="6">
        <f t="shared" si="55"/>
        <v>0</v>
      </c>
      <c r="AI16" s="6">
        <v>4792</v>
      </c>
      <c r="AJ16" s="6">
        <f>4575</f>
        <v>4575</v>
      </c>
      <c r="AK16" s="6">
        <f t="shared" si="56"/>
        <v>9367</v>
      </c>
      <c r="AL16" s="6">
        <f>SUM([1]Önkormányzat!$BH$126)</f>
        <v>0</v>
      </c>
      <c r="AM16" s="6"/>
      <c r="AN16" s="6">
        <f t="shared" si="57"/>
        <v>0</v>
      </c>
      <c r="AO16" s="6">
        <f>SUM([1]Önkormányzat!$BO$126)</f>
        <v>0</v>
      </c>
      <c r="AP16" s="6"/>
      <c r="AQ16" s="6">
        <f t="shared" si="58"/>
        <v>0</v>
      </c>
      <c r="AR16" s="6">
        <f>SUM([1]Önkormányzat!$CC$126)</f>
        <v>0</v>
      </c>
      <c r="AS16" s="6"/>
      <c r="AT16" s="6">
        <f t="shared" si="59"/>
        <v>0</v>
      </c>
      <c r="AU16" s="6">
        <f>SUM([1]Önkormányzat!$CO$126)</f>
        <v>0</v>
      </c>
      <c r="AV16" s="6"/>
      <c r="AW16" s="6">
        <f t="shared" si="60"/>
        <v>0</v>
      </c>
      <c r="AX16" s="6">
        <f>SUM([1]Önkormányzat!$BS$126)</f>
        <v>0</v>
      </c>
      <c r="AY16" s="6"/>
      <c r="AZ16" s="6">
        <f t="shared" si="61"/>
        <v>0</v>
      </c>
      <c r="BA16" s="6">
        <f>SUM([1]Önkormányzat!$BU$126)</f>
        <v>0</v>
      </c>
      <c r="BB16" s="6"/>
      <c r="BC16" s="6">
        <f t="shared" si="62"/>
        <v>0</v>
      </c>
      <c r="BD16" s="6"/>
      <c r="BE16" s="6"/>
      <c r="BF16" s="6">
        <f t="shared" si="63"/>
        <v>0</v>
      </c>
      <c r="BG16" s="6">
        <f>SUM([1]Önkormányzat!$CA$126)</f>
        <v>0</v>
      </c>
      <c r="BH16" s="6"/>
      <c r="BI16" s="6">
        <f t="shared" si="64"/>
        <v>0</v>
      </c>
      <c r="BJ16" s="6">
        <f>SUM([1]Önkormányzat!$CG$126)</f>
        <v>0</v>
      </c>
      <c r="BK16" s="6"/>
      <c r="BL16" s="6">
        <f t="shared" si="65"/>
        <v>0</v>
      </c>
      <c r="BM16" s="6"/>
      <c r="BN16" s="6"/>
      <c r="BO16" s="6">
        <f t="shared" si="66"/>
        <v>0</v>
      </c>
      <c r="BP16" s="6">
        <f>SUM([1]Önkormányzat!$CW$126)</f>
        <v>0</v>
      </c>
      <c r="BQ16" s="6"/>
      <c r="BR16" s="6">
        <f t="shared" si="67"/>
        <v>0</v>
      </c>
      <c r="BS16" s="6">
        <v>138952</v>
      </c>
      <c r="BT16" s="6">
        <v>4235</v>
      </c>
      <c r="BU16" s="6">
        <f t="shared" si="68"/>
        <v>143187</v>
      </c>
      <c r="BV16" s="6"/>
      <c r="BW16" s="6"/>
      <c r="BX16" s="6">
        <f t="shared" si="69"/>
        <v>0</v>
      </c>
      <c r="BY16" s="6">
        <v>294440</v>
      </c>
      <c r="BZ16" s="6">
        <f>4191+7500+31000+1000+18796+7112</f>
        <v>69599</v>
      </c>
      <c r="CA16" s="6">
        <f t="shared" si="70"/>
        <v>364039</v>
      </c>
      <c r="CB16" s="6"/>
      <c r="CC16" s="6"/>
      <c r="CD16" s="6">
        <f t="shared" si="71"/>
        <v>0</v>
      </c>
      <c r="CE16" s="6"/>
      <c r="CF16" s="6"/>
      <c r="CG16" s="6">
        <f t="shared" si="111"/>
        <v>0</v>
      </c>
      <c r="CH16" s="6"/>
      <c r="CI16" s="6"/>
      <c r="CJ16" s="6">
        <f t="shared" si="72"/>
        <v>0</v>
      </c>
      <c r="CK16" s="6">
        <f>'kiadás 11604 '!K75</f>
        <v>0</v>
      </c>
      <c r="CL16" s="6">
        <f>'kiadás 11604 '!L75</f>
        <v>0</v>
      </c>
      <c r="CM16" s="6">
        <f>'kiadás 11604 '!M75</f>
        <v>0</v>
      </c>
      <c r="CN16" s="6">
        <f>kiadás11605projektek!K58</f>
        <v>20838</v>
      </c>
      <c r="CO16" s="6">
        <f>kiadás11605projektek!L58</f>
        <v>0</v>
      </c>
      <c r="CP16" s="6">
        <f>kiadás11605projektek!M58</f>
        <v>20838</v>
      </c>
      <c r="CQ16" s="6"/>
      <c r="CR16" s="6"/>
      <c r="CS16" s="6">
        <f t="shared" si="73"/>
        <v>0</v>
      </c>
      <c r="CT16" s="6">
        <f>SUM([1]Önkormányzat!$EL$126)</f>
        <v>0</v>
      </c>
      <c r="CU16" s="6"/>
      <c r="CV16" s="6">
        <f t="shared" si="74"/>
        <v>0</v>
      </c>
      <c r="CW16" s="6">
        <f>SUM([1]Önkormányzat!$EC$126)</f>
        <v>0</v>
      </c>
      <c r="CX16" s="6"/>
      <c r="CY16" s="6">
        <f t="shared" si="75"/>
        <v>0</v>
      </c>
      <c r="CZ16" s="6">
        <v>13975</v>
      </c>
      <c r="DA16" s="6">
        <f>4597-372</f>
        <v>4225</v>
      </c>
      <c r="DB16" s="6">
        <f t="shared" si="76"/>
        <v>18200</v>
      </c>
      <c r="DC16" s="6">
        <f>SUM([1]Önkormányzat!$DK$126)</f>
        <v>0</v>
      </c>
      <c r="DD16" s="6">
        <v>20000</v>
      </c>
      <c r="DE16" s="6">
        <f t="shared" si="77"/>
        <v>20000</v>
      </c>
      <c r="DF16" s="6">
        <f>SUM([1]Önkormányzat!$DO$126)</f>
        <v>0</v>
      </c>
      <c r="DG16" s="6"/>
      <c r="DH16" s="6">
        <f t="shared" si="78"/>
        <v>0</v>
      </c>
      <c r="DI16" s="6">
        <f>SUM([1]Önkormányzat!$EJ$126)</f>
        <v>0</v>
      </c>
      <c r="DJ16" s="6"/>
      <c r="DK16" s="6">
        <f t="shared" si="79"/>
        <v>0</v>
      </c>
      <c r="DL16" s="6">
        <f>SUM([1]Önkormányzat!$EQ$126)</f>
        <v>0</v>
      </c>
      <c r="DM16" s="6">
        <f>2125-2125</f>
        <v>0</v>
      </c>
      <c r="DN16" s="6">
        <f t="shared" si="80"/>
        <v>0</v>
      </c>
      <c r="DO16" s="6">
        <v>873086</v>
      </c>
      <c r="DP16" s="6">
        <v>-5500</v>
      </c>
      <c r="DQ16" s="6">
        <f t="shared" si="81"/>
        <v>867586</v>
      </c>
      <c r="DR16" s="595">
        <f t="shared" si="82"/>
        <v>1560723</v>
      </c>
      <c r="DS16" s="595">
        <f t="shared" si="126"/>
        <v>121253</v>
      </c>
      <c r="DT16" s="595">
        <f t="shared" si="127"/>
        <v>1681976</v>
      </c>
      <c r="DU16" s="6"/>
      <c r="DV16" s="6"/>
      <c r="DW16" s="6">
        <f t="shared" si="83"/>
        <v>0</v>
      </c>
      <c r="DX16" s="6"/>
      <c r="DY16" s="6"/>
      <c r="DZ16" s="6">
        <f t="shared" si="84"/>
        <v>0</v>
      </c>
      <c r="EA16" s="6"/>
      <c r="EB16" s="6"/>
      <c r="EC16" s="6">
        <f t="shared" si="85"/>
        <v>0</v>
      </c>
      <c r="ED16" s="6">
        <f>SUM([1]Hivatal!$W$189)</f>
        <v>0</v>
      </c>
      <c r="EE16" s="6"/>
      <c r="EF16" s="6">
        <f t="shared" si="86"/>
        <v>0</v>
      </c>
      <c r="EG16" s="6"/>
      <c r="EH16" s="6"/>
      <c r="EI16" s="6"/>
      <c r="EJ16" s="6">
        <f>SUM([1]Hivatal!$AK$189)</f>
        <v>0</v>
      </c>
      <c r="EK16" s="6"/>
      <c r="EL16" s="6">
        <f t="shared" si="87"/>
        <v>0</v>
      </c>
      <c r="EM16" s="6"/>
      <c r="EN16" s="6"/>
      <c r="EO16" s="6">
        <f t="shared" si="88"/>
        <v>0</v>
      </c>
      <c r="EP16" s="6">
        <f>SUM([1]Hivatal!$AS$189)</f>
        <v>0</v>
      </c>
      <c r="EQ16" s="6"/>
      <c r="ER16" s="6">
        <f t="shared" si="89"/>
        <v>0</v>
      </c>
      <c r="ES16" s="6">
        <f>SUM([1]Hivatal!$BA$189)</f>
        <v>0</v>
      </c>
      <c r="ET16" s="6"/>
      <c r="EU16" s="6">
        <f t="shared" si="90"/>
        <v>0</v>
      </c>
      <c r="EV16" s="595">
        <f t="shared" si="91"/>
        <v>0</v>
      </c>
      <c r="EW16" s="595">
        <f t="shared" si="128"/>
        <v>0</v>
      </c>
      <c r="EX16" s="595">
        <f t="shared" si="129"/>
        <v>0</v>
      </c>
      <c r="EY16" s="6"/>
      <c r="EZ16" s="6"/>
      <c r="FA16" s="6">
        <f t="shared" si="92"/>
        <v>0</v>
      </c>
      <c r="FB16" s="6"/>
      <c r="FC16" s="6"/>
      <c r="FD16" s="6">
        <f t="shared" si="93"/>
        <v>0</v>
      </c>
      <c r="FE16" s="6"/>
      <c r="FF16" s="6"/>
      <c r="FG16" s="6">
        <f t="shared" si="94"/>
        <v>0</v>
      </c>
      <c r="FH16" s="6"/>
      <c r="FI16" s="6"/>
      <c r="FJ16" s="6">
        <f t="shared" si="95"/>
        <v>0</v>
      </c>
      <c r="FK16" s="6"/>
      <c r="FL16" s="6"/>
      <c r="FM16" s="6">
        <f t="shared" si="96"/>
        <v>0</v>
      </c>
      <c r="FN16" s="6"/>
      <c r="FO16" s="6"/>
      <c r="FP16" s="6">
        <f t="shared" si="97"/>
        <v>0</v>
      </c>
      <c r="FQ16" s="6"/>
      <c r="FR16" s="6"/>
      <c r="FS16" s="6">
        <f t="shared" si="98"/>
        <v>0</v>
      </c>
      <c r="FT16" s="6"/>
      <c r="FU16" s="6"/>
      <c r="FV16" s="6">
        <f t="shared" si="99"/>
        <v>0</v>
      </c>
      <c r="FW16" s="6"/>
      <c r="FX16" s="6"/>
      <c r="FY16" s="6">
        <f t="shared" si="100"/>
        <v>0</v>
      </c>
      <c r="FZ16" s="6"/>
      <c r="GA16" s="6"/>
      <c r="GB16" s="6">
        <f t="shared" si="101"/>
        <v>0</v>
      </c>
      <c r="GC16" s="6"/>
      <c r="GD16" s="6"/>
      <c r="GE16" s="6">
        <f t="shared" si="102"/>
        <v>0</v>
      </c>
      <c r="GF16" s="6"/>
      <c r="GG16" s="6"/>
      <c r="GH16" s="6">
        <f t="shared" si="103"/>
        <v>0</v>
      </c>
      <c r="GI16" s="6"/>
      <c r="GJ16" s="6"/>
      <c r="GK16" s="6">
        <f t="shared" si="104"/>
        <v>0</v>
      </c>
      <c r="GL16" s="595">
        <f t="shared" si="105"/>
        <v>0</v>
      </c>
      <c r="GM16" s="595">
        <f t="shared" si="130"/>
        <v>0</v>
      </c>
      <c r="GN16" s="595">
        <f t="shared" si="131"/>
        <v>0</v>
      </c>
      <c r="GO16" s="7"/>
      <c r="GP16" s="7"/>
      <c r="GQ16" s="6">
        <f t="shared" si="106"/>
        <v>0</v>
      </c>
      <c r="GR16" s="7"/>
      <c r="GS16" s="7"/>
      <c r="GT16" s="6">
        <f t="shared" si="107"/>
        <v>0</v>
      </c>
      <c r="GU16" s="7"/>
      <c r="GV16" s="7"/>
      <c r="GW16" s="6">
        <f t="shared" si="108"/>
        <v>0</v>
      </c>
      <c r="GX16" s="10">
        <f t="shared" si="109"/>
        <v>0</v>
      </c>
      <c r="GY16" s="10">
        <f t="shared" si="132"/>
        <v>0</v>
      </c>
      <c r="GZ16" s="618">
        <f t="shared" si="133"/>
        <v>0</v>
      </c>
      <c r="HA16" s="626">
        <f t="shared" si="110"/>
        <v>1560723</v>
      </c>
      <c r="HB16" s="10">
        <f t="shared" si="134"/>
        <v>121253</v>
      </c>
      <c r="HC16" s="113">
        <f t="shared" si="135"/>
        <v>1681976</v>
      </c>
    </row>
    <row r="17" spans="1:211" x14ac:dyDescent="0.2">
      <c r="A17" s="112" t="s">
        <v>385</v>
      </c>
      <c r="B17" s="6">
        <f>SUM([1]Önkormányzat!$G$139)</f>
        <v>0</v>
      </c>
      <c r="C17" s="6"/>
      <c r="D17" s="6">
        <f t="shared" si="45"/>
        <v>0</v>
      </c>
      <c r="E17" s="6">
        <f>SUM([1]Önkormányzat!$I$139)</f>
        <v>0</v>
      </c>
      <c r="F17" s="6"/>
      <c r="G17" s="6">
        <f t="shared" si="46"/>
        <v>0</v>
      </c>
      <c r="H17" s="6">
        <f>SUM([1]Önkormányzat!$K$139)</f>
        <v>0</v>
      </c>
      <c r="I17" s="6"/>
      <c r="J17" s="6">
        <f t="shared" si="47"/>
        <v>0</v>
      </c>
      <c r="K17" s="6">
        <f>SUM([1]Önkormányzat!$M$139)</f>
        <v>0</v>
      </c>
      <c r="L17" s="6"/>
      <c r="M17" s="6">
        <f t="shared" si="48"/>
        <v>0</v>
      </c>
      <c r="N17" s="6">
        <f>SUM([1]Önkormányzat!$R$139)</f>
        <v>0</v>
      </c>
      <c r="O17" s="6"/>
      <c r="P17" s="6">
        <f t="shared" si="49"/>
        <v>0</v>
      </c>
      <c r="Q17" s="6">
        <f>tartalékok!E19</f>
        <v>159510</v>
      </c>
      <c r="R17" s="6">
        <f>tartalékok!F19</f>
        <v>-18944</v>
      </c>
      <c r="S17" s="6">
        <f>tartalékok!G19</f>
        <v>140566</v>
      </c>
      <c r="T17" s="6">
        <f>SUM([1]Önkormányzat!$AO$139)</f>
        <v>0</v>
      </c>
      <c r="U17" s="6"/>
      <c r="V17" s="6">
        <f t="shared" si="51"/>
        <v>0</v>
      </c>
      <c r="W17" s="6"/>
      <c r="X17" s="6"/>
      <c r="Y17" s="6">
        <f t="shared" si="52"/>
        <v>0</v>
      </c>
      <c r="Z17" s="6">
        <f>SUM([1]Önkormányzat!$AV$139)</f>
        <v>0</v>
      </c>
      <c r="AA17" s="6"/>
      <c r="AB17" s="6">
        <f t="shared" si="53"/>
        <v>0</v>
      </c>
      <c r="AC17" s="6">
        <f>SUM([1]Önkormányzat!$BA$139)</f>
        <v>0</v>
      </c>
      <c r="AD17" s="6"/>
      <c r="AE17" s="6">
        <f t="shared" si="54"/>
        <v>0</v>
      </c>
      <c r="AF17" s="6">
        <f>SUM([1]Önkormányzat!$V$139)</f>
        <v>0</v>
      </c>
      <c r="AG17" s="6"/>
      <c r="AH17" s="6">
        <f t="shared" si="55"/>
        <v>0</v>
      </c>
      <c r="AI17" s="6">
        <f>SUM([1]Önkormányzat!$Z$139)</f>
        <v>0</v>
      </c>
      <c r="AJ17" s="6"/>
      <c r="AK17" s="6">
        <f t="shared" si="56"/>
        <v>0</v>
      </c>
      <c r="AL17" s="6">
        <f>SUM([1]Önkormányzat!$BH$139)</f>
        <v>0</v>
      </c>
      <c r="AM17" s="6"/>
      <c r="AN17" s="6">
        <f t="shared" si="57"/>
        <v>0</v>
      </c>
      <c r="AO17" s="6">
        <f>SUM([1]Önkormányzat!$BO$139)</f>
        <v>0</v>
      </c>
      <c r="AP17" s="6"/>
      <c r="AQ17" s="6">
        <f t="shared" si="58"/>
        <v>0</v>
      </c>
      <c r="AR17" s="6">
        <f>SUM([1]Önkormányzat!$CC$139)</f>
        <v>0</v>
      </c>
      <c r="AS17" s="6"/>
      <c r="AT17" s="6">
        <f t="shared" si="59"/>
        <v>0</v>
      </c>
      <c r="AU17" s="6">
        <f>SUM([1]Önkormányzat!$CP$139)</f>
        <v>0</v>
      </c>
      <c r="AV17" s="6"/>
      <c r="AW17" s="6">
        <f t="shared" si="60"/>
        <v>0</v>
      </c>
      <c r="AX17" s="6">
        <f>SUM([1]Önkormányzat!$BS$139)</f>
        <v>0</v>
      </c>
      <c r="AY17" s="6"/>
      <c r="AZ17" s="6">
        <f t="shared" si="61"/>
        <v>0</v>
      </c>
      <c r="BA17" s="6">
        <f>SUM([1]Önkormányzat!$BU$139)</f>
        <v>0</v>
      </c>
      <c r="BB17" s="6"/>
      <c r="BC17" s="6">
        <f t="shared" si="62"/>
        <v>0</v>
      </c>
      <c r="BD17" s="6"/>
      <c r="BE17" s="6"/>
      <c r="BF17" s="6">
        <f t="shared" si="63"/>
        <v>0</v>
      </c>
      <c r="BG17" s="6">
        <f>SUM([1]Önkormányzat!$CA$139)</f>
        <v>0</v>
      </c>
      <c r="BH17" s="6"/>
      <c r="BI17" s="6">
        <f t="shared" si="64"/>
        <v>0</v>
      </c>
      <c r="BJ17" s="6">
        <f>SUM([1]Önkormányzat!$CG$139)</f>
        <v>0</v>
      </c>
      <c r="BK17" s="6"/>
      <c r="BL17" s="6">
        <f t="shared" si="65"/>
        <v>0</v>
      </c>
      <c r="BM17" s="6"/>
      <c r="BN17" s="6"/>
      <c r="BO17" s="6">
        <f t="shared" si="66"/>
        <v>0</v>
      </c>
      <c r="BP17" s="6">
        <f>SUM([1]Önkormányzat!$CW$139)</f>
        <v>0</v>
      </c>
      <c r="BQ17" s="6"/>
      <c r="BR17" s="6">
        <f t="shared" si="67"/>
        <v>0</v>
      </c>
      <c r="BS17" s="6">
        <f>SUM([1]Önkormányzat!$DA$139)</f>
        <v>0</v>
      </c>
      <c r="BT17" s="6"/>
      <c r="BU17" s="6">
        <f t="shared" si="68"/>
        <v>0</v>
      </c>
      <c r="BV17" s="6"/>
      <c r="BW17" s="6"/>
      <c r="BX17" s="6">
        <f t="shared" si="69"/>
        <v>0</v>
      </c>
      <c r="BY17" s="6">
        <f>SUM([1]Önkormányzat!$DE$139)</f>
        <v>0</v>
      </c>
      <c r="BZ17" s="6"/>
      <c r="CA17" s="6">
        <f t="shared" si="70"/>
        <v>0</v>
      </c>
      <c r="CB17" s="6"/>
      <c r="CC17" s="6"/>
      <c r="CD17" s="6">
        <f t="shared" si="71"/>
        <v>0</v>
      </c>
      <c r="CE17" s="6"/>
      <c r="CF17" s="6"/>
      <c r="CG17" s="6">
        <f t="shared" si="111"/>
        <v>0</v>
      </c>
      <c r="CH17" s="6"/>
      <c r="CI17" s="6"/>
      <c r="CJ17" s="6">
        <f t="shared" si="72"/>
        <v>0</v>
      </c>
      <c r="CK17" s="6"/>
      <c r="CL17" s="6"/>
      <c r="CM17" s="6">
        <f t="shared" si="112"/>
        <v>0</v>
      </c>
      <c r="CN17" s="6"/>
      <c r="CO17" s="6"/>
      <c r="CP17" s="6">
        <f t="shared" si="113"/>
        <v>0</v>
      </c>
      <c r="CQ17" s="6"/>
      <c r="CR17" s="6"/>
      <c r="CS17" s="6">
        <f t="shared" si="73"/>
        <v>0</v>
      </c>
      <c r="CT17" s="6">
        <f>SUM([1]Önkormányzat!$EL$139)</f>
        <v>0</v>
      </c>
      <c r="CU17" s="6"/>
      <c r="CV17" s="6">
        <f t="shared" si="74"/>
        <v>0</v>
      </c>
      <c r="CW17" s="6">
        <f>SUM([1]Önkormányzat!$EC$139)</f>
        <v>0</v>
      </c>
      <c r="CX17" s="6"/>
      <c r="CY17" s="6">
        <f t="shared" si="75"/>
        <v>0</v>
      </c>
      <c r="CZ17" s="6">
        <f>SUM([1]Önkormányzat!$AD$139)</f>
        <v>0</v>
      </c>
      <c r="DA17" s="6"/>
      <c r="DB17" s="6">
        <f t="shared" si="76"/>
        <v>0</v>
      </c>
      <c r="DC17" s="6">
        <f>SUM([1]Önkormányzat!$DK$139)</f>
        <v>0</v>
      </c>
      <c r="DD17" s="6"/>
      <c r="DE17" s="6">
        <f t="shared" si="77"/>
        <v>0</v>
      </c>
      <c r="DF17" s="6">
        <f>SUM([1]Önkormányzat!$DO$139)</f>
        <v>0</v>
      </c>
      <c r="DG17" s="6"/>
      <c r="DH17" s="6">
        <f t="shared" si="78"/>
        <v>0</v>
      </c>
      <c r="DI17" s="6">
        <f>SUM([1]Önkormányzat!$EJ$139)</f>
        <v>0</v>
      </c>
      <c r="DJ17" s="6"/>
      <c r="DK17" s="6">
        <f t="shared" si="79"/>
        <v>0</v>
      </c>
      <c r="DL17" s="6">
        <f>SUM([1]Önkormányzat!$EQ$139)</f>
        <v>0</v>
      </c>
      <c r="DM17" s="6"/>
      <c r="DN17" s="6">
        <f t="shared" si="80"/>
        <v>0</v>
      </c>
      <c r="DO17" s="6">
        <f>SUM([1]Önkormányzat!$EU$139)</f>
        <v>0</v>
      </c>
      <c r="DP17" s="6"/>
      <c r="DQ17" s="6">
        <f t="shared" si="81"/>
        <v>0</v>
      </c>
      <c r="DR17" s="595">
        <f t="shared" si="82"/>
        <v>159510</v>
      </c>
      <c r="DS17" s="595">
        <f t="shared" si="126"/>
        <v>-18944</v>
      </c>
      <c r="DT17" s="595">
        <f t="shared" si="127"/>
        <v>140566</v>
      </c>
      <c r="DU17" s="6"/>
      <c r="DV17" s="6"/>
      <c r="DW17" s="6">
        <f t="shared" si="83"/>
        <v>0</v>
      </c>
      <c r="DX17" s="6"/>
      <c r="DY17" s="6"/>
      <c r="DZ17" s="6">
        <f t="shared" si="84"/>
        <v>0</v>
      </c>
      <c r="EA17" s="6"/>
      <c r="EB17" s="6"/>
      <c r="EC17" s="6">
        <f t="shared" si="85"/>
        <v>0</v>
      </c>
      <c r="ED17" s="6">
        <f>SUM([1]Hivatal!$W$194)</f>
        <v>0</v>
      </c>
      <c r="EE17" s="6"/>
      <c r="EF17" s="6">
        <f t="shared" si="86"/>
        <v>0</v>
      </c>
      <c r="EG17" s="6"/>
      <c r="EH17" s="6"/>
      <c r="EI17" s="6"/>
      <c r="EJ17" s="6">
        <f>SUM([1]Hivatal!$AK$194)</f>
        <v>0</v>
      </c>
      <c r="EK17" s="6"/>
      <c r="EL17" s="6">
        <f t="shared" si="87"/>
        <v>0</v>
      </c>
      <c r="EM17" s="6"/>
      <c r="EN17" s="6"/>
      <c r="EO17" s="6">
        <f t="shared" si="88"/>
        <v>0</v>
      </c>
      <c r="EP17" s="6">
        <f>SUM([1]Hivatal!$AS$194)</f>
        <v>0</v>
      </c>
      <c r="EQ17" s="6"/>
      <c r="ER17" s="6">
        <f t="shared" si="89"/>
        <v>0</v>
      </c>
      <c r="ES17" s="6">
        <f>SUM([1]Hivatal!$BA$194)</f>
        <v>0</v>
      </c>
      <c r="ET17" s="6"/>
      <c r="EU17" s="6">
        <f t="shared" si="90"/>
        <v>0</v>
      </c>
      <c r="EV17" s="595">
        <f t="shared" si="91"/>
        <v>0</v>
      </c>
      <c r="EW17" s="595">
        <f t="shared" si="128"/>
        <v>0</v>
      </c>
      <c r="EX17" s="595">
        <f t="shared" si="129"/>
        <v>0</v>
      </c>
      <c r="EY17" s="6"/>
      <c r="EZ17" s="6"/>
      <c r="FA17" s="6">
        <f t="shared" si="92"/>
        <v>0</v>
      </c>
      <c r="FB17" s="6"/>
      <c r="FC17" s="6"/>
      <c r="FD17" s="6">
        <f t="shared" si="93"/>
        <v>0</v>
      </c>
      <c r="FE17" s="6"/>
      <c r="FF17" s="6"/>
      <c r="FG17" s="6">
        <f t="shared" si="94"/>
        <v>0</v>
      </c>
      <c r="FH17" s="6"/>
      <c r="FI17" s="6"/>
      <c r="FJ17" s="6">
        <f t="shared" si="95"/>
        <v>0</v>
      </c>
      <c r="FK17" s="6"/>
      <c r="FL17" s="6"/>
      <c r="FM17" s="6">
        <f t="shared" si="96"/>
        <v>0</v>
      </c>
      <c r="FN17" s="6"/>
      <c r="FO17" s="6"/>
      <c r="FP17" s="6">
        <f t="shared" si="97"/>
        <v>0</v>
      </c>
      <c r="FQ17" s="6"/>
      <c r="FR17" s="6"/>
      <c r="FS17" s="6">
        <f t="shared" si="98"/>
        <v>0</v>
      </c>
      <c r="FT17" s="6"/>
      <c r="FU17" s="6"/>
      <c r="FV17" s="6">
        <f t="shared" si="99"/>
        <v>0</v>
      </c>
      <c r="FW17" s="6"/>
      <c r="FX17" s="6"/>
      <c r="FY17" s="6">
        <f t="shared" si="100"/>
        <v>0</v>
      </c>
      <c r="FZ17" s="6"/>
      <c r="GA17" s="6"/>
      <c r="GB17" s="6">
        <f t="shared" si="101"/>
        <v>0</v>
      </c>
      <c r="GC17" s="6"/>
      <c r="GD17" s="6"/>
      <c r="GE17" s="6">
        <f t="shared" si="102"/>
        <v>0</v>
      </c>
      <c r="GF17" s="6"/>
      <c r="GG17" s="6"/>
      <c r="GH17" s="6">
        <f t="shared" si="103"/>
        <v>0</v>
      </c>
      <c r="GI17" s="6"/>
      <c r="GJ17" s="6"/>
      <c r="GK17" s="6">
        <f t="shared" si="104"/>
        <v>0</v>
      </c>
      <c r="GL17" s="595">
        <f t="shared" si="105"/>
        <v>0</v>
      </c>
      <c r="GM17" s="595">
        <f t="shared" si="130"/>
        <v>0</v>
      </c>
      <c r="GN17" s="595">
        <f t="shared" si="131"/>
        <v>0</v>
      </c>
      <c r="GO17" s="7"/>
      <c r="GP17" s="7"/>
      <c r="GQ17" s="6">
        <f t="shared" si="106"/>
        <v>0</v>
      </c>
      <c r="GR17" s="7"/>
      <c r="GS17" s="7"/>
      <c r="GT17" s="6">
        <f t="shared" si="107"/>
        <v>0</v>
      </c>
      <c r="GU17" s="7"/>
      <c r="GV17" s="7"/>
      <c r="GW17" s="6">
        <f t="shared" si="108"/>
        <v>0</v>
      </c>
      <c r="GX17" s="10">
        <f t="shared" si="109"/>
        <v>0</v>
      </c>
      <c r="GY17" s="10">
        <f t="shared" si="132"/>
        <v>0</v>
      </c>
      <c r="GZ17" s="618">
        <f t="shared" si="133"/>
        <v>0</v>
      </c>
      <c r="HA17" s="626">
        <f t="shared" si="110"/>
        <v>159510</v>
      </c>
      <c r="HB17" s="10">
        <f t="shared" si="134"/>
        <v>-18944</v>
      </c>
      <c r="HC17" s="113">
        <f t="shared" si="135"/>
        <v>140566</v>
      </c>
    </row>
    <row r="18" spans="1:211" s="12" customFormat="1" x14ac:dyDescent="0.2">
      <c r="A18" s="114" t="s">
        <v>386</v>
      </c>
      <c r="B18" s="5">
        <f>B19+B20+B21</f>
        <v>0</v>
      </c>
      <c r="C18" s="5">
        <f t="shared" ref="C18:BO18" si="136">C19+C20+C21</f>
        <v>0</v>
      </c>
      <c r="D18" s="5">
        <f t="shared" si="136"/>
        <v>0</v>
      </c>
      <c r="E18" s="5">
        <f t="shared" si="136"/>
        <v>0</v>
      </c>
      <c r="F18" s="5">
        <f t="shared" si="136"/>
        <v>0</v>
      </c>
      <c r="G18" s="5">
        <f t="shared" si="136"/>
        <v>0</v>
      </c>
      <c r="H18" s="5">
        <f t="shared" si="136"/>
        <v>0</v>
      </c>
      <c r="I18" s="5">
        <f t="shared" si="136"/>
        <v>0</v>
      </c>
      <c r="J18" s="5">
        <f t="shared" si="136"/>
        <v>0</v>
      </c>
      <c r="K18" s="5">
        <f t="shared" si="136"/>
        <v>0</v>
      </c>
      <c r="L18" s="5">
        <f t="shared" si="136"/>
        <v>0</v>
      </c>
      <c r="M18" s="5">
        <f t="shared" si="136"/>
        <v>0</v>
      </c>
      <c r="N18" s="5">
        <f t="shared" si="136"/>
        <v>56351</v>
      </c>
      <c r="O18" s="5">
        <f t="shared" si="136"/>
        <v>4973</v>
      </c>
      <c r="P18" s="5">
        <f t="shared" si="136"/>
        <v>61324</v>
      </c>
      <c r="Q18" s="5">
        <f t="shared" si="136"/>
        <v>0</v>
      </c>
      <c r="R18" s="5">
        <f t="shared" si="136"/>
        <v>0</v>
      </c>
      <c r="S18" s="5">
        <f t="shared" si="136"/>
        <v>0</v>
      </c>
      <c r="T18" s="5">
        <f t="shared" si="136"/>
        <v>944571</v>
      </c>
      <c r="U18" s="5">
        <f t="shared" si="136"/>
        <v>-20643</v>
      </c>
      <c r="V18" s="5">
        <f t="shared" si="136"/>
        <v>923928</v>
      </c>
      <c r="W18" s="5">
        <f t="shared" si="136"/>
        <v>0</v>
      </c>
      <c r="X18" s="5">
        <f t="shared" si="136"/>
        <v>0</v>
      </c>
      <c r="Y18" s="5">
        <f t="shared" si="136"/>
        <v>0</v>
      </c>
      <c r="Z18" s="5">
        <f t="shared" si="136"/>
        <v>0</v>
      </c>
      <c r="AA18" s="5">
        <f t="shared" si="136"/>
        <v>0</v>
      </c>
      <c r="AB18" s="5">
        <f t="shared" si="136"/>
        <v>0</v>
      </c>
      <c r="AC18" s="5">
        <f t="shared" si="136"/>
        <v>0</v>
      </c>
      <c r="AD18" s="5">
        <f t="shared" si="136"/>
        <v>0</v>
      </c>
      <c r="AE18" s="5">
        <f t="shared" si="136"/>
        <v>0</v>
      </c>
      <c r="AF18" s="5">
        <f t="shared" si="136"/>
        <v>0</v>
      </c>
      <c r="AG18" s="5">
        <f t="shared" si="136"/>
        <v>0</v>
      </c>
      <c r="AH18" s="5">
        <f t="shared" si="136"/>
        <v>0</v>
      </c>
      <c r="AI18" s="5">
        <f t="shared" si="136"/>
        <v>0</v>
      </c>
      <c r="AJ18" s="5">
        <f t="shared" si="136"/>
        <v>0</v>
      </c>
      <c r="AK18" s="5">
        <f t="shared" si="136"/>
        <v>0</v>
      </c>
      <c r="AL18" s="5">
        <f t="shared" si="136"/>
        <v>0</v>
      </c>
      <c r="AM18" s="5">
        <f t="shared" si="136"/>
        <v>0</v>
      </c>
      <c r="AN18" s="5">
        <f t="shared" si="136"/>
        <v>0</v>
      </c>
      <c r="AO18" s="5">
        <f t="shared" si="136"/>
        <v>8000</v>
      </c>
      <c r="AP18" s="5">
        <f t="shared" si="136"/>
        <v>0</v>
      </c>
      <c r="AQ18" s="5">
        <f t="shared" si="136"/>
        <v>8000</v>
      </c>
      <c r="AR18" s="5">
        <f t="shared" si="136"/>
        <v>0</v>
      </c>
      <c r="AS18" s="5">
        <f t="shared" si="136"/>
        <v>0</v>
      </c>
      <c r="AT18" s="5">
        <f t="shared" si="136"/>
        <v>0</v>
      </c>
      <c r="AU18" s="5">
        <f t="shared" si="136"/>
        <v>66750</v>
      </c>
      <c r="AV18" s="5">
        <f t="shared" si="136"/>
        <v>0</v>
      </c>
      <c r="AW18" s="5">
        <f t="shared" si="136"/>
        <v>66750</v>
      </c>
      <c r="AX18" s="5">
        <f t="shared" si="136"/>
        <v>2520</v>
      </c>
      <c r="AY18" s="5">
        <f t="shared" si="136"/>
        <v>0</v>
      </c>
      <c r="AZ18" s="5">
        <f t="shared" si="136"/>
        <v>2520</v>
      </c>
      <c r="BA18" s="5">
        <f t="shared" si="136"/>
        <v>0</v>
      </c>
      <c r="BB18" s="5">
        <f t="shared" si="136"/>
        <v>0</v>
      </c>
      <c r="BC18" s="5">
        <f t="shared" si="136"/>
        <v>0</v>
      </c>
      <c r="BD18" s="5">
        <f t="shared" si="136"/>
        <v>0</v>
      </c>
      <c r="BE18" s="5">
        <f t="shared" si="136"/>
        <v>0</v>
      </c>
      <c r="BF18" s="5">
        <f t="shared" si="136"/>
        <v>0</v>
      </c>
      <c r="BG18" s="5">
        <f t="shared" si="136"/>
        <v>8200</v>
      </c>
      <c r="BH18" s="5">
        <f t="shared" si="136"/>
        <v>0</v>
      </c>
      <c r="BI18" s="5">
        <f t="shared" si="136"/>
        <v>8200</v>
      </c>
      <c r="BJ18" s="5">
        <f t="shared" si="136"/>
        <v>0</v>
      </c>
      <c r="BK18" s="5">
        <f t="shared" si="136"/>
        <v>0</v>
      </c>
      <c r="BL18" s="5">
        <f t="shared" si="136"/>
        <v>0</v>
      </c>
      <c r="BM18" s="5">
        <f t="shared" si="136"/>
        <v>16000</v>
      </c>
      <c r="BN18" s="5">
        <f t="shared" si="136"/>
        <v>0</v>
      </c>
      <c r="BO18" s="5">
        <f t="shared" si="136"/>
        <v>16000</v>
      </c>
      <c r="BP18" s="5">
        <f t="shared" ref="BP18:DZ18" si="137">BP19+BP20+BP21</f>
        <v>3945681</v>
      </c>
      <c r="BQ18" s="5">
        <f t="shared" si="137"/>
        <v>335899</v>
      </c>
      <c r="BR18" s="5">
        <f t="shared" si="137"/>
        <v>4281580</v>
      </c>
      <c r="BS18" s="5">
        <f t="shared" si="137"/>
        <v>0</v>
      </c>
      <c r="BT18" s="5">
        <f t="shared" si="137"/>
        <v>0</v>
      </c>
      <c r="BU18" s="5">
        <f t="shared" si="137"/>
        <v>0</v>
      </c>
      <c r="BV18" s="5">
        <f t="shared" si="137"/>
        <v>0</v>
      </c>
      <c r="BW18" s="5">
        <f t="shared" si="137"/>
        <v>0</v>
      </c>
      <c r="BX18" s="5">
        <f t="shared" si="137"/>
        <v>0</v>
      </c>
      <c r="BY18" s="5">
        <f t="shared" si="137"/>
        <v>9231</v>
      </c>
      <c r="BZ18" s="5">
        <f t="shared" si="137"/>
        <v>0</v>
      </c>
      <c r="CA18" s="5">
        <f t="shared" si="137"/>
        <v>9231</v>
      </c>
      <c r="CB18" s="5">
        <f t="shared" si="137"/>
        <v>0</v>
      </c>
      <c r="CC18" s="5">
        <f t="shared" si="137"/>
        <v>0</v>
      </c>
      <c r="CD18" s="5">
        <f t="shared" si="137"/>
        <v>0</v>
      </c>
      <c r="CE18" s="5">
        <f t="shared" si="137"/>
        <v>1006502</v>
      </c>
      <c r="CF18" s="5">
        <f t="shared" si="137"/>
        <v>85314</v>
      </c>
      <c r="CG18" s="5">
        <f t="shared" si="137"/>
        <v>1091816</v>
      </c>
      <c r="CH18" s="5">
        <f t="shared" si="137"/>
        <v>561818</v>
      </c>
      <c r="CI18" s="5">
        <f t="shared" si="137"/>
        <v>0</v>
      </c>
      <c r="CJ18" s="5">
        <f t="shared" si="137"/>
        <v>561818</v>
      </c>
      <c r="CK18" s="5">
        <f t="shared" si="137"/>
        <v>1382123</v>
      </c>
      <c r="CL18" s="5">
        <f t="shared" si="137"/>
        <v>-73811</v>
      </c>
      <c r="CM18" s="5">
        <f t="shared" si="137"/>
        <v>1308312</v>
      </c>
      <c r="CN18" s="5">
        <f t="shared" si="137"/>
        <v>950028</v>
      </c>
      <c r="CO18" s="5">
        <f t="shared" si="137"/>
        <v>30627</v>
      </c>
      <c r="CP18" s="5">
        <f t="shared" si="137"/>
        <v>980655</v>
      </c>
      <c r="CQ18" s="5">
        <f t="shared" si="137"/>
        <v>0</v>
      </c>
      <c r="CR18" s="5">
        <f t="shared" si="137"/>
        <v>0</v>
      </c>
      <c r="CS18" s="5">
        <f t="shared" si="137"/>
        <v>0</v>
      </c>
      <c r="CT18" s="5">
        <f t="shared" si="137"/>
        <v>0</v>
      </c>
      <c r="CU18" s="5">
        <f t="shared" si="137"/>
        <v>0</v>
      </c>
      <c r="CV18" s="5">
        <f t="shared" si="137"/>
        <v>0</v>
      </c>
      <c r="CW18" s="5">
        <f t="shared" si="137"/>
        <v>1800</v>
      </c>
      <c r="CX18" s="5">
        <f t="shared" si="137"/>
        <v>0</v>
      </c>
      <c r="CY18" s="5">
        <f t="shared" si="137"/>
        <v>1800</v>
      </c>
      <c r="CZ18" s="5">
        <f t="shared" si="137"/>
        <v>230586</v>
      </c>
      <c r="DA18" s="5">
        <f t="shared" si="137"/>
        <v>0</v>
      </c>
      <c r="DB18" s="5">
        <f t="shared" si="137"/>
        <v>230586</v>
      </c>
      <c r="DC18" s="5">
        <f t="shared" si="137"/>
        <v>3300000</v>
      </c>
      <c r="DD18" s="5">
        <f t="shared" si="137"/>
        <v>34523</v>
      </c>
      <c r="DE18" s="5">
        <f t="shared" si="137"/>
        <v>3334523</v>
      </c>
      <c r="DF18" s="5">
        <f t="shared" si="137"/>
        <v>0</v>
      </c>
      <c r="DG18" s="5">
        <f t="shared" si="137"/>
        <v>0</v>
      </c>
      <c r="DH18" s="5">
        <f t="shared" si="137"/>
        <v>0</v>
      </c>
      <c r="DI18" s="5">
        <f t="shared" si="137"/>
        <v>0</v>
      </c>
      <c r="DJ18" s="5">
        <f t="shared" si="137"/>
        <v>898</v>
      </c>
      <c r="DK18" s="5">
        <f t="shared" si="137"/>
        <v>898</v>
      </c>
      <c r="DL18" s="5">
        <f t="shared" si="137"/>
        <v>0</v>
      </c>
      <c r="DM18" s="5">
        <f t="shared" si="137"/>
        <v>0</v>
      </c>
      <c r="DN18" s="5">
        <f t="shared" si="137"/>
        <v>0</v>
      </c>
      <c r="DO18" s="5">
        <f t="shared" si="137"/>
        <v>35000</v>
      </c>
      <c r="DP18" s="5">
        <f t="shared" si="137"/>
        <v>5500</v>
      </c>
      <c r="DQ18" s="5">
        <f t="shared" si="137"/>
        <v>40500</v>
      </c>
      <c r="DR18" s="596">
        <f t="shared" si="137"/>
        <v>12525161</v>
      </c>
      <c r="DS18" s="596">
        <f t="shared" ref="DS18" si="138">DS19+DS20+DS21</f>
        <v>403280</v>
      </c>
      <c r="DT18" s="596">
        <f t="shared" ref="DT18" si="139">DT19+DT20+DT21</f>
        <v>12928441</v>
      </c>
      <c r="DU18" s="5">
        <f t="shared" si="137"/>
        <v>0</v>
      </c>
      <c r="DV18" s="5">
        <f t="shared" si="137"/>
        <v>0</v>
      </c>
      <c r="DW18" s="5">
        <f t="shared" si="137"/>
        <v>0</v>
      </c>
      <c r="DX18" s="5">
        <f t="shared" si="137"/>
        <v>0</v>
      </c>
      <c r="DY18" s="5">
        <f t="shared" si="137"/>
        <v>0</v>
      </c>
      <c r="DZ18" s="5">
        <f t="shared" si="137"/>
        <v>0</v>
      </c>
      <c r="EA18" s="5">
        <f t="shared" ref="EA18:GL18" si="140">EA19+EA20+EA21</f>
        <v>0</v>
      </c>
      <c r="EB18" s="5">
        <f t="shared" si="140"/>
        <v>0</v>
      </c>
      <c r="EC18" s="5">
        <f t="shared" si="140"/>
        <v>0</v>
      </c>
      <c r="ED18" s="5">
        <f t="shared" si="140"/>
        <v>0</v>
      </c>
      <c r="EE18" s="5">
        <f t="shared" si="140"/>
        <v>0</v>
      </c>
      <c r="EF18" s="5">
        <f t="shared" si="140"/>
        <v>0</v>
      </c>
      <c r="EG18" s="5">
        <f t="shared" si="140"/>
        <v>0</v>
      </c>
      <c r="EH18" s="5">
        <f t="shared" si="140"/>
        <v>0</v>
      </c>
      <c r="EI18" s="5">
        <f t="shared" si="140"/>
        <v>0</v>
      </c>
      <c r="EJ18" s="5">
        <f t="shared" si="140"/>
        <v>0</v>
      </c>
      <c r="EK18" s="5">
        <f t="shared" si="140"/>
        <v>0</v>
      </c>
      <c r="EL18" s="5">
        <f t="shared" si="140"/>
        <v>0</v>
      </c>
      <c r="EM18" s="5">
        <f t="shared" si="140"/>
        <v>0</v>
      </c>
      <c r="EN18" s="5">
        <f t="shared" si="140"/>
        <v>0</v>
      </c>
      <c r="EO18" s="5">
        <f t="shared" si="140"/>
        <v>0</v>
      </c>
      <c r="EP18" s="5">
        <f t="shared" si="140"/>
        <v>0</v>
      </c>
      <c r="EQ18" s="5">
        <f t="shared" si="140"/>
        <v>0</v>
      </c>
      <c r="ER18" s="5">
        <f t="shared" si="140"/>
        <v>0</v>
      </c>
      <c r="ES18" s="5">
        <f t="shared" si="140"/>
        <v>0</v>
      </c>
      <c r="ET18" s="5">
        <f t="shared" si="140"/>
        <v>0</v>
      </c>
      <c r="EU18" s="5">
        <f t="shared" si="140"/>
        <v>0</v>
      </c>
      <c r="EV18" s="596">
        <f t="shared" si="140"/>
        <v>0</v>
      </c>
      <c r="EW18" s="596">
        <f t="shared" ref="EW18:EX18" si="141">EW19+EW20+EW21</f>
        <v>0</v>
      </c>
      <c r="EX18" s="596">
        <f t="shared" si="141"/>
        <v>0</v>
      </c>
      <c r="EY18" s="5">
        <f t="shared" si="140"/>
        <v>0</v>
      </c>
      <c r="EZ18" s="5">
        <f t="shared" si="140"/>
        <v>0</v>
      </c>
      <c r="FA18" s="5">
        <f t="shared" si="140"/>
        <v>0</v>
      </c>
      <c r="FB18" s="5">
        <f t="shared" si="140"/>
        <v>0</v>
      </c>
      <c r="FC18" s="5">
        <f t="shared" si="140"/>
        <v>0</v>
      </c>
      <c r="FD18" s="5">
        <f t="shared" si="140"/>
        <v>0</v>
      </c>
      <c r="FE18" s="5">
        <f t="shared" si="140"/>
        <v>0</v>
      </c>
      <c r="FF18" s="5">
        <f t="shared" si="140"/>
        <v>0</v>
      </c>
      <c r="FG18" s="5">
        <f t="shared" si="140"/>
        <v>0</v>
      </c>
      <c r="FH18" s="5">
        <f t="shared" si="140"/>
        <v>51536</v>
      </c>
      <c r="FI18" s="5">
        <f t="shared" si="140"/>
        <v>0</v>
      </c>
      <c r="FJ18" s="5">
        <f t="shared" si="140"/>
        <v>51536</v>
      </c>
      <c r="FK18" s="5">
        <f t="shared" si="140"/>
        <v>0</v>
      </c>
      <c r="FL18" s="5">
        <f t="shared" si="140"/>
        <v>0</v>
      </c>
      <c r="FM18" s="5">
        <f t="shared" si="140"/>
        <v>0</v>
      </c>
      <c r="FN18" s="5">
        <f t="shared" si="140"/>
        <v>0</v>
      </c>
      <c r="FO18" s="5">
        <f t="shared" si="140"/>
        <v>0</v>
      </c>
      <c r="FP18" s="5">
        <f t="shared" si="140"/>
        <v>0</v>
      </c>
      <c r="FQ18" s="5">
        <f t="shared" si="140"/>
        <v>0</v>
      </c>
      <c r="FR18" s="5">
        <f t="shared" si="140"/>
        <v>0</v>
      </c>
      <c r="FS18" s="5">
        <f t="shared" si="140"/>
        <v>0</v>
      </c>
      <c r="FT18" s="5">
        <f t="shared" si="140"/>
        <v>0</v>
      </c>
      <c r="FU18" s="5">
        <f t="shared" si="140"/>
        <v>0</v>
      </c>
      <c r="FV18" s="5">
        <f t="shared" si="140"/>
        <v>0</v>
      </c>
      <c r="FW18" s="5">
        <f t="shared" si="140"/>
        <v>0</v>
      </c>
      <c r="FX18" s="5">
        <f t="shared" si="140"/>
        <v>0</v>
      </c>
      <c r="FY18" s="5">
        <f t="shared" si="140"/>
        <v>0</v>
      </c>
      <c r="FZ18" s="5">
        <f t="shared" si="140"/>
        <v>0</v>
      </c>
      <c r="GA18" s="5">
        <f t="shared" si="140"/>
        <v>0</v>
      </c>
      <c r="GB18" s="5">
        <f t="shared" si="140"/>
        <v>0</v>
      </c>
      <c r="GC18" s="5">
        <f t="shared" si="140"/>
        <v>0</v>
      </c>
      <c r="GD18" s="5">
        <f t="shared" si="140"/>
        <v>0</v>
      </c>
      <c r="GE18" s="5">
        <f t="shared" si="140"/>
        <v>0</v>
      </c>
      <c r="GF18" s="5">
        <f t="shared" si="140"/>
        <v>0</v>
      </c>
      <c r="GG18" s="5">
        <f t="shared" si="140"/>
        <v>0</v>
      </c>
      <c r="GH18" s="5">
        <f t="shared" si="140"/>
        <v>0</v>
      </c>
      <c r="GI18" s="5">
        <f t="shared" si="140"/>
        <v>0</v>
      </c>
      <c r="GJ18" s="5">
        <f t="shared" si="140"/>
        <v>0</v>
      </c>
      <c r="GK18" s="5">
        <f t="shared" si="140"/>
        <v>0</v>
      </c>
      <c r="GL18" s="596">
        <f t="shared" si="140"/>
        <v>51536</v>
      </c>
      <c r="GM18" s="596">
        <f t="shared" ref="GM18:GN18" si="142">GM19+GM20+GM21</f>
        <v>0</v>
      </c>
      <c r="GN18" s="596">
        <f t="shared" si="142"/>
        <v>51536</v>
      </c>
      <c r="GO18" s="5">
        <f t="shared" ref="GO18:HA18" si="143">GO19+GO20+GO21</f>
        <v>5257</v>
      </c>
      <c r="GP18" s="5">
        <f t="shared" si="143"/>
        <v>0</v>
      </c>
      <c r="GQ18" s="5">
        <f t="shared" si="143"/>
        <v>5257</v>
      </c>
      <c r="GR18" s="5">
        <f t="shared" si="143"/>
        <v>10605</v>
      </c>
      <c r="GS18" s="5">
        <f t="shared" si="143"/>
        <v>0</v>
      </c>
      <c r="GT18" s="5">
        <f t="shared" si="143"/>
        <v>10605</v>
      </c>
      <c r="GU18" s="5">
        <f t="shared" si="143"/>
        <v>39252</v>
      </c>
      <c r="GV18" s="5">
        <f t="shared" si="143"/>
        <v>3500</v>
      </c>
      <c r="GW18" s="5">
        <f t="shared" si="143"/>
        <v>42752</v>
      </c>
      <c r="GX18" s="5">
        <f t="shared" si="143"/>
        <v>106650</v>
      </c>
      <c r="GY18" s="5">
        <f t="shared" ref="GY18" si="144">GY19+GY20+GY21</f>
        <v>3500</v>
      </c>
      <c r="GZ18" s="619">
        <f t="shared" ref="GZ18" si="145">GZ19+GZ20+GZ21</f>
        <v>110150</v>
      </c>
      <c r="HA18" s="627">
        <f t="shared" si="143"/>
        <v>12631811</v>
      </c>
      <c r="HB18" s="5">
        <f t="shared" ref="HB18" si="146">HB19+HB20+HB21</f>
        <v>406780</v>
      </c>
      <c r="HC18" s="115">
        <f t="shared" ref="HC18" si="147">HC19+HC20+HC21</f>
        <v>13038591</v>
      </c>
    </row>
    <row r="19" spans="1:211" x14ac:dyDescent="0.2">
      <c r="A19" s="112" t="s">
        <v>387</v>
      </c>
      <c r="B19" s="6">
        <f>SUM([1]Önkormányzat!$G$183)</f>
        <v>0</v>
      </c>
      <c r="C19" s="6"/>
      <c r="D19" s="6">
        <f t="shared" si="45"/>
        <v>0</v>
      </c>
      <c r="E19" s="6">
        <f>SUM([1]Önkormányzat!$I$183)</f>
        <v>0</v>
      </c>
      <c r="F19" s="6"/>
      <c r="G19" s="6">
        <f t="shared" si="46"/>
        <v>0</v>
      </c>
      <c r="H19" s="6">
        <f>SUM([1]Önkormányzat!$K$183)</f>
        <v>0</v>
      </c>
      <c r="I19" s="6"/>
      <c r="J19" s="6">
        <f t="shared" si="47"/>
        <v>0</v>
      </c>
      <c r="K19" s="6">
        <f>SUM([1]Önkormányzat!$M$183)</f>
        <v>0</v>
      </c>
      <c r="L19" s="6"/>
      <c r="M19" s="6">
        <f t="shared" si="48"/>
        <v>0</v>
      </c>
      <c r="N19" s="6">
        <f>SUM([1]Önkormányzat!$R$183)</f>
        <v>0</v>
      </c>
      <c r="O19" s="6"/>
      <c r="P19" s="6">
        <f t="shared" si="49"/>
        <v>0</v>
      </c>
      <c r="Q19" s="6">
        <f>SUM([1]Önkormányzat!$AK$183)</f>
        <v>0</v>
      </c>
      <c r="R19" s="6"/>
      <c r="S19" s="6">
        <f t="shared" si="50"/>
        <v>0</v>
      </c>
      <c r="T19" s="6">
        <f>SUM([1]Önkormányzat!$AO$183)</f>
        <v>0</v>
      </c>
      <c r="U19" s="6"/>
      <c r="V19" s="6">
        <f t="shared" si="51"/>
        <v>0</v>
      </c>
      <c r="W19" s="6"/>
      <c r="X19" s="6"/>
      <c r="Y19" s="6">
        <f t="shared" si="52"/>
        <v>0</v>
      </c>
      <c r="Z19" s="6">
        <f>SUM([1]Önkormányzat!$AV$183)</f>
        <v>0</v>
      </c>
      <c r="AA19" s="6"/>
      <c r="AB19" s="6">
        <f t="shared" si="53"/>
        <v>0</v>
      </c>
      <c r="AC19" s="6">
        <f>SUM([1]Önkormányzat!$BA$183)</f>
        <v>0</v>
      </c>
      <c r="AD19" s="6"/>
      <c r="AE19" s="6">
        <f t="shared" si="54"/>
        <v>0</v>
      </c>
      <c r="AF19" s="6">
        <f>SUM([1]Önkormányzat!$V$183)</f>
        <v>0</v>
      </c>
      <c r="AG19" s="6"/>
      <c r="AH19" s="6">
        <f t="shared" si="55"/>
        <v>0</v>
      </c>
      <c r="AI19" s="6">
        <f>SUM([1]Önkormányzat!$Z$183)</f>
        <v>0</v>
      </c>
      <c r="AJ19" s="6"/>
      <c r="AK19" s="6">
        <f t="shared" si="56"/>
        <v>0</v>
      </c>
      <c r="AL19" s="6">
        <f>SUM([1]Önkormányzat!$BH$183)</f>
        <v>0</v>
      </c>
      <c r="AM19" s="6"/>
      <c r="AN19" s="6">
        <f t="shared" si="57"/>
        <v>0</v>
      </c>
      <c r="AO19" s="6">
        <v>8000</v>
      </c>
      <c r="AP19" s="6"/>
      <c r="AQ19" s="6">
        <f t="shared" si="58"/>
        <v>8000</v>
      </c>
      <c r="AR19" s="6">
        <f>SUM([1]Önkormányzat!$CC$183)</f>
        <v>0</v>
      </c>
      <c r="AS19" s="6"/>
      <c r="AT19" s="6">
        <f t="shared" si="59"/>
        <v>0</v>
      </c>
      <c r="AU19" s="6">
        <v>48250</v>
      </c>
      <c r="AV19" s="6"/>
      <c r="AW19" s="6">
        <f t="shared" si="60"/>
        <v>48250</v>
      </c>
      <c r="AX19" s="6">
        <f>SUM([1]Önkormányzat!$BS$183)</f>
        <v>0</v>
      </c>
      <c r="AY19" s="6"/>
      <c r="AZ19" s="6">
        <f t="shared" si="61"/>
        <v>0</v>
      </c>
      <c r="BA19" s="6">
        <f>SUM([1]Önkormányzat!$BU$183)</f>
        <v>0</v>
      </c>
      <c r="BB19" s="6"/>
      <c r="BC19" s="6">
        <f t="shared" si="62"/>
        <v>0</v>
      </c>
      <c r="BD19" s="6"/>
      <c r="BE19" s="6"/>
      <c r="BF19" s="6">
        <f t="shared" si="63"/>
        <v>0</v>
      </c>
      <c r="BG19" s="6">
        <v>2500</v>
      </c>
      <c r="BH19" s="6"/>
      <c r="BI19" s="6">
        <f t="shared" si="64"/>
        <v>2500</v>
      </c>
      <c r="BJ19" s="6">
        <f>SUM([1]Önkormányzat!$CG$183)</f>
        <v>0</v>
      </c>
      <c r="BK19" s="6"/>
      <c r="BL19" s="6">
        <f t="shared" si="65"/>
        <v>0</v>
      </c>
      <c r="BM19" s="6">
        <v>16000</v>
      </c>
      <c r="BN19" s="6"/>
      <c r="BO19" s="6">
        <f t="shared" si="66"/>
        <v>16000</v>
      </c>
      <c r="BP19" s="6">
        <f>'kiadás 11601'!N101</f>
        <v>2377789</v>
      </c>
      <c r="BQ19" s="6">
        <f>'kiadás 11601'!O101</f>
        <v>362016</v>
      </c>
      <c r="BR19" s="6">
        <f>'kiadás 11601'!P101</f>
        <v>2739805</v>
      </c>
      <c r="BS19" s="6">
        <f>SUM([1]Önkormányzat!$DA$183)</f>
        <v>0</v>
      </c>
      <c r="BT19" s="6"/>
      <c r="BU19" s="6">
        <f t="shared" si="68"/>
        <v>0</v>
      </c>
      <c r="BV19" s="6"/>
      <c r="BW19" s="6"/>
      <c r="BX19" s="6">
        <f t="shared" si="69"/>
        <v>0</v>
      </c>
      <c r="BY19" s="6">
        <f>SUM([1]Önkormányzat!$DE$183)</f>
        <v>0</v>
      </c>
      <c r="BZ19" s="6"/>
      <c r="CA19" s="6">
        <f t="shared" si="70"/>
        <v>0</v>
      </c>
      <c r="CB19" s="6"/>
      <c r="CC19" s="6"/>
      <c r="CD19" s="6">
        <f t="shared" si="71"/>
        <v>0</v>
      </c>
      <c r="CE19" s="6">
        <f>kiadás11602!N71</f>
        <v>74263</v>
      </c>
      <c r="CF19" s="6">
        <f>kiadás11602!O71</f>
        <v>-44100</v>
      </c>
      <c r="CG19" s="6">
        <f>kiadás11602!P71</f>
        <v>30163</v>
      </c>
      <c r="CH19" s="6">
        <f>'kiadás 11603'!H13</f>
        <v>0</v>
      </c>
      <c r="CI19" s="6">
        <f>'kiadás 11603'!I13</f>
        <v>0</v>
      </c>
      <c r="CJ19" s="6">
        <f>'kiadás 11603'!J13</f>
        <v>0</v>
      </c>
      <c r="CK19" s="6">
        <f>'kiadás 11604 '!Q75</f>
        <v>57491</v>
      </c>
      <c r="CL19" s="6">
        <f>'kiadás 11604 '!R75</f>
        <v>0</v>
      </c>
      <c r="CM19" s="6">
        <f>'kiadás 11604 '!S75</f>
        <v>57491</v>
      </c>
      <c r="CN19" s="6">
        <f>kiadás11605projektek!Q58</f>
        <v>58484</v>
      </c>
      <c r="CO19" s="6">
        <f>kiadás11605projektek!R58</f>
        <v>0</v>
      </c>
      <c r="CP19" s="6">
        <f>kiadás11605projektek!S58</f>
        <v>58484</v>
      </c>
      <c r="CQ19" s="6"/>
      <c r="CR19" s="6"/>
      <c r="CS19" s="6">
        <f t="shared" si="73"/>
        <v>0</v>
      </c>
      <c r="CT19" s="6">
        <f>SUM([1]Önkormányzat!$EL$183)</f>
        <v>0</v>
      </c>
      <c r="CU19" s="6"/>
      <c r="CV19" s="6">
        <f t="shared" si="74"/>
        <v>0</v>
      </c>
      <c r="CW19" s="6">
        <f>SUM([1]Önkormányzat!$EC$183)</f>
        <v>1800</v>
      </c>
      <c r="CX19" s="6"/>
      <c r="CY19" s="6">
        <f t="shared" si="75"/>
        <v>1800</v>
      </c>
      <c r="CZ19" s="6">
        <v>230193</v>
      </c>
      <c r="DA19" s="6"/>
      <c r="DB19" s="6">
        <f t="shared" si="76"/>
        <v>230193</v>
      </c>
      <c r="DC19" s="6">
        <v>30000</v>
      </c>
      <c r="DD19" s="6"/>
      <c r="DE19" s="6">
        <f t="shared" si="77"/>
        <v>30000</v>
      </c>
      <c r="DF19" s="6">
        <f>SUM([1]Önkormányzat!$DO$183)</f>
        <v>0</v>
      </c>
      <c r="DG19" s="6"/>
      <c r="DH19" s="6">
        <f t="shared" si="78"/>
        <v>0</v>
      </c>
      <c r="DI19" s="6">
        <f>[1]Önkormányzat!$EJ$183</f>
        <v>0</v>
      </c>
      <c r="DJ19" s="6">
        <v>898</v>
      </c>
      <c r="DK19" s="6">
        <f t="shared" si="79"/>
        <v>898</v>
      </c>
      <c r="DL19" s="6">
        <f>SUM([1]Önkormányzat!$EQ$183)</f>
        <v>0</v>
      </c>
      <c r="DM19" s="6"/>
      <c r="DN19" s="6">
        <f t="shared" si="80"/>
        <v>0</v>
      </c>
      <c r="DO19" s="6">
        <f>SUM([1]Önkormányzat!$EU$183)</f>
        <v>0</v>
      </c>
      <c r="DP19" s="6"/>
      <c r="DQ19" s="6">
        <f t="shared" si="81"/>
        <v>0</v>
      </c>
      <c r="DR19" s="595">
        <f t="shared" si="82"/>
        <v>2904770</v>
      </c>
      <c r="DS19" s="595">
        <f t="shared" ref="DS19:DS20" si="148">SUM(C19+F19+I19+L19+O19+R19+U19+X19+AA19+AD19+AG19+AJ19+AM19+AP19+AS19+AV19+AY19+BB19+BE19+BH19+BK19+BN19+BQ19+BT19+BW19+BZ19+CC19+CF19+CI19+CL19+CO19+CR19+CU19+CX19+DA19+DD19+DG19+DJ19+DM19+DP19)</f>
        <v>318814</v>
      </c>
      <c r="DT19" s="595">
        <f t="shared" ref="DT19:DT20" si="149">SUM(D19+G19+J19+M19+P19+S19+V19+Y19+AB19+AE19+AH19+AK19+AN19+AQ19+AT19+AW19+AZ19+BC19+BF19+BI19+BL19+BO19+BR19+BU19+BX19+CA19+CD19+CG19+CJ19+CM19+CP19+CS19+CV19+CY19+DB19+DE19+DH19+DK19+DN19+DQ19)</f>
        <v>3223584</v>
      </c>
      <c r="DU19" s="6"/>
      <c r="DV19" s="6"/>
      <c r="DW19" s="6">
        <f t="shared" si="83"/>
        <v>0</v>
      </c>
      <c r="DX19" s="6"/>
      <c r="DY19" s="6"/>
      <c r="DZ19" s="6">
        <f t="shared" si="84"/>
        <v>0</v>
      </c>
      <c r="EA19" s="6"/>
      <c r="EB19" s="6"/>
      <c r="EC19" s="6">
        <f t="shared" si="85"/>
        <v>0</v>
      </c>
      <c r="ED19" s="6">
        <f>SUM([1]Hivatal!$W$232)</f>
        <v>0</v>
      </c>
      <c r="EE19" s="6"/>
      <c r="EF19" s="6">
        <f t="shared" si="86"/>
        <v>0</v>
      </c>
      <c r="EG19" s="6"/>
      <c r="EH19" s="6"/>
      <c r="EI19" s="6"/>
      <c r="EJ19" s="6">
        <f>SUM([1]Hivatal!$AK$232)</f>
        <v>0</v>
      </c>
      <c r="EK19" s="6"/>
      <c r="EL19" s="6">
        <f t="shared" si="87"/>
        <v>0</v>
      </c>
      <c r="EM19" s="6"/>
      <c r="EN19" s="6"/>
      <c r="EO19" s="6">
        <f t="shared" si="88"/>
        <v>0</v>
      </c>
      <c r="EP19" s="6">
        <f>SUM([1]Hivatal!$AS$232)</f>
        <v>0</v>
      </c>
      <c r="EQ19" s="6"/>
      <c r="ER19" s="6">
        <f t="shared" si="89"/>
        <v>0</v>
      </c>
      <c r="ES19" s="6">
        <f>SUM([1]Hivatal!$BA$232)</f>
        <v>0</v>
      </c>
      <c r="ET19" s="6"/>
      <c r="EU19" s="6">
        <f t="shared" si="90"/>
        <v>0</v>
      </c>
      <c r="EV19" s="595">
        <f t="shared" si="91"/>
        <v>0</v>
      </c>
      <c r="EW19" s="595">
        <f t="shared" ref="EW19:EW20" si="150">SUM(DV19+DY19+EB19+EE19+EH19+EK19+EN19+EQ19+ET19)</f>
        <v>0</v>
      </c>
      <c r="EX19" s="595">
        <f t="shared" ref="EX19:EX20" si="151">SUM(DW19+DZ19+EC19+EF19+EI19+EL19+EO19+ER19+EU19)</f>
        <v>0</v>
      </c>
      <c r="EY19" s="6">
        <v>0</v>
      </c>
      <c r="EZ19" s="6"/>
      <c r="FA19" s="6">
        <f t="shared" si="92"/>
        <v>0</v>
      </c>
      <c r="FB19" s="6"/>
      <c r="FC19" s="6"/>
      <c r="FD19" s="6">
        <f t="shared" si="93"/>
        <v>0</v>
      </c>
      <c r="FE19" s="6"/>
      <c r="FF19" s="6"/>
      <c r="FG19" s="6">
        <f t="shared" si="94"/>
        <v>0</v>
      </c>
      <c r="FH19" s="6">
        <v>51536</v>
      </c>
      <c r="FI19" s="6"/>
      <c r="FJ19" s="6">
        <f t="shared" si="95"/>
        <v>51536</v>
      </c>
      <c r="FK19" s="6"/>
      <c r="FL19" s="6"/>
      <c r="FM19" s="6">
        <f t="shared" si="96"/>
        <v>0</v>
      </c>
      <c r="FN19" s="6"/>
      <c r="FO19" s="6"/>
      <c r="FP19" s="6">
        <f t="shared" si="97"/>
        <v>0</v>
      </c>
      <c r="FQ19" s="6"/>
      <c r="FR19" s="6"/>
      <c r="FS19" s="6">
        <f t="shared" si="98"/>
        <v>0</v>
      </c>
      <c r="FT19" s="6"/>
      <c r="FU19" s="6"/>
      <c r="FV19" s="6">
        <f t="shared" si="99"/>
        <v>0</v>
      </c>
      <c r="FW19" s="6"/>
      <c r="FX19" s="6"/>
      <c r="FY19" s="6">
        <f t="shared" si="100"/>
        <v>0</v>
      </c>
      <c r="FZ19" s="6"/>
      <c r="GA19" s="6"/>
      <c r="GB19" s="6">
        <f t="shared" si="101"/>
        <v>0</v>
      </c>
      <c r="GC19" s="6"/>
      <c r="GD19" s="6"/>
      <c r="GE19" s="6">
        <f t="shared" si="102"/>
        <v>0</v>
      </c>
      <c r="GF19" s="6"/>
      <c r="GG19" s="6"/>
      <c r="GH19" s="6">
        <f t="shared" si="103"/>
        <v>0</v>
      </c>
      <c r="GI19" s="6"/>
      <c r="GJ19" s="6"/>
      <c r="GK19" s="6">
        <f t="shared" si="104"/>
        <v>0</v>
      </c>
      <c r="GL19" s="595">
        <f t="shared" si="105"/>
        <v>51536</v>
      </c>
      <c r="GM19" s="595">
        <f t="shared" ref="GM19:GM20" si="152">SUM(EZ19+FC19+FF19+FI19+FL19+FO19+FR19+FU19+FX19+GA19+GD19+GG19+GJ19)</f>
        <v>0</v>
      </c>
      <c r="GN19" s="595">
        <f t="shared" ref="GN19:GN20" si="153">SUM(FA19+FD19+FG19+FJ19+FM19+FP19+FS19+FV19+FY19+GB19+GE19+GH19+GK19)</f>
        <v>51536</v>
      </c>
      <c r="GO19" s="7">
        <v>2257</v>
      </c>
      <c r="GP19" s="7"/>
      <c r="GQ19" s="6">
        <f t="shared" si="106"/>
        <v>2257</v>
      </c>
      <c r="GR19" s="7">
        <v>10605</v>
      </c>
      <c r="GS19" s="7"/>
      <c r="GT19" s="6">
        <f t="shared" si="107"/>
        <v>10605</v>
      </c>
      <c r="GU19" s="7">
        <v>8854</v>
      </c>
      <c r="GV19" s="7"/>
      <c r="GW19" s="6">
        <f t="shared" si="108"/>
        <v>8854</v>
      </c>
      <c r="GX19" s="10">
        <f t="shared" si="109"/>
        <v>73252</v>
      </c>
      <c r="GY19" s="10">
        <f t="shared" ref="GY19:GY20" si="154">GM19+GP19+GS19+GV19</f>
        <v>0</v>
      </c>
      <c r="GZ19" s="618">
        <f t="shared" ref="GZ19:GZ20" si="155">GN19+GQ19+GT19+GW19</f>
        <v>73252</v>
      </c>
      <c r="HA19" s="626">
        <f t="shared" si="110"/>
        <v>2978022</v>
      </c>
      <c r="HB19" s="10">
        <f t="shared" ref="HB19:HB20" si="156">DS19+EW19+GY19</f>
        <v>318814</v>
      </c>
      <c r="HC19" s="113">
        <f t="shared" ref="HC19:HC20" si="157">DT19+EX19+GZ19</f>
        <v>3296836</v>
      </c>
    </row>
    <row r="20" spans="1:211" x14ac:dyDescent="0.2">
      <c r="A20" s="112" t="s">
        <v>388</v>
      </c>
      <c r="B20" s="6">
        <f>SUM([1]Önkormányzat!$G$202)</f>
        <v>0</v>
      </c>
      <c r="C20" s="6"/>
      <c r="D20" s="6">
        <f t="shared" si="45"/>
        <v>0</v>
      </c>
      <c r="E20" s="6">
        <f>SUM([1]Önkormányzat!$I$202)</f>
        <v>0</v>
      </c>
      <c r="F20" s="6"/>
      <c r="G20" s="6">
        <f t="shared" si="46"/>
        <v>0</v>
      </c>
      <c r="H20" s="6">
        <f>SUM([1]Önkormányzat!$K$202)</f>
        <v>0</v>
      </c>
      <c r="I20" s="6"/>
      <c r="J20" s="6">
        <f t="shared" si="47"/>
        <v>0</v>
      </c>
      <c r="K20" s="6">
        <f>SUM([1]Önkormányzat!$M$202)</f>
        <v>0</v>
      </c>
      <c r="L20" s="6"/>
      <c r="M20" s="6">
        <f t="shared" si="48"/>
        <v>0</v>
      </c>
      <c r="N20" s="6">
        <f>SUM([1]Önkormányzat!$R$202)</f>
        <v>0</v>
      </c>
      <c r="O20" s="6"/>
      <c r="P20" s="6">
        <f t="shared" si="49"/>
        <v>0</v>
      </c>
      <c r="Q20" s="6">
        <f>SUM([1]Önkormányzat!$AK$202)</f>
        <v>0</v>
      </c>
      <c r="R20" s="6"/>
      <c r="S20" s="6">
        <f t="shared" si="50"/>
        <v>0</v>
      </c>
      <c r="T20" s="6">
        <f>SUM([1]Önkormányzat!$AO$202)</f>
        <v>0</v>
      </c>
      <c r="U20" s="6"/>
      <c r="V20" s="6">
        <f t="shared" si="51"/>
        <v>0</v>
      </c>
      <c r="W20" s="6"/>
      <c r="X20" s="6"/>
      <c r="Y20" s="6">
        <f t="shared" si="52"/>
        <v>0</v>
      </c>
      <c r="Z20" s="6">
        <f>SUM([1]Önkormányzat!$AV$202)</f>
        <v>0</v>
      </c>
      <c r="AA20" s="6"/>
      <c r="AB20" s="6">
        <f t="shared" si="53"/>
        <v>0</v>
      </c>
      <c r="AC20" s="6">
        <f>SUM([1]Önkormányzat!$BA$202)</f>
        <v>0</v>
      </c>
      <c r="AD20" s="6"/>
      <c r="AE20" s="6">
        <f t="shared" si="54"/>
        <v>0</v>
      </c>
      <c r="AF20" s="6">
        <f>SUM([1]Önkormányzat!$V$202)</f>
        <v>0</v>
      </c>
      <c r="AG20" s="6"/>
      <c r="AH20" s="6">
        <f t="shared" si="55"/>
        <v>0</v>
      </c>
      <c r="AI20" s="6">
        <f>SUM([1]Önkormányzat!$Z$202)</f>
        <v>0</v>
      </c>
      <c r="AJ20" s="6"/>
      <c r="AK20" s="6">
        <f t="shared" si="56"/>
        <v>0</v>
      </c>
      <c r="AL20" s="6">
        <f>SUM([1]Önkormányzat!$BH$202)</f>
        <v>0</v>
      </c>
      <c r="AM20" s="6"/>
      <c r="AN20" s="6">
        <f t="shared" si="57"/>
        <v>0</v>
      </c>
      <c r="AO20" s="6">
        <f>SUM([1]Önkormányzat!$BO$202)</f>
        <v>0</v>
      </c>
      <c r="AP20" s="6"/>
      <c r="AQ20" s="6">
        <f t="shared" si="58"/>
        <v>0</v>
      </c>
      <c r="AR20" s="6">
        <f>SUM([1]Önkormányzat!$CC$202)</f>
        <v>0</v>
      </c>
      <c r="AS20" s="6"/>
      <c r="AT20" s="6">
        <f t="shared" si="59"/>
        <v>0</v>
      </c>
      <c r="AU20" s="6">
        <v>18500</v>
      </c>
      <c r="AV20" s="6"/>
      <c r="AW20" s="6">
        <f t="shared" si="60"/>
        <v>18500</v>
      </c>
      <c r="AX20" s="6">
        <f>SUM([1]Önkormányzat!$BS$202)</f>
        <v>0</v>
      </c>
      <c r="AY20" s="6"/>
      <c r="AZ20" s="6">
        <f t="shared" si="61"/>
        <v>0</v>
      </c>
      <c r="BA20" s="6">
        <f>SUM([1]Önkormányzat!$BU$202)</f>
        <v>0</v>
      </c>
      <c r="BB20" s="6"/>
      <c r="BC20" s="6">
        <f t="shared" si="62"/>
        <v>0</v>
      </c>
      <c r="BD20" s="6"/>
      <c r="BE20" s="6"/>
      <c r="BF20" s="6">
        <f t="shared" si="63"/>
        <v>0</v>
      </c>
      <c r="BG20" s="6">
        <v>5700</v>
      </c>
      <c r="BH20" s="6"/>
      <c r="BI20" s="6">
        <f t="shared" si="64"/>
        <v>5700</v>
      </c>
      <c r="BJ20" s="6">
        <f>SUM([1]Önkormányzat!$CG$202)</f>
        <v>0</v>
      </c>
      <c r="BK20" s="6"/>
      <c r="BL20" s="6">
        <f t="shared" si="65"/>
        <v>0</v>
      </c>
      <c r="BM20" s="6"/>
      <c r="BN20" s="6"/>
      <c r="BO20" s="6">
        <f t="shared" si="66"/>
        <v>0</v>
      </c>
      <c r="BP20" s="6">
        <f>'kiadás 11601'!Q101</f>
        <v>1150761</v>
      </c>
      <c r="BQ20" s="6">
        <f>'kiadás 11601'!R101</f>
        <v>-26117</v>
      </c>
      <c r="BR20" s="6">
        <f>'kiadás 11601'!S101</f>
        <v>1124644</v>
      </c>
      <c r="BS20" s="6">
        <f>SUM([1]Önkormányzat!$DA$202)</f>
        <v>0</v>
      </c>
      <c r="BT20" s="6"/>
      <c r="BU20" s="6">
        <f t="shared" si="68"/>
        <v>0</v>
      </c>
      <c r="BV20" s="6"/>
      <c r="BW20" s="6"/>
      <c r="BX20" s="6">
        <f t="shared" si="69"/>
        <v>0</v>
      </c>
      <c r="BY20" s="6">
        <f>SUM([1]Önkormányzat!$DE$202)</f>
        <v>0</v>
      </c>
      <c r="BZ20" s="6"/>
      <c r="CA20" s="6">
        <f t="shared" si="70"/>
        <v>0</v>
      </c>
      <c r="CB20" s="6"/>
      <c r="CC20" s="6"/>
      <c r="CD20" s="6">
        <f t="shared" si="71"/>
        <v>0</v>
      </c>
      <c r="CE20" s="6">
        <f>kiadás11602!Q71</f>
        <v>745836</v>
      </c>
      <c r="CF20" s="6">
        <f>kiadás11602!R71</f>
        <v>129414</v>
      </c>
      <c r="CG20" s="6">
        <f>kiadás11602!S71</f>
        <v>875250</v>
      </c>
      <c r="CH20" s="6">
        <f>'kiadás 11603'!K13</f>
        <v>561818</v>
      </c>
      <c r="CI20" s="6">
        <f>'kiadás 11603'!L13</f>
        <v>0</v>
      </c>
      <c r="CJ20" s="6">
        <f>'kiadás 11603'!M13</f>
        <v>561818</v>
      </c>
      <c r="CK20" s="6">
        <f>'kiadás 11604 '!T75</f>
        <v>1019084</v>
      </c>
      <c r="CL20" s="6">
        <f>'kiadás 11604 '!U75</f>
        <v>-31156</v>
      </c>
      <c r="CM20" s="6">
        <f>'kiadás 11604 '!V75</f>
        <v>987928</v>
      </c>
      <c r="CN20" s="6">
        <f>kiadás11605projektek!T58</f>
        <v>732857</v>
      </c>
      <c r="CO20" s="6">
        <f>kiadás11605projektek!U58</f>
        <v>30627</v>
      </c>
      <c r="CP20" s="6">
        <f>kiadás11605projektek!V58</f>
        <v>763484</v>
      </c>
      <c r="CQ20" s="6"/>
      <c r="CR20" s="6"/>
      <c r="CS20" s="6">
        <f t="shared" si="73"/>
        <v>0</v>
      </c>
      <c r="CT20" s="6">
        <f>SUM([1]Önkormányzat!$EL$202)</f>
        <v>0</v>
      </c>
      <c r="CU20" s="6"/>
      <c r="CV20" s="6">
        <f t="shared" si="74"/>
        <v>0</v>
      </c>
      <c r="CW20" s="6">
        <f>SUM([1]Önkormányzat!$EC$202)</f>
        <v>0</v>
      </c>
      <c r="CX20" s="6"/>
      <c r="CY20" s="6">
        <f t="shared" si="75"/>
        <v>0</v>
      </c>
      <c r="CZ20" s="6">
        <f>SUM([1]Önkormányzat!$AD$202)</f>
        <v>0</v>
      </c>
      <c r="DA20" s="6"/>
      <c r="DB20" s="6">
        <f t="shared" si="76"/>
        <v>0</v>
      </c>
      <c r="DC20" s="6">
        <v>0</v>
      </c>
      <c r="DD20" s="6"/>
      <c r="DE20" s="6">
        <f t="shared" si="77"/>
        <v>0</v>
      </c>
      <c r="DF20" s="6">
        <f>SUM([1]Önkormányzat!$DO$202)</f>
        <v>0</v>
      </c>
      <c r="DG20" s="6"/>
      <c r="DH20" s="6">
        <f t="shared" si="78"/>
        <v>0</v>
      </c>
      <c r="DI20" s="6">
        <f>SUM([1]Önkormányzat!$EJ$202)</f>
        <v>0</v>
      </c>
      <c r="DJ20" s="6"/>
      <c r="DK20" s="6">
        <f t="shared" si="79"/>
        <v>0</v>
      </c>
      <c r="DL20" s="6">
        <f>SUM([1]Önkormányzat!$EQ$202)</f>
        <v>0</v>
      </c>
      <c r="DM20" s="6"/>
      <c r="DN20" s="6">
        <f t="shared" si="80"/>
        <v>0</v>
      </c>
      <c r="DO20" s="6">
        <f>SUM([1]Önkormányzat!$EU$202)</f>
        <v>0</v>
      </c>
      <c r="DP20" s="6"/>
      <c r="DQ20" s="6">
        <f t="shared" si="81"/>
        <v>0</v>
      </c>
      <c r="DR20" s="595">
        <f t="shared" si="82"/>
        <v>4234556</v>
      </c>
      <c r="DS20" s="595">
        <f t="shared" si="148"/>
        <v>102768</v>
      </c>
      <c r="DT20" s="595">
        <f t="shared" si="149"/>
        <v>4337324</v>
      </c>
      <c r="DU20" s="6"/>
      <c r="DV20" s="6"/>
      <c r="DW20" s="6">
        <f t="shared" si="83"/>
        <v>0</v>
      </c>
      <c r="DX20" s="6"/>
      <c r="DY20" s="6"/>
      <c r="DZ20" s="6">
        <f t="shared" si="84"/>
        <v>0</v>
      </c>
      <c r="EA20" s="6"/>
      <c r="EB20" s="6"/>
      <c r="EC20" s="6">
        <f t="shared" si="85"/>
        <v>0</v>
      </c>
      <c r="ED20" s="6">
        <f>SUM([1]Hivatal!$W$239)</f>
        <v>0</v>
      </c>
      <c r="EE20" s="6"/>
      <c r="EF20" s="6">
        <f t="shared" si="86"/>
        <v>0</v>
      </c>
      <c r="EG20" s="6"/>
      <c r="EH20" s="6"/>
      <c r="EI20" s="6"/>
      <c r="EJ20" s="6">
        <f>SUM([1]Hivatal!$AK$239)</f>
        <v>0</v>
      </c>
      <c r="EK20" s="6"/>
      <c r="EL20" s="6">
        <f t="shared" si="87"/>
        <v>0</v>
      </c>
      <c r="EM20" s="6"/>
      <c r="EN20" s="6"/>
      <c r="EO20" s="6">
        <f t="shared" si="88"/>
        <v>0</v>
      </c>
      <c r="EP20" s="6">
        <f>SUM([1]Hivatal!$AS$239)</f>
        <v>0</v>
      </c>
      <c r="EQ20" s="6"/>
      <c r="ER20" s="6">
        <f t="shared" si="89"/>
        <v>0</v>
      </c>
      <c r="ES20" s="6">
        <f>SUM([1]Hivatal!$BA$239)</f>
        <v>0</v>
      </c>
      <c r="ET20" s="6"/>
      <c r="EU20" s="6">
        <f t="shared" si="90"/>
        <v>0</v>
      </c>
      <c r="EV20" s="595">
        <f t="shared" si="91"/>
        <v>0</v>
      </c>
      <c r="EW20" s="595">
        <f t="shared" si="150"/>
        <v>0</v>
      </c>
      <c r="EX20" s="595">
        <f t="shared" si="151"/>
        <v>0</v>
      </c>
      <c r="EY20" s="6"/>
      <c r="EZ20" s="6"/>
      <c r="FA20" s="6">
        <f t="shared" si="92"/>
        <v>0</v>
      </c>
      <c r="FB20" s="6"/>
      <c r="FC20" s="6"/>
      <c r="FD20" s="6">
        <f t="shared" si="93"/>
        <v>0</v>
      </c>
      <c r="FE20" s="6"/>
      <c r="FF20" s="6"/>
      <c r="FG20" s="6">
        <f t="shared" si="94"/>
        <v>0</v>
      </c>
      <c r="FH20" s="6"/>
      <c r="FI20" s="6"/>
      <c r="FJ20" s="6">
        <f t="shared" si="95"/>
        <v>0</v>
      </c>
      <c r="FK20" s="6"/>
      <c r="FL20" s="6"/>
      <c r="FM20" s="6">
        <f t="shared" si="96"/>
        <v>0</v>
      </c>
      <c r="FN20" s="6"/>
      <c r="FO20" s="6"/>
      <c r="FP20" s="6">
        <f t="shared" si="97"/>
        <v>0</v>
      </c>
      <c r="FQ20" s="6"/>
      <c r="FR20" s="6"/>
      <c r="FS20" s="6">
        <f t="shared" si="98"/>
        <v>0</v>
      </c>
      <c r="FT20" s="6"/>
      <c r="FU20" s="6"/>
      <c r="FV20" s="6">
        <f t="shared" si="99"/>
        <v>0</v>
      </c>
      <c r="FW20" s="6"/>
      <c r="FX20" s="6"/>
      <c r="FY20" s="6">
        <f t="shared" si="100"/>
        <v>0</v>
      </c>
      <c r="FZ20" s="6"/>
      <c r="GA20" s="6"/>
      <c r="GB20" s="6">
        <f t="shared" si="101"/>
        <v>0</v>
      </c>
      <c r="GC20" s="6"/>
      <c r="GD20" s="6"/>
      <c r="GE20" s="6">
        <f t="shared" si="102"/>
        <v>0</v>
      </c>
      <c r="GF20" s="6"/>
      <c r="GG20" s="6"/>
      <c r="GH20" s="6">
        <f t="shared" si="103"/>
        <v>0</v>
      </c>
      <c r="GI20" s="6"/>
      <c r="GJ20" s="6"/>
      <c r="GK20" s="6">
        <f t="shared" si="104"/>
        <v>0</v>
      </c>
      <c r="GL20" s="595">
        <f t="shared" si="105"/>
        <v>0</v>
      </c>
      <c r="GM20" s="595">
        <f t="shared" si="152"/>
        <v>0</v>
      </c>
      <c r="GN20" s="595">
        <f t="shared" si="153"/>
        <v>0</v>
      </c>
      <c r="GO20" s="7">
        <v>3000</v>
      </c>
      <c r="GP20" s="7"/>
      <c r="GQ20" s="6">
        <f t="shared" si="106"/>
        <v>3000</v>
      </c>
      <c r="GR20" s="7"/>
      <c r="GS20" s="7"/>
      <c r="GT20" s="6">
        <f t="shared" si="107"/>
        <v>0</v>
      </c>
      <c r="GU20" s="7">
        <v>30398</v>
      </c>
      <c r="GV20" s="7">
        <v>3500</v>
      </c>
      <c r="GW20" s="6">
        <f t="shared" si="108"/>
        <v>33898</v>
      </c>
      <c r="GX20" s="10">
        <f t="shared" si="109"/>
        <v>33398</v>
      </c>
      <c r="GY20" s="10">
        <f t="shared" si="154"/>
        <v>3500</v>
      </c>
      <c r="GZ20" s="618">
        <f t="shared" si="155"/>
        <v>36898</v>
      </c>
      <c r="HA20" s="626">
        <f t="shared" si="110"/>
        <v>4267954</v>
      </c>
      <c r="HB20" s="10">
        <f t="shared" si="156"/>
        <v>106268</v>
      </c>
      <c r="HC20" s="113">
        <f t="shared" si="157"/>
        <v>4374222</v>
      </c>
    </row>
    <row r="21" spans="1:211" s="12" customFormat="1" x14ac:dyDescent="0.2">
      <c r="A21" s="114" t="s">
        <v>389</v>
      </c>
      <c r="B21" s="5">
        <f>B22+B23+B24+B25</f>
        <v>0</v>
      </c>
      <c r="C21" s="5">
        <f t="shared" ref="C21:BO21" si="158">C22+C23+C24+C25</f>
        <v>0</v>
      </c>
      <c r="D21" s="5">
        <f t="shared" si="158"/>
        <v>0</v>
      </c>
      <c r="E21" s="5">
        <f t="shared" si="158"/>
        <v>0</v>
      </c>
      <c r="F21" s="5">
        <f t="shared" si="158"/>
        <v>0</v>
      </c>
      <c r="G21" s="5">
        <f t="shared" si="158"/>
        <v>0</v>
      </c>
      <c r="H21" s="5">
        <f t="shared" si="158"/>
        <v>0</v>
      </c>
      <c r="I21" s="5">
        <f t="shared" si="158"/>
        <v>0</v>
      </c>
      <c r="J21" s="5">
        <f t="shared" si="158"/>
        <v>0</v>
      </c>
      <c r="K21" s="5">
        <f t="shared" si="158"/>
        <v>0</v>
      </c>
      <c r="L21" s="5">
        <f t="shared" si="158"/>
        <v>0</v>
      </c>
      <c r="M21" s="5">
        <f t="shared" si="158"/>
        <v>0</v>
      </c>
      <c r="N21" s="5">
        <f t="shared" si="158"/>
        <v>56351</v>
      </c>
      <c r="O21" s="5">
        <f t="shared" si="158"/>
        <v>4973</v>
      </c>
      <c r="P21" s="5">
        <f t="shared" si="158"/>
        <v>61324</v>
      </c>
      <c r="Q21" s="5">
        <f t="shared" si="158"/>
        <v>0</v>
      </c>
      <c r="R21" s="5">
        <f t="shared" si="158"/>
        <v>0</v>
      </c>
      <c r="S21" s="5">
        <f t="shared" si="158"/>
        <v>0</v>
      </c>
      <c r="T21" s="5">
        <f t="shared" si="158"/>
        <v>944571</v>
      </c>
      <c r="U21" s="5">
        <f t="shared" si="158"/>
        <v>-20643</v>
      </c>
      <c r="V21" s="5">
        <f t="shared" si="158"/>
        <v>923928</v>
      </c>
      <c r="W21" s="5">
        <f t="shared" si="158"/>
        <v>0</v>
      </c>
      <c r="X21" s="5">
        <f t="shared" si="158"/>
        <v>0</v>
      </c>
      <c r="Y21" s="5">
        <f t="shared" si="158"/>
        <v>0</v>
      </c>
      <c r="Z21" s="5">
        <f t="shared" si="158"/>
        <v>0</v>
      </c>
      <c r="AA21" s="5">
        <f t="shared" si="158"/>
        <v>0</v>
      </c>
      <c r="AB21" s="5">
        <f t="shared" si="158"/>
        <v>0</v>
      </c>
      <c r="AC21" s="5">
        <f t="shared" si="158"/>
        <v>0</v>
      </c>
      <c r="AD21" s="5">
        <f t="shared" si="158"/>
        <v>0</v>
      </c>
      <c r="AE21" s="5">
        <f t="shared" si="158"/>
        <v>0</v>
      </c>
      <c r="AF21" s="5">
        <f t="shared" si="158"/>
        <v>0</v>
      </c>
      <c r="AG21" s="5">
        <f t="shared" si="158"/>
        <v>0</v>
      </c>
      <c r="AH21" s="5">
        <f t="shared" si="158"/>
        <v>0</v>
      </c>
      <c r="AI21" s="5">
        <f t="shared" si="158"/>
        <v>0</v>
      </c>
      <c r="AJ21" s="5">
        <f t="shared" si="158"/>
        <v>0</v>
      </c>
      <c r="AK21" s="5">
        <f t="shared" si="158"/>
        <v>0</v>
      </c>
      <c r="AL21" s="5">
        <f t="shared" si="158"/>
        <v>0</v>
      </c>
      <c r="AM21" s="5">
        <f t="shared" si="158"/>
        <v>0</v>
      </c>
      <c r="AN21" s="5">
        <f t="shared" si="158"/>
        <v>0</v>
      </c>
      <c r="AO21" s="5">
        <f t="shared" si="158"/>
        <v>0</v>
      </c>
      <c r="AP21" s="5">
        <f t="shared" si="158"/>
        <v>0</v>
      </c>
      <c r="AQ21" s="5">
        <f t="shared" si="158"/>
        <v>0</v>
      </c>
      <c r="AR21" s="5">
        <f t="shared" si="158"/>
        <v>0</v>
      </c>
      <c r="AS21" s="5">
        <f t="shared" si="158"/>
        <v>0</v>
      </c>
      <c r="AT21" s="5">
        <f t="shared" si="158"/>
        <v>0</v>
      </c>
      <c r="AU21" s="5">
        <f t="shared" si="158"/>
        <v>0</v>
      </c>
      <c r="AV21" s="5">
        <f t="shared" si="158"/>
        <v>0</v>
      </c>
      <c r="AW21" s="5">
        <f t="shared" si="158"/>
        <v>0</v>
      </c>
      <c r="AX21" s="5">
        <f t="shared" si="158"/>
        <v>2520</v>
      </c>
      <c r="AY21" s="5">
        <f t="shared" si="158"/>
        <v>0</v>
      </c>
      <c r="AZ21" s="5">
        <f t="shared" si="158"/>
        <v>2520</v>
      </c>
      <c r="BA21" s="5">
        <f t="shared" si="158"/>
        <v>0</v>
      </c>
      <c r="BB21" s="5">
        <f t="shared" si="158"/>
        <v>0</v>
      </c>
      <c r="BC21" s="5">
        <f t="shared" si="158"/>
        <v>0</v>
      </c>
      <c r="BD21" s="5">
        <f t="shared" si="158"/>
        <v>0</v>
      </c>
      <c r="BE21" s="5">
        <f t="shared" si="158"/>
        <v>0</v>
      </c>
      <c r="BF21" s="5">
        <f t="shared" si="158"/>
        <v>0</v>
      </c>
      <c r="BG21" s="5">
        <f t="shared" si="158"/>
        <v>0</v>
      </c>
      <c r="BH21" s="5">
        <f t="shared" si="158"/>
        <v>0</v>
      </c>
      <c r="BI21" s="5">
        <f t="shared" si="158"/>
        <v>0</v>
      </c>
      <c r="BJ21" s="5">
        <f t="shared" si="158"/>
        <v>0</v>
      </c>
      <c r="BK21" s="5">
        <f t="shared" si="158"/>
        <v>0</v>
      </c>
      <c r="BL21" s="5">
        <f t="shared" si="158"/>
        <v>0</v>
      </c>
      <c r="BM21" s="5">
        <f t="shared" si="158"/>
        <v>0</v>
      </c>
      <c r="BN21" s="5">
        <f t="shared" si="158"/>
        <v>0</v>
      </c>
      <c r="BO21" s="5">
        <f t="shared" si="158"/>
        <v>0</v>
      </c>
      <c r="BP21" s="5">
        <f t="shared" ref="BP21:DZ21" si="159">BP22+BP23+BP24+BP25</f>
        <v>417131</v>
      </c>
      <c r="BQ21" s="5">
        <f t="shared" si="159"/>
        <v>0</v>
      </c>
      <c r="BR21" s="5">
        <f t="shared" si="159"/>
        <v>417131</v>
      </c>
      <c r="BS21" s="5">
        <f t="shared" si="159"/>
        <v>0</v>
      </c>
      <c r="BT21" s="5">
        <f t="shared" si="159"/>
        <v>0</v>
      </c>
      <c r="BU21" s="5">
        <f t="shared" si="159"/>
        <v>0</v>
      </c>
      <c r="BV21" s="5">
        <f t="shared" si="159"/>
        <v>0</v>
      </c>
      <c r="BW21" s="5">
        <f t="shared" si="159"/>
        <v>0</v>
      </c>
      <c r="BX21" s="5">
        <f t="shared" si="159"/>
        <v>0</v>
      </c>
      <c r="BY21" s="5">
        <f t="shared" si="159"/>
        <v>9231</v>
      </c>
      <c r="BZ21" s="5">
        <f t="shared" si="159"/>
        <v>0</v>
      </c>
      <c r="CA21" s="5">
        <f t="shared" si="159"/>
        <v>9231</v>
      </c>
      <c r="CB21" s="5">
        <f t="shared" si="159"/>
        <v>0</v>
      </c>
      <c r="CC21" s="5">
        <f t="shared" si="159"/>
        <v>0</v>
      </c>
      <c r="CD21" s="5">
        <f t="shared" si="159"/>
        <v>0</v>
      </c>
      <c r="CE21" s="5">
        <f t="shared" si="159"/>
        <v>186403</v>
      </c>
      <c r="CF21" s="5">
        <f t="shared" si="159"/>
        <v>0</v>
      </c>
      <c r="CG21" s="5">
        <f t="shared" si="159"/>
        <v>186403</v>
      </c>
      <c r="CH21" s="5">
        <f t="shared" si="159"/>
        <v>0</v>
      </c>
      <c r="CI21" s="5">
        <f t="shared" si="159"/>
        <v>0</v>
      </c>
      <c r="CJ21" s="5">
        <f t="shared" si="159"/>
        <v>0</v>
      </c>
      <c r="CK21" s="5">
        <f t="shared" si="159"/>
        <v>305548</v>
      </c>
      <c r="CL21" s="5">
        <f t="shared" si="159"/>
        <v>-42655</v>
      </c>
      <c r="CM21" s="5">
        <f t="shared" si="159"/>
        <v>262893</v>
      </c>
      <c r="CN21" s="5">
        <f t="shared" si="159"/>
        <v>158687</v>
      </c>
      <c r="CO21" s="5">
        <f t="shared" si="159"/>
        <v>0</v>
      </c>
      <c r="CP21" s="5">
        <f t="shared" si="159"/>
        <v>158687</v>
      </c>
      <c r="CQ21" s="5">
        <f t="shared" si="159"/>
        <v>0</v>
      </c>
      <c r="CR21" s="5">
        <f t="shared" si="159"/>
        <v>0</v>
      </c>
      <c r="CS21" s="5">
        <f t="shared" si="159"/>
        <v>0</v>
      </c>
      <c r="CT21" s="5">
        <f t="shared" si="159"/>
        <v>0</v>
      </c>
      <c r="CU21" s="5">
        <f t="shared" si="159"/>
        <v>0</v>
      </c>
      <c r="CV21" s="5">
        <f t="shared" si="159"/>
        <v>0</v>
      </c>
      <c r="CW21" s="5">
        <f t="shared" si="159"/>
        <v>0</v>
      </c>
      <c r="CX21" s="5">
        <f t="shared" si="159"/>
        <v>0</v>
      </c>
      <c r="CY21" s="5">
        <f t="shared" si="159"/>
        <v>0</v>
      </c>
      <c r="CZ21" s="5">
        <f t="shared" si="159"/>
        <v>393</v>
      </c>
      <c r="DA21" s="5">
        <f t="shared" si="159"/>
        <v>0</v>
      </c>
      <c r="DB21" s="5">
        <f t="shared" si="159"/>
        <v>393</v>
      </c>
      <c r="DC21" s="5">
        <f t="shared" si="159"/>
        <v>3270000</v>
      </c>
      <c r="DD21" s="5">
        <f t="shared" si="159"/>
        <v>34523</v>
      </c>
      <c r="DE21" s="5">
        <f t="shared" si="159"/>
        <v>3304523</v>
      </c>
      <c r="DF21" s="5">
        <f t="shared" si="159"/>
        <v>0</v>
      </c>
      <c r="DG21" s="5">
        <f t="shared" si="159"/>
        <v>0</v>
      </c>
      <c r="DH21" s="5">
        <f t="shared" si="159"/>
        <v>0</v>
      </c>
      <c r="DI21" s="5">
        <f t="shared" si="159"/>
        <v>0</v>
      </c>
      <c r="DJ21" s="5">
        <f t="shared" si="159"/>
        <v>0</v>
      </c>
      <c r="DK21" s="5">
        <f t="shared" si="159"/>
        <v>0</v>
      </c>
      <c r="DL21" s="5">
        <f t="shared" si="159"/>
        <v>0</v>
      </c>
      <c r="DM21" s="5">
        <f t="shared" si="159"/>
        <v>0</v>
      </c>
      <c r="DN21" s="5">
        <f t="shared" si="159"/>
        <v>0</v>
      </c>
      <c r="DO21" s="5">
        <f t="shared" si="159"/>
        <v>35000</v>
      </c>
      <c r="DP21" s="5">
        <f t="shared" si="159"/>
        <v>5500</v>
      </c>
      <c r="DQ21" s="5">
        <f t="shared" si="159"/>
        <v>40500</v>
      </c>
      <c r="DR21" s="596">
        <f t="shared" si="159"/>
        <v>5385835</v>
      </c>
      <c r="DS21" s="596">
        <f t="shared" ref="DS21" si="160">DS22+DS23+DS24+DS25</f>
        <v>-18302</v>
      </c>
      <c r="DT21" s="596">
        <f t="shared" ref="DT21" si="161">DT22+DT23+DT24+DT25</f>
        <v>5367533</v>
      </c>
      <c r="DU21" s="5">
        <f t="shared" si="159"/>
        <v>0</v>
      </c>
      <c r="DV21" s="5">
        <f t="shared" si="159"/>
        <v>0</v>
      </c>
      <c r="DW21" s="5">
        <f t="shared" si="159"/>
        <v>0</v>
      </c>
      <c r="DX21" s="5">
        <f t="shared" si="159"/>
        <v>0</v>
      </c>
      <c r="DY21" s="5">
        <f t="shared" si="159"/>
        <v>0</v>
      </c>
      <c r="DZ21" s="5">
        <f t="shared" si="159"/>
        <v>0</v>
      </c>
      <c r="EA21" s="5">
        <f t="shared" ref="EA21:GL21" si="162">EA22+EA23+EA24+EA25</f>
        <v>0</v>
      </c>
      <c r="EB21" s="5">
        <f t="shared" si="162"/>
        <v>0</v>
      </c>
      <c r="EC21" s="5">
        <f t="shared" si="162"/>
        <v>0</v>
      </c>
      <c r="ED21" s="5">
        <f t="shared" si="162"/>
        <v>0</v>
      </c>
      <c r="EE21" s="5">
        <f t="shared" si="162"/>
        <v>0</v>
      </c>
      <c r="EF21" s="5">
        <f t="shared" si="162"/>
        <v>0</v>
      </c>
      <c r="EG21" s="5">
        <f t="shared" si="162"/>
        <v>0</v>
      </c>
      <c r="EH21" s="5">
        <f t="shared" si="162"/>
        <v>0</v>
      </c>
      <c r="EI21" s="5">
        <f t="shared" si="162"/>
        <v>0</v>
      </c>
      <c r="EJ21" s="5">
        <f t="shared" si="162"/>
        <v>0</v>
      </c>
      <c r="EK21" s="5">
        <f t="shared" si="162"/>
        <v>0</v>
      </c>
      <c r="EL21" s="5">
        <f t="shared" si="162"/>
        <v>0</v>
      </c>
      <c r="EM21" s="5">
        <f t="shared" si="162"/>
        <v>0</v>
      </c>
      <c r="EN21" s="5">
        <f t="shared" si="162"/>
        <v>0</v>
      </c>
      <c r="EO21" s="5">
        <f t="shared" si="162"/>
        <v>0</v>
      </c>
      <c r="EP21" s="5">
        <f t="shared" si="162"/>
        <v>0</v>
      </c>
      <c r="EQ21" s="5">
        <f t="shared" si="162"/>
        <v>0</v>
      </c>
      <c r="ER21" s="5">
        <f t="shared" si="162"/>
        <v>0</v>
      </c>
      <c r="ES21" s="5">
        <f t="shared" si="162"/>
        <v>0</v>
      </c>
      <c r="ET21" s="5">
        <f t="shared" si="162"/>
        <v>0</v>
      </c>
      <c r="EU21" s="5">
        <f t="shared" si="162"/>
        <v>0</v>
      </c>
      <c r="EV21" s="596">
        <f t="shared" si="162"/>
        <v>0</v>
      </c>
      <c r="EW21" s="596">
        <f t="shared" ref="EW21:EX21" si="163">EW22+EW23+EW24+EW25</f>
        <v>0</v>
      </c>
      <c r="EX21" s="596">
        <f t="shared" si="163"/>
        <v>0</v>
      </c>
      <c r="EY21" s="5">
        <f t="shared" si="162"/>
        <v>0</v>
      </c>
      <c r="EZ21" s="5">
        <f t="shared" si="162"/>
        <v>0</v>
      </c>
      <c r="FA21" s="5">
        <f t="shared" si="162"/>
        <v>0</v>
      </c>
      <c r="FB21" s="5">
        <f t="shared" si="162"/>
        <v>0</v>
      </c>
      <c r="FC21" s="5">
        <f t="shared" si="162"/>
        <v>0</v>
      </c>
      <c r="FD21" s="5">
        <f t="shared" si="162"/>
        <v>0</v>
      </c>
      <c r="FE21" s="5">
        <f t="shared" si="162"/>
        <v>0</v>
      </c>
      <c r="FF21" s="5">
        <f t="shared" si="162"/>
        <v>0</v>
      </c>
      <c r="FG21" s="5">
        <f t="shared" si="162"/>
        <v>0</v>
      </c>
      <c r="FH21" s="5">
        <f t="shared" si="162"/>
        <v>0</v>
      </c>
      <c r="FI21" s="5">
        <f t="shared" si="162"/>
        <v>0</v>
      </c>
      <c r="FJ21" s="5">
        <f t="shared" si="162"/>
        <v>0</v>
      </c>
      <c r="FK21" s="5">
        <f t="shared" si="162"/>
        <v>0</v>
      </c>
      <c r="FL21" s="5">
        <f t="shared" si="162"/>
        <v>0</v>
      </c>
      <c r="FM21" s="5">
        <f t="shared" si="162"/>
        <v>0</v>
      </c>
      <c r="FN21" s="5">
        <f t="shared" si="162"/>
        <v>0</v>
      </c>
      <c r="FO21" s="5">
        <f t="shared" si="162"/>
        <v>0</v>
      </c>
      <c r="FP21" s="5">
        <f t="shared" si="162"/>
        <v>0</v>
      </c>
      <c r="FQ21" s="5">
        <f t="shared" si="162"/>
        <v>0</v>
      </c>
      <c r="FR21" s="5">
        <f t="shared" si="162"/>
        <v>0</v>
      </c>
      <c r="FS21" s="5">
        <f t="shared" si="162"/>
        <v>0</v>
      </c>
      <c r="FT21" s="5">
        <f t="shared" si="162"/>
        <v>0</v>
      </c>
      <c r="FU21" s="5">
        <f t="shared" si="162"/>
        <v>0</v>
      </c>
      <c r="FV21" s="5">
        <f t="shared" si="162"/>
        <v>0</v>
      </c>
      <c r="FW21" s="5">
        <f t="shared" si="162"/>
        <v>0</v>
      </c>
      <c r="FX21" s="5">
        <f t="shared" si="162"/>
        <v>0</v>
      </c>
      <c r="FY21" s="5">
        <f t="shared" si="162"/>
        <v>0</v>
      </c>
      <c r="FZ21" s="5">
        <f t="shared" si="162"/>
        <v>0</v>
      </c>
      <c r="GA21" s="5">
        <f t="shared" si="162"/>
        <v>0</v>
      </c>
      <c r="GB21" s="5">
        <f t="shared" si="162"/>
        <v>0</v>
      </c>
      <c r="GC21" s="5">
        <f t="shared" si="162"/>
        <v>0</v>
      </c>
      <c r="GD21" s="5">
        <f t="shared" si="162"/>
        <v>0</v>
      </c>
      <c r="GE21" s="5">
        <f t="shared" si="162"/>
        <v>0</v>
      </c>
      <c r="GF21" s="5">
        <f t="shared" si="162"/>
        <v>0</v>
      </c>
      <c r="GG21" s="5">
        <f t="shared" si="162"/>
        <v>0</v>
      </c>
      <c r="GH21" s="5">
        <f t="shared" si="162"/>
        <v>0</v>
      </c>
      <c r="GI21" s="5">
        <f t="shared" si="162"/>
        <v>0</v>
      </c>
      <c r="GJ21" s="5">
        <f t="shared" si="162"/>
        <v>0</v>
      </c>
      <c r="GK21" s="5">
        <f t="shared" si="162"/>
        <v>0</v>
      </c>
      <c r="GL21" s="596">
        <f t="shared" si="162"/>
        <v>0</v>
      </c>
      <c r="GM21" s="596">
        <f t="shared" ref="GM21:GN21" si="164">GM22+GM23+GM24+GM25</f>
        <v>0</v>
      </c>
      <c r="GN21" s="596">
        <f t="shared" si="164"/>
        <v>0</v>
      </c>
      <c r="GO21" s="5">
        <f t="shared" ref="GO21:HA21" si="165">GO22+GO23+GO24+GO25</f>
        <v>0</v>
      </c>
      <c r="GP21" s="5">
        <f t="shared" si="165"/>
        <v>0</v>
      </c>
      <c r="GQ21" s="5">
        <f t="shared" si="165"/>
        <v>0</v>
      </c>
      <c r="GR21" s="5">
        <f t="shared" si="165"/>
        <v>0</v>
      </c>
      <c r="GS21" s="5">
        <f t="shared" si="165"/>
        <v>0</v>
      </c>
      <c r="GT21" s="5">
        <f t="shared" si="165"/>
        <v>0</v>
      </c>
      <c r="GU21" s="5">
        <f t="shared" si="165"/>
        <v>0</v>
      </c>
      <c r="GV21" s="5">
        <f t="shared" si="165"/>
        <v>0</v>
      </c>
      <c r="GW21" s="5">
        <f t="shared" si="165"/>
        <v>0</v>
      </c>
      <c r="GX21" s="5">
        <f t="shared" si="165"/>
        <v>0</v>
      </c>
      <c r="GY21" s="5">
        <f t="shared" ref="GY21" si="166">GY22+GY23+GY24+GY25</f>
        <v>0</v>
      </c>
      <c r="GZ21" s="619">
        <f t="shared" ref="GZ21" si="167">GZ22+GZ23+GZ24+GZ25</f>
        <v>0</v>
      </c>
      <c r="HA21" s="627">
        <f t="shared" si="165"/>
        <v>5385835</v>
      </c>
      <c r="HB21" s="5">
        <f t="shared" ref="HB21" si="168">HB22+HB23+HB24+HB25</f>
        <v>-18302</v>
      </c>
      <c r="HC21" s="115">
        <f t="shared" ref="HC21" si="169">HC22+HC23+HC24+HC25</f>
        <v>5367533</v>
      </c>
    </row>
    <row r="22" spans="1:211" x14ac:dyDescent="0.2">
      <c r="A22" s="112" t="s">
        <v>390</v>
      </c>
      <c r="B22" s="6"/>
      <c r="C22" s="6"/>
      <c r="D22" s="6">
        <f t="shared" si="45"/>
        <v>0</v>
      </c>
      <c r="E22" s="6"/>
      <c r="F22" s="6"/>
      <c r="G22" s="6">
        <f t="shared" si="46"/>
        <v>0</v>
      </c>
      <c r="H22" s="6"/>
      <c r="I22" s="6"/>
      <c r="J22" s="6">
        <f t="shared" si="47"/>
        <v>0</v>
      </c>
      <c r="K22" s="6"/>
      <c r="L22" s="6"/>
      <c r="M22" s="6">
        <f t="shared" si="48"/>
        <v>0</v>
      </c>
      <c r="N22" s="6"/>
      <c r="O22" s="6"/>
      <c r="P22" s="6">
        <f t="shared" si="49"/>
        <v>0</v>
      </c>
      <c r="Q22" s="6"/>
      <c r="R22" s="6"/>
      <c r="S22" s="6">
        <f t="shared" si="50"/>
        <v>0</v>
      </c>
      <c r="T22" s="6"/>
      <c r="U22" s="6"/>
      <c r="V22" s="6">
        <f t="shared" si="51"/>
        <v>0</v>
      </c>
      <c r="W22" s="6"/>
      <c r="X22" s="6"/>
      <c r="Y22" s="6">
        <f t="shared" si="52"/>
        <v>0</v>
      </c>
      <c r="Z22" s="6"/>
      <c r="AA22" s="6"/>
      <c r="AB22" s="6">
        <f t="shared" si="53"/>
        <v>0</v>
      </c>
      <c r="AC22" s="6"/>
      <c r="AD22" s="6"/>
      <c r="AE22" s="6">
        <f t="shared" si="54"/>
        <v>0</v>
      </c>
      <c r="AF22" s="6"/>
      <c r="AG22" s="6"/>
      <c r="AH22" s="6">
        <f t="shared" si="55"/>
        <v>0</v>
      </c>
      <c r="AI22" s="6"/>
      <c r="AJ22" s="6"/>
      <c r="AK22" s="6">
        <f t="shared" si="56"/>
        <v>0</v>
      </c>
      <c r="AL22" s="6"/>
      <c r="AM22" s="6"/>
      <c r="AN22" s="6">
        <f t="shared" si="57"/>
        <v>0</v>
      </c>
      <c r="AO22" s="6"/>
      <c r="AP22" s="6"/>
      <c r="AQ22" s="6">
        <f t="shared" si="58"/>
        <v>0</v>
      </c>
      <c r="AR22" s="6"/>
      <c r="AS22" s="6"/>
      <c r="AT22" s="6">
        <f t="shared" si="59"/>
        <v>0</v>
      </c>
      <c r="AU22" s="6"/>
      <c r="AV22" s="6"/>
      <c r="AW22" s="6">
        <f t="shared" si="60"/>
        <v>0</v>
      </c>
      <c r="AX22" s="6"/>
      <c r="AY22" s="6"/>
      <c r="AZ22" s="6">
        <f t="shared" si="61"/>
        <v>0</v>
      </c>
      <c r="BA22" s="6"/>
      <c r="BB22" s="6"/>
      <c r="BC22" s="6">
        <f t="shared" si="62"/>
        <v>0</v>
      </c>
      <c r="BD22" s="6"/>
      <c r="BE22" s="6"/>
      <c r="BF22" s="6">
        <f t="shared" si="63"/>
        <v>0</v>
      </c>
      <c r="BG22" s="6"/>
      <c r="BH22" s="6"/>
      <c r="BI22" s="6">
        <f t="shared" si="64"/>
        <v>0</v>
      </c>
      <c r="BJ22" s="6"/>
      <c r="BK22" s="6"/>
      <c r="BL22" s="6">
        <f t="shared" si="65"/>
        <v>0</v>
      </c>
      <c r="BM22" s="6"/>
      <c r="BN22" s="6"/>
      <c r="BO22" s="6">
        <f t="shared" si="66"/>
        <v>0</v>
      </c>
      <c r="BP22" s="6"/>
      <c r="BQ22" s="6"/>
      <c r="BR22" s="6">
        <f t="shared" si="67"/>
        <v>0</v>
      </c>
      <c r="BS22" s="6"/>
      <c r="BT22" s="6"/>
      <c r="BU22" s="6">
        <f t="shared" si="68"/>
        <v>0</v>
      </c>
      <c r="BV22" s="6"/>
      <c r="BW22" s="6"/>
      <c r="BX22" s="6">
        <f t="shared" si="69"/>
        <v>0</v>
      </c>
      <c r="BY22" s="6"/>
      <c r="BZ22" s="6"/>
      <c r="CA22" s="6">
        <f t="shared" si="70"/>
        <v>0</v>
      </c>
      <c r="CB22" s="6"/>
      <c r="CC22" s="6"/>
      <c r="CD22" s="6">
        <f t="shared" si="71"/>
        <v>0</v>
      </c>
      <c r="CE22" s="6"/>
      <c r="CF22" s="6"/>
      <c r="CG22" s="6">
        <f t="shared" si="111"/>
        <v>0</v>
      </c>
      <c r="CH22" s="6"/>
      <c r="CI22" s="6"/>
      <c r="CJ22" s="6">
        <f t="shared" si="72"/>
        <v>0</v>
      </c>
      <c r="CK22" s="6"/>
      <c r="CL22" s="6"/>
      <c r="CM22" s="6">
        <f t="shared" si="112"/>
        <v>0</v>
      </c>
      <c r="CN22" s="6"/>
      <c r="CO22" s="6"/>
      <c r="CP22" s="6">
        <f t="shared" si="113"/>
        <v>0</v>
      </c>
      <c r="CQ22" s="6"/>
      <c r="CR22" s="6"/>
      <c r="CS22" s="6">
        <f t="shared" si="73"/>
        <v>0</v>
      </c>
      <c r="CT22" s="6"/>
      <c r="CU22" s="6"/>
      <c r="CV22" s="6">
        <f t="shared" si="74"/>
        <v>0</v>
      </c>
      <c r="CW22" s="6"/>
      <c r="CX22" s="6"/>
      <c r="CY22" s="6">
        <f t="shared" si="75"/>
        <v>0</v>
      </c>
      <c r="CZ22" s="6"/>
      <c r="DA22" s="6"/>
      <c r="DB22" s="6">
        <f t="shared" si="76"/>
        <v>0</v>
      </c>
      <c r="DC22" s="6">
        <v>1092026</v>
      </c>
      <c r="DD22" s="6">
        <v>-86491</v>
      </c>
      <c r="DE22" s="6">
        <f t="shared" si="77"/>
        <v>1005535</v>
      </c>
      <c r="DF22" s="6"/>
      <c r="DG22" s="6"/>
      <c r="DH22" s="6">
        <f t="shared" si="78"/>
        <v>0</v>
      </c>
      <c r="DI22" s="6"/>
      <c r="DJ22" s="6"/>
      <c r="DK22" s="6">
        <f t="shared" si="79"/>
        <v>0</v>
      </c>
      <c r="DL22" s="6"/>
      <c r="DM22" s="6"/>
      <c r="DN22" s="6">
        <f t="shared" si="80"/>
        <v>0</v>
      </c>
      <c r="DO22" s="6"/>
      <c r="DP22" s="6"/>
      <c r="DQ22" s="6">
        <f t="shared" si="81"/>
        <v>0</v>
      </c>
      <c r="DR22" s="595">
        <f t="shared" si="82"/>
        <v>1092026</v>
      </c>
      <c r="DS22" s="595">
        <f t="shared" ref="DS22:DS25" si="170">SUM(C22+F22+I22+L22+O22+R22+U22+X22+AA22+AD22+AG22+AJ22+AM22+AP22+AS22+AV22+AY22+BB22+BE22+BH22+BK22+BN22+BQ22+BT22+BW22+BZ22+CC22+CF22+CI22+CL22+CO22+CR22+CU22+CX22+DA22+DD22+DG22+DJ22+DM22+DP22)</f>
        <v>-86491</v>
      </c>
      <c r="DT22" s="595">
        <f t="shared" ref="DT22:DT25" si="171">SUM(D22+G22+J22+M22+P22+S22+V22+Y22+AB22+AE22+AH22+AK22+AN22+AQ22+AT22+AW22+AZ22+BC22+BF22+BI22+BL22+BO22+BR22+BU22+BX22+CA22+CD22+CG22+CJ22+CM22+CP22+CS22+CV22+CY22+DB22+DE22+DH22+DK22+DN22+DQ22)</f>
        <v>1005535</v>
      </c>
      <c r="DU22" s="6"/>
      <c r="DV22" s="6"/>
      <c r="DW22" s="6">
        <f t="shared" si="83"/>
        <v>0</v>
      </c>
      <c r="DX22" s="6"/>
      <c r="DY22" s="6"/>
      <c r="DZ22" s="6">
        <f t="shared" si="84"/>
        <v>0</v>
      </c>
      <c r="EA22" s="6"/>
      <c r="EB22" s="6"/>
      <c r="EC22" s="6">
        <f t="shared" si="85"/>
        <v>0</v>
      </c>
      <c r="ED22" s="6"/>
      <c r="EE22" s="6"/>
      <c r="EF22" s="6">
        <f t="shared" si="86"/>
        <v>0</v>
      </c>
      <c r="EG22" s="6"/>
      <c r="EH22" s="6"/>
      <c r="EI22" s="6"/>
      <c r="EJ22" s="6"/>
      <c r="EK22" s="6"/>
      <c r="EL22" s="6">
        <f t="shared" si="87"/>
        <v>0</v>
      </c>
      <c r="EM22" s="6"/>
      <c r="EN22" s="6"/>
      <c r="EO22" s="6">
        <f t="shared" si="88"/>
        <v>0</v>
      </c>
      <c r="EP22" s="6"/>
      <c r="EQ22" s="6"/>
      <c r="ER22" s="6">
        <f t="shared" si="89"/>
        <v>0</v>
      </c>
      <c r="ES22" s="6"/>
      <c r="ET22" s="6"/>
      <c r="EU22" s="6">
        <f t="shared" si="90"/>
        <v>0</v>
      </c>
      <c r="EV22" s="595">
        <f t="shared" si="91"/>
        <v>0</v>
      </c>
      <c r="EW22" s="595">
        <f t="shared" ref="EW22:EW25" si="172">SUM(DV22+DY22+EB22+EE22+EH22+EK22+EN22+EQ22+ET22)</f>
        <v>0</v>
      </c>
      <c r="EX22" s="595">
        <f t="shared" ref="EX22:EX25" si="173">SUM(DW22+DZ22+EC22+EF22+EI22+EL22+EO22+ER22+EU22)</f>
        <v>0</v>
      </c>
      <c r="EY22" s="6"/>
      <c r="EZ22" s="6"/>
      <c r="FA22" s="6">
        <f t="shared" si="92"/>
        <v>0</v>
      </c>
      <c r="FB22" s="6"/>
      <c r="FC22" s="6"/>
      <c r="FD22" s="6">
        <f t="shared" si="93"/>
        <v>0</v>
      </c>
      <c r="FE22" s="6"/>
      <c r="FF22" s="6"/>
      <c r="FG22" s="6">
        <f t="shared" si="94"/>
        <v>0</v>
      </c>
      <c r="FH22" s="6"/>
      <c r="FI22" s="6"/>
      <c r="FJ22" s="6">
        <f t="shared" si="95"/>
        <v>0</v>
      </c>
      <c r="FK22" s="6"/>
      <c r="FL22" s="6"/>
      <c r="FM22" s="6">
        <f t="shared" si="96"/>
        <v>0</v>
      </c>
      <c r="FN22" s="6"/>
      <c r="FO22" s="6"/>
      <c r="FP22" s="6">
        <f t="shared" si="97"/>
        <v>0</v>
      </c>
      <c r="FQ22" s="6"/>
      <c r="FR22" s="6"/>
      <c r="FS22" s="6">
        <f t="shared" si="98"/>
        <v>0</v>
      </c>
      <c r="FT22" s="6"/>
      <c r="FU22" s="6"/>
      <c r="FV22" s="6">
        <f t="shared" si="99"/>
        <v>0</v>
      </c>
      <c r="FW22" s="6"/>
      <c r="FX22" s="6"/>
      <c r="FY22" s="6">
        <f t="shared" si="100"/>
        <v>0</v>
      </c>
      <c r="FZ22" s="6"/>
      <c r="GA22" s="6"/>
      <c r="GB22" s="6">
        <f t="shared" si="101"/>
        <v>0</v>
      </c>
      <c r="GC22" s="6"/>
      <c r="GD22" s="6"/>
      <c r="GE22" s="6">
        <f t="shared" si="102"/>
        <v>0</v>
      </c>
      <c r="GF22" s="6"/>
      <c r="GG22" s="6"/>
      <c r="GH22" s="6">
        <f t="shared" si="103"/>
        <v>0</v>
      </c>
      <c r="GI22" s="6"/>
      <c r="GJ22" s="6"/>
      <c r="GK22" s="6">
        <f t="shared" si="104"/>
        <v>0</v>
      </c>
      <c r="GL22" s="595">
        <f t="shared" si="105"/>
        <v>0</v>
      </c>
      <c r="GM22" s="595">
        <f t="shared" ref="GM22:GM25" si="174">SUM(EZ22+FC22+FF22+FI22+FL22+FO22+FR22+FU22+FX22+GA22+GD22+GG22+GJ22)</f>
        <v>0</v>
      </c>
      <c r="GN22" s="595">
        <f t="shared" ref="GN22:GN25" si="175">SUM(FA22+FD22+FG22+FJ22+FM22+FP22+FS22+FV22+FY22+GB22+GE22+GH22+GK22)</f>
        <v>0</v>
      </c>
      <c r="GO22" s="7"/>
      <c r="GP22" s="7"/>
      <c r="GQ22" s="6">
        <f t="shared" si="106"/>
        <v>0</v>
      </c>
      <c r="GR22" s="7"/>
      <c r="GS22" s="7"/>
      <c r="GT22" s="6">
        <f t="shared" si="107"/>
        <v>0</v>
      </c>
      <c r="GU22" s="7"/>
      <c r="GV22" s="7"/>
      <c r="GW22" s="6">
        <f t="shared" si="108"/>
        <v>0</v>
      </c>
      <c r="GX22" s="10">
        <f t="shared" si="109"/>
        <v>0</v>
      </c>
      <c r="GY22" s="10">
        <f t="shared" ref="GY22:GY25" si="176">GM22+GP22+GS22+GV22</f>
        <v>0</v>
      </c>
      <c r="GZ22" s="618">
        <f t="shared" ref="GZ22:GZ25" si="177">GN22+GQ22+GT22+GW22</f>
        <v>0</v>
      </c>
      <c r="HA22" s="626">
        <f t="shared" si="110"/>
        <v>1092026</v>
      </c>
      <c r="HB22" s="10">
        <f t="shared" ref="HB22:HB25" si="178">DS22+EW22+GY22</f>
        <v>-86491</v>
      </c>
      <c r="HC22" s="113">
        <f t="shared" ref="HC22:HC25" si="179">DT22+EX22+GZ22</f>
        <v>1005535</v>
      </c>
    </row>
    <row r="23" spans="1:211" x14ac:dyDescent="0.2">
      <c r="A23" s="112" t="s">
        <v>391</v>
      </c>
      <c r="B23" s="6">
        <f>SUM([1]Önkormányzat!$G$207)</f>
        <v>0</v>
      </c>
      <c r="C23" s="6"/>
      <c r="D23" s="6">
        <f t="shared" si="45"/>
        <v>0</v>
      </c>
      <c r="E23" s="6">
        <f>SUM([1]Önkormányzat!$I$207)</f>
        <v>0</v>
      </c>
      <c r="F23" s="6"/>
      <c r="G23" s="6">
        <f t="shared" si="46"/>
        <v>0</v>
      </c>
      <c r="H23" s="6">
        <f>SUM([1]Önkormányzat!$K$207)</f>
        <v>0</v>
      </c>
      <c r="I23" s="6"/>
      <c r="J23" s="6">
        <f t="shared" si="47"/>
        <v>0</v>
      </c>
      <c r="K23" s="6">
        <f>SUM([1]Önkormányzat!$M$207)</f>
        <v>0</v>
      </c>
      <c r="L23" s="6"/>
      <c r="M23" s="6">
        <f t="shared" si="48"/>
        <v>0</v>
      </c>
      <c r="N23" s="6">
        <v>1562</v>
      </c>
      <c r="O23" s="6"/>
      <c r="P23" s="6">
        <f t="shared" si="49"/>
        <v>1562</v>
      </c>
      <c r="Q23" s="6">
        <f>SUM([1]Önkormányzat!$AK$207)</f>
        <v>0</v>
      </c>
      <c r="R23" s="6"/>
      <c r="S23" s="6">
        <f t="shared" si="50"/>
        <v>0</v>
      </c>
      <c r="T23" s="6">
        <f>SUM([1]Önkormányzat!$AO$207)</f>
        <v>0</v>
      </c>
      <c r="U23" s="6"/>
      <c r="V23" s="6">
        <f t="shared" si="51"/>
        <v>0</v>
      </c>
      <c r="W23" s="6"/>
      <c r="X23" s="6"/>
      <c r="Y23" s="6">
        <f t="shared" si="52"/>
        <v>0</v>
      </c>
      <c r="Z23" s="6">
        <f>SUM([1]Önkormányzat!$AV$207)</f>
        <v>0</v>
      </c>
      <c r="AA23" s="6"/>
      <c r="AB23" s="6">
        <f t="shared" si="53"/>
        <v>0</v>
      </c>
      <c r="AC23" s="6">
        <f>SUM([1]Önkormányzat!$BA$207)</f>
        <v>0</v>
      </c>
      <c r="AD23" s="6"/>
      <c r="AE23" s="6">
        <f t="shared" si="54"/>
        <v>0</v>
      </c>
      <c r="AF23" s="6">
        <f>SUM([1]Önkormányzat!$V$207)</f>
        <v>0</v>
      </c>
      <c r="AG23" s="6"/>
      <c r="AH23" s="6">
        <f t="shared" si="55"/>
        <v>0</v>
      </c>
      <c r="AI23" s="6">
        <f>SUM([1]Önkormányzat!$Z$207)</f>
        <v>0</v>
      </c>
      <c r="AJ23" s="6"/>
      <c r="AK23" s="6">
        <f t="shared" si="56"/>
        <v>0</v>
      </c>
      <c r="AL23" s="6">
        <f>SUM([1]Önkormányzat!$BH$207)</f>
        <v>0</v>
      </c>
      <c r="AM23" s="6"/>
      <c r="AN23" s="6">
        <f t="shared" si="57"/>
        <v>0</v>
      </c>
      <c r="AO23" s="6">
        <f>SUM([1]Önkormányzat!$BO$207)</f>
        <v>0</v>
      </c>
      <c r="AP23" s="6"/>
      <c r="AQ23" s="6">
        <f t="shared" si="58"/>
        <v>0</v>
      </c>
      <c r="AR23" s="6">
        <f>SUM([1]Önkormányzat!$CC$207)</f>
        <v>0</v>
      </c>
      <c r="AS23" s="6"/>
      <c r="AT23" s="6">
        <f t="shared" si="59"/>
        <v>0</v>
      </c>
      <c r="AU23" s="6">
        <f>SUM([1]Önkormányzat!$CP$207)</f>
        <v>0</v>
      </c>
      <c r="AV23" s="6"/>
      <c r="AW23" s="6">
        <f t="shared" si="60"/>
        <v>0</v>
      </c>
      <c r="AX23" s="6">
        <f>SUM([1]Önkormányzat!$BS$207)</f>
        <v>0</v>
      </c>
      <c r="AY23" s="6"/>
      <c r="AZ23" s="6">
        <f t="shared" si="61"/>
        <v>0</v>
      </c>
      <c r="BA23" s="6">
        <f>SUM([1]Önkormányzat!$BU$207)</f>
        <v>0</v>
      </c>
      <c r="BB23" s="6"/>
      <c r="BC23" s="6">
        <f t="shared" si="62"/>
        <v>0</v>
      </c>
      <c r="BD23" s="6"/>
      <c r="BE23" s="6"/>
      <c r="BF23" s="6">
        <f t="shared" si="63"/>
        <v>0</v>
      </c>
      <c r="BG23" s="6">
        <f>SUM([1]Önkormányzat!$CA$207)</f>
        <v>0</v>
      </c>
      <c r="BH23" s="6"/>
      <c r="BI23" s="6">
        <f t="shared" si="64"/>
        <v>0</v>
      </c>
      <c r="BJ23" s="6">
        <f>SUM([1]Önkormányzat!$CG$207)</f>
        <v>0</v>
      </c>
      <c r="BK23" s="6"/>
      <c r="BL23" s="6">
        <f t="shared" si="65"/>
        <v>0</v>
      </c>
      <c r="BM23" s="6"/>
      <c r="BN23" s="6"/>
      <c r="BO23" s="6">
        <f t="shared" si="66"/>
        <v>0</v>
      </c>
      <c r="BP23" s="6">
        <f>'kiadás 11601'!T101</f>
        <v>0</v>
      </c>
      <c r="BQ23" s="6">
        <f>'kiadás 11601'!U101</f>
        <v>0</v>
      </c>
      <c r="BR23" s="6">
        <f>'kiadás 11601'!V101</f>
        <v>0</v>
      </c>
      <c r="BS23" s="6">
        <f>SUM([1]Önkormányzat!$DA$207)</f>
        <v>0</v>
      </c>
      <c r="BT23" s="6"/>
      <c r="BU23" s="6">
        <f t="shared" si="68"/>
        <v>0</v>
      </c>
      <c r="BV23" s="6"/>
      <c r="BW23" s="6"/>
      <c r="BX23" s="6">
        <f t="shared" si="69"/>
        <v>0</v>
      </c>
      <c r="BY23" s="6">
        <f>SUM([1]Önkormányzat!$DE$207)</f>
        <v>0</v>
      </c>
      <c r="BZ23" s="6"/>
      <c r="CA23" s="6">
        <f t="shared" si="70"/>
        <v>0</v>
      </c>
      <c r="CB23" s="6"/>
      <c r="CC23" s="6"/>
      <c r="CD23" s="6">
        <f t="shared" si="71"/>
        <v>0</v>
      </c>
      <c r="CE23" s="6">
        <f>kiadás11602!T71</f>
        <v>0</v>
      </c>
      <c r="CF23" s="6">
        <f>kiadás11602!U71</f>
        <v>0</v>
      </c>
      <c r="CG23" s="6">
        <f>kiadás11602!V71</f>
        <v>0</v>
      </c>
      <c r="CH23" s="6">
        <f>'kiadás 11603'!N13</f>
        <v>0</v>
      </c>
      <c r="CI23" s="6">
        <f>'kiadás 11603'!O13</f>
        <v>0</v>
      </c>
      <c r="CJ23" s="6">
        <f>'kiadás 11603'!P13</f>
        <v>0</v>
      </c>
      <c r="CK23" s="6">
        <f>'kiadás 11604 '!W75</f>
        <v>305548</v>
      </c>
      <c r="CL23" s="6">
        <f>'kiadás 11604 '!X75</f>
        <v>-79665</v>
      </c>
      <c r="CM23" s="6">
        <f>'kiadás 11604 '!Y75</f>
        <v>225883</v>
      </c>
      <c r="CN23" s="6">
        <v>0</v>
      </c>
      <c r="CO23" s="6"/>
      <c r="CP23" s="6">
        <f t="shared" si="113"/>
        <v>0</v>
      </c>
      <c r="CQ23" s="6"/>
      <c r="CR23" s="6"/>
      <c r="CS23" s="6">
        <f t="shared" si="73"/>
        <v>0</v>
      </c>
      <c r="CT23" s="6">
        <f>SUM([1]Önkormányzat!$EL$207)</f>
        <v>0</v>
      </c>
      <c r="CU23" s="6"/>
      <c r="CV23" s="6">
        <f t="shared" si="74"/>
        <v>0</v>
      </c>
      <c r="CW23" s="6">
        <f>SUM([1]Önkormányzat!$EC$207)</f>
        <v>0</v>
      </c>
      <c r="CX23" s="6"/>
      <c r="CY23" s="6">
        <f t="shared" si="75"/>
        <v>0</v>
      </c>
      <c r="CZ23" s="6">
        <f>SUM([1]Önkormányzat!$AD$207)</f>
        <v>0</v>
      </c>
      <c r="DA23" s="6"/>
      <c r="DB23" s="6">
        <f t="shared" si="76"/>
        <v>0</v>
      </c>
      <c r="DC23" s="6">
        <f>SUM([1]Önkormányzat!$DK$207)</f>
        <v>0</v>
      </c>
      <c r="DD23" s="6"/>
      <c r="DE23" s="6">
        <f t="shared" si="77"/>
        <v>0</v>
      </c>
      <c r="DF23" s="6">
        <f>SUM([1]Önkormányzat!$DO$207)</f>
        <v>0</v>
      </c>
      <c r="DG23" s="6"/>
      <c r="DH23" s="6">
        <f t="shared" si="78"/>
        <v>0</v>
      </c>
      <c r="DI23" s="6">
        <f>SUM([1]Önkormányzat!$EJ$207)</f>
        <v>0</v>
      </c>
      <c r="DJ23" s="6"/>
      <c r="DK23" s="6">
        <f t="shared" si="79"/>
        <v>0</v>
      </c>
      <c r="DL23" s="6">
        <f>SUM([1]Önkormányzat!$EQ$207)</f>
        <v>0</v>
      </c>
      <c r="DM23" s="6"/>
      <c r="DN23" s="6">
        <f t="shared" si="80"/>
        <v>0</v>
      </c>
      <c r="DO23" s="6">
        <f>SUM([1]Önkormányzat!$EU$207)</f>
        <v>0</v>
      </c>
      <c r="DP23" s="6"/>
      <c r="DQ23" s="6">
        <f t="shared" si="81"/>
        <v>0</v>
      </c>
      <c r="DR23" s="595">
        <f t="shared" si="82"/>
        <v>307110</v>
      </c>
      <c r="DS23" s="595">
        <f t="shared" si="170"/>
        <v>-79665</v>
      </c>
      <c r="DT23" s="595">
        <f t="shared" si="171"/>
        <v>227445</v>
      </c>
      <c r="DU23" s="6"/>
      <c r="DV23" s="6"/>
      <c r="DW23" s="6">
        <f t="shared" si="83"/>
        <v>0</v>
      </c>
      <c r="DX23" s="6"/>
      <c r="DY23" s="6"/>
      <c r="DZ23" s="6">
        <f t="shared" si="84"/>
        <v>0</v>
      </c>
      <c r="EA23" s="6"/>
      <c r="EB23" s="6"/>
      <c r="EC23" s="6">
        <f t="shared" si="85"/>
        <v>0</v>
      </c>
      <c r="ED23" s="6">
        <f>SUM([1]Hivatal!$W$245)</f>
        <v>0</v>
      </c>
      <c r="EE23" s="6"/>
      <c r="EF23" s="6">
        <f t="shared" si="86"/>
        <v>0</v>
      </c>
      <c r="EG23" s="6"/>
      <c r="EH23" s="6"/>
      <c r="EI23" s="6"/>
      <c r="EJ23" s="6">
        <f>SUM([1]Hivatal!$AK$245)</f>
        <v>0</v>
      </c>
      <c r="EK23" s="6"/>
      <c r="EL23" s="6">
        <f t="shared" si="87"/>
        <v>0</v>
      </c>
      <c r="EM23" s="6"/>
      <c r="EN23" s="6"/>
      <c r="EO23" s="6">
        <f t="shared" si="88"/>
        <v>0</v>
      </c>
      <c r="EP23" s="6">
        <f>SUM([1]Hivatal!$AS$245)</f>
        <v>0</v>
      </c>
      <c r="EQ23" s="6"/>
      <c r="ER23" s="6">
        <f t="shared" si="89"/>
        <v>0</v>
      </c>
      <c r="ES23" s="6">
        <f>SUM([1]Hivatal!$BA$245)</f>
        <v>0</v>
      </c>
      <c r="ET23" s="6"/>
      <c r="EU23" s="6">
        <f t="shared" si="90"/>
        <v>0</v>
      </c>
      <c r="EV23" s="595">
        <f t="shared" si="91"/>
        <v>0</v>
      </c>
      <c r="EW23" s="595">
        <f t="shared" si="172"/>
        <v>0</v>
      </c>
      <c r="EX23" s="595">
        <f t="shared" si="173"/>
        <v>0</v>
      </c>
      <c r="EY23" s="6"/>
      <c r="EZ23" s="6"/>
      <c r="FA23" s="6">
        <f t="shared" si="92"/>
        <v>0</v>
      </c>
      <c r="FB23" s="6"/>
      <c r="FC23" s="6"/>
      <c r="FD23" s="6">
        <f t="shared" si="93"/>
        <v>0</v>
      </c>
      <c r="FE23" s="6"/>
      <c r="FF23" s="6"/>
      <c r="FG23" s="6">
        <f t="shared" si="94"/>
        <v>0</v>
      </c>
      <c r="FH23" s="6"/>
      <c r="FI23" s="6"/>
      <c r="FJ23" s="6">
        <f t="shared" si="95"/>
        <v>0</v>
      </c>
      <c r="FK23" s="6"/>
      <c r="FL23" s="6"/>
      <c r="FM23" s="6">
        <f t="shared" si="96"/>
        <v>0</v>
      </c>
      <c r="FN23" s="6"/>
      <c r="FO23" s="6"/>
      <c r="FP23" s="6">
        <f t="shared" si="97"/>
        <v>0</v>
      </c>
      <c r="FQ23" s="6"/>
      <c r="FR23" s="6"/>
      <c r="FS23" s="6">
        <f t="shared" si="98"/>
        <v>0</v>
      </c>
      <c r="FT23" s="6"/>
      <c r="FU23" s="6"/>
      <c r="FV23" s="6">
        <f t="shared" si="99"/>
        <v>0</v>
      </c>
      <c r="FW23" s="6"/>
      <c r="FX23" s="6"/>
      <c r="FY23" s="6">
        <f t="shared" si="100"/>
        <v>0</v>
      </c>
      <c r="FZ23" s="6"/>
      <c r="GA23" s="6"/>
      <c r="GB23" s="6">
        <f t="shared" si="101"/>
        <v>0</v>
      </c>
      <c r="GC23" s="6"/>
      <c r="GD23" s="6"/>
      <c r="GE23" s="6">
        <f t="shared" si="102"/>
        <v>0</v>
      </c>
      <c r="GF23" s="6"/>
      <c r="GG23" s="6"/>
      <c r="GH23" s="6">
        <f t="shared" si="103"/>
        <v>0</v>
      </c>
      <c r="GI23" s="6"/>
      <c r="GJ23" s="6"/>
      <c r="GK23" s="6">
        <f t="shared" si="104"/>
        <v>0</v>
      </c>
      <c r="GL23" s="595">
        <f t="shared" si="105"/>
        <v>0</v>
      </c>
      <c r="GM23" s="595">
        <f t="shared" si="174"/>
        <v>0</v>
      </c>
      <c r="GN23" s="595">
        <f t="shared" si="175"/>
        <v>0</v>
      </c>
      <c r="GO23" s="7"/>
      <c r="GP23" s="7"/>
      <c r="GQ23" s="6">
        <f t="shared" si="106"/>
        <v>0</v>
      </c>
      <c r="GR23" s="7"/>
      <c r="GS23" s="7"/>
      <c r="GT23" s="6">
        <f t="shared" si="107"/>
        <v>0</v>
      </c>
      <c r="GU23" s="7"/>
      <c r="GV23" s="7"/>
      <c r="GW23" s="6">
        <f t="shared" si="108"/>
        <v>0</v>
      </c>
      <c r="GX23" s="10">
        <f t="shared" si="109"/>
        <v>0</v>
      </c>
      <c r="GY23" s="10">
        <f t="shared" si="176"/>
        <v>0</v>
      </c>
      <c r="GZ23" s="618">
        <f t="shared" si="177"/>
        <v>0</v>
      </c>
      <c r="HA23" s="626">
        <f t="shared" si="110"/>
        <v>307110</v>
      </c>
      <c r="HB23" s="10">
        <f t="shared" si="178"/>
        <v>-79665</v>
      </c>
      <c r="HC23" s="113">
        <f t="shared" si="179"/>
        <v>227445</v>
      </c>
    </row>
    <row r="24" spans="1:211" x14ac:dyDescent="0.2">
      <c r="A24" s="112" t="s">
        <v>392</v>
      </c>
      <c r="B24" s="6">
        <f>SUM([1]Önkormányzat!$G$226)</f>
        <v>0</v>
      </c>
      <c r="C24" s="6"/>
      <c r="D24" s="6">
        <f t="shared" si="45"/>
        <v>0</v>
      </c>
      <c r="E24" s="6">
        <f>SUM([1]Önkormányzat!$I$226)</f>
        <v>0</v>
      </c>
      <c r="F24" s="6"/>
      <c r="G24" s="6">
        <f t="shared" si="46"/>
        <v>0</v>
      </c>
      <c r="H24" s="6">
        <f>SUM([1]Önkormányzat!$K$226)</f>
        <v>0</v>
      </c>
      <c r="I24" s="6"/>
      <c r="J24" s="6">
        <f t="shared" si="47"/>
        <v>0</v>
      </c>
      <c r="K24" s="6">
        <f>SUM([1]Önkormányzat!$M$226)</f>
        <v>0</v>
      </c>
      <c r="L24" s="6"/>
      <c r="M24" s="6">
        <f t="shared" si="48"/>
        <v>0</v>
      </c>
      <c r="N24" s="6">
        <v>54789</v>
      </c>
      <c r="O24" s="6">
        <f>1485+1900+200+638-50+800</f>
        <v>4973</v>
      </c>
      <c r="P24" s="6">
        <f t="shared" si="49"/>
        <v>59762</v>
      </c>
      <c r="Q24" s="6">
        <f>SUM([1]Önkormányzat!$AK$226)</f>
        <v>0</v>
      </c>
      <c r="R24" s="6"/>
      <c r="S24" s="6">
        <f t="shared" si="50"/>
        <v>0</v>
      </c>
      <c r="T24" s="6">
        <f>SUM([1]Önkormányzat!$AO$226)</f>
        <v>0</v>
      </c>
      <c r="U24" s="6"/>
      <c r="V24" s="6">
        <f t="shared" si="51"/>
        <v>0</v>
      </c>
      <c r="W24" s="6"/>
      <c r="X24" s="6"/>
      <c r="Y24" s="6">
        <f t="shared" si="52"/>
        <v>0</v>
      </c>
      <c r="Z24" s="6">
        <f>SUM([1]Önkormányzat!$AV$226)</f>
        <v>0</v>
      </c>
      <c r="AA24" s="6"/>
      <c r="AB24" s="6">
        <f t="shared" si="53"/>
        <v>0</v>
      </c>
      <c r="AC24" s="6">
        <f>SUM([1]Önkormányzat!$BA$226)</f>
        <v>0</v>
      </c>
      <c r="AD24" s="6"/>
      <c r="AE24" s="6">
        <f t="shared" si="54"/>
        <v>0</v>
      </c>
      <c r="AF24" s="6">
        <f>SUM([1]Önkormányzat!$V$226)</f>
        <v>0</v>
      </c>
      <c r="AG24" s="6"/>
      <c r="AH24" s="6">
        <f t="shared" si="55"/>
        <v>0</v>
      </c>
      <c r="AI24" s="6">
        <f>SUM([1]Önkormányzat!$Z$226)</f>
        <v>0</v>
      </c>
      <c r="AJ24" s="6"/>
      <c r="AK24" s="6">
        <f t="shared" si="56"/>
        <v>0</v>
      </c>
      <c r="AL24" s="6">
        <f>SUM([1]Önkormányzat!$BH$226)</f>
        <v>0</v>
      </c>
      <c r="AM24" s="6"/>
      <c r="AN24" s="6">
        <f t="shared" si="57"/>
        <v>0</v>
      </c>
      <c r="AO24" s="6">
        <f>SUM([1]Önkormányzat!$BO$226)</f>
        <v>0</v>
      </c>
      <c r="AP24" s="6"/>
      <c r="AQ24" s="6">
        <f t="shared" si="58"/>
        <v>0</v>
      </c>
      <c r="AR24" s="6">
        <f>SUM([1]Önkormányzat!$CC$226)</f>
        <v>0</v>
      </c>
      <c r="AS24" s="6"/>
      <c r="AT24" s="6">
        <f t="shared" si="59"/>
        <v>0</v>
      </c>
      <c r="AU24" s="6">
        <f>SUM([1]Önkormányzat!$CP$226)</f>
        <v>0</v>
      </c>
      <c r="AV24" s="6"/>
      <c r="AW24" s="6">
        <f t="shared" si="60"/>
        <v>0</v>
      </c>
      <c r="AX24" s="6">
        <v>2520</v>
      </c>
      <c r="AY24" s="6"/>
      <c r="AZ24" s="6">
        <f t="shared" si="61"/>
        <v>2520</v>
      </c>
      <c r="BA24" s="6">
        <f>SUM([1]Önkormányzat!$BU$226)</f>
        <v>0</v>
      </c>
      <c r="BB24" s="6"/>
      <c r="BC24" s="6">
        <f t="shared" si="62"/>
        <v>0</v>
      </c>
      <c r="BD24" s="6"/>
      <c r="BE24" s="6"/>
      <c r="BF24" s="6">
        <f t="shared" si="63"/>
        <v>0</v>
      </c>
      <c r="BG24" s="6">
        <f>SUM([1]Önkormányzat!$CA$226)</f>
        <v>0</v>
      </c>
      <c r="BH24" s="6"/>
      <c r="BI24" s="6">
        <f t="shared" si="64"/>
        <v>0</v>
      </c>
      <c r="BJ24" s="6">
        <f>SUM([1]Önkormányzat!$CG$226)</f>
        <v>0</v>
      </c>
      <c r="BK24" s="6"/>
      <c r="BL24" s="6">
        <f t="shared" si="65"/>
        <v>0</v>
      </c>
      <c r="BM24" s="6"/>
      <c r="BN24" s="6"/>
      <c r="BO24" s="6">
        <f t="shared" si="66"/>
        <v>0</v>
      </c>
      <c r="BP24" s="6">
        <f>'kiadás 11601'!W101</f>
        <v>417131</v>
      </c>
      <c r="BQ24" s="6">
        <f>'kiadás 11601'!X101</f>
        <v>0</v>
      </c>
      <c r="BR24" s="6">
        <f>'kiadás 11601'!Y101</f>
        <v>417131</v>
      </c>
      <c r="BS24" s="6">
        <f>SUM([1]Önkormányzat!$DA$226)</f>
        <v>0</v>
      </c>
      <c r="BT24" s="6"/>
      <c r="BU24" s="6">
        <f t="shared" si="68"/>
        <v>0</v>
      </c>
      <c r="BV24" s="6"/>
      <c r="BW24" s="6"/>
      <c r="BX24" s="6">
        <f t="shared" si="69"/>
        <v>0</v>
      </c>
      <c r="BY24" s="6">
        <v>9231</v>
      </c>
      <c r="BZ24" s="6"/>
      <c r="CA24" s="6">
        <f t="shared" si="70"/>
        <v>9231</v>
      </c>
      <c r="CB24" s="6"/>
      <c r="CC24" s="6"/>
      <c r="CD24" s="6">
        <f t="shared" si="71"/>
        <v>0</v>
      </c>
      <c r="CE24" s="6">
        <f>kiadás11602!W71</f>
        <v>186403</v>
      </c>
      <c r="CF24" s="6">
        <f>kiadás11602!X71</f>
        <v>0</v>
      </c>
      <c r="CG24" s="6">
        <f>kiadás11602!Y71</f>
        <v>186403</v>
      </c>
      <c r="CH24" s="6">
        <f>'kiadás 11603'!Q13</f>
        <v>0</v>
      </c>
      <c r="CI24" s="6">
        <f>'kiadás 11603'!R13</f>
        <v>0</v>
      </c>
      <c r="CJ24" s="6">
        <f>'kiadás 11603'!S13</f>
        <v>0</v>
      </c>
      <c r="CK24" s="6">
        <f>'kiadás 11604 '!Z75</f>
        <v>0</v>
      </c>
      <c r="CL24" s="6">
        <f>'kiadás 11604 '!AA75</f>
        <v>37010</v>
      </c>
      <c r="CM24" s="6">
        <f>'kiadás 11604 '!AB75</f>
        <v>37010</v>
      </c>
      <c r="CN24" s="6">
        <f>kiadás11605projektek!W58</f>
        <v>158687</v>
      </c>
      <c r="CO24" s="6">
        <f>kiadás11605projektek!X58</f>
        <v>0</v>
      </c>
      <c r="CP24" s="6">
        <f>kiadás11605projektek!Y58</f>
        <v>158687</v>
      </c>
      <c r="CQ24" s="6"/>
      <c r="CR24" s="6"/>
      <c r="CS24" s="6">
        <f t="shared" si="73"/>
        <v>0</v>
      </c>
      <c r="CT24" s="6">
        <f>SUM([1]Önkormányzat!$EL$226)</f>
        <v>0</v>
      </c>
      <c r="CU24" s="6"/>
      <c r="CV24" s="6">
        <f t="shared" si="74"/>
        <v>0</v>
      </c>
      <c r="CW24" s="6">
        <f>SUM([1]Önkormányzat!$EC$226)</f>
        <v>0</v>
      </c>
      <c r="CX24" s="6"/>
      <c r="CY24" s="6">
        <f t="shared" si="75"/>
        <v>0</v>
      </c>
      <c r="CZ24" s="6">
        <v>393</v>
      </c>
      <c r="DA24" s="6"/>
      <c r="DB24" s="6">
        <f t="shared" si="76"/>
        <v>393</v>
      </c>
      <c r="DC24" s="6">
        <v>2177974</v>
      </c>
      <c r="DD24" s="6">
        <f>-20000+86491+4523+50000</f>
        <v>121014</v>
      </c>
      <c r="DE24" s="6">
        <f t="shared" si="77"/>
        <v>2298988</v>
      </c>
      <c r="DF24" s="6">
        <f>SUM([1]Önkormányzat!$DO$226)</f>
        <v>0</v>
      </c>
      <c r="DG24" s="6"/>
      <c r="DH24" s="6">
        <f t="shared" si="78"/>
        <v>0</v>
      </c>
      <c r="DI24" s="6">
        <f>SUM([1]Önkormányzat!$EJ$226)</f>
        <v>0</v>
      </c>
      <c r="DJ24" s="6"/>
      <c r="DK24" s="6">
        <f t="shared" si="79"/>
        <v>0</v>
      </c>
      <c r="DL24" s="6">
        <f>SUM([1]Önkormányzat!$EQ$226)</f>
        <v>0</v>
      </c>
      <c r="DM24" s="6"/>
      <c r="DN24" s="6">
        <f t="shared" si="80"/>
        <v>0</v>
      </c>
      <c r="DO24" s="6">
        <v>35000</v>
      </c>
      <c r="DP24" s="6">
        <v>5500</v>
      </c>
      <c r="DQ24" s="6">
        <f t="shared" si="81"/>
        <v>40500</v>
      </c>
      <c r="DR24" s="595">
        <f t="shared" si="82"/>
        <v>3042128</v>
      </c>
      <c r="DS24" s="595">
        <f t="shared" si="170"/>
        <v>168497</v>
      </c>
      <c r="DT24" s="595">
        <f t="shared" si="171"/>
        <v>3210625</v>
      </c>
      <c r="DU24" s="6"/>
      <c r="DV24" s="6"/>
      <c r="DW24" s="6">
        <f t="shared" si="83"/>
        <v>0</v>
      </c>
      <c r="DX24" s="6"/>
      <c r="DY24" s="6"/>
      <c r="DZ24" s="6">
        <f t="shared" si="84"/>
        <v>0</v>
      </c>
      <c r="EA24" s="6"/>
      <c r="EB24" s="6"/>
      <c r="EC24" s="6">
        <f t="shared" si="85"/>
        <v>0</v>
      </c>
      <c r="ED24" s="6">
        <f>SUM([1]Hivatal!$W$250)</f>
        <v>0</v>
      </c>
      <c r="EE24" s="6"/>
      <c r="EF24" s="6">
        <f t="shared" si="86"/>
        <v>0</v>
      </c>
      <c r="EG24" s="6"/>
      <c r="EH24" s="6"/>
      <c r="EI24" s="6"/>
      <c r="EJ24" s="6">
        <f>SUM([1]Hivatal!$AK$250)</f>
        <v>0</v>
      </c>
      <c r="EK24" s="6"/>
      <c r="EL24" s="6">
        <f t="shared" si="87"/>
        <v>0</v>
      </c>
      <c r="EM24" s="6"/>
      <c r="EN24" s="6"/>
      <c r="EO24" s="6">
        <f t="shared" si="88"/>
        <v>0</v>
      </c>
      <c r="EP24" s="6">
        <f>SUM([1]Hivatal!$AS$250)</f>
        <v>0</v>
      </c>
      <c r="EQ24" s="6"/>
      <c r="ER24" s="6">
        <f t="shared" si="89"/>
        <v>0</v>
      </c>
      <c r="ES24" s="6">
        <f>SUM([1]Hivatal!$BA$250)</f>
        <v>0</v>
      </c>
      <c r="ET24" s="6"/>
      <c r="EU24" s="6">
        <f t="shared" si="90"/>
        <v>0</v>
      </c>
      <c r="EV24" s="595">
        <f t="shared" si="91"/>
        <v>0</v>
      </c>
      <c r="EW24" s="595">
        <f t="shared" si="172"/>
        <v>0</v>
      </c>
      <c r="EX24" s="595">
        <f t="shared" si="173"/>
        <v>0</v>
      </c>
      <c r="EY24" s="6"/>
      <c r="EZ24" s="6"/>
      <c r="FA24" s="6">
        <f t="shared" si="92"/>
        <v>0</v>
      </c>
      <c r="FB24" s="6"/>
      <c r="FC24" s="6"/>
      <c r="FD24" s="6">
        <f t="shared" si="93"/>
        <v>0</v>
      </c>
      <c r="FE24" s="6"/>
      <c r="FF24" s="6"/>
      <c r="FG24" s="6">
        <f t="shared" si="94"/>
        <v>0</v>
      </c>
      <c r="FH24" s="6"/>
      <c r="FI24" s="6"/>
      <c r="FJ24" s="6">
        <f t="shared" si="95"/>
        <v>0</v>
      </c>
      <c r="FK24" s="6"/>
      <c r="FL24" s="6"/>
      <c r="FM24" s="6">
        <f t="shared" si="96"/>
        <v>0</v>
      </c>
      <c r="FN24" s="6"/>
      <c r="FO24" s="6"/>
      <c r="FP24" s="6">
        <f t="shared" si="97"/>
        <v>0</v>
      </c>
      <c r="FQ24" s="6"/>
      <c r="FR24" s="6"/>
      <c r="FS24" s="6">
        <f t="shared" si="98"/>
        <v>0</v>
      </c>
      <c r="FT24" s="6"/>
      <c r="FU24" s="6"/>
      <c r="FV24" s="6">
        <f t="shared" si="99"/>
        <v>0</v>
      </c>
      <c r="FW24" s="6"/>
      <c r="FX24" s="6"/>
      <c r="FY24" s="6">
        <f t="shared" si="100"/>
        <v>0</v>
      </c>
      <c r="FZ24" s="6"/>
      <c r="GA24" s="6"/>
      <c r="GB24" s="6">
        <f t="shared" si="101"/>
        <v>0</v>
      </c>
      <c r="GC24" s="6"/>
      <c r="GD24" s="6"/>
      <c r="GE24" s="6">
        <f t="shared" si="102"/>
        <v>0</v>
      </c>
      <c r="GF24" s="6"/>
      <c r="GG24" s="6"/>
      <c r="GH24" s="6">
        <f t="shared" si="103"/>
        <v>0</v>
      </c>
      <c r="GI24" s="6"/>
      <c r="GJ24" s="6"/>
      <c r="GK24" s="6">
        <f t="shared" si="104"/>
        <v>0</v>
      </c>
      <c r="GL24" s="595">
        <f t="shared" si="105"/>
        <v>0</v>
      </c>
      <c r="GM24" s="595">
        <f t="shared" si="174"/>
        <v>0</v>
      </c>
      <c r="GN24" s="595">
        <f t="shared" si="175"/>
        <v>0</v>
      </c>
      <c r="GO24" s="7"/>
      <c r="GP24" s="7"/>
      <c r="GQ24" s="6">
        <f t="shared" si="106"/>
        <v>0</v>
      </c>
      <c r="GR24" s="7"/>
      <c r="GS24" s="7"/>
      <c r="GT24" s="6">
        <f t="shared" si="107"/>
        <v>0</v>
      </c>
      <c r="GU24" s="7"/>
      <c r="GV24" s="7"/>
      <c r="GW24" s="6">
        <f t="shared" si="108"/>
        <v>0</v>
      </c>
      <c r="GX24" s="10">
        <f t="shared" si="109"/>
        <v>0</v>
      </c>
      <c r="GY24" s="10">
        <f t="shared" si="176"/>
        <v>0</v>
      </c>
      <c r="GZ24" s="618">
        <f t="shared" si="177"/>
        <v>0</v>
      </c>
      <c r="HA24" s="626">
        <f t="shared" si="110"/>
        <v>3042128</v>
      </c>
      <c r="HB24" s="10">
        <f t="shared" si="178"/>
        <v>168497</v>
      </c>
      <c r="HC24" s="113">
        <f t="shared" si="179"/>
        <v>3210625</v>
      </c>
    </row>
    <row r="25" spans="1:211" x14ac:dyDescent="0.2">
      <c r="A25" s="112" t="s">
        <v>393</v>
      </c>
      <c r="B25" s="6">
        <f>SUM([1]Önkormányzat!$G$231)</f>
        <v>0</v>
      </c>
      <c r="C25" s="6"/>
      <c r="D25" s="6">
        <f t="shared" si="45"/>
        <v>0</v>
      </c>
      <c r="E25" s="6">
        <f>SUM([1]Önkormányzat!$I$231)</f>
        <v>0</v>
      </c>
      <c r="F25" s="6"/>
      <c r="G25" s="6">
        <f t="shared" si="46"/>
        <v>0</v>
      </c>
      <c r="H25" s="6">
        <f>SUM([1]Önkormányzat!$K$231)</f>
        <v>0</v>
      </c>
      <c r="I25" s="6"/>
      <c r="J25" s="6">
        <f t="shared" si="47"/>
        <v>0</v>
      </c>
      <c r="K25" s="6">
        <f>SUM([2]Önkormányzat!$M$229)</f>
        <v>0</v>
      </c>
      <c r="L25" s="6"/>
      <c r="M25" s="6">
        <f t="shared" si="48"/>
        <v>0</v>
      </c>
      <c r="N25" s="6">
        <f>SUM([1]Önkormányzat!$R$231)</f>
        <v>0</v>
      </c>
      <c r="O25" s="6"/>
      <c r="P25" s="6">
        <f t="shared" si="49"/>
        <v>0</v>
      </c>
      <c r="Q25" s="6">
        <f>SUM([1]Önkormányzat!$AK$231)</f>
        <v>0</v>
      </c>
      <c r="R25" s="6"/>
      <c r="S25" s="6">
        <f t="shared" si="50"/>
        <v>0</v>
      </c>
      <c r="T25" s="6">
        <f>tartalékok!E30</f>
        <v>944571</v>
      </c>
      <c r="U25" s="6">
        <f>tartalékok!F30</f>
        <v>-20643</v>
      </c>
      <c r="V25" s="6">
        <f>tartalékok!G30</f>
        <v>923928</v>
      </c>
      <c r="W25" s="6"/>
      <c r="X25" s="6"/>
      <c r="Y25" s="6">
        <f t="shared" si="52"/>
        <v>0</v>
      </c>
      <c r="Z25" s="6">
        <f>SUM([1]Önkormányzat!$AV$231)</f>
        <v>0</v>
      </c>
      <c r="AA25" s="6"/>
      <c r="AB25" s="6">
        <f t="shared" si="53"/>
        <v>0</v>
      </c>
      <c r="AC25" s="6">
        <f>SUM([1]Önkormányzat!$BA$231)</f>
        <v>0</v>
      </c>
      <c r="AD25" s="6"/>
      <c r="AE25" s="6">
        <f t="shared" si="54"/>
        <v>0</v>
      </c>
      <c r="AF25" s="6">
        <f>SUM([1]Önkormányzat!$V$231)</f>
        <v>0</v>
      </c>
      <c r="AG25" s="6"/>
      <c r="AH25" s="6">
        <f t="shared" si="55"/>
        <v>0</v>
      </c>
      <c r="AI25" s="6">
        <f>SUM([1]Önkormányzat!$Z$231)</f>
        <v>0</v>
      </c>
      <c r="AJ25" s="6"/>
      <c r="AK25" s="6">
        <f t="shared" si="56"/>
        <v>0</v>
      </c>
      <c r="AL25" s="6">
        <f>SUM([1]Önkormányzat!$BH$231)</f>
        <v>0</v>
      </c>
      <c r="AM25" s="6"/>
      <c r="AN25" s="6">
        <f t="shared" si="57"/>
        <v>0</v>
      </c>
      <c r="AO25" s="6">
        <f>SUM([1]Önkormányzat!$BO$231)</f>
        <v>0</v>
      </c>
      <c r="AP25" s="6"/>
      <c r="AQ25" s="6">
        <f t="shared" si="58"/>
        <v>0</v>
      </c>
      <c r="AR25" s="6">
        <f>SUM([1]Önkormányzat!$CC$231)</f>
        <v>0</v>
      </c>
      <c r="AS25" s="6"/>
      <c r="AT25" s="6">
        <f t="shared" si="59"/>
        <v>0</v>
      </c>
      <c r="AU25" s="6">
        <f>SUM([1]Önkormányzat!$CP$231)</f>
        <v>0</v>
      </c>
      <c r="AV25" s="6"/>
      <c r="AW25" s="6">
        <f t="shared" si="60"/>
        <v>0</v>
      </c>
      <c r="AX25" s="6">
        <f>SUM([1]Önkormányzat!$BS$231)</f>
        <v>0</v>
      </c>
      <c r="AY25" s="6"/>
      <c r="AZ25" s="6">
        <f t="shared" si="61"/>
        <v>0</v>
      </c>
      <c r="BA25" s="6">
        <f>SUM([1]Önkormányzat!$BU$231)</f>
        <v>0</v>
      </c>
      <c r="BB25" s="6"/>
      <c r="BC25" s="6">
        <f t="shared" si="62"/>
        <v>0</v>
      </c>
      <c r="BD25" s="6"/>
      <c r="BE25" s="6"/>
      <c r="BF25" s="6">
        <f t="shared" si="63"/>
        <v>0</v>
      </c>
      <c r="BG25" s="6">
        <f>SUM([1]Önkormányzat!$CA$231)</f>
        <v>0</v>
      </c>
      <c r="BH25" s="6"/>
      <c r="BI25" s="6">
        <f t="shared" si="64"/>
        <v>0</v>
      </c>
      <c r="BJ25" s="6">
        <f>SUM([1]Önkormányzat!$CG$231)</f>
        <v>0</v>
      </c>
      <c r="BK25" s="6"/>
      <c r="BL25" s="6">
        <f t="shared" si="65"/>
        <v>0</v>
      </c>
      <c r="BM25" s="6"/>
      <c r="BN25" s="6"/>
      <c r="BO25" s="6">
        <f t="shared" si="66"/>
        <v>0</v>
      </c>
      <c r="BP25" s="6">
        <v>0</v>
      </c>
      <c r="BQ25" s="6"/>
      <c r="BR25" s="6">
        <f t="shared" si="67"/>
        <v>0</v>
      </c>
      <c r="BS25" s="6">
        <f>SUM([1]Önkormányzat!$DA$231)</f>
        <v>0</v>
      </c>
      <c r="BT25" s="6"/>
      <c r="BU25" s="6">
        <f t="shared" si="68"/>
        <v>0</v>
      </c>
      <c r="BV25" s="6"/>
      <c r="BW25" s="6"/>
      <c r="BX25" s="6">
        <f t="shared" si="69"/>
        <v>0</v>
      </c>
      <c r="BY25" s="6">
        <f>SUM([1]Önkormányzat!$DE$231)</f>
        <v>0</v>
      </c>
      <c r="BZ25" s="6"/>
      <c r="CA25" s="6">
        <f t="shared" si="70"/>
        <v>0</v>
      </c>
      <c r="CB25" s="6"/>
      <c r="CC25" s="6"/>
      <c r="CD25" s="6">
        <f t="shared" si="71"/>
        <v>0</v>
      </c>
      <c r="CE25" s="6"/>
      <c r="CF25" s="6"/>
      <c r="CG25" s="6">
        <f t="shared" si="111"/>
        <v>0</v>
      </c>
      <c r="CH25" s="6"/>
      <c r="CI25" s="6"/>
      <c r="CJ25" s="6">
        <f t="shared" si="72"/>
        <v>0</v>
      </c>
      <c r="CK25" s="6"/>
      <c r="CL25" s="6"/>
      <c r="CM25" s="6">
        <f t="shared" si="112"/>
        <v>0</v>
      </c>
      <c r="CN25" s="6"/>
      <c r="CO25" s="6"/>
      <c r="CP25" s="6">
        <f t="shared" si="113"/>
        <v>0</v>
      </c>
      <c r="CQ25" s="6"/>
      <c r="CR25" s="6"/>
      <c r="CS25" s="6">
        <f t="shared" si="73"/>
        <v>0</v>
      </c>
      <c r="CT25" s="6">
        <f>SUM([1]Önkormányzat!$EL$231)</f>
        <v>0</v>
      </c>
      <c r="CU25" s="6"/>
      <c r="CV25" s="6">
        <f t="shared" si="74"/>
        <v>0</v>
      </c>
      <c r="CW25" s="6">
        <f>SUM([1]Önkormányzat!$EC$231)</f>
        <v>0</v>
      </c>
      <c r="CX25" s="6"/>
      <c r="CY25" s="6">
        <f t="shared" si="75"/>
        <v>0</v>
      </c>
      <c r="CZ25" s="6">
        <f>SUM([1]Önkormányzat!$AD$231)</f>
        <v>0</v>
      </c>
      <c r="DA25" s="6"/>
      <c r="DB25" s="6">
        <f t="shared" si="76"/>
        <v>0</v>
      </c>
      <c r="DC25" s="6">
        <f>SUM([1]Önkormányzat!$DK$231)</f>
        <v>0</v>
      </c>
      <c r="DD25" s="6"/>
      <c r="DE25" s="6">
        <f t="shared" si="77"/>
        <v>0</v>
      </c>
      <c r="DF25" s="6">
        <f>SUM([1]Önkormányzat!$DO$231)</f>
        <v>0</v>
      </c>
      <c r="DG25" s="6"/>
      <c r="DH25" s="6">
        <f t="shared" si="78"/>
        <v>0</v>
      </c>
      <c r="DI25" s="6">
        <f>SUM([1]Önkormányzat!$EJ$231)</f>
        <v>0</v>
      </c>
      <c r="DJ25" s="6"/>
      <c r="DK25" s="6">
        <f t="shared" si="79"/>
        <v>0</v>
      </c>
      <c r="DL25" s="6">
        <f>SUM([1]Önkormányzat!$EQ$231)</f>
        <v>0</v>
      </c>
      <c r="DM25" s="6"/>
      <c r="DN25" s="6">
        <f t="shared" si="80"/>
        <v>0</v>
      </c>
      <c r="DO25" s="6">
        <f>SUM([1]Önkormányzat!$EU$231)</f>
        <v>0</v>
      </c>
      <c r="DP25" s="6"/>
      <c r="DQ25" s="6">
        <f t="shared" si="81"/>
        <v>0</v>
      </c>
      <c r="DR25" s="595">
        <f t="shared" si="82"/>
        <v>944571</v>
      </c>
      <c r="DS25" s="595">
        <f t="shared" si="170"/>
        <v>-20643</v>
      </c>
      <c r="DT25" s="595">
        <f t="shared" si="171"/>
        <v>923928</v>
      </c>
      <c r="DU25" s="6"/>
      <c r="DV25" s="6"/>
      <c r="DW25" s="6">
        <f t="shared" si="83"/>
        <v>0</v>
      </c>
      <c r="DX25" s="6"/>
      <c r="DY25" s="6"/>
      <c r="DZ25" s="6">
        <f t="shared" si="84"/>
        <v>0</v>
      </c>
      <c r="EA25" s="6"/>
      <c r="EB25" s="6"/>
      <c r="EC25" s="6">
        <f t="shared" si="85"/>
        <v>0</v>
      </c>
      <c r="ED25" s="6">
        <f>SUM([1]Hivatal!$W$255)</f>
        <v>0</v>
      </c>
      <c r="EE25" s="6"/>
      <c r="EF25" s="6">
        <f t="shared" si="86"/>
        <v>0</v>
      </c>
      <c r="EG25" s="6"/>
      <c r="EH25" s="6"/>
      <c r="EI25" s="6"/>
      <c r="EJ25" s="6">
        <f>SUM([1]Hivatal!$AK$255)</f>
        <v>0</v>
      </c>
      <c r="EK25" s="6"/>
      <c r="EL25" s="6">
        <f t="shared" si="87"/>
        <v>0</v>
      </c>
      <c r="EM25" s="6"/>
      <c r="EN25" s="6"/>
      <c r="EO25" s="6">
        <f t="shared" si="88"/>
        <v>0</v>
      </c>
      <c r="EP25" s="6">
        <f>SUM([1]Hivatal!$AS$255)</f>
        <v>0</v>
      </c>
      <c r="EQ25" s="6"/>
      <c r="ER25" s="6">
        <f t="shared" si="89"/>
        <v>0</v>
      </c>
      <c r="ES25" s="6">
        <f>SUM([1]Hivatal!$BA$255)</f>
        <v>0</v>
      </c>
      <c r="ET25" s="6"/>
      <c r="EU25" s="6">
        <f t="shared" si="90"/>
        <v>0</v>
      </c>
      <c r="EV25" s="595">
        <f t="shared" si="91"/>
        <v>0</v>
      </c>
      <c r="EW25" s="595">
        <f t="shared" si="172"/>
        <v>0</v>
      </c>
      <c r="EX25" s="595">
        <f t="shared" si="173"/>
        <v>0</v>
      </c>
      <c r="EY25" s="6"/>
      <c r="EZ25" s="6"/>
      <c r="FA25" s="6">
        <f t="shared" si="92"/>
        <v>0</v>
      </c>
      <c r="FB25" s="6"/>
      <c r="FC25" s="6"/>
      <c r="FD25" s="6">
        <f t="shared" si="93"/>
        <v>0</v>
      </c>
      <c r="FE25" s="6"/>
      <c r="FF25" s="6"/>
      <c r="FG25" s="6">
        <f t="shared" si="94"/>
        <v>0</v>
      </c>
      <c r="FH25" s="6"/>
      <c r="FI25" s="6"/>
      <c r="FJ25" s="6">
        <f t="shared" si="95"/>
        <v>0</v>
      </c>
      <c r="FK25" s="6"/>
      <c r="FL25" s="6"/>
      <c r="FM25" s="6">
        <f t="shared" si="96"/>
        <v>0</v>
      </c>
      <c r="FN25" s="6"/>
      <c r="FO25" s="6"/>
      <c r="FP25" s="6">
        <f t="shared" si="97"/>
        <v>0</v>
      </c>
      <c r="FQ25" s="6"/>
      <c r="FR25" s="6"/>
      <c r="FS25" s="6">
        <f t="shared" si="98"/>
        <v>0</v>
      </c>
      <c r="FT25" s="6"/>
      <c r="FU25" s="6"/>
      <c r="FV25" s="6">
        <f t="shared" si="99"/>
        <v>0</v>
      </c>
      <c r="FW25" s="6"/>
      <c r="FX25" s="6"/>
      <c r="FY25" s="6">
        <f t="shared" si="100"/>
        <v>0</v>
      </c>
      <c r="FZ25" s="6"/>
      <c r="GA25" s="6"/>
      <c r="GB25" s="6">
        <f t="shared" si="101"/>
        <v>0</v>
      </c>
      <c r="GC25" s="6"/>
      <c r="GD25" s="6"/>
      <c r="GE25" s="6">
        <f t="shared" si="102"/>
        <v>0</v>
      </c>
      <c r="GF25" s="6"/>
      <c r="GG25" s="6"/>
      <c r="GH25" s="6">
        <f t="shared" si="103"/>
        <v>0</v>
      </c>
      <c r="GI25" s="6"/>
      <c r="GJ25" s="6"/>
      <c r="GK25" s="6">
        <f t="shared" si="104"/>
        <v>0</v>
      </c>
      <c r="GL25" s="595">
        <f t="shared" si="105"/>
        <v>0</v>
      </c>
      <c r="GM25" s="595">
        <f t="shared" si="174"/>
        <v>0</v>
      </c>
      <c r="GN25" s="595">
        <f t="shared" si="175"/>
        <v>0</v>
      </c>
      <c r="GO25" s="7"/>
      <c r="GP25" s="7"/>
      <c r="GQ25" s="6">
        <f t="shared" si="106"/>
        <v>0</v>
      </c>
      <c r="GR25" s="7"/>
      <c r="GS25" s="7"/>
      <c r="GT25" s="6">
        <f t="shared" si="107"/>
        <v>0</v>
      </c>
      <c r="GU25" s="7"/>
      <c r="GV25" s="7"/>
      <c r="GW25" s="6">
        <f t="shared" si="108"/>
        <v>0</v>
      </c>
      <c r="GX25" s="10">
        <f t="shared" si="109"/>
        <v>0</v>
      </c>
      <c r="GY25" s="10">
        <f t="shared" si="176"/>
        <v>0</v>
      </c>
      <c r="GZ25" s="618">
        <f t="shared" si="177"/>
        <v>0</v>
      </c>
      <c r="HA25" s="626">
        <f t="shared" si="110"/>
        <v>944571</v>
      </c>
      <c r="HB25" s="10">
        <f t="shared" si="178"/>
        <v>-20643</v>
      </c>
      <c r="HC25" s="113">
        <f t="shared" si="179"/>
        <v>923928</v>
      </c>
    </row>
    <row r="26" spans="1:211" s="12" customFormat="1" ht="13.5" thickBot="1" x14ac:dyDescent="0.25">
      <c r="A26" s="116" t="s">
        <v>394</v>
      </c>
      <c r="B26" s="33">
        <f>B7+B18</f>
        <v>124110</v>
      </c>
      <c r="C26" s="33">
        <f t="shared" ref="C26:BN26" si="180">C7+C18</f>
        <v>1711</v>
      </c>
      <c r="D26" s="33">
        <f t="shared" si="180"/>
        <v>125821</v>
      </c>
      <c r="E26" s="33">
        <f t="shared" si="180"/>
        <v>93</v>
      </c>
      <c r="F26" s="33">
        <f t="shared" si="180"/>
        <v>0</v>
      </c>
      <c r="G26" s="33">
        <f t="shared" ref="G26" si="181">G7+G18</f>
        <v>93</v>
      </c>
      <c r="H26" s="33">
        <f t="shared" si="180"/>
        <v>3633</v>
      </c>
      <c r="I26" s="33">
        <f t="shared" si="180"/>
        <v>0</v>
      </c>
      <c r="J26" s="33">
        <f t="shared" ref="J26" si="182">J7+J18</f>
        <v>3633</v>
      </c>
      <c r="K26" s="33">
        <f t="shared" si="180"/>
        <v>6832</v>
      </c>
      <c r="L26" s="33">
        <f t="shared" si="180"/>
        <v>0</v>
      </c>
      <c r="M26" s="33">
        <f t="shared" ref="M26" si="183">M7+M18</f>
        <v>6832</v>
      </c>
      <c r="N26" s="33">
        <f t="shared" si="180"/>
        <v>302230</v>
      </c>
      <c r="O26" s="33">
        <f t="shared" si="180"/>
        <v>35737</v>
      </c>
      <c r="P26" s="33">
        <f t="shared" ref="P26" si="184">P7+P18</f>
        <v>337967</v>
      </c>
      <c r="Q26" s="33">
        <f t="shared" si="180"/>
        <v>159510</v>
      </c>
      <c r="R26" s="33">
        <f t="shared" si="180"/>
        <v>-18944</v>
      </c>
      <c r="S26" s="33">
        <f t="shared" ref="S26" si="185">S7+S18</f>
        <v>140566</v>
      </c>
      <c r="T26" s="33">
        <f t="shared" si="180"/>
        <v>944571</v>
      </c>
      <c r="U26" s="33">
        <f t="shared" si="180"/>
        <v>-20643</v>
      </c>
      <c r="V26" s="33">
        <f t="shared" ref="V26" si="186">V7+V18</f>
        <v>923928</v>
      </c>
      <c r="W26" s="33">
        <f t="shared" si="180"/>
        <v>0</v>
      </c>
      <c r="X26" s="33">
        <f t="shared" si="180"/>
        <v>0</v>
      </c>
      <c r="Y26" s="33">
        <f t="shared" ref="Y26" si="187">Y7+Y18</f>
        <v>0</v>
      </c>
      <c r="Z26" s="33">
        <f t="shared" si="180"/>
        <v>0</v>
      </c>
      <c r="AA26" s="33">
        <f t="shared" si="180"/>
        <v>0</v>
      </c>
      <c r="AB26" s="33">
        <f t="shared" ref="AB26" si="188">AB7+AB18</f>
        <v>0</v>
      </c>
      <c r="AC26" s="33">
        <f t="shared" si="180"/>
        <v>55671</v>
      </c>
      <c r="AD26" s="33">
        <f t="shared" si="180"/>
        <v>0</v>
      </c>
      <c r="AE26" s="33">
        <f t="shared" ref="AE26" si="189">AE7+AE18</f>
        <v>55671</v>
      </c>
      <c r="AF26" s="33">
        <f t="shared" si="180"/>
        <v>3850</v>
      </c>
      <c r="AG26" s="33">
        <f t="shared" si="180"/>
        <v>0</v>
      </c>
      <c r="AH26" s="33">
        <f t="shared" ref="AH26" si="190">AH7+AH18</f>
        <v>3850</v>
      </c>
      <c r="AI26" s="33">
        <f t="shared" si="180"/>
        <v>14789</v>
      </c>
      <c r="AJ26" s="33">
        <f t="shared" si="180"/>
        <v>1000</v>
      </c>
      <c r="AK26" s="33">
        <f t="shared" ref="AK26" si="191">AK7+AK18</f>
        <v>15789</v>
      </c>
      <c r="AL26" s="33">
        <f t="shared" si="180"/>
        <v>76450</v>
      </c>
      <c r="AM26" s="33">
        <f t="shared" si="180"/>
        <v>0</v>
      </c>
      <c r="AN26" s="33">
        <f t="shared" ref="AN26" si="192">AN7+AN18</f>
        <v>76450</v>
      </c>
      <c r="AO26" s="33">
        <f t="shared" si="180"/>
        <v>15591</v>
      </c>
      <c r="AP26" s="33">
        <f t="shared" si="180"/>
        <v>0</v>
      </c>
      <c r="AQ26" s="33">
        <f t="shared" ref="AQ26" si="193">AQ7+AQ18</f>
        <v>15591</v>
      </c>
      <c r="AR26" s="33">
        <f t="shared" si="180"/>
        <v>15000</v>
      </c>
      <c r="AS26" s="33">
        <f t="shared" si="180"/>
        <v>-7500</v>
      </c>
      <c r="AT26" s="33">
        <f t="shared" ref="AT26" si="194">AT7+AT18</f>
        <v>7500</v>
      </c>
      <c r="AU26" s="33">
        <f t="shared" si="180"/>
        <v>67950</v>
      </c>
      <c r="AV26" s="33">
        <f t="shared" si="180"/>
        <v>0</v>
      </c>
      <c r="AW26" s="33">
        <f t="shared" ref="AW26" si="195">AW7+AW18</f>
        <v>67950</v>
      </c>
      <c r="AX26" s="33">
        <f t="shared" si="180"/>
        <v>2520</v>
      </c>
      <c r="AY26" s="33">
        <f t="shared" si="180"/>
        <v>0</v>
      </c>
      <c r="AZ26" s="33">
        <f t="shared" ref="AZ26" si="196">AZ7+AZ18</f>
        <v>2520</v>
      </c>
      <c r="BA26" s="33">
        <f t="shared" si="180"/>
        <v>26537</v>
      </c>
      <c r="BB26" s="33">
        <f t="shared" si="180"/>
        <v>0</v>
      </c>
      <c r="BC26" s="33">
        <f t="shared" ref="BC26" si="197">BC7+BC18</f>
        <v>26537</v>
      </c>
      <c r="BD26" s="33">
        <f t="shared" si="180"/>
        <v>0</v>
      </c>
      <c r="BE26" s="33">
        <f t="shared" si="180"/>
        <v>0</v>
      </c>
      <c r="BF26" s="33">
        <f t="shared" ref="BF26" si="198">BF7+BF18</f>
        <v>0</v>
      </c>
      <c r="BG26" s="33">
        <f t="shared" si="180"/>
        <v>11397</v>
      </c>
      <c r="BH26" s="33">
        <f t="shared" si="180"/>
        <v>0</v>
      </c>
      <c r="BI26" s="33">
        <f t="shared" ref="BI26" si="199">BI7+BI18</f>
        <v>11397</v>
      </c>
      <c r="BJ26" s="33">
        <f t="shared" si="180"/>
        <v>0</v>
      </c>
      <c r="BK26" s="33">
        <f t="shared" si="180"/>
        <v>0</v>
      </c>
      <c r="BL26" s="33">
        <f t="shared" ref="BL26" si="200">BL7+BL18</f>
        <v>0</v>
      </c>
      <c r="BM26" s="33">
        <f t="shared" si="180"/>
        <v>33126</v>
      </c>
      <c r="BN26" s="33">
        <f t="shared" si="180"/>
        <v>521</v>
      </c>
      <c r="BO26" s="33">
        <f t="shared" ref="BO26" si="201">BO7+BO18</f>
        <v>33647</v>
      </c>
      <c r="BP26" s="33">
        <f t="shared" ref="BP26:DZ26" si="202">BP7+BP18</f>
        <v>4026557</v>
      </c>
      <c r="BQ26" s="33">
        <f t="shared" si="202"/>
        <v>338679</v>
      </c>
      <c r="BR26" s="33">
        <f t="shared" si="202"/>
        <v>4365236</v>
      </c>
      <c r="BS26" s="33">
        <f t="shared" si="202"/>
        <v>138952</v>
      </c>
      <c r="BT26" s="33">
        <f t="shared" si="202"/>
        <v>4235</v>
      </c>
      <c r="BU26" s="33">
        <f t="shared" si="202"/>
        <v>143187</v>
      </c>
      <c r="BV26" s="33">
        <f t="shared" si="202"/>
        <v>0</v>
      </c>
      <c r="BW26" s="33">
        <f t="shared" si="202"/>
        <v>0</v>
      </c>
      <c r="BX26" s="33">
        <f t="shared" si="202"/>
        <v>0</v>
      </c>
      <c r="BY26" s="33">
        <f t="shared" si="202"/>
        <v>304671</v>
      </c>
      <c r="BZ26" s="33">
        <f t="shared" si="202"/>
        <v>68599</v>
      </c>
      <c r="CA26" s="33">
        <f t="shared" si="202"/>
        <v>373270</v>
      </c>
      <c r="CB26" s="33">
        <f t="shared" si="202"/>
        <v>0</v>
      </c>
      <c r="CC26" s="33">
        <f t="shared" si="202"/>
        <v>0</v>
      </c>
      <c r="CD26" s="33">
        <f t="shared" si="202"/>
        <v>0</v>
      </c>
      <c r="CE26" s="33">
        <f t="shared" si="202"/>
        <v>1490311</v>
      </c>
      <c r="CF26" s="33">
        <f t="shared" si="202"/>
        <v>-29030</v>
      </c>
      <c r="CG26" s="33">
        <f t="shared" si="202"/>
        <v>1461281</v>
      </c>
      <c r="CH26" s="33">
        <f t="shared" si="202"/>
        <v>563273</v>
      </c>
      <c r="CI26" s="33">
        <f t="shared" si="202"/>
        <v>0</v>
      </c>
      <c r="CJ26" s="33">
        <f t="shared" si="202"/>
        <v>563273</v>
      </c>
      <c r="CK26" s="33">
        <f t="shared" si="202"/>
        <v>1647502</v>
      </c>
      <c r="CL26" s="33">
        <f t="shared" si="202"/>
        <v>-73811</v>
      </c>
      <c r="CM26" s="33">
        <f t="shared" si="202"/>
        <v>1573691</v>
      </c>
      <c r="CN26" s="33">
        <f t="shared" si="202"/>
        <v>1022024</v>
      </c>
      <c r="CO26" s="33">
        <f t="shared" si="202"/>
        <v>30627</v>
      </c>
      <c r="CP26" s="33">
        <f t="shared" si="202"/>
        <v>1052651</v>
      </c>
      <c r="CQ26" s="33">
        <f t="shared" si="202"/>
        <v>0</v>
      </c>
      <c r="CR26" s="33">
        <f t="shared" si="202"/>
        <v>0</v>
      </c>
      <c r="CS26" s="33">
        <f t="shared" si="202"/>
        <v>0</v>
      </c>
      <c r="CT26" s="33">
        <f t="shared" si="202"/>
        <v>1000</v>
      </c>
      <c r="CU26" s="33">
        <f t="shared" si="202"/>
        <v>0</v>
      </c>
      <c r="CV26" s="33">
        <f t="shared" si="202"/>
        <v>1000</v>
      </c>
      <c r="CW26" s="33">
        <f t="shared" si="202"/>
        <v>2500</v>
      </c>
      <c r="CX26" s="33">
        <f t="shared" si="202"/>
        <v>0</v>
      </c>
      <c r="CY26" s="33">
        <f t="shared" si="202"/>
        <v>2500</v>
      </c>
      <c r="CZ26" s="33">
        <f t="shared" si="202"/>
        <v>286245</v>
      </c>
      <c r="DA26" s="33">
        <f t="shared" si="202"/>
        <v>7386</v>
      </c>
      <c r="DB26" s="33">
        <f t="shared" si="202"/>
        <v>293631</v>
      </c>
      <c r="DC26" s="33">
        <f t="shared" si="202"/>
        <v>3300000</v>
      </c>
      <c r="DD26" s="33">
        <f t="shared" si="202"/>
        <v>54523</v>
      </c>
      <c r="DE26" s="33">
        <f t="shared" si="202"/>
        <v>3354523</v>
      </c>
      <c r="DF26" s="33">
        <f t="shared" si="202"/>
        <v>221182</v>
      </c>
      <c r="DG26" s="33">
        <f t="shared" si="202"/>
        <v>0</v>
      </c>
      <c r="DH26" s="33">
        <f t="shared" si="202"/>
        <v>221182</v>
      </c>
      <c r="DI26" s="33">
        <f t="shared" si="202"/>
        <v>43926</v>
      </c>
      <c r="DJ26" s="33">
        <f t="shared" si="202"/>
        <v>898</v>
      </c>
      <c r="DK26" s="33">
        <f t="shared" si="202"/>
        <v>44824</v>
      </c>
      <c r="DL26" s="33">
        <f t="shared" si="202"/>
        <v>144080</v>
      </c>
      <c r="DM26" s="33">
        <f t="shared" si="202"/>
        <v>-11194</v>
      </c>
      <c r="DN26" s="33">
        <f t="shared" si="202"/>
        <v>132886</v>
      </c>
      <c r="DO26" s="33">
        <f t="shared" si="202"/>
        <v>908086</v>
      </c>
      <c r="DP26" s="33">
        <f t="shared" si="202"/>
        <v>0</v>
      </c>
      <c r="DQ26" s="33">
        <f t="shared" si="202"/>
        <v>908086</v>
      </c>
      <c r="DR26" s="597">
        <f t="shared" si="202"/>
        <v>15964169</v>
      </c>
      <c r="DS26" s="597">
        <f t="shared" ref="DS26:DT26" si="203">DS7+DS18</f>
        <v>382794</v>
      </c>
      <c r="DT26" s="597">
        <f t="shared" si="203"/>
        <v>16346963</v>
      </c>
      <c r="DU26" s="33">
        <f t="shared" si="202"/>
        <v>0</v>
      </c>
      <c r="DV26" s="33">
        <f t="shared" si="202"/>
        <v>0</v>
      </c>
      <c r="DW26" s="33">
        <f t="shared" si="202"/>
        <v>0</v>
      </c>
      <c r="DX26" s="33">
        <f t="shared" si="202"/>
        <v>0</v>
      </c>
      <c r="DY26" s="33">
        <f t="shared" si="202"/>
        <v>0</v>
      </c>
      <c r="DZ26" s="33">
        <f t="shared" si="202"/>
        <v>0</v>
      </c>
      <c r="EA26" s="33">
        <f t="shared" ref="EA26:GL26" si="204">EA7+EA18</f>
        <v>0</v>
      </c>
      <c r="EB26" s="33">
        <f t="shared" si="204"/>
        <v>0</v>
      </c>
      <c r="EC26" s="33">
        <f t="shared" si="204"/>
        <v>0</v>
      </c>
      <c r="ED26" s="33">
        <f t="shared" si="204"/>
        <v>11419</v>
      </c>
      <c r="EE26" s="33">
        <f t="shared" si="204"/>
        <v>0</v>
      </c>
      <c r="EF26" s="33">
        <f t="shared" si="204"/>
        <v>11419</v>
      </c>
      <c r="EG26" s="33">
        <f t="shared" si="204"/>
        <v>0</v>
      </c>
      <c r="EH26" s="33">
        <f t="shared" si="204"/>
        <v>0</v>
      </c>
      <c r="EI26" s="33">
        <f t="shared" si="204"/>
        <v>0</v>
      </c>
      <c r="EJ26" s="33">
        <f t="shared" si="204"/>
        <v>23407</v>
      </c>
      <c r="EK26" s="33">
        <f t="shared" si="204"/>
        <v>0</v>
      </c>
      <c r="EL26" s="33">
        <f t="shared" si="204"/>
        <v>23407</v>
      </c>
      <c r="EM26" s="33">
        <f t="shared" si="204"/>
        <v>0</v>
      </c>
      <c r="EN26" s="33">
        <f t="shared" si="204"/>
        <v>0</v>
      </c>
      <c r="EO26" s="33">
        <f t="shared" si="204"/>
        <v>0</v>
      </c>
      <c r="EP26" s="33">
        <f t="shared" si="204"/>
        <v>77037</v>
      </c>
      <c r="EQ26" s="33">
        <f t="shared" si="204"/>
        <v>-485</v>
      </c>
      <c r="ER26" s="33">
        <f t="shared" si="204"/>
        <v>76552</v>
      </c>
      <c r="ES26" s="33">
        <f t="shared" si="204"/>
        <v>26654</v>
      </c>
      <c r="ET26" s="33">
        <f t="shared" si="204"/>
        <v>7</v>
      </c>
      <c r="EU26" s="33">
        <f t="shared" si="204"/>
        <v>26661</v>
      </c>
      <c r="EV26" s="597">
        <f t="shared" si="204"/>
        <v>138517</v>
      </c>
      <c r="EW26" s="597">
        <f t="shared" ref="EW26:EX26" si="205">EW7+EW18</f>
        <v>-478</v>
      </c>
      <c r="EX26" s="597">
        <f t="shared" si="205"/>
        <v>138039</v>
      </c>
      <c r="EY26" s="33">
        <f t="shared" si="204"/>
        <v>72876</v>
      </c>
      <c r="EZ26" s="33">
        <f t="shared" si="204"/>
        <v>1127</v>
      </c>
      <c r="FA26" s="33">
        <f t="shared" si="204"/>
        <v>74003</v>
      </c>
      <c r="FB26" s="33">
        <f t="shared" si="204"/>
        <v>4512</v>
      </c>
      <c r="FC26" s="33">
        <f t="shared" si="204"/>
        <v>-386</v>
      </c>
      <c r="FD26" s="33">
        <f t="shared" si="204"/>
        <v>4126</v>
      </c>
      <c r="FE26" s="33">
        <f t="shared" si="204"/>
        <v>2696</v>
      </c>
      <c r="FF26" s="33">
        <f t="shared" si="204"/>
        <v>-23</v>
      </c>
      <c r="FG26" s="33">
        <f t="shared" si="204"/>
        <v>2673</v>
      </c>
      <c r="FH26" s="33">
        <f t="shared" si="204"/>
        <v>585128</v>
      </c>
      <c r="FI26" s="33">
        <f t="shared" si="204"/>
        <v>2201</v>
      </c>
      <c r="FJ26" s="33">
        <f t="shared" si="204"/>
        <v>587329</v>
      </c>
      <c r="FK26" s="33">
        <f t="shared" si="204"/>
        <v>5364</v>
      </c>
      <c r="FL26" s="33">
        <f t="shared" si="204"/>
        <v>-46</v>
      </c>
      <c r="FM26" s="33">
        <f t="shared" si="204"/>
        <v>5318</v>
      </c>
      <c r="FN26" s="33">
        <f t="shared" si="204"/>
        <v>26011</v>
      </c>
      <c r="FO26" s="33">
        <f t="shared" si="204"/>
        <v>-8</v>
      </c>
      <c r="FP26" s="33">
        <f t="shared" si="204"/>
        <v>26003</v>
      </c>
      <c r="FQ26" s="33">
        <f t="shared" si="204"/>
        <v>13707</v>
      </c>
      <c r="FR26" s="33">
        <f t="shared" si="204"/>
        <v>275</v>
      </c>
      <c r="FS26" s="33">
        <f t="shared" si="204"/>
        <v>13982</v>
      </c>
      <c r="FT26" s="33">
        <f t="shared" si="204"/>
        <v>8140</v>
      </c>
      <c r="FU26" s="33">
        <f t="shared" si="204"/>
        <v>-50</v>
      </c>
      <c r="FV26" s="33">
        <f t="shared" si="204"/>
        <v>8090</v>
      </c>
      <c r="FW26" s="33">
        <f t="shared" si="204"/>
        <v>5785</v>
      </c>
      <c r="FX26" s="33">
        <f t="shared" si="204"/>
        <v>-27</v>
      </c>
      <c r="FY26" s="33">
        <f t="shared" si="204"/>
        <v>5758</v>
      </c>
      <c r="FZ26" s="33">
        <f t="shared" si="204"/>
        <v>18247</v>
      </c>
      <c r="GA26" s="33">
        <f t="shared" si="204"/>
        <v>-17</v>
      </c>
      <c r="GB26" s="33">
        <f t="shared" si="204"/>
        <v>18230</v>
      </c>
      <c r="GC26" s="33">
        <f t="shared" si="204"/>
        <v>2003</v>
      </c>
      <c r="GD26" s="33">
        <f t="shared" si="204"/>
        <v>-14</v>
      </c>
      <c r="GE26" s="33">
        <f t="shared" si="204"/>
        <v>1989</v>
      </c>
      <c r="GF26" s="33">
        <f t="shared" si="204"/>
        <v>4083</v>
      </c>
      <c r="GG26" s="33">
        <f t="shared" si="204"/>
        <v>312</v>
      </c>
      <c r="GH26" s="33">
        <f t="shared" si="204"/>
        <v>4395</v>
      </c>
      <c r="GI26" s="33">
        <f t="shared" si="204"/>
        <v>2124</v>
      </c>
      <c r="GJ26" s="33">
        <f t="shared" si="204"/>
        <v>-15</v>
      </c>
      <c r="GK26" s="33">
        <f t="shared" si="204"/>
        <v>2109</v>
      </c>
      <c r="GL26" s="597">
        <f t="shared" si="204"/>
        <v>750676</v>
      </c>
      <c r="GM26" s="597">
        <f t="shared" ref="GM26:GN26" si="206">GM7+GM18</f>
        <v>3329</v>
      </c>
      <c r="GN26" s="597">
        <f t="shared" si="206"/>
        <v>754005</v>
      </c>
      <c r="GO26" s="33">
        <f t="shared" ref="GO26:HA26" si="207">GO7+GO18</f>
        <v>127123</v>
      </c>
      <c r="GP26" s="33">
        <f t="shared" si="207"/>
        <v>516</v>
      </c>
      <c r="GQ26" s="33">
        <f t="shared" si="207"/>
        <v>127639</v>
      </c>
      <c r="GR26" s="33">
        <f t="shared" si="207"/>
        <v>51951</v>
      </c>
      <c r="GS26" s="33">
        <f t="shared" si="207"/>
        <v>0</v>
      </c>
      <c r="GT26" s="33">
        <f t="shared" si="207"/>
        <v>51951</v>
      </c>
      <c r="GU26" s="33">
        <f t="shared" si="207"/>
        <v>128220</v>
      </c>
      <c r="GV26" s="33">
        <f t="shared" si="207"/>
        <v>18052</v>
      </c>
      <c r="GW26" s="33">
        <f t="shared" si="207"/>
        <v>146272</v>
      </c>
      <c r="GX26" s="33">
        <f t="shared" si="207"/>
        <v>1057970</v>
      </c>
      <c r="GY26" s="33">
        <f t="shared" ref="GY26:GZ26" si="208">GY7+GY18</f>
        <v>21897</v>
      </c>
      <c r="GZ26" s="620">
        <f t="shared" si="208"/>
        <v>1079867</v>
      </c>
      <c r="HA26" s="628">
        <f t="shared" si="207"/>
        <v>17160656</v>
      </c>
      <c r="HB26" s="33">
        <f t="shared" ref="HB26:HC26" si="209">HB7+HB18</f>
        <v>404213</v>
      </c>
      <c r="HC26" s="117">
        <f t="shared" si="209"/>
        <v>17564869</v>
      </c>
    </row>
    <row r="27" spans="1:211" s="12" customFormat="1" ht="16.5" thickBot="1" x14ac:dyDescent="0.25">
      <c r="A27" s="109" t="s">
        <v>440</v>
      </c>
      <c r="B27" s="34">
        <f>B52+B61</f>
        <v>0</v>
      </c>
      <c r="C27" s="34">
        <f t="shared" ref="C27:BN27" si="210">C52+C61</f>
        <v>0</v>
      </c>
      <c r="D27" s="34">
        <f t="shared" si="210"/>
        <v>0</v>
      </c>
      <c r="E27" s="34">
        <f t="shared" si="210"/>
        <v>0</v>
      </c>
      <c r="F27" s="34">
        <f t="shared" si="210"/>
        <v>0</v>
      </c>
      <c r="G27" s="34">
        <f t="shared" ref="G27" si="211">G52+G61</f>
        <v>0</v>
      </c>
      <c r="H27" s="34">
        <f t="shared" si="210"/>
        <v>0</v>
      </c>
      <c r="I27" s="34">
        <f t="shared" si="210"/>
        <v>0</v>
      </c>
      <c r="J27" s="34">
        <f t="shared" ref="J27" si="212">J52+J61</f>
        <v>0</v>
      </c>
      <c r="K27" s="34">
        <f t="shared" si="210"/>
        <v>500</v>
      </c>
      <c r="L27" s="34">
        <f t="shared" si="210"/>
        <v>0</v>
      </c>
      <c r="M27" s="34">
        <f t="shared" ref="M27" si="213">M52+M61</f>
        <v>500</v>
      </c>
      <c r="N27" s="34">
        <f t="shared" si="210"/>
        <v>0</v>
      </c>
      <c r="O27" s="34">
        <f t="shared" si="210"/>
        <v>0</v>
      </c>
      <c r="P27" s="34">
        <f t="shared" ref="P27" si="214">P52+P61</f>
        <v>0</v>
      </c>
      <c r="Q27" s="34">
        <f t="shared" si="210"/>
        <v>0</v>
      </c>
      <c r="R27" s="34">
        <f t="shared" si="210"/>
        <v>0</v>
      </c>
      <c r="S27" s="34">
        <f t="shared" ref="S27" si="215">S52+S61</f>
        <v>0</v>
      </c>
      <c r="T27" s="34">
        <f t="shared" si="210"/>
        <v>0</v>
      </c>
      <c r="U27" s="34">
        <f t="shared" si="210"/>
        <v>0</v>
      </c>
      <c r="V27" s="34">
        <f t="shared" ref="V27" si="216">V52+V61</f>
        <v>0</v>
      </c>
      <c r="W27" s="34">
        <f t="shared" si="210"/>
        <v>0</v>
      </c>
      <c r="X27" s="34">
        <f t="shared" si="210"/>
        <v>0</v>
      </c>
      <c r="Y27" s="34">
        <f t="shared" ref="Y27" si="217">Y52+Y61</f>
        <v>0</v>
      </c>
      <c r="Z27" s="34">
        <f t="shared" si="210"/>
        <v>2946651</v>
      </c>
      <c r="AA27" s="34">
        <f t="shared" si="210"/>
        <v>250000</v>
      </c>
      <c r="AB27" s="34">
        <f t="shared" ref="AB27" si="218">AB52+AB61</f>
        <v>3196651</v>
      </c>
      <c r="AC27" s="34">
        <f t="shared" si="210"/>
        <v>413738</v>
      </c>
      <c r="AD27" s="34">
        <f t="shared" si="210"/>
        <v>0</v>
      </c>
      <c r="AE27" s="34">
        <f t="shared" ref="AE27" si="219">AE52+AE61</f>
        <v>413738</v>
      </c>
      <c r="AF27" s="34">
        <f t="shared" si="210"/>
        <v>0</v>
      </c>
      <c r="AG27" s="34">
        <f t="shared" si="210"/>
        <v>0</v>
      </c>
      <c r="AH27" s="34">
        <f t="shared" ref="AH27" si="220">AH52+AH61</f>
        <v>0</v>
      </c>
      <c r="AI27" s="34">
        <f t="shared" si="210"/>
        <v>0</v>
      </c>
      <c r="AJ27" s="34">
        <f t="shared" si="210"/>
        <v>1000</v>
      </c>
      <c r="AK27" s="34">
        <f t="shared" ref="AK27" si="221">AK52+AK61</f>
        <v>1000</v>
      </c>
      <c r="AL27" s="34">
        <f t="shared" si="210"/>
        <v>0</v>
      </c>
      <c r="AM27" s="34">
        <f t="shared" si="210"/>
        <v>0</v>
      </c>
      <c r="AN27" s="34">
        <f t="shared" ref="AN27" si="222">AN52+AN61</f>
        <v>0</v>
      </c>
      <c r="AO27" s="34">
        <f t="shared" si="210"/>
        <v>0</v>
      </c>
      <c r="AP27" s="34">
        <f t="shared" si="210"/>
        <v>0</v>
      </c>
      <c r="AQ27" s="34">
        <f t="shared" ref="AQ27" si="223">AQ52+AQ61</f>
        <v>0</v>
      </c>
      <c r="AR27" s="34">
        <f t="shared" si="210"/>
        <v>0</v>
      </c>
      <c r="AS27" s="34">
        <f t="shared" si="210"/>
        <v>0</v>
      </c>
      <c r="AT27" s="34">
        <f t="shared" ref="AT27" si="224">AT52+AT61</f>
        <v>0</v>
      </c>
      <c r="AU27" s="34">
        <f t="shared" si="210"/>
        <v>0</v>
      </c>
      <c r="AV27" s="34">
        <f t="shared" si="210"/>
        <v>0</v>
      </c>
      <c r="AW27" s="34">
        <f t="shared" ref="AW27" si="225">AW52+AW61</f>
        <v>0</v>
      </c>
      <c r="AX27" s="34">
        <f t="shared" si="210"/>
        <v>0</v>
      </c>
      <c r="AY27" s="34">
        <f t="shared" si="210"/>
        <v>0</v>
      </c>
      <c r="AZ27" s="34">
        <f t="shared" ref="AZ27" si="226">AZ52+AZ61</f>
        <v>0</v>
      </c>
      <c r="BA27" s="34">
        <f t="shared" si="210"/>
        <v>0</v>
      </c>
      <c r="BB27" s="34">
        <f t="shared" si="210"/>
        <v>0</v>
      </c>
      <c r="BC27" s="34">
        <f t="shared" ref="BC27" si="227">BC52+BC61</f>
        <v>0</v>
      </c>
      <c r="BD27" s="34">
        <f t="shared" si="210"/>
        <v>0</v>
      </c>
      <c r="BE27" s="34">
        <f t="shared" si="210"/>
        <v>0</v>
      </c>
      <c r="BF27" s="34">
        <f t="shared" ref="BF27" si="228">BF52+BF61</f>
        <v>0</v>
      </c>
      <c r="BG27" s="34">
        <f t="shared" si="210"/>
        <v>0</v>
      </c>
      <c r="BH27" s="34">
        <f t="shared" si="210"/>
        <v>0</v>
      </c>
      <c r="BI27" s="34">
        <f t="shared" ref="BI27" si="229">BI52+BI61</f>
        <v>0</v>
      </c>
      <c r="BJ27" s="34">
        <f t="shared" si="210"/>
        <v>0</v>
      </c>
      <c r="BK27" s="34">
        <f t="shared" si="210"/>
        <v>0</v>
      </c>
      <c r="BL27" s="34">
        <f t="shared" ref="BL27" si="230">BL52+BL61</f>
        <v>0</v>
      </c>
      <c r="BM27" s="34">
        <f t="shared" si="210"/>
        <v>9000</v>
      </c>
      <c r="BN27" s="34">
        <f t="shared" si="210"/>
        <v>0</v>
      </c>
      <c r="BO27" s="34">
        <f t="shared" ref="BO27" si="231">BO52+BO61</f>
        <v>9000</v>
      </c>
      <c r="BP27" s="34">
        <f t="shared" ref="BP27:DZ27" si="232">BP52+BP61</f>
        <v>170877</v>
      </c>
      <c r="BQ27" s="34">
        <f t="shared" si="232"/>
        <v>0</v>
      </c>
      <c r="BR27" s="34">
        <f t="shared" si="232"/>
        <v>170877</v>
      </c>
      <c r="BS27" s="34">
        <f t="shared" si="232"/>
        <v>65914</v>
      </c>
      <c r="BT27" s="34">
        <f t="shared" si="232"/>
        <v>0</v>
      </c>
      <c r="BU27" s="34">
        <f t="shared" si="232"/>
        <v>65914</v>
      </c>
      <c r="BV27" s="34">
        <f t="shared" si="232"/>
        <v>0</v>
      </c>
      <c r="BW27" s="34">
        <f t="shared" si="232"/>
        <v>0</v>
      </c>
      <c r="BX27" s="34">
        <f t="shared" si="232"/>
        <v>0</v>
      </c>
      <c r="BY27" s="34">
        <f t="shared" si="232"/>
        <v>6964</v>
      </c>
      <c r="BZ27" s="34">
        <f t="shared" si="232"/>
        <v>0</v>
      </c>
      <c r="CA27" s="34">
        <f t="shared" si="232"/>
        <v>6964</v>
      </c>
      <c r="CB27" s="34">
        <f t="shared" si="232"/>
        <v>0</v>
      </c>
      <c r="CC27" s="34">
        <f t="shared" si="232"/>
        <v>0</v>
      </c>
      <c r="CD27" s="34">
        <f t="shared" si="232"/>
        <v>0</v>
      </c>
      <c r="CE27" s="34">
        <f t="shared" si="232"/>
        <v>2399449</v>
      </c>
      <c r="CF27" s="34">
        <f t="shared" si="232"/>
        <v>-29101</v>
      </c>
      <c r="CG27" s="34">
        <f t="shared" si="232"/>
        <v>2370348</v>
      </c>
      <c r="CH27" s="34">
        <f t="shared" si="232"/>
        <v>0</v>
      </c>
      <c r="CI27" s="34">
        <f t="shared" si="232"/>
        <v>0</v>
      </c>
      <c r="CJ27" s="34">
        <f t="shared" si="232"/>
        <v>0</v>
      </c>
      <c r="CK27" s="34">
        <f t="shared" si="232"/>
        <v>0</v>
      </c>
      <c r="CL27" s="34">
        <f t="shared" si="232"/>
        <v>0</v>
      </c>
      <c r="CM27" s="34">
        <f t="shared" si="232"/>
        <v>0</v>
      </c>
      <c r="CN27" s="34">
        <f t="shared" si="232"/>
        <v>429169</v>
      </c>
      <c r="CO27" s="34">
        <f t="shared" si="232"/>
        <v>0</v>
      </c>
      <c r="CP27" s="34">
        <f t="shared" si="232"/>
        <v>429169</v>
      </c>
      <c r="CQ27" s="34">
        <f t="shared" si="232"/>
        <v>0</v>
      </c>
      <c r="CR27" s="34">
        <f t="shared" si="232"/>
        <v>0</v>
      </c>
      <c r="CS27" s="34">
        <f t="shared" si="232"/>
        <v>0</v>
      </c>
      <c r="CT27" s="34">
        <f t="shared" si="232"/>
        <v>0</v>
      </c>
      <c r="CU27" s="34">
        <f t="shared" si="232"/>
        <v>0</v>
      </c>
      <c r="CV27" s="34">
        <f t="shared" si="232"/>
        <v>0</v>
      </c>
      <c r="CW27" s="34">
        <f t="shared" si="232"/>
        <v>0</v>
      </c>
      <c r="CX27" s="34">
        <f t="shared" si="232"/>
        <v>0</v>
      </c>
      <c r="CY27" s="34">
        <f t="shared" si="232"/>
        <v>0</v>
      </c>
      <c r="CZ27" s="34">
        <f t="shared" si="232"/>
        <v>0</v>
      </c>
      <c r="DA27" s="34">
        <f t="shared" si="232"/>
        <v>0</v>
      </c>
      <c r="DB27" s="34">
        <f t="shared" si="232"/>
        <v>0</v>
      </c>
      <c r="DC27" s="34">
        <f t="shared" si="232"/>
        <v>240000</v>
      </c>
      <c r="DD27" s="34">
        <f t="shared" si="232"/>
        <v>0</v>
      </c>
      <c r="DE27" s="34">
        <f t="shared" si="232"/>
        <v>240000</v>
      </c>
      <c r="DF27" s="34">
        <f t="shared" si="232"/>
        <v>0</v>
      </c>
      <c r="DG27" s="34">
        <f t="shared" si="232"/>
        <v>0</v>
      </c>
      <c r="DH27" s="34">
        <f t="shared" si="232"/>
        <v>0</v>
      </c>
      <c r="DI27" s="34">
        <f t="shared" si="232"/>
        <v>0</v>
      </c>
      <c r="DJ27" s="34">
        <f t="shared" si="232"/>
        <v>11289</v>
      </c>
      <c r="DK27" s="34">
        <f t="shared" si="232"/>
        <v>11289</v>
      </c>
      <c r="DL27" s="34">
        <f t="shared" si="232"/>
        <v>0</v>
      </c>
      <c r="DM27" s="34">
        <f t="shared" si="232"/>
        <v>0</v>
      </c>
      <c r="DN27" s="34">
        <f t="shared" si="232"/>
        <v>0</v>
      </c>
      <c r="DO27" s="34">
        <f t="shared" si="232"/>
        <v>25897</v>
      </c>
      <c r="DP27" s="34">
        <f t="shared" si="232"/>
        <v>0</v>
      </c>
      <c r="DQ27" s="34">
        <f t="shared" si="232"/>
        <v>25897</v>
      </c>
      <c r="DR27" s="598">
        <f t="shared" si="232"/>
        <v>6708159</v>
      </c>
      <c r="DS27" s="598">
        <f t="shared" ref="DS27:DT27" si="233">DS52+DS61</f>
        <v>233188</v>
      </c>
      <c r="DT27" s="598">
        <f t="shared" si="233"/>
        <v>6941347</v>
      </c>
      <c r="DU27" s="34">
        <f t="shared" si="232"/>
        <v>0</v>
      </c>
      <c r="DV27" s="34">
        <f t="shared" si="232"/>
        <v>0</v>
      </c>
      <c r="DW27" s="34">
        <f t="shared" si="232"/>
        <v>0</v>
      </c>
      <c r="DX27" s="34">
        <f t="shared" si="232"/>
        <v>0</v>
      </c>
      <c r="DY27" s="34">
        <f t="shared" si="232"/>
        <v>0</v>
      </c>
      <c r="DZ27" s="34">
        <f t="shared" si="232"/>
        <v>0</v>
      </c>
      <c r="EA27" s="34">
        <f t="shared" ref="EA27:GL27" si="234">EA52+EA61</f>
        <v>0</v>
      </c>
      <c r="EB27" s="34">
        <f t="shared" si="234"/>
        <v>0</v>
      </c>
      <c r="EC27" s="34">
        <f t="shared" si="234"/>
        <v>0</v>
      </c>
      <c r="ED27" s="34">
        <f t="shared" si="234"/>
        <v>11419</v>
      </c>
      <c r="EE27" s="34">
        <f t="shared" si="234"/>
        <v>0</v>
      </c>
      <c r="EF27" s="34">
        <f t="shared" si="234"/>
        <v>11419</v>
      </c>
      <c r="EG27" s="34">
        <f t="shared" si="234"/>
        <v>0</v>
      </c>
      <c r="EH27" s="34">
        <f t="shared" si="234"/>
        <v>0</v>
      </c>
      <c r="EI27" s="34">
        <f t="shared" si="234"/>
        <v>0</v>
      </c>
      <c r="EJ27" s="34">
        <f t="shared" si="234"/>
        <v>23407</v>
      </c>
      <c r="EK27" s="34">
        <f t="shared" si="234"/>
        <v>0</v>
      </c>
      <c r="EL27" s="34">
        <f t="shared" si="234"/>
        <v>23407</v>
      </c>
      <c r="EM27" s="34">
        <f t="shared" si="234"/>
        <v>0</v>
      </c>
      <c r="EN27" s="34">
        <f t="shared" si="234"/>
        <v>0</v>
      </c>
      <c r="EO27" s="34">
        <f t="shared" si="234"/>
        <v>0</v>
      </c>
      <c r="EP27" s="34">
        <f t="shared" si="234"/>
        <v>77037</v>
      </c>
      <c r="EQ27" s="34">
        <f t="shared" si="234"/>
        <v>-485</v>
      </c>
      <c r="ER27" s="34">
        <f t="shared" si="234"/>
        <v>76552</v>
      </c>
      <c r="ES27" s="34">
        <f t="shared" si="234"/>
        <v>26654</v>
      </c>
      <c r="ET27" s="34">
        <f t="shared" si="234"/>
        <v>7</v>
      </c>
      <c r="EU27" s="34">
        <f t="shared" si="234"/>
        <v>26661</v>
      </c>
      <c r="EV27" s="598">
        <f t="shared" si="234"/>
        <v>138517</v>
      </c>
      <c r="EW27" s="598">
        <f t="shared" ref="EW27:EX27" si="235">EW52+EW61</f>
        <v>-478</v>
      </c>
      <c r="EX27" s="598">
        <f t="shared" si="235"/>
        <v>138039</v>
      </c>
      <c r="EY27" s="34">
        <f t="shared" si="234"/>
        <v>72876</v>
      </c>
      <c r="EZ27" s="34">
        <f t="shared" si="234"/>
        <v>1127</v>
      </c>
      <c r="FA27" s="34">
        <f t="shared" si="234"/>
        <v>74003</v>
      </c>
      <c r="FB27" s="34">
        <f t="shared" si="234"/>
        <v>4512</v>
      </c>
      <c r="FC27" s="34">
        <f t="shared" si="234"/>
        <v>-386</v>
      </c>
      <c r="FD27" s="34">
        <f t="shared" si="234"/>
        <v>4126</v>
      </c>
      <c r="FE27" s="34">
        <f t="shared" si="234"/>
        <v>2696</v>
      </c>
      <c r="FF27" s="34">
        <f t="shared" si="234"/>
        <v>-23</v>
      </c>
      <c r="FG27" s="34">
        <f t="shared" si="234"/>
        <v>2673</v>
      </c>
      <c r="FH27" s="34">
        <f t="shared" si="234"/>
        <v>585128</v>
      </c>
      <c r="FI27" s="34">
        <f t="shared" si="234"/>
        <v>2201</v>
      </c>
      <c r="FJ27" s="34">
        <f t="shared" si="234"/>
        <v>587329</v>
      </c>
      <c r="FK27" s="34">
        <f t="shared" si="234"/>
        <v>5364</v>
      </c>
      <c r="FL27" s="34">
        <f t="shared" si="234"/>
        <v>-46</v>
      </c>
      <c r="FM27" s="34">
        <f t="shared" si="234"/>
        <v>5318</v>
      </c>
      <c r="FN27" s="34">
        <f t="shared" si="234"/>
        <v>26011</v>
      </c>
      <c r="FO27" s="34">
        <f t="shared" si="234"/>
        <v>-8</v>
      </c>
      <c r="FP27" s="34">
        <f t="shared" si="234"/>
        <v>26003</v>
      </c>
      <c r="FQ27" s="34">
        <f t="shared" si="234"/>
        <v>13707</v>
      </c>
      <c r="FR27" s="34">
        <f t="shared" si="234"/>
        <v>275</v>
      </c>
      <c r="FS27" s="34">
        <f t="shared" si="234"/>
        <v>13982</v>
      </c>
      <c r="FT27" s="34">
        <f t="shared" si="234"/>
        <v>8140</v>
      </c>
      <c r="FU27" s="34">
        <f t="shared" si="234"/>
        <v>-50</v>
      </c>
      <c r="FV27" s="34">
        <f t="shared" si="234"/>
        <v>8090</v>
      </c>
      <c r="FW27" s="34">
        <f t="shared" si="234"/>
        <v>5785</v>
      </c>
      <c r="FX27" s="34">
        <f t="shared" si="234"/>
        <v>-27</v>
      </c>
      <c r="FY27" s="34">
        <f t="shared" si="234"/>
        <v>5758</v>
      </c>
      <c r="FZ27" s="34">
        <f t="shared" si="234"/>
        <v>18247</v>
      </c>
      <c r="GA27" s="34">
        <f t="shared" si="234"/>
        <v>-17</v>
      </c>
      <c r="GB27" s="34">
        <f t="shared" si="234"/>
        <v>18230</v>
      </c>
      <c r="GC27" s="34">
        <f t="shared" si="234"/>
        <v>2003</v>
      </c>
      <c r="GD27" s="34">
        <f t="shared" si="234"/>
        <v>-14</v>
      </c>
      <c r="GE27" s="34">
        <f t="shared" si="234"/>
        <v>1989</v>
      </c>
      <c r="GF27" s="34">
        <f t="shared" si="234"/>
        <v>4083</v>
      </c>
      <c r="GG27" s="34">
        <f t="shared" si="234"/>
        <v>312</v>
      </c>
      <c r="GH27" s="34">
        <f t="shared" si="234"/>
        <v>4395</v>
      </c>
      <c r="GI27" s="34">
        <f t="shared" si="234"/>
        <v>2124</v>
      </c>
      <c r="GJ27" s="34">
        <f t="shared" si="234"/>
        <v>-15</v>
      </c>
      <c r="GK27" s="34">
        <f t="shared" si="234"/>
        <v>2109</v>
      </c>
      <c r="GL27" s="598">
        <f t="shared" si="234"/>
        <v>750676</v>
      </c>
      <c r="GM27" s="598">
        <f t="shared" ref="GM27:GN27" si="236">GM52+GM61</f>
        <v>3329</v>
      </c>
      <c r="GN27" s="598">
        <f t="shared" si="236"/>
        <v>754005</v>
      </c>
      <c r="GO27" s="34">
        <f t="shared" ref="GO27:HA27" si="237">GO52+GO61</f>
        <v>127123</v>
      </c>
      <c r="GP27" s="34">
        <f t="shared" si="237"/>
        <v>516</v>
      </c>
      <c r="GQ27" s="34">
        <f t="shared" si="237"/>
        <v>127639</v>
      </c>
      <c r="GR27" s="34">
        <f t="shared" si="237"/>
        <v>51951</v>
      </c>
      <c r="GS27" s="34">
        <f t="shared" si="237"/>
        <v>0</v>
      </c>
      <c r="GT27" s="34">
        <f t="shared" si="237"/>
        <v>51951</v>
      </c>
      <c r="GU27" s="34">
        <f t="shared" si="237"/>
        <v>128220</v>
      </c>
      <c r="GV27" s="34">
        <f t="shared" si="237"/>
        <v>18052</v>
      </c>
      <c r="GW27" s="34">
        <f t="shared" si="237"/>
        <v>146272</v>
      </c>
      <c r="GX27" s="34">
        <f t="shared" si="237"/>
        <v>1057970</v>
      </c>
      <c r="GY27" s="34">
        <f t="shared" ref="GY27:GZ27" si="238">GY52+GY61</f>
        <v>21897</v>
      </c>
      <c r="GZ27" s="621">
        <f t="shared" si="238"/>
        <v>1079867</v>
      </c>
      <c r="HA27" s="629">
        <f t="shared" si="237"/>
        <v>7904646</v>
      </c>
      <c r="HB27" s="34">
        <f t="shared" ref="HB27:HC27" si="239">HB52+HB61</f>
        <v>254607</v>
      </c>
      <c r="HC27" s="118">
        <f t="shared" si="239"/>
        <v>8159253</v>
      </c>
    </row>
    <row r="28" spans="1:211" s="12" customFormat="1" x14ac:dyDescent="0.2">
      <c r="A28" s="110" t="s">
        <v>395</v>
      </c>
      <c r="B28" s="32">
        <f>B29+B35+B36+B37</f>
        <v>0</v>
      </c>
      <c r="C28" s="32">
        <f t="shared" ref="C28:BO28" si="240">C29+C35+C36+C37</f>
        <v>0</v>
      </c>
      <c r="D28" s="32">
        <f t="shared" si="240"/>
        <v>0</v>
      </c>
      <c r="E28" s="32">
        <f t="shared" si="240"/>
        <v>0</v>
      </c>
      <c r="F28" s="32">
        <f t="shared" si="240"/>
        <v>0</v>
      </c>
      <c r="G28" s="32">
        <f t="shared" si="240"/>
        <v>0</v>
      </c>
      <c r="H28" s="32">
        <f t="shared" si="240"/>
        <v>0</v>
      </c>
      <c r="I28" s="32">
        <f t="shared" si="240"/>
        <v>0</v>
      </c>
      <c r="J28" s="32">
        <f t="shared" si="240"/>
        <v>0</v>
      </c>
      <c r="K28" s="32">
        <f t="shared" si="240"/>
        <v>0</v>
      </c>
      <c r="L28" s="32">
        <f t="shared" si="240"/>
        <v>0</v>
      </c>
      <c r="M28" s="32">
        <f t="shared" si="240"/>
        <v>0</v>
      </c>
      <c r="N28" s="32">
        <f t="shared" si="240"/>
        <v>0</v>
      </c>
      <c r="O28" s="32">
        <f t="shared" si="240"/>
        <v>0</v>
      </c>
      <c r="P28" s="32">
        <f t="shared" si="240"/>
        <v>0</v>
      </c>
      <c r="Q28" s="32">
        <f t="shared" si="240"/>
        <v>0</v>
      </c>
      <c r="R28" s="32">
        <f t="shared" si="240"/>
        <v>0</v>
      </c>
      <c r="S28" s="32">
        <f t="shared" si="240"/>
        <v>0</v>
      </c>
      <c r="T28" s="32">
        <f t="shared" si="240"/>
        <v>0</v>
      </c>
      <c r="U28" s="32">
        <f t="shared" si="240"/>
        <v>0</v>
      </c>
      <c r="V28" s="32">
        <f t="shared" si="240"/>
        <v>0</v>
      </c>
      <c r="W28" s="32">
        <f t="shared" si="240"/>
        <v>0</v>
      </c>
      <c r="X28" s="32">
        <f t="shared" si="240"/>
        <v>0</v>
      </c>
      <c r="Y28" s="32">
        <f t="shared" si="240"/>
        <v>0</v>
      </c>
      <c r="Z28" s="32">
        <f t="shared" si="240"/>
        <v>8467</v>
      </c>
      <c r="AA28" s="32">
        <f t="shared" si="240"/>
        <v>0</v>
      </c>
      <c r="AB28" s="32">
        <f t="shared" si="240"/>
        <v>8467</v>
      </c>
      <c r="AC28" s="32">
        <f t="shared" si="240"/>
        <v>84145</v>
      </c>
      <c r="AD28" s="32">
        <f t="shared" si="240"/>
        <v>0</v>
      </c>
      <c r="AE28" s="32">
        <f t="shared" si="240"/>
        <v>84145</v>
      </c>
      <c r="AF28" s="32">
        <f t="shared" si="240"/>
        <v>0</v>
      </c>
      <c r="AG28" s="32">
        <f t="shared" si="240"/>
        <v>0</v>
      </c>
      <c r="AH28" s="32">
        <f t="shared" si="240"/>
        <v>0</v>
      </c>
      <c r="AI28" s="32">
        <f t="shared" si="240"/>
        <v>0</v>
      </c>
      <c r="AJ28" s="32">
        <f t="shared" si="240"/>
        <v>1000</v>
      </c>
      <c r="AK28" s="32">
        <f t="shared" si="240"/>
        <v>1000</v>
      </c>
      <c r="AL28" s="32">
        <f t="shared" si="240"/>
        <v>0</v>
      </c>
      <c r="AM28" s="32">
        <f t="shared" si="240"/>
        <v>0</v>
      </c>
      <c r="AN28" s="32">
        <f t="shared" si="240"/>
        <v>0</v>
      </c>
      <c r="AO28" s="32">
        <f t="shared" si="240"/>
        <v>0</v>
      </c>
      <c r="AP28" s="32">
        <f t="shared" si="240"/>
        <v>0</v>
      </c>
      <c r="AQ28" s="32">
        <f t="shared" si="240"/>
        <v>0</v>
      </c>
      <c r="AR28" s="32">
        <f t="shared" si="240"/>
        <v>0</v>
      </c>
      <c r="AS28" s="32">
        <f t="shared" si="240"/>
        <v>0</v>
      </c>
      <c r="AT28" s="32">
        <f t="shared" si="240"/>
        <v>0</v>
      </c>
      <c r="AU28" s="32">
        <f t="shared" si="240"/>
        <v>0</v>
      </c>
      <c r="AV28" s="32">
        <f t="shared" si="240"/>
        <v>0</v>
      </c>
      <c r="AW28" s="32">
        <f t="shared" si="240"/>
        <v>0</v>
      </c>
      <c r="AX28" s="32">
        <f t="shared" si="240"/>
        <v>0</v>
      </c>
      <c r="AY28" s="32">
        <f t="shared" si="240"/>
        <v>0</v>
      </c>
      <c r="AZ28" s="32">
        <f t="shared" si="240"/>
        <v>0</v>
      </c>
      <c r="BA28" s="32">
        <f t="shared" si="240"/>
        <v>0</v>
      </c>
      <c r="BB28" s="32">
        <f t="shared" si="240"/>
        <v>0</v>
      </c>
      <c r="BC28" s="32">
        <f t="shared" si="240"/>
        <v>0</v>
      </c>
      <c r="BD28" s="32">
        <f t="shared" si="240"/>
        <v>0</v>
      </c>
      <c r="BE28" s="32">
        <f t="shared" si="240"/>
        <v>0</v>
      </c>
      <c r="BF28" s="32">
        <f t="shared" si="240"/>
        <v>0</v>
      </c>
      <c r="BG28" s="32">
        <f t="shared" si="240"/>
        <v>0</v>
      </c>
      <c r="BH28" s="32">
        <f t="shared" si="240"/>
        <v>0</v>
      </c>
      <c r="BI28" s="32">
        <f t="shared" si="240"/>
        <v>0</v>
      </c>
      <c r="BJ28" s="32">
        <f t="shared" si="240"/>
        <v>0</v>
      </c>
      <c r="BK28" s="32">
        <f t="shared" si="240"/>
        <v>0</v>
      </c>
      <c r="BL28" s="32">
        <f t="shared" si="240"/>
        <v>0</v>
      </c>
      <c r="BM28" s="32">
        <f t="shared" si="240"/>
        <v>9000</v>
      </c>
      <c r="BN28" s="32">
        <f t="shared" si="240"/>
        <v>0</v>
      </c>
      <c r="BO28" s="32">
        <f t="shared" si="240"/>
        <v>9000</v>
      </c>
      <c r="BP28" s="32">
        <f t="shared" ref="BP28:DZ28" si="241">BP29+BP35+BP36+BP37</f>
        <v>170877</v>
      </c>
      <c r="BQ28" s="32">
        <f t="shared" si="241"/>
        <v>0</v>
      </c>
      <c r="BR28" s="32">
        <f t="shared" si="241"/>
        <v>170877</v>
      </c>
      <c r="BS28" s="32">
        <f t="shared" si="241"/>
        <v>65914</v>
      </c>
      <c r="BT28" s="32">
        <f t="shared" si="241"/>
        <v>0</v>
      </c>
      <c r="BU28" s="32">
        <f t="shared" si="241"/>
        <v>65914</v>
      </c>
      <c r="BV28" s="32">
        <f t="shared" si="241"/>
        <v>0</v>
      </c>
      <c r="BW28" s="32">
        <f t="shared" si="241"/>
        <v>0</v>
      </c>
      <c r="BX28" s="32">
        <f t="shared" si="241"/>
        <v>0</v>
      </c>
      <c r="BY28" s="32">
        <f t="shared" si="241"/>
        <v>6964</v>
      </c>
      <c r="BZ28" s="32">
        <f t="shared" si="241"/>
        <v>0</v>
      </c>
      <c r="CA28" s="32">
        <f t="shared" si="241"/>
        <v>6964</v>
      </c>
      <c r="CB28" s="32">
        <f t="shared" si="241"/>
        <v>0</v>
      </c>
      <c r="CC28" s="32">
        <f t="shared" si="241"/>
        <v>0</v>
      </c>
      <c r="CD28" s="32">
        <f t="shared" si="241"/>
        <v>0</v>
      </c>
      <c r="CE28" s="32">
        <f t="shared" si="241"/>
        <v>306159</v>
      </c>
      <c r="CF28" s="32">
        <f t="shared" si="241"/>
        <v>-117418</v>
      </c>
      <c r="CG28" s="32">
        <f t="shared" si="241"/>
        <v>188741</v>
      </c>
      <c r="CH28" s="32">
        <f t="shared" si="241"/>
        <v>0</v>
      </c>
      <c r="CI28" s="32">
        <f t="shared" si="241"/>
        <v>0</v>
      </c>
      <c r="CJ28" s="32">
        <f t="shared" si="241"/>
        <v>0</v>
      </c>
      <c r="CK28" s="32">
        <f t="shared" si="241"/>
        <v>0</v>
      </c>
      <c r="CL28" s="32">
        <f t="shared" si="241"/>
        <v>0</v>
      </c>
      <c r="CM28" s="32">
        <f t="shared" si="241"/>
        <v>0</v>
      </c>
      <c r="CN28" s="32">
        <f t="shared" si="241"/>
        <v>379019</v>
      </c>
      <c r="CO28" s="32">
        <f t="shared" si="241"/>
        <v>0</v>
      </c>
      <c r="CP28" s="32">
        <f t="shared" si="241"/>
        <v>379019</v>
      </c>
      <c r="CQ28" s="32">
        <f t="shared" si="241"/>
        <v>0</v>
      </c>
      <c r="CR28" s="32">
        <f t="shared" si="241"/>
        <v>0</v>
      </c>
      <c r="CS28" s="32">
        <f t="shared" si="241"/>
        <v>0</v>
      </c>
      <c r="CT28" s="32">
        <f t="shared" si="241"/>
        <v>0</v>
      </c>
      <c r="CU28" s="32">
        <f t="shared" si="241"/>
        <v>0</v>
      </c>
      <c r="CV28" s="32">
        <f t="shared" si="241"/>
        <v>0</v>
      </c>
      <c r="CW28" s="32">
        <f t="shared" si="241"/>
        <v>0</v>
      </c>
      <c r="CX28" s="32">
        <f t="shared" si="241"/>
        <v>0</v>
      </c>
      <c r="CY28" s="32">
        <f t="shared" si="241"/>
        <v>0</v>
      </c>
      <c r="CZ28" s="32">
        <f t="shared" si="241"/>
        <v>0</v>
      </c>
      <c r="DA28" s="32">
        <f t="shared" si="241"/>
        <v>0</v>
      </c>
      <c r="DB28" s="32">
        <f t="shared" si="241"/>
        <v>0</v>
      </c>
      <c r="DC28" s="32">
        <f t="shared" si="241"/>
        <v>0</v>
      </c>
      <c r="DD28" s="32">
        <f t="shared" si="241"/>
        <v>0</v>
      </c>
      <c r="DE28" s="32">
        <f t="shared" si="241"/>
        <v>0</v>
      </c>
      <c r="DF28" s="32">
        <f t="shared" si="241"/>
        <v>0</v>
      </c>
      <c r="DG28" s="32">
        <f t="shared" si="241"/>
        <v>0</v>
      </c>
      <c r="DH28" s="32">
        <f t="shared" si="241"/>
        <v>0</v>
      </c>
      <c r="DI28" s="32">
        <f t="shared" si="241"/>
        <v>0</v>
      </c>
      <c r="DJ28" s="32">
        <f t="shared" si="241"/>
        <v>11289</v>
      </c>
      <c r="DK28" s="32">
        <f t="shared" si="241"/>
        <v>11289</v>
      </c>
      <c r="DL28" s="32">
        <f t="shared" si="241"/>
        <v>0</v>
      </c>
      <c r="DM28" s="32">
        <f t="shared" si="241"/>
        <v>0</v>
      </c>
      <c r="DN28" s="32">
        <f t="shared" si="241"/>
        <v>0</v>
      </c>
      <c r="DO28" s="32">
        <f t="shared" si="241"/>
        <v>25897</v>
      </c>
      <c r="DP28" s="32">
        <f t="shared" si="241"/>
        <v>0</v>
      </c>
      <c r="DQ28" s="32">
        <f t="shared" si="241"/>
        <v>25897</v>
      </c>
      <c r="DR28" s="594">
        <f t="shared" si="241"/>
        <v>1056442</v>
      </c>
      <c r="DS28" s="594">
        <f t="shared" ref="DS28" si="242">DS29+DS35+DS36+DS37</f>
        <v>-105129</v>
      </c>
      <c r="DT28" s="594">
        <f t="shared" ref="DT28" si="243">DT29+DT35+DT36+DT37</f>
        <v>951313</v>
      </c>
      <c r="DU28" s="32">
        <f t="shared" si="241"/>
        <v>0</v>
      </c>
      <c r="DV28" s="32">
        <f t="shared" si="241"/>
        <v>0</v>
      </c>
      <c r="DW28" s="32">
        <f t="shared" si="241"/>
        <v>0</v>
      </c>
      <c r="DX28" s="32">
        <f t="shared" si="241"/>
        <v>0</v>
      </c>
      <c r="DY28" s="32">
        <f t="shared" si="241"/>
        <v>0</v>
      </c>
      <c r="DZ28" s="32">
        <f t="shared" si="241"/>
        <v>0</v>
      </c>
      <c r="EA28" s="32">
        <f t="shared" ref="EA28:GL28" si="244">EA29+EA35+EA36+EA37</f>
        <v>0</v>
      </c>
      <c r="EB28" s="32">
        <f t="shared" si="244"/>
        <v>0</v>
      </c>
      <c r="EC28" s="32">
        <f t="shared" si="244"/>
        <v>0</v>
      </c>
      <c r="ED28" s="32">
        <f t="shared" si="244"/>
        <v>1428</v>
      </c>
      <c r="EE28" s="32">
        <f t="shared" si="244"/>
        <v>0</v>
      </c>
      <c r="EF28" s="32">
        <f t="shared" si="244"/>
        <v>1428</v>
      </c>
      <c r="EG28" s="32">
        <f t="shared" si="244"/>
        <v>0</v>
      </c>
      <c r="EH28" s="32">
        <f t="shared" si="244"/>
        <v>0</v>
      </c>
      <c r="EI28" s="32">
        <f t="shared" si="244"/>
        <v>0</v>
      </c>
      <c r="EJ28" s="32">
        <f t="shared" si="244"/>
        <v>625</v>
      </c>
      <c r="EK28" s="32">
        <f t="shared" si="244"/>
        <v>0</v>
      </c>
      <c r="EL28" s="32">
        <f t="shared" si="244"/>
        <v>625</v>
      </c>
      <c r="EM28" s="32">
        <f t="shared" si="244"/>
        <v>0</v>
      </c>
      <c r="EN28" s="32">
        <f t="shared" si="244"/>
        <v>0</v>
      </c>
      <c r="EO28" s="32">
        <f t="shared" si="244"/>
        <v>0</v>
      </c>
      <c r="EP28" s="32">
        <f t="shared" si="244"/>
        <v>22947</v>
      </c>
      <c r="EQ28" s="32">
        <f t="shared" si="244"/>
        <v>0</v>
      </c>
      <c r="ER28" s="32">
        <f t="shared" si="244"/>
        <v>22947</v>
      </c>
      <c r="ES28" s="32">
        <f t="shared" si="244"/>
        <v>7282</v>
      </c>
      <c r="ET28" s="32">
        <f t="shared" si="244"/>
        <v>0</v>
      </c>
      <c r="EU28" s="32">
        <f t="shared" si="244"/>
        <v>7282</v>
      </c>
      <c r="EV28" s="594">
        <f t="shared" si="244"/>
        <v>32282</v>
      </c>
      <c r="EW28" s="594">
        <f t="shared" ref="EW28:EX28" si="245">EW29+EW35+EW36+EW37</f>
        <v>0</v>
      </c>
      <c r="EX28" s="594">
        <f t="shared" si="245"/>
        <v>32282</v>
      </c>
      <c r="EY28" s="32">
        <f t="shared" si="244"/>
        <v>3000</v>
      </c>
      <c r="EZ28" s="32">
        <f t="shared" si="244"/>
        <v>0</v>
      </c>
      <c r="FA28" s="32">
        <f t="shared" si="244"/>
        <v>3000</v>
      </c>
      <c r="FB28" s="32">
        <f t="shared" si="244"/>
        <v>0</v>
      </c>
      <c r="FC28" s="32">
        <f t="shared" si="244"/>
        <v>0</v>
      </c>
      <c r="FD28" s="32">
        <f t="shared" si="244"/>
        <v>0</v>
      </c>
      <c r="FE28" s="32">
        <f t="shared" si="244"/>
        <v>0</v>
      </c>
      <c r="FF28" s="32">
        <f t="shared" si="244"/>
        <v>0</v>
      </c>
      <c r="FG28" s="32">
        <f t="shared" si="244"/>
        <v>0</v>
      </c>
      <c r="FH28" s="32">
        <f t="shared" si="244"/>
        <v>1097</v>
      </c>
      <c r="FI28" s="32">
        <f t="shared" si="244"/>
        <v>132</v>
      </c>
      <c r="FJ28" s="32">
        <f t="shared" si="244"/>
        <v>1229</v>
      </c>
      <c r="FK28" s="32">
        <f t="shared" si="244"/>
        <v>0</v>
      </c>
      <c r="FL28" s="32">
        <f t="shared" si="244"/>
        <v>0</v>
      </c>
      <c r="FM28" s="32">
        <f t="shared" si="244"/>
        <v>0</v>
      </c>
      <c r="FN28" s="32">
        <f t="shared" si="244"/>
        <v>10165</v>
      </c>
      <c r="FO28" s="32">
        <f t="shared" si="244"/>
        <v>0</v>
      </c>
      <c r="FP28" s="32">
        <f t="shared" si="244"/>
        <v>10165</v>
      </c>
      <c r="FQ28" s="32">
        <f t="shared" si="244"/>
        <v>426</v>
      </c>
      <c r="FR28" s="32">
        <f t="shared" si="244"/>
        <v>0</v>
      </c>
      <c r="FS28" s="32">
        <f t="shared" si="244"/>
        <v>426</v>
      </c>
      <c r="FT28" s="32">
        <f t="shared" si="244"/>
        <v>534</v>
      </c>
      <c r="FU28" s="32">
        <f t="shared" si="244"/>
        <v>0</v>
      </c>
      <c r="FV28" s="32">
        <f t="shared" si="244"/>
        <v>534</v>
      </c>
      <c r="FW28" s="32">
        <f t="shared" si="244"/>
        <v>0</v>
      </c>
      <c r="FX28" s="32">
        <f t="shared" si="244"/>
        <v>0</v>
      </c>
      <c r="FY28" s="32">
        <f t="shared" si="244"/>
        <v>0</v>
      </c>
      <c r="FZ28" s="32">
        <f t="shared" si="244"/>
        <v>0</v>
      </c>
      <c r="GA28" s="32">
        <f t="shared" si="244"/>
        <v>0</v>
      </c>
      <c r="GB28" s="32">
        <f t="shared" si="244"/>
        <v>0</v>
      </c>
      <c r="GC28" s="32">
        <f t="shared" si="244"/>
        <v>0</v>
      </c>
      <c r="GD28" s="32">
        <f t="shared" si="244"/>
        <v>0</v>
      </c>
      <c r="GE28" s="32">
        <f t="shared" si="244"/>
        <v>0</v>
      </c>
      <c r="GF28" s="32">
        <f t="shared" si="244"/>
        <v>0</v>
      </c>
      <c r="GG28" s="32">
        <f t="shared" si="244"/>
        <v>0</v>
      </c>
      <c r="GH28" s="32">
        <f t="shared" si="244"/>
        <v>0</v>
      </c>
      <c r="GI28" s="32">
        <f t="shared" si="244"/>
        <v>0</v>
      </c>
      <c r="GJ28" s="32">
        <f t="shared" si="244"/>
        <v>0</v>
      </c>
      <c r="GK28" s="32">
        <f t="shared" si="244"/>
        <v>0</v>
      </c>
      <c r="GL28" s="594">
        <f t="shared" si="244"/>
        <v>15222</v>
      </c>
      <c r="GM28" s="594">
        <f t="shared" ref="GM28:GN28" si="246">GM29+GM35+GM36+GM37</f>
        <v>132</v>
      </c>
      <c r="GN28" s="594">
        <f t="shared" si="246"/>
        <v>15354</v>
      </c>
      <c r="GO28" s="32">
        <f t="shared" ref="GO28:HA28" si="247">GO29+GO35+GO36+GO37</f>
        <v>57184</v>
      </c>
      <c r="GP28" s="32">
        <f t="shared" si="247"/>
        <v>0</v>
      </c>
      <c r="GQ28" s="32">
        <f t="shared" si="247"/>
        <v>57184</v>
      </c>
      <c r="GR28" s="32">
        <f t="shared" si="247"/>
        <v>0</v>
      </c>
      <c r="GS28" s="32">
        <f t="shared" si="247"/>
        <v>0</v>
      </c>
      <c r="GT28" s="32">
        <f t="shared" si="247"/>
        <v>0</v>
      </c>
      <c r="GU28" s="32">
        <f t="shared" si="247"/>
        <v>0</v>
      </c>
      <c r="GV28" s="32">
        <f t="shared" si="247"/>
        <v>56</v>
      </c>
      <c r="GW28" s="32">
        <f t="shared" si="247"/>
        <v>56</v>
      </c>
      <c r="GX28" s="32">
        <f t="shared" si="247"/>
        <v>72406</v>
      </c>
      <c r="GY28" s="32">
        <f t="shared" ref="GY28" si="248">GY29+GY35+GY36+GY37</f>
        <v>188</v>
      </c>
      <c r="GZ28" s="617">
        <f t="shared" ref="GZ28" si="249">GZ29+GZ35+GZ36+GZ37</f>
        <v>72594</v>
      </c>
      <c r="HA28" s="625">
        <f t="shared" si="247"/>
        <v>1161130</v>
      </c>
      <c r="HB28" s="32">
        <f t="shared" ref="HB28" si="250">HB29+HB35+HB36+HB37</f>
        <v>-104941</v>
      </c>
      <c r="HC28" s="111">
        <f t="shared" ref="HC28" si="251">HC29+HC35+HC36+HC37</f>
        <v>1056189</v>
      </c>
    </row>
    <row r="29" spans="1:211" s="12" customFormat="1" x14ac:dyDescent="0.2">
      <c r="A29" s="119" t="s">
        <v>396</v>
      </c>
      <c r="B29" s="5">
        <f>B30+B31+B32+B33+B34</f>
        <v>0</v>
      </c>
      <c r="C29" s="5">
        <f t="shared" ref="C29:BO29" si="252">C30+C31+C32+C33+C34</f>
        <v>0</v>
      </c>
      <c r="D29" s="5">
        <f t="shared" si="252"/>
        <v>0</v>
      </c>
      <c r="E29" s="5">
        <f t="shared" si="252"/>
        <v>0</v>
      </c>
      <c r="F29" s="5">
        <f t="shared" si="252"/>
        <v>0</v>
      </c>
      <c r="G29" s="5">
        <f t="shared" si="252"/>
        <v>0</v>
      </c>
      <c r="H29" s="5">
        <f t="shared" si="252"/>
        <v>0</v>
      </c>
      <c r="I29" s="5">
        <f t="shared" si="252"/>
        <v>0</v>
      </c>
      <c r="J29" s="5">
        <f t="shared" si="252"/>
        <v>0</v>
      </c>
      <c r="K29" s="5">
        <f t="shared" si="252"/>
        <v>0</v>
      </c>
      <c r="L29" s="5">
        <f t="shared" si="252"/>
        <v>0</v>
      </c>
      <c r="M29" s="5">
        <f t="shared" si="252"/>
        <v>0</v>
      </c>
      <c r="N29" s="5">
        <f t="shared" si="252"/>
        <v>0</v>
      </c>
      <c r="O29" s="5">
        <f t="shared" si="252"/>
        <v>0</v>
      </c>
      <c r="P29" s="5">
        <f t="shared" si="252"/>
        <v>0</v>
      </c>
      <c r="Q29" s="5">
        <f t="shared" si="252"/>
        <v>0</v>
      </c>
      <c r="R29" s="5">
        <f t="shared" si="252"/>
        <v>0</v>
      </c>
      <c r="S29" s="5">
        <f t="shared" si="252"/>
        <v>0</v>
      </c>
      <c r="T29" s="5">
        <f t="shared" si="252"/>
        <v>0</v>
      </c>
      <c r="U29" s="5">
        <f t="shared" si="252"/>
        <v>0</v>
      </c>
      <c r="V29" s="5">
        <f t="shared" si="252"/>
        <v>0</v>
      </c>
      <c r="W29" s="5">
        <f t="shared" si="252"/>
        <v>0</v>
      </c>
      <c r="X29" s="5">
        <f t="shared" si="252"/>
        <v>0</v>
      </c>
      <c r="Y29" s="5">
        <f t="shared" si="252"/>
        <v>0</v>
      </c>
      <c r="Z29" s="5">
        <f t="shared" si="252"/>
        <v>8467</v>
      </c>
      <c r="AA29" s="5">
        <f t="shared" si="252"/>
        <v>0</v>
      </c>
      <c r="AB29" s="5">
        <f t="shared" si="252"/>
        <v>8467</v>
      </c>
      <c r="AC29" s="5">
        <f t="shared" si="252"/>
        <v>84145</v>
      </c>
      <c r="AD29" s="5">
        <f t="shared" si="252"/>
        <v>0</v>
      </c>
      <c r="AE29" s="5">
        <f t="shared" si="252"/>
        <v>84145</v>
      </c>
      <c r="AF29" s="5">
        <f t="shared" si="252"/>
        <v>0</v>
      </c>
      <c r="AG29" s="5">
        <f t="shared" si="252"/>
        <v>0</v>
      </c>
      <c r="AH29" s="5">
        <f t="shared" si="252"/>
        <v>0</v>
      </c>
      <c r="AI29" s="5">
        <f t="shared" si="252"/>
        <v>0</v>
      </c>
      <c r="AJ29" s="5">
        <f t="shared" si="252"/>
        <v>1000</v>
      </c>
      <c r="AK29" s="5">
        <f t="shared" si="252"/>
        <v>1000</v>
      </c>
      <c r="AL29" s="5">
        <f t="shared" si="252"/>
        <v>0</v>
      </c>
      <c r="AM29" s="5">
        <f t="shared" si="252"/>
        <v>0</v>
      </c>
      <c r="AN29" s="5">
        <f t="shared" si="252"/>
        <v>0</v>
      </c>
      <c r="AO29" s="5">
        <f t="shared" si="252"/>
        <v>0</v>
      </c>
      <c r="AP29" s="5">
        <f t="shared" si="252"/>
        <v>0</v>
      </c>
      <c r="AQ29" s="5">
        <f t="shared" si="252"/>
        <v>0</v>
      </c>
      <c r="AR29" s="5">
        <f t="shared" si="252"/>
        <v>0</v>
      </c>
      <c r="AS29" s="5">
        <f t="shared" si="252"/>
        <v>0</v>
      </c>
      <c r="AT29" s="5">
        <f t="shared" si="252"/>
        <v>0</v>
      </c>
      <c r="AU29" s="5">
        <f t="shared" si="252"/>
        <v>0</v>
      </c>
      <c r="AV29" s="5">
        <f t="shared" si="252"/>
        <v>0</v>
      </c>
      <c r="AW29" s="5">
        <f t="shared" si="252"/>
        <v>0</v>
      </c>
      <c r="AX29" s="5">
        <f t="shared" si="252"/>
        <v>0</v>
      </c>
      <c r="AY29" s="5">
        <f t="shared" si="252"/>
        <v>0</v>
      </c>
      <c r="AZ29" s="5">
        <f t="shared" si="252"/>
        <v>0</v>
      </c>
      <c r="BA29" s="5">
        <f t="shared" si="252"/>
        <v>0</v>
      </c>
      <c r="BB29" s="5">
        <f t="shared" si="252"/>
        <v>0</v>
      </c>
      <c r="BC29" s="5">
        <f t="shared" si="252"/>
        <v>0</v>
      </c>
      <c r="BD29" s="5">
        <f t="shared" si="252"/>
        <v>0</v>
      </c>
      <c r="BE29" s="5">
        <f t="shared" si="252"/>
        <v>0</v>
      </c>
      <c r="BF29" s="5">
        <f t="shared" si="252"/>
        <v>0</v>
      </c>
      <c r="BG29" s="5">
        <f t="shared" si="252"/>
        <v>0</v>
      </c>
      <c r="BH29" s="5">
        <f t="shared" si="252"/>
        <v>0</v>
      </c>
      <c r="BI29" s="5">
        <f t="shared" si="252"/>
        <v>0</v>
      </c>
      <c r="BJ29" s="5">
        <f t="shared" si="252"/>
        <v>0</v>
      </c>
      <c r="BK29" s="5">
        <f t="shared" si="252"/>
        <v>0</v>
      </c>
      <c r="BL29" s="5">
        <f t="shared" si="252"/>
        <v>0</v>
      </c>
      <c r="BM29" s="5">
        <f t="shared" si="252"/>
        <v>9000</v>
      </c>
      <c r="BN29" s="5">
        <f t="shared" si="252"/>
        <v>0</v>
      </c>
      <c r="BO29" s="5">
        <f t="shared" si="252"/>
        <v>9000</v>
      </c>
      <c r="BP29" s="5">
        <f t="shared" ref="BP29:DZ29" si="253">BP30+BP31+BP32+BP33+BP34</f>
        <v>0</v>
      </c>
      <c r="BQ29" s="5">
        <f t="shared" si="253"/>
        <v>0</v>
      </c>
      <c r="BR29" s="5">
        <f t="shared" si="253"/>
        <v>0</v>
      </c>
      <c r="BS29" s="5">
        <f t="shared" si="253"/>
        <v>0</v>
      </c>
      <c r="BT29" s="5">
        <f t="shared" si="253"/>
        <v>0</v>
      </c>
      <c r="BU29" s="5">
        <f t="shared" si="253"/>
        <v>0</v>
      </c>
      <c r="BV29" s="5">
        <f t="shared" si="253"/>
        <v>0</v>
      </c>
      <c r="BW29" s="5">
        <f t="shared" si="253"/>
        <v>0</v>
      </c>
      <c r="BX29" s="5">
        <f t="shared" si="253"/>
        <v>0</v>
      </c>
      <c r="BY29" s="5">
        <f t="shared" si="253"/>
        <v>0</v>
      </c>
      <c r="BZ29" s="5">
        <f t="shared" si="253"/>
        <v>0</v>
      </c>
      <c r="CA29" s="5">
        <f t="shared" si="253"/>
        <v>0</v>
      </c>
      <c r="CB29" s="5">
        <f t="shared" si="253"/>
        <v>0</v>
      </c>
      <c r="CC29" s="5">
        <f t="shared" si="253"/>
        <v>0</v>
      </c>
      <c r="CD29" s="5">
        <f t="shared" si="253"/>
        <v>0</v>
      </c>
      <c r="CE29" s="5">
        <f t="shared" si="253"/>
        <v>0</v>
      </c>
      <c r="CF29" s="5">
        <f t="shared" si="253"/>
        <v>0</v>
      </c>
      <c r="CG29" s="5">
        <f t="shared" si="253"/>
        <v>0</v>
      </c>
      <c r="CH29" s="5">
        <f t="shared" si="253"/>
        <v>0</v>
      </c>
      <c r="CI29" s="5">
        <f t="shared" si="253"/>
        <v>0</v>
      </c>
      <c r="CJ29" s="5">
        <f t="shared" si="253"/>
        <v>0</v>
      </c>
      <c r="CK29" s="5">
        <f t="shared" si="253"/>
        <v>0</v>
      </c>
      <c r="CL29" s="5">
        <f t="shared" si="253"/>
        <v>0</v>
      </c>
      <c r="CM29" s="5">
        <f t="shared" si="253"/>
        <v>0</v>
      </c>
      <c r="CN29" s="5">
        <f t="shared" si="253"/>
        <v>379019</v>
      </c>
      <c r="CO29" s="5">
        <f t="shared" si="253"/>
        <v>0</v>
      </c>
      <c r="CP29" s="5">
        <f t="shared" si="253"/>
        <v>379019</v>
      </c>
      <c r="CQ29" s="5">
        <f t="shared" si="253"/>
        <v>0</v>
      </c>
      <c r="CR29" s="5">
        <f t="shared" si="253"/>
        <v>0</v>
      </c>
      <c r="CS29" s="5">
        <f t="shared" si="253"/>
        <v>0</v>
      </c>
      <c r="CT29" s="5">
        <f t="shared" si="253"/>
        <v>0</v>
      </c>
      <c r="CU29" s="5">
        <f t="shared" si="253"/>
        <v>0</v>
      </c>
      <c r="CV29" s="5">
        <f t="shared" si="253"/>
        <v>0</v>
      </c>
      <c r="CW29" s="5">
        <f t="shared" si="253"/>
        <v>0</v>
      </c>
      <c r="CX29" s="5">
        <f t="shared" si="253"/>
        <v>0</v>
      </c>
      <c r="CY29" s="5">
        <f t="shared" si="253"/>
        <v>0</v>
      </c>
      <c r="CZ29" s="5">
        <f t="shared" si="253"/>
        <v>0</v>
      </c>
      <c r="DA29" s="5">
        <f t="shared" si="253"/>
        <v>0</v>
      </c>
      <c r="DB29" s="5">
        <f t="shared" si="253"/>
        <v>0</v>
      </c>
      <c r="DC29" s="5">
        <f t="shared" si="253"/>
        <v>0</v>
      </c>
      <c r="DD29" s="5">
        <f t="shared" si="253"/>
        <v>0</v>
      </c>
      <c r="DE29" s="5">
        <f t="shared" si="253"/>
        <v>0</v>
      </c>
      <c r="DF29" s="5">
        <f t="shared" si="253"/>
        <v>0</v>
      </c>
      <c r="DG29" s="5">
        <f t="shared" si="253"/>
        <v>0</v>
      </c>
      <c r="DH29" s="5">
        <f t="shared" si="253"/>
        <v>0</v>
      </c>
      <c r="DI29" s="5">
        <f t="shared" si="253"/>
        <v>0</v>
      </c>
      <c r="DJ29" s="5">
        <f t="shared" si="253"/>
        <v>0</v>
      </c>
      <c r="DK29" s="5">
        <f t="shared" si="253"/>
        <v>0</v>
      </c>
      <c r="DL29" s="5">
        <f t="shared" si="253"/>
        <v>0</v>
      </c>
      <c r="DM29" s="5">
        <f t="shared" si="253"/>
        <v>0</v>
      </c>
      <c r="DN29" s="5">
        <f t="shared" si="253"/>
        <v>0</v>
      </c>
      <c r="DO29" s="5">
        <f t="shared" si="253"/>
        <v>0</v>
      </c>
      <c r="DP29" s="5">
        <f t="shared" si="253"/>
        <v>0</v>
      </c>
      <c r="DQ29" s="5">
        <f t="shared" si="253"/>
        <v>0</v>
      </c>
      <c r="DR29" s="596">
        <f t="shared" si="253"/>
        <v>480631</v>
      </c>
      <c r="DS29" s="596">
        <f t="shared" ref="DS29" si="254">DS30+DS31+DS32+DS33+DS34</f>
        <v>1000</v>
      </c>
      <c r="DT29" s="596">
        <f t="shared" ref="DT29" si="255">DT30+DT31+DT32+DT33+DT34</f>
        <v>481631</v>
      </c>
      <c r="DU29" s="5">
        <f t="shared" si="253"/>
        <v>0</v>
      </c>
      <c r="DV29" s="5">
        <f t="shared" si="253"/>
        <v>0</v>
      </c>
      <c r="DW29" s="5">
        <f t="shared" si="253"/>
        <v>0</v>
      </c>
      <c r="DX29" s="5">
        <f t="shared" si="253"/>
        <v>0</v>
      </c>
      <c r="DY29" s="5">
        <f t="shared" si="253"/>
        <v>0</v>
      </c>
      <c r="DZ29" s="5">
        <f t="shared" si="253"/>
        <v>0</v>
      </c>
      <c r="EA29" s="5">
        <f t="shared" ref="EA29:GL29" si="256">EA30+EA31+EA32+EA33+EA34</f>
        <v>0</v>
      </c>
      <c r="EB29" s="5">
        <f t="shared" si="256"/>
        <v>0</v>
      </c>
      <c r="EC29" s="5">
        <f t="shared" si="256"/>
        <v>0</v>
      </c>
      <c r="ED29" s="5">
        <f t="shared" si="256"/>
        <v>1428</v>
      </c>
      <c r="EE29" s="5">
        <f t="shared" si="256"/>
        <v>0</v>
      </c>
      <c r="EF29" s="5">
        <f t="shared" si="256"/>
        <v>1428</v>
      </c>
      <c r="EG29" s="5">
        <f t="shared" si="256"/>
        <v>0</v>
      </c>
      <c r="EH29" s="5">
        <f t="shared" si="256"/>
        <v>0</v>
      </c>
      <c r="EI29" s="5">
        <f t="shared" si="256"/>
        <v>0</v>
      </c>
      <c r="EJ29" s="5">
        <f t="shared" si="256"/>
        <v>625</v>
      </c>
      <c r="EK29" s="5">
        <f t="shared" si="256"/>
        <v>0</v>
      </c>
      <c r="EL29" s="5">
        <f t="shared" si="256"/>
        <v>625</v>
      </c>
      <c r="EM29" s="5">
        <f t="shared" si="256"/>
        <v>0</v>
      </c>
      <c r="EN29" s="5">
        <f t="shared" si="256"/>
        <v>0</v>
      </c>
      <c r="EO29" s="5">
        <f t="shared" si="256"/>
        <v>0</v>
      </c>
      <c r="EP29" s="5">
        <f t="shared" si="256"/>
        <v>22947</v>
      </c>
      <c r="EQ29" s="5">
        <f t="shared" si="256"/>
        <v>0</v>
      </c>
      <c r="ER29" s="5">
        <f t="shared" si="256"/>
        <v>22947</v>
      </c>
      <c r="ES29" s="5">
        <f t="shared" si="256"/>
        <v>7282</v>
      </c>
      <c r="ET29" s="5">
        <f t="shared" si="256"/>
        <v>0</v>
      </c>
      <c r="EU29" s="5">
        <f t="shared" si="256"/>
        <v>7282</v>
      </c>
      <c r="EV29" s="596">
        <f t="shared" si="256"/>
        <v>32282</v>
      </c>
      <c r="EW29" s="596">
        <f t="shared" ref="EW29:EX29" si="257">EW30+EW31+EW32+EW33+EW34</f>
        <v>0</v>
      </c>
      <c r="EX29" s="596">
        <f t="shared" si="257"/>
        <v>32282</v>
      </c>
      <c r="EY29" s="5">
        <f t="shared" si="256"/>
        <v>0</v>
      </c>
      <c r="EZ29" s="5">
        <f t="shared" si="256"/>
        <v>0</v>
      </c>
      <c r="FA29" s="5">
        <f t="shared" si="256"/>
        <v>0</v>
      </c>
      <c r="FB29" s="5">
        <f t="shared" si="256"/>
        <v>0</v>
      </c>
      <c r="FC29" s="5">
        <f t="shared" si="256"/>
        <v>0</v>
      </c>
      <c r="FD29" s="5">
        <f t="shared" si="256"/>
        <v>0</v>
      </c>
      <c r="FE29" s="5">
        <f t="shared" si="256"/>
        <v>0</v>
      </c>
      <c r="FF29" s="5">
        <f t="shared" si="256"/>
        <v>0</v>
      </c>
      <c r="FG29" s="5">
        <f t="shared" si="256"/>
        <v>0</v>
      </c>
      <c r="FH29" s="5">
        <f t="shared" si="256"/>
        <v>0</v>
      </c>
      <c r="FI29" s="5">
        <f t="shared" si="256"/>
        <v>0</v>
      </c>
      <c r="FJ29" s="5">
        <f t="shared" si="256"/>
        <v>0</v>
      </c>
      <c r="FK29" s="5">
        <f t="shared" si="256"/>
        <v>0</v>
      </c>
      <c r="FL29" s="5">
        <f t="shared" si="256"/>
        <v>0</v>
      </c>
      <c r="FM29" s="5">
        <f t="shared" si="256"/>
        <v>0</v>
      </c>
      <c r="FN29" s="5">
        <f t="shared" si="256"/>
        <v>0</v>
      </c>
      <c r="FO29" s="5">
        <f t="shared" si="256"/>
        <v>0</v>
      </c>
      <c r="FP29" s="5">
        <f t="shared" si="256"/>
        <v>0</v>
      </c>
      <c r="FQ29" s="5">
        <f t="shared" si="256"/>
        <v>0</v>
      </c>
      <c r="FR29" s="5">
        <f t="shared" si="256"/>
        <v>0</v>
      </c>
      <c r="FS29" s="5">
        <f t="shared" si="256"/>
        <v>0</v>
      </c>
      <c r="FT29" s="5">
        <f t="shared" si="256"/>
        <v>0</v>
      </c>
      <c r="FU29" s="5">
        <f t="shared" si="256"/>
        <v>0</v>
      </c>
      <c r="FV29" s="5">
        <f t="shared" si="256"/>
        <v>0</v>
      </c>
      <c r="FW29" s="5">
        <f t="shared" si="256"/>
        <v>0</v>
      </c>
      <c r="FX29" s="5">
        <f t="shared" si="256"/>
        <v>0</v>
      </c>
      <c r="FY29" s="5">
        <f t="shared" si="256"/>
        <v>0</v>
      </c>
      <c r="FZ29" s="5">
        <f t="shared" si="256"/>
        <v>0</v>
      </c>
      <c r="GA29" s="5">
        <f t="shared" si="256"/>
        <v>0</v>
      </c>
      <c r="GB29" s="5">
        <f t="shared" si="256"/>
        <v>0</v>
      </c>
      <c r="GC29" s="5">
        <f t="shared" si="256"/>
        <v>0</v>
      </c>
      <c r="GD29" s="5">
        <f t="shared" si="256"/>
        <v>0</v>
      </c>
      <c r="GE29" s="5">
        <f t="shared" si="256"/>
        <v>0</v>
      </c>
      <c r="GF29" s="5">
        <f t="shared" si="256"/>
        <v>0</v>
      </c>
      <c r="GG29" s="5">
        <f t="shared" si="256"/>
        <v>0</v>
      </c>
      <c r="GH29" s="5">
        <f t="shared" si="256"/>
        <v>0</v>
      </c>
      <c r="GI29" s="5">
        <f t="shared" si="256"/>
        <v>0</v>
      </c>
      <c r="GJ29" s="5">
        <f t="shared" si="256"/>
        <v>0</v>
      </c>
      <c r="GK29" s="5">
        <f t="shared" si="256"/>
        <v>0</v>
      </c>
      <c r="GL29" s="596">
        <f t="shared" si="256"/>
        <v>0</v>
      </c>
      <c r="GM29" s="596">
        <f t="shared" ref="GM29:GN29" si="258">GM30+GM31+GM32+GM33+GM34</f>
        <v>0</v>
      </c>
      <c r="GN29" s="596">
        <f t="shared" si="258"/>
        <v>0</v>
      </c>
      <c r="GO29" s="5">
        <f t="shared" ref="GO29:HA29" si="259">GO30+GO31+GO32+GO33+GO34</f>
        <v>56493</v>
      </c>
      <c r="GP29" s="5">
        <f t="shared" si="259"/>
        <v>0</v>
      </c>
      <c r="GQ29" s="5">
        <f t="shared" si="259"/>
        <v>56493</v>
      </c>
      <c r="GR29" s="5">
        <f t="shared" si="259"/>
        <v>0</v>
      </c>
      <c r="GS29" s="5">
        <f t="shared" si="259"/>
        <v>0</v>
      </c>
      <c r="GT29" s="5">
        <f t="shared" si="259"/>
        <v>0</v>
      </c>
      <c r="GU29" s="5">
        <f t="shared" si="259"/>
        <v>0</v>
      </c>
      <c r="GV29" s="5">
        <f t="shared" si="259"/>
        <v>0</v>
      </c>
      <c r="GW29" s="5">
        <f t="shared" si="259"/>
        <v>0</v>
      </c>
      <c r="GX29" s="5">
        <f t="shared" si="259"/>
        <v>56493</v>
      </c>
      <c r="GY29" s="5">
        <f t="shared" ref="GY29" si="260">GY30+GY31+GY32+GY33+GY34</f>
        <v>0</v>
      </c>
      <c r="GZ29" s="619">
        <f t="shared" ref="GZ29" si="261">GZ30+GZ31+GZ32+GZ33+GZ34</f>
        <v>56493</v>
      </c>
      <c r="HA29" s="627">
        <f t="shared" si="259"/>
        <v>569406</v>
      </c>
      <c r="HB29" s="5">
        <f t="shared" ref="HB29" si="262">HB30+HB31+HB32+HB33+HB34</f>
        <v>1000</v>
      </c>
      <c r="HC29" s="115">
        <f t="shared" ref="HC29" si="263">HC30+HC31+HC32+HC33+HC34</f>
        <v>570406</v>
      </c>
    </row>
    <row r="30" spans="1:211" x14ac:dyDescent="0.2">
      <c r="A30" s="120" t="s">
        <v>397</v>
      </c>
      <c r="B30" s="6">
        <f>SUM([1]Önkormányzat!$G$251)</f>
        <v>0</v>
      </c>
      <c r="C30" s="6"/>
      <c r="D30" s="6">
        <f t="shared" ref="D30:D36" si="264">SUM(B30:C30)</f>
        <v>0</v>
      </c>
      <c r="E30" s="6">
        <f>SUM([1]Önkormányzat!$I$251)</f>
        <v>0</v>
      </c>
      <c r="F30" s="6"/>
      <c r="G30" s="6">
        <f t="shared" ref="G30:G36" si="265">SUM(E30:F30)</f>
        <v>0</v>
      </c>
      <c r="H30" s="6">
        <f>SUM([1]Önkormányzat!$K$251)</f>
        <v>0</v>
      </c>
      <c r="I30" s="6"/>
      <c r="J30" s="6">
        <f t="shared" ref="J30:J36" si="266">SUM(H30:I30)</f>
        <v>0</v>
      </c>
      <c r="K30" s="6">
        <f>SUM([1]Önkormányzat!$M$251)</f>
        <v>0</v>
      </c>
      <c r="L30" s="6"/>
      <c r="M30" s="6">
        <f t="shared" ref="M30:M36" si="267">SUM(K30:L30)</f>
        <v>0</v>
      </c>
      <c r="N30" s="6">
        <f>SUM([1]Önkormányzat!$R$251)</f>
        <v>0</v>
      </c>
      <c r="O30" s="6"/>
      <c r="P30" s="6">
        <f t="shared" ref="P30:P36" si="268">SUM(N30:O30)</f>
        <v>0</v>
      </c>
      <c r="Q30" s="6">
        <f>SUM([1]Önkormányzat!$AK$251)</f>
        <v>0</v>
      </c>
      <c r="R30" s="6"/>
      <c r="S30" s="6">
        <f t="shared" ref="S30:S36" si="269">SUM(Q30:R30)</f>
        <v>0</v>
      </c>
      <c r="T30" s="6">
        <f>SUM([1]Önkormányzat!$AO$251)</f>
        <v>0</v>
      </c>
      <c r="U30" s="6"/>
      <c r="V30" s="6">
        <f t="shared" ref="V30:V36" si="270">SUM(T30:U30)</f>
        <v>0</v>
      </c>
      <c r="W30" s="6"/>
      <c r="X30" s="6"/>
      <c r="Y30" s="6">
        <f t="shared" ref="Y30:Y36" si="271">SUM(W30:X30)</f>
        <v>0</v>
      </c>
      <c r="Z30" s="6">
        <f>SUM([1]Önkormányzat!$AV$251)</f>
        <v>0</v>
      </c>
      <c r="AA30" s="6"/>
      <c r="AB30" s="6">
        <f t="shared" ref="AB30:AB36" si="272">SUM(Z30:AA30)</f>
        <v>0</v>
      </c>
      <c r="AC30" s="6">
        <f>SUM([1]Önkormányzat!$BA$251)</f>
        <v>0</v>
      </c>
      <c r="AD30" s="6"/>
      <c r="AE30" s="6">
        <f t="shared" ref="AE30:AE36" si="273">SUM(AC30:AD30)</f>
        <v>0</v>
      </c>
      <c r="AF30" s="6">
        <f>SUM([1]Önkormányzat!$V$251)</f>
        <v>0</v>
      </c>
      <c r="AG30" s="6"/>
      <c r="AH30" s="6">
        <f t="shared" ref="AH30:AH36" si="274">SUM(AF30:AG30)</f>
        <v>0</v>
      </c>
      <c r="AI30" s="6">
        <f>SUM([1]Önkormányzat!$Z$251)</f>
        <v>0</v>
      </c>
      <c r="AJ30" s="6"/>
      <c r="AK30" s="6">
        <f t="shared" ref="AK30:AK36" si="275">SUM(AI30:AJ30)</f>
        <v>0</v>
      </c>
      <c r="AL30" s="6">
        <f>SUM([1]Önkormányzat!$BH$251)</f>
        <v>0</v>
      </c>
      <c r="AM30" s="6"/>
      <c r="AN30" s="6">
        <f t="shared" ref="AN30:AN36" si="276">SUM(AL30:AM30)</f>
        <v>0</v>
      </c>
      <c r="AO30" s="6">
        <f>SUM([1]Önkormányzat!$BO$251)</f>
        <v>0</v>
      </c>
      <c r="AP30" s="6"/>
      <c r="AQ30" s="6">
        <f t="shared" ref="AQ30:AQ36" si="277">SUM(AO30:AP30)</f>
        <v>0</v>
      </c>
      <c r="AR30" s="6">
        <f>SUM([1]Önkormányzat!$CC$251)</f>
        <v>0</v>
      </c>
      <c r="AS30" s="6"/>
      <c r="AT30" s="6">
        <f t="shared" ref="AT30:AT36" si="278">SUM(AR30:AS30)</f>
        <v>0</v>
      </c>
      <c r="AU30" s="6">
        <f>SUM([1]Önkormányzat!$CP$251)</f>
        <v>0</v>
      </c>
      <c r="AV30" s="6"/>
      <c r="AW30" s="6">
        <f t="shared" ref="AW30:AW36" si="279">SUM(AU30:AV30)</f>
        <v>0</v>
      </c>
      <c r="AX30" s="6">
        <f>SUM([1]Önkormányzat!$BS$251)</f>
        <v>0</v>
      </c>
      <c r="AY30" s="6"/>
      <c r="AZ30" s="6">
        <f t="shared" ref="AZ30:AZ36" si="280">SUM(AX30:AY30)</f>
        <v>0</v>
      </c>
      <c r="BA30" s="6">
        <f>SUM([1]Önkormányzat!$BU$251)</f>
        <v>0</v>
      </c>
      <c r="BB30" s="6"/>
      <c r="BC30" s="6">
        <f t="shared" ref="BC30:BC36" si="281">SUM(BA30:BB30)</f>
        <v>0</v>
      </c>
      <c r="BD30" s="6"/>
      <c r="BE30" s="6"/>
      <c r="BF30" s="6">
        <f t="shared" ref="BF30:BF36" si="282">SUM(BD30:BE30)</f>
        <v>0</v>
      </c>
      <c r="BG30" s="6">
        <f>SUM([1]Önkormányzat!$CA$251)</f>
        <v>0</v>
      </c>
      <c r="BH30" s="6"/>
      <c r="BI30" s="6">
        <f t="shared" ref="BI30:BI36" si="283">SUM(BG30:BH30)</f>
        <v>0</v>
      </c>
      <c r="BJ30" s="6">
        <f>SUM([1]Önkormányzat!$CG$251)</f>
        <v>0</v>
      </c>
      <c r="BK30" s="6"/>
      <c r="BL30" s="6">
        <f t="shared" ref="BL30:BL36" si="284">SUM(BJ30:BK30)</f>
        <v>0</v>
      </c>
      <c r="BM30" s="6"/>
      <c r="BN30" s="6"/>
      <c r="BO30" s="6">
        <f t="shared" ref="BO30:BO36" si="285">SUM(BM30:BN30)</f>
        <v>0</v>
      </c>
      <c r="BP30" s="6">
        <f>SUM([1]Önkormányzat!$CW$251)</f>
        <v>0</v>
      </c>
      <c r="BQ30" s="6"/>
      <c r="BR30" s="6">
        <f t="shared" ref="BR30:BR35" si="286">SUM(BP30:BQ30)</f>
        <v>0</v>
      </c>
      <c r="BS30" s="6">
        <f>SUM([1]Önkormányzat!$DA$251)</f>
        <v>0</v>
      </c>
      <c r="BT30" s="6"/>
      <c r="BU30" s="6">
        <f t="shared" ref="BU30:BU36" si="287">SUM(BS30:BT30)</f>
        <v>0</v>
      </c>
      <c r="BV30" s="6"/>
      <c r="BW30" s="6"/>
      <c r="BX30" s="6">
        <f t="shared" ref="BX30:BX36" si="288">SUM(BV30:BW30)</f>
        <v>0</v>
      </c>
      <c r="BY30" s="6">
        <f>SUM([1]Önkormányzat!$DE$251)</f>
        <v>0</v>
      </c>
      <c r="BZ30" s="6"/>
      <c r="CA30" s="6">
        <f t="shared" ref="CA30:CA36" si="289">SUM(BY30:BZ30)</f>
        <v>0</v>
      </c>
      <c r="CB30" s="6"/>
      <c r="CC30" s="6"/>
      <c r="CD30" s="6">
        <f t="shared" ref="CD30:CD36" si="290">SUM(CB30:CC30)</f>
        <v>0</v>
      </c>
      <c r="CE30" s="6"/>
      <c r="CF30" s="6"/>
      <c r="CG30" s="6">
        <f t="shared" ref="CG30:CG35" si="291">SUM(CE30:CF30)</f>
        <v>0</v>
      </c>
      <c r="CH30" s="6"/>
      <c r="CI30" s="6"/>
      <c r="CJ30" s="6">
        <f t="shared" ref="CJ30:CJ36" si="292">SUM(CH30:CI30)</f>
        <v>0</v>
      </c>
      <c r="CK30" s="6"/>
      <c r="CL30" s="6"/>
      <c r="CM30" s="6">
        <f t="shared" ref="CM30:CM36" si="293">SUM(CK30:CL30)</f>
        <v>0</v>
      </c>
      <c r="CN30" s="6">
        <v>0</v>
      </c>
      <c r="CO30" s="6"/>
      <c r="CP30" s="6">
        <f t="shared" ref="CP30:CP36" si="294">SUM(CN30:CO30)</f>
        <v>0</v>
      </c>
      <c r="CQ30" s="6"/>
      <c r="CR30" s="6"/>
      <c r="CS30" s="6">
        <f t="shared" ref="CS30:CS36" si="295">SUM(CQ30:CR30)</f>
        <v>0</v>
      </c>
      <c r="CT30" s="6">
        <f>SUM([1]Önkormányzat!$EL$251)</f>
        <v>0</v>
      </c>
      <c r="CU30" s="6"/>
      <c r="CV30" s="6">
        <f t="shared" ref="CV30:CV36" si="296">SUM(CT30:CU30)</f>
        <v>0</v>
      </c>
      <c r="CW30" s="6">
        <f>SUM([1]Önkormányzat!$EC$251)</f>
        <v>0</v>
      </c>
      <c r="CX30" s="6"/>
      <c r="CY30" s="6">
        <f t="shared" ref="CY30:CY36" si="297">SUM(CW30:CX30)</f>
        <v>0</v>
      </c>
      <c r="CZ30" s="6">
        <f>SUM([1]Önkormányzat!$AD$251)</f>
        <v>0</v>
      </c>
      <c r="DA30" s="6"/>
      <c r="DB30" s="6">
        <f t="shared" ref="DB30:DB36" si="298">SUM(CZ30:DA30)</f>
        <v>0</v>
      </c>
      <c r="DC30" s="6">
        <f>SUM([1]Önkormányzat!$DK$251)</f>
        <v>0</v>
      </c>
      <c r="DD30" s="6"/>
      <c r="DE30" s="6">
        <f t="shared" ref="DE30:DE36" si="299">SUM(DC30:DD30)</f>
        <v>0</v>
      </c>
      <c r="DF30" s="6">
        <f>SUM([1]Önkormányzat!$DO$251)</f>
        <v>0</v>
      </c>
      <c r="DG30" s="6"/>
      <c r="DH30" s="6">
        <f t="shared" ref="DH30:DH36" si="300">SUM(DF30:DG30)</f>
        <v>0</v>
      </c>
      <c r="DI30" s="6">
        <f>SUM([1]Önkormányzat!$EJ$251)</f>
        <v>0</v>
      </c>
      <c r="DJ30" s="6"/>
      <c r="DK30" s="6">
        <f t="shared" ref="DK30:DK36" si="301">SUM(DI30:DJ30)</f>
        <v>0</v>
      </c>
      <c r="DL30" s="6">
        <f>SUM([1]Önkormányzat!$EQ$251)</f>
        <v>0</v>
      </c>
      <c r="DM30" s="6"/>
      <c r="DN30" s="6">
        <f t="shared" ref="DN30:DN36" si="302">SUM(DL30:DM30)</f>
        <v>0</v>
      </c>
      <c r="DO30" s="6">
        <f>SUM([1]Önkormányzat!$EU$251)</f>
        <v>0</v>
      </c>
      <c r="DP30" s="6"/>
      <c r="DQ30" s="6">
        <f t="shared" ref="DQ30:DQ36" si="303">SUM(DO30:DP30)</f>
        <v>0</v>
      </c>
      <c r="DR30" s="595">
        <f t="shared" ref="DR30:DR36" si="304">SUM(B30+E30+H30+K30+N30+Q30+T30+W30+Z30+AC30+AF30+AI30+AL30+AO30+AR30+AU30+AX30+BA30+BD30+BG30+BJ30+BM30+BP30+BS30+BV30+BY30+CB30+CE30+CH30+CK30+CN30+CQ30+CT30+CW30+CZ30+DC30+DF30+DI30+DL30+DO30)</f>
        <v>0</v>
      </c>
      <c r="DS30" s="595">
        <f t="shared" ref="DS30:DS36" si="305">SUM(C30+F30+I30+L30+O30+R30+U30+X30+AA30+AD30+AG30+AJ30+AM30+AP30+AS30+AV30+AY30+BB30+BE30+BH30+BK30+BN30+BQ30+BT30+BW30+BZ30+CC30+CF30+CI30+CL30+CO30+CR30+CU30+CX30+DA30+DD30+DG30+DJ30+DM30+DP30)</f>
        <v>0</v>
      </c>
      <c r="DT30" s="595">
        <f t="shared" ref="DT30:DT36" si="306">SUM(D30+G30+J30+M30+P30+S30+V30+Y30+AB30+AE30+AH30+AK30+AN30+AQ30+AT30+AW30+AZ30+BC30+BF30+BI30+BL30+BO30+BR30+BU30+BX30+CA30+CD30+CG30+CJ30+CM30+CP30+CS30+CV30+CY30+DB30+DE30+DH30+DK30+DN30+DQ30)</f>
        <v>0</v>
      </c>
      <c r="DU30" s="6"/>
      <c r="DV30" s="6"/>
      <c r="DW30" s="6">
        <f t="shared" ref="DW30:DW36" si="307">SUM(DU30:DV30)</f>
        <v>0</v>
      </c>
      <c r="DX30" s="6"/>
      <c r="DY30" s="6"/>
      <c r="DZ30" s="6">
        <f t="shared" ref="DZ30:DZ36" si="308">SUM(DX30:DY30)</f>
        <v>0</v>
      </c>
      <c r="EA30" s="6"/>
      <c r="EB30" s="6"/>
      <c r="EC30" s="6">
        <f t="shared" ref="EC30:EC36" si="309">SUM(EA30:EB30)</f>
        <v>0</v>
      </c>
      <c r="ED30" s="6">
        <f>SUM([1]Hivatal!$W$273)</f>
        <v>0</v>
      </c>
      <c r="EE30" s="6"/>
      <c r="EF30" s="6">
        <f t="shared" ref="EF30:EF36" si="310">SUM(ED30:EE30)</f>
        <v>0</v>
      </c>
      <c r="EG30" s="6"/>
      <c r="EH30" s="6"/>
      <c r="EI30" s="6"/>
      <c r="EJ30" s="6">
        <f>SUM([1]Hivatal!$AK$273)</f>
        <v>0</v>
      </c>
      <c r="EK30" s="6"/>
      <c r="EL30" s="6">
        <f t="shared" ref="EL30:EL36" si="311">SUM(EJ30:EK30)</f>
        <v>0</v>
      </c>
      <c r="EM30" s="6"/>
      <c r="EN30" s="6"/>
      <c r="EO30" s="6">
        <f t="shared" ref="EO30:EO36" si="312">SUM(EM30:EN30)</f>
        <v>0</v>
      </c>
      <c r="EP30" s="6">
        <f>SUM([1]Hivatal!$AS$273)</f>
        <v>0</v>
      </c>
      <c r="EQ30" s="6"/>
      <c r="ER30" s="6">
        <f t="shared" ref="ER30:ER36" si="313">SUM(EP30:EQ30)</f>
        <v>0</v>
      </c>
      <c r="ES30" s="6">
        <f>SUM([1]Hivatal!$BA$273)</f>
        <v>0</v>
      </c>
      <c r="ET30" s="6"/>
      <c r="EU30" s="6">
        <f t="shared" ref="EU30:EU36" si="314">SUM(ES30:ET30)</f>
        <v>0</v>
      </c>
      <c r="EV30" s="595">
        <f t="shared" ref="EV30:EV36" si="315">SUM(DU30+DX30+EA30+ED30+EG30+EJ30+EM30+EP30+ES30)</f>
        <v>0</v>
      </c>
      <c r="EW30" s="595">
        <f t="shared" ref="EW30:EW36" si="316">SUM(DV30+DY30+EB30+EE30+EH30+EK30+EN30+EQ30+ET30)</f>
        <v>0</v>
      </c>
      <c r="EX30" s="595">
        <f t="shared" ref="EX30:EX36" si="317">SUM(DW30+DZ30+EC30+EF30+EI30+EL30+EO30+ER30+EU30)</f>
        <v>0</v>
      </c>
      <c r="EY30" s="6"/>
      <c r="EZ30" s="6"/>
      <c r="FA30" s="6">
        <f t="shared" ref="FA30:FA36" si="318">SUM(EY30:EZ30)</f>
        <v>0</v>
      </c>
      <c r="FB30" s="6"/>
      <c r="FC30" s="6"/>
      <c r="FD30" s="6">
        <f t="shared" ref="FD30:FD36" si="319">SUM(FB30:FC30)</f>
        <v>0</v>
      </c>
      <c r="FE30" s="6"/>
      <c r="FF30" s="6"/>
      <c r="FG30" s="6">
        <f t="shared" ref="FG30:FG36" si="320">SUM(FE30:FF30)</f>
        <v>0</v>
      </c>
      <c r="FH30" s="6"/>
      <c r="FI30" s="6"/>
      <c r="FJ30" s="6">
        <f t="shared" ref="FJ30:FJ36" si="321">SUM(FH30:FI30)</f>
        <v>0</v>
      </c>
      <c r="FK30" s="6"/>
      <c r="FL30" s="6"/>
      <c r="FM30" s="6">
        <f t="shared" ref="FM30:FM36" si="322">SUM(FK30:FL30)</f>
        <v>0</v>
      </c>
      <c r="FN30" s="6"/>
      <c r="FO30" s="6"/>
      <c r="FP30" s="6">
        <f t="shared" ref="FP30:FP36" si="323">SUM(FN30:FO30)</f>
        <v>0</v>
      </c>
      <c r="FQ30" s="6"/>
      <c r="FR30" s="6"/>
      <c r="FS30" s="6">
        <f t="shared" ref="FS30:FS36" si="324">SUM(FQ30:FR30)</f>
        <v>0</v>
      </c>
      <c r="FT30" s="6"/>
      <c r="FU30" s="6"/>
      <c r="FV30" s="6">
        <f t="shared" ref="FV30:FV36" si="325">SUM(FT30:FU30)</f>
        <v>0</v>
      </c>
      <c r="FW30" s="6"/>
      <c r="FX30" s="6"/>
      <c r="FY30" s="6">
        <f t="shared" ref="FY30:FY36" si="326">SUM(FW30:FX30)</f>
        <v>0</v>
      </c>
      <c r="FZ30" s="6"/>
      <c r="GA30" s="6"/>
      <c r="GB30" s="6">
        <f t="shared" ref="GB30:GB36" si="327">SUM(FZ30:GA30)</f>
        <v>0</v>
      </c>
      <c r="GC30" s="6"/>
      <c r="GD30" s="6"/>
      <c r="GE30" s="6">
        <f t="shared" ref="GE30:GE36" si="328">SUM(GC30:GD30)</f>
        <v>0</v>
      </c>
      <c r="GF30" s="6"/>
      <c r="GG30" s="6"/>
      <c r="GH30" s="6">
        <f t="shared" ref="GH30:GH36" si="329">SUM(GF30:GG30)</f>
        <v>0</v>
      </c>
      <c r="GI30" s="6"/>
      <c r="GJ30" s="6"/>
      <c r="GK30" s="6">
        <f t="shared" ref="GK30:GK36" si="330">SUM(GI30:GJ30)</f>
        <v>0</v>
      </c>
      <c r="GL30" s="595">
        <f t="shared" ref="GL30:GL36" si="331">SUM(EY30+FB30+FE30+FH30+FK30+FN30+FQ30+FT30+FW30+FZ30+GC30+GF30+GI30)</f>
        <v>0</v>
      </c>
      <c r="GM30" s="595">
        <f t="shared" ref="GM30:GM36" si="332">SUM(EZ30+FC30+FF30+FI30+FL30+FO30+FR30+FU30+FX30+GA30+GD30+GG30+GJ30)</f>
        <v>0</v>
      </c>
      <c r="GN30" s="595">
        <f t="shared" ref="GN30:GN36" si="333">SUM(FA30+FD30+FG30+FJ30+FM30+FP30+FS30+FV30+FY30+GB30+GE30+GH30+GK30)</f>
        <v>0</v>
      </c>
      <c r="GO30" s="7"/>
      <c r="GP30" s="7"/>
      <c r="GQ30" s="6">
        <f t="shared" ref="GQ30:GQ36" si="334">SUM(GO30:GP30)</f>
        <v>0</v>
      </c>
      <c r="GR30" s="7"/>
      <c r="GS30" s="7"/>
      <c r="GT30" s="6">
        <f t="shared" ref="GT30:GT36" si="335">SUM(GR30:GS30)</f>
        <v>0</v>
      </c>
      <c r="GU30" s="7"/>
      <c r="GV30" s="7"/>
      <c r="GW30" s="6">
        <f t="shared" ref="GW30:GW36" si="336">SUM(GU30:GV30)</f>
        <v>0</v>
      </c>
      <c r="GX30" s="10">
        <f t="shared" ref="GX30:GX36" si="337">GL30+GO30+GR30+GU30</f>
        <v>0</v>
      </c>
      <c r="GY30" s="10">
        <f t="shared" ref="GY30:GY36" si="338">GM30+GP30+GS30+GV30</f>
        <v>0</v>
      </c>
      <c r="GZ30" s="618">
        <f t="shared" ref="GZ30:GZ36" si="339">GN30+GQ30+GT30+GW30</f>
        <v>0</v>
      </c>
      <c r="HA30" s="626">
        <f t="shared" ref="HA30:HA36" si="340">DR30+EV30+GX30</f>
        <v>0</v>
      </c>
      <c r="HB30" s="10">
        <f t="shared" ref="HB30:HB36" si="341">DS30+EW30+GY30</f>
        <v>0</v>
      </c>
      <c r="HC30" s="113">
        <f t="shared" ref="HC30:HC36" si="342">DT30+EX30+GZ30</f>
        <v>0</v>
      </c>
    </row>
    <row r="31" spans="1:211" x14ac:dyDescent="0.2">
      <c r="A31" s="120" t="s">
        <v>398</v>
      </c>
      <c r="B31" s="6">
        <f>SUM([1]Önkormányzat!$G$256)</f>
        <v>0</v>
      </c>
      <c r="C31" s="6"/>
      <c r="D31" s="6">
        <f t="shared" si="264"/>
        <v>0</v>
      </c>
      <c r="E31" s="6">
        <f>SUM([1]Önkormányzat!$I$256)</f>
        <v>0</v>
      </c>
      <c r="F31" s="6"/>
      <c r="G31" s="6">
        <f t="shared" si="265"/>
        <v>0</v>
      </c>
      <c r="H31" s="6">
        <f>SUM([1]Önkormányzat!$K$256)</f>
        <v>0</v>
      </c>
      <c r="I31" s="6"/>
      <c r="J31" s="6">
        <f t="shared" si="266"/>
        <v>0</v>
      </c>
      <c r="K31" s="6">
        <f>SUM([1]Önkormányzat!$M$256)</f>
        <v>0</v>
      </c>
      <c r="L31" s="6"/>
      <c r="M31" s="6">
        <f t="shared" si="267"/>
        <v>0</v>
      </c>
      <c r="N31" s="6">
        <f>SUM([1]Önkormányzat!$R$256)</f>
        <v>0</v>
      </c>
      <c r="O31" s="6"/>
      <c r="P31" s="6">
        <f t="shared" si="268"/>
        <v>0</v>
      </c>
      <c r="Q31" s="6">
        <f>SUM([1]Önkormányzat!$AK$256)</f>
        <v>0</v>
      </c>
      <c r="R31" s="6"/>
      <c r="S31" s="6">
        <f t="shared" si="269"/>
        <v>0</v>
      </c>
      <c r="T31" s="6">
        <f>SUM([1]Önkormányzat!$AO$256)</f>
        <v>0</v>
      </c>
      <c r="U31" s="6"/>
      <c r="V31" s="6">
        <f t="shared" si="270"/>
        <v>0</v>
      </c>
      <c r="W31" s="6"/>
      <c r="X31" s="6"/>
      <c r="Y31" s="6">
        <f t="shared" si="271"/>
        <v>0</v>
      </c>
      <c r="Z31" s="6">
        <f>SUM([1]Önkormányzat!$AV$256)</f>
        <v>0</v>
      </c>
      <c r="AA31" s="6"/>
      <c r="AB31" s="6">
        <f t="shared" si="272"/>
        <v>0</v>
      </c>
      <c r="AC31" s="6">
        <v>84145</v>
      </c>
      <c r="AD31" s="6"/>
      <c r="AE31" s="6">
        <f t="shared" si="273"/>
        <v>84145</v>
      </c>
      <c r="AF31" s="6">
        <f>SUM([1]Önkormányzat!$V$256)</f>
        <v>0</v>
      </c>
      <c r="AG31" s="6"/>
      <c r="AH31" s="6">
        <f t="shared" si="274"/>
        <v>0</v>
      </c>
      <c r="AI31" s="6">
        <f>SUM([1]Önkormányzat!$Z$256)</f>
        <v>0</v>
      </c>
      <c r="AJ31" s="6"/>
      <c r="AK31" s="6">
        <f t="shared" si="275"/>
        <v>0</v>
      </c>
      <c r="AL31" s="6">
        <f>SUM([1]Önkormányzat!$BH$256)</f>
        <v>0</v>
      </c>
      <c r="AM31" s="6"/>
      <c r="AN31" s="6">
        <f t="shared" si="276"/>
        <v>0</v>
      </c>
      <c r="AO31" s="6">
        <f>SUM([1]Önkormányzat!$BO$256)</f>
        <v>0</v>
      </c>
      <c r="AP31" s="6"/>
      <c r="AQ31" s="6">
        <f t="shared" si="277"/>
        <v>0</v>
      </c>
      <c r="AR31" s="6">
        <f>SUM([1]Önkormányzat!$CC$256)</f>
        <v>0</v>
      </c>
      <c r="AS31" s="6"/>
      <c r="AT31" s="6">
        <f t="shared" si="278"/>
        <v>0</v>
      </c>
      <c r="AU31" s="6">
        <f>SUM([1]Önkormányzat!$CP$256)</f>
        <v>0</v>
      </c>
      <c r="AV31" s="6"/>
      <c r="AW31" s="6">
        <f t="shared" si="279"/>
        <v>0</v>
      </c>
      <c r="AX31" s="6">
        <f>SUM([1]Önkormányzat!$BS$256)</f>
        <v>0</v>
      </c>
      <c r="AY31" s="6"/>
      <c r="AZ31" s="6">
        <f t="shared" si="280"/>
        <v>0</v>
      </c>
      <c r="BA31" s="6">
        <f>SUM([1]Önkormányzat!$BU$256)</f>
        <v>0</v>
      </c>
      <c r="BB31" s="6"/>
      <c r="BC31" s="6">
        <f t="shared" si="281"/>
        <v>0</v>
      </c>
      <c r="BD31" s="6"/>
      <c r="BE31" s="6"/>
      <c r="BF31" s="6">
        <f t="shared" si="282"/>
        <v>0</v>
      </c>
      <c r="BG31" s="6">
        <f>SUM([1]Önkormányzat!$CA$256)</f>
        <v>0</v>
      </c>
      <c r="BH31" s="6"/>
      <c r="BI31" s="6">
        <f t="shared" si="283"/>
        <v>0</v>
      </c>
      <c r="BJ31" s="6">
        <f>SUM([1]Önkormányzat!$CG$256)</f>
        <v>0</v>
      </c>
      <c r="BK31" s="6"/>
      <c r="BL31" s="6">
        <f t="shared" si="284"/>
        <v>0</v>
      </c>
      <c r="BM31" s="6"/>
      <c r="BN31" s="6"/>
      <c r="BO31" s="6">
        <f t="shared" si="285"/>
        <v>0</v>
      </c>
      <c r="BP31" s="6">
        <f>SUM([1]Önkormányzat!$CW$256)</f>
        <v>0</v>
      </c>
      <c r="BQ31" s="6"/>
      <c r="BR31" s="6">
        <f t="shared" si="286"/>
        <v>0</v>
      </c>
      <c r="BS31" s="6">
        <f>SUM([1]Önkormányzat!$DA$256)</f>
        <v>0</v>
      </c>
      <c r="BT31" s="6"/>
      <c r="BU31" s="6">
        <f t="shared" si="287"/>
        <v>0</v>
      </c>
      <c r="BV31" s="6"/>
      <c r="BW31" s="6"/>
      <c r="BX31" s="6">
        <f t="shared" si="288"/>
        <v>0</v>
      </c>
      <c r="BY31" s="6">
        <f>SUM([1]Önkormányzat!$DE$256)</f>
        <v>0</v>
      </c>
      <c r="BZ31" s="6"/>
      <c r="CA31" s="6">
        <f t="shared" si="289"/>
        <v>0</v>
      </c>
      <c r="CB31" s="6"/>
      <c r="CC31" s="6"/>
      <c r="CD31" s="6">
        <f t="shared" si="290"/>
        <v>0</v>
      </c>
      <c r="CE31" s="6"/>
      <c r="CF31" s="6"/>
      <c r="CG31" s="6">
        <f t="shared" si="291"/>
        <v>0</v>
      </c>
      <c r="CH31" s="6"/>
      <c r="CI31" s="6"/>
      <c r="CJ31" s="6">
        <f t="shared" si="292"/>
        <v>0</v>
      </c>
      <c r="CK31" s="6"/>
      <c r="CL31" s="6"/>
      <c r="CM31" s="6">
        <f t="shared" si="293"/>
        <v>0</v>
      </c>
      <c r="CN31" s="6">
        <v>0</v>
      </c>
      <c r="CO31" s="6"/>
      <c r="CP31" s="6">
        <f t="shared" si="294"/>
        <v>0</v>
      </c>
      <c r="CQ31" s="6"/>
      <c r="CR31" s="6"/>
      <c r="CS31" s="6">
        <f t="shared" si="295"/>
        <v>0</v>
      </c>
      <c r="CT31" s="6">
        <f>SUM([1]Önkormányzat!$EL$256)</f>
        <v>0</v>
      </c>
      <c r="CU31" s="6"/>
      <c r="CV31" s="6">
        <f t="shared" si="296"/>
        <v>0</v>
      </c>
      <c r="CW31" s="6">
        <f>SUM([1]Önkormányzat!$EC$256)</f>
        <v>0</v>
      </c>
      <c r="CX31" s="6"/>
      <c r="CY31" s="6">
        <f t="shared" si="297"/>
        <v>0</v>
      </c>
      <c r="CZ31" s="6">
        <f>SUM([1]Önkormányzat!$AD$256)</f>
        <v>0</v>
      </c>
      <c r="DA31" s="6"/>
      <c r="DB31" s="6">
        <f t="shared" si="298"/>
        <v>0</v>
      </c>
      <c r="DC31" s="6">
        <f>SUM([1]Önkormányzat!$DK$256)</f>
        <v>0</v>
      </c>
      <c r="DD31" s="6"/>
      <c r="DE31" s="6">
        <f t="shared" si="299"/>
        <v>0</v>
      </c>
      <c r="DF31" s="6">
        <f>SUM([1]Önkormányzat!$DO$256)</f>
        <v>0</v>
      </c>
      <c r="DG31" s="6"/>
      <c r="DH31" s="6">
        <f t="shared" si="300"/>
        <v>0</v>
      </c>
      <c r="DI31" s="6">
        <f>SUM([1]Önkormányzat!$EJ$256)</f>
        <v>0</v>
      </c>
      <c r="DJ31" s="6"/>
      <c r="DK31" s="6">
        <f t="shared" si="301"/>
        <v>0</v>
      </c>
      <c r="DL31" s="6">
        <f>SUM([1]Önkormányzat!$EQ$256)</f>
        <v>0</v>
      </c>
      <c r="DM31" s="6"/>
      <c r="DN31" s="6">
        <f t="shared" si="302"/>
        <v>0</v>
      </c>
      <c r="DO31" s="6">
        <f>SUM([1]Önkormányzat!$EU$256)</f>
        <v>0</v>
      </c>
      <c r="DP31" s="6"/>
      <c r="DQ31" s="6">
        <f t="shared" si="303"/>
        <v>0</v>
      </c>
      <c r="DR31" s="595">
        <f t="shared" si="304"/>
        <v>84145</v>
      </c>
      <c r="DS31" s="595">
        <f t="shared" si="305"/>
        <v>0</v>
      </c>
      <c r="DT31" s="595">
        <f t="shared" si="306"/>
        <v>84145</v>
      </c>
      <c r="DU31" s="6"/>
      <c r="DV31" s="6"/>
      <c r="DW31" s="6">
        <f t="shared" si="307"/>
        <v>0</v>
      </c>
      <c r="DX31" s="6"/>
      <c r="DY31" s="6"/>
      <c r="DZ31" s="6">
        <f t="shared" si="308"/>
        <v>0</v>
      </c>
      <c r="EA31" s="6"/>
      <c r="EB31" s="6"/>
      <c r="EC31" s="6">
        <f t="shared" si="309"/>
        <v>0</v>
      </c>
      <c r="ED31" s="6"/>
      <c r="EE31" s="6"/>
      <c r="EF31" s="6">
        <f t="shared" si="310"/>
        <v>0</v>
      </c>
      <c r="EG31" s="6"/>
      <c r="EH31" s="6"/>
      <c r="EI31" s="6"/>
      <c r="EJ31" s="6"/>
      <c r="EK31" s="6"/>
      <c r="EL31" s="6">
        <f t="shared" si="311"/>
        <v>0</v>
      </c>
      <c r="EM31" s="6"/>
      <c r="EN31" s="6"/>
      <c r="EO31" s="6">
        <f t="shared" si="312"/>
        <v>0</v>
      </c>
      <c r="EP31" s="6"/>
      <c r="EQ31" s="6"/>
      <c r="ER31" s="6">
        <f t="shared" si="313"/>
        <v>0</v>
      </c>
      <c r="ES31" s="6"/>
      <c r="ET31" s="6"/>
      <c r="EU31" s="6">
        <f t="shared" si="314"/>
        <v>0</v>
      </c>
      <c r="EV31" s="595">
        <f t="shared" si="315"/>
        <v>0</v>
      </c>
      <c r="EW31" s="595">
        <f t="shared" si="316"/>
        <v>0</v>
      </c>
      <c r="EX31" s="595">
        <f t="shared" si="317"/>
        <v>0</v>
      </c>
      <c r="EY31" s="6"/>
      <c r="EZ31" s="6"/>
      <c r="FA31" s="6">
        <f t="shared" si="318"/>
        <v>0</v>
      </c>
      <c r="FB31" s="6"/>
      <c r="FC31" s="6"/>
      <c r="FD31" s="6">
        <f t="shared" si="319"/>
        <v>0</v>
      </c>
      <c r="FE31" s="6"/>
      <c r="FF31" s="6"/>
      <c r="FG31" s="6">
        <f t="shared" si="320"/>
        <v>0</v>
      </c>
      <c r="FH31" s="6"/>
      <c r="FI31" s="6"/>
      <c r="FJ31" s="6">
        <f t="shared" si="321"/>
        <v>0</v>
      </c>
      <c r="FK31" s="6"/>
      <c r="FL31" s="6"/>
      <c r="FM31" s="6">
        <f t="shared" si="322"/>
        <v>0</v>
      </c>
      <c r="FN31" s="6"/>
      <c r="FO31" s="6"/>
      <c r="FP31" s="6">
        <f t="shared" si="323"/>
        <v>0</v>
      </c>
      <c r="FQ31" s="6"/>
      <c r="FR31" s="6"/>
      <c r="FS31" s="6">
        <f t="shared" si="324"/>
        <v>0</v>
      </c>
      <c r="FT31" s="6"/>
      <c r="FU31" s="6"/>
      <c r="FV31" s="6">
        <f t="shared" si="325"/>
        <v>0</v>
      </c>
      <c r="FW31" s="6"/>
      <c r="FX31" s="6"/>
      <c r="FY31" s="6">
        <f t="shared" si="326"/>
        <v>0</v>
      </c>
      <c r="FZ31" s="6"/>
      <c r="GA31" s="6"/>
      <c r="GB31" s="6">
        <f t="shared" si="327"/>
        <v>0</v>
      </c>
      <c r="GC31" s="6"/>
      <c r="GD31" s="6"/>
      <c r="GE31" s="6">
        <f t="shared" si="328"/>
        <v>0</v>
      </c>
      <c r="GF31" s="6"/>
      <c r="GG31" s="6"/>
      <c r="GH31" s="6">
        <f t="shared" si="329"/>
        <v>0</v>
      </c>
      <c r="GI31" s="6"/>
      <c r="GJ31" s="6"/>
      <c r="GK31" s="6">
        <f t="shared" si="330"/>
        <v>0</v>
      </c>
      <c r="GL31" s="595">
        <f t="shared" si="331"/>
        <v>0</v>
      </c>
      <c r="GM31" s="595">
        <f t="shared" si="332"/>
        <v>0</v>
      </c>
      <c r="GN31" s="595">
        <f t="shared" si="333"/>
        <v>0</v>
      </c>
      <c r="GO31" s="7"/>
      <c r="GP31" s="7"/>
      <c r="GQ31" s="6">
        <f t="shared" si="334"/>
        <v>0</v>
      </c>
      <c r="GR31" s="7"/>
      <c r="GS31" s="7"/>
      <c r="GT31" s="6">
        <f t="shared" si="335"/>
        <v>0</v>
      </c>
      <c r="GU31" s="7"/>
      <c r="GV31" s="7"/>
      <c r="GW31" s="6">
        <f t="shared" si="336"/>
        <v>0</v>
      </c>
      <c r="GX31" s="10">
        <f t="shared" si="337"/>
        <v>0</v>
      </c>
      <c r="GY31" s="10">
        <f t="shared" si="338"/>
        <v>0</v>
      </c>
      <c r="GZ31" s="618">
        <f t="shared" si="339"/>
        <v>0</v>
      </c>
      <c r="HA31" s="626">
        <f t="shared" si="340"/>
        <v>84145</v>
      </c>
      <c r="HB31" s="10">
        <f t="shared" si="341"/>
        <v>0</v>
      </c>
      <c r="HC31" s="113">
        <f t="shared" si="342"/>
        <v>84145</v>
      </c>
    </row>
    <row r="32" spans="1:211" x14ac:dyDescent="0.2">
      <c r="A32" s="120" t="s">
        <v>399</v>
      </c>
      <c r="B32" s="6"/>
      <c r="C32" s="6"/>
      <c r="D32" s="6">
        <f t="shared" si="264"/>
        <v>0</v>
      </c>
      <c r="E32" s="6"/>
      <c r="F32" s="6"/>
      <c r="G32" s="6">
        <f t="shared" si="265"/>
        <v>0</v>
      </c>
      <c r="H32" s="6"/>
      <c r="I32" s="6"/>
      <c r="J32" s="6">
        <f t="shared" si="266"/>
        <v>0</v>
      </c>
      <c r="K32" s="6"/>
      <c r="L32" s="6"/>
      <c r="M32" s="6">
        <f t="shared" si="267"/>
        <v>0</v>
      </c>
      <c r="N32" s="6"/>
      <c r="O32" s="6"/>
      <c r="P32" s="6">
        <f t="shared" si="268"/>
        <v>0</v>
      </c>
      <c r="Q32" s="6"/>
      <c r="R32" s="6"/>
      <c r="S32" s="6">
        <f t="shared" si="269"/>
        <v>0</v>
      </c>
      <c r="T32" s="6"/>
      <c r="U32" s="6"/>
      <c r="V32" s="6">
        <f t="shared" si="270"/>
        <v>0</v>
      </c>
      <c r="W32" s="6"/>
      <c r="X32" s="6"/>
      <c r="Y32" s="6">
        <f t="shared" si="271"/>
        <v>0</v>
      </c>
      <c r="Z32" s="6"/>
      <c r="AA32" s="6"/>
      <c r="AB32" s="6">
        <f t="shared" si="272"/>
        <v>0</v>
      </c>
      <c r="AC32" s="6"/>
      <c r="AD32" s="6"/>
      <c r="AE32" s="6">
        <f t="shared" si="273"/>
        <v>0</v>
      </c>
      <c r="AF32" s="6"/>
      <c r="AG32" s="6"/>
      <c r="AH32" s="6">
        <f t="shared" si="274"/>
        <v>0</v>
      </c>
      <c r="AI32" s="6"/>
      <c r="AJ32" s="6"/>
      <c r="AK32" s="6">
        <f t="shared" si="275"/>
        <v>0</v>
      </c>
      <c r="AL32" s="6"/>
      <c r="AM32" s="6"/>
      <c r="AN32" s="6">
        <f t="shared" si="276"/>
        <v>0</v>
      </c>
      <c r="AO32" s="6"/>
      <c r="AP32" s="6"/>
      <c r="AQ32" s="6">
        <f t="shared" si="277"/>
        <v>0</v>
      </c>
      <c r="AR32" s="6"/>
      <c r="AS32" s="6"/>
      <c r="AT32" s="6">
        <f t="shared" si="278"/>
        <v>0</v>
      </c>
      <c r="AU32" s="6"/>
      <c r="AV32" s="6"/>
      <c r="AW32" s="6">
        <f t="shared" si="279"/>
        <v>0</v>
      </c>
      <c r="AX32" s="6"/>
      <c r="AY32" s="6"/>
      <c r="AZ32" s="6">
        <f t="shared" si="280"/>
        <v>0</v>
      </c>
      <c r="BA32" s="6"/>
      <c r="BB32" s="6"/>
      <c r="BC32" s="6">
        <f t="shared" si="281"/>
        <v>0</v>
      </c>
      <c r="BD32" s="6"/>
      <c r="BE32" s="6"/>
      <c r="BF32" s="6">
        <f t="shared" si="282"/>
        <v>0</v>
      </c>
      <c r="BG32" s="6"/>
      <c r="BH32" s="6"/>
      <c r="BI32" s="6">
        <f t="shared" si="283"/>
        <v>0</v>
      </c>
      <c r="BJ32" s="6"/>
      <c r="BK32" s="6"/>
      <c r="BL32" s="6">
        <f t="shared" si="284"/>
        <v>0</v>
      </c>
      <c r="BM32" s="6"/>
      <c r="BN32" s="6"/>
      <c r="BO32" s="6">
        <f t="shared" si="285"/>
        <v>0</v>
      </c>
      <c r="BP32" s="6"/>
      <c r="BQ32" s="6"/>
      <c r="BR32" s="6">
        <f t="shared" si="286"/>
        <v>0</v>
      </c>
      <c r="BS32" s="6"/>
      <c r="BT32" s="6"/>
      <c r="BU32" s="6">
        <f t="shared" si="287"/>
        <v>0</v>
      </c>
      <c r="BV32" s="6"/>
      <c r="BW32" s="6"/>
      <c r="BX32" s="6">
        <f t="shared" si="288"/>
        <v>0</v>
      </c>
      <c r="BY32" s="6"/>
      <c r="BZ32" s="6"/>
      <c r="CA32" s="6">
        <f t="shared" si="289"/>
        <v>0</v>
      </c>
      <c r="CB32" s="6"/>
      <c r="CC32" s="6"/>
      <c r="CD32" s="6">
        <f t="shared" si="290"/>
        <v>0</v>
      </c>
      <c r="CE32" s="6"/>
      <c r="CF32" s="6"/>
      <c r="CG32" s="6">
        <f t="shared" si="291"/>
        <v>0</v>
      </c>
      <c r="CH32" s="6"/>
      <c r="CI32" s="6"/>
      <c r="CJ32" s="6">
        <f t="shared" si="292"/>
        <v>0</v>
      </c>
      <c r="CK32" s="6"/>
      <c r="CL32" s="6"/>
      <c r="CM32" s="6">
        <f t="shared" si="293"/>
        <v>0</v>
      </c>
      <c r="CN32" s="6"/>
      <c r="CO32" s="6"/>
      <c r="CP32" s="6">
        <f t="shared" si="294"/>
        <v>0</v>
      </c>
      <c r="CQ32" s="6"/>
      <c r="CR32" s="6"/>
      <c r="CS32" s="6">
        <f t="shared" si="295"/>
        <v>0</v>
      </c>
      <c r="CT32" s="6"/>
      <c r="CU32" s="6"/>
      <c r="CV32" s="6">
        <f t="shared" si="296"/>
        <v>0</v>
      </c>
      <c r="CW32" s="6"/>
      <c r="CX32" s="6"/>
      <c r="CY32" s="6">
        <f t="shared" si="297"/>
        <v>0</v>
      </c>
      <c r="CZ32" s="6"/>
      <c r="DA32" s="6"/>
      <c r="DB32" s="6">
        <f t="shared" si="298"/>
        <v>0</v>
      </c>
      <c r="DC32" s="6"/>
      <c r="DD32" s="6"/>
      <c r="DE32" s="6">
        <f t="shared" si="299"/>
        <v>0</v>
      </c>
      <c r="DF32" s="6"/>
      <c r="DG32" s="6"/>
      <c r="DH32" s="6">
        <f t="shared" si="300"/>
        <v>0</v>
      </c>
      <c r="DI32" s="6"/>
      <c r="DJ32" s="6"/>
      <c r="DK32" s="6">
        <f t="shared" si="301"/>
        <v>0</v>
      </c>
      <c r="DL32" s="6"/>
      <c r="DM32" s="6"/>
      <c r="DN32" s="6">
        <f t="shared" si="302"/>
        <v>0</v>
      </c>
      <c r="DO32" s="6"/>
      <c r="DP32" s="6"/>
      <c r="DQ32" s="6">
        <f t="shared" si="303"/>
        <v>0</v>
      </c>
      <c r="DR32" s="595">
        <f t="shared" si="304"/>
        <v>0</v>
      </c>
      <c r="DS32" s="595">
        <f t="shared" si="305"/>
        <v>0</v>
      </c>
      <c r="DT32" s="595">
        <f t="shared" si="306"/>
        <v>0</v>
      </c>
      <c r="DU32" s="6"/>
      <c r="DV32" s="6"/>
      <c r="DW32" s="6">
        <f t="shared" si="307"/>
        <v>0</v>
      </c>
      <c r="DX32" s="6"/>
      <c r="DY32" s="6"/>
      <c r="DZ32" s="6">
        <f t="shared" si="308"/>
        <v>0</v>
      </c>
      <c r="EA32" s="6"/>
      <c r="EB32" s="6"/>
      <c r="EC32" s="6">
        <f t="shared" si="309"/>
        <v>0</v>
      </c>
      <c r="ED32" s="6"/>
      <c r="EE32" s="6"/>
      <c r="EF32" s="6">
        <f t="shared" si="310"/>
        <v>0</v>
      </c>
      <c r="EG32" s="6"/>
      <c r="EH32" s="6"/>
      <c r="EI32" s="6"/>
      <c r="EJ32" s="6"/>
      <c r="EK32" s="6"/>
      <c r="EL32" s="6">
        <f t="shared" si="311"/>
        <v>0</v>
      </c>
      <c r="EM32" s="6"/>
      <c r="EN32" s="6"/>
      <c r="EO32" s="6">
        <f t="shared" si="312"/>
        <v>0</v>
      </c>
      <c r="EP32" s="6"/>
      <c r="EQ32" s="6"/>
      <c r="ER32" s="6">
        <f t="shared" si="313"/>
        <v>0</v>
      </c>
      <c r="ES32" s="6"/>
      <c r="ET32" s="6"/>
      <c r="EU32" s="6">
        <f t="shared" si="314"/>
        <v>0</v>
      </c>
      <c r="EV32" s="595">
        <f t="shared" si="315"/>
        <v>0</v>
      </c>
      <c r="EW32" s="595">
        <f t="shared" si="316"/>
        <v>0</v>
      </c>
      <c r="EX32" s="595">
        <f t="shared" si="317"/>
        <v>0</v>
      </c>
      <c r="EY32" s="6"/>
      <c r="EZ32" s="6"/>
      <c r="FA32" s="6">
        <f t="shared" si="318"/>
        <v>0</v>
      </c>
      <c r="FB32" s="6"/>
      <c r="FC32" s="6"/>
      <c r="FD32" s="6">
        <f t="shared" si="319"/>
        <v>0</v>
      </c>
      <c r="FE32" s="6"/>
      <c r="FF32" s="6"/>
      <c r="FG32" s="6">
        <f t="shared" si="320"/>
        <v>0</v>
      </c>
      <c r="FH32" s="6"/>
      <c r="FI32" s="6"/>
      <c r="FJ32" s="6">
        <f t="shared" si="321"/>
        <v>0</v>
      </c>
      <c r="FK32" s="6"/>
      <c r="FL32" s="6"/>
      <c r="FM32" s="6">
        <f t="shared" si="322"/>
        <v>0</v>
      </c>
      <c r="FN32" s="6"/>
      <c r="FO32" s="6"/>
      <c r="FP32" s="6">
        <f t="shared" si="323"/>
        <v>0</v>
      </c>
      <c r="FQ32" s="6"/>
      <c r="FR32" s="6"/>
      <c r="FS32" s="6">
        <f t="shared" si="324"/>
        <v>0</v>
      </c>
      <c r="FT32" s="6"/>
      <c r="FU32" s="6"/>
      <c r="FV32" s="6">
        <f t="shared" si="325"/>
        <v>0</v>
      </c>
      <c r="FW32" s="6"/>
      <c r="FX32" s="6"/>
      <c r="FY32" s="6">
        <f t="shared" si="326"/>
        <v>0</v>
      </c>
      <c r="FZ32" s="6"/>
      <c r="GA32" s="6"/>
      <c r="GB32" s="6">
        <f t="shared" si="327"/>
        <v>0</v>
      </c>
      <c r="GC32" s="6"/>
      <c r="GD32" s="6"/>
      <c r="GE32" s="6">
        <f t="shared" si="328"/>
        <v>0</v>
      </c>
      <c r="GF32" s="6"/>
      <c r="GG32" s="6"/>
      <c r="GH32" s="6">
        <f t="shared" si="329"/>
        <v>0</v>
      </c>
      <c r="GI32" s="6"/>
      <c r="GJ32" s="6"/>
      <c r="GK32" s="6">
        <f t="shared" si="330"/>
        <v>0</v>
      </c>
      <c r="GL32" s="595">
        <f t="shared" si="331"/>
        <v>0</v>
      </c>
      <c r="GM32" s="595">
        <f t="shared" si="332"/>
        <v>0</v>
      </c>
      <c r="GN32" s="595">
        <f t="shared" si="333"/>
        <v>0</v>
      </c>
      <c r="GO32" s="7"/>
      <c r="GP32" s="7"/>
      <c r="GQ32" s="6">
        <f t="shared" si="334"/>
        <v>0</v>
      </c>
      <c r="GR32" s="7"/>
      <c r="GS32" s="7"/>
      <c r="GT32" s="6">
        <f t="shared" si="335"/>
        <v>0</v>
      </c>
      <c r="GU32" s="7"/>
      <c r="GV32" s="7"/>
      <c r="GW32" s="6">
        <f t="shared" si="336"/>
        <v>0</v>
      </c>
      <c r="GX32" s="10">
        <f t="shared" si="337"/>
        <v>0</v>
      </c>
      <c r="GY32" s="10">
        <f t="shared" si="338"/>
        <v>0</v>
      </c>
      <c r="GZ32" s="618">
        <f t="shared" si="339"/>
        <v>0</v>
      </c>
      <c r="HA32" s="626">
        <f t="shared" si="340"/>
        <v>0</v>
      </c>
      <c r="HB32" s="10">
        <f t="shared" si="341"/>
        <v>0</v>
      </c>
      <c r="HC32" s="113">
        <f t="shared" si="342"/>
        <v>0</v>
      </c>
    </row>
    <row r="33" spans="1:211" x14ac:dyDescent="0.2">
      <c r="A33" s="120" t="s">
        <v>400</v>
      </c>
      <c r="B33" s="6"/>
      <c r="C33" s="6"/>
      <c r="D33" s="6">
        <f t="shared" si="264"/>
        <v>0</v>
      </c>
      <c r="E33" s="6"/>
      <c r="F33" s="6"/>
      <c r="G33" s="6">
        <f t="shared" si="265"/>
        <v>0</v>
      </c>
      <c r="H33" s="6"/>
      <c r="I33" s="6"/>
      <c r="J33" s="6">
        <f t="shared" si="266"/>
        <v>0</v>
      </c>
      <c r="K33" s="6"/>
      <c r="L33" s="6"/>
      <c r="M33" s="6">
        <f t="shared" si="267"/>
        <v>0</v>
      </c>
      <c r="N33" s="6"/>
      <c r="O33" s="6"/>
      <c r="P33" s="6">
        <f t="shared" si="268"/>
        <v>0</v>
      </c>
      <c r="Q33" s="6"/>
      <c r="R33" s="6"/>
      <c r="S33" s="6">
        <f t="shared" si="269"/>
        <v>0</v>
      </c>
      <c r="T33" s="6"/>
      <c r="U33" s="6"/>
      <c r="V33" s="6">
        <f t="shared" si="270"/>
        <v>0</v>
      </c>
      <c r="W33" s="6"/>
      <c r="X33" s="6"/>
      <c r="Y33" s="6">
        <f t="shared" si="271"/>
        <v>0</v>
      </c>
      <c r="Z33" s="6"/>
      <c r="AA33" s="6"/>
      <c r="AB33" s="6">
        <f t="shared" si="272"/>
        <v>0</v>
      </c>
      <c r="AC33" s="6"/>
      <c r="AD33" s="6"/>
      <c r="AE33" s="6">
        <f t="shared" si="273"/>
        <v>0</v>
      </c>
      <c r="AF33" s="6"/>
      <c r="AG33" s="6"/>
      <c r="AH33" s="6">
        <f t="shared" si="274"/>
        <v>0</v>
      </c>
      <c r="AI33" s="6"/>
      <c r="AJ33" s="6"/>
      <c r="AK33" s="6">
        <f t="shared" si="275"/>
        <v>0</v>
      </c>
      <c r="AL33" s="6"/>
      <c r="AM33" s="6"/>
      <c r="AN33" s="6">
        <f t="shared" si="276"/>
        <v>0</v>
      </c>
      <c r="AO33" s="6"/>
      <c r="AP33" s="6"/>
      <c r="AQ33" s="6">
        <f t="shared" si="277"/>
        <v>0</v>
      </c>
      <c r="AR33" s="6"/>
      <c r="AS33" s="6"/>
      <c r="AT33" s="6">
        <f t="shared" si="278"/>
        <v>0</v>
      </c>
      <c r="AU33" s="6"/>
      <c r="AV33" s="6"/>
      <c r="AW33" s="6">
        <f t="shared" si="279"/>
        <v>0</v>
      </c>
      <c r="AX33" s="6"/>
      <c r="AY33" s="6"/>
      <c r="AZ33" s="6">
        <f t="shared" si="280"/>
        <v>0</v>
      </c>
      <c r="BA33" s="6"/>
      <c r="BB33" s="6"/>
      <c r="BC33" s="6">
        <f t="shared" si="281"/>
        <v>0</v>
      </c>
      <c r="BD33" s="6"/>
      <c r="BE33" s="6"/>
      <c r="BF33" s="6">
        <f t="shared" si="282"/>
        <v>0</v>
      </c>
      <c r="BG33" s="6"/>
      <c r="BH33" s="6"/>
      <c r="BI33" s="6">
        <f t="shared" si="283"/>
        <v>0</v>
      </c>
      <c r="BJ33" s="6"/>
      <c r="BK33" s="6"/>
      <c r="BL33" s="6">
        <f t="shared" si="284"/>
        <v>0</v>
      </c>
      <c r="BM33" s="6"/>
      <c r="BN33" s="6"/>
      <c r="BO33" s="6">
        <f t="shared" si="285"/>
        <v>0</v>
      </c>
      <c r="BP33" s="6"/>
      <c r="BQ33" s="6"/>
      <c r="BR33" s="6">
        <f t="shared" si="286"/>
        <v>0</v>
      </c>
      <c r="BS33" s="6"/>
      <c r="BT33" s="6"/>
      <c r="BU33" s="6">
        <f t="shared" si="287"/>
        <v>0</v>
      </c>
      <c r="BV33" s="6"/>
      <c r="BW33" s="6"/>
      <c r="BX33" s="6">
        <f t="shared" si="288"/>
        <v>0</v>
      </c>
      <c r="BY33" s="6"/>
      <c r="BZ33" s="6"/>
      <c r="CA33" s="6">
        <f t="shared" si="289"/>
        <v>0</v>
      </c>
      <c r="CB33" s="6"/>
      <c r="CC33" s="6"/>
      <c r="CD33" s="6">
        <f t="shared" si="290"/>
        <v>0</v>
      </c>
      <c r="CE33" s="6"/>
      <c r="CF33" s="6"/>
      <c r="CG33" s="6">
        <f t="shared" si="291"/>
        <v>0</v>
      </c>
      <c r="CH33" s="6"/>
      <c r="CI33" s="6"/>
      <c r="CJ33" s="6">
        <f t="shared" si="292"/>
        <v>0</v>
      </c>
      <c r="CK33" s="6"/>
      <c r="CL33" s="6"/>
      <c r="CM33" s="6">
        <f t="shared" si="293"/>
        <v>0</v>
      </c>
      <c r="CN33" s="6"/>
      <c r="CO33" s="6"/>
      <c r="CP33" s="6">
        <f t="shared" si="294"/>
        <v>0</v>
      </c>
      <c r="CQ33" s="6"/>
      <c r="CR33" s="6"/>
      <c r="CS33" s="6">
        <f t="shared" si="295"/>
        <v>0</v>
      </c>
      <c r="CT33" s="6"/>
      <c r="CU33" s="6"/>
      <c r="CV33" s="6">
        <f t="shared" si="296"/>
        <v>0</v>
      </c>
      <c r="CW33" s="6"/>
      <c r="CX33" s="6"/>
      <c r="CY33" s="6">
        <f t="shared" si="297"/>
        <v>0</v>
      </c>
      <c r="CZ33" s="6"/>
      <c r="DA33" s="6"/>
      <c r="DB33" s="6">
        <f t="shared" si="298"/>
        <v>0</v>
      </c>
      <c r="DC33" s="6"/>
      <c r="DD33" s="6"/>
      <c r="DE33" s="6">
        <f t="shared" si="299"/>
        <v>0</v>
      </c>
      <c r="DF33" s="6"/>
      <c r="DG33" s="6"/>
      <c r="DH33" s="6">
        <f t="shared" si="300"/>
        <v>0</v>
      </c>
      <c r="DI33" s="6"/>
      <c r="DJ33" s="6"/>
      <c r="DK33" s="6">
        <f t="shared" si="301"/>
        <v>0</v>
      </c>
      <c r="DL33" s="6"/>
      <c r="DM33" s="6"/>
      <c r="DN33" s="6">
        <f t="shared" si="302"/>
        <v>0</v>
      </c>
      <c r="DO33" s="6"/>
      <c r="DP33" s="6"/>
      <c r="DQ33" s="6">
        <f t="shared" si="303"/>
        <v>0</v>
      </c>
      <c r="DR33" s="595">
        <f t="shared" si="304"/>
        <v>0</v>
      </c>
      <c r="DS33" s="595">
        <f t="shared" si="305"/>
        <v>0</v>
      </c>
      <c r="DT33" s="595">
        <f t="shared" si="306"/>
        <v>0</v>
      </c>
      <c r="DU33" s="6"/>
      <c r="DV33" s="6"/>
      <c r="DW33" s="6">
        <f t="shared" si="307"/>
        <v>0</v>
      </c>
      <c r="DX33" s="6"/>
      <c r="DY33" s="6"/>
      <c r="DZ33" s="6">
        <f t="shared" si="308"/>
        <v>0</v>
      </c>
      <c r="EA33" s="6"/>
      <c r="EB33" s="6"/>
      <c r="EC33" s="6">
        <f t="shared" si="309"/>
        <v>0</v>
      </c>
      <c r="ED33" s="6"/>
      <c r="EE33" s="6"/>
      <c r="EF33" s="6">
        <f t="shared" si="310"/>
        <v>0</v>
      </c>
      <c r="EG33" s="6"/>
      <c r="EH33" s="6"/>
      <c r="EI33" s="6"/>
      <c r="EJ33" s="6"/>
      <c r="EK33" s="6"/>
      <c r="EL33" s="6">
        <f t="shared" si="311"/>
        <v>0</v>
      </c>
      <c r="EM33" s="6"/>
      <c r="EN33" s="6"/>
      <c r="EO33" s="6">
        <f t="shared" si="312"/>
        <v>0</v>
      </c>
      <c r="EP33" s="6"/>
      <c r="EQ33" s="6"/>
      <c r="ER33" s="6">
        <f t="shared" si="313"/>
        <v>0</v>
      </c>
      <c r="ES33" s="6"/>
      <c r="ET33" s="6"/>
      <c r="EU33" s="6">
        <f t="shared" si="314"/>
        <v>0</v>
      </c>
      <c r="EV33" s="595">
        <f t="shared" si="315"/>
        <v>0</v>
      </c>
      <c r="EW33" s="595">
        <f t="shared" si="316"/>
        <v>0</v>
      </c>
      <c r="EX33" s="595">
        <f t="shared" si="317"/>
        <v>0</v>
      </c>
      <c r="EY33" s="6"/>
      <c r="EZ33" s="6"/>
      <c r="FA33" s="6">
        <f t="shared" si="318"/>
        <v>0</v>
      </c>
      <c r="FB33" s="6"/>
      <c r="FC33" s="6"/>
      <c r="FD33" s="6">
        <f t="shared" si="319"/>
        <v>0</v>
      </c>
      <c r="FE33" s="6"/>
      <c r="FF33" s="6"/>
      <c r="FG33" s="6">
        <f t="shared" si="320"/>
        <v>0</v>
      </c>
      <c r="FH33" s="6"/>
      <c r="FI33" s="6"/>
      <c r="FJ33" s="6">
        <f t="shared" si="321"/>
        <v>0</v>
      </c>
      <c r="FK33" s="6"/>
      <c r="FL33" s="6"/>
      <c r="FM33" s="6">
        <f t="shared" si="322"/>
        <v>0</v>
      </c>
      <c r="FN33" s="6"/>
      <c r="FO33" s="6"/>
      <c r="FP33" s="6">
        <f t="shared" si="323"/>
        <v>0</v>
      </c>
      <c r="FQ33" s="6"/>
      <c r="FR33" s="6"/>
      <c r="FS33" s="6">
        <f t="shared" si="324"/>
        <v>0</v>
      </c>
      <c r="FT33" s="6"/>
      <c r="FU33" s="6"/>
      <c r="FV33" s="6">
        <f t="shared" si="325"/>
        <v>0</v>
      </c>
      <c r="FW33" s="6"/>
      <c r="FX33" s="6"/>
      <c r="FY33" s="6">
        <f t="shared" si="326"/>
        <v>0</v>
      </c>
      <c r="FZ33" s="6"/>
      <c r="GA33" s="6"/>
      <c r="GB33" s="6">
        <f t="shared" si="327"/>
        <v>0</v>
      </c>
      <c r="GC33" s="6"/>
      <c r="GD33" s="6"/>
      <c r="GE33" s="6">
        <f t="shared" si="328"/>
        <v>0</v>
      </c>
      <c r="GF33" s="6"/>
      <c r="GG33" s="6"/>
      <c r="GH33" s="6">
        <f t="shared" si="329"/>
        <v>0</v>
      </c>
      <c r="GI33" s="6"/>
      <c r="GJ33" s="6"/>
      <c r="GK33" s="6">
        <f t="shared" si="330"/>
        <v>0</v>
      </c>
      <c r="GL33" s="595">
        <f t="shared" si="331"/>
        <v>0</v>
      </c>
      <c r="GM33" s="595">
        <f t="shared" si="332"/>
        <v>0</v>
      </c>
      <c r="GN33" s="595">
        <f t="shared" si="333"/>
        <v>0</v>
      </c>
      <c r="GO33" s="7"/>
      <c r="GP33" s="7"/>
      <c r="GQ33" s="6">
        <f t="shared" si="334"/>
        <v>0</v>
      </c>
      <c r="GR33" s="7"/>
      <c r="GS33" s="7"/>
      <c r="GT33" s="6">
        <f t="shared" si="335"/>
        <v>0</v>
      </c>
      <c r="GU33" s="7"/>
      <c r="GV33" s="7"/>
      <c r="GW33" s="6">
        <f t="shared" si="336"/>
        <v>0</v>
      </c>
      <c r="GX33" s="10">
        <f t="shared" si="337"/>
        <v>0</v>
      </c>
      <c r="GY33" s="10">
        <f t="shared" si="338"/>
        <v>0</v>
      </c>
      <c r="GZ33" s="618">
        <f t="shared" si="339"/>
        <v>0</v>
      </c>
      <c r="HA33" s="626">
        <f t="shared" si="340"/>
        <v>0</v>
      </c>
      <c r="HB33" s="10">
        <f t="shared" si="341"/>
        <v>0</v>
      </c>
      <c r="HC33" s="113">
        <f t="shared" si="342"/>
        <v>0</v>
      </c>
    </row>
    <row r="34" spans="1:211" x14ac:dyDescent="0.2">
      <c r="A34" s="120" t="s">
        <v>401</v>
      </c>
      <c r="B34" s="6">
        <f>SUM([1]Önkormányzat!$G$263)</f>
        <v>0</v>
      </c>
      <c r="C34" s="6"/>
      <c r="D34" s="6">
        <f t="shared" si="264"/>
        <v>0</v>
      </c>
      <c r="E34" s="6">
        <f>SUM([1]Önkormányzat!$I$263)</f>
        <v>0</v>
      </c>
      <c r="F34" s="6"/>
      <c r="G34" s="6">
        <f t="shared" si="265"/>
        <v>0</v>
      </c>
      <c r="H34" s="6">
        <f>SUM([1]Önkormányzat!$K$263)</f>
        <v>0</v>
      </c>
      <c r="I34" s="6"/>
      <c r="J34" s="6">
        <f t="shared" si="266"/>
        <v>0</v>
      </c>
      <c r="K34" s="6">
        <f>SUM([1]Önkormányzat!$M$263)</f>
        <v>0</v>
      </c>
      <c r="L34" s="6"/>
      <c r="M34" s="6">
        <f t="shared" si="267"/>
        <v>0</v>
      </c>
      <c r="N34" s="6">
        <f>SUM([1]Önkormányzat!$R$263)</f>
        <v>0</v>
      </c>
      <c r="O34" s="6"/>
      <c r="P34" s="6">
        <f t="shared" si="268"/>
        <v>0</v>
      </c>
      <c r="Q34" s="6">
        <f>SUM([1]Önkormányzat!$AK$263)</f>
        <v>0</v>
      </c>
      <c r="R34" s="6"/>
      <c r="S34" s="6">
        <f t="shared" si="269"/>
        <v>0</v>
      </c>
      <c r="T34" s="6">
        <f>SUM([1]Önkormányzat!$AO$263)</f>
        <v>0</v>
      </c>
      <c r="U34" s="6"/>
      <c r="V34" s="6">
        <f t="shared" si="270"/>
        <v>0</v>
      </c>
      <c r="W34" s="6"/>
      <c r="X34" s="6"/>
      <c r="Y34" s="6">
        <f t="shared" si="271"/>
        <v>0</v>
      </c>
      <c r="Z34" s="6">
        <v>8467</v>
      </c>
      <c r="AA34" s="6"/>
      <c r="AB34" s="6">
        <f t="shared" si="272"/>
        <v>8467</v>
      </c>
      <c r="AC34" s="6">
        <f>SUM([1]Önkormányzat!$BA$263)</f>
        <v>0</v>
      </c>
      <c r="AD34" s="6"/>
      <c r="AE34" s="6">
        <f t="shared" si="273"/>
        <v>0</v>
      </c>
      <c r="AF34" s="6">
        <f>SUM([1]Önkormányzat!$V$263)</f>
        <v>0</v>
      </c>
      <c r="AG34" s="6"/>
      <c r="AH34" s="6">
        <f t="shared" si="274"/>
        <v>0</v>
      </c>
      <c r="AI34" s="6">
        <f>SUM([1]Önkormányzat!$Z$263)</f>
        <v>0</v>
      </c>
      <c r="AJ34" s="6">
        <v>1000</v>
      </c>
      <c r="AK34" s="6">
        <f t="shared" si="275"/>
        <v>1000</v>
      </c>
      <c r="AL34" s="6">
        <f>SUM([1]Önkormányzat!$BH$263)</f>
        <v>0</v>
      </c>
      <c r="AM34" s="6"/>
      <c r="AN34" s="6">
        <f t="shared" si="276"/>
        <v>0</v>
      </c>
      <c r="AO34" s="6">
        <f>SUM([1]Önkormányzat!$BO$263)</f>
        <v>0</v>
      </c>
      <c r="AP34" s="6"/>
      <c r="AQ34" s="6">
        <f t="shared" si="277"/>
        <v>0</v>
      </c>
      <c r="AR34" s="6">
        <f>SUM([1]Önkormányzat!$CC$263)</f>
        <v>0</v>
      </c>
      <c r="AS34" s="6"/>
      <c r="AT34" s="6">
        <f t="shared" si="278"/>
        <v>0</v>
      </c>
      <c r="AU34" s="6">
        <f>SUM([1]Önkormányzat!$CP$263)</f>
        <v>0</v>
      </c>
      <c r="AV34" s="6"/>
      <c r="AW34" s="6">
        <f t="shared" si="279"/>
        <v>0</v>
      </c>
      <c r="AX34" s="6">
        <f>SUM([1]Önkormányzat!$BS$263)</f>
        <v>0</v>
      </c>
      <c r="AY34" s="6"/>
      <c r="AZ34" s="6">
        <f t="shared" si="280"/>
        <v>0</v>
      </c>
      <c r="BA34" s="6">
        <f>SUM([1]Önkormányzat!$BU$263)</f>
        <v>0</v>
      </c>
      <c r="BB34" s="6"/>
      <c r="BC34" s="6">
        <f t="shared" si="281"/>
        <v>0</v>
      </c>
      <c r="BD34" s="6"/>
      <c r="BE34" s="6"/>
      <c r="BF34" s="6">
        <f t="shared" si="282"/>
        <v>0</v>
      </c>
      <c r="BG34" s="6">
        <f>SUM([1]Önkormányzat!$CA$263)</f>
        <v>0</v>
      </c>
      <c r="BH34" s="6"/>
      <c r="BI34" s="6">
        <f t="shared" si="283"/>
        <v>0</v>
      </c>
      <c r="BJ34" s="6">
        <f>SUM([1]Önkormányzat!$CG$263)</f>
        <v>0</v>
      </c>
      <c r="BK34" s="6"/>
      <c r="BL34" s="6">
        <f t="shared" si="284"/>
        <v>0</v>
      </c>
      <c r="BM34" s="6">
        <v>9000</v>
      </c>
      <c r="BN34" s="6"/>
      <c r="BO34" s="6">
        <f t="shared" si="285"/>
        <v>9000</v>
      </c>
      <c r="BP34" s="6">
        <f>SUM([1]Önkormányzat!$CW$263)</f>
        <v>0</v>
      </c>
      <c r="BQ34" s="6"/>
      <c r="BR34" s="6">
        <f t="shared" si="286"/>
        <v>0</v>
      </c>
      <c r="BS34" s="6">
        <f>SUM([1]Önkormányzat!$DA$263)</f>
        <v>0</v>
      </c>
      <c r="BT34" s="6"/>
      <c r="BU34" s="6">
        <f t="shared" si="287"/>
        <v>0</v>
      </c>
      <c r="BV34" s="6"/>
      <c r="BW34" s="6"/>
      <c r="BX34" s="6">
        <f t="shared" si="288"/>
        <v>0</v>
      </c>
      <c r="BY34" s="6">
        <f>SUM([1]Önkormányzat!$DE$263)</f>
        <v>0</v>
      </c>
      <c r="BZ34" s="6"/>
      <c r="CA34" s="6">
        <f t="shared" si="289"/>
        <v>0</v>
      </c>
      <c r="CB34" s="6"/>
      <c r="CC34" s="6"/>
      <c r="CD34" s="6">
        <f t="shared" si="290"/>
        <v>0</v>
      </c>
      <c r="CE34" s="6"/>
      <c r="CF34" s="6"/>
      <c r="CG34" s="6">
        <f t="shared" si="291"/>
        <v>0</v>
      </c>
      <c r="CH34" s="6"/>
      <c r="CI34" s="6"/>
      <c r="CJ34" s="6">
        <f t="shared" si="292"/>
        <v>0</v>
      </c>
      <c r="CK34" s="6">
        <f>'bevétel 11604 cím  '!B7</f>
        <v>0</v>
      </c>
      <c r="CL34" s="6">
        <f>'bevétel 11604 cím  '!C7</f>
        <v>0</v>
      </c>
      <c r="CM34" s="6">
        <f>'bevétel 11604 cím  '!D7</f>
        <v>0</v>
      </c>
      <c r="CN34" s="6">
        <f>'bevétel 11605 cím  '!B11</f>
        <v>379019</v>
      </c>
      <c r="CO34" s="6">
        <f>'bevétel 11605 cím  '!C11</f>
        <v>0</v>
      </c>
      <c r="CP34" s="6">
        <f>'bevétel 11605 cím  '!D11</f>
        <v>379019</v>
      </c>
      <c r="CQ34" s="6"/>
      <c r="CR34" s="6"/>
      <c r="CS34" s="6">
        <f t="shared" si="295"/>
        <v>0</v>
      </c>
      <c r="CT34" s="6">
        <f>SUM([1]Önkormányzat!$EL$263)</f>
        <v>0</v>
      </c>
      <c r="CU34" s="6"/>
      <c r="CV34" s="6">
        <f t="shared" si="296"/>
        <v>0</v>
      </c>
      <c r="CW34" s="6">
        <f>SUM([1]Önkormányzat!$EC$263)</f>
        <v>0</v>
      </c>
      <c r="CX34" s="6"/>
      <c r="CY34" s="6">
        <f t="shared" si="297"/>
        <v>0</v>
      </c>
      <c r="CZ34" s="6">
        <f>SUM([1]Önkormányzat!$AD$263)</f>
        <v>0</v>
      </c>
      <c r="DA34" s="6"/>
      <c r="DB34" s="6">
        <f t="shared" si="298"/>
        <v>0</v>
      </c>
      <c r="DC34" s="6">
        <f>SUM([1]Önkormányzat!$DK$263)</f>
        <v>0</v>
      </c>
      <c r="DD34" s="6"/>
      <c r="DE34" s="6">
        <f t="shared" si="299"/>
        <v>0</v>
      </c>
      <c r="DF34" s="6">
        <f>SUM([1]Önkormányzat!$DO$263)</f>
        <v>0</v>
      </c>
      <c r="DG34" s="6"/>
      <c r="DH34" s="6">
        <f t="shared" si="300"/>
        <v>0</v>
      </c>
      <c r="DI34" s="6">
        <f>SUM([1]Önkormányzat!$EJ$263)</f>
        <v>0</v>
      </c>
      <c r="DJ34" s="6"/>
      <c r="DK34" s="6">
        <f t="shared" si="301"/>
        <v>0</v>
      </c>
      <c r="DL34" s="6">
        <f>SUM([1]Önkormányzat!$EQ$263)</f>
        <v>0</v>
      </c>
      <c r="DM34" s="6"/>
      <c r="DN34" s="6">
        <f t="shared" si="302"/>
        <v>0</v>
      </c>
      <c r="DO34" s="6">
        <f>SUM([1]Önkormányzat!$EU$263)</f>
        <v>0</v>
      </c>
      <c r="DP34" s="6"/>
      <c r="DQ34" s="6">
        <f t="shared" si="303"/>
        <v>0</v>
      </c>
      <c r="DR34" s="595">
        <f t="shared" si="304"/>
        <v>396486</v>
      </c>
      <c r="DS34" s="595">
        <f t="shared" si="305"/>
        <v>1000</v>
      </c>
      <c r="DT34" s="595">
        <f t="shared" si="306"/>
        <v>397486</v>
      </c>
      <c r="DU34" s="6"/>
      <c r="DV34" s="6"/>
      <c r="DW34" s="6">
        <f t="shared" si="307"/>
        <v>0</v>
      </c>
      <c r="DX34" s="6"/>
      <c r="DY34" s="6"/>
      <c r="DZ34" s="6">
        <f t="shared" si="308"/>
        <v>0</v>
      </c>
      <c r="EA34" s="6"/>
      <c r="EB34" s="6"/>
      <c r="EC34" s="6">
        <f t="shared" si="309"/>
        <v>0</v>
      </c>
      <c r="ED34" s="6">
        <v>1428</v>
      </c>
      <c r="EE34" s="6"/>
      <c r="EF34" s="6">
        <f t="shared" si="310"/>
        <v>1428</v>
      </c>
      <c r="EG34" s="6"/>
      <c r="EH34" s="6"/>
      <c r="EI34" s="6"/>
      <c r="EJ34" s="6">
        <v>625</v>
      </c>
      <c r="EK34" s="6"/>
      <c r="EL34" s="6">
        <f t="shared" si="311"/>
        <v>625</v>
      </c>
      <c r="EM34" s="6"/>
      <c r="EN34" s="6"/>
      <c r="EO34" s="6">
        <f t="shared" si="312"/>
        <v>0</v>
      </c>
      <c r="EP34" s="6">
        <v>22947</v>
      </c>
      <c r="EQ34" s="6"/>
      <c r="ER34" s="6">
        <f t="shared" si="313"/>
        <v>22947</v>
      </c>
      <c r="ES34" s="6">
        <v>7282</v>
      </c>
      <c r="ET34" s="6"/>
      <c r="EU34" s="6">
        <f t="shared" si="314"/>
        <v>7282</v>
      </c>
      <c r="EV34" s="595">
        <f t="shared" si="315"/>
        <v>32282</v>
      </c>
      <c r="EW34" s="595">
        <f t="shared" si="316"/>
        <v>0</v>
      </c>
      <c r="EX34" s="595">
        <f t="shared" si="317"/>
        <v>32282</v>
      </c>
      <c r="EY34" s="6"/>
      <c r="EZ34" s="6"/>
      <c r="FA34" s="6">
        <f t="shared" si="318"/>
        <v>0</v>
      </c>
      <c r="FB34" s="6"/>
      <c r="FC34" s="6"/>
      <c r="FD34" s="6">
        <f t="shared" si="319"/>
        <v>0</v>
      </c>
      <c r="FE34" s="6"/>
      <c r="FF34" s="6"/>
      <c r="FG34" s="6">
        <f t="shared" si="320"/>
        <v>0</v>
      </c>
      <c r="FH34" s="7"/>
      <c r="FI34" s="7"/>
      <c r="FJ34" s="6">
        <f t="shared" si="321"/>
        <v>0</v>
      </c>
      <c r="FK34" s="6"/>
      <c r="FL34" s="6"/>
      <c r="FM34" s="6">
        <f t="shared" si="322"/>
        <v>0</v>
      </c>
      <c r="FN34" s="6"/>
      <c r="FO34" s="6"/>
      <c r="FP34" s="6">
        <f t="shared" si="323"/>
        <v>0</v>
      </c>
      <c r="FQ34" s="6"/>
      <c r="FR34" s="6"/>
      <c r="FS34" s="6">
        <f t="shared" si="324"/>
        <v>0</v>
      </c>
      <c r="FT34" s="6"/>
      <c r="FU34" s="6"/>
      <c r="FV34" s="6">
        <f t="shared" si="325"/>
        <v>0</v>
      </c>
      <c r="FW34" s="6"/>
      <c r="FX34" s="6"/>
      <c r="FY34" s="6">
        <f t="shared" si="326"/>
        <v>0</v>
      </c>
      <c r="FZ34" s="6"/>
      <c r="GA34" s="6"/>
      <c r="GB34" s="6">
        <f t="shared" si="327"/>
        <v>0</v>
      </c>
      <c r="GC34" s="6"/>
      <c r="GD34" s="6"/>
      <c r="GE34" s="6">
        <f t="shared" si="328"/>
        <v>0</v>
      </c>
      <c r="GF34" s="6"/>
      <c r="GG34" s="6"/>
      <c r="GH34" s="6">
        <f t="shared" si="329"/>
        <v>0</v>
      </c>
      <c r="GI34" s="6"/>
      <c r="GJ34" s="6"/>
      <c r="GK34" s="6">
        <f t="shared" si="330"/>
        <v>0</v>
      </c>
      <c r="GL34" s="595">
        <f t="shared" si="331"/>
        <v>0</v>
      </c>
      <c r="GM34" s="595">
        <f t="shared" si="332"/>
        <v>0</v>
      </c>
      <c r="GN34" s="595">
        <f t="shared" si="333"/>
        <v>0</v>
      </c>
      <c r="GO34" s="7">
        <v>56493</v>
      </c>
      <c r="GP34" s="7"/>
      <c r="GQ34" s="6">
        <f t="shared" si="334"/>
        <v>56493</v>
      </c>
      <c r="GR34" s="7"/>
      <c r="GS34" s="7"/>
      <c r="GT34" s="6">
        <f t="shared" si="335"/>
        <v>0</v>
      </c>
      <c r="GU34" s="7"/>
      <c r="GV34" s="7"/>
      <c r="GW34" s="6">
        <f t="shared" si="336"/>
        <v>0</v>
      </c>
      <c r="GX34" s="10">
        <f t="shared" si="337"/>
        <v>56493</v>
      </c>
      <c r="GY34" s="10">
        <f t="shared" si="338"/>
        <v>0</v>
      </c>
      <c r="GZ34" s="618">
        <f t="shared" si="339"/>
        <v>56493</v>
      </c>
      <c r="HA34" s="626">
        <f t="shared" si="340"/>
        <v>485261</v>
      </c>
      <c r="HB34" s="10">
        <f t="shared" si="341"/>
        <v>1000</v>
      </c>
      <c r="HC34" s="113">
        <f t="shared" si="342"/>
        <v>486261</v>
      </c>
    </row>
    <row r="35" spans="1:211" x14ac:dyDescent="0.2">
      <c r="A35" s="120" t="s">
        <v>402</v>
      </c>
      <c r="B35" s="6">
        <f>SUM([1]Önkormányzat!$G$274)</f>
        <v>0</v>
      </c>
      <c r="C35" s="6"/>
      <c r="D35" s="6">
        <f t="shared" si="264"/>
        <v>0</v>
      </c>
      <c r="E35" s="6">
        <f>SUM([1]Önkormányzat!$I$274)</f>
        <v>0</v>
      </c>
      <c r="F35" s="6"/>
      <c r="G35" s="6">
        <f t="shared" si="265"/>
        <v>0</v>
      </c>
      <c r="H35" s="6">
        <f>SUM([1]Önkormányzat!$K$274)</f>
        <v>0</v>
      </c>
      <c r="I35" s="6"/>
      <c r="J35" s="6">
        <f t="shared" si="266"/>
        <v>0</v>
      </c>
      <c r="K35" s="6">
        <f>SUM([1]Önkormányzat!$M$274)</f>
        <v>0</v>
      </c>
      <c r="L35" s="6"/>
      <c r="M35" s="6">
        <f t="shared" si="267"/>
        <v>0</v>
      </c>
      <c r="N35" s="6">
        <f>SUM([1]Önkormányzat!$R$274)</f>
        <v>0</v>
      </c>
      <c r="O35" s="6"/>
      <c r="P35" s="6">
        <f t="shared" si="268"/>
        <v>0</v>
      </c>
      <c r="Q35" s="6">
        <f>SUM([1]Önkormányzat!$AK$274)</f>
        <v>0</v>
      </c>
      <c r="R35" s="6"/>
      <c r="S35" s="6">
        <f t="shared" si="269"/>
        <v>0</v>
      </c>
      <c r="T35" s="6">
        <f>SUM([1]Önkormányzat!$AO$274)</f>
        <v>0</v>
      </c>
      <c r="U35" s="6"/>
      <c r="V35" s="6">
        <f t="shared" si="270"/>
        <v>0</v>
      </c>
      <c r="W35" s="6"/>
      <c r="X35" s="6"/>
      <c r="Y35" s="6">
        <f t="shared" si="271"/>
        <v>0</v>
      </c>
      <c r="Z35" s="6">
        <f>SUM([1]Önkormányzat!$AV$274)</f>
        <v>0</v>
      </c>
      <c r="AA35" s="6"/>
      <c r="AB35" s="6">
        <f t="shared" si="272"/>
        <v>0</v>
      </c>
      <c r="AC35" s="6">
        <f>SUM([1]Önkormányzat!$BA$274)</f>
        <v>0</v>
      </c>
      <c r="AD35" s="6"/>
      <c r="AE35" s="6">
        <f t="shared" si="273"/>
        <v>0</v>
      </c>
      <c r="AF35" s="6">
        <f>SUM([1]Önkormányzat!$V$274)</f>
        <v>0</v>
      </c>
      <c r="AG35" s="6"/>
      <c r="AH35" s="6">
        <f t="shared" si="274"/>
        <v>0</v>
      </c>
      <c r="AI35" s="6">
        <f>SUM([1]Önkormányzat!$Z$274)</f>
        <v>0</v>
      </c>
      <c r="AJ35" s="6"/>
      <c r="AK35" s="6">
        <f t="shared" si="275"/>
        <v>0</v>
      </c>
      <c r="AL35" s="6">
        <f>SUM([1]Önkormányzat!$BH$274)</f>
        <v>0</v>
      </c>
      <c r="AM35" s="6"/>
      <c r="AN35" s="6">
        <f t="shared" si="276"/>
        <v>0</v>
      </c>
      <c r="AO35" s="6">
        <f>SUM([1]Önkormányzat!$BO$274)</f>
        <v>0</v>
      </c>
      <c r="AP35" s="6"/>
      <c r="AQ35" s="6">
        <f t="shared" si="277"/>
        <v>0</v>
      </c>
      <c r="AR35" s="6">
        <f>SUM([1]Önkormányzat!$CC$274)</f>
        <v>0</v>
      </c>
      <c r="AS35" s="6"/>
      <c r="AT35" s="6">
        <f t="shared" si="278"/>
        <v>0</v>
      </c>
      <c r="AU35" s="6">
        <f>SUM([1]Önkormányzat!$CP$274)</f>
        <v>0</v>
      </c>
      <c r="AV35" s="6"/>
      <c r="AW35" s="6">
        <f t="shared" si="279"/>
        <v>0</v>
      </c>
      <c r="AX35" s="6">
        <f>SUM([1]Önkormányzat!$BS$274)</f>
        <v>0</v>
      </c>
      <c r="AY35" s="6"/>
      <c r="AZ35" s="6">
        <f t="shared" si="280"/>
        <v>0</v>
      </c>
      <c r="BA35" s="6">
        <f>SUM([1]Önkormányzat!$BU$274)</f>
        <v>0</v>
      </c>
      <c r="BB35" s="6"/>
      <c r="BC35" s="6">
        <f t="shared" si="281"/>
        <v>0</v>
      </c>
      <c r="BD35" s="6"/>
      <c r="BE35" s="6"/>
      <c r="BF35" s="6">
        <f t="shared" si="282"/>
        <v>0</v>
      </c>
      <c r="BG35" s="6">
        <f>SUM([1]Önkormányzat!$CA$274)</f>
        <v>0</v>
      </c>
      <c r="BH35" s="6"/>
      <c r="BI35" s="6">
        <f t="shared" si="283"/>
        <v>0</v>
      </c>
      <c r="BJ35" s="6">
        <f>SUM([1]Önkormányzat!$CG$274)</f>
        <v>0</v>
      </c>
      <c r="BK35" s="6"/>
      <c r="BL35" s="6">
        <f t="shared" si="284"/>
        <v>0</v>
      </c>
      <c r="BM35" s="6"/>
      <c r="BN35" s="6"/>
      <c r="BO35" s="6">
        <f t="shared" si="285"/>
        <v>0</v>
      </c>
      <c r="BP35" s="6">
        <f>SUM([1]Önkormányzat!$CW$274)</f>
        <v>0</v>
      </c>
      <c r="BQ35" s="6"/>
      <c r="BR35" s="6">
        <f t="shared" si="286"/>
        <v>0</v>
      </c>
      <c r="BS35" s="6">
        <f>SUM([1]Önkormányzat!$DA$274)</f>
        <v>0</v>
      </c>
      <c r="BT35" s="6"/>
      <c r="BU35" s="6">
        <f t="shared" si="287"/>
        <v>0</v>
      </c>
      <c r="BV35" s="6"/>
      <c r="BW35" s="6"/>
      <c r="BX35" s="6">
        <f t="shared" si="288"/>
        <v>0</v>
      </c>
      <c r="BY35" s="6">
        <f>SUM([1]Önkormányzat!$DE$274)</f>
        <v>0</v>
      </c>
      <c r="BZ35" s="6"/>
      <c r="CA35" s="6">
        <f t="shared" si="289"/>
        <v>0</v>
      </c>
      <c r="CB35" s="6"/>
      <c r="CC35" s="6"/>
      <c r="CD35" s="6">
        <f t="shared" si="290"/>
        <v>0</v>
      </c>
      <c r="CE35" s="6"/>
      <c r="CF35" s="6"/>
      <c r="CG35" s="6">
        <f t="shared" si="291"/>
        <v>0</v>
      </c>
      <c r="CH35" s="6"/>
      <c r="CI35" s="6"/>
      <c r="CJ35" s="6">
        <f t="shared" si="292"/>
        <v>0</v>
      </c>
      <c r="CK35" s="6"/>
      <c r="CL35" s="6"/>
      <c r="CM35" s="6">
        <f t="shared" si="293"/>
        <v>0</v>
      </c>
      <c r="CN35" s="6">
        <v>0</v>
      </c>
      <c r="CO35" s="6"/>
      <c r="CP35" s="6">
        <f t="shared" si="294"/>
        <v>0</v>
      </c>
      <c r="CQ35" s="6"/>
      <c r="CR35" s="6"/>
      <c r="CS35" s="6">
        <f t="shared" si="295"/>
        <v>0</v>
      </c>
      <c r="CT35" s="6">
        <f>SUM([1]Önkormányzat!$EL$274)</f>
        <v>0</v>
      </c>
      <c r="CU35" s="6"/>
      <c r="CV35" s="6">
        <f t="shared" si="296"/>
        <v>0</v>
      </c>
      <c r="CW35" s="6">
        <f>SUM([1]Önkormányzat!$EC$274)</f>
        <v>0</v>
      </c>
      <c r="CX35" s="6"/>
      <c r="CY35" s="6">
        <f t="shared" si="297"/>
        <v>0</v>
      </c>
      <c r="CZ35" s="6">
        <f>SUM([1]Önkormányzat!$AD$274)</f>
        <v>0</v>
      </c>
      <c r="DA35" s="6"/>
      <c r="DB35" s="6">
        <f t="shared" si="298"/>
        <v>0</v>
      </c>
      <c r="DC35" s="6">
        <f>SUM([1]Önkormányzat!$DK$274)</f>
        <v>0</v>
      </c>
      <c r="DD35" s="6"/>
      <c r="DE35" s="6">
        <f t="shared" si="299"/>
        <v>0</v>
      </c>
      <c r="DF35" s="6">
        <f>SUM([1]Önkormányzat!$DO$274)</f>
        <v>0</v>
      </c>
      <c r="DG35" s="6"/>
      <c r="DH35" s="6">
        <f t="shared" si="300"/>
        <v>0</v>
      </c>
      <c r="DI35" s="6">
        <f>SUM([1]Önkormányzat!$EJ$274)</f>
        <v>0</v>
      </c>
      <c r="DJ35" s="6"/>
      <c r="DK35" s="6">
        <f t="shared" si="301"/>
        <v>0</v>
      </c>
      <c r="DL35" s="6">
        <f>SUM([1]Önkormányzat!$EQ$274)</f>
        <v>0</v>
      </c>
      <c r="DM35" s="6"/>
      <c r="DN35" s="6">
        <f t="shared" si="302"/>
        <v>0</v>
      </c>
      <c r="DO35" s="6">
        <f>SUM([1]Önkormányzat!$EU$274)</f>
        <v>0</v>
      </c>
      <c r="DP35" s="6"/>
      <c r="DQ35" s="6">
        <f t="shared" si="303"/>
        <v>0</v>
      </c>
      <c r="DR35" s="595">
        <f t="shared" si="304"/>
        <v>0</v>
      </c>
      <c r="DS35" s="595">
        <f t="shared" si="305"/>
        <v>0</v>
      </c>
      <c r="DT35" s="595">
        <f t="shared" si="306"/>
        <v>0</v>
      </c>
      <c r="DU35" s="6"/>
      <c r="DV35" s="6"/>
      <c r="DW35" s="6">
        <f t="shared" si="307"/>
        <v>0</v>
      </c>
      <c r="DX35" s="6"/>
      <c r="DY35" s="6"/>
      <c r="DZ35" s="6">
        <f t="shared" si="308"/>
        <v>0</v>
      </c>
      <c r="EA35" s="6"/>
      <c r="EB35" s="6"/>
      <c r="EC35" s="6">
        <f t="shared" si="309"/>
        <v>0</v>
      </c>
      <c r="ED35" s="6">
        <f>SUM([1]Hivatal!$W$285)</f>
        <v>0</v>
      </c>
      <c r="EE35" s="6"/>
      <c r="EF35" s="6">
        <f t="shared" si="310"/>
        <v>0</v>
      </c>
      <c r="EG35" s="6"/>
      <c r="EH35" s="6"/>
      <c r="EI35" s="6"/>
      <c r="EJ35" s="6">
        <f>SUM([1]Hivatal!$AK$285)</f>
        <v>0</v>
      </c>
      <c r="EK35" s="6"/>
      <c r="EL35" s="6">
        <f t="shared" si="311"/>
        <v>0</v>
      </c>
      <c r="EM35" s="6"/>
      <c r="EN35" s="6"/>
      <c r="EO35" s="6">
        <f t="shared" si="312"/>
        <v>0</v>
      </c>
      <c r="EP35" s="6">
        <f>SUM([1]Hivatal!$AS$285)</f>
        <v>0</v>
      </c>
      <c r="EQ35" s="6"/>
      <c r="ER35" s="6">
        <f t="shared" si="313"/>
        <v>0</v>
      </c>
      <c r="ES35" s="6">
        <f>SUM([1]Hivatal!$BA$285)</f>
        <v>0</v>
      </c>
      <c r="ET35" s="6"/>
      <c r="EU35" s="6">
        <f t="shared" si="314"/>
        <v>0</v>
      </c>
      <c r="EV35" s="595">
        <f t="shared" si="315"/>
        <v>0</v>
      </c>
      <c r="EW35" s="595">
        <f t="shared" si="316"/>
        <v>0</v>
      </c>
      <c r="EX35" s="595">
        <f t="shared" si="317"/>
        <v>0</v>
      </c>
      <c r="EY35" s="6"/>
      <c r="EZ35" s="6"/>
      <c r="FA35" s="6">
        <f t="shared" si="318"/>
        <v>0</v>
      </c>
      <c r="FB35" s="6"/>
      <c r="FC35" s="6"/>
      <c r="FD35" s="6">
        <f t="shared" si="319"/>
        <v>0</v>
      </c>
      <c r="FE35" s="6"/>
      <c r="FF35" s="6"/>
      <c r="FG35" s="6">
        <f t="shared" si="320"/>
        <v>0</v>
      </c>
      <c r="FH35" s="6"/>
      <c r="FI35" s="6"/>
      <c r="FJ35" s="6">
        <f t="shared" si="321"/>
        <v>0</v>
      </c>
      <c r="FK35" s="6"/>
      <c r="FL35" s="6"/>
      <c r="FM35" s="6">
        <f t="shared" si="322"/>
        <v>0</v>
      </c>
      <c r="FN35" s="6"/>
      <c r="FO35" s="6"/>
      <c r="FP35" s="6">
        <f t="shared" si="323"/>
        <v>0</v>
      </c>
      <c r="FQ35" s="6"/>
      <c r="FR35" s="6"/>
      <c r="FS35" s="6">
        <f t="shared" si="324"/>
        <v>0</v>
      </c>
      <c r="FT35" s="6"/>
      <c r="FU35" s="6"/>
      <c r="FV35" s="6">
        <f t="shared" si="325"/>
        <v>0</v>
      </c>
      <c r="FW35" s="6"/>
      <c r="FX35" s="6"/>
      <c r="FY35" s="6">
        <f t="shared" si="326"/>
        <v>0</v>
      </c>
      <c r="FZ35" s="6"/>
      <c r="GA35" s="6"/>
      <c r="GB35" s="6">
        <f t="shared" si="327"/>
        <v>0</v>
      </c>
      <c r="GC35" s="6"/>
      <c r="GD35" s="6"/>
      <c r="GE35" s="6">
        <f t="shared" si="328"/>
        <v>0</v>
      </c>
      <c r="GF35" s="6"/>
      <c r="GG35" s="6"/>
      <c r="GH35" s="6">
        <f t="shared" si="329"/>
        <v>0</v>
      </c>
      <c r="GI35" s="6"/>
      <c r="GJ35" s="6"/>
      <c r="GK35" s="6">
        <f t="shared" si="330"/>
        <v>0</v>
      </c>
      <c r="GL35" s="595">
        <f t="shared" si="331"/>
        <v>0</v>
      </c>
      <c r="GM35" s="595">
        <f t="shared" si="332"/>
        <v>0</v>
      </c>
      <c r="GN35" s="595">
        <f t="shared" si="333"/>
        <v>0</v>
      </c>
      <c r="GO35" s="7"/>
      <c r="GP35" s="7"/>
      <c r="GQ35" s="6">
        <f t="shared" si="334"/>
        <v>0</v>
      </c>
      <c r="GR35" s="7"/>
      <c r="GS35" s="7"/>
      <c r="GT35" s="6">
        <f t="shared" si="335"/>
        <v>0</v>
      </c>
      <c r="GU35" s="7"/>
      <c r="GV35" s="7"/>
      <c r="GW35" s="6">
        <f t="shared" si="336"/>
        <v>0</v>
      </c>
      <c r="GX35" s="10">
        <f t="shared" si="337"/>
        <v>0</v>
      </c>
      <c r="GY35" s="10">
        <f t="shared" si="338"/>
        <v>0</v>
      </c>
      <c r="GZ35" s="618">
        <f t="shared" si="339"/>
        <v>0</v>
      </c>
      <c r="HA35" s="626">
        <f t="shared" si="340"/>
        <v>0</v>
      </c>
      <c r="HB35" s="10">
        <f t="shared" si="341"/>
        <v>0</v>
      </c>
      <c r="HC35" s="113">
        <f t="shared" si="342"/>
        <v>0</v>
      </c>
    </row>
    <row r="36" spans="1:211" x14ac:dyDescent="0.2">
      <c r="A36" s="120" t="s">
        <v>403</v>
      </c>
      <c r="B36" s="6">
        <f>SUM([1]Önkormányzat!$G$312)</f>
        <v>0</v>
      </c>
      <c r="C36" s="6"/>
      <c r="D36" s="6">
        <f t="shared" si="264"/>
        <v>0</v>
      </c>
      <c r="E36" s="6">
        <f>SUM([1]Önkormányzat!$I$312)</f>
        <v>0</v>
      </c>
      <c r="F36" s="6"/>
      <c r="G36" s="6">
        <f t="shared" si="265"/>
        <v>0</v>
      </c>
      <c r="H36" s="6">
        <f>SUM([1]Önkormányzat!$K$312)</f>
        <v>0</v>
      </c>
      <c r="I36" s="6"/>
      <c r="J36" s="6">
        <f t="shared" si="266"/>
        <v>0</v>
      </c>
      <c r="K36" s="6">
        <f>SUM([1]Önkormányzat!$M$312)</f>
        <v>0</v>
      </c>
      <c r="L36" s="6"/>
      <c r="M36" s="6">
        <f t="shared" si="267"/>
        <v>0</v>
      </c>
      <c r="N36" s="6">
        <f>SUM([1]Önkormányzat!$R$312)</f>
        <v>0</v>
      </c>
      <c r="O36" s="6"/>
      <c r="P36" s="6">
        <f t="shared" si="268"/>
        <v>0</v>
      </c>
      <c r="Q36" s="6">
        <f>SUM([1]Önkormányzat!$AK$312)</f>
        <v>0</v>
      </c>
      <c r="R36" s="6"/>
      <c r="S36" s="6">
        <f t="shared" si="269"/>
        <v>0</v>
      </c>
      <c r="T36" s="6">
        <f>SUM([1]Önkormányzat!$AO$312)</f>
        <v>0</v>
      </c>
      <c r="U36" s="6"/>
      <c r="V36" s="6">
        <f t="shared" si="270"/>
        <v>0</v>
      </c>
      <c r="W36" s="6"/>
      <c r="X36" s="6"/>
      <c r="Y36" s="6">
        <f t="shared" si="271"/>
        <v>0</v>
      </c>
      <c r="Z36" s="6">
        <f>SUM([1]Önkormányzat!$AV$312)</f>
        <v>0</v>
      </c>
      <c r="AA36" s="6"/>
      <c r="AB36" s="6">
        <f t="shared" si="272"/>
        <v>0</v>
      </c>
      <c r="AC36" s="6">
        <f>SUM([1]Önkormányzat!$BA$312)</f>
        <v>0</v>
      </c>
      <c r="AD36" s="6"/>
      <c r="AE36" s="6">
        <f t="shared" si="273"/>
        <v>0</v>
      </c>
      <c r="AF36" s="6">
        <f>SUM([1]Önkormányzat!$V$312)</f>
        <v>0</v>
      </c>
      <c r="AG36" s="6"/>
      <c r="AH36" s="6">
        <f t="shared" si="274"/>
        <v>0</v>
      </c>
      <c r="AI36" s="6">
        <f>SUM([1]Önkormányzat!$Z$312)</f>
        <v>0</v>
      </c>
      <c r="AJ36" s="6"/>
      <c r="AK36" s="6">
        <f t="shared" si="275"/>
        <v>0</v>
      </c>
      <c r="AL36" s="6">
        <f>SUM([1]Önkormányzat!$BH$312)</f>
        <v>0</v>
      </c>
      <c r="AM36" s="6"/>
      <c r="AN36" s="6">
        <f t="shared" si="276"/>
        <v>0</v>
      </c>
      <c r="AO36" s="6">
        <f>SUM([1]Önkormányzat!$BO$312)</f>
        <v>0</v>
      </c>
      <c r="AP36" s="6"/>
      <c r="AQ36" s="6">
        <f t="shared" si="277"/>
        <v>0</v>
      </c>
      <c r="AR36" s="6">
        <f>SUM([1]Önkormányzat!$CC$312)</f>
        <v>0</v>
      </c>
      <c r="AS36" s="6"/>
      <c r="AT36" s="6">
        <f t="shared" si="278"/>
        <v>0</v>
      </c>
      <c r="AU36" s="6">
        <f>SUM([1]Önkormányzat!$CP$312)</f>
        <v>0</v>
      </c>
      <c r="AV36" s="6"/>
      <c r="AW36" s="6">
        <f t="shared" si="279"/>
        <v>0</v>
      </c>
      <c r="AX36" s="6">
        <f>SUM([1]Önkormányzat!$BS$312)</f>
        <v>0</v>
      </c>
      <c r="AY36" s="6"/>
      <c r="AZ36" s="6">
        <f t="shared" si="280"/>
        <v>0</v>
      </c>
      <c r="BA36" s="6">
        <f>SUM([1]Önkormányzat!$BU$312)</f>
        <v>0</v>
      </c>
      <c r="BB36" s="6"/>
      <c r="BC36" s="6">
        <f t="shared" si="281"/>
        <v>0</v>
      </c>
      <c r="BD36" s="6"/>
      <c r="BE36" s="6"/>
      <c r="BF36" s="6">
        <f t="shared" si="282"/>
        <v>0</v>
      </c>
      <c r="BG36" s="6">
        <f>SUM([1]Önkormányzat!$CA$312)</f>
        <v>0</v>
      </c>
      <c r="BH36" s="6"/>
      <c r="BI36" s="6">
        <f t="shared" si="283"/>
        <v>0</v>
      </c>
      <c r="BJ36" s="6">
        <f>SUM([1]Önkormányzat!$CG$312)</f>
        <v>0</v>
      </c>
      <c r="BK36" s="6"/>
      <c r="BL36" s="6">
        <f t="shared" si="284"/>
        <v>0</v>
      </c>
      <c r="BM36" s="6"/>
      <c r="BN36" s="6"/>
      <c r="BO36" s="6">
        <f t="shared" si="285"/>
        <v>0</v>
      </c>
      <c r="BP36" s="6">
        <f>'bevétel 11601 cím '!B13</f>
        <v>170877</v>
      </c>
      <c r="BQ36" s="6">
        <f>'bevétel 11601 cím '!C13</f>
        <v>0</v>
      </c>
      <c r="BR36" s="6">
        <f>'bevétel 11601 cím '!D13</f>
        <v>170877</v>
      </c>
      <c r="BS36" s="6">
        <f>SUM([1]Önkormányzat!$DA$312)</f>
        <v>0</v>
      </c>
      <c r="BT36" s="6"/>
      <c r="BU36" s="6">
        <f t="shared" si="287"/>
        <v>0</v>
      </c>
      <c r="BV36" s="6"/>
      <c r="BW36" s="6"/>
      <c r="BX36" s="6">
        <f t="shared" si="288"/>
        <v>0</v>
      </c>
      <c r="BY36" s="6">
        <f>SUM([1]Önkormányzat!$DE$312)</f>
        <v>0</v>
      </c>
      <c r="BZ36" s="6"/>
      <c r="CA36" s="6">
        <f t="shared" si="289"/>
        <v>0</v>
      </c>
      <c r="CB36" s="6"/>
      <c r="CC36" s="6"/>
      <c r="CD36" s="6">
        <f t="shared" si="290"/>
        <v>0</v>
      </c>
      <c r="CE36" s="6">
        <f>'bevétel 11602'!B44</f>
        <v>306159</v>
      </c>
      <c r="CF36" s="6">
        <f>'bevétel 11602'!C44</f>
        <v>-117418</v>
      </c>
      <c r="CG36" s="6">
        <f>'bevétel 11602'!D44</f>
        <v>188741</v>
      </c>
      <c r="CH36" s="6"/>
      <c r="CI36" s="6"/>
      <c r="CJ36" s="6">
        <f t="shared" si="292"/>
        <v>0</v>
      </c>
      <c r="CK36" s="6"/>
      <c r="CL36" s="6"/>
      <c r="CM36" s="6">
        <f t="shared" si="293"/>
        <v>0</v>
      </c>
      <c r="CN36" s="6">
        <v>0</v>
      </c>
      <c r="CO36" s="6"/>
      <c r="CP36" s="6">
        <f t="shared" si="294"/>
        <v>0</v>
      </c>
      <c r="CQ36" s="6"/>
      <c r="CR36" s="6"/>
      <c r="CS36" s="6">
        <f t="shared" si="295"/>
        <v>0</v>
      </c>
      <c r="CT36" s="6">
        <f>SUM([1]Önkormányzat!$EL$312)</f>
        <v>0</v>
      </c>
      <c r="CU36" s="6"/>
      <c r="CV36" s="6">
        <f t="shared" si="296"/>
        <v>0</v>
      </c>
      <c r="CW36" s="6">
        <f>SUM([1]Önkormányzat!$EC$312)</f>
        <v>0</v>
      </c>
      <c r="CX36" s="6"/>
      <c r="CY36" s="6">
        <f t="shared" si="297"/>
        <v>0</v>
      </c>
      <c r="CZ36" s="6">
        <f>SUM([1]Önkormányzat!$AD$312)</f>
        <v>0</v>
      </c>
      <c r="DA36" s="6"/>
      <c r="DB36" s="6">
        <f t="shared" si="298"/>
        <v>0</v>
      </c>
      <c r="DC36" s="6">
        <f>SUM([1]Önkormányzat!$DK$312)</f>
        <v>0</v>
      </c>
      <c r="DD36" s="6"/>
      <c r="DE36" s="6">
        <f t="shared" si="299"/>
        <v>0</v>
      </c>
      <c r="DF36" s="6">
        <f>SUM([1]Önkormányzat!$DO$312)</f>
        <v>0</v>
      </c>
      <c r="DG36" s="6"/>
      <c r="DH36" s="6">
        <f t="shared" si="300"/>
        <v>0</v>
      </c>
      <c r="DI36" s="6">
        <f>SUM([1]Önkormányzat!$EJ$312)</f>
        <v>0</v>
      </c>
      <c r="DJ36" s="6">
        <v>11289</v>
      </c>
      <c r="DK36" s="6">
        <f t="shared" si="301"/>
        <v>11289</v>
      </c>
      <c r="DL36" s="6">
        <f>SUM([1]Önkormányzat!$EQ$312)</f>
        <v>0</v>
      </c>
      <c r="DM36" s="6"/>
      <c r="DN36" s="6">
        <f t="shared" si="302"/>
        <v>0</v>
      </c>
      <c r="DO36" s="6">
        <f>SUM([1]Önkormányzat!$EU$312)</f>
        <v>0</v>
      </c>
      <c r="DP36" s="6"/>
      <c r="DQ36" s="6">
        <f t="shared" si="303"/>
        <v>0</v>
      </c>
      <c r="DR36" s="595">
        <f t="shared" si="304"/>
        <v>477036</v>
      </c>
      <c r="DS36" s="595">
        <f t="shared" si="305"/>
        <v>-106129</v>
      </c>
      <c r="DT36" s="595">
        <f t="shared" si="306"/>
        <v>370907</v>
      </c>
      <c r="DU36" s="6"/>
      <c r="DV36" s="6"/>
      <c r="DW36" s="6">
        <f t="shared" si="307"/>
        <v>0</v>
      </c>
      <c r="DX36" s="6"/>
      <c r="DY36" s="6"/>
      <c r="DZ36" s="6">
        <f t="shared" si="308"/>
        <v>0</v>
      </c>
      <c r="EA36" s="6"/>
      <c r="EB36" s="6"/>
      <c r="EC36" s="6">
        <f t="shared" si="309"/>
        <v>0</v>
      </c>
      <c r="ED36" s="6">
        <f>SUM([1]Hivatal!$W$292)</f>
        <v>0</v>
      </c>
      <c r="EE36" s="6"/>
      <c r="EF36" s="6">
        <f t="shared" si="310"/>
        <v>0</v>
      </c>
      <c r="EG36" s="6"/>
      <c r="EH36" s="6"/>
      <c r="EI36" s="6"/>
      <c r="EJ36" s="6">
        <f>SUM([1]Hivatal!$AK$292)</f>
        <v>0</v>
      </c>
      <c r="EK36" s="6"/>
      <c r="EL36" s="6">
        <f t="shared" si="311"/>
        <v>0</v>
      </c>
      <c r="EM36" s="6"/>
      <c r="EN36" s="6"/>
      <c r="EO36" s="6">
        <f t="shared" si="312"/>
        <v>0</v>
      </c>
      <c r="EP36" s="6">
        <f>SUM([1]Hivatal!$AS$292)</f>
        <v>0</v>
      </c>
      <c r="EQ36" s="6"/>
      <c r="ER36" s="6">
        <f t="shared" si="313"/>
        <v>0</v>
      </c>
      <c r="ES36" s="6">
        <f>SUM([1]Hivatal!$BA$292)</f>
        <v>0</v>
      </c>
      <c r="ET36" s="6"/>
      <c r="EU36" s="6">
        <f t="shared" si="314"/>
        <v>0</v>
      </c>
      <c r="EV36" s="595">
        <f t="shared" si="315"/>
        <v>0</v>
      </c>
      <c r="EW36" s="595">
        <f t="shared" si="316"/>
        <v>0</v>
      </c>
      <c r="EX36" s="595">
        <f t="shared" si="317"/>
        <v>0</v>
      </c>
      <c r="EY36" s="6">
        <v>3000</v>
      </c>
      <c r="EZ36" s="6"/>
      <c r="FA36" s="6">
        <f t="shared" si="318"/>
        <v>3000</v>
      </c>
      <c r="FB36" s="6"/>
      <c r="FC36" s="6"/>
      <c r="FD36" s="6">
        <f t="shared" si="319"/>
        <v>0</v>
      </c>
      <c r="FE36" s="6"/>
      <c r="FF36" s="6"/>
      <c r="FG36" s="6">
        <f t="shared" si="320"/>
        <v>0</v>
      </c>
      <c r="FH36" s="6">
        <v>1097</v>
      </c>
      <c r="FI36" s="6">
        <f>132</f>
        <v>132</v>
      </c>
      <c r="FJ36" s="6">
        <f t="shared" si="321"/>
        <v>1229</v>
      </c>
      <c r="FK36" s="6"/>
      <c r="FL36" s="6"/>
      <c r="FM36" s="6">
        <f t="shared" si="322"/>
        <v>0</v>
      </c>
      <c r="FN36" s="6">
        <v>10165</v>
      </c>
      <c r="FO36" s="6"/>
      <c r="FP36" s="6">
        <f t="shared" si="323"/>
        <v>10165</v>
      </c>
      <c r="FQ36" s="6">
        <v>426</v>
      </c>
      <c r="FR36" s="6"/>
      <c r="FS36" s="6">
        <f t="shared" si="324"/>
        <v>426</v>
      </c>
      <c r="FT36" s="6">
        <v>534</v>
      </c>
      <c r="FU36" s="6"/>
      <c r="FV36" s="6">
        <f t="shared" si="325"/>
        <v>534</v>
      </c>
      <c r="FW36" s="6"/>
      <c r="FX36" s="6"/>
      <c r="FY36" s="6">
        <f t="shared" si="326"/>
        <v>0</v>
      </c>
      <c r="FZ36" s="6"/>
      <c r="GA36" s="6"/>
      <c r="GB36" s="6">
        <f t="shared" si="327"/>
        <v>0</v>
      </c>
      <c r="GC36" s="6"/>
      <c r="GD36" s="6"/>
      <c r="GE36" s="6">
        <f t="shared" si="328"/>
        <v>0</v>
      </c>
      <c r="GF36" s="6"/>
      <c r="GG36" s="6"/>
      <c r="GH36" s="6">
        <f t="shared" si="329"/>
        <v>0</v>
      </c>
      <c r="GI36" s="6"/>
      <c r="GJ36" s="6"/>
      <c r="GK36" s="6">
        <f t="shared" si="330"/>
        <v>0</v>
      </c>
      <c r="GL36" s="595">
        <f t="shared" si="331"/>
        <v>15222</v>
      </c>
      <c r="GM36" s="595">
        <f t="shared" si="332"/>
        <v>132</v>
      </c>
      <c r="GN36" s="595">
        <f t="shared" si="333"/>
        <v>15354</v>
      </c>
      <c r="GO36" s="7">
        <v>691</v>
      </c>
      <c r="GP36" s="7"/>
      <c r="GQ36" s="6">
        <f t="shared" si="334"/>
        <v>691</v>
      </c>
      <c r="GR36" s="7"/>
      <c r="GS36" s="7"/>
      <c r="GT36" s="6">
        <f t="shared" si="335"/>
        <v>0</v>
      </c>
      <c r="GU36" s="7"/>
      <c r="GV36" s="7"/>
      <c r="GW36" s="6">
        <f t="shared" si="336"/>
        <v>0</v>
      </c>
      <c r="GX36" s="10">
        <f t="shared" si="337"/>
        <v>15913</v>
      </c>
      <c r="GY36" s="10">
        <f t="shared" si="338"/>
        <v>132</v>
      </c>
      <c r="GZ36" s="618">
        <f t="shared" si="339"/>
        <v>16045</v>
      </c>
      <c r="HA36" s="626">
        <f t="shared" si="340"/>
        <v>492949</v>
      </c>
      <c r="HB36" s="10">
        <f t="shared" si="341"/>
        <v>-105997</v>
      </c>
      <c r="HC36" s="113">
        <f t="shared" si="342"/>
        <v>386952</v>
      </c>
    </row>
    <row r="37" spans="1:211" s="12" customFormat="1" x14ac:dyDescent="0.2">
      <c r="A37" s="121" t="s">
        <v>404</v>
      </c>
      <c r="B37" s="5">
        <f>B38+B39</f>
        <v>0</v>
      </c>
      <c r="C37" s="5">
        <f t="shared" ref="C37:BO37" si="343">C38+C39</f>
        <v>0</v>
      </c>
      <c r="D37" s="5">
        <f t="shared" si="343"/>
        <v>0</v>
      </c>
      <c r="E37" s="5">
        <f t="shared" si="343"/>
        <v>0</v>
      </c>
      <c r="F37" s="5">
        <f t="shared" si="343"/>
        <v>0</v>
      </c>
      <c r="G37" s="5">
        <f t="shared" si="343"/>
        <v>0</v>
      </c>
      <c r="H37" s="5">
        <f t="shared" si="343"/>
        <v>0</v>
      </c>
      <c r="I37" s="5">
        <f t="shared" si="343"/>
        <v>0</v>
      </c>
      <c r="J37" s="5">
        <f t="shared" si="343"/>
        <v>0</v>
      </c>
      <c r="K37" s="5">
        <f t="shared" si="343"/>
        <v>0</v>
      </c>
      <c r="L37" s="5">
        <f t="shared" si="343"/>
        <v>0</v>
      </c>
      <c r="M37" s="5">
        <f t="shared" si="343"/>
        <v>0</v>
      </c>
      <c r="N37" s="5">
        <f t="shared" si="343"/>
        <v>0</v>
      </c>
      <c r="O37" s="5">
        <f t="shared" si="343"/>
        <v>0</v>
      </c>
      <c r="P37" s="5">
        <f t="shared" si="343"/>
        <v>0</v>
      </c>
      <c r="Q37" s="5">
        <f t="shared" si="343"/>
        <v>0</v>
      </c>
      <c r="R37" s="5">
        <f t="shared" si="343"/>
        <v>0</v>
      </c>
      <c r="S37" s="5">
        <f t="shared" si="343"/>
        <v>0</v>
      </c>
      <c r="T37" s="5">
        <f t="shared" si="343"/>
        <v>0</v>
      </c>
      <c r="U37" s="5">
        <f t="shared" si="343"/>
        <v>0</v>
      </c>
      <c r="V37" s="5">
        <f t="shared" si="343"/>
        <v>0</v>
      </c>
      <c r="W37" s="5">
        <f t="shared" si="343"/>
        <v>0</v>
      </c>
      <c r="X37" s="5">
        <f t="shared" si="343"/>
        <v>0</v>
      </c>
      <c r="Y37" s="5">
        <f t="shared" si="343"/>
        <v>0</v>
      </c>
      <c r="Z37" s="5">
        <f t="shared" si="343"/>
        <v>0</v>
      </c>
      <c r="AA37" s="5">
        <f t="shared" si="343"/>
        <v>0</v>
      </c>
      <c r="AB37" s="5">
        <f t="shared" si="343"/>
        <v>0</v>
      </c>
      <c r="AC37" s="5">
        <f t="shared" si="343"/>
        <v>0</v>
      </c>
      <c r="AD37" s="5">
        <f t="shared" si="343"/>
        <v>0</v>
      </c>
      <c r="AE37" s="5">
        <f t="shared" si="343"/>
        <v>0</v>
      </c>
      <c r="AF37" s="5">
        <f t="shared" si="343"/>
        <v>0</v>
      </c>
      <c r="AG37" s="5">
        <f t="shared" si="343"/>
        <v>0</v>
      </c>
      <c r="AH37" s="5">
        <f t="shared" si="343"/>
        <v>0</v>
      </c>
      <c r="AI37" s="5">
        <f t="shared" si="343"/>
        <v>0</v>
      </c>
      <c r="AJ37" s="5">
        <f t="shared" si="343"/>
        <v>0</v>
      </c>
      <c r="AK37" s="5">
        <f t="shared" si="343"/>
        <v>0</v>
      </c>
      <c r="AL37" s="5">
        <f t="shared" si="343"/>
        <v>0</v>
      </c>
      <c r="AM37" s="5">
        <f t="shared" si="343"/>
        <v>0</v>
      </c>
      <c r="AN37" s="5">
        <f t="shared" si="343"/>
        <v>0</v>
      </c>
      <c r="AO37" s="5">
        <f t="shared" si="343"/>
        <v>0</v>
      </c>
      <c r="AP37" s="5">
        <f t="shared" si="343"/>
        <v>0</v>
      </c>
      <c r="AQ37" s="5">
        <f t="shared" si="343"/>
        <v>0</v>
      </c>
      <c r="AR37" s="5">
        <f t="shared" si="343"/>
        <v>0</v>
      </c>
      <c r="AS37" s="5">
        <f t="shared" si="343"/>
        <v>0</v>
      </c>
      <c r="AT37" s="5">
        <f t="shared" si="343"/>
        <v>0</v>
      </c>
      <c r="AU37" s="5">
        <f t="shared" si="343"/>
        <v>0</v>
      </c>
      <c r="AV37" s="5">
        <f t="shared" si="343"/>
        <v>0</v>
      </c>
      <c r="AW37" s="5">
        <f t="shared" si="343"/>
        <v>0</v>
      </c>
      <c r="AX37" s="5">
        <f t="shared" si="343"/>
        <v>0</v>
      </c>
      <c r="AY37" s="5">
        <f t="shared" si="343"/>
        <v>0</v>
      </c>
      <c r="AZ37" s="5">
        <f t="shared" si="343"/>
        <v>0</v>
      </c>
      <c r="BA37" s="5">
        <f t="shared" si="343"/>
        <v>0</v>
      </c>
      <c r="BB37" s="5">
        <f t="shared" si="343"/>
        <v>0</v>
      </c>
      <c r="BC37" s="5">
        <f t="shared" si="343"/>
        <v>0</v>
      </c>
      <c r="BD37" s="5">
        <f t="shared" si="343"/>
        <v>0</v>
      </c>
      <c r="BE37" s="5">
        <f t="shared" si="343"/>
        <v>0</v>
      </c>
      <c r="BF37" s="5">
        <f t="shared" si="343"/>
        <v>0</v>
      </c>
      <c r="BG37" s="5">
        <f t="shared" si="343"/>
        <v>0</v>
      </c>
      <c r="BH37" s="5">
        <f t="shared" si="343"/>
        <v>0</v>
      </c>
      <c r="BI37" s="5">
        <f t="shared" si="343"/>
        <v>0</v>
      </c>
      <c r="BJ37" s="5">
        <f t="shared" si="343"/>
        <v>0</v>
      </c>
      <c r="BK37" s="5">
        <f t="shared" si="343"/>
        <v>0</v>
      </c>
      <c r="BL37" s="5">
        <f t="shared" si="343"/>
        <v>0</v>
      </c>
      <c r="BM37" s="5">
        <f t="shared" si="343"/>
        <v>0</v>
      </c>
      <c r="BN37" s="5">
        <f t="shared" si="343"/>
        <v>0</v>
      </c>
      <c r="BO37" s="5">
        <f t="shared" si="343"/>
        <v>0</v>
      </c>
      <c r="BP37" s="5">
        <f t="shared" ref="BP37:DZ37" si="344">BP38+BP39</f>
        <v>0</v>
      </c>
      <c r="BQ37" s="5">
        <f t="shared" si="344"/>
        <v>0</v>
      </c>
      <c r="BR37" s="5">
        <f t="shared" si="344"/>
        <v>0</v>
      </c>
      <c r="BS37" s="5">
        <f t="shared" si="344"/>
        <v>65914</v>
      </c>
      <c r="BT37" s="5">
        <f t="shared" si="344"/>
        <v>0</v>
      </c>
      <c r="BU37" s="5">
        <f t="shared" si="344"/>
        <v>65914</v>
      </c>
      <c r="BV37" s="5">
        <f t="shared" si="344"/>
        <v>0</v>
      </c>
      <c r="BW37" s="5">
        <f t="shared" si="344"/>
        <v>0</v>
      </c>
      <c r="BX37" s="5">
        <f t="shared" si="344"/>
        <v>0</v>
      </c>
      <c r="BY37" s="5">
        <f t="shared" si="344"/>
        <v>6964</v>
      </c>
      <c r="BZ37" s="5">
        <f t="shared" si="344"/>
        <v>0</v>
      </c>
      <c r="CA37" s="5">
        <f t="shared" si="344"/>
        <v>6964</v>
      </c>
      <c r="CB37" s="5">
        <f t="shared" si="344"/>
        <v>0</v>
      </c>
      <c r="CC37" s="5">
        <f t="shared" si="344"/>
        <v>0</v>
      </c>
      <c r="CD37" s="5">
        <f t="shared" si="344"/>
        <v>0</v>
      </c>
      <c r="CE37" s="5">
        <f t="shared" si="344"/>
        <v>0</v>
      </c>
      <c r="CF37" s="5">
        <f t="shared" si="344"/>
        <v>0</v>
      </c>
      <c r="CG37" s="5">
        <f t="shared" si="344"/>
        <v>0</v>
      </c>
      <c r="CH37" s="5">
        <f t="shared" si="344"/>
        <v>0</v>
      </c>
      <c r="CI37" s="5">
        <f t="shared" si="344"/>
        <v>0</v>
      </c>
      <c r="CJ37" s="5">
        <f t="shared" si="344"/>
        <v>0</v>
      </c>
      <c r="CK37" s="5">
        <f t="shared" si="344"/>
        <v>0</v>
      </c>
      <c r="CL37" s="5">
        <f t="shared" si="344"/>
        <v>0</v>
      </c>
      <c r="CM37" s="5">
        <f t="shared" si="344"/>
        <v>0</v>
      </c>
      <c r="CN37" s="5">
        <f t="shared" si="344"/>
        <v>0</v>
      </c>
      <c r="CO37" s="5">
        <f t="shared" si="344"/>
        <v>0</v>
      </c>
      <c r="CP37" s="5">
        <f t="shared" si="344"/>
        <v>0</v>
      </c>
      <c r="CQ37" s="5">
        <f t="shared" si="344"/>
        <v>0</v>
      </c>
      <c r="CR37" s="5">
        <f t="shared" si="344"/>
        <v>0</v>
      </c>
      <c r="CS37" s="5">
        <f t="shared" si="344"/>
        <v>0</v>
      </c>
      <c r="CT37" s="5">
        <f t="shared" si="344"/>
        <v>0</v>
      </c>
      <c r="CU37" s="5">
        <f t="shared" si="344"/>
        <v>0</v>
      </c>
      <c r="CV37" s="5">
        <f t="shared" si="344"/>
        <v>0</v>
      </c>
      <c r="CW37" s="5">
        <f t="shared" si="344"/>
        <v>0</v>
      </c>
      <c r="CX37" s="5">
        <f t="shared" si="344"/>
        <v>0</v>
      </c>
      <c r="CY37" s="5">
        <f t="shared" si="344"/>
        <v>0</v>
      </c>
      <c r="CZ37" s="5">
        <f t="shared" si="344"/>
        <v>0</v>
      </c>
      <c r="DA37" s="5">
        <f t="shared" si="344"/>
        <v>0</v>
      </c>
      <c r="DB37" s="5">
        <f t="shared" si="344"/>
        <v>0</v>
      </c>
      <c r="DC37" s="5">
        <f t="shared" si="344"/>
        <v>0</v>
      </c>
      <c r="DD37" s="5">
        <f t="shared" si="344"/>
        <v>0</v>
      </c>
      <c r="DE37" s="5">
        <f t="shared" si="344"/>
        <v>0</v>
      </c>
      <c r="DF37" s="5">
        <f t="shared" si="344"/>
        <v>0</v>
      </c>
      <c r="DG37" s="5">
        <f t="shared" si="344"/>
        <v>0</v>
      </c>
      <c r="DH37" s="5">
        <f t="shared" si="344"/>
        <v>0</v>
      </c>
      <c r="DI37" s="5">
        <f t="shared" si="344"/>
        <v>0</v>
      </c>
      <c r="DJ37" s="5">
        <f t="shared" si="344"/>
        <v>0</v>
      </c>
      <c r="DK37" s="5">
        <f t="shared" si="344"/>
        <v>0</v>
      </c>
      <c r="DL37" s="5">
        <f t="shared" si="344"/>
        <v>0</v>
      </c>
      <c r="DM37" s="5">
        <f t="shared" si="344"/>
        <v>0</v>
      </c>
      <c r="DN37" s="5">
        <f t="shared" si="344"/>
        <v>0</v>
      </c>
      <c r="DO37" s="5">
        <f t="shared" si="344"/>
        <v>25897</v>
      </c>
      <c r="DP37" s="5">
        <f t="shared" si="344"/>
        <v>0</v>
      </c>
      <c r="DQ37" s="5">
        <f t="shared" si="344"/>
        <v>25897</v>
      </c>
      <c r="DR37" s="596">
        <f t="shared" si="344"/>
        <v>98775</v>
      </c>
      <c r="DS37" s="596">
        <f t="shared" ref="DS37" si="345">DS38+DS39</f>
        <v>0</v>
      </c>
      <c r="DT37" s="596">
        <f t="shared" ref="DT37" si="346">DT38+DT39</f>
        <v>98775</v>
      </c>
      <c r="DU37" s="5">
        <f t="shared" si="344"/>
        <v>0</v>
      </c>
      <c r="DV37" s="5">
        <f t="shared" si="344"/>
        <v>0</v>
      </c>
      <c r="DW37" s="5">
        <f t="shared" si="344"/>
        <v>0</v>
      </c>
      <c r="DX37" s="5">
        <f t="shared" si="344"/>
        <v>0</v>
      </c>
      <c r="DY37" s="5">
        <f t="shared" si="344"/>
        <v>0</v>
      </c>
      <c r="DZ37" s="5">
        <f t="shared" si="344"/>
        <v>0</v>
      </c>
      <c r="EA37" s="5">
        <f t="shared" ref="EA37:GL37" si="347">EA38+EA39</f>
        <v>0</v>
      </c>
      <c r="EB37" s="5">
        <f t="shared" si="347"/>
        <v>0</v>
      </c>
      <c r="EC37" s="5">
        <f t="shared" si="347"/>
        <v>0</v>
      </c>
      <c r="ED37" s="5">
        <f t="shared" si="347"/>
        <v>0</v>
      </c>
      <c r="EE37" s="5">
        <f t="shared" si="347"/>
        <v>0</v>
      </c>
      <c r="EF37" s="5">
        <f t="shared" si="347"/>
        <v>0</v>
      </c>
      <c r="EG37" s="5">
        <f t="shared" si="347"/>
        <v>0</v>
      </c>
      <c r="EH37" s="5">
        <f t="shared" si="347"/>
        <v>0</v>
      </c>
      <c r="EI37" s="5">
        <f t="shared" si="347"/>
        <v>0</v>
      </c>
      <c r="EJ37" s="5">
        <f t="shared" si="347"/>
        <v>0</v>
      </c>
      <c r="EK37" s="5">
        <f t="shared" si="347"/>
        <v>0</v>
      </c>
      <c r="EL37" s="5">
        <f t="shared" si="347"/>
        <v>0</v>
      </c>
      <c r="EM37" s="5">
        <f t="shared" si="347"/>
        <v>0</v>
      </c>
      <c r="EN37" s="5">
        <f t="shared" si="347"/>
        <v>0</v>
      </c>
      <c r="EO37" s="5">
        <f t="shared" si="347"/>
        <v>0</v>
      </c>
      <c r="EP37" s="5">
        <f t="shared" si="347"/>
        <v>0</v>
      </c>
      <c r="EQ37" s="5">
        <f t="shared" si="347"/>
        <v>0</v>
      </c>
      <c r="ER37" s="5">
        <f t="shared" si="347"/>
        <v>0</v>
      </c>
      <c r="ES37" s="5">
        <f t="shared" si="347"/>
        <v>0</v>
      </c>
      <c r="ET37" s="5">
        <f t="shared" si="347"/>
        <v>0</v>
      </c>
      <c r="EU37" s="5">
        <f t="shared" si="347"/>
        <v>0</v>
      </c>
      <c r="EV37" s="596">
        <f t="shared" si="347"/>
        <v>0</v>
      </c>
      <c r="EW37" s="596">
        <f t="shared" ref="EW37:EX37" si="348">EW38+EW39</f>
        <v>0</v>
      </c>
      <c r="EX37" s="596">
        <f t="shared" si="348"/>
        <v>0</v>
      </c>
      <c r="EY37" s="5">
        <f t="shared" si="347"/>
        <v>0</v>
      </c>
      <c r="EZ37" s="5">
        <f t="shared" si="347"/>
        <v>0</v>
      </c>
      <c r="FA37" s="5">
        <f t="shared" si="347"/>
        <v>0</v>
      </c>
      <c r="FB37" s="5">
        <f t="shared" si="347"/>
        <v>0</v>
      </c>
      <c r="FC37" s="5">
        <f t="shared" si="347"/>
        <v>0</v>
      </c>
      <c r="FD37" s="5">
        <f t="shared" si="347"/>
        <v>0</v>
      </c>
      <c r="FE37" s="5">
        <f t="shared" si="347"/>
        <v>0</v>
      </c>
      <c r="FF37" s="5">
        <f t="shared" si="347"/>
        <v>0</v>
      </c>
      <c r="FG37" s="5">
        <f t="shared" si="347"/>
        <v>0</v>
      </c>
      <c r="FH37" s="5">
        <f t="shared" si="347"/>
        <v>0</v>
      </c>
      <c r="FI37" s="5">
        <f t="shared" si="347"/>
        <v>0</v>
      </c>
      <c r="FJ37" s="5">
        <f t="shared" si="347"/>
        <v>0</v>
      </c>
      <c r="FK37" s="5">
        <f t="shared" si="347"/>
        <v>0</v>
      </c>
      <c r="FL37" s="5">
        <f t="shared" si="347"/>
        <v>0</v>
      </c>
      <c r="FM37" s="5">
        <f t="shared" si="347"/>
        <v>0</v>
      </c>
      <c r="FN37" s="5">
        <f t="shared" si="347"/>
        <v>0</v>
      </c>
      <c r="FO37" s="5">
        <f t="shared" si="347"/>
        <v>0</v>
      </c>
      <c r="FP37" s="5">
        <f t="shared" si="347"/>
        <v>0</v>
      </c>
      <c r="FQ37" s="5">
        <f t="shared" si="347"/>
        <v>0</v>
      </c>
      <c r="FR37" s="5">
        <f t="shared" si="347"/>
        <v>0</v>
      </c>
      <c r="FS37" s="5">
        <f t="shared" si="347"/>
        <v>0</v>
      </c>
      <c r="FT37" s="5">
        <f t="shared" si="347"/>
        <v>0</v>
      </c>
      <c r="FU37" s="5">
        <f t="shared" si="347"/>
        <v>0</v>
      </c>
      <c r="FV37" s="5">
        <f t="shared" si="347"/>
        <v>0</v>
      </c>
      <c r="FW37" s="5">
        <f t="shared" si="347"/>
        <v>0</v>
      </c>
      <c r="FX37" s="5">
        <f t="shared" si="347"/>
        <v>0</v>
      </c>
      <c r="FY37" s="5">
        <f t="shared" si="347"/>
        <v>0</v>
      </c>
      <c r="FZ37" s="5">
        <f t="shared" si="347"/>
        <v>0</v>
      </c>
      <c r="GA37" s="5">
        <f t="shared" si="347"/>
        <v>0</v>
      </c>
      <c r="GB37" s="5">
        <f t="shared" si="347"/>
        <v>0</v>
      </c>
      <c r="GC37" s="5">
        <f t="shared" si="347"/>
        <v>0</v>
      </c>
      <c r="GD37" s="5">
        <f t="shared" si="347"/>
        <v>0</v>
      </c>
      <c r="GE37" s="5">
        <f t="shared" si="347"/>
        <v>0</v>
      </c>
      <c r="GF37" s="5">
        <f t="shared" si="347"/>
        <v>0</v>
      </c>
      <c r="GG37" s="5">
        <f t="shared" si="347"/>
        <v>0</v>
      </c>
      <c r="GH37" s="5">
        <f t="shared" si="347"/>
        <v>0</v>
      </c>
      <c r="GI37" s="5">
        <f t="shared" si="347"/>
        <v>0</v>
      </c>
      <c r="GJ37" s="5">
        <f t="shared" si="347"/>
        <v>0</v>
      </c>
      <c r="GK37" s="5">
        <f t="shared" si="347"/>
        <v>0</v>
      </c>
      <c r="GL37" s="596">
        <f t="shared" si="347"/>
        <v>0</v>
      </c>
      <c r="GM37" s="596">
        <f t="shared" ref="GM37:GN37" si="349">GM38+GM39</f>
        <v>0</v>
      </c>
      <c r="GN37" s="596">
        <f t="shared" si="349"/>
        <v>0</v>
      </c>
      <c r="GO37" s="5">
        <f t="shared" ref="GO37:HA37" si="350">GO38+GO39</f>
        <v>0</v>
      </c>
      <c r="GP37" s="5">
        <f t="shared" si="350"/>
        <v>0</v>
      </c>
      <c r="GQ37" s="5">
        <f t="shared" si="350"/>
        <v>0</v>
      </c>
      <c r="GR37" s="5">
        <f t="shared" si="350"/>
        <v>0</v>
      </c>
      <c r="GS37" s="5">
        <f t="shared" si="350"/>
        <v>0</v>
      </c>
      <c r="GT37" s="5">
        <f t="shared" si="350"/>
        <v>0</v>
      </c>
      <c r="GU37" s="5">
        <f t="shared" si="350"/>
        <v>0</v>
      </c>
      <c r="GV37" s="5">
        <f t="shared" si="350"/>
        <v>56</v>
      </c>
      <c r="GW37" s="5">
        <f t="shared" si="350"/>
        <v>56</v>
      </c>
      <c r="GX37" s="5">
        <f t="shared" si="350"/>
        <v>0</v>
      </c>
      <c r="GY37" s="5">
        <f t="shared" ref="GY37" si="351">GY38+GY39</f>
        <v>56</v>
      </c>
      <c r="GZ37" s="619">
        <f t="shared" ref="GZ37" si="352">GZ38+GZ39</f>
        <v>56</v>
      </c>
      <c r="HA37" s="627">
        <f t="shared" si="350"/>
        <v>98775</v>
      </c>
      <c r="HB37" s="5">
        <f t="shared" ref="HB37" si="353">HB38+HB39</f>
        <v>56</v>
      </c>
      <c r="HC37" s="115">
        <f t="shared" ref="HC37" si="354">HC38+HC39</f>
        <v>98831</v>
      </c>
    </row>
    <row r="38" spans="1:211" x14ac:dyDescent="0.2">
      <c r="A38" s="120" t="s">
        <v>405</v>
      </c>
      <c r="B38" s="6"/>
      <c r="C38" s="6"/>
      <c r="D38" s="6">
        <f t="shared" ref="D38:D39" si="355">SUM(B38:C38)</f>
        <v>0</v>
      </c>
      <c r="E38" s="6"/>
      <c r="F38" s="6"/>
      <c r="G38" s="6">
        <f t="shared" ref="G38:G39" si="356">SUM(E38:F38)</f>
        <v>0</v>
      </c>
      <c r="H38" s="6"/>
      <c r="I38" s="6"/>
      <c r="J38" s="6">
        <f t="shared" ref="J38:J39" si="357">SUM(H38:I38)</f>
        <v>0</v>
      </c>
      <c r="K38" s="6"/>
      <c r="L38" s="6"/>
      <c r="M38" s="6">
        <f t="shared" ref="M38:M39" si="358">SUM(K38:L38)</f>
        <v>0</v>
      </c>
      <c r="N38" s="6"/>
      <c r="O38" s="6"/>
      <c r="P38" s="6">
        <f t="shared" ref="P38:P39" si="359">SUM(N38:O38)</f>
        <v>0</v>
      </c>
      <c r="Q38" s="6"/>
      <c r="R38" s="6"/>
      <c r="S38" s="6">
        <f t="shared" ref="S38:S39" si="360">SUM(Q38:R38)</f>
        <v>0</v>
      </c>
      <c r="T38" s="6"/>
      <c r="U38" s="6"/>
      <c r="V38" s="6">
        <f t="shared" ref="V38:V39" si="361">SUM(T38:U38)</f>
        <v>0</v>
      </c>
      <c r="W38" s="6"/>
      <c r="X38" s="6"/>
      <c r="Y38" s="6">
        <f t="shared" ref="Y38:Y39" si="362">SUM(W38:X38)</f>
        <v>0</v>
      </c>
      <c r="Z38" s="6"/>
      <c r="AA38" s="6"/>
      <c r="AB38" s="6">
        <f t="shared" ref="AB38:AB39" si="363">SUM(Z38:AA38)</f>
        <v>0</v>
      </c>
      <c r="AC38" s="6"/>
      <c r="AD38" s="6"/>
      <c r="AE38" s="6">
        <f t="shared" ref="AE38:AE39" si="364">SUM(AC38:AD38)</f>
        <v>0</v>
      </c>
      <c r="AF38" s="6"/>
      <c r="AG38" s="6"/>
      <c r="AH38" s="6">
        <f t="shared" ref="AH38:AH39" si="365">SUM(AF38:AG38)</f>
        <v>0</v>
      </c>
      <c r="AI38" s="6"/>
      <c r="AJ38" s="6"/>
      <c r="AK38" s="6">
        <f t="shared" ref="AK38:AK39" si="366">SUM(AI38:AJ38)</f>
        <v>0</v>
      </c>
      <c r="AL38" s="6"/>
      <c r="AM38" s="6"/>
      <c r="AN38" s="6">
        <f t="shared" ref="AN38:AN39" si="367">SUM(AL38:AM38)</f>
        <v>0</v>
      </c>
      <c r="AO38" s="6"/>
      <c r="AP38" s="6"/>
      <c r="AQ38" s="6">
        <f t="shared" ref="AQ38:AQ39" si="368">SUM(AO38:AP38)</f>
        <v>0</v>
      </c>
      <c r="AR38" s="6"/>
      <c r="AS38" s="6"/>
      <c r="AT38" s="6">
        <f t="shared" ref="AT38:AT39" si="369">SUM(AR38:AS38)</f>
        <v>0</v>
      </c>
      <c r="AU38" s="6"/>
      <c r="AV38" s="6"/>
      <c r="AW38" s="6">
        <f t="shared" ref="AW38:AW39" si="370">SUM(AU38:AV38)</f>
        <v>0</v>
      </c>
      <c r="AX38" s="6"/>
      <c r="AY38" s="6"/>
      <c r="AZ38" s="6">
        <f t="shared" ref="AZ38:AZ39" si="371">SUM(AX38:AY38)</f>
        <v>0</v>
      </c>
      <c r="BA38" s="6"/>
      <c r="BB38" s="6"/>
      <c r="BC38" s="6">
        <f t="shared" ref="BC38:BC39" si="372">SUM(BA38:BB38)</f>
        <v>0</v>
      </c>
      <c r="BD38" s="6"/>
      <c r="BE38" s="6"/>
      <c r="BF38" s="6">
        <f t="shared" ref="BF38:BF39" si="373">SUM(BD38:BE38)</f>
        <v>0</v>
      </c>
      <c r="BG38" s="6"/>
      <c r="BH38" s="6"/>
      <c r="BI38" s="6">
        <f t="shared" ref="BI38:BI39" si="374">SUM(BG38:BH38)</f>
        <v>0</v>
      </c>
      <c r="BJ38" s="6"/>
      <c r="BK38" s="6"/>
      <c r="BL38" s="6">
        <f t="shared" ref="BL38:BL39" si="375">SUM(BJ38:BK38)</f>
        <v>0</v>
      </c>
      <c r="BM38" s="6"/>
      <c r="BN38" s="6"/>
      <c r="BO38" s="6">
        <f t="shared" ref="BO38:BO39" si="376">SUM(BM38:BN38)</f>
        <v>0</v>
      </c>
      <c r="BP38" s="6"/>
      <c r="BQ38" s="6"/>
      <c r="BR38" s="6">
        <f t="shared" ref="BR38:BR39" si="377">SUM(BP38:BQ38)</f>
        <v>0</v>
      </c>
      <c r="BS38" s="6"/>
      <c r="BT38" s="6"/>
      <c r="BU38" s="6">
        <f t="shared" ref="BU38:BU39" si="378">SUM(BS38:BT38)</f>
        <v>0</v>
      </c>
      <c r="BV38" s="6"/>
      <c r="BW38" s="6"/>
      <c r="BX38" s="6">
        <f t="shared" ref="BX38:BX39" si="379">SUM(BV38:BW38)</f>
        <v>0</v>
      </c>
      <c r="BY38" s="6"/>
      <c r="BZ38" s="6"/>
      <c r="CA38" s="6">
        <f t="shared" ref="CA38:CA39" si="380">SUM(BY38:BZ38)</f>
        <v>0</v>
      </c>
      <c r="CB38" s="6"/>
      <c r="CC38" s="6"/>
      <c r="CD38" s="6">
        <f t="shared" ref="CD38:CD39" si="381">SUM(CB38:CC38)</f>
        <v>0</v>
      </c>
      <c r="CE38" s="6"/>
      <c r="CF38" s="6"/>
      <c r="CG38" s="6">
        <f t="shared" ref="CG38:CG39" si="382">SUM(CE38:CF38)</f>
        <v>0</v>
      </c>
      <c r="CH38" s="6"/>
      <c r="CI38" s="6"/>
      <c r="CJ38" s="6">
        <f t="shared" ref="CJ38:CJ39" si="383">SUM(CH38:CI38)</f>
        <v>0</v>
      </c>
      <c r="CK38" s="6"/>
      <c r="CL38" s="6"/>
      <c r="CM38" s="6">
        <f t="shared" ref="CM38:CM39" si="384">SUM(CK38:CL38)</f>
        <v>0</v>
      </c>
      <c r="CN38" s="6"/>
      <c r="CO38" s="6"/>
      <c r="CP38" s="6">
        <f t="shared" ref="CP38:CP39" si="385">SUM(CN38:CO38)</f>
        <v>0</v>
      </c>
      <c r="CQ38" s="6"/>
      <c r="CR38" s="6"/>
      <c r="CS38" s="6">
        <f t="shared" ref="CS38:CS39" si="386">SUM(CQ38:CR38)</f>
        <v>0</v>
      </c>
      <c r="CT38" s="6"/>
      <c r="CU38" s="6"/>
      <c r="CV38" s="6">
        <f t="shared" ref="CV38:CV39" si="387">SUM(CT38:CU38)</f>
        <v>0</v>
      </c>
      <c r="CW38" s="6"/>
      <c r="CX38" s="6"/>
      <c r="CY38" s="6">
        <f t="shared" ref="CY38:CY39" si="388">SUM(CW38:CX38)</f>
        <v>0</v>
      </c>
      <c r="CZ38" s="6"/>
      <c r="DA38" s="6"/>
      <c r="DB38" s="6">
        <f t="shared" ref="DB38:DB39" si="389">SUM(CZ38:DA38)</f>
        <v>0</v>
      </c>
      <c r="DC38" s="6"/>
      <c r="DD38" s="6"/>
      <c r="DE38" s="6">
        <f t="shared" ref="DE38:DE39" si="390">SUM(DC38:DD38)</f>
        <v>0</v>
      </c>
      <c r="DF38" s="6"/>
      <c r="DG38" s="6"/>
      <c r="DH38" s="6">
        <f t="shared" ref="DH38:DH39" si="391">SUM(DF38:DG38)</f>
        <v>0</v>
      </c>
      <c r="DI38" s="6"/>
      <c r="DJ38" s="6"/>
      <c r="DK38" s="6">
        <f t="shared" ref="DK38:DK39" si="392">SUM(DI38:DJ38)</f>
        <v>0</v>
      </c>
      <c r="DL38" s="6"/>
      <c r="DM38" s="6"/>
      <c r="DN38" s="6">
        <f t="shared" ref="DN38:DN39" si="393">SUM(DL38:DM38)</f>
        <v>0</v>
      </c>
      <c r="DO38" s="6"/>
      <c r="DP38" s="6"/>
      <c r="DQ38" s="6">
        <f t="shared" ref="DQ38:DQ39" si="394">SUM(DO38:DP38)</f>
        <v>0</v>
      </c>
      <c r="DR38" s="595">
        <f t="shared" ref="DR38:DR39" si="395">SUM(B38+E38+H38+K38+N38+Q38+T38+W38+Z38+AC38+AF38+AI38+AL38+AO38+AR38+AU38+AX38+BA38+BD38+BG38+BJ38+BM38+BP38+BS38+BV38+BY38+CB38+CE38+CH38+CK38+CN38+CQ38+CT38+CW38+CZ38+DC38+DF38+DI38+DL38+DO38)</f>
        <v>0</v>
      </c>
      <c r="DS38" s="595">
        <f t="shared" ref="DS38:DS39" si="396">SUM(C38+F38+I38+L38+O38+R38+U38+X38+AA38+AD38+AG38+AJ38+AM38+AP38+AS38+AV38+AY38+BB38+BE38+BH38+BK38+BN38+BQ38+BT38+BW38+BZ38+CC38+CF38+CI38+CL38+CO38+CR38+CU38+CX38+DA38+DD38+DG38+DJ38+DM38+DP38)</f>
        <v>0</v>
      </c>
      <c r="DT38" s="595">
        <f t="shared" ref="DT38:DT39" si="397">SUM(D38+G38+J38+M38+P38+S38+V38+Y38+AB38+AE38+AH38+AK38+AN38+AQ38+AT38+AW38+AZ38+BC38+BF38+BI38+BL38+BO38+BR38+BU38+BX38+CA38+CD38+CG38+CJ38+CM38+CP38+CS38+CV38+CY38+DB38+DE38+DH38+DK38+DN38+DQ38)</f>
        <v>0</v>
      </c>
      <c r="DU38" s="6"/>
      <c r="DV38" s="6"/>
      <c r="DW38" s="6">
        <f t="shared" ref="DW38:DW39" si="398">SUM(DU38:DV38)</f>
        <v>0</v>
      </c>
      <c r="DX38" s="6"/>
      <c r="DY38" s="6"/>
      <c r="DZ38" s="6">
        <f t="shared" ref="DZ38:DZ39" si="399">SUM(DX38:DY38)</f>
        <v>0</v>
      </c>
      <c r="EA38" s="6"/>
      <c r="EB38" s="6"/>
      <c r="EC38" s="6">
        <f t="shared" ref="EC38:EC39" si="400">SUM(EA38:EB38)</f>
        <v>0</v>
      </c>
      <c r="ED38" s="6"/>
      <c r="EE38" s="6"/>
      <c r="EF38" s="6">
        <f t="shared" ref="EF38:EF39" si="401">SUM(ED38:EE38)</f>
        <v>0</v>
      </c>
      <c r="EG38" s="6"/>
      <c r="EH38" s="6"/>
      <c r="EI38" s="6"/>
      <c r="EJ38" s="6"/>
      <c r="EK38" s="6"/>
      <c r="EL38" s="6">
        <f t="shared" ref="EL38:EL39" si="402">SUM(EJ38:EK38)</f>
        <v>0</v>
      </c>
      <c r="EM38" s="6"/>
      <c r="EN38" s="6"/>
      <c r="EO38" s="6">
        <f t="shared" ref="EO38:EO39" si="403">SUM(EM38:EN38)</f>
        <v>0</v>
      </c>
      <c r="EP38" s="6"/>
      <c r="EQ38" s="6"/>
      <c r="ER38" s="6">
        <f t="shared" ref="ER38:ER39" si="404">SUM(EP38:EQ38)</f>
        <v>0</v>
      </c>
      <c r="ES38" s="6"/>
      <c r="ET38" s="6"/>
      <c r="EU38" s="6">
        <f t="shared" ref="EU38:EU39" si="405">SUM(ES38:ET38)</f>
        <v>0</v>
      </c>
      <c r="EV38" s="595">
        <f t="shared" ref="EV38:EV39" si="406">SUM(DU38+DX38+EA38+ED38+EG38+EJ38+EM38+EP38+ES38)</f>
        <v>0</v>
      </c>
      <c r="EW38" s="595">
        <f t="shared" ref="EW38:EW39" si="407">SUM(DV38+DY38+EB38+EE38+EH38+EK38+EN38+EQ38+ET38)</f>
        <v>0</v>
      </c>
      <c r="EX38" s="595">
        <f t="shared" ref="EX38:EX39" si="408">SUM(DW38+DZ38+EC38+EF38+EI38+EL38+EO38+ER38+EU38)</f>
        <v>0</v>
      </c>
      <c r="EY38" s="6"/>
      <c r="EZ38" s="6"/>
      <c r="FA38" s="6">
        <f t="shared" ref="FA38:FA39" si="409">SUM(EY38:EZ38)</f>
        <v>0</v>
      </c>
      <c r="FB38" s="6"/>
      <c r="FC38" s="6"/>
      <c r="FD38" s="6">
        <f t="shared" ref="FD38:FD39" si="410">SUM(FB38:FC38)</f>
        <v>0</v>
      </c>
      <c r="FE38" s="6"/>
      <c r="FF38" s="6"/>
      <c r="FG38" s="6">
        <f t="shared" ref="FG38:FG39" si="411">SUM(FE38:FF38)</f>
        <v>0</v>
      </c>
      <c r="FH38" s="6"/>
      <c r="FI38" s="6"/>
      <c r="FJ38" s="6">
        <f t="shared" ref="FJ38:FJ39" si="412">SUM(FH38:FI38)</f>
        <v>0</v>
      </c>
      <c r="FK38" s="6"/>
      <c r="FL38" s="6"/>
      <c r="FM38" s="6">
        <f t="shared" ref="FM38:FM39" si="413">SUM(FK38:FL38)</f>
        <v>0</v>
      </c>
      <c r="FN38" s="6"/>
      <c r="FO38" s="6"/>
      <c r="FP38" s="6">
        <f t="shared" ref="FP38:FP39" si="414">SUM(FN38:FO38)</f>
        <v>0</v>
      </c>
      <c r="FQ38" s="6"/>
      <c r="FR38" s="6"/>
      <c r="FS38" s="6">
        <f t="shared" ref="FS38:FS39" si="415">SUM(FQ38:FR38)</f>
        <v>0</v>
      </c>
      <c r="FT38" s="6"/>
      <c r="FU38" s="6"/>
      <c r="FV38" s="6">
        <f t="shared" ref="FV38:FV39" si="416">SUM(FT38:FU38)</f>
        <v>0</v>
      </c>
      <c r="FW38" s="6"/>
      <c r="FX38" s="6"/>
      <c r="FY38" s="6">
        <f t="shared" ref="FY38:FY39" si="417">SUM(FW38:FX38)</f>
        <v>0</v>
      </c>
      <c r="FZ38" s="6"/>
      <c r="GA38" s="6"/>
      <c r="GB38" s="6">
        <f t="shared" ref="GB38:GB39" si="418">SUM(FZ38:GA38)</f>
        <v>0</v>
      </c>
      <c r="GC38" s="6"/>
      <c r="GD38" s="6"/>
      <c r="GE38" s="6">
        <f t="shared" ref="GE38:GE39" si="419">SUM(GC38:GD38)</f>
        <v>0</v>
      </c>
      <c r="GF38" s="6"/>
      <c r="GG38" s="6"/>
      <c r="GH38" s="6">
        <f t="shared" ref="GH38:GH39" si="420">SUM(GF38:GG38)</f>
        <v>0</v>
      </c>
      <c r="GI38" s="6"/>
      <c r="GJ38" s="6"/>
      <c r="GK38" s="6">
        <f t="shared" ref="GK38:GK39" si="421">SUM(GI38:GJ38)</f>
        <v>0</v>
      </c>
      <c r="GL38" s="595">
        <f t="shared" ref="GL38:GL39" si="422">SUM(EY38+FB38+FE38+FH38+FK38+FN38+FQ38+FT38+FW38+FZ38+GC38+GF38+GI38)</f>
        <v>0</v>
      </c>
      <c r="GM38" s="595">
        <f t="shared" ref="GM38:GM39" si="423">SUM(EZ38+FC38+FF38+FI38+FL38+FO38+FR38+FU38+FX38+GA38+GD38+GG38+GJ38)</f>
        <v>0</v>
      </c>
      <c r="GN38" s="595">
        <f t="shared" ref="GN38:GN39" si="424">SUM(FA38+FD38+FG38+FJ38+FM38+FP38+FS38+FV38+FY38+GB38+GE38+GH38+GK38)</f>
        <v>0</v>
      </c>
      <c r="GO38" s="7"/>
      <c r="GP38" s="7"/>
      <c r="GQ38" s="6">
        <f t="shared" ref="GQ38:GQ39" si="425">SUM(GO38:GP38)</f>
        <v>0</v>
      </c>
      <c r="GR38" s="7"/>
      <c r="GS38" s="7"/>
      <c r="GT38" s="6">
        <f t="shared" ref="GT38:GT39" si="426">SUM(GR38:GS38)</f>
        <v>0</v>
      </c>
      <c r="GU38" s="7"/>
      <c r="GV38" s="7"/>
      <c r="GW38" s="6">
        <f t="shared" ref="GW38:GW39" si="427">SUM(GU38:GV38)</f>
        <v>0</v>
      </c>
      <c r="GX38" s="10">
        <f>GL38+GO38+GR38+GU38</f>
        <v>0</v>
      </c>
      <c r="GY38" s="10">
        <f t="shared" ref="GY38:GZ39" si="428">GM38+GP38+GS38+GV38</f>
        <v>0</v>
      </c>
      <c r="GZ38" s="618">
        <f t="shared" si="428"/>
        <v>0</v>
      </c>
      <c r="HA38" s="626">
        <f>DR38+EV38+GX38</f>
        <v>0</v>
      </c>
      <c r="HB38" s="10">
        <f t="shared" ref="HB38:HC39" si="429">DS38+EW38+GY38</f>
        <v>0</v>
      </c>
      <c r="HC38" s="113">
        <f t="shared" si="429"/>
        <v>0</v>
      </c>
    </row>
    <row r="39" spans="1:211" x14ac:dyDescent="0.2">
      <c r="A39" s="120" t="s">
        <v>406</v>
      </c>
      <c r="B39" s="6">
        <f>SUM([1]Önkormányzat!$G$317)</f>
        <v>0</v>
      </c>
      <c r="C39" s="6"/>
      <c r="D39" s="6">
        <f t="shared" si="355"/>
        <v>0</v>
      </c>
      <c r="E39" s="6">
        <f>SUM([1]Önkormányzat!$I$317)</f>
        <v>0</v>
      </c>
      <c r="F39" s="6"/>
      <c r="G39" s="6">
        <f t="shared" si="356"/>
        <v>0</v>
      </c>
      <c r="H39" s="6">
        <f>SUM([1]Önkormányzat!$K$317)</f>
        <v>0</v>
      </c>
      <c r="I39" s="6"/>
      <c r="J39" s="6">
        <f t="shared" si="357"/>
        <v>0</v>
      </c>
      <c r="K39" s="6">
        <f>SUM([1]Önkormányzat!$M$317)</f>
        <v>0</v>
      </c>
      <c r="L39" s="6"/>
      <c r="M39" s="6">
        <f t="shared" si="358"/>
        <v>0</v>
      </c>
      <c r="N39" s="6">
        <f>SUM([1]Önkormányzat!$R$317)</f>
        <v>0</v>
      </c>
      <c r="O39" s="6"/>
      <c r="P39" s="6">
        <f t="shared" si="359"/>
        <v>0</v>
      </c>
      <c r="Q39" s="6">
        <f>SUM([1]Önkormányzat!$AK$317)</f>
        <v>0</v>
      </c>
      <c r="R39" s="6"/>
      <c r="S39" s="6">
        <f t="shared" si="360"/>
        <v>0</v>
      </c>
      <c r="T39" s="6">
        <f>SUM([1]Önkormányzat!$AO$317)</f>
        <v>0</v>
      </c>
      <c r="U39" s="6"/>
      <c r="V39" s="6">
        <f t="shared" si="361"/>
        <v>0</v>
      </c>
      <c r="W39" s="6"/>
      <c r="X39" s="6"/>
      <c r="Y39" s="6">
        <f t="shared" si="362"/>
        <v>0</v>
      </c>
      <c r="Z39" s="6">
        <f>SUM([1]Önkormányzat!$AV$317)</f>
        <v>0</v>
      </c>
      <c r="AA39" s="6"/>
      <c r="AB39" s="6">
        <f t="shared" si="363"/>
        <v>0</v>
      </c>
      <c r="AC39" s="6">
        <f>SUM([1]Önkormányzat!$BA$317)</f>
        <v>0</v>
      </c>
      <c r="AD39" s="6"/>
      <c r="AE39" s="6">
        <f t="shared" si="364"/>
        <v>0</v>
      </c>
      <c r="AF39" s="6">
        <f>SUM([1]Önkormányzat!$V$317)</f>
        <v>0</v>
      </c>
      <c r="AG39" s="6"/>
      <c r="AH39" s="6">
        <f t="shared" si="365"/>
        <v>0</v>
      </c>
      <c r="AI39" s="6">
        <f>SUM([1]Önkormányzat!$Z$317)</f>
        <v>0</v>
      </c>
      <c r="AJ39" s="6"/>
      <c r="AK39" s="6">
        <f t="shared" si="366"/>
        <v>0</v>
      </c>
      <c r="AL39" s="6">
        <f>SUM([1]Önkormányzat!$BH$317)</f>
        <v>0</v>
      </c>
      <c r="AM39" s="6"/>
      <c r="AN39" s="6">
        <f t="shared" si="367"/>
        <v>0</v>
      </c>
      <c r="AO39" s="6">
        <f>SUM([1]Önkormányzat!$BO$317)</f>
        <v>0</v>
      </c>
      <c r="AP39" s="6"/>
      <c r="AQ39" s="6">
        <f t="shared" si="368"/>
        <v>0</v>
      </c>
      <c r="AR39" s="6">
        <f>SUM([1]Önkormányzat!$CC$317)</f>
        <v>0</v>
      </c>
      <c r="AS39" s="6"/>
      <c r="AT39" s="6">
        <f t="shared" si="369"/>
        <v>0</v>
      </c>
      <c r="AU39" s="6">
        <f>SUM([1]Önkormányzat!$CP$317)</f>
        <v>0</v>
      </c>
      <c r="AV39" s="6"/>
      <c r="AW39" s="6">
        <f t="shared" si="370"/>
        <v>0</v>
      </c>
      <c r="AX39" s="6">
        <f>SUM([1]Önkormányzat!$BS$317)</f>
        <v>0</v>
      </c>
      <c r="AY39" s="6"/>
      <c r="AZ39" s="6">
        <f t="shared" si="371"/>
        <v>0</v>
      </c>
      <c r="BA39" s="6">
        <f>SUM([1]Önkormányzat!$BU$317)</f>
        <v>0</v>
      </c>
      <c r="BB39" s="6"/>
      <c r="BC39" s="6">
        <f t="shared" si="372"/>
        <v>0</v>
      </c>
      <c r="BD39" s="6"/>
      <c r="BE39" s="6"/>
      <c r="BF39" s="6">
        <f t="shared" si="373"/>
        <v>0</v>
      </c>
      <c r="BG39" s="6">
        <f>SUM([1]Önkormányzat!$CA$317)</f>
        <v>0</v>
      </c>
      <c r="BH39" s="6"/>
      <c r="BI39" s="6">
        <f t="shared" si="374"/>
        <v>0</v>
      </c>
      <c r="BJ39" s="6">
        <f>SUM([1]Önkormányzat!$CG$317)</f>
        <v>0</v>
      </c>
      <c r="BK39" s="6"/>
      <c r="BL39" s="6">
        <f t="shared" si="375"/>
        <v>0</v>
      </c>
      <c r="BM39" s="6"/>
      <c r="BN39" s="6"/>
      <c r="BO39" s="6">
        <f t="shared" si="376"/>
        <v>0</v>
      </c>
      <c r="BP39" s="6">
        <f>SUM([1]Önkormányzat!$CW$317)</f>
        <v>0</v>
      </c>
      <c r="BQ39" s="6"/>
      <c r="BR39" s="6">
        <f t="shared" si="377"/>
        <v>0</v>
      </c>
      <c r="BS39" s="6">
        <v>65914</v>
      </c>
      <c r="BT39" s="6"/>
      <c r="BU39" s="6">
        <f t="shared" si="378"/>
        <v>65914</v>
      </c>
      <c r="BV39" s="6"/>
      <c r="BW39" s="6"/>
      <c r="BX39" s="6">
        <f t="shared" si="379"/>
        <v>0</v>
      </c>
      <c r="BY39" s="6">
        <v>6964</v>
      </c>
      <c r="BZ39" s="6"/>
      <c r="CA39" s="6">
        <f t="shared" si="380"/>
        <v>6964</v>
      </c>
      <c r="CB39" s="6"/>
      <c r="CC39" s="6"/>
      <c r="CD39" s="6">
        <f t="shared" si="381"/>
        <v>0</v>
      </c>
      <c r="CE39" s="6"/>
      <c r="CF39" s="6"/>
      <c r="CG39" s="6">
        <f t="shared" si="382"/>
        <v>0</v>
      </c>
      <c r="CH39" s="6"/>
      <c r="CI39" s="6"/>
      <c r="CJ39" s="6">
        <f t="shared" si="383"/>
        <v>0</v>
      </c>
      <c r="CK39" s="6"/>
      <c r="CL39" s="6"/>
      <c r="CM39" s="6">
        <f t="shared" si="384"/>
        <v>0</v>
      </c>
      <c r="CN39" s="6">
        <v>0</v>
      </c>
      <c r="CO39" s="6"/>
      <c r="CP39" s="6">
        <f t="shared" si="385"/>
        <v>0</v>
      </c>
      <c r="CQ39" s="6"/>
      <c r="CR39" s="6"/>
      <c r="CS39" s="6">
        <f t="shared" si="386"/>
        <v>0</v>
      </c>
      <c r="CT39" s="6">
        <f>SUM([1]Önkormányzat!$EL$317)</f>
        <v>0</v>
      </c>
      <c r="CU39" s="6"/>
      <c r="CV39" s="6">
        <f t="shared" si="387"/>
        <v>0</v>
      </c>
      <c r="CW39" s="6">
        <f>SUM([1]Önkormányzat!$EC$317)</f>
        <v>0</v>
      </c>
      <c r="CX39" s="6"/>
      <c r="CY39" s="6">
        <f t="shared" si="388"/>
        <v>0</v>
      </c>
      <c r="CZ39" s="6">
        <f>SUM([1]Önkormányzat!$AD$317)</f>
        <v>0</v>
      </c>
      <c r="DA39" s="6"/>
      <c r="DB39" s="6">
        <f t="shared" si="389"/>
        <v>0</v>
      </c>
      <c r="DC39" s="6">
        <f>SUM([1]Önkormányzat!$DK$317)</f>
        <v>0</v>
      </c>
      <c r="DD39" s="6"/>
      <c r="DE39" s="6">
        <f t="shared" si="390"/>
        <v>0</v>
      </c>
      <c r="DF39" s="6">
        <f>SUM([1]Önkormányzat!$DO$317)</f>
        <v>0</v>
      </c>
      <c r="DG39" s="6"/>
      <c r="DH39" s="6">
        <f t="shared" si="391"/>
        <v>0</v>
      </c>
      <c r="DI39" s="6">
        <f>SUM([1]Önkormányzat!$EJ$317)</f>
        <v>0</v>
      </c>
      <c r="DJ39" s="6"/>
      <c r="DK39" s="6">
        <f t="shared" si="392"/>
        <v>0</v>
      </c>
      <c r="DL39" s="6">
        <f>SUM([1]Önkormányzat!$EQ$317)</f>
        <v>0</v>
      </c>
      <c r="DM39" s="6"/>
      <c r="DN39" s="6">
        <f t="shared" si="393"/>
        <v>0</v>
      </c>
      <c r="DO39" s="6">
        <v>25897</v>
      </c>
      <c r="DP39" s="6"/>
      <c r="DQ39" s="6">
        <f t="shared" si="394"/>
        <v>25897</v>
      </c>
      <c r="DR39" s="595">
        <f t="shared" si="395"/>
        <v>98775</v>
      </c>
      <c r="DS39" s="595">
        <f t="shared" si="396"/>
        <v>0</v>
      </c>
      <c r="DT39" s="595">
        <f t="shared" si="397"/>
        <v>98775</v>
      </c>
      <c r="DU39" s="6"/>
      <c r="DV39" s="6"/>
      <c r="DW39" s="6">
        <f t="shared" si="398"/>
        <v>0</v>
      </c>
      <c r="DX39" s="6"/>
      <c r="DY39" s="6"/>
      <c r="DZ39" s="6">
        <f t="shared" si="399"/>
        <v>0</v>
      </c>
      <c r="EA39" s="6"/>
      <c r="EB39" s="6"/>
      <c r="EC39" s="6">
        <f t="shared" si="400"/>
        <v>0</v>
      </c>
      <c r="ED39" s="6">
        <f>SUM([1]Hivatal!$W$299)</f>
        <v>0</v>
      </c>
      <c r="EE39" s="6"/>
      <c r="EF39" s="6">
        <f t="shared" si="401"/>
        <v>0</v>
      </c>
      <c r="EG39" s="6"/>
      <c r="EH39" s="6"/>
      <c r="EI39" s="6"/>
      <c r="EJ39" s="6">
        <f>SUM([1]Hivatal!$AK$299)</f>
        <v>0</v>
      </c>
      <c r="EK39" s="6"/>
      <c r="EL39" s="6">
        <f t="shared" si="402"/>
        <v>0</v>
      </c>
      <c r="EM39" s="6"/>
      <c r="EN39" s="6"/>
      <c r="EO39" s="6">
        <f t="shared" si="403"/>
        <v>0</v>
      </c>
      <c r="EP39" s="6">
        <f>SUM([1]Hivatal!$AS$299)</f>
        <v>0</v>
      </c>
      <c r="EQ39" s="6"/>
      <c r="ER39" s="6">
        <f t="shared" si="404"/>
        <v>0</v>
      </c>
      <c r="ES39" s="6">
        <f>SUM([1]Hivatal!$BA$299)</f>
        <v>0</v>
      </c>
      <c r="ET39" s="6"/>
      <c r="EU39" s="6">
        <f t="shared" si="405"/>
        <v>0</v>
      </c>
      <c r="EV39" s="595">
        <f t="shared" si="406"/>
        <v>0</v>
      </c>
      <c r="EW39" s="595">
        <f t="shared" si="407"/>
        <v>0</v>
      </c>
      <c r="EX39" s="595">
        <f t="shared" si="408"/>
        <v>0</v>
      </c>
      <c r="EY39" s="6"/>
      <c r="EZ39" s="6"/>
      <c r="FA39" s="6">
        <f t="shared" si="409"/>
        <v>0</v>
      </c>
      <c r="FB39" s="6"/>
      <c r="FC39" s="6"/>
      <c r="FD39" s="6">
        <f t="shared" si="410"/>
        <v>0</v>
      </c>
      <c r="FE39" s="6"/>
      <c r="FF39" s="6"/>
      <c r="FG39" s="6">
        <f t="shared" si="411"/>
        <v>0</v>
      </c>
      <c r="FH39" s="6"/>
      <c r="FI39" s="6"/>
      <c r="FJ39" s="6">
        <f t="shared" si="412"/>
        <v>0</v>
      </c>
      <c r="FK39" s="6"/>
      <c r="FL39" s="6"/>
      <c r="FM39" s="6">
        <f t="shared" si="413"/>
        <v>0</v>
      </c>
      <c r="FN39" s="6"/>
      <c r="FO39" s="6"/>
      <c r="FP39" s="6">
        <f t="shared" si="414"/>
        <v>0</v>
      </c>
      <c r="FQ39" s="6"/>
      <c r="FR39" s="6"/>
      <c r="FS39" s="6">
        <f t="shared" si="415"/>
        <v>0</v>
      </c>
      <c r="FT39" s="6"/>
      <c r="FU39" s="6"/>
      <c r="FV39" s="6">
        <f t="shared" si="416"/>
        <v>0</v>
      </c>
      <c r="FW39" s="6"/>
      <c r="FX39" s="6"/>
      <c r="FY39" s="6">
        <f t="shared" si="417"/>
        <v>0</v>
      </c>
      <c r="FZ39" s="6"/>
      <c r="GA39" s="6"/>
      <c r="GB39" s="6">
        <f t="shared" si="418"/>
        <v>0</v>
      </c>
      <c r="GC39" s="6"/>
      <c r="GD39" s="6"/>
      <c r="GE39" s="6">
        <f t="shared" si="419"/>
        <v>0</v>
      </c>
      <c r="GF39" s="6"/>
      <c r="GG39" s="6"/>
      <c r="GH39" s="6">
        <f t="shared" si="420"/>
        <v>0</v>
      </c>
      <c r="GI39" s="6"/>
      <c r="GJ39" s="6"/>
      <c r="GK39" s="6">
        <f t="shared" si="421"/>
        <v>0</v>
      </c>
      <c r="GL39" s="595">
        <f t="shared" si="422"/>
        <v>0</v>
      </c>
      <c r="GM39" s="595">
        <f t="shared" si="423"/>
        <v>0</v>
      </c>
      <c r="GN39" s="595">
        <f t="shared" si="424"/>
        <v>0</v>
      </c>
      <c r="GO39" s="7"/>
      <c r="GP39" s="7"/>
      <c r="GQ39" s="6">
        <f t="shared" si="425"/>
        <v>0</v>
      </c>
      <c r="GR39" s="7"/>
      <c r="GS39" s="7"/>
      <c r="GT39" s="6">
        <f t="shared" si="426"/>
        <v>0</v>
      </c>
      <c r="GU39" s="7"/>
      <c r="GV39" s="7">
        <v>56</v>
      </c>
      <c r="GW39" s="6">
        <f t="shared" si="427"/>
        <v>56</v>
      </c>
      <c r="GX39" s="10">
        <f>GL39+GO39+GR39+GU39</f>
        <v>0</v>
      </c>
      <c r="GY39" s="10">
        <f t="shared" si="428"/>
        <v>56</v>
      </c>
      <c r="GZ39" s="618">
        <f t="shared" si="428"/>
        <v>56</v>
      </c>
      <c r="HA39" s="626">
        <f>DR39+EV39+GX39</f>
        <v>98775</v>
      </c>
      <c r="HB39" s="10">
        <f t="shared" si="429"/>
        <v>56</v>
      </c>
      <c r="HC39" s="113">
        <f t="shared" si="429"/>
        <v>98831</v>
      </c>
    </row>
    <row r="40" spans="1:211" s="12" customFormat="1" x14ac:dyDescent="0.2">
      <c r="A40" s="121" t="s">
        <v>407</v>
      </c>
      <c r="B40" s="5">
        <f>B41+B46+B47+B48+B49</f>
        <v>0</v>
      </c>
      <c r="C40" s="5">
        <f t="shared" ref="C40:BO40" si="430">C41+C46+C47+C48+C49</f>
        <v>0</v>
      </c>
      <c r="D40" s="5">
        <f t="shared" si="430"/>
        <v>0</v>
      </c>
      <c r="E40" s="5">
        <f t="shared" si="430"/>
        <v>0</v>
      </c>
      <c r="F40" s="5">
        <f t="shared" si="430"/>
        <v>0</v>
      </c>
      <c r="G40" s="5">
        <f t="shared" si="430"/>
        <v>0</v>
      </c>
      <c r="H40" s="5">
        <f t="shared" si="430"/>
        <v>0</v>
      </c>
      <c r="I40" s="5">
        <f t="shared" si="430"/>
        <v>0</v>
      </c>
      <c r="J40" s="5">
        <f t="shared" si="430"/>
        <v>0</v>
      </c>
      <c r="K40" s="5">
        <f t="shared" si="430"/>
        <v>500</v>
      </c>
      <c r="L40" s="5">
        <f t="shared" si="430"/>
        <v>0</v>
      </c>
      <c r="M40" s="5">
        <f t="shared" si="430"/>
        <v>500</v>
      </c>
      <c r="N40" s="5">
        <f t="shared" si="430"/>
        <v>0</v>
      </c>
      <c r="O40" s="5">
        <f t="shared" si="430"/>
        <v>0</v>
      </c>
      <c r="P40" s="5">
        <f t="shared" si="430"/>
        <v>0</v>
      </c>
      <c r="Q40" s="5">
        <f t="shared" si="430"/>
        <v>0</v>
      </c>
      <c r="R40" s="5">
        <f t="shared" si="430"/>
        <v>0</v>
      </c>
      <c r="S40" s="5">
        <f t="shared" si="430"/>
        <v>0</v>
      </c>
      <c r="T40" s="5">
        <f t="shared" si="430"/>
        <v>0</v>
      </c>
      <c r="U40" s="5">
        <f t="shared" si="430"/>
        <v>0</v>
      </c>
      <c r="V40" s="5">
        <f t="shared" si="430"/>
        <v>0</v>
      </c>
      <c r="W40" s="5">
        <f t="shared" si="430"/>
        <v>0</v>
      </c>
      <c r="X40" s="5">
        <f t="shared" si="430"/>
        <v>0</v>
      </c>
      <c r="Y40" s="5">
        <f t="shared" si="430"/>
        <v>0</v>
      </c>
      <c r="Z40" s="5">
        <f t="shared" si="430"/>
        <v>0</v>
      </c>
      <c r="AA40" s="5">
        <f t="shared" si="430"/>
        <v>250000</v>
      </c>
      <c r="AB40" s="5">
        <f t="shared" si="430"/>
        <v>250000</v>
      </c>
      <c r="AC40" s="5">
        <f t="shared" si="430"/>
        <v>0</v>
      </c>
      <c r="AD40" s="5">
        <f t="shared" si="430"/>
        <v>0</v>
      </c>
      <c r="AE40" s="5">
        <f t="shared" si="430"/>
        <v>0</v>
      </c>
      <c r="AF40" s="5">
        <f t="shared" si="430"/>
        <v>0</v>
      </c>
      <c r="AG40" s="5">
        <f t="shared" si="430"/>
        <v>0</v>
      </c>
      <c r="AH40" s="5">
        <f t="shared" si="430"/>
        <v>0</v>
      </c>
      <c r="AI40" s="5">
        <f t="shared" si="430"/>
        <v>0</v>
      </c>
      <c r="AJ40" s="5">
        <f t="shared" si="430"/>
        <v>0</v>
      </c>
      <c r="AK40" s="5">
        <f t="shared" si="430"/>
        <v>0</v>
      </c>
      <c r="AL40" s="5">
        <f t="shared" si="430"/>
        <v>0</v>
      </c>
      <c r="AM40" s="5">
        <f t="shared" si="430"/>
        <v>0</v>
      </c>
      <c r="AN40" s="5">
        <f t="shared" si="430"/>
        <v>0</v>
      </c>
      <c r="AO40" s="5">
        <f t="shared" si="430"/>
        <v>0</v>
      </c>
      <c r="AP40" s="5">
        <f t="shared" si="430"/>
        <v>0</v>
      </c>
      <c r="AQ40" s="5">
        <f t="shared" si="430"/>
        <v>0</v>
      </c>
      <c r="AR40" s="5">
        <f t="shared" si="430"/>
        <v>0</v>
      </c>
      <c r="AS40" s="5">
        <f t="shared" si="430"/>
        <v>0</v>
      </c>
      <c r="AT40" s="5">
        <f t="shared" si="430"/>
        <v>0</v>
      </c>
      <c r="AU40" s="5">
        <f t="shared" si="430"/>
        <v>0</v>
      </c>
      <c r="AV40" s="5">
        <f t="shared" si="430"/>
        <v>0</v>
      </c>
      <c r="AW40" s="5">
        <f t="shared" si="430"/>
        <v>0</v>
      </c>
      <c r="AX40" s="5">
        <f t="shared" si="430"/>
        <v>0</v>
      </c>
      <c r="AY40" s="5">
        <f t="shared" si="430"/>
        <v>0</v>
      </c>
      <c r="AZ40" s="5">
        <f t="shared" si="430"/>
        <v>0</v>
      </c>
      <c r="BA40" s="5">
        <f t="shared" si="430"/>
        <v>0</v>
      </c>
      <c r="BB40" s="5">
        <f t="shared" si="430"/>
        <v>0</v>
      </c>
      <c r="BC40" s="5">
        <f t="shared" si="430"/>
        <v>0</v>
      </c>
      <c r="BD40" s="5">
        <f t="shared" si="430"/>
        <v>0</v>
      </c>
      <c r="BE40" s="5">
        <f t="shared" si="430"/>
        <v>0</v>
      </c>
      <c r="BF40" s="5">
        <f t="shared" si="430"/>
        <v>0</v>
      </c>
      <c r="BG40" s="5">
        <f t="shared" si="430"/>
        <v>0</v>
      </c>
      <c r="BH40" s="5">
        <f t="shared" si="430"/>
        <v>0</v>
      </c>
      <c r="BI40" s="5">
        <f t="shared" si="430"/>
        <v>0</v>
      </c>
      <c r="BJ40" s="5">
        <f t="shared" si="430"/>
        <v>0</v>
      </c>
      <c r="BK40" s="5">
        <f t="shared" si="430"/>
        <v>0</v>
      </c>
      <c r="BL40" s="5">
        <f t="shared" si="430"/>
        <v>0</v>
      </c>
      <c r="BM40" s="5">
        <f t="shared" si="430"/>
        <v>0</v>
      </c>
      <c r="BN40" s="5">
        <f t="shared" si="430"/>
        <v>0</v>
      </c>
      <c r="BO40" s="5">
        <f t="shared" si="430"/>
        <v>0</v>
      </c>
      <c r="BP40" s="5">
        <f t="shared" ref="BP40:DZ40" si="431">BP41+BP46+BP47+BP48+BP49</f>
        <v>0</v>
      </c>
      <c r="BQ40" s="5">
        <f t="shared" si="431"/>
        <v>0</v>
      </c>
      <c r="BR40" s="5">
        <f t="shared" si="431"/>
        <v>0</v>
      </c>
      <c r="BS40" s="5">
        <f t="shared" si="431"/>
        <v>0</v>
      </c>
      <c r="BT40" s="5">
        <f t="shared" si="431"/>
        <v>0</v>
      </c>
      <c r="BU40" s="5">
        <f t="shared" si="431"/>
        <v>0</v>
      </c>
      <c r="BV40" s="5">
        <f t="shared" si="431"/>
        <v>0</v>
      </c>
      <c r="BW40" s="5">
        <f t="shared" si="431"/>
        <v>0</v>
      </c>
      <c r="BX40" s="5">
        <f t="shared" si="431"/>
        <v>0</v>
      </c>
      <c r="BY40" s="5">
        <f t="shared" si="431"/>
        <v>0</v>
      </c>
      <c r="BZ40" s="5">
        <f t="shared" si="431"/>
        <v>0</v>
      </c>
      <c r="CA40" s="5">
        <f t="shared" si="431"/>
        <v>0</v>
      </c>
      <c r="CB40" s="5">
        <f t="shared" si="431"/>
        <v>0</v>
      </c>
      <c r="CC40" s="5">
        <f t="shared" si="431"/>
        <v>0</v>
      </c>
      <c r="CD40" s="5">
        <f t="shared" si="431"/>
        <v>0</v>
      </c>
      <c r="CE40" s="5">
        <f t="shared" si="431"/>
        <v>2093290</v>
      </c>
      <c r="CF40" s="5">
        <f t="shared" si="431"/>
        <v>88317</v>
      </c>
      <c r="CG40" s="5">
        <f t="shared" si="431"/>
        <v>2181607</v>
      </c>
      <c r="CH40" s="5">
        <f t="shared" si="431"/>
        <v>0</v>
      </c>
      <c r="CI40" s="5">
        <f t="shared" si="431"/>
        <v>0</v>
      </c>
      <c r="CJ40" s="5">
        <f t="shared" si="431"/>
        <v>0</v>
      </c>
      <c r="CK40" s="5">
        <f t="shared" si="431"/>
        <v>0</v>
      </c>
      <c r="CL40" s="5">
        <f t="shared" si="431"/>
        <v>0</v>
      </c>
      <c r="CM40" s="5">
        <f t="shared" si="431"/>
        <v>0</v>
      </c>
      <c r="CN40" s="5">
        <f t="shared" si="431"/>
        <v>50150</v>
      </c>
      <c r="CO40" s="5">
        <f t="shared" si="431"/>
        <v>0</v>
      </c>
      <c r="CP40" s="5">
        <f t="shared" si="431"/>
        <v>50150</v>
      </c>
      <c r="CQ40" s="5">
        <f t="shared" si="431"/>
        <v>0</v>
      </c>
      <c r="CR40" s="5">
        <f t="shared" si="431"/>
        <v>0</v>
      </c>
      <c r="CS40" s="5">
        <f t="shared" si="431"/>
        <v>0</v>
      </c>
      <c r="CT40" s="5">
        <f t="shared" si="431"/>
        <v>0</v>
      </c>
      <c r="CU40" s="5">
        <f t="shared" si="431"/>
        <v>0</v>
      </c>
      <c r="CV40" s="5">
        <f t="shared" si="431"/>
        <v>0</v>
      </c>
      <c r="CW40" s="5">
        <f t="shared" si="431"/>
        <v>0</v>
      </c>
      <c r="CX40" s="5">
        <f t="shared" si="431"/>
        <v>0</v>
      </c>
      <c r="CY40" s="5">
        <f t="shared" si="431"/>
        <v>0</v>
      </c>
      <c r="CZ40" s="5">
        <f t="shared" si="431"/>
        <v>0</v>
      </c>
      <c r="DA40" s="5">
        <f t="shared" si="431"/>
        <v>0</v>
      </c>
      <c r="DB40" s="5">
        <f t="shared" si="431"/>
        <v>0</v>
      </c>
      <c r="DC40" s="5">
        <f t="shared" si="431"/>
        <v>240000</v>
      </c>
      <c r="DD40" s="5">
        <f t="shared" si="431"/>
        <v>0</v>
      </c>
      <c r="DE40" s="5">
        <f t="shared" si="431"/>
        <v>240000</v>
      </c>
      <c r="DF40" s="5">
        <f t="shared" si="431"/>
        <v>0</v>
      </c>
      <c r="DG40" s="5">
        <f t="shared" si="431"/>
        <v>0</v>
      </c>
      <c r="DH40" s="5">
        <f t="shared" si="431"/>
        <v>0</v>
      </c>
      <c r="DI40" s="5">
        <f t="shared" si="431"/>
        <v>0</v>
      </c>
      <c r="DJ40" s="5">
        <f t="shared" si="431"/>
        <v>0</v>
      </c>
      <c r="DK40" s="5">
        <f t="shared" si="431"/>
        <v>0</v>
      </c>
      <c r="DL40" s="5">
        <f t="shared" si="431"/>
        <v>0</v>
      </c>
      <c r="DM40" s="5">
        <f t="shared" si="431"/>
        <v>0</v>
      </c>
      <c r="DN40" s="5">
        <f t="shared" si="431"/>
        <v>0</v>
      </c>
      <c r="DO40" s="5">
        <f t="shared" si="431"/>
        <v>0</v>
      </c>
      <c r="DP40" s="5">
        <f t="shared" si="431"/>
        <v>0</v>
      </c>
      <c r="DQ40" s="5">
        <f t="shared" si="431"/>
        <v>0</v>
      </c>
      <c r="DR40" s="596">
        <f t="shared" si="431"/>
        <v>2383940</v>
      </c>
      <c r="DS40" s="596">
        <f t="shared" ref="DS40" si="432">DS41+DS46+DS47+DS48+DS49</f>
        <v>338317</v>
      </c>
      <c r="DT40" s="596">
        <f t="shared" ref="DT40" si="433">DT41+DT46+DT47+DT48+DT49</f>
        <v>2722257</v>
      </c>
      <c r="DU40" s="5">
        <f t="shared" si="431"/>
        <v>0</v>
      </c>
      <c r="DV40" s="5">
        <f t="shared" si="431"/>
        <v>0</v>
      </c>
      <c r="DW40" s="5">
        <f t="shared" si="431"/>
        <v>0</v>
      </c>
      <c r="DX40" s="5">
        <f t="shared" si="431"/>
        <v>0</v>
      </c>
      <c r="DY40" s="5">
        <f t="shared" si="431"/>
        <v>0</v>
      </c>
      <c r="DZ40" s="5">
        <f t="shared" si="431"/>
        <v>0</v>
      </c>
      <c r="EA40" s="5">
        <f t="shared" ref="EA40:GL40" si="434">EA41+EA46+EA47+EA48+EA49</f>
        <v>0</v>
      </c>
      <c r="EB40" s="5">
        <f t="shared" si="434"/>
        <v>0</v>
      </c>
      <c r="EC40" s="5">
        <f t="shared" si="434"/>
        <v>0</v>
      </c>
      <c r="ED40" s="5">
        <f t="shared" si="434"/>
        <v>0</v>
      </c>
      <c r="EE40" s="5">
        <f t="shared" si="434"/>
        <v>0</v>
      </c>
      <c r="EF40" s="5">
        <f t="shared" si="434"/>
        <v>0</v>
      </c>
      <c r="EG40" s="5">
        <f t="shared" si="434"/>
        <v>0</v>
      </c>
      <c r="EH40" s="5">
        <f t="shared" si="434"/>
        <v>0</v>
      </c>
      <c r="EI40" s="5">
        <f t="shared" si="434"/>
        <v>0</v>
      </c>
      <c r="EJ40" s="5">
        <f t="shared" si="434"/>
        <v>0</v>
      </c>
      <c r="EK40" s="5">
        <f t="shared" si="434"/>
        <v>0</v>
      </c>
      <c r="EL40" s="5">
        <f t="shared" si="434"/>
        <v>0</v>
      </c>
      <c r="EM40" s="5">
        <f t="shared" si="434"/>
        <v>0</v>
      </c>
      <c r="EN40" s="5">
        <f t="shared" si="434"/>
        <v>0</v>
      </c>
      <c r="EO40" s="5">
        <f t="shared" si="434"/>
        <v>0</v>
      </c>
      <c r="EP40" s="5">
        <f t="shared" si="434"/>
        <v>0</v>
      </c>
      <c r="EQ40" s="5">
        <f t="shared" si="434"/>
        <v>0</v>
      </c>
      <c r="ER40" s="5">
        <f t="shared" si="434"/>
        <v>0</v>
      </c>
      <c r="ES40" s="5">
        <f t="shared" si="434"/>
        <v>0</v>
      </c>
      <c r="ET40" s="5">
        <f t="shared" si="434"/>
        <v>0</v>
      </c>
      <c r="EU40" s="5">
        <f t="shared" si="434"/>
        <v>0</v>
      </c>
      <c r="EV40" s="596">
        <f t="shared" si="434"/>
        <v>0</v>
      </c>
      <c r="EW40" s="596">
        <f t="shared" ref="EW40:EX40" si="435">EW41+EW46+EW47+EW48+EW49</f>
        <v>0</v>
      </c>
      <c r="EX40" s="596">
        <f t="shared" si="435"/>
        <v>0</v>
      </c>
      <c r="EY40" s="5">
        <f t="shared" si="434"/>
        <v>0</v>
      </c>
      <c r="EZ40" s="5">
        <f t="shared" si="434"/>
        <v>0</v>
      </c>
      <c r="FA40" s="5">
        <f t="shared" si="434"/>
        <v>0</v>
      </c>
      <c r="FB40" s="5">
        <f t="shared" si="434"/>
        <v>0</v>
      </c>
      <c r="FC40" s="5">
        <f t="shared" si="434"/>
        <v>0</v>
      </c>
      <c r="FD40" s="5">
        <f t="shared" si="434"/>
        <v>0</v>
      </c>
      <c r="FE40" s="5">
        <f t="shared" si="434"/>
        <v>0</v>
      </c>
      <c r="FF40" s="5">
        <f t="shared" si="434"/>
        <v>0</v>
      </c>
      <c r="FG40" s="5">
        <f t="shared" si="434"/>
        <v>0</v>
      </c>
      <c r="FH40" s="5">
        <f t="shared" si="434"/>
        <v>0</v>
      </c>
      <c r="FI40" s="5">
        <f t="shared" si="434"/>
        <v>0</v>
      </c>
      <c r="FJ40" s="5">
        <f t="shared" si="434"/>
        <v>0</v>
      </c>
      <c r="FK40" s="5">
        <f t="shared" si="434"/>
        <v>0</v>
      </c>
      <c r="FL40" s="5">
        <f t="shared" si="434"/>
        <v>0</v>
      </c>
      <c r="FM40" s="5">
        <f t="shared" si="434"/>
        <v>0</v>
      </c>
      <c r="FN40" s="5">
        <f t="shared" si="434"/>
        <v>0</v>
      </c>
      <c r="FO40" s="5">
        <f t="shared" si="434"/>
        <v>0</v>
      </c>
      <c r="FP40" s="5">
        <f t="shared" si="434"/>
        <v>0</v>
      </c>
      <c r="FQ40" s="5">
        <f t="shared" si="434"/>
        <v>0</v>
      </c>
      <c r="FR40" s="5">
        <f t="shared" si="434"/>
        <v>0</v>
      </c>
      <c r="FS40" s="5">
        <f t="shared" si="434"/>
        <v>0</v>
      </c>
      <c r="FT40" s="5">
        <f t="shared" si="434"/>
        <v>0</v>
      </c>
      <c r="FU40" s="5">
        <f t="shared" si="434"/>
        <v>0</v>
      </c>
      <c r="FV40" s="5">
        <f t="shared" si="434"/>
        <v>0</v>
      </c>
      <c r="FW40" s="5">
        <f t="shared" si="434"/>
        <v>0</v>
      </c>
      <c r="FX40" s="5">
        <f t="shared" si="434"/>
        <v>0</v>
      </c>
      <c r="FY40" s="5">
        <f t="shared" si="434"/>
        <v>0</v>
      </c>
      <c r="FZ40" s="5">
        <f t="shared" si="434"/>
        <v>0</v>
      </c>
      <c r="GA40" s="5">
        <f t="shared" si="434"/>
        <v>0</v>
      </c>
      <c r="GB40" s="5">
        <f t="shared" si="434"/>
        <v>0</v>
      </c>
      <c r="GC40" s="5">
        <f t="shared" si="434"/>
        <v>0</v>
      </c>
      <c r="GD40" s="5">
        <f t="shared" si="434"/>
        <v>0</v>
      </c>
      <c r="GE40" s="5">
        <f t="shared" si="434"/>
        <v>0</v>
      </c>
      <c r="GF40" s="5">
        <f t="shared" si="434"/>
        <v>0</v>
      </c>
      <c r="GG40" s="5">
        <f t="shared" si="434"/>
        <v>0</v>
      </c>
      <c r="GH40" s="5">
        <f t="shared" si="434"/>
        <v>0</v>
      </c>
      <c r="GI40" s="5">
        <f t="shared" si="434"/>
        <v>0</v>
      </c>
      <c r="GJ40" s="5">
        <f t="shared" si="434"/>
        <v>0</v>
      </c>
      <c r="GK40" s="5">
        <f t="shared" si="434"/>
        <v>0</v>
      </c>
      <c r="GL40" s="596">
        <f t="shared" si="434"/>
        <v>0</v>
      </c>
      <c r="GM40" s="596">
        <f t="shared" ref="GM40:GN40" si="436">GM41+GM46+GM47+GM48+GM49</f>
        <v>0</v>
      </c>
      <c r="GN40" s="596">
        <f t="shared" si="436"/>
        <v>0</v>
      </c>
      <c r="GO40" s="5">
        <f t="shared" ref="GO40:HA40" si="437">GO41+GO46+GO47+GO48+GO49</f>
        <v>0</v>
      </c>
      <c r="GP40" s="5">
        <f t="shared" si="437"/>
        <v>1724</v>
      </c>
      <c r="GQ40" s="5">
        <f t="shared" si="437"/>
        <v>1724</v>
      </c>
      <c r="GR40" s="5">
        <f t="shared" si="437"/>
        <v>0</v>
      </c>
      <c r="GS40" s="5">
        <f t="shared" si="437"/>
        <v>0</v>
      </c>
      <c r="GT40" s="5">
        <f t="shared" si="437"/>
        <v>0</v>
      </c>
      <c r="GU40" s="5">
        <f t="shared" si="437"/>
        <v>0</v>
      </c>
      <c r="GV40" s="5">
        <f t="shared" si="437"/>
        <v>0</v>
      </c>
      <c r="GW40" s="5">
        <f t="shared" si="437"/>
        <v>0</v>
      </c>
      <c r="GX40" s="5">
        <f t="shared" si="437"/>
        <v>0</v>
      </c>
      <c r="GY40" s="5">
        <f t="shared" ref="GY40" si="438">GY41+GY46+GY47+GY48+GY49</f>
        <v>1724</v>
      </c>
      <c r="GZ40" s="619">
        <f t="shared" ref="GZ40" si="439">GZ41+GZ46+GZ47+GZ48+GZ49</f>
        <v>1724</v>
      </c>
      <c r="HA40" s="627">
        <f t="shared" si="437"/>
        <v>2383940</v>
      </c>
      <c r="HB40" s="5">
        <f t="shared" ref="HB40" si="440">HB41+HB46+HB47+HB48+HB49</f>
        <v>340041</v>
      </c>
      <c r="HC40" s="115">
        <f t="shared" ref="HC40" si="441">HC41+HC46+HC47+HC48+HC49</f>
        <v>2723981</v>
      </c>
    </row>
    <row r="41" spans="1:211" s="12" customFormat="1" x14ac:dyDescent="0.2">
      <c r="A41" s="121" t="s">
        <v>408</v>
      </c>
      <c r="B41" s="5">
        <f>B42+B43+B44+B45</f>
        <v>0</v>
      </c>
      <c r="C41" s="5">
        <f t="shared" ref="C41:BO41" si="442">C42+C43+C44+C45</f>
        <v>0</v>
      </c>
      <c r="D41" s="5">
        <f t="shared" si="442"/>
        <v>0</v>
      </c>
      <c r="E41" s="5">
        <f t="shared" si="442"/>
        <v>0</v>
      </c>
      <c r="F41" s="5">
        <f t="shared" si="442"/>
        <v>0</v>
      </c>
      <c r="G41" s="5">
        <f t="shared" si="442"/>
        <v>0</v>
      </c>
      <c r="H41" s="5">
        <f t="shared" si="442"/>
        <v>0</v>
      </c>
      <c r="I41" s="5">
        <f t="shared" si="442"/>
        <v>0</v>
      </c>
      <c r="J41" s="5">
        <f t="shared" si="442"/>
        <v>0</v>
      </c>
      <c r="K41" s="5">
        <f t="shared" si="442"/>
        <v>0</v>
      </c>
      <c r="L41" s="5">
        <f t="shared" si="442"/>
        <v>0</v>
      </c>
      <c r="M41" s="5">
        <f t="shared" si="442"/>
        <v>0</v>
      </c>
      <c r="N41" s="5">
        <f t="shared" si="442"/>
        <v>0</v>
      </c>
      <c r="O41" s="5">
        <f t="shared" si="442"/>
        <v>0</v>
      </c>
      <c r="P41" s="5">
        <f t="shared" si="442"/>
        <v>0</v>
      </c>
      <c r="Q41" s="5">
        <f t="shared" si="442"/>
        <v>0</v>
      </c>
      <c r="R41" s="5">
        <f t="shared" si="442"/>
        <v>0</v>
      </c>
      <c r="S41" s="5">
        <f t="shared" si="442"/>
        <v>0</v>
      </c>
      <c r="T41" s="5">
        <f t="shared" si="442"/>
        <v>0</v>
      </c>
      <c r="U41" s="5">
        <f t="shared" si="442"/>
        <v>0</v>
      </c>
      <c r="V41" s="5">
        <f t="shared" si="442"/>
        <v>0</v>
      </c>
      <c r="W41" s="5">
        <f t="shared" si="442"/>
        <v>0</v>
      </c>
      <c r="X41" s="5">
        <f t="shared" si="442"/>
        <v>0</v>
      </c>
      <c r="Y41" s="5">
        <f t="shared" si="442"/>
        <v>0</v>
      </c>
      <c r="Z41" s="5">
        <f t="shared" si="442"/>
        <v>0</v>
      </c>
      <c r="AA41" s="5">
        <f t="shared" si="442"/>
        <v>250000</v>
      </c>
      <c r="AB41" s="5">
        <f t="shared" si="442"/>
        <v>250000</v>
      </c>
      <c r="AC41" s="5">
        <f t="shared" si="442"/>
        <v>0</v>
      </c>
      <c r="AD41" s="5">
        <f t="shared" si="442"/>
        <v>0</v>
      </c>
      <c r="AE41" s="5">
        <f t="shared" si="442"/>
        <v>0</v>
      </c>
      <c r="AF41" s="5">
        <f t="shared" si="442"/>
        <v>0</v>
      </c>
      <c r="AG41" s="5">
        <f t="shared" si="442"/>
        <v>0</v>
      </c>
      <c r="AH41" s="5">
        <f t="shared" si="442"/>
        <v>0</v>
      </c>
      <c r="AI41" s="5">
        <f t="shared" si="442"/>
        <v>0</v>
      </c>
      <c r="AJ41" s="5">
        <f t="shared" si="442"/>
        <v>0</v>
      </c>
      <c r="AK41" s="5">
        <f t="shared" si="442"/>
        <v>0</v>
      </c>
      <c r="AL41" s="5">
        <f t="shared" si="442"/>
        <v>0</v>
      </c>
      <c r="AM41" s="5">
        <f t="shared" si="442"/>
        <v>0</v>
      </c>
      <c r="AN41" s="5">
        <f t="shared" si="442"/>
        <v>0</v>
      </c>
      <c r="AO41" s="5">
        <f t="shared" si="442"/>
        <v>0</v>
      </c>
      <c r="AP41" s="5">
        <f t="shared" si="442"/>
        <v>0</v>
      </c>
      <c r="AQ41" s="5">
        <f t="shared" si="442"/>
        <v>0</v>
      </c>
      <c r="AR41" s="5">
        <f t="shared" si="442"/>
        <v>0</v>
      </c>
      <c r="AS41" s="5">
        <f t="shared" si="442"/>
        <v>0</v>
      </c>
      <c r="AT41" s="5">
        <f t="shared" si="442"/>
        <v>0</v>
      </c>
      <c r="AU41" s="5">
        <f t="shared" si="442"/>
        <v>0</v>
      </c>
      <c r="AV41" s="5">
        <f t="shared" si="442"/>
        <v>0</v>
      </c>
      <c r="AW41" s="5">
        <f t="shared" si="442"/>
        <v>0</v>
      </c>
      <c r="AX41" s="5">
        <f t="shared" si="442"/>
        <v>0</v>
      </c>
      <c r="AY41" s="5">
        <f t="shared" si="442"/>
        <v>0</v>
      </c>
      <c r="AZ41" s="5">
        <f t="shared" si="442"/>
        <v>0</v>
      </c>
      <c r="BA41" s="5">
        <f t="shared" si="442"/>
        <v>0</v>
      </c>
      <c r="BB41" s="5">
        <f t="shared" si="442"/>
        <v>0</v>
      </c>
      <c r="BC41" s="5">
        <f t="shared" si="442"/>
        <v>0</v>
      </c>
      <c r="BD41" s="5">
        <f t="shared" si="442"/>
        <v>0</v>
      </c>
      <c r="BE41" s="5">
        <f t="shared" si="442"/>
        <v>0</v>
      </c>
      <c r="BF41" s="5">
        <f t="shared" si="442"/>
        <v>0</v>
      </c>
      <c r="BG41" s="5">
        <f t="shared" si="442"/>
        <v>0</v>
      </c>
      <c r="BH41" s="5">
        <f t="shared" si="442"/>
        <v>0</v>
      </c>
      <c r="BI41" s="5">
        <f t="shared" si="442"/>
        <v>0</v>
      </c>
      <c r="BJ41" s="5">
        <f t="shared" si="442"/>
        <v>0</v>
      </c>
      <c r="BK41" s="5">
        <f t="shared" si="442"/>
        <v>0</v>
      </c>
      <c r="BL41" s="5">
        <f t="shared" si="442"/>
        <v>0</v>
      </c>
      <c r="BM41" s="5">
        <f t="shared" si="442"/>
        <v>0</v>
      </c>
      <c r="BN41" s="5">
        <f t="shared" si="442"/>
        <v>0</v>
      </c>
      <c r="BO41" s="5">
        <f t="shared" si="442"/>
        <v>0</v>
      </c>
      <c r="BP41" s="5">
        <f t="shared" ref="BP41:DZ41" si="443">BP42+BP43+BP44+BP45</f>
        <v>0</v>
      </c>
      <c r="BQ41" s="5">
        <f t="shared" si="443"/>
        <v>0</v>
      </c>
      <c r="BR41" s="5">
        <f t="shared" si="443"/>
        <v>0</v>
      </c>
      <c r="BS41" s="5">
        <f t="shared" si="443"/>
        <v>0</v>
      </c>
      <c r="BT41" s="5">
        <f t="shared" si="443"/>
        <v>0</v>
      </c>
      <c r="BU41" s="5">
        <f t="shared" si="443"/>
        <v>0</v>
      </c>
      <c r="BV41" s="5">
        <f t="shared" si="443"/>
        <v>0</v>
      </c>
      <c r="BW41" s="5">
        <f t="shared" si="443"/>
        <v>0</v>
      </c>
      <c r="BX41" s="5">
        <f t="shared" si="443"/>
        <v>0</v>
      </c>
      <c r="BY41" s="5">
        <f t="shared" si="443"/>
        <v>0</v>
      </c>
      <c r="BZ41" s="5">
        <f t="shared" si="443"/>
        <v>0</v>
      </c>
      <c r="CA41" s="5">
        <f t="shared" si="443"/>
        <v>0</v>
      </c>
      <c r="CB41" s="5">
        <f t="shared" si="443"/>
        <v>0</v>
      </c>
      <c r="CC41" s="5">
        <f t="shared" si="443"/>
        <v>0</v>
      </c>
      <c r="CD41" s="5">
        <f t="shared" si="443"/>
        <v>0</v>
      </c>
      <c r="CE41" s="5">
        <f t="shared" si="443"/>
        <v>0</v>
      </c>
      <c r="CF41" s="5">
        <f t="shared" si="443"/>
        <v>0</v>
      </c>
      <c r="CG41" s="5">
        <f t="shared" si="443"/>
        <v>0</v>
      </c>
      <c r="CH41" s="5">
        <f t="shared" si="443"/>
        <v>0</v>
      </c>
      <c r="CI41" s="5">
        <f t="shared" si="443"/>
        <v>0</v>
      </c>
      <c r="CJ41" s="5">
        <f t="shared" si="443"/>
        <v>0</v>
      </c>
      <c r="CK41" s="5">
        <f t="shared" si="443"/>
        <v>0</v>
      </c>
      <c r="CL41" s="5">
        <f t="shared" si="443"/>
        <v>0</v>
      </c>
      <c r="CM41" s="5">
        <f t="shared" si="443"/>
        <v>0</v>
      </c>
      <c r="CN41" s="5">
        <f t="shared" si="443"/>
        <v>50150</v>
      </c>
      <c r="CO41" s="5">
        <f t="shared" si="443"/>
        <v>0</v>
      </c>
      <c r="CP41" s="5">
        <f t="shared" si="443"/>
        <v>50150</v>
      </c>
      <c r="CQ41" s="5">
        <f t="shared" si="443"/>
        <v>0</v>
      </c>
      <c r="CR41" s="5">
        <f t="shared" si="443"/>
        <v>0</v>
      </c>
      <c r="CS41" s="5">
        <f t="shared" si="443"/>
        <v>0</v>
      </c>
      <c r="CT41" s="5">
        <f t="shared" si="443"/>
        <v>0</v>
      </c>
      <c r="CU41" s="5">
        <f t="shared" si="443"/>
        <v>0</v>
      </c>
      <c r="CV41" s="5">
        <f t="shared" si="443"/>
        <v>0</v>
      </c>
      <c r="CW41" s="5">
        <f t="shared" si="443"/>
        <v>0</v>
      </c>
      <c r="CX41" s="5">
        <f t="shared" si="443"/>
        <v>0</v>
      </c>
      <c r="CY41" s="5">
        <f t="shared" si="443"/>
        <v>0</v>
      </c>
      <c r="CZ41" s="5">
        <f t="shared" si="443"/>
        <v>0</v>
      </c>
      <c r="DA41" s="5">
        <f t="shared" si="443"/>
        <v>0</v>
      </c>
      <c r="DB41" s="5">
        <f t="shared" si="443"/>
        <v>0</v>
      </c>
      <c r="DC41" s="5">
        <f t="shared" si="443"/>
        <v>0</v>
      </c>
      <c r="DD41" s="5">
        <f t="shared" si="443"/>
        <v>0</v>
      </c>
      <c r="DE41" s="5">
        <f t="shared" si="443"/>
        <v>0</v>
      </c>
      <c r="DF41" s="5">
        <f t="shared" si="443"/>
        <v>0</v>
      </c>
      <c r="DG41" s="5">
        <f t="shared" si="443"/>
        <v>0</v>
      </c>
      <c r="DH41" s="5">
        <f t="shared" si="443"/>
        <v>0</v>
      </c>
      <c r="DI41" s="5">
        <f t="shared" si="443"/>
        <v>0</v>
      </c>
      <c r="DJ41" s="5">
        <f t="shared" si="443"/>
        <v>0</v>
      </c>
      <c r="DK41" s="5">
        <f t="shared" si="443"/>
        <v>0</v>
      </c>
      <c r="DL41" s="5">
        <f t="shared" si="443"/>
        <v>0</v>
      </c>
      <c r="DM41" s="5">
        <f t="shared" si="443"/>
        <v>0</v>
      </c>
      <c r="DN41" s="5">
        <f t="shared" si="443"/>
        <v>0</v>
      </c>
      <c r="DO41" s="5">
        <f t="shared" si="443"/>
        <v>0</v>
      </c>
      <c r="DP41" s="5">
        <f t="shared" si="443"/>
        <v>0</v>
      </c>
      <c r="DQ41" s="5">
        <f t="shared" si="443"/>
        <v>0</v>
      </c>
      <c r="DR41" s="596">
        <f t="shared" si="443"/>
        <v>50150</v>
      </c>
      <c r="DS41" s="596">
        <f t="shared" ref="DS41" si="444">DS42+DS43+DS44+DS45</f>
        <v>250000</v>
      </c>
      <c r="DT41" s="596">
        <f t="shared" ref="DT41" si="445">DT42+DT43+DT44+DT45</f>
        <v>300150</v>
      </c>
      <c r="DU41" s="5">
        <f t="shared" si="443"/>
        <v>0</v>
      </c>
      <c r="DV41" s="5">
        <f t="shared" si="443"/>
        <v>0</v>
      </c>
      <c r="DW41" s="5">
        <f t="shared" si="443"/>
        <v>0</v>
      </c>
      <c r="DX41" s="5">
        <f t="shared" si="443"/>
        <v>0</v>
      </c>
      <c r="DY41" s="5">
        <f t="shared" si="443"/>
        <v>0</v>
      </c>
      <c r="DZ41" s="5">
        <f t="shared" si="443"/>
        <v>0</v>
      </c>
      <c r="EA41" s="5">
        <f t="shared" ref="EA41:GL41" si="446">EA42+EA43+EA44+EA45</f>
        <v>0</v>
      </c>
      <c r="EB41" s="5">
        <f t="shared" si="446"/>
        <v>0</v>
      </c>
      <c r="EC41" s="5">
        <f t="shared" si="446"/>
        <v>0</v>
      </c>
      <c r="ED41" s="5">
        <f t="shared" si="446"/>
        <v>0</v>
      </c>
      <c r="EE41" s="5">
        <f t="shared" si="446"/>
        <v>0</v>
      </c>
      <c r="EF41" s="5">
        <f t="shared" si="446"/>
        <v>0</v>
      </c>
      <c r="EG41" s="5">
        <f t="shared" si="446"/>
        <v>0</v>
      </c>
      <c r="EH41" s="5">
        <f t="shared" si="446"/>
        <v>0</v>
      </c>
      <c r="EI41" s="5">
        <f t="shared" si="446"/>
        <v>0</v>
      </c>
      <c r="EJ41" s="5">
        <f t="shared" si="446"/>
        <v>0</v>
      </c>
      <c r="EK41" s="5">
        <f t="shared" si="446"/>
        <v>0</v>
      </c>
      <c r="EL41" s="5">
        <f t="shared" si="446"/>
        <v>0</v>
      </c>
      <c r="EM41" s="5">
        <f t="shared" si="446"/>
        <v>0</v>
      </c>
      <c r="EN41" s="5">
        <f t="shared" si="446"/>
        <v>0</v>
      </c>
      <c r="EO41" s="5">
        <f t="shared" si="446"/>
        <v>0</v>
      </c>
      <c r="EP41" s="5">
        <f t="shared" si="446"/>
        <v>0</v>
      </c>
      <c r="EQ41" s="5">
        <f t="shared" si="446"/>
        <v>0</v>
      </c>
      <c r="ER41" s="5">
        <f t="shared" si="446"/>
        <v>0</v>
      </c>
      <c r="ES41" s="5">
        <f t="shared" si="446"/>
        <v>0</v>
      </c>
      <c r="ET41" s="5">
        <f t="shared" si="446"/>
        <v>0</v>
      </c>
      <c r="EU41" s="5">
        <f t="shared" si="446"/>
        <v>0</v>
      </c>
      <c r="EV41" s="596">
        <f t="shared" si="446"/>
        <v>0</v>
      </c>
      <c r="EW41" s="596">
        <f t="shared" ref="EW41:EX41" si="447">EW42+EW43+EW44+EW45</f>
        <v>0</v>
      </c>
      <c r="EX41" s="596">
        <f t="shared" si="447"/>
        <v>0</v>
      </c>
      <c r="EY41" s="5">
        <f t="shared" si="446"/>
        <v>0</v>
      </c>
      <c r="EZ41" s="5">
        <f t="shared" si="446"/>
        <v>0</v>
      </c>
      <c r="FA41" s="5">
        <f t="shared" si="446"/>
        <v>0</v>
      </c>
      <c r="FB41" s="5">
        <f t="shared" si="446"/>
        <v>0</v>
      </c>
      <c r="FC41" s="5">
        <f t="shared" si="446"/>
        <v>0</v>
      </c>
      <c r="FD41" s="5">
        <f t="shared" si="446"/>
        <v>0</v>
      </c>
      <c r="FE41" s="5">
        <f t="shared" si="446"/>
        <v>0</v>
      </c>
      <c r="FF41" s="5">
        <f t="shared" si="446"/>
        <v>0</v>
      </c>
      <c r="FG41" s="5">
        <f t="shared" si="446"/>
        <v>0</v>
      </c>
      <c r="FH41" s="5">
        <f t="shared" si="446"/>
        <v>0</v>
      </c>
      <c r="FI41" s="5">
        <f t="shared" si="446"/>
        <v>0</v>
      </c>
      <c r="FJ41" s="5">
        <f t="shared" si="446"/>
        <v>0</v>
      </c>
      <c r="FK41" s="5">
        <f t="shared" si="446"/>
        <v>0</v>
      </c>
      <c r="FL41" s="5">
        <f t="shared" si="446"/>
        <v>0</v>
      </c>
      <c r="FM41" s="5">
        <f t="shared" si="446"/>
        <v>0</v>
      </c>
      <c r="FN41" s="5">
        <f t="shared" si="446"/>
        <v>0</v>
      </c>
      <c r="FO41" s="5">
        <f t="shared" si="446"/>
        <v>0</v>
      </c>
      <c r="FP41" s="5">
        <f t="shared" si="446"/>
        <v>0</v>
      </c>
      <c r="FQ41" s="5">
        <f t="shared" si="446"/>
        <v>0</v>
      </c>
      <c r="FR41" s="5">
        <f t="shared" si="446"/>
        <v>0</v>
      </c>
      <c r="FS41" s="5">
        <f t="shared" si="446"/>
        <v>0</v>
      </c>
      <c r="FT41" s="5">
        <f t="shared" si="446"/>
        <v>0</v>
      </c>
      <c r="FU41" s="5">
        <f t="shared" si="446"/>
        <v>0</v>
      </c>
      <c r="FV41" s="5">
        <f t="shared" si="446"/>
        <v>0</v>
      </c>
      <c r="FW41" s="5">
        <f t="shared" si="446"/>
        <v>0</v>
      </c>
      <c r="FX41" s="5">
        <f t="shared" si="446"/>
        <v>0</v>
      </c>
      <c r="FY41" s="5">
        <f t="shared" si="446"/>
        <v>0</v>
      </c>
      <c r="FZ41" s="5">
        <f t="shared" si="446"/>
        <v>0</v>
      </c>
      <c r="GA41" s="5">
        <f t="shared" si="446"/>
        <v>0</v>
      </c>
      <c r="GB41" s="5">
        <f t="shared" si="446"/>
        <v>0</v>
      </c>
      <c r="GC41" s="5">
        <f t="shared" si="446"/>
        <v>0</v>
      </c>
      <c r="GD41" s="5">
        <f t="shared" si="446"/>
        <v>0</v>
      </c>
      <c r="GE41" s="5">
        <f t="shared" si="446"/>
        <v>0</v>
      </c>
      <c r="GF41" s="5">
        <f t="shared" si="446"/>
        <v>0</v>
      </c>
      <c r="GG41" s="5">
        <f t="shared" si="446"/>
        <v>0</v>
      </c>
      <c r="GH41" s="5">
        <f t="shared" si="446"/>
        <v>0</v>
      </c>
      <c r="GI41" s="5">
        <f t="shared" si="446"/>
        <v>0</v>
      </c>
      <c r="GJ41" s="5">
        <f t="shared" si="446"/>
        <v>0</v>
      </c>
      <c r="GK41" s="5">
        <f t="shared" si="446"/>
        <v>0</v>
      </c>
      <c r="GL41" s="596">
        <f t="shared" si="446"/>
        <v>0</v>
      </c>
      <c r="GM41" s="596">
        <f t="shared" ref="GM41:GN41" si="448">GM42+GM43+GM44+GM45</f>
        <v>0</v>
      </c>
      <c r="GN41" s="596">
        <f t="shared" si="448"/>
        <v>0</v>
      </c>
      <c r="GO41" s="5">
        <f t="shared" ref="GO41:HA41" si="449">GO42+GO43+GO44+GO45</f>
        <v>0</v>
      </c>
      <c r="GP41" s="5">
        <f t="shared" si="449"/>
        <v>1724</v>
      </c>
      <c r="GQ41" s="5">
        <f t="shared" si="449"/>
        <v>1724</v>
      </c>
      <c r="GR41" s="5">
        <f t="shared" si="449"/>
        <v>0</v>
      </c>
      <c r="GS41" s="5">
        <f t="shared" si="449"/>
        <v>0</v>
      </c>
      <c r="GT41" s="5">
        <f t="shared" si="449"/>
        <v>0</v>
      </c>
      <c r="GU41" s="5">
        <f t="shared" si="449"/>
        <v>0</v>
      </c>
      <c r="GV41" s="5">
        <f t="shared" si="449"/>
        <v>0</v>
      </c>
      <c r="GW41" s="5">
        <f t="shared" si="449"/>
        <v>0</v>
      </c>
      <c r="GX41" s="5">
        <f t="shared" si="449"/>
        <v>0</v>
      </c>
      <c r="GY41" s="5">
        <f t="shared" ref="GY41" si="450">GY42+GY43+GY44+GY45</f>
        <v>1724</v>
      </c>
      <c r="GZ41" s="619">
        <f t="shared" ref="GZ41" si="451">GZ42+GZ43+GZ44+GZ45</f>
        <v>1724</v>
      </c>
      <c r="HA41" s="627">
        <f t="shared" si="449"/>
        <v>50150</v>
      </c>
      <c r="HB41" s="5">
        <f t="shared" ref="HB41" si="452">HB42+HB43+HB44+HB45</f>
        <v>251724</v>
      </c>
      <c r="HC41" s="115">
        <f t="shared" ref="HC41" si="453">HC42+HC43+HC44+HC45</f>
        <v>301874</v>
      </c>
    </row>
    <row r="42" spans="1:211" x14ac:dyDescent="0.2">
      <c r="A42" s="120" t="s">
        <v>409</v>
      </c>
      <c r="B42" s="6">
        <f>SUM([1]Önkormányzat!$G$340)</f>
        <v>0</v>
      </c>
      <c r="C42" s="6"/>
      <c r="D42" s="6">
        <f t="shared" ref="D42:D48" si="454">SUM(B42:C42)</f>
        <v>0</v>
      </c>
      <c r="E42" s="6">
        <f>SUM([1]Önkormányzat!$I$340)</f>
        <v>0</v>
      </c>
      <c r="F42" s="6"/>
      <c r="G42" s="6">
        <f t="shared" ref="G42:G48" si="455">SUM(E42:F42)</f>
        <v>0</v>
      </c>
      <c r="H42" s="6">
        <f>SUM([1]Önkormányzat!$K$340)</f>
        <v>0</v>
      </c>
      <c r="I42" s="6"/>
      <c r="J42" s="6">
        <f t="shared" ref="J42:J48" si="456">SUM(H42:I42)</f>
        <v>0</v>
      </c>
      <c r="K42" s="6">
        <f>SUM([1]Önkormányzat!$M$340)</f>
        <v>0</v>
      </c>
      <c r="L42" s="6"/>
      <c r="M42" s="6">
        <f t="shared" ref="M42:M48" si="457">SUM(K42:L42)</f>
        <v>0</v>
      </c>
      <c r="N42" s="6">
        <f>SUM([1]Önkormányzat!$R$340)</f>
        <v>0</v>
      </c>
      <c r="O42" s="6"/>
      <c r="P42" s="6">
        <f t="shared" ref="P42:P48" si="458">SUM(N42:O42)</f>
        <v>0</v>
      </c>
      <c r="Q42" s="6">
        <f>SUM([1]Önkormányzat!$AK$340)</f>
        <v>0</v>
      </c>
      <c r="R42" s="6"/>
      <c r="S42" s="6">
        <f t="shared" ref="S42:S48" si="459">SUM(Q42:R42)</f>
        <v>0</v>
      </c>
      <c r="T42" s="6">
        <f>SUM([1]Önkormányzat!$AO$340)</f>
        <v>0</v>
      </c>
      <c r="U42" s="6"/>
      <c r="V42" s="6">
        <f t="shared" ref="V42:V48" si="460">SUM(T42:U42)</f>
        <v>0</v>
      </c>
      <c r="W42" s="6">
        <f>SUM([1]Önkormányzat!$G$340)</f>
        <v>0</v>
      </c>
      <c r="X42" s="6"/>
      <c r="Y42" s="6">
        <f t="shared" ref="Y42:Y48" si="461">SUM(W42:X42)</f>
        <v>0</v>
      </c>
      <c r="Z42" s="6">
        <f>SUM([1]Önkormányzat!$AV$340)</f>
        <v>0</v>
      </c>
      <c r="AA42" s="6">
        <v>250000</v>
      </c>
      <c r="AB42" s="6">
        <f t="shared" ref="AB42:AB48" si="462">SUM(Z42:AA42)</f>
        <v>250000</v>
      </c>
      <c r="AC42" s="6">
        <f>SUM([1]Önkormányzat!$BA$340)</f>
        <v>0</v>
      </c>
      <c r="AD42" s="6"/>
      <c r="AE42" s="6">
        <f t="shared" ref="AE42:AE48" si="463">SUM(AC42:AD42)</f>
        <v>0</v>
      </c>
      <c r="AF42" s="6">
        <f>SUM([1]Önkormányzat!$V$340)</f>
        <v>0</v>
      </c>
      <c r="AG42" s="6"/>
      <c r="AH42" s="6">
        <f t="shared" ref="AH42:AH48" si="464">SUM(AF42:AG42)</f>
        <v>0</v>
      </c>
      <c r="AI42" s="6">
        <f>SUM([1]Önkormányzat!$Z$340)</f>
        <v>0</v>
      </c>
      <c r="AJ42" s="6"/>
      <c r="AK42" s="6">
        <f t="shared" ref="AK42:AK48" si="465">SUM(AI42:AJ42)</f>
        <v>0</v>
      </c>
      <c r="AL42" s="6">
        <f>SUM([1]Önkormányzat!$BH$340)</f>
        <v>0</v>
      </c>
      <c r="AM42" s="6"/>
      <c r="AN42" s="6">
        <f t="shared" ref="AN42:AN48" si="466">SUM(AL42:AM42)</f>
        <v>0</v>
      </c>
      <c r="AO42" s="6">
        <f>SUM([1]Önkormányzat!$BO$340)</f>
        <v>0</v>
      </c>
      <c r="AP42" s="6"/>
      <c r="AQ42" s="6">
        <f t="shared" ref="AQ42:AQ48" si="467">SUM(AO42:AP42)</f>
        <v>0</v>
      </c>
      <c r="AR42" s="6">
        <f>SUM([1]Önkormányzat!$CC$340)</f>
        <v>0</v>
      </c>
      <c r="AS42" s="6"/>
      <c r="AT42" s="6">
        <f t="shared" ref="AT42:AT48" si="468">SUM(AR42:AS42)</f>
        <v>0</v>
      </c>
      <c r="AU42" s="6">
        <f>SUM([1]Önkormányzat!$CP$340)</f>
        <v>0</v>
      </c>
      <c r="AV42" s="6"/>
      <c r="AW42" s="6">
        <f t="shared" ref="AW42:AW48" si="469">SUM(AU42:AV42)</f>
        <v>0</v>
      </c>
      <c r="AX42" s="6">
        <f>SUM([1]Önkormányzat!$BS$340)</f>
        <v>0</v>
      </c>
      <c r="AY42" s="6"/>
      <c r="AZ42" s="6">
        <f t="shared" ref="AZ42:AZ48" si="470">SUM(AX42:AY42)</f>
        <v>0</v>
      </c>
      <c r="BA42" s="6">
        <f>SUM([1]Önkormányzat!$BU$340)</f>
        <v>0</v>
      </c>
      <c r="BB42" s="6"/>
      <c r="BC42" s="6">
        <f t="shared" ref="BC42:BC48" si="471">SUM(BA42:BB42)</f>
        <v>0</v>
      </c>
      <c r="BD42" s="6"/>
      <c r="BE42" s="6"/>
      <c r="BF42" s="6">
        <f t="shared" ref="BF42:BF48" si="472">SUM(BD42:BE42)</f>
        <v>0</v>
      </c>
      <c r="BG42" s="6">
        <f>SUM([1]Önkormányzat!$CA$340)</f>
        <v>0</v>
      </c>
      <c r="BH42" s="6"/>
      <c r="BI42" s="6">
        <f t="shared" ref="BI42:BI48" si="473">SUM(BG42:BH42)</f>
        <v>0</v>
      </c>
      <c r="BJ42" s="6">
        <f>SUM([1]Önkormányzat!$CG$340)</f>
        <v>0</v>
      </c>
      <c r="BK42" s="6"/>
      <c r="BL42" s="6">
        <f t="shared" ref="BL42:BL48" si="474">SUM(BJ42:BK42)</f>
        <v>0</v>
      </c>
      <c r="BM42" s="6"/>
      <c r="BN42" s="6"/>
      <c r="BO42" s="6">
        <f t="shared" ref="BO42:BO48" si="475">SUM(BM42:BN42)</f>
        <v>0</v>
      </c>
      <c r="BP42" s="6">
        <f>SUM([1]Önkormányzat!$CW$340)</f>
        <v>0</v>
      </c>
      <c r="BQ42" s="6"/>
      <c r="BR42" s="6">
        <f t="shared" ref="BR42:BR48" si="476">SUM(BP42:BQ42)</f>
        <v>0</v>
      </c>
      <c r="BS42" s="6">
        <f>SUM([1]Önkormányzat!$DA$340)</f>
        <v>0</v>
      </c>
      <c r="BT42" s="6"/>
      <c r="BU42" s="6">
        <f t="shared" ref="BU42:BU48" si="477">SUM(BS42:BT42)</f>
        <v>0</v>
      </c>
      <c r="BV42" s="6"/>
      <c r="BW42" s="6"/>
      <c r="BX42" s="6">
        <f t="shared" ref="BX42:BX48" si="478">SUM(BV42:BW42)</f>
        <v>0</v>
      </c>
      <c r="BY42" s="6">
        <f>SUM([1]Önkormányzat!$DE$340)</f>
        <v>0</v>
      </c>
      <c r="BZ42" s="6"/>
      <c r="CA42" s="6">
        <f t="shared" ref="CA42:CA48" si="479">SUM(BY42:BZ42)</f>
        <v>0</v>
      </c>
      <c r="CB42" s="6"/>
      <c r="CC42" s="6"/>
      <c r="CD42" s="6">
        <f t="shared" ref="CD42:CD48" si="480">SUM(CB42:CC42)</f>
        <v>0</v>
      </c>
      <c r="CE42" s="6"/>
      <c r="CF42" s="6"/>
      <c r="CG42" s="6">
        <f t="shared" ref="CG42:CG48" si="481">SUM(CE42:CF42)</f>
        <v>0</v>
      </c>
      <c r="CH42" s="6"/>
      <c r="CI42" s="6"/>
      <c r="CJ42" s="6">
        <f t="shared" ref="CJ42:CJ48" si="482">SUM(CH42:CI42)</f>
        <v>0</v>
      </c>
      <c r="CK42" s="6"/>
      <c r="CL42" s="6"/>
      <c r="CM42" s="6">
        <f t="shared" ref="CM42:CM48" si="483">SUM(CK42:CL42)</f>
        <v>0</v>
      </c>
      <c r="CN42" s="6">
        <v>0</v>
      </c>
      <c r="CO42" s="6"/>
      <c r="CP42" s="6">
        <f t="shared" ref="CP42:CP48" si="484">SUM(CN42:CO42)</f>
        <v>0</v>
      </c>
      <c r="CQ42" s="6"/>
      <c r="CR42" s="6"/>
      <c r="CS42" s="6">
        <f t="shared" ref="CS42:CS48" si="485">SUM(CQ42:CR42)</f>
        <v>0</v>
      </c>
      <c r="CT42" s="6">
        <f>SUM([1]Önkormányzat!$EL$340)</f>
        <v>0</v>
      </c>
      <c r="CU42" s="6"/>
      <c r="CV42" s="6">
        <f t="shared" ref="CV42:CV48" si="486">SUM(CT42:CU42)</f>
        <v>0</v>
      </c>
      <c r="CW42" s="6">
        <f>SUM([1]Önkormányzat!$EC$340)</f>
        <v>0</v>
      </c>
      <c r="CX42" s="6"/>
      <c r="CY42" s="6">
        <f t="shared" ref="CY42:CY48" si="487">SUM(CW42:CX42)</f>
        <v>0</v>
      </c>
      <c r="CZ42" s="6">
        <f>SUM([1]Önkormányzat!$AD$340)</f>
        <v>0</v>
      </c>
      <c r="DA42" s="6"/>
      <c r="DB42" s="6">
        <f t="shared" ref="DB42:DB48" si="488">SUM(CZ42:DA42)</f>
        <v>0</v>
      </c>
      <c r="DC42" s="6">
        <f>SUM([1]Önkormányzat!$DK$340)</f>
        <v>0</v>
      </c>
      <c r="DD42" s="6"/>
      <c r="DE42" s="6">
        <f t="shared" ref="DE42:DE48" si="489">SUM(DC42:DD42)</f>
        <v>0</v>
      </c>
      <c r="DF42" s="6">
        <f>SUM([1]Önkormányzat!$DO$340)</f>
        <v>0</v>
      </c>
      <c r="DG42" s="6"/>
      <c r="DH42" s="6">
        <f t="shared" ref="DH42:DH48" si="490">SUM(DF42:DG42)</f>
        <v>0</v>
      </c>
      <c r="DI42" s="6">
        <f>SUM([1]Önkormányzat!$EJ$340)</f>
        <v>0</v>
      </c>
      <c r="DJ42" s="6"/>
      <c r="DK42" s="6">
        <f t="shared" ref="DK42:DK48" si="491">SUM(DI42:DJ42)</f>
        <v>0</v>
      </c>
      <c r="DL42" s="6">
        <f>SUM([1]Önkormányzat!$EQ$340)</f>
        <v>0</v>
      </c>
      <c r="DM42" s="6"/>
      <c r="DN42" s="6">
        <f t="shared" ref="DN42:DN48" si="492">SUM(DL42:DM42)</f>
        <v>0</v>
      </c>
      <c r="DO42" s="6">
        <f>SUM([1]Önkormányzat!$EU$340)</f>
        <v>0</v>
      </c>
      <c r="DP42" s="6"/>
      <c r="DQ42" s="6">
        <f t="shared" ref="DQ42:DQ48" si="493">SUM(DO42:DP42)</f>
        <v>0</v>
      </c>
      <c r="DR42" s="595">
        <f t="shared" ref="DR42:DR48" si="494">SUM(B42+E42+H42+K42+N42+Q42+T42+W42+Z42+AC42+AF42+AI42+AL42+AO42+AR42+AU42+AX42+BA42+BD42+BG42+BJ42+BM42+BP42+BS42+BV42+BY42+CB42+CE42+CH42+CK42+CN42+CQ42+CT42+CW42+CZ42+DC42+DF42+DI42+DL42+DO42)</f>
        <v>0</v>
      </c>
      <c r="DS42" s="595">
        <f t="shared" ref="DS42:DS48" si="495">SUM(C42+F42+I42+L42+O42+R42+U42+X42+AA42+AD42+AG42+AJ42+AM42+AP42+AS42+AV42+AY42+BB42+BE42+BH42+BK42+BN42+BQ42+BT42+BW42+BZ42+CC42+CF42+CI42+CL42+CO42+CR42+CU42+CX42+DA42+DD42+DG42+DJ42+DM42+DP42)</f>
        <v>250000</v>
      </c>
      <c r="DT42" s="595">
        <f t="shared" ref="DT42:DT48" si="496">SUM(D42+G42+J42+M42+P42+S42+V42+Y42+AB42+AE42+AH42+AK42+AN42+AQ42+AT42+AW42+AZ42+BC42+BF42+BI42+BL42+BO42+BR42+BU42+BX42+CA42+CD42+CG42+CJ42+CM42+CP42+CS42+CV42+CY42+DB42+DE42+DH42+DK42+DN42+DQ42)</f>
        <v>250000</v>
      </c>
      <c r="DU42" s="6"/>
      <c r="DV42" s="6"/>
      <c r="DW42" s="6">
        <f t="shared" ref="DW42:DW48" si="497">SUM(DU42:DV42)</f>
        <v>0</v>
      </c>
      <c r="DX42" s="6"/>
      <c r="DY42" s="6"/>
      <c r="DZ42" s="6">
        <f t="shared" ref="DZ42:DZ48" si="498">SUM(DX42:DY42)</f>
        <v>0</v>
      </c>
      <c r="EA42" s="6"/>
      <c r="EB42" s="6"/>
      <c r="EC42" s="6">
        <f t="shared" ref="EC42:EC48" si="499">SUM(EA42:EB42)</f>
        <v>0</v>
      </c>
      <c r="ED42" s="6">
        <f>SUM([1]Hivatal!$W$317)</f>
        <v>0</v>
      </c>
      <c r="EE42" s="6"/>
      <c r="EF42" s="6">
        <f t="shared" ref="EF42:EF48" si="500">SUM(ED42:EE42)</f>
        <v>0</v>
      </c>
      <c r="EG42" s="6"/>
      <c r="EH42" s="6"/>
      <c r="EI42" s="6"/>
      <c r="EJ42" s="6">
        <f>SUM([1]Hivatal!$AK$317)</f>
        <v>0</v>
      </c>
      <c r="EK42" s="6"/>
      <c r="EL42" s="6">
        <f t="shared" ref="EL42:EL48" si="501">SUM(EJ42:EK42)</f>
        <v>0</v>
      </c>
      <c r="EM42" s="6"/>
      <c r="EN42" s="6"/>
      <c r="EO42" s="6">
        <f t="shared" ref="EO42:EO48" si="502">SUM(EM42:EN42)</f>
        <v>0</v>
      </c>
      <c r="EP42" s="6">
        <f>SUM([1]Hivatal!$AS$317)</f>
        <v>0</v>
      </c>
      <c r="EQ42" s="6"/>
      <c r="ER42" s="6">
        <f t="shared" ref="ER42:ER48" si="503">SUM(EP42:EQ42)</f>
        <v>0</v>
      </c>
      <c r="ES42" s="6">
        <f>SUM([1]Hivatal!$BA$317)</f>
        <v>0</v>
      </c>
      <c r="ET42" s="6"/>
      <c r="EU42" s="6">
        <f t="shared" ref="EU42:EU48" si="504">SUM(ES42:ET42)</f>
        <v>0</v>
      </c>
      <c r="EV42" s="595">
        <f t="shared" ref="EV42:EV48" si="505">SUM(DU42+DX42+EA42+ED42+EG42+EJ42+EM42+EP42+ES42)</f>
        <v>0</v>
      </c>
      <c r="EW42" s="595">
        <f t="shared" ref="EW42:EW48" si="506">SUM(DV42+DY42+EB42+EE42+EH42+EK42+EN42+EQ42+ET42)</f>
        <v>0</v>
      </c>
      <c r="EX42" s="595">
        <f t="shared" ref="EX42:EX48" si="507">SUM(DW42+DZ42+EC42+EF42+EI42+EL42+EO42+ER42+EU42)</f>
        <v>0</v>
      </c>
      <c r="EY42" s="6"/>
      <c r="EZ42" s="6"/>
      <c r="FA42" s="6">
        <f t="shared" ref="FA42:FA48" si="508">SUM(EY42:EZ42)</f>
        <v>0</v>
      </c>
      <c r="FB42" s="6"/>
      <c r="FC42" s="6"/>
      <c r="FD42" s="6">
        <f t="shared" ref="FD42:FD48" si="509">SUM(FB42:FC42)</f>
        <v>0</v>
      </c>
      <c r="FE42" s="6"/>
      <c r="FF42" s="6"/>
      <c r="FG42" s="6">
        <f t="shared" ref="FG42:FG48" si="510">SUM(FE42:FF42)</f>
        <v>0</v>
      </c>
      <c r="FH42" s="6"/>
      <c r="FI42" s="6"/>
      <c r="FJ42" s="6">
        <f t="shared" ref="FJ42:FJ48" si="511">SUM(FH42:FI42)</f>
        <v>0</v>
      </c>
      <c r="FK42" s="6"/>
      <c r="FL42" s="6"/>
      <c r="FM42" s="6">
        <f t="shared" ref="FM42:FM48" si="512">SUM(FK42:FL42)</f>
        <v>0</v>
      </c>
      <c r="FN42" s="6"/>
      <c r="FO42" s="6"/>
      <c r="FP42" s="6">
        <f t="shared" ref="FP42:FP48" si="513">SUM(FN42:FO42)</f>
        <v>0</v>
      </c>
      <c r="FQ42" s="6"/>
      <c r="FR42" s="6"/>
      <c r="FS42" s="6">
        <f t="shared" ref="FS42:FS48" si="514">SUM(FQ42:FR42)</f>
        <v>0</v>
      </c>
      <c r="FT42" s="6"/>
      <c r="FU42" s="6"/>
      <c r="FV42" s="6">
        <f t="shared" ref="FV42:FV48" si="515">SUM(FT42:FU42)</f>
        <v>0</v>
      </c>
      <c r="FW42" s="6"/>
      <c r="FX42" s="6"/>
      <c r="FY42" s="6">
        <f t="shared" ref="FY42:FY48" si="516">SUM(FW42:FX42)</f>
        <v>0</v>
      </c>
      <c r="FZ42" s="6"/>
      <c r="GA42" s="6"/>
      <c r="GB42" s="6">
        <f t="shared" ref="GB42:GB48" si="517">SUM(FZ42:GA42)</f>
        <v>0</v>
      </c>
      <c r="GC42" s="6"/>
      <c r="GD42" s="6"/>
      <c r="GE42" s="6">
        <f t="shared" ref="GE42:GE48" si="518">SUM(GC42:GD42)</f>
        <v>0</v>
      </c>
      <c r="GF42" s="6"/>
      <c r="GG42" s="6"/>
      <c r="GH42" s="6">
        <f t="shared" ref="GH42:GH48" si="519">SUM(GF42:GG42)</f>
        <v>0</v>
      </c>
      <c r="GI42" s="6"/>
      <c r="GJ42" s="6"/>
      <c r="GK42" s="6">
        <f t="shared" ref="GK42:GK48" si="520">SUM(GI42:GJ42)</f>
        <v>0</v>
      </c>
      <c r="GL42" s="595">
        <f t="shared" ref="GL42:GL48" si="521">SUM(EY42+FB42+FE42+FH42+FK42+FN42+FQ42+FT42+FW42+FZ42+GC42+GF42+GI42)</f>
        <v>0</v>
      </c>
      <c r="GM42" s="595">
        <f t="shared" ref="GM42:GM48" si="522">SUM(EZ42+FC42+FF42+FI42+FL42+FO42+FR42+FU42+FX42+GA42+GD42+GG42+GJ42)</f>
        <v>0</v>
      </c>
      <c r="GN42" s="595">
        <f t="shared" ref="GN42:GN48" si="523">SUM(FA42+FD42+FG42+FJ42+FM42+FP42+FS42+FV42+FY42+GB42+GE42+GH42+GK42)</f>
        <v>0</v>
      </c>
      <c r="GO42" s="7"/>
      <c r="GP42" s="7"/>
      <c r="GQ42" s="6">
        <f t="shared" ref="GQ42:GQ48" si="524">SUM(GO42:GP42)</f>
        <v>0</v>
      </c>
      <c r="GR42" s="7"/>
      <c r="GS42" s="7"/>
      <c r="GT42" s="6">
        <f t="shared" ref="GT42:GT48" si="525">SUM(GR42:GS42)</f>
        <v>0</v>
      </c>
      <c r="GU42" s="7"/>
      <c r="GV42" s="7"/>
      <c r="GW42" s="6">
        <f t="shared" ref="GW42:GW48" si="526">SUM(GU42:GV42)</f>
        <v>0</v>
      </c>
      <c r="GX42" s="10">
        <f t="shared" ref="GX42:GX48" si="527">GL42+GO42+GR42+GU42</f>
        <v>0</v>
      </c>
      <c r="GY42" s="10">
        <f t="shared" ref="GY42:GY48" si="528">GM42+GP42+GS42+GV42</f>
        <v>0</v>
      </c>
      <c r="GZ42" s="618">
        <f t="shared" ref="GZ42:GZ48" si="529">GN42+GQ42+GT42+GW42</f>
        <v>0</v>
      </c>
      <c r="HA42" s="626">
        <f t="shared" ref="HA42:HA48" si="530">DR42+EV42+GX42</f>
        <v>0</v>
      </c>
      <c r="HB42" s="10">
        <f t="shared" ref="HB42:HB48" si="531">DS42+EW42+GY42</f>
        <v>250000</v>
      </c>
      <c r="HC42" s="113">
        <f t="shared" ref="HC42:HC48" si="532">DT42+EX42+GZ42</f>
        <v>250000</v>
      </c>
    </row>
    <row r="43" spans="1:211" ht="25.5" x14ac:dyDescent="0.2">
      <c r="A43" s="120" t="s">
        <v>410</v>
      </c>
      <c r="B43" s="6"/>
      <c r="C43" s="6"/>
      <c r="D43" s="6">
        <f t="shared" si="454"/>
        <v>0</v>
      </c>
      <c r="E43" s="6"/>
      <c r="F43" s="6"/>
      <c r="G43" s="6">
        <f t="shared" si="455"/>
        <v>0</v>
      </c>
      <c r="H43" s="6"/>
      <c r="I43" s="6"/>
      <c r="J43" s="6">
        <f t="shared" si="456"/>
        <v>0</v>
      </c>
      <c r="K43" s="6"/>
      <c r="L43" s="6"/>
      <c r="M43" s="6">
        <f t="shared" si="457"/>
        <v>0</v>
      </c>
      <c r="N43" s="6"/>
      <c r="O43" s="6"/>
      <c r="P43" s="6">
        <f t="shared" si="458"/>
        <v>0</v>
      </c>
      <c r="Q43" s="6"/>
      <c r="R43" s="6"/>
      <c r="S43" s="6">
        <f t="shared" si="459"/>
        <v>0</v>
      </c>
      <c r="T43" s="6"/>
      <c r="U43" s="6"/>
      <c r="V43" s="6">
        <f t="shared" si="460"/>
        <v>0</v>
      </c>
      <c r="W43" s="6"/>
      <c r="X43" s="6"/>
      <c r="Y43" s="6">
        <f t="shared" si="461"/>
        <v>0</v>
      </c>
      <c r="Z43" s="6"/>
      <c r="AA43" s="6"/>
      <c r="AB43" s="6">
        <f t="shared" si="462"/>
        <v>0</v>
      </c>
      <c r="AC43" s="6"/>
      <c r="AD43" s="6"/>
      <c r="AE43" s="6">
        <f t="shared" si="463"/>
        <v>0</v>
      </c>
      <c r="AF43" s="6"/>
      <c r="AG43" s="6"/>
      <c r="AH43" s="6">
        <f t="shared" si="464"/>
        <v>0</v>
      </c>
      <c r="AI43" s="6"/>
      <c r="AJ43" s="6"/>
      <c r="AK43" s="6">
        <f t="shared" si="465"/>
        <v>0</v>
      </c>
      <c r="AL43" s="6"/>
      <c r="AM43" s="6"/>
      <c r="AN43" s="6">
        <f t="shared" si="466"/>
        <v>0</v>
      </c>
      <c r="AO43" s="6"/>
      <c r="AP43" s="6"/>
      <c r="AQ43" s="6">
        <f t="shared" si="467"/>
        <v>0</v>
      </c>
      <c r="AR43" s="6"/>
      <c r="AS43" s="6"/>
      <c r="AT43" s="6">
        <f t="shared" si="468"/>
        <v>0</v>
      </c>
      <c r="AU43" s="6"/>
      <c r="AV43" s="6"/>
      <c r="AW43" s="6">
        <f t="shared" si="469"/>
        <v>0</v>
      </c>
      <c r="AX43" s="6"/>
      <c r="AY43" s="6"/>
      <c r="AZ43" s="6">
        <f t="shared" si="470"/>
        <v>0</v>
      </c>
      <c r="BA43" s="6"/>
      <c r="BB43" s="6"/>
      <c r="BC43" s="6">
        <f t="shared" si="471"/>
        <v>0</v>
      </c>
      <c r="BD43" s="6"/>
      <c r="BE43" s="6"/>
      <c r="BF43" s="6">
        <f t="shared" si="472"/>
        <v>0</v>
      </c>
      <c r="BG43" s="6"/>
      <c r="BH43" s="6"/>
      <c r="BI43" s="6">
        <f t="shared" si="473"/>
        <v>0</v>
      </c>
      <c r="BJ43" s="6"/>
      <c r="BK43" s="6"/>
      <c r="BL43" s="6">
        <f t="shared" si="474"/>
        <v>0</v>
      </c>
      <c r="BM43" s="6"/>
      <c r="BN43" s="6"/>
      <c r="BO43" s="6">
        <f t="shared" si="475"/>
        <v>0</v>
      </c>
      <c r="BP43" s="6"/>
      <c r="BQ43" s="6"/>
      <c r="BR43" s="6">
        <f t="shared" si="476"/>
        <v>0</v>
      </c>
      <c r="BS43" s="6"/>
      <c r="BT43" s="6"/>
      <c r="BU43" s="6">
        <f t="shared" si="477"/>
        <v>0</v>
      </c>
      <c r="BV43" s="6"/>
      <c r="BW43" s="6"/>
      <c r="BX43" s="6">
        <f t="shared" si="478"/>
        <v>0</v>
      </c>
      <c r="BY43" s="6"/>
      <c r="BZ43" s="6"/>
      <c r="CA43" s="6">
        <f t="shared" si="479"/>
        <v>0</v>
      </c>
      <c r="CB43" s="6"/>
      <c r="CC43" s="6"/>
      <c r="CD43" s="6">
        <f t="shared" si="480"/>
        <v>0</v>
      </c>
      <c r="CE43" s="6"/>
      <c r="CF43" s="6"/>
      <c r="CG43" s="6">
        <f t="shared" si="481"/>
        <v>0</v>
      </c>
      <c r="CH43" s="6"/>
      <c r="CI43" s="6"/>
      <c r="CJ43" s="6">
        <f t="shared" si="482"/>
        <v>0</v>
      </c>
      <c r="CK43" s="6"/>
      <c r="CL43" s="6"/>
      <c r="CM43" s="6">
        <f t="shared" si="483"/>
        <v>0</v>
      </c>
      <c r="CN43" s="6"/>
      <c r="CO43" s="6"/>
      <c r="CP43" s="6">
        <f t="shared" si="484"/>
        <v>0</v>
      </c>
      <c r="CQ43" s="6"/>
      <c r="CR43" s="6"/>
      <c r="CS43" s="6">
        <f t="shared" si="485"/>
        <v>0</v>
      </c>
      <c r="CT43" s="6"/>
      <c r="CU43" s="6"/>
      <c r="CV43" s="6">
        <f t="shared" si="486"/>
        <v>0</v>
      </c>
      <c r="CW43" s="6"/>
      <c r="CX43" s="6"/>
      <c r="CY43" s="6">
        <f t="shared" si="487"/>
        <v>0</v>
      </c>
      <c r="CZ43" s="6"/>
      <c r="DA43" s="6"/>
      <c r="DB43" s="6">
        <f t="shared" si="488"/>
        <v>0</v>
      </c>
      <c r="DC43" s="6"/>
      <c r="DD43" s="6"/>
      <c r="DE43" s="6">
        <f t="shared" si="489"/>
        <v>0</v>
      </c>
      <c r="DF43" s="6"/>
      <c r="DG43" s="6"/>
      <c r="DH43" s="6">
        <f t="shared" si="490"/>
        <v>0</v>
      </c>
      <c r="DI43" s="6"/>
      <c r="DJ43" s="6"/>
      <c r="DK43" s="6">
        <f t="shared" si="491"/>
        <v>0</v>
      </c>
      <c r="DL43" s="6"/>
      <c r="DM43" s="6"/>
      <c r="DN43" s="6">
        <f t="shared" si="492"/>
        <v>0</v>
      </c>
      <c r="DO43" s="6"/>
      <c r="DP43" s="6"/>
      <c r="DQ43" s="6">
        <f t="shared" si="493"/>
        <v>0</v>
      </c>
      <c r="DR43" s="595">
        <f t="shared" si="494"/>
        <v>0</v>
      </c>
      <c r="DS43" s="595">
        <f t="shared" si="495"/>
        <v>0</v>
      </c>
      <c r="DT43" s="595">
        <f t="shared" si="496"/>
        <v>0</v>
      </c>
      <c r="DU43" s="6"/>
      <c r="DV43" s="6"/>
      <c r="DW43" s="6">
        <f t="shared" si="497"/>
        <v>0</v>
      </c>
      <c r="DX43" s="6"/>
      <c r="DY43" s="6"/>
      <c r="DZ43" s="6">
        <f t="shared" si="498"/>
        <v>0</v>
      </c>
      <c r="EA43" s="6"/>
      <c r="EB43" s="6"/>
      <c r="EC43" s="6">
        <f t="shared" si="499"/>
        <v>0</v>
      </c>
      <c r="ED43" s="6"/>
      <c r="EE43" s="6"/>
      <c r="EF43" s="6">
        <f t="shared" si="500"/>
        <v>0</v>
      </c>
      <c r="EG43" s="6"/>
      <c r="EH43" s="6"/>
      <c r="EI43" s="6"/>
      <c r="EJ43" s="6"/>
      <c r="EK43" s="6"/>
      <c r="EL43" s="6">
        <f t="shared" si="501"/>
        <v>0</v>
      </c>
      <c r="EM43" s="6"/>
      <c r="EN43" s="6"/>
      <c r="EO43" s="6">
        <f t="shared" si="502"/>
        <v>0</v>
      </c>
      <c r="EP43" s="6"/>
      <c r="EQ43" s="6"/>
      <c r="ER43" s="6">
        <f t="shared" si="503"/>
        <v>0</v>
      </c>
      <c r="ES43" s="6"/>
      <c r="ET43" s="6"/>
      <c r="EU43" s="6">
        <f t="shared" si="504"/>
        <v>0</v>
      </c>
      <c r="EV43" s="595">
        <f t="shared" si="505"/>
        <v>0</v>
      </c>
      <c r="EW43" s="595">
        <f t="shared" si="506"/>
        <v>0</v>
      </c>
      <c r="EX43" s="595">
        <f t="shared" si="507"/>
        <v>0</v>
      </c>
      <c r="EY43" s="6"/>
      <c r="EZ43" s="6"/>
      <c r="FA43" s="6">
        <f t="shared" si="508"/>
        <v>0</v>
      </c>
      <c r="FB43" s="6"/>
      <c r="FC43" s="6"/>
      <c r="FD43" s="6">
        <f t="shared" si="509"/>
        <v>0</v>
      </c>
      <c r="FE43" s="6"/>
      <c r="FF43" s="6"/>
      <c r="FG43" s="6">
        <f t="shared" si="510"/>
        <v>0</v>
      </c>
      <c r="FH43" s="6"/>
      <c r="FI43" s="6"/>
      <c r="FJ43" s="6">
        <f t="shared" si="511"/>
        <v>0</v>
      </c>
      <c r="FK43" s="6"/>
      <c r="FL43" s="6"/>
      <c r="FM43" s="6">
        <f t="shared" si="512"/>
        <v>0</v>
      </c>
      <c r="FN43" s="6"/>
      <c r="FO43" s="6"/>
      <c r="FP43" s="6">
        <f t="shared" si="513"/>
        <v>0</v>
      </c>
      <c r="FQ43" s="6"/>
      <c r="FR43" s="6"/>
      <c r="FS43" s="6">
        <f t="shared" si="514"/>
        <v>0</v>
      </c>
      <c r="FT43" s="6"/>
      <c r="FU43" s="6"/>
      <c r="FV43" s="6">
        <f t="shared" si="515"/>
        <v>0</v>
      </c>
      <c r="FW43" s="6"/>
      <c r="FX43" s="6"/>
      <c r="FY43" s="6">
        <f t="shared" si="516"/>
        <v>0</v>
      </c>
      <c r="FZ43" s="6"/>
      <c r="GA43" s="6"/>
      <c r="GB43" s="6">
        <f t="shared" si="517"/>
        <v>0</v>
      </c>
      <c r="GC43" s="6"/>
      <c r="GD43" s="6"/>
      <c r="GE43" s="6">
        <f t="shared" si="518"/>
        <v>0</v>
      </c>
      <c r="GF43" s="6"/>
      <c r="GG43" s="6"/>
      <c r="GH43" s="6">
        <f t="shared" si="519"/>
        <v>0</v>
      </c>
      <c r="GI43" s="6"/>
      <c r="GJ43" s="6"/>
      <c r="GK43" s="6">
        <f t="shared" si="520"/>
        <v>0</v>
      </c>
      <c r="GL43" s="595">
        <f t="shared" si="521"/>
        <v>0</v>
      </c>
      <c r="GM43" s="595">
        <f t="shared" si="522"/>
        <v>0</v>
      </c>
      <c r="GN43" s="595">
        <f t="shared" si="523"/>
        <v>0</v>
      </c>
      <c r="GO43" s="7"/>
      <c r="GP43" s="7"/>
      <c r="GQ43" s="6">
        <f t="shared" si="524"/>
        <v>0</v>
      </c>
      <c r="GR43" s="7"/>
      <c r="GS43" s="7"/>
      <c r="GT43" s="6">
        <f t="shared" si="525"/>
        <v>0</v>
      </c>
      <c r="GU43" s="7"/>
      <c r="GV43" s="7"/>
      <c r="GW43" s="6">
        <f t="shared" si="526"/>
        <v>0</v>
      </c>
      <c r="GX43" s="10">
        <f t="shared" si="527"/>
        <v>0</v>
      </c>
      <c r="GY43" s="10">
        <f t="shared" si="528"/>
        <v>0</v>
      </c>
      <c r="GZ43" s="618">
        <f t="shared" si="529"/>
        <v>0</v>
      </c>
      <c r="HA43" s="626">
        <f t="shared" si="530"/>
        <v>0</v>
      </c>
      <c r="HB43" s="10">
        <f t="shared" si="531"/>
        <v>0</v>
      </c>
      <c r="HC43" s="113">
        <f t="shared" si="532"/>
        <v>0</v>
      </c>
    </row>
    <row r="44" spans="1:211" x14ac:dyDescent="0.2">
      <c r="A44" s="120" t="s">
        <v>411</v>
      </c>
      <c r="B44" s="6"/>
      <c r="C44" s="6"/>
      <c r="D44" s="6">
        <f t="shared" si="454"/>
        <v>0</v>
      </c>
      <c r="E44" s="6"/>
      <c r="F44" s="6"/>
      <c r="G44" s="6">
        <f t="shared" si="455"/>
        <v>0</v>
      </c>
      <c r="H44" s="6"/>
      <c r="I44" s="6"/>
      <c r="J44" s="6">
        <f t="shared" si="456"/>
        <v>0</v>
      </c>
      <c r="K44" s="6"/>
      <c r="L44" s="6"/>
      <c r="M44" s="6">
        <f t="shared" si="457"/>
        <v>0</v>
      </c>
      <c r="N44" s="6"/>
      <c r="O44" s="6"/>
      <c r="P44" s="6">
        <f t="shared" si="458"/>
        <v>0</v>
      </c>
      <c r="Q44" s="6"/>
      <c r="R44" s="6"/>
      <c r="S44" s="6">
        <f t="shared" si="459"/>
        <v>0</v>
      </c>
      <c r="T44" s="6"/>
      <c r="U44" s="6"/>
      <c r="V44" s="6">
        <f t="shared" si="460"/>
        <v>0</v>
      </c>
      <c r="W44" s="6"/>
      <c r="X44" s="6"/>
      <c r="Y44" s="6">
        <f t="shared" si="461"/>
        <v>0</v>
      </c>
      <c r="Z44" s="6"/>
      <c r="AA44" s="6"/>
      <c r="AB44" s="6">
        <f t="shared" si="462"/>
        <v>0</v>
      </c>
      <c r="AC44" s="6"/>
      <c r="AD44" s="6"/>
      <c r="AE44" s="6">
        <f t="shared" si="463"/>
        <v>0</v>
      </c>
      <c r="AF44" s="6"/>
      <c r="AG44" s="6"/>
      <c r="AH44" s="6">
        <f t="shared" si="464"/>
        <v>0</v>
      </c>
      <c r="AI44" s="6"/>
      <c r="AJ44" s="6"/>
      <c r="AK44" s="6">
        <f t="shared" si="465"/>
        <v>0</v>
      </c>
      <c r="AL44" s="6"/>
      <c r="AM44" s="6"/>
      <c r="AN44" s="6">
        <f t="shared" si="466"/>
        <v>0</v>
      </c>
      <c r="AO44" s="6"/>
      <c r="AP44" s="6"/>
      <c r="AQ44" s="6">
        <f t="shared" si="467"/>
        <v>0</v>
      </c>
      <c r="AR44" s="6"/>
      <c r="AS44" s="6"/>
      <c r="AT44" s="6">
        <f t="shared" si="468"/>
        <v>0</v>
      </c>
      <c r="AU44" s="6"/>
      <c r="AV44" s="6"/>
      <c r="AW44" s="6">
        <f t="shared" si="469"/>
        <v>0</v>
      </c>
      <c r="AX44" s="6"/>
      <c r="AY44" s="6"/>
      <c r="AZ44" s="6">
        <f t="shared" si="470"/>
        <v>0</v>
      </c>
      <c r="BA44" s="6"/>
      <c r="BB44" s="6"/>
      <c r="BC44" s="6">
        <f t="shared" si="471"/>
        <v>0</v>
      </c>
      <c r="BD44" s="6"/>
      <c r="BE44" s="6"/>
      <c r="BF44" s="6">
        <f t="shared" si="472"/>
        <v>0</v>
      </c>
      <c r="BG44" s="6"/>
      <c r="BH44" s="6"/>
      <c r="BI44" s="6">
        <f t="shared" si="473"/>
        <v>0</v>
      </c>
      <c r="BJ44" s="6"/>
      <c r="BK44" s="6"/>
      <c r="BL44" s="6">
        <f t="shared" si="474"/>
        <v>0</v>
      </c>
      <c r="BM44" s="6"/>
      <c r="BN44" s="6"/>
      <c r="BO44" s="6">
        <f t="shared" si="475"/>
        <v>0</v>
      </c>
      <c r="BP44" s="6"/>
      <c r="BQ44" s="6"/>
      <c r="BR44" s="6">
        <f t="shared" si="476"/>
        <v>0</v>
      </c>
      <c r="BS44" s="6"/>
      <c r="BT44" s="6"/>
      <c r="BU44" s="6">
        <f t="shared" si="477"/>
        <v>0</v>
      </c>
      <c r="BV44" s="6"/>
      <c r="BW44" s="6"/>
      <c r="BX44" s="6">
        <f t="shared" si="478"/>
        <v>0</v>
      </c>
      <c r="BY44" s="6"/>
      <c r="BZ44" s="6"/>
      <c r="CA44" s="6">
        <f t="shared" si="479"/>
        <v>0</v>
      </c>
      <c r="CB44" s="6"/>
      <c r="CC44" s="6"/>
      <c r="CD44" s="6">
        <f t="shared" si="480"/>
        <v>0</v>
      </c>
      <c r="CE44" s="6"/>
      <c r="CF44" s="6"/>
      <c r="CG44" s="6">
        <f t="shared" si="481"/>
        <v>0</v>
      </c>
      <c r="CH44" s="6"/>
      <c r="CI44" s="6"/>
      <c r="CJ44" s="6">
        <f t="shared" si="482"/>
        <v>0</v>
      </c>
      <c r="CK44" s="6"/>
      <c r="CL44" s="6"/>
      <c r="CM44" s="6">
        <f t="shared" si="483"/>
        <v>0</v>
      </c>
      <c r="CN44" s="6"/>
      <c r="CO44" s="6"/>
      <c r="CP44" s="6">
        <f t="shared" si="484"/>
        <v>0</v>
      </c>
      <c r="CQ44" s="6"/>
      <c r="CR44" s="6"/>
      <c r="CS44" s="6">
        <f t="shared" si="485"/>
        <v>0</v>
      </c>
      <c r="CT44" s="6"/>
      <c r="CU44" s="6"/>
      <c r="CV44" s="6">
        <f t="shared" si="486"/>
        <v>0</v>
      </c>
      <c r="CW44" s="6"/>
      <c r="CX44" s="6"/>
      <c r="CY44" s="6">
        <f t="shared" si="487"/>
        <v>0</v>
      </c>
      <c r="CZ44" s="6"/>
      <c r="DA44" s="6"/>
      <c r="DB44" s="6">
        <f t="shared" si="488"/>
        <v>0</v>
      </c>
      <c r="DC44" s="6"/>
      <c r="DD44" s="6"/>
      <c r="DE44" s="6">
        <f t="shared" si="489"/>
        <v>0</v>
      </c>
      <c r="DF44" s="6"/>
      <c r="DG44" s="6"/>
      <c r="DH44" s="6">
        <f t="shared" si="490"/>
        <v>0</v>
      </c>
      <c r="DI44" s="6"/>
      <c r="DJ44" s="6"/>
      <c r="DK44" s="6">
        <f t="shared" si="491"/>
        <v>0</v>
      </c>
      <c r="DL44" s="6"/>
      <c r="DM44" s="6"/>
      <c r="DN44" s="6">
        <f t="shared" si="492"/>
        <v>0</v>
      </c>
      <c r="DO44" s="6"/>
      <c r="DP44" s="6"/>
      <c r="DQ44" s="6">
        <f t="shared" si="493"/>
        <v>0</v>
      </c>
      <c r="DR44" s="595">
        <f t="shared" si="494"/>
        <v>0</v>
      </c>
      <c r="DS44" s="595">
        <f t="shared" si="495"/>
        <v>0</v>
      </c>
      <c r="DT44" s="595">
        <f t="shared" si="496"/>
        <v>0</v>
      </c>
      <c r="DU44" s="6"/>
      <c r="DV44" s="6"/>
      <c r="DW44" s="6">
        <f t="shared" si="497"/>
        <v>0</v>
      </c>
      <c r="DX44" s="6"/>
      <c r="DY44" s="6"/>
      <c r="DZ44" s="6">
        <f t="shared" si="498"/>
        <v>0</v>
      </c>
      <c r="EA44" s="6"/>
      <c r="EB44" s="6"/>
      <c r="EC44" s="6">
        <f t="shared" si="499"/>
        <v>0</v>
      </c>
      <c r="ED44" s="6"/>
      <c r="EE44" s="6"/>
      <c r="EF44" s="6">
        <f t="shared" si="500"/>
        <v>0</v>
      </c>
      <c r="EG44" s="6"/>
      <c r="EH44" s="6"/>
      <c r="EI44" s="6"/>
      <c r="EJ44" s="6"/>
      <c r="EK44" s="6"/>
      <c r="EL44" s="6">
        <f t="shared" si="501"/>
        <v>0</v>
      </c>
      <c r="EM44" s="6"/>
      <c r="EN44" s="6"/>
      <c r="EO44" s="6">
        <f t="shared" si="502"/>
        <v>0</v>
      </c>
      <c r="EP44" s="6"/>
      <c r="EQ44" s="6"/>
      <c r="ER44" s="6">
        <f t="shared" si="503"/>
        <v>0</v>
      </c>
      <c r="ES44" s="6"/>
      <c r="ET44" s="6"/>
      <c r="EU44" s="6">
        <f t="shared" si="504"/>
        <v>0</v>
      </c>
      <c r="EV44" s="595">
        <f t="shared" si="505"/>
        <v>0</v>
      </c>
      <c r="EW44" s="595">
        <f t="shared" si="506"/>
        <v>0</v>
      </c>
      <c r="EX44" s="595">
        <f t="shared" si="507"/>
        <v>0</v>
      </c>
      <c r="EY44" s="6"/>
      <c r="EZ44" s="6"/>
      <c r="FA44" s="6">
        <f t="shared" si="508"/>
        <v>0</v>
      </c>
      <c r="FB44" s="6"/>
      <c r="FC44" s="6"/>
      <c r="FD44" s="6">
        <f t="shared" si="509"/>
        <v>0</v>
      </c>
      <c r="FE44" s="6"/>
      <c r="FF44" s="6"/>
      <c r="FG44" s="6">
        <f t="shared" si="510"/>
        <v>0</v>
      </c>
      <c r="FH44" s="6"/>
      <c r="FI44" s="6"/>
      <c r="FJ44" s="6">
        <f t="shared" si="511"/>
        <v>0</v>
      </c>
      <c r="FK44" s="6"/>
      <c r="FL44" s="6"/>
      <c r="FM44" s="6">
        <f t="shared" si="512"/>
        <v>0</v>
      </c>
      <c r="FN44" s="6"/>
      <c r="FO44" s="6"/>
      <c r="FP44" s="6">
        <f t="shared" si="513"/>
        <v>0</v>
      </c>
      <c r="FQ44" s="6"/>
      <c r="FR44" s="6"/>
      <c r="FS44" s="6">
        <f t="shared" si="514"/>
        <v>0</v>
      </c>
      <c r="FT44" s="6"/>
      <c r="FU44" s="6"/>
      <c r="FV44" s="6">
        <f t="shared" si="515"/>
        <v>0</v>
      </c>
      <c r="FW44" s="6"/>
      <c r="FX44" s="6"/>
      <c r="FY44" s="6">
        <f t="shared" si="516"/>
        <v>0</v>
      </c>
      <c r="FZ44" s="6"/>
      <c r="GA44" s="6"/>
      <c r="GB44" s="6">
        <f t="shared" si="517"/>
        <v>0</v>
      </c>
      <c r="GC44" s="6"/>
      <c r="GD44" s="6"/>
      <c r="GE44" s="6">
        <f t="shared" si="518"/>
        <v>0</v>
      </c>
      <c r="GF44" s="6"/>
      <c r="GG44" s="6"/>
      <c r="GH44" s="6">
        <f t="shared" si="519"/>
        <v>0</v>
      </c>
      <c r="GI44" s="6"/>
      <c r="GJ44" s="6"/>
      <c r="GK44" s="6">
        <f t="shared" si="520"/>
        <v>0</v>
      </c>
      <c r="GL44" s="595">
        <f t="shared" si="521"/>
        <v>0</v>
      </c>
      <c r="GM44" s="595">
        <f t="shared" si="522"/>
        <v>0</v>
      </c>
      <c r="GN44" s="595">
        <f t="shared" si="523"/>
        <v>0</v>
      </c>
      <c r="GO44" s="7"/>
      <c r="GP44" s="7"/>
      <c r="GQ44" s="6">
        <f t="shared" si="524"/>
        <v>0</v>
      </c>
      <c r="GR44" s="7"/>
      <c r="GS44" s="7"/>
      <c r="GT44" s="6">
        <f t="shared" si="525"/>
        <v>0</v>
      </c>
      <c r="GU44" s="7"/>
      <c r="GV44" s="7"/>
      <c r="GW44" s="6">
        <f t="shared" si="526"/>
        <v>0</v>
      </c>
      <c r="GX44" s="10">
        <f t="shared" si="527"/>
        <v>0</v>
      </c>
      <c r="GY44" s="10">
        <f t="shared" si="528"/>
        <v>0</v>
      </c>
      <c r="GZ44" s="618">
        <f t="shared" si="529"/>
        <v>0</v>
      </c>
      <c r="HA44" s="626">
        <f t="shared" si="530"/>
        <v>0</v>
      </c>
      <c r="HB44" s="10">
        <f t="shared" si="531"/>
        <v>0</v>
      </c>
      <c r="HC44" s="113">
        <f t="shared" si="532"/>
        <v>0</v>
      </c>
    </row>
    <row r="45" spans="1:211" x14ac:dyDescent="0.2">
      <c r="A45" s="120" t="s">
        <v>412</v>
      </c>
      <c r="B45" s="6">
        <f>SUM([1]Önkormányzat!$G$346)</f>
        <v>0</v>
      </c>
      <c r="C45" s="6"/>
      <c r="D45" s="6">
        <f t="shared" si="454"/>
        <v>0</v>
      </c>
      <c r="E45" s="6">
        <f>SUM([1]Önkormányzat!$I$346)</f>
        <v>0</v>
      </c>
      <c r="F45" s="6"/>
      <c r="G45" s="6">
        <f t="shared" si="455"/>
        <v>0</v>
      </c>
      <c r="H45" s="6">
        <f>SUM([1]Önkormányzat!$K$346)</f>
        <v>0</v>
      </c>
      <c r="I45" s="6"/>
      <c r="J45" s="6">
        <f t="shared" si="456"/>
        <v>0</v>
      </c>
      <c r="K45" s="6">
        <f>SUM([1]Önkormányzat!$M$346)</f>
        <v>0</v>
      </c>
      <c r="L45" s="6"/>
      <c r="M45" s="6">
        <f t="shared" si="457"/>
        <v>0</v>
      </c>
      <c r="N45" s="6">
        <f>SUM([1]Önkormányzat!$R$346)</f>
        <v>0</v>
      </c>
      <c r="O45" s="6"/>
      <c r="P45" s="6">
        <f t="shared" si="458"/>
        <v>0</v>
      </c>
      <c r="Q45" s="6">
        <f>SUM([1]Önkormányzat!$AK$346)</f>
        <v>0</v>
      </c>
      <c r="R45" s="6"/>
      <c r="S45" s="6">
        <f t="shared" si="459"/>
        <v>0</v>
      </c>
      <c r="T45" s="6">
        <f>SUM([1]Önkormányzat!$AO$346)</f>
        <v>0</v>
      </c>
      <c r="U45" s="6"/>
      <c r="V45" s="6">
        <f t="shared" si="460"/>
        <v>0</v>
      </c>
      <c r="W45" s="6"/>
      <c r="X45" s="6"/>
      <c r="Y45" s="6">
        <f t="shared" si="461"/>
        <v>0</v>
      </c>
      <c r="Z45" s="6">
        <f>SUM([1]Önkormányzat!$AV$346)</f>
        <v>0</v>
      </c>
      <c r="AA45" s="6"/>
      <c r="AB45" s="6">
        <f t="shared" si="462"/>
        <v>0</v>
      </c>
      <c r="AC45" s="6">
        <f>SUM([1]Önkormányzat!$BA$346)</f>
        <v>0</v>
      </c>
      <c r="AD45" s="6"/>
      <c r="AE45" s="6">
        <f t="shared" si="463"/>
        <v>0</v>
      </c>
      <c r="AF45" s="6">
        <f>SUM([1]Önkormányzat!$V$346)</f>
        <v>0</v>
      </c>
      <c r="AG45" s="6"/>
      <c r="AH45" s="6">
        <f t="shared" si="464"/>
        <v>0</v>
      </c>
      <c r="AI45" s="6">
        <f>SUM([1]Önkormányzat!$Z$346)</f>
        <v>0</v>
      </c>
      <c r="AJ45" s="6"/>
      <c r="AK45" s="6">
        <f t="shared" si="465"/>
        <v>0</v>
      </c>
      <c r="AL45" s="6">
        <f>SUM([1]Önkormányzat!$BH$346)</f>
        <v>0</v>
      </c>
      <c r="AM45" s="6"/>
      <c r="AN45" s="6">
        <f t="shared" si="466"/>
        <v>0</v>
      </c>
      <c r="AO45" s="6">
        <f>SUM([1]Önkormányzat!$BO$346)</f>
        <v>0</v>
      </c>
      <c r="AP45" s="6"/>
      <c r="AQ45" s="6">
        <f t="shared" si="467"/>
        <v>0</v>
      </c>
      <c r="AR45" s="6">
        <f>SUM([1]Önkormányzat!$CC$346)</f>
        <v>0</v>
      </c>
      <c r="AS45" s="6"/>
      <c r="AT45" s="6">
        <f t="shared" si="468"/>
        <v>0</v>
      </c>
      <c r="AU45" s="6">
        <f>SUM([1]Önkormányzat!$CP$346)</f>
        <v>0</v>
      </c>
      <c r="AV45" s="6"/>
      <c r="AW45" s="6">
        <f t="shared" si="469"/>
        <v>0</v>
      </c>
      <c r="AX45" s="6">
        <f>SUM([1]Önkormányzat!$BS$346)</f>
        <v>0</v>
      </c>
      <c r="AY45" s="6"/>
      <c r="AZ45" s="6">
        <f t="shared" si="470"/>
        <v>0</v>
      </c>
      <c r="BA45" s="6">
        <f>SUM([1]Önkormányzat!$BU$346)</f>
        <v>0</v>
      </c>
      <c r="BB45" s="6"/>
      <c r="BC45" s="6">
        <f t="shared" si="471"/>
        <v>0</v>
      </c>
      <c r="BD45" s="6"/>
      <c r="BE45" s="6"/>
      <c r="BF45" s="6">
        <f t="shared" si="472"/>
        <v>0</v>
      </c>
      <c r="BG45" s="6">
        <f>SUM([1]Önkormányzat!$CA$346)</f>
        <v>0</v>
      </c>
      <c r="BH45" s="6"/>
      <c r="BI45" s="6">
        <f t="shared" si="473"/>
        <v>0</v>
      </c>
      <c r="BJ45" s="6">
        <f>SUM([1]Önkormányzat!$CG$346)</f>
        <v>0</v>
      </c>
      <c r="BK45" s="6"/>
      <c r="BL45" s="6">
        <f t="shared" si="474"/>
        <v>0</v>
      </c>
      <c r="BM45" s="6"/>
      <c r="BN45" s="6"/>
      <c r="BO45" s="6">
        <f t="shared" si="475"/>
        <v>0</v>
      </c>
      <c r="BP45" s="6">
        <f>SUM([1]Önkormányzat!$CW$346)</f>
        <v>0</v>
      </c>
      <c r="BQ45" s="6"/>
      <c r="BR45" s="6">
        <f t="shared" si="476"/>
        <v>0</v>
      </c>
      <c r="BS45" s="6">
        <f>SUM([1]Önkormányzat!$DA$346)</f>
        <v>0</v>
      </c>
      <c r="BT45" s="6"/>
      <c r="BU45" s="6">
        <f t="shared" si="477"/>
        <v>0</v>
      </c>
      <c r="BV45" s="6"/>
      <c r="BW45" s="6"/>
      <c r="BX45" s="6">
        <f t="shared" si="478"/>
        <v>0</v>
      </c>
      <c r="BY45" s="6">
        <f>SUM([1]Önkormányzat!$DE$346)</f>
        <v>0</v>
      </c>
      <c r="BZ45" s="6"/>
      <c r="CA45" s="6">
        <f t="shared" si="479"/>
        <v>0</v>
      </c>
      <c r="CB45" s="6"/>
      <c r="CC45" s="6"/>
      <c r="CD45" s="6">
        <f t="shared" si="480"/>
        <v>0</v>
      </c>
      <c r="CE45" s="6">
        <f>'bevétel 11602'!H44</f>
        <v>0</v>
      </c>
      <c r="CF45" s="6">
        <f>'bevétel 11602'!I44</f>
        <v>0</v>
      </c>
      <c r="CG45" s="6">
        <f>'bevétel 11602'!J44</f>
        <v>0</v>
      </c>
      <c r="CH45" s="6"/>
      <c r="CI45" s="6"/>
      <c r="CJ45" s="6">
        <f t="shared" si="482"/>
        <v>0</v>
      </c>
      <c r="CK45" s="6">
        <f>'bevétel 11604 cím  '!H7</f>
        <v>0</v>
      </c>
      <c r="CL45" s="6">
        <f>'bevétel 11604 cím  '!I7</f>
        <v>0</v>
      </c>
      <c r="CM45" s="6">
        <f>'bevétel 11604 cím  '!J7</f>
        <v>0</v>
      </c>
      <c r="CN45" s="6">
        <f>'bevétel 11605 cím  '!H11</f>
        <v>50150</v>
      </c>
      <c r="CO45" s="6">
        <f>'bevétel 11605 cím  '!I11</f>
        <v>0</v>
      </c>
      <c r="CP45" s="6">
        <f>'bevétel 11605 cím  '!J11</f>
        <v>50150</v>
      </c>
      <c r="CQ45" s="6"/>
      <c r="CR45" s="6"/>
      <c r="CS45" s="6">
        <f t="shared" si="485"/>
        <v>0</v>
      </c>
      <c r="CT45" s="6">
        <f>SUM([1]Önkormányzat!$EL$346)</f>
        <v>0</v>
      </c>
      <c r="CU45" s="6"/>
      <c r="CV45" s="6">
        <f t="shared" si="486"/>
        <v>0</v>
      </c>
      <c r="CW45" s="6">
        <f>SUM([1]Önkormányzat!$EC$346)</f>
        <v>0</v>
      </c>
      <c r="CX45" s="6"/>
      <c r="CY45" s="6">
        <f t="shared" si="487"/>
        <v>0</v>
      </c>
      <c r="CZ45" s="6">
        <f>SUM([1]Önkormányzat!$AD$346)</f>
        <v>0</v>
      </c>
      <c r="DA45" s="6"/>
      <c r="DB45" s="6">
        <f t="shared" si="488"/>
        <v>0</v>
      </c>
      <c r="DC45" s="6">
        <f>SUM([1]Önkormányzat!$DK$346)</f>
        <v>0</v>
      </c>
      <c r="DD45" s="6"/>
      <c r="DE45" s="6">
        <f t="shared" si="489"/>
        <v>0</v>
      </c>
      <c r="DF45" s="6">
        <f>SUM([1]Önkormányzat!$DO$346)</f>
        <v>0</v>
      </c>
      <c r="DG45" s="6"/>
      <c r="DH45" s="6">
        <f t="shared" si="490"/>
        <v>0</v>
      </c>
      <c r="DI45" s="6">
        <f>SUM([1]Önkormányzat!$EJ$346)</f>
        <v>0</v>
      </c>
      <c r="DJ45" s="6"/>
      <c r="DK45" s="6">
        <f t="shared" si="491"/>
        <v>0</v>
      </c>
      <c r="DL45" s="6">
        <f>SUM([1]Önkormányzat!$EQ$346)</f>
        <v>0</v>
      </c>
      <c r="DM45" s="6"/>
      <c r="DN45" s="6">
        <f t="shared" si="492"/>
        <v>0</v>
      </c>
      <c r="DO45" s="6">
        <f>SUM([1]Önkormányzat!$EU$346)</f>
        <v>0</v>
      </c>
      <c r="DP45" s="6"/>
      <c r="DQ45" s="6">
        <f t="shared" si="493"/>
        <v>0</v>
      </c>
      <c r="DR45" s="595">
        <f t="shared" si="494"/>
        <v>50150</v>
      </c>
      <c r="DS45" s="595">
        <f t="shared" si="495"/>
        <v>0</v>
      </c>
      <c r="DT45" s="595">
        <f t="shared" si="496"/>
        <v>50150</v>
      </c>
      <c r="DU45" s="6"/>
      <c r="DV45" s="6"/>
      <c r="DW45" s="6">
        <f t="shared" si="497"/>
        <v>0</v>
      </c>
      <c r="DX45" s="6"/>
      <c r="DY45" s="6"/>
      <c r="DZ45" s="6">
        <f t="shared" si="498"/>
        <v>0</v>
      </c>
      <c r="EA45" s="6"/>
      <c r="EB45" s="6"/>
      <c r="EC45" s="6">
        <f t="shared" si="499"/>
        <v>0</v>
      </c>
      <c r="ED45" s="6">
        <f>SUM([1]Hivatal!$W$322)</f>
        <v>0</v>
      </c>
      <c r="EE45" s="6"/>
      <c r="EF45" s="6">
        <f t="shared" si="500"/>
        <v>0</v>
      </c>
      <c r="EG45" s="6"/>
      <c r="EH45" s="6"/>
      <c r="EI45" s="6"/>
      <c r="EJ45" s="6">
        <f>SUM([1]Hivatal!$AK$322)</f>
        <v>0</v>
      </c>
      <c r="EK45" s="6"/>
      <c r="EL45" s="6">
        <f t="shared" si="501"/>
        <v>0</v>
      </c>
      <c r="EM45" s="6"/>
      <c r="EN45" s="6"/>
      <c r="EO45" s="6">
        <f t="shared" si="502"/>
        <v>0</v>
      </c>
      <c r="EP45" s="6">
        <f>SUM([1]Hivatal!$AS$322)</f>
        <v>0</v>
      </c>
      <c r="EQ45" s="6"/>
      <c r="ER45" s="6">
        <f t="shared" si="503"/>
        <v>0</v>
      </c>
      <c r="ES45" s="6">
        <f>SUM([1]Hivatal!$BA$322)</f>
        <v>0</v>
      </c>
      <c r="ET45" s="6"/>
      <c r="EU45" s="6">
        <f t="shared" si="504"/>
        <v>0</v>
      </c>
      <c r="EV45" s="595">
        <f t="shared" si="505"/>
        <v>0</v>
      </c>
      <c r="EW45" s="595">
        <f t="shared" si="506"/>
        <v>0</v>
      </c>
      <c r="EX45" s="595">
        <f t="shared" si="507"/>
        <v>0</v>
      </c>
      <c r="EY45" s="6"/>
      <c r="EZ45" s="6"/>
      <c r="FA45" s="6">
        <f t="shared" si="508"/>
        <v>0</v>
      </c>
      <c r="FB45" s="6"/>
      <c r="FC45" s="6"/>
      <c r="FD45" s="6">
        <f t="shared" si="509"/>
        <v>0</v>
      </c>
      <c r="FE45" s="6"/>
      <c r="FF45" s="6"/>
      <c r="FG45" s="6">
        <f t="shared" si="510"/>
        <v>0</v>
      </c>
      <c r="FH45" s="6"/>
      <c r="FI45" s="6"/>
      <c r="FJ45" s="6">
        <f t="shared" si="511"/>
        <v>0</v>
      </c>
      <c r="FK45" s="6"/>
      <c r="FL45" s="6"/>
      <c r="FM45" s="6">
        <f t="shared" si="512"/>
        <v>0</v>
      </c>
      <c r="FN45" s="6"/>
      <c r="FO45" s="6"/>
      <c r="FP45" s="6">
        <f t="shared" si="513"/>
        <v>0</v>
      </c>
      <c r="FQ45" s="6"/>
      <c r="FR45" s="6"/>
      <c r="FS45" s="6">
        <f t="shared" si="514"/>
        <v>0</v>
      </c>
      <c r="FT45" s="6"/>
      <c r="FU45" s="6"/>
      <c r="FV45" s="6">
        <f t="shared" si="515"/>
        <v>0</v>
      </c>
      <c r="FW45" s="6"/>
      <c r="FX45" s="6"/>
      <c r="FY45" s="6">
        <f t="shared" si="516"/>
        <v>0</v>
      </c>
      <c r="FZ45" s="6"/>
      <c r="GA45" s="6"/>
      <c r="GB45" s="6">
        <f t="shared" si="517"/>
        <v>0</v>
      </c>
      <c r="GC45" s="6"/>
      <c r="GD45" s="6"/>
      <c r="GE45" s="6">
        <f t="shared" si="518"/>
        <v>0</v>
      </c>
      <c r="GF45" s="6"/>
      <c r="GG45" s="6"/>
      <c r="GH45" s="6">
        <f t="shared" si="519"/>
        <v>0</v>
      </c>
      <c r="GI45" s="6"/>
      <c r="GJ45" s="6"/>
      <c r="GK45" s="6">
        <f t="shared" si="520"/>
        <v>0</v>
      </c>
      <c r="GL45" s="595">
        <f t="shared" si="521"/>
        <v>0</v>
      </c>
      <c r="GM45" s="595">
        <f t="shared" si="522"/>
        <v>0</v>
      </c>
      <c r="GN45" s="595">
        <f t="shared" si="523"/>
        <v>0</v>
      </c>
      <c r="GO45" s="7"/>
      <c r="GP45" s="7">
        <v>1724</v>
      </c>
      <c r="GQ45" s="6">
        <f t="shared" si="524"/>
        <v>1724</v>
      </c>
      <c r="GR45" s="7"/>
      <c r="GS45" s="7"/>
      <c r="GT45" s="6">
        <f t="shared" si="525"/>
        <v>0</v>
      </c>
      <c r="GU45" s="7"/>
      <c r="GV45" s="7"/>
      <c r="GW45" s="6">
        <f t="shared" si="526"/>
        <v>0</v>
      </c>
      <c r="GX45" s="10">
        <f t="shared" si="527"/>
        <v>0</v>
      </c>
      <c r="GY45" s="10">
        <f t="shared" si="528"/>
        <v>1724</v>
      </c>
      <c r="GZ45" s="618">
        <f t="shared" si="529"/>
        <v>1724</v>
      </c>
      <c r="HA45" s="626">
        <f t="shared" si="530"/>
        <v>50150</v>
      </c>
      <c r="HB45" s="10">
        <f t="shared" si="531"/>
        <v>1724</v>
      </c>
      <c r="HC45" s="113">
        <f t="shared" si="532"/>
        <v>51874</v>
      </c>
    </row>
    <row r="46" spans="1:211" x14ac:dyDescent="0.2">
      <c r="A46" s="120" t="s">
        <v>413</v>
      </c>
      <c r="B46" s="6">
        <f>SUM([1]Önkormányzat!$G$368)</f>
        <v>0</v>
      </c>
      <c r="C46" s="6"/>
      <c r="D46" s="6">
        <f t="shared" si="454"/>
        <v>0</v>
      </c>
      <c r="E46" s="6">
        <f>SUM([1]Önkormányzat!$I$368)</f>
        <v>0</v>
      </c>
      <c r="F46" s="6"/>
      <c r="G46" s="6">
        <f t="shared" si="455"/>
        <v>0</v>
      </c>
      <c r="H46" s="6">
        <f>SUM([1]Önkormányzat!$K$368)</f>
        <v>0</v>
      </c>
      <c r="I46" s="6"/>
      <c r="J46" s="6">
        <f t="shared" si="456"/>
        <v>0</v>
      </c>
      <c r="K46" s="6">
        <f>SUM([1]Önkormányzat!$M$368)</f>
        <v>0</v>
      </c>
      <c r="L46" s="6"/>
      <c r="M46" s="6">
        <f t="shared" si="457"/>
        <v>0</v>
      </c>
      <c r="N46" s="6">
        <f>SUM([1]Önkormányzat!$R$368)</f>
        <v>0</v>
      </c>
      <c r="O46" s="6"/>
      <c r="P46" s="6">
        <f t="shared" si="458"/>
        <v>0</v>
      </c>
      <c r="Q46" s="6">
        <f>SUM([1]Önkormányzat!$AK$368)</f>
        <v>0</v>
      </c>
      <c r="R46" s="6"/>
      <c r="S46" s="6">
        <f t="shared" si="459"/>
        <v>0</v>
      </c>
      <c r="T46" s="6">
        <f>SUM([1]Önkormányzat!$AO$368)</f>
        <v>0</v>
      </c>
      <c r="U46" s="6"/>
      <c r="V46" s="6">
        <f t="shared" si="460"/>
        <v>0</v>
      </c>
      <c r="W46" s="6"/>
      <c r="X46" s="6"/>
      <c r="Y46" s="6">
        <f t="shared" si="461"/>
        <v>0</v>
      </c>
      <c r="Z46" s="6">
        <f>SUM([1]Önkormányzat!$AV$368)</f>
        <v>0</v>
      </c>
      <c r="AA46" s="6"/>
      <c r="AB46" s="6">
        <f t="shared" si="462"/>
        <v>0</v>
      </c>
      <c r="AC46" s="6">
        <f>SUM([1]Önkormányzat!$BA$368)</f>
        <v>0</v>
      </c>
      <c r="AD46" s="6"/>
      <c r="AE46" s="6">
        <f t="shared" si="463"/>
        <v>0</v>
      </c>
      <c r="AF46" s="6">
        <f>SUM([1]Önkormányzat!$V$368)</f>
        <v>0</v>
      </c>
      <c r="AG46" s="6"/>
      <c r="AH46" s="6">
        <f t="shared" si="464"/>
        <v>0</v>
      </c>
      <c r="AI46" s="6">
        <f>SUM([1]Önkormányzat!$Z$368)</f>
        <v>0</v>
      </c>
      <c r="AJ46" s="6"/>
      <c r="AK46" s="6">
        <f t="shared" si="465"/>
        <v>0</v>
      </c>
      <c r="AL46" s="6">
        <f>SUM([1]Önkormányzat!$BH$368)</f>
        <v>0</v>
      </c>
      <c r="AM46" s="6"/>
      <c r="AN46" s="6">
        <f t="shared" si="466"/>
        <v>0</v>
      </c>
      <c r="AO46" s="6">
        <f>SUM([1]Önkormányzat!$BO$368)</f>
        <v>0</v>
      </c>
      <c r="AP46" s="6"/>
      <c r="AQ46" s="6">
        <f t="shared" si="467"/>
        <v>0</v>
      </c>
      <c r="AR46" s="6">
        <f>SUM([1]Önkormányzat!$CC$368)</f>
        <v>0</v>
      </c>
      <c r="AS46" s="6"/>
      <c r="AT46" s="6">
        <f t="shared" si="468"/>
        <v>0</v>
      </c>
      <c r="AU46" s="6">
        <f>SUM([1]Önkormányzat!$CP$368)</f>
        <v>0</v>
      </c>
      <c r="AV46" s="6"/>
      <c r="AW46" s="6">
        <f t="shared" si="469"/>
        <v>0</v>
      </c>
      <c r="AX46" s="6">
        <f>SUM([1]Önkormányzat!$BS$368)</f>
        <v>0</v>
      </c>
      <c r="AY46" s="6"/>
      <c r="AZ46" s="6">
        <f t="shared" si="470"/>
        <v>0</v>
      </c>
      <c r="BA46" s="6">
        <f>SUM([1]Önkormányzat!$BU$368)</f>
        <v>0</v>
      </c>
      <c r="BB46" s="6"/>
      <c r="BC46" s="6">
        <f t="shared" si="471"/>
        <v>0</v>
      </c>
      <c r="BD46" s="6"/>
      <c r="BE46" s="6"/>
      <c r="BF46" s="6">
        <f t="shared" si="472"/>
        <v>0</v>
      </c>
      <c r="BG46" s="6">
        <f>SUM([1]Önkormányzat!$CA$368)</f>
        <v>0</v>
      </c>
      <c r="BH46" s="6"/>
      <c r="BI46" s="6">
        <f t="shared" si="473"/>
        <v>0</v>
      </c>
      <c r="BJ46" s="6">
        <f>SUM([1]Önkormányzat!$CG$368)</f>
        <v>0</v>
      </c>
      <c r="BK46" s="6"/>
      <c r="BL46" s="6">
        <f t="shared" si="474"/>
        <v>0</v>
      </c>
      <c r="BM46" s="6"/>
      <c r="BN46" s="6"/>
      <c r="BO46" s="6">
        <f t="shared" si="475"/>
        <v>0</v>
      </c>
      <c r="BP46" s="6">
        <f>'bevétel 11601 cím '!N13</f>
        <v>0</v>
      </c>
      <c r="BQ46" s="6"/>
      <c r="BR46" s="6">
        <f t="shared" si="476"/>
        <v>0</v>
      </c>
      <c r="BS46" s="6">
        <f>SUM([1]Önkormányzat!$DA$368)</f>
        <v>0</v>
      </c>
      <c r="BT46" s="6"/>
      <c r="BU46" s="6">
        <f t="shared" si="477"/>
        <v>0</v>
      </c>
      <c r="BV46" s="6"/>
      <c r="BW46" s="6"/>
      <c r="BX46" s="6">
        <f t="shared" si="478"/>
        <v>0</v>
      </c>
      <c r="BY46" s="6">
        <f>SUM([1]Önkormányzat!$DE$368)</f>
        <v>0</v>
      </c>
      <c r="BZ46" s="6"/>
      <c r="CA46" s="6">
        <f t="shared" si="479"/>
        <v>0</v>
      </c>
      <c r="CB46" s="6"/>
      <c r="CC46" s="6"/>
      <c r="CD46" s="6">
        <f t="shared" si="480"/>
        <v>0</v>
      </c>
      <c r="CE46" s="6">
        <f>'bevétel 11602'!K44</f>
        <v>2093290</v>
      </c>
      <c r="CF46" s="6">
        <f>'bevétel 11602'!L44</f>
        <v>88317</v>
      </c>
      <c r="CG46" s="6">
        <f>'bevétel 11602'!M44</f>
        <v>2181607</v>
      </c>
      <c r="CH46" s="6"/>
      <c r="CI46" s="6"/>
      <c r="CJ46" s="6">
        <f t="shared" si="482"/>
        <v>0</v>
      </c>
      <c r="CK46" s="6">
        <f>'bevétel 11604 cím  '!K7</f>
        <v>0</v>
      </c>
      <c r="CL46" s="6">
        <f>'bevétel 11604 cím  '!L7</f>
        <v>0</v>
      </c>
      <c r="CM46" s="6">
        <f>'bevétel 11604 cím  '!M7</f>
        <v>0</v>
      </c>
      <c r="CN46" s="6">
        <v>0</v>
      </c>
      <c r="CO46" s="6"/>
      <c r="CP46" s="6">
        <f t="shared" si="484"/>
        <v>0</v>
      </c>
      <c r="CQ46" s="6"/>
      <c r="CR46" s="6"/>
      <c r="CS46" s="6">
        <f t="shared" si="485"/>
        <v>0</v>
      </c>
      <c r="CT46" s="6">
        <f>SUM([1]Önkormányzat!$EL$368)</f>
        <v>0</v>
      </c>
      <c r="CU46" s="6"/>
      <c r="CV46" s="6">
        <f t="shared" si="486"/>
        <v>0</v>
      </c>
      <c r="CW46" s="6">
        <f>SUM([1]Önkormányzat!$EC$368)</f>
        <v>0</v>
      </c>
      <c r="CX46" s="6"/>
      <c r="CY46" s="6">
        <f t="shared" si="487"/>
        <v>0</v>
      </c>
      <c r="CZ46" s="6">
        <f>SUM([1]Önkormányzat!$AD$368)</f>
        <v>0</v>
      </c>
      <c r="DA46" s="6"/>
      <c r="DB46" s="6">
        <f t="shared" si="488"/>
        <v>0</v>
      </c>
      <c r="DC46" s="6">
        <f>SUM([1]Önkormányzat!$DK$368)</f>
        <v>0</v>
      </c>
      <c r="DD46" s="6"/>
      <c r="DE46" s="6">
        <f t="shared" si="489"/>
        <v>0</v>
      </c>
      <c r="DF46" s="6">
        <f>SUM([1]Önkormányzat!$DO$368)</f>
        <v>0</v>
      </c>
      <c r="DG46" s="6"/>
      <c r="DH46" s="6">
        <f t="shared" si="490"/>
        <v>0</v>
      </c>
      <c r="DI46" s="6">
        <f>SUM([1]Önkormányzat!$EJ$368)</f>
        <v>0</v>
      </c>
      <c r="DJ46" s="6"/>
      <c r="DK46" s="6">
        <f t="shared" si="491"/>
        <v>0</v>
      </c>
      <c r="DL46" s="6">
        <f>SUM([1]Önkormányzat!$EQ$368)</f>
        <v>0</v>
      </c>
      <c r="DM46" s="6"/>
      <c r="DN46" s="6">
        <f t="shared" si="492"/>
        <v>0</v>
      </c>
      <c r="DO46" s="6">
        <f>SUM([1]Önkormányzat!$EU$368)</f>
        <v>0</v>
      </c>
      <c r="DP46" s="6"/>
      <c r="DQ46" s="6">
        <f t="shared" si="493"/>
        <v>0</v>
      </c>
      <c r="DR46" s="595">
        <f t="shared" si="494"/>
        <v>2093290</v>
      </c>
      <c r="DS46" s="595">
        <f t="shared" si="495"/>
        <v>88317</v>
      </c>
      <c r="DT46" s="595">
        <f t="shared" si="496"/>
        <v>2181607</v>
      </c>
      <c r="DU46" s="6"/>
      <c r="DV46" s="6"/>
      <c r="DW46" s="6">
        <f t="shared" si="497"/>
        <v>0</v>
      </c>
      <c r="DX46" s="6"/>
      <c r="DY46" s="6"/>
      <c r="DZ46" s="6">
        <f t="shared" si="498"/>
        <v>0</v>
      </c>
      <c r="EA46" s="6"/>
      <c r="EB46" s="6"/>
      <c r="EC46" s="6">
        <f t="shared" si="499"/>
        <v>0</v>
      </c>
      <c r="ED46" s="6">
        <f>SUM([1]Hivatal!$W$327)</f>
        <v>0</v>
      </c>
      <c r="EE46" s="6"/>
      <c r="EF46" s="6">
        <f t="shared" si="500"/>
        <v>0</v>
      </c>
      <c r="EG46" s="6"/>
      <c r="EH46" s="6"/>
      <c r="EI46" s="6"/>
      <c r="EJ46" s="6">
        <f>SUM([1]Hivatal!$AK$327)</f>
        <v>0</v>
      </c>
      <c r="EK46" s="6"/>
      <c r="EL46" s="6">
        <f t="shared" si="501"/>
        <v>0</v>
      </c>
      <c r="EM46" s="6"/>
      <c r="EN46" s="6"/>
      <c r="EO46" s="6">
        <f t="shared" si="502"/>
        <v>0</v>
      </c>
      <c r="EP46" s="6">
        <f>SUM([1]Hivatal!$AS$327)</f>
        <v>0</v>
      </c>
      <c r="EQ46" s="6"/>
      <c r="ER46" s="6">
        <f t="shared" si="503"/>
        <v>0</v>
      </c>
      <c r="ES46" s="6">
        <f>SUM([1]Hivatal!$BA$327)</f>
        <v>0</v>
      </c>
      <c r="ET46" s="6"/>
      <c r="EU46" s="6">
        <f t="shared" si="504"/>
        <v>0</v>
      </c>
      <c r="EV46" s="595">
        <f t="shared" si="505"/>
        <v>0</v>
      </c>
      <c r="EW46" s="595">
        <f t="shared" si="506"/>
        <v>0</v>
      </c>
      <c r="EX46" s="595">
        <f t="shared" si="507"/>
        <v>0</v>
      </c>
      <c r="EY46" s="6"/>
      <c r="EZ46" s="6"/>
      <c r="FA46" s="6">
        <f t="shared" si="508"/>
        <v>0</v>
      </c>
      <c r="FB46" s="6"/>
      <c r="FC46" s="6"/>
      <c r="FD46" s="6">
        <f t="shared" si="509"/>
        <v>0</v>
      </c>
      <c r="FE46" s="6"/>
      <c r="FF46" s="6"/>
      <c r="FG46" s="6">
        <f t="shared" si="510"/>
        <v>0</v>
      </c>
      <c r="FH46" s="6"/>
      <c r="FI46" s="6"/>
      <c r="FJ46" s="6">
        <f t="shared" si="511"/>
        <v>0</v>
      </c>
      <c r="FK46" s="6"/>
      <c r="FL46" s="6"/>
      <c r="FM46" s="6">
        <f t="shared" si="512"/>
        <v>0</v>
      </c>
      <c r="FN46" s="6"/>
      <c r="FO46" s="6"/>
      <c r="FP46" s="6">
        <f t="shared" si="513"/>
        <v>0</v>
      </c>
      <c r="FQ46" s="6"/>
      <c r="FR46" s="6"/>
      <c r="FS46" s="6">
        <f t="shared" si="514"/>
        <v>0</v>
      </c>
      <c r="FT46" s="6"/>
      <c r="FU46" s="6"/>
      <c r="FV46" s="6">
        <f t="shared" si="515"/>
        <v>0</v>
      </c>
      <c r="FW46" s="6"/>
      <c r="FX46" s="6"/>
      <c r="FY46" s="6">
        <f t="shared" si="516"/>
        <v>0</v>
      </c>
      <c r="FZ46" s="6"/>
      <c r="GA46" s="6"/>
      <c r="GB46" s="6">
        <f t="shared" si="517"/>
        <v>0</v>
      </c>
      <c r="GC46" s="6"/>
      <c r="GD46" s="6"/>
      <c r="GE46" s="6">
        <f t="shared" si="518"/>
        <v>0</v>
      </c>
      <c r="GF46" s="6"/>
      <c r="GG46" s="6"/>
      <c r="GH46" s="6">
        <f t="shared" si="519"/>
        <v>0</v>
      </c>
      <c r="GI46" s="6"/>
      <c r="GJ46" s="6"/>
      <c r="GK46" s="6">
        <f t="shared" si="520"/>
        <v>0</v>
      </c>
      <c r="GL46" s="595">
        <f t="shared" si="521"/>
        <v>0</v>
      </c>
      <c r="GM46" s="595">
        <f t="shared" si="522"/>
        <v>0</v>
      </c>
      <c r="GN46" s="595">
        <f t="shared" si="523"/>
        <v>0</v>
      </c>
      <c r="GO46" s="7"/>
      <c r="GP46" s="7"/>
      <c r="GQ46" s="6">
        <f t="shared" si="524"/>
        <v>0</v>
      </c>
      <c r="GR46" s="7"/>
      <c r="GS46" s="7"/>
      <c r="GT46" s="6">
        <f t="shared" si="525"/>
        <v>0</v>
      </c>
      <c r="GU46" s="7"/>
      <c r="GV46" s="7"/>
      <c r="GW46" s="6">
        <f t="shared" si="526"/>
        <v>0</v>
      </c>
      <c r="GX46" s="10">
        <f t="shared" si="527"/>
        <v>0</v>
      </c>
      <c r="GY46" s="10">
        <f t="shared" si="528"/>
        <v>0</v>
      </c>
      <c r="GZ46" s="618">
        <f t="shared" si="529"/>
        <v>0</v>
      </c>
      <c r="HA46" s="626">
        <f t="shared" si="530"/>
        <v>2093290</v>
      </c>
      <c r="HB46" s="10">
        <f t="shared" si="531"/>
        <v>88317</v>
      </c>
      <c r="HC46" s="113">
        <f t="shared" si="532"/>
        <v>2181607</v>
      </c>
    </row>
    <row r="47" spans="1:211" x14ac:dyDescent="0.2">
      <c r="A47" s="120" t="s">
        <v>414</v>
      </c>
      <c r="B47" s="6">
        <f>SUM([2]Önkormányzat!$G$372)</f>
        <v>0</v>
      </c>
      <c r="C47" s="6"/>
      <c r="D47" s="6">
        <f t="shared" si="454"/>
        <v>0</v>
      </c>
      <c r="E47" s="6">
        <f>SUM([1]Önkormányzat!$I$374)</f>
        <v>0</v>
      </c>
      <c r="F47" s="6"/>
      <c r="G47" s="6">
        <f t="shared" si="455"/>
        <v>0</v>
      </c>
      <c r="H47" s="6">
        <f>SUM([1]Önkormányzat!$K$374)</f>
        <v>0</v>
      </c>
      <c r="I47" s="6"/>
      <c r="J47" s="6">
        <f t="shared" si="456"/>
        <v>0</v>
      </c>
      <c r="K47" s="6">
        <f>SUM([1]Önkormányzat!$M$374)</f>
        <v>0</v>
      </c>
      <c r="L47" s="6"/>
      <c r="M47" s="6">
        <f t="shared" si="457"/>
        <v>0</v>
      </c>
      <c r="N47" s="6">
        <f>SUM([1]Önkormányzat!$R$374)</f>
        <v>0</v>
      </c>
      <c r="O47" s="6"/>
      <c r="P47" s="6">
        <f t="shared" si="458"/>
        <v>0</v>
      </c>
      <c r="Q47" s="6">
        <f>SUM([1]Önkormányzat!$AK$374)</f>
        <v>0</v>
      </c>
      <c r="R47" s="6"/>
      <c r="S47" s="6">
        <f t="shared" si="459"/>
        <v>0</v>
      </c>
      <c r="T47" s="6">
        <f>SUM([1]Önkormányzat!$AO$374)</f>
        <v>0</v>
      </c>
      <c r="U47" s="6"/>
      <c r="V47" s="6">
        <f t="shared" si="460"/>
        <v>0</v>
      </c>
      <c r="W47" s="6"/>
      <c r="X47" s="6"/>
      <c r="Y47" s="6">
        <f t="shared" si="461"/>
        <v>0</v>
      </c>
      <c r="Z47" s="6">
        <f>SUM([1]Önkormányzat!$AV$374)</f>
        <v>0</v>
      </c>
      <c r="AA47" s="6"/>
      <c r="AB47" s="6">
        <f t="shared" si="462"/>
        <v>0</v>
      </c>
      <c r="AC47" s="6">
        <f>SUM([1]Önkormányzat!$BA$374)</f>
        <v>0</v>
      </c>
      <c r="AD47" s="6"/>
      <c r="AE47" s="6">
        <f t="shared" si="463"/>
        <v>0</v>
      </c>
      <c r="AF47" s="6">
        <f>SUM([1]Önkormányzat!$V$374)</f>
        <v>0</v>
      </c>
      <c r="AG47" s="6"/>
      <c r="AH47" s="6">
        <f t="shared" si="464"/>
        <v>0</v>
      </c>
      <c r="AI47" s="6">
        <f>SUM([1]Önkormányzat!$Z$374)</f>
        <v>0</v>
      </c>
      <c r="AJ47" s="6"/>
      <c r="AK47" s="6">
        <f t="shared" si="465"/>
        <v>0</v>
      </c>
      <c r="AL47" s="6">
        <f>SUM([1]Önkormányzat!$BH$374)</f>
        <v>0</v>
      </c>
      <c r="AM47" s="6"/>
      <c r="AN47" s="6">
        <f t="shared" si="466"/>
        <v>0</v>
      </c>
      <c r="AO47" s="6">
        <f>SUM([1]Önkormányzat!$BO$374)</f>
        <v>0</v>
      </c>
      <c r="AP47" s="6"/>
      <c r="AQ47" s="6">
        <f t="shared" si="467"/>
        <v>0</v>
      </c>
      <c r="AR47" s="6">
        <f>SUM([1]Önkormányzat!$CC$374)</f>
        <v>0</v>
      </c>
      <c r="AS47" s="6"/>
      <c r="AT47" s="6">
        <f t="shared" si="468"/>
        <v>0</v>
      </c>
      <c r="AU47" s="6">
        <f>SUM([1]Önkormányzat!$CP$374)</f>
        <v>0</v>
      </c>
      <c r="AV47" s="6"/>
      <c r="AW47" s="6">
        <f t="shared" si="469"/>
        <v>0</v>
      </c>
      <c r="AX47" s="6">
        <f>SUM([1]Önkormányzat!$BS$374)</f>
        <v>0</v>
      </c>
      <c r="AY47" s="6"/>
      <c r="AZ47" s="6">
        <f t="shared" si="470"/>
        <v>0</v>
      </c>
      <c r="BA47" s="6">
        <f>SUM([1]Önkormányzat!$BU$374)</f>
        <v>0</v>
      </c>
      <c r="BB47" s="6"/>
      <c r="BC47" s="6">
        <f t="shared" si="471"/>
        <v>0</v>
      </c>
      <c r="BD47" s="6"/>
      <c r="BE47" s="6"/>
      <c r="BF47" s="6">
        <f t="shared" si="472"/>
        <v>0</v>
      </c>
      <c r="BG47" s="6">
        <f>SUM([1]Önkormányzat!$CA$374)</f>
        <v>0</v>
      </c>
      <c r="BH47" s="6"/>
      <c r="BI47" s="6">
        <f t="shared" si="473"/>
        <v>0</v>
      </c>
      <c r="BJ47" s="6">
        <f>SUM([1]Önkormányzat!$CG$374)</f>
        <v>0</v>
      </c>
      <c r="BK47" s="6"/>
      <c r="BL47" s="6">
        <f t="shared" si="474"/>
        <v>0</v>
      </c>
      <c r="BM47" s="6"/>
      <c r="BN47" s="6"/>
      <c r="BO47" s="6">
        <f t="shared" si="475"/>
        <v>0</v>
      </c>
      <c r="BP47" s="6">
        <f>SUM([1]Önkormányzat!$CW$374)</f>
        <v>0</v>
      </c>
      <c r="BQ47" s="6"/>
      <c r="BR47" s="6">
        <f t="shared" si="476"/>
        <v>0</v>
      </c>
      <c r="BS47" s="6">
        <f>SUM([1]Önkormányzat!$DA$374)</f>
        <v>0</v>
      </c>
      <c r="BT47" s="6"/>
      <c r="BU47" s="6">
        <f t="shared" si="477"/>
        <v>0</v>
      </c>
      <c r="BV47" s="6"/>
      <c r="BW47" s="6"/>
      <c r="BX47" s="6">
        <f t="shared" si="478"/>
        <v>0</v>
      </c>
      <c r="BY47" s="6">
        <f>SUM([1]Önkormányzat!$DE$374)</f>
        <v>0</v>
      </c>
      <c r="BZ47" s="6"/>
      <c r="CA47" s="6">
        <f t="shared" si="479"/>
        <v>0</v>
      </c>
      <c r="CB47" s="6"/>
      <c r="CC47" s="6"/>
      <c r="CD47" s="6">
        <f t="shared" si="480"/>
        <v>0</v>
      </c>
      <c r="CE47" s="6"/>
      <c r="CF47" s="6"/>
      <c r="CG47" s="6">
        <f t="shared" si="481"/>
        <v>0</v>
      </c>
      <c r="CH47" s="6"/>
      <c r="CI47" s="6"/>
      <c r="CJ47" s="6">
        <f t="shared" si="482"/>
        <v>0</v>
      </c>
      <c r="CK47" s="6"/>
      <c r="CL47" s="6"/>
      <c r="CM47" s="6">
        <f t="shared" si="483"/>
        <v>0</v>
      </c>
      <c r="CN47" s="6">
        <v>0</v>
      </c>
      <c r="CO47" s="6"/>
      <c r="CP47" s="6">
        <f t="shared" si="484"/>
        <v>0</v>
      </c>
      <c r="CQ47" s="6"/>
      <c r="CR47" s="6"/>
      <c r="CS47" s="6">
        <f t="shared" si="485"/>
        <v>0</v>
      </c>
      <c r="CT47" s="6">
        <f>SUM([1]Önkormányzat!$EL$374)</f>
        <v>0</v>
      </c>
      <c r="CU47" s="6"/>
      <c r="CV47" s="6">
        <f t="shared" si="486"/>
        <v>0</v>
      </c>
      <c r="CW47" s="6">
        <f>SUM([1]Önkormányzat!$EC$374)</f>
        <v>0</v>
      </c>
      <c r="CX47" s="6"/>
      <c r="CY47" s="6">
        <f t="shared" si="487"/>
        <v>0</v>
      </c>
      <c r="CZ47" s="6">
        <f>SUM([1]Önkormányzat!$AD$374)</f>
        <v>0</v>
      </c>
      <c r="DA47" s="6"/>
      <c r="DB47" s="6">
        <f t="shared" si="488"/>
        <v>0</v>
      </c>
      <c r="DC47" s="6">
        <f>SUM([1]Önkormányzat!$DK$374)</f>
        <v>0</v>
      </c>
      <c r="DD47" s="6"/>
      <c r="DE47" s="6">
        <f t="shared" si="489"/>
        <v>0</v>
      </c>
      <c r="DF47" s="6">
        <f>SUM([1]Önkormányzat!$DO$374)</f>
        <v>0</v>
      </c>
      <c r="DG47" s="6"/>
      <c r="DH47" s="6">
        <f t="shared" si="490"/>
        <v>0</v>
      </c>
      <c r="DI47" s="6">
        <f>SUM([1]Önkormányzat!$EJ$374)</f>
        <v>0</v>
      </c>
      <c r="DJ47" s="6"/>
      <c r="DK47" s="6">
        <f t="shared" si="491"/>
        <v>0</v>
      </c>
      <c r="DL47" s="6">
        <f>SUM([1]Önkormányzat!$EQ$374)</f>
        <v>0</v>
      </c>
      <c r="DM47" s="6"/>
      <c r="DN47" s="6">
        <f t="shared" si="492"/>
        <v>0</v>
      </c>
      <c r="DO47" s="6">
        <f>SUM([1]Önkormányzat!$EU$374)</f>
        <v>0</v>
      </c>
      <c r="DP47" s="6"/>
      <c r="DQ47" s="6">
        <f t="shared" si="493"/>
        <v>0</v>
      </c>
      <c r="DR47" s="595">
        <f t="shared" si="494"/>
        <v>0</v>
      </c>
      <c r="DS47" s="595">
        <f t="shared" si="495"/>
        <v>0</v>
      </c>
      <c r="DT47" s="595">
        <f t="shared" si="496"/>
        <v>0</v>
      </c>
      <c r="DU47" s="6"/>
      <c r="DV47" s="6"/>
      <c r="DW47" s="6">
        <f t="shared" si="497"/>
        <v>0</v>
      </c>
      <c r="DX47" s="6"/>
      <c r="DY47" s="6"/>
      <c r="DZ47" s="6">
        <f t="shared" si="498"/>
        <v>0</v>
      </c>
      <c r="EA47" s="6"/>
      <c r="EB47" s="6"/>
      <c r="EC47" s="6">
        <f t="shared" si="499"/>
        <v>0</v>
      </c>
      <c r="ED47" s="6">
        <f>SUM([1]Hivatal!$W$333)</f>
        <v>0</v>
      </c>
      <c r="EE47" s="6"/>
      <c r="EF47" s="6">
        <f t="shared" si="500"/>
        <v>0</v>
      </c>
      <c r="EG47" s="6"/>
      <c r="EH47" s="6"/>
      <c r="EI47" s="6"/>
      <c r="EJ47" s="6">
        <f>SUM([1]Hivatal!$AK$333)</f>
        <v>0</v>
      </c>
      <c r="EK47" s="6"/>
      <c r="EL47" s="6">
        <f t="shared" si="501"/>
        <v>0</v>
      </c>
      <c r="EM47" s="6"/>
      <c r="EN47" s="6"/>
      <c r="EO47" s="6">
        <f t="shared" si="502"/>
        <v>0</v>
      </c>
      <c r="EP47" s="6">
        <f>SUM([1]Hivatal!$AS$333)</f>
        <v>0</v>
      </c>
      <c r="EQ47" s="6"/>
      <c r="ER47" s="6">
        <f t="shared" si="503"/>
        <v>0</v>
      </c>
      <c r="ES47" s="6">
        <f>SUM([1]Hivatal!$BA$333)</f>
        <v>0</v>
      </c>
      <c r="ET47" s="6"/>
      <c r="EU47" s="6">
        <f t="shared" si="504"/>
        <v>0</v>
      </c>
      <c r="EV47" s="595">
        <f t="shared" si="505"/>
        <v>0</v>
      </c>
      <c r="EW47" s="595">
        <f t="shared" si="506"/>
        <v>0</v>
      </c>
      <c r="EX47" s="595">
        <f t="shared" si="507"/>
        <v>0</v>
      </c>
      <c r="EY47" s="6"/>
      <c r="EZ47" s="6"/>
      <c r="FA47" s="6">
        <f t="shared" si="508"/>
        <v>0</v>
      </c>
      <c r="FB47" s="6"/>
      <c r="FC47" s="6"/>
      <c r="FD47" s="6">
        <f t="shared" si="509"/>
        <v>0</v>
      </c>
      <c r="FE47" s="6"/>
      <c r="FF47" s="6"/>
      <c r="FG47" s="6">
        <f t="shared" si="510"/>
        <v>0</v>
      </c>
      <c r="FH47" s="6"/>
      <c r="FI47" s="6"/>
      <c r="FJ47" s="6">
        <f t="shared" si="511"/>
        <v>0</v>
      </c>
      <c r="FK47" s="6"/>
      <c r="FL47" s="6"/>
      <c r="FM47" s="6">
        <f t="shared" si="512"/>
        <v>0</v>
      </c>
      <c r="FN47" s="6"/>
      <c r="FO47" s="6"/>
      <c r="FP47" s="6">
        <f t="shared" si="513"/>
        <v>0</v>
      </c>
      <c r="FQ47" s="6"/>
      <c r="FR47" s="6"/>
      <c r="FS47" s="6">
        <f t="shared" si="514"/>
        <v>0</v>
      </c>
      <c r="FT47" s="6"/>
      <c r="FU47" s="6"/>
      <c r="FV47" s="6">
        <f t="shared" si="515"/>
        <v>0</v>
      </c>
      <c r="FW47" s="6"/>
      <c r="FX47" s="6"/>
      <c r="FY47" s="6">
        <f t="shared" si="516"/>
        <v>0</v>
      </c>
      <c r="FZ47" s="6"/>
      <c r="GA47" s="6"/>
      <c r="GB47" s="6">
        <f t="shared" si="517"/>
        <v>0</v>
      </c>
      <c r="GC47" s="6"/>
      <c r="GD47" s="6"/>
      <c r="GE47" s="6">
        <f t="shared" si="518"/>
        <v>0</v>
      </c>
      <c r="GF47" s="6"/>
      <c r="GG47" s="6"/>
      <c r="GH47" s="6">
        <f t="shared" si="519"/>
        <v>0</v>
      </c>
      <c r="GI47" s="6"/>
      <c r="GJ47" s="6"/>
      <c r="GK47" s="6">
        <f t="shared" si="520"/>
        <v>0</v>
      </c>
      <c r="GL47" s="595">
        <f t="shared" si="521"/>
        <v>0</v>
      </c>
      <c r="GM47" s="595">
        <f t="shared" si="522"/>
        <v>0</v>
      </c>
      <c r="GN47" s="595">
        <f t="shared" si="523"/>
        <v>0</v>
      </c>
      <c r="GO47" s="7"/>
      <c r="GP47" s="7"/>
      <c r="GQ47" s="6">
        <f t="shared" si="524"/>
        <v>0</v>
      </c>
      <c r="GR47" s="7"/>
      <c r="GS47" s="7"/>
      <c r="GT47" s="6">
        <f t="shared" si="525"/>
        <v>0</v>
      </c>
      <c r="GU47" s="7"/>
      <c r="GV47" s="7"/>
      <c r="GW47" s="6">
        <f t="shared" si="526"/>
        <v>0</v>
      </c>
      <c r="GX47" s="10">
        <f t="shared" si="527"/>
        <v>0</v>
      </c>
      <c r="GY47" s="10">
        <f t="shared" si="528"/>
        <v>0</v>
      </c>
      <c r="GZ47" s="618">
        <f t="shared" si="529"/>
        <v>0</v>
      </c>
      <c r="HA47" s="626">
        <f t="shared" si="530"/>
        <v>0</v>
      </c>
      <c r="HB47" s="10">
        <f t="shared" si="531"/>
        <v>0</v>
      </c>
      <c r="HC47" s="113">
        <f t="shared" si="532"/>
        <v>0</v>
      </c>
    </row>
    <row r="48" spans="1:211" ht="25.5" x14ac:dyDescent="0.2">
      <c r="A48" s="120" t="s">
        <v>415</v>
      </c>
      <c r="B48" s="6">
        <f>SUM([1]Önkormányzat!$G$379)</f>
        <v>0</v>
      </c>
      <c r="C48" s="6"/>
      <c r="D48" s="6">
        <f t="shared" si="454"/>
        <v>0</v>
      </c>
      <c r="E48" s="6">
        <f>SUM([1]Önkormányzat!$I$379)</f>
        <v>0</v>
      </c>
      <c r="F48" s="6"/>
      <c r="G48" s="6">
        <f t="shared" si="455"/>
        <v>0</v>
      </c>
      <c r="H48" s="6">
        <f>SUM([1]Önkormányzat!$K$379)</f>
        <v>0</v>
      </c>
      <c r="I48" s="6"/>
      <c r="J48" s="6">
        <f t="shared" si="456"/>
        <v>0</v>
      </c>
      <c r="K48" s="6">
        <f>SUM([1]Önkormányzat!$M$379)</f>
        <v>0</v>
      </c>
      <c r="L48" s="6"/>
      <c r="M48" s="6">
        <f t="shared" si="457"/>
        <v>0</v>
      </c>
      <c r="N48" s="6">
        <f>SUM([1]Önkormányzat!$R$379)</f>
        <v>0</v>
      </c>
      <c r="O48" s="6"/>
      <c r="P48" s="6">
        <f t="shared" si="458"/>
        <v>0</v>
      </c>
      <c r="Q48" s="6">
        <f>SUM([1]Önkormányzat!$AK$379)</f>
        <v>0</v>
      </c>
      <c r="R48" s="6"/>
      <c r="S48" s="6">
        <f t="shared" si="459"/>
        <v>0</v>
      </c>
      <c r="T48" s="6">
        <f>SUM([1]Önkormányzat!$AO$379)</f>
        <v>0</v>
      </c>
      <c r="U48" s="6"/>
      <c r="V48" s="6">
        <f t="shared" si="460"/>
        <v>0</v>
      </c>
      <c r="W48" s="6"/>
      <c r="X48" s="6"/>
      <c r="Y48" s="6">
        <f t="shared" si="461"/>
        <v>0</v>
      </c>
      <c r="Z48" s="6">
        <f>SUM([1]Önkormányzat!$AV$379)</f>
        <v>0</v>
      </c>
      <c r="AA48" s="6"/>
      <c r="AB48" s="6">
        <f t="shared" si="462"/>
        <v>0</v>
      </c>
      <c r="AC48" s="6">
        <f>SUM([1]Önkormányzat!$BA$379)</f>
        <v>0</v>
      </c>
      <c r="AD48" s="6"/>
      <c r="AE48" s="6">
        <f t="shared" si="463"/>
        <v>0</v>
      </c>
      <c r="AF48" s="6">
        <f>SUM([1]Önkormányzat!$V$379)</f>
        <v>0</v>
      </c>
      <c r="AG48" s="6"/>
      <c r="AH48" s="6">
        <f t="shared" si="464"/>
        <v>0</v>
      </c>
      <c r="AI48" s="6">
        <f>SUM([1]Önkormányzat!$Z$379)</f>
        <v>0</v>
      </c>
      <c r="AJ48" s="6"/>
      <c r="AK48" s="6">
        <f t="shared" si="465"/>
        <v>0</v>
      </c>
      <c r="AL48" s="6">
        <f>SUM([1]Önkormányzat!$BH$379)</f>
        <v>0</v>
      </c>
      <c r="AM48" s="6"/>
      <c r="AN48" s="6">
        <f t="shared" si="466"/>
        <v>0</v>
      </c>
      <c r="AO48" s="6">
        <f>SUM([1]Önkormányzat!$BO$379)</f>
        <v>0</v>
      </c>
      <c r="AP48" s="6"/>
      <c r="AQ48" s="6">
        <f t="shared" si="467"/>
        <v>0</v>
      </c>
      <c r="AR48" s="6">
        <f>SUM([1]Önkormányzat!$CC$379)</f>
        <v>0</v>
      </c>
      <c r="AS48" s="6"/>
      <c r="AT48" s="6">
        <f t="shared" si="468"/>
        <v>0</v>
      </c>
      <c r="AU48" s="6">
        <f>SUM([1]Önkormányzat!$CP$379)</f>
        <v>0</v>
      </c>
      <c r="AV48" s="6"/>
      <c r="AW48" s="6">
        <f t="shared" si="469"/>
        <v>0</v>
      </c>
      <c r="AX48" s="6">
        <f>SUM([1]Önkormányzat!$BS$379)</f>
        <v>0</v>
      </c>
      <c r="AY48" s="6"/>
      <c r="AZ48" s="6">
        <f t="shared" si="470"/>
        <v>0</v>
      </c>
      <c r="BA48" s="6">
        <f>SUM([1]Önkormányzat!$BU$379)</f>
        <v>0</v>
      </c>
      <c r="BB48" s="6"/>
      <c r="BC48" s="6">
        <f t="shared" si="471"/>
        <v>0</v>
      </c>
      <c r="BD48" s="6"/>
      <c r="BE48" s="6"/>
      <c r="BF48" s="6">
        <f t="shared" si="472"/>
        <v>0</v>
      </c>
      <c r="BG48" s="6">
        <f>SUM([1]Önkormányzat!$CA$379)</f>
        <v>0</v>
      </c>
      <c r="BH48" s="6"/>
      <c r="BI48" s="6">
        <f t="shared" si="473"/>
        <v>0</v>
      </c>
      <c r="BJ48" s="6">
        <f>SUM([1]Önkormányzat!$CG$379)</f>
        <v>0</v>
      </c>
      <c r="BK48" s="6"/>
      <c r="BL48" s="6">
        <f t="shared" si="474"/>
        <v>0</v>
      </c>
      <c r="BM48" s="6"/>
      <c r="BN48" s="6"/>
      <c r="BO48" s="6">
        <f t="shared" si="475"/>
        <v>0</v>
      </c>
      <c r="BP48" s="6">
        <f>SUM([1]Önkormányzat!$CW$379)</f>
        <v>0</v>
      </c>
      <c r="BQ48" s="6"/>
      <c r="BR48" s="6">
        <f t="shared" si="476"/>
        <v>0</v>
      </c>
      <c r="BS48" s="6">
        <f>SUM([1]Önkormányzat!$DA$379)</f>
        <v>0</v>
      </c>
      <c r="BT48" s="6"/>
      <c r="BU48" s="6">
        <f t="shared" si="477"/>
        <v>0</v>
      </c>
      <c r="BV48" s="6"/>
      <c r="BW48" s="6"/>
      <c r="BX48" s="6">
        <f t="shared" si="478"/>
        <v>0</v>
      </c>
      <c r="BY48" s="6">
        <f>SUM([1]Önkormányzat!$DE$379)</f>
        <v>0</v>
      </c>
      <c r="BZ48" s="6"/>
      <c r="CA48" s="6">
        <f t="shared" si="479"/>
        <v>0</v>
      </c>
      <c r="CB48" s="6"/>
      <c r="CC48" s="6"/>
      <c r="CD48" s="6">
        <f t="shared" si="480"/>
        <v>0</v>
      </c>
      <c r="CE48" s="6"/>
      <c r="CF48" s="6"/>
      <c r="CG48" s="6">
        <f t="shared" si="481"/>
        <v>0</v>
      </c>
      <c r="CH48" s="6"/>
      <c r="CI48" s="6"/>
      <c r="CJ48" s="6">
        <f t="shared" si="482"/>
        <v>0</v>
      </c>
      <c r="CK48" s="6"/>
      <c r="CL48" s="6"/>
      <c r="CM48" s="6">
        <f t="shared" si="483"/>
        <v>0</v>
      </c>
      <c r="CN48" s="6">
        <v>0</v>
      </c>
      <c r="CO48" s="6"/>
      <c r="CP48" s="6">
        <f t="shared" si="484"/>
        <v>0</v>
      </c>
      <c r="CQ48" s="6"/>
      <c r="CR48" s="6"/>
      <c r="CS48" s="6">
        <f t="shared" si="485"/>
        <v>0</v>
      </c>
      <c r="CT48" s="6">
        <f>SUM([1]Önkormányzat!$EL$379)</f>
        <v>0</v>
      </c>
      <c r="CU48" s="6"/>
      <c r="CV48" s="6">
        <f t="shared" si="486"/>
        <v>0</v>
      </c>
      <c r="CW48" s="6">
        <f>SUM([1]Önkormányzat!$EC$379)</f>
        <v>0</v>
      </c>
      <c r="CX48" s="6"/>
      <c r="CY48" s="6">
        <f t="shared" si="487"/>
        <v>0</v>
      </c>
      <c r="CZ48" s="6">
        <f>SUM([1]Önkormányzat!$AD$379)</f>
        <v>0</v>
      </c>
      <c r="DA48" s="6"/>
      <c r="DB48" s="6">
        <f t="shared" si="488"/>
        <v>0</v>
      </c>
      <c r="DC48" s="6">
        <f>SUM([1]Önkormányzat!$DK$379)</f>
        <v>0</v>
      </c>
      <c r="DD48" s="6"/>
      <c r="DE48" s="6">
        <f t="shared" si="489"/>
        <v>0</v>
      </c>
      <c r="DF48" s="6">
        <f>SUM([1]Önkormányzat!$DO$379)</f>
        <v>0</v>
      </c>
      <c r="DG48" s="6"/>
      <c r="DH48" s="6">
        <f t="shared" si="490"/>
        <v>0</v>
      </c>
      <c r="DI48" s="6">
        <f>SUM([1]Önkormányzat!$EJ$379)</f>
        <v>0</v>
      </c>
      <c r="DJ48" s="6"/>
      <c r="DK48" s="6">
        <f t="shared" si="491"/>
        <v>0</v>
      </c>
      <c r="DL48" s="6">
        <f>SUM([1]Önkormányzat!$EQ$379)</f>
        <v>0</v>
      </c>
      <c r="DM48" s="6"/>
      <c r="DN48" s="6">
        <f t="shared" si="492"/>
        <v>0</v>
      </c>
      <c r="DO48" s="6">
        <f>SUM([1]Önkormányzat!$EU$379)</f>
        <v>0</v>
      </c>
      <c r="DP48" s="6"/>
      <c r="DQ48" s="6">
        <f t="shared" si="493"/>
        <v>0</v>
      </c>
      <c r="DR48" s="595">
        <f t="shared" si="494"/>
        <v>0</v>
      </c>
      <c r="DS48" s="595">
        <f t="shared" si="495"/>
        <v>0</v>
      </c>
      <c r="DT48" s="595">
        <f t="shared" si="496"/>
        <v>0</v>
      </c>
      <c r="DU48" s="6"/>
      <c r="DV48" s="6"/>
      <c r="DW48" s="6">
        <f t="shared" si="497"/>
        <v>0</v>
      </c>
      <c r="DX48" s="6"/>
      <c r="DY48" s="6"/>
      <c r="DZ48" s="6">
        <f t="shared" si="498"/>
        <v>0</v>
      </c>
      <c r="EA48" s="6"/>
      <c r="EB48" s="6"/>
      <c r="EC48" s="6">
        <f t="shared" si="499"/>
        <v>0</v>
      </c>
      <c r="ED48" s="6"/>
      <c r="EE48" s="6"/>
      <c r="EF48" s="6">
        <f t="shared" si="500"/>
        <v>0</v>
      </c>
      <c r="EG48" s="6"/>
      <c r="EH48" s="6"/>
      <c r="EI48" s="6"/>
      <c r="EJ48" s="6"/>
      <c r="EK48" s="6"/>
      <c r="EL48" s="6">
        <f t="shared" si="501"/>
        <v>0</v>
      </c>
      <c r="EM48" s="6"/>
      <c r="EN48" s="6"/>
      <c r="EO48" s="6">
        <f t="shared" si="502"/>
        <v>0</v>
      </c>
      <c r="EP48" s="6"/>
      <c r="EQ48" s="6"/>
      <c r="ER48" s="6">
        <f t="shared" si="503"/>
        <v>0</v>
      </c>
      <c r="ES48" s="6"/>
      <c r="ET48" s="6"/>
      <c r="EU48" s="6">
        <f t="shared" si="504"/>
        <v>0</v>
      </c>
      <c r="EV48" s="595">
        <f t="shared" si="505"/>
        <v>0</v>
      </c>
      <c r="EW48" s="595">
        <f t="shared" si="506"/>
        <v>0</v>
      </c>
      <c r="EX48" s="595">
        <f t="shared" si="507"/>
        <v>0</v>
      </c>
      <c r="EY48" s="6"/>
      <c r="EZ48" s="6"/>
      <c r="FA48" s="6">
        <f t="shared" si="508"/>
        <v>0</v>
      </c>
      <c r="FB48" s="6"/>
      <c r="FC48" s="6"/>
      <c r="FD48" s="6">
        <f t="shared" si="509"/>
        <v>0</v>
      </c>
      <c r="FE48" s="6"/>
      <c r="FF48" s="6"/>
      <c r="FG48" s="6">
        <f t="shared" si="510"/>
        <v>0</v>
      </c>
      <c r="FH48" s="6"/>
      <c r="FI48" s="6"/>
      <c r="FJ48" s="6">
        <f t="shared" si="511"/>
        <v>0</v>
      </c>
      <c r="FK48" s="6"/>
      <c r="FL48" s="6"/>
      <c r="FM48" s="6">
        <f t="shared" si="512"/>
        <v>0</v>
      </c>
      <c r="FN48" s="6"/>
      <c r="FO48" s="6"/>
      <c r="FP48" s="6">
        <f t="shared" si="513"/>
        <v>0</v>
      </c>
      <c r="FQ48" s="6"/>
      <c r="FR48" s="6"/>
      <c r="FS48" s="6">
        <f t="shared" si="514"/>
        <v>0</v>
      </c>
      <c r="FT48" s="6"/>
      <c r="FU48" s="6"/>
      <c r="FV48" s="6">
        <f t="shared" si="515"/>
        <v>0</v>
      </c>
      <c r="FW48" s="6"/>
      <c r="FX48" s="6"/>
      <c r="FY48" s="6">
        <f t="shared" si="516"/>
        <v>0</v>
      </c>
      <c r="FZ48" s="6"/>
      <c r="GA48" s="6"/>
      <c r="GB48" s="6">
        <f t="shared" si="517"/>
        <v>0</v>
      </c>
      <c r="GC48" s="6"/>
      <c r="GD48" s="6"/>
      <c r="GE48" s="6">
        <f t="shared" si="518"/>
        <v>0</v>
      </c>
      <c r="GF48" s="6"/>
      <c r="GG48" s="6"/>
      <c r="GH48" s="6">
        <f t="shared" si="519"/>
        <v>0</v>
      </c>
      <c r="GI48" s="6"/>
      <c r="GJ48" s="6"/>
      <c r="GK48" s="6">
        <f t="shared" si="520"/>
        <v>0</v>
      </c>
      <c r="GL48" s="595">
        <f t="shared" si="521"/>
        <v>0</v>
      </c>
      <c r="GM48" s="595">
        <f t="shared" si="522"/>
        <v>0</v>
      </c>
      <c r="GN48" s="595">
        <f t="shared" si="523"/>
        <v>0</v>
      </c>
      <c r="GO48" s="7"/>
      <c r="GP48" s="7"/>
      <c r="GQ48" s="6">
        <f t="shared" si="524"/>
        <v>0</v>
      </c>
      <c r="GR48" s="7"/>
      <c r="GS48" s="7"/>
      <c r="GT48" s="6">
        <f t="shared" si="525"/>
        <v>0</v>
      </c>
      <c r="GU48" s="7"/>
      <c r="GV48" s="7"/>
      <c r="GW48" s="6">
        <f t="shared" si="526"/>
        <v>0</v>
      </c>
      <c r="GX48" s="10">
        <f t="shared" si="527"/>
        <v>0</v>
      </c>
      <c r="GY48" s="10">
        <f t="shared" si="528"/>
        <v>0</v>
      </c>
      <c r="GZ48" s="618">
        <f t="shared" si="529"/>
        <v>0</v>
      </c>
      <c r="HA48" s="626">
        <f t="shared" si="530"/>
        <v>0</v>
      </c>
      <c r="HB48" s="10">
        <f t="shared" si="531"/>
        <v>0</v>
      </c>
      <c r="HC48" s="113">
        <f t="shared" si="532"/>
        <v>0</v>
      </c>
    </row>
    <row r="49" spans="1:211" s="12" customFormat="1" x14ac:dyDescent="0.2">
      <c r="A49" s="121" t="s">
        <v>416</v>
      </c>
      <c r="B49" s="5">
        <f>B50+B51</f>
        <v>0</v>
      </c>
      <c r="C49" s="5">
        <f t="shared" ref="C49:BO49" si="533">C50+C51</f>
        <v>0</v>
      </c>
      <c r="D49" s="5">
        <f t="shared" si="533"/>
        <v>0</v>
      </c>
      <c r="E49" s="5">
        <f t="shared" si="533"/>
        <v>0</v>
      </c>
      <c r="F49" s="5">
        <f t="shared" si="533"/>
        <v>0</v>
      </c>
      <c r="G49" s="5">
        <f t="shared" si="533"/>
        <v>0</v>
      </c>
      <c r="H49" s="5">
        <f t="shared" si="533"/>
        <v>0</v>
      </c>
      <c r="I49" s="5">
        <f t="shared" si="533"/>
        <v>0</v>
      </c>
      <c r="J49" s="5">
        <f t="shared" si="533"/>
        <v>0</v>
      </c>
      <c r="K49" s="5">
        <f t="shared" si="533"/>
        <v>500</v>
      </c>
      <c r="L49" s="5">
        <f t="shared" si="533"/>
        <v>0</v>
      </c>
      <c r="M49" s="5">
        <f t="shared" si="533"/>
        <v>500</v>
      </c>
      <c r="N49" s="5">
        <f t="shared" si="533"/>
        <v>0</v>
      </c>
      <c r="O49" s="5">
        <f t="shared" si="533"/>
        <v>0</v>
      </c>
      <c r="P49" s="5">
        <f t="shared" si="533"/>
        <v>0</v>
      </c>
      <c r="Q49" s="5">
        <f t="shared" si="533"/>
        <v>0</v>
      </c>
      <c r="R49" s="5">
        <f t="shared" si="533"/>
        <v>0</v>
      </c>
      <c r="S49" s="5">
        <f t="shared" si="533"/>
        <v>0</v>
      </c>
      <c r="T49" s="5">
        <f t="shared" si="533"/>
        <v>0</v>
      </c>
      <c r="U49" s="5">
        <f t="shared" si="533"/>
        <v>0</v>
      </c>
      <c r="V49" s="5">
        <f t="shared" si="533"/>
        <v>0</v>
      </c>
      <c r="W49" s="5">
        <f t="shared" si="533"/>
        <v>0</v>
      </c>
      <c r="X49" s="5">
        <f t="shared" si="533"/>
        <v>0</v>
      </c>
      <c r="Y49" s="5">
        <f t="shared" si="533"/>
        <v>0</v>
      </c>
      <c r="Z49" s="5">
        <f t="shared" si="533"/>
        <v>0</v>
      </c>
      <c r="AA49" s="5">
        <f t="shared" si="533"/>
        <v>0</v>
      </c>
      <c r="AB49" s="5">
        <f t="shared" si="533"/>
        <v>0</v>
      </c>
      <c r="AC49" s="5">
        <f t="shared" si="533"/>
        <v>0</v>
      </c>
      <c r="AD49" s="5">
        <f t="shared" si="533"/>
        <v>0</v>
      </c>
      <c r="AE49" s="5">
        <f t="shared" si="533"/>
        <v>0</v>
      </c>
      <c r="AF49" s="5">
        <f t="shared" si="533"/>
        <v>0</v>
      </c>
      <c r="AG49" s="5">
        <f t="shared" si="533"/>
        <v>0</v>
      </c>
      <c r="AH49" s="5">
        <f t="shared" si="533"/>
        <v>0</v>
      </c>
      <c r="AI49" s="5">
        <f t="shared" si="533"/>
        <v>0</v>
      </c>
      <c r="AJ49" s="5">
        <f t="shared" si="533"/>
        <v>0</v>
      </c>
      <c r="AK49" s="5">
        <f t="shared" si="533"/>
        <v>0</v>
      </c>
      <c r="AL49" s="5">
        <f t="shared" si="533"/>
        <v>0</v>
      </c>
      <c r="AM49" s="5">
        <f t="shared" si="533"/>
        <v>0</v>
      </c>
      <c r="AN49" s="5">
        <f t="shared" si="533"/>
        <v>0</v>
      </c>
      <c r="AO49" s="5">
        <f t="shared" si="533"/>
        <v>0</v>
      </c>
      <c r="AP49" s="5">
        <f t="shared" si="533"/>
        <v>0</v>
      </c>
      <c r="AQ49" s="5">
        <f t="shared" si="533"/>
        <v>0</v>
      </c>
      <c r="AR49" s="5">
        <f t="shared" si="533"/>
        <v>0</v>
      </c>
      <c r="AS49" s="5">
        <f t="shared" si="533"/>
        <v>0</v>
      </c>
      <c r="AT49" s="5">
        <f t="shared" si="533"/>
        <v>0</v>
      </c>
      <c r="AU49" s="5">
        <f t="shared" si="533"/>
        <v>0</v>
      </c>
      <c r="AV49" s="5">
        <f t="shared" si="533"/>
        <v>0</v>
      </c>
      <c r="AW49" s="5">
        <f t="shared" si="533"/>
        <v>0</v>
      </c>
      <c r="AX49" s="5">
        <f t="shared" si="533"/>
        <v>0</v>
      </c>
      <c r="AY49" s="5">
        <f t="shared" si="533"/>
        <v>0</v>
      </c>
      <c r="AZ49" s="5">
        <f t="shared" si="533"/>
        <v>0</v>
      </c>
      <c r="BA49" s="5">
        <f t="shared" si="533"/>
        <v>0</v>
      </c>
      <c r="BB49" s="5">
        <f t="shared" si="533"/>
        <v>0</v>
      </c>
      <c r="BC49" s="5">
        <f t="shared" si="533"/>
        <v>0</v>
      </c>
      <c r="BD49" s="5">
        <f t="shared" si="533"/>
        <v>0</v>
      </c>
      <c r="BE49" s="5">
        <f t="shared" si="533"/>
        <v>0</v>
      </c>
      <c r="BF49" s="5">
        <f t="shared" si="533"/>
        <v>0</v>
      </c>
      <c r="BG49" s="5">
        <f t="shared" si="533"/>
        <v>0</v>
      </c>
      <c r="BH49" s="5">
        <f t="shared" si="533"/>
        <v>0</v>
      </c>
      <c r="BI49" s="5">
        <f t="shared" si="533"/>
        <v>0</v>
      </c>
      <c r="BJ49" s="5">
        <f t="shared" si="533"/>
        <v>0</v>
      </c>
      <c r="BK49" s="5">
        <f t="shared" si="533"/>
        <v>0</v>
      </c>
      <c r="BL49" s="5">
        <f t="shared" si="533"/>
        <v>0</v>
      </c>
      <c r="BM49" s="5">
        <f t="shared" si="533"/>
        <v>0</v>
      </c>
      <c r="BN49" s="5">
        <f t="shared" si="533"/>
        <v>0</v>
      </c>
      <c r="BO49" s="5">
        <f t="shared" si="533"/>
        <v>0</v>
      </c>
      <c r="BP49" s="5">
        <f t="shared" ref="BP49:DZ49" si="534">BP50+BP51</f>
        <v>0</v>
      </c>
      <c r="BQ49" s="5">
        <f t="shared" si="534"/>
        <v>0</v>
      </c>
      <c r="BR49" s="5">
        <f t="shared" si="534"/>
        <v>0</v>
      </c>
      <c r="BS49" s="5">
        <f t="shared" si="534"/>
        <v>0</v>
      </c>
      <c r="BT49" s="5">
        <f t="shared" si="534"/>
        <v>0</v>
      </c>
      <c r="BU49" s="5">
        <f t="shared" si="534"/>
        <v>0</v>
      </c>
      <c r="BV49" s="5">
        <f t="shared" si="534"/>
        <v>0</v>
      </c>
      <c r="BW49" s="5">
        <f t="shared" si="534"/>
        <v>0</v>
      </c>
      <c r="BX49" s="5">
        <f t="shared" si="534"/>
        <v>0</v>
      </c>
      <c r="BY49" s="5">
        <f t="shared" si="534"/>
        <v>0</v>
      </c>
      <c r="BZ49" s="5">
        <f t="shared" si="534"/>
        <v>0</v>
      </c>
      <c r="CA49" s="5">
        <f t="shared" si="534"/>
        <v>0</v>
      </c>
      <c r="CB49" s="5">
        <f t="shared" si="534"/>
        <v>0</v>
      </c>
      <c r="CC49" s="5">
        <f t="shared" si="534"/>
        <v>0</v>
      </c>
      <c r="CD49" s="5">
        <f t="shared" si="534"/>
        <v>0</v>
      </c>
      <c r="CE49" s="5">
        <f t="shared" si="534"/>
        <v>0</v>
      </c>
      <c r="CF49" s="5">
        <f t="shared" si="534"/>
        <v>0</v>
      </c>
      <c r="CG49" s="5">
        <f t="shared" si="534"/>
        <v>0</v>
      </c>
      <c r="CH49" s="5">
        <f t="shared" si="534"/>
        <v>0</v>
      </c>
      <c r="CI49" s="5">
        <f t="shared" si="534"/>
        <v>0</v>
      </c>
      <c r="CJ49" s="5">
        <f t="shared" si="534"/>
        <v>0</v>
      </c>
      <c r="CK49" s="5">
        <f t="shared" si="534"/>
        <v>0</v>
      </c>
      <c r="CL49" s="5">
        <f t="shared" si="534"/>
        <v>0</v>
      </c>
      <c r="CM49" s="5">
        <f t="shared" si="534"/>
        <v>0</v>
      </c>
      <c r="CN49" s="5">
        <f t="shared" si="534"/>
        <v>0</v>
      </c>
      <c r="CO49" s="5">
        <f t="shared" si="534"/>
        <v>0</v>
      </c>
      <c r="CP49" s="5">
        <f t="shared" si="534"/>
        <v>0</v>
      </c>
      <c r="CQ49" s="5">
        <f t="shared" si="534"/>
        <v>0</v>
      </c>
      <c r="CR49" s="5">
        <f t="shared" si="534"/>
        <v>0</v>
      </c>
      <c r="CS49" s="5">
        <f t="shared" si="534"/>
        <v>0</v>
      </c>
      <c r="CT49" s="5">
        <f t="shared" si="534"/>
        <v>0</v>
      </c>
      <c r="CU49" s="5">
        <f t="shared" si="534"/>
        <v>0</v>
      </c>
      <c r="CV49" s="5">
        <f t="shared" si="534"/>
        <v>0</v>
      </c>
      <c r="CW49" s="5">
        <f t="shared" si="534"/>
        <v>0</v>
      </c>
      <c r="CX49" s="5">
        <f t="shared" si="534"/>
        <v>0</v>
      </c>
      <c r="CY49" s="5">
        <f t="shared" si="534"/>
        <v>0</v>
      </c>
      <c r="CZ49" s="5">
        <f t="shared" si="534"/>
        <v>0</v>
      </c>
      <c r="DA49" s="5">
        <f t="shared" si="534"/>
        <v>0</v>
      </c>
      <c r="DB49" s="5">
        <f t="shared" si="534"/>
        <v>0</v>
      </c>
      <c r="DC49" s="5">
        <f t="shared" si="534"/>
        <v>240000</v>
      </c>
      <c r="DD49" s="5">
        <f t="shared" si="534"/>
        <v>0</v>
      </c>
      <c r="DE49" s="5">
        <f t="shared" si="534"/>
        <v>240000</v>
      </c>
      <c r="DF49" s="5">
        <f t="shared" si="534"/>
        <v>0</v>
      </c>
      <c r="DG49" s="5">
        <f t="shared" si="534"/>
        <v>0</v>
      </c>
      <c r="DH49" s="5">
        <f t="shared" si="534"/>
        <v>0</v>
      </c>
      <c r="DI49" s="5">
        <f t="shared" si="534"/>
        <v>0</v>
      </c>
      <c r="DJ49" s="5">
        <f t="shared" si="534"/>
        <v>0</v>
      </c>
      <c r="DK49" s="5">
        <f t="shared" si="534"/>
        <v>0</v>
      </c>
      <c r="DL49" s="5">
        <f t="shared" si="534"/>
        <v>0</v>
      </c>
      <c r="DM49" s="5">
        <f t="shared" si="534"/>
        <v>0</v>
      </c>
      <c r="DN49" s="5">
        <f t="shared" si="534"/>
        <v>0</v>
      </c>
      <c r="DO49" s="5">
        <f t="shared" si="534"/>
        <v>0</v>
      </c>
      <c r="DP49" s="5">
        <f t="shared" si="534"/>
        <v>0</v>
      </c>
      <c r="DQ49" s="5">
        <f t="shared" si="534"/>
        <v>0</v>
      </c>
      <c r="DR49" s="596">
        <f t="shared" si="534"/>
        <v>240500</v>
      </c>
      <c r="DS49" s="596">
        <f t="shared" ref="DS49" si="535">DS50+DS51</f>
        <v>0</v>
      </c>
      <c r="DT49" s="596">
        <f t="shared" ref="DT49" si="536">DT50+DT51</f>
        <v>240500</v>
      </c>
      <c r="DU49" s="5">
        <f t="shared" si="534"/>
        <v>0</v>
      </c>
      <c r="DV49" s="5">
        <f t="shared" si="534"/>
        <v>0</v>
      </c>
      <c r="DW49" s="5">
        <f t="shared" si="534"/>
        <v>0</v>
      </c>
      <c r="DX49" s="5">
        <f t="shared" si="534"/>
        <v>0</v>
      </c>
      <c r="DY49" s="5">
        <f t="shared" si="534"/>
        <v>0</v>
      </c>
      <c r="DZ49" s="5">
        <f t="shared" si="534"/>
        <v>0</v>
      </c>
      <c r="EA49" s="5">
        <f t="shared" ref="EA49:GL49" si="537">EA50+EA51</f>
        <v>0</v>
      </c>
      <c r="EB49" s="5">
        <f t="shared" si="537"/>
        <v>0</v>
      </c>
      <c r="EC49" s="5">
        <f t="shared" si="537"/>
        <v>0</v>
      </c>
      <c r="ED49" s="5">
        <f t="shared" si="537"/>
        <v>0</v>
      </c>
      <c r="EE49" s="5">
        <f t="shared" si="537"/>
        <v>0</v>
      </c>
      <c r="EF49" s="5">
        <f t="shared" si="537"/>
        <v>0</v>
      </c>
      <c r="EG49" s="5">
        <f t="shared" si="537"/>
        <v>0</v>
      </c>
      <c r="EH49" s="5">
        <f t="shared" si="537"/>
        <v>0</v>
      </c>
      <c r="EI49" s="5">
        <f t="shared" si="537"/>
        <v>0</v>
      </c>
      <c r="EJ49" s="5">
        <f t="shared" si="537"/>
        <v>0</v>
      </c>
      <c r="EK49" s="5">
        <f t="shared" si="537"/>
        <v>0</v>
      </c>
      <c r="EL49" s="5">
        <f t="shared" si="537"/>
        <v>0</v>
      </c>
      <c r="EM49" s="5">
        <f t="shared" si="537"/>
        <v>0</v>
      </c>
      <c r="EN49" s="5">
        <f t="shared" si="537"/>
        <v>0</v>
      </c>
      <c r="EO49" s="5">
        <f t="shared" si="537"/>
        <v>0</v>
      </c>
      <c r="EP49" s="5">
        <f t="shared" si="537"/>
        <v>0</v>
      </c>
      <c r="EQ49" s="5">
        <f t="shared" si="537"/>
        <v>0</v>
      </c>
      <c r="ER49" s="5">
        <f t="shared" si="537"/>
        <v>0</v>
      </c>
      <c r="ES49" s="5">
        <f t="shared" si="537"/>
        <v>0</v>
      </c>
      <c r="ET49" s="5">
        <f t="shared" si="537"/>
        <v>0</v>
      </c>
      <c r="EU49" s="5">
        <f t="shared" si="537"/>
        <v>0</v>
      </c>
      <c r="EV49" s="596">
        <f t="shared" si="537"/>
        <v>0</v>
      </c>
      <c r="EW49" s="596">
        <f t="shared" ref="EW49:EX49" si="538">EW50+EW51</f>
        <v>0</v>
      </c>
      <c r="EX49" s="596">
        <f t="shared" si="538"/>
        <v>0</v>
      </c>
      <c r="EY49" s="5">
        <f t="shared" si="537"/>
        <v>0</v>
      </c>
      <c r="EZ49" s="5">
        <f t="shared" si="537"/>
        <v>0</v>
      </c>
      <c r="FA49" s="5">
        <f t="shared" si="537"/>
        <v>0</v>
      </c>
      <c r="FB49" s="5">
        <f t="shared" si="537"/>
        <v>0</v>
      </c>
      <c r="FC49" s="5">
        <f t="shared" si="537"/>
        <v>0</v>
      </c>
      <c r="FD49" s="5">
        <f t="shared" si="537"/>
        <v>0</v>
      </c>
      <c r="FE49" s="5">
        <f t="shared" si="537"/>
        <v>0</v>
      </c>
      <c r="FF49" s="5">
        <f t="shared" si="537"/>
        <v>0</v>
      </c>
      <c r="FG49" s="5">
        <f t="shared" si="537"/>
        <v>0</v>
      </c>
      <c r="FH49" s="5">
        <f t="shared" si="537"/>
        <v>0</v>
      </c>
      <c r="FI49" s="5">
        <f t="shared" si="537"/>
        <v>0</v>
      </c>
      <c r="FJ49" s="5">
        <f t="shared" si="537"/>
        <v>0</v>
      </c>
      <c r="FK49" s="5">
        <f t="shared" si="537"/>
        <v>0</v>
      </c>
      <c r="FL49" s="5">
        <f t="shared" si="537"/>
        <v>0</v>
      </c>
      <c r="FM49" s="5">
        <f t="shared" si="537"/>
        <v>0</v>
      </c>
      <c r="FN49" s="5">
        <f t="shared" si="537"/>
        <v>0</v>
      </c>
      <c r="FO49" s="5">
        <f t="shared" si="537"/>
        <v>0</v>
      </c>
      <c r="FP49" s="5">
        <f t="shared" si="537"/>
        <v>0</v>
      </c>
      <c r="FQ49" s="5">
        <f t="shared" si="537"/>
        <v>0</v>
      </c>
      <c r="FR49" s="5">
        <f t="shared" si="537"/>
        <v>0</v>
      </c>
      <c r="FS49" s="5">
        <f t="shared" si="537"/>
        <v>0</v>
      </c>
      <c r="FT49" s="5">
        <f t="shared" si="537"/>
        <v>0</v>
      </c>
      <c r="FU49" s="5">
        <f t="shared" si="537"/>
        <v>0</v>
      </c>
      <c r="FV49" s="5">
        <f t="shared" si="537"/>
        <v>0</v>
      </c>
      <c r="FW49" s="5">
        <f t="shared" si="537"/>
        <v>0</v>
      </c>
      <c r="FX49" s="5">
        <f t="shared" si="537"/>
        <v>0</v>
      </c>
      <c r="FY49" s="5">
        <f t="shared" si="537"/>
        <v>0</v>
      </c>
      <c r="FZ49" s="5">
        <f t="shared" si="537"/>
        <v>0</v>
      </c>
      <c r="GA49" s="5">
        <f t="shared" si="537"/>
        <v>0</v>
      </c>
      <c r="GB49" s="5">
        <f t="shared" si="537"/>
        <v>0</v>
      </c>
      <c r="GC49" s="5">
        <f t="shared" si="537"/>
        <v>0</v>
      </c>
      <c r="GD49" s="5">
        <f t="shared" si="537"/>
        <v>0</v>
      </c>
      <c r="GE49" s="5">
        <f t="shared" si="537"/>
        <v>0</v>
      </c>
      <c r="GF49" s="5">
        <f t="shared" si="537"/>
        <v>0</v>
      </c>
      <c r="GG49" s="5">
        <f t="shared" si="537"/>
        <v>0</v>
      </c>
      <c r="GH49" s="5">
        <f t="shared" si="537"/>
        <v>0</v>
      </c>
      <c r="GI49" s="5">
        <f t="shared" si="537"/>
        <v>0</v>
      </c>
      <c r="GJ49" s="5">
        <f t="shared" si="537"/>
        <v>0</v>
      </c>
      <c r="GK49" s="5">
        <f t="shared" si="537"/>
        <v>0</v>
      </c>
      <c r="GL49" s="596">
        <f t="shared" si="537"/>
        <v>0</v>
      </c>
      <c r="GM49" s="596">
        <f t="shared" ref="GM49:GN49" si="539">GM50+GM51</f>
        <v>0</v>
      </c>
      <c r="GN49" s="596">
        <f t="shared" si="539"/>
        <v>0</v>
      </c>
      <c r="GO49" s="5">
        <f t="shared" ref="GO49:HA49" si="540">GO50+GO51</f>
        <v>0</v>
      </c>
      <c r="GP49" s="5">
        <f t="shared" si="540"/>
        <v>0</v>
      </c>
      <c r="GQ49" s="5">
        <f t="shared" si="540"/>
        <v>0</v>
      </c>
      <c r="GR49" s="5">
        <f t="shared" si="540"/>
        <v>0</v>
      </c>
      <c r="GS49" s="5">
        <f t="shared" si="540"/>
        <v>0</v>
      </c>
      <c r="GT49" s="5">
        <f t="shared" si="540"/>
        <v>0</v>
      </c>
      <c r="GU49" s="5">
        <f t="shared" si="540"/>
        <v>0</v>
      </c>
      <c r="GV49" s="5">
        <f t="shared" si="540"/>
        <v>0</v>
      </c>
      <c r="GW49" s="5">
        <f t="shared" si="540"/>
        <v>0</v>
      </c>
      <c r="GX49" s="5">
        <f t="shared" si="540"/>
        <v>0</v>
      </c>
      <c r="GY49" s="5">
        <f t="shared" ref="GY49" si="541">GY50+GY51</f>
        <v>0</v>
      </c>
      <c r="GZ49" s="619">
        <f t="shared" ref="GZ49" si="542">GZ50+GZ51</f>
        <v>0</v>
      </c>
      <c r="HA49" s="627">
        <f t="shared" si="540"/>
        <v>240500</v>
      </c>
      <c r="HB49" s="5">
        <f t="shared" ref="HB49" si="543">HB50+HB51</f>
        <v>0</v>
      </c>
      <c r="HC49" s="115">
        <f t="shared" ref="HC49" si="544">HC50+HC51</f>
        <v>240500</v>
      </c>
    </row>
    <row r="50" spans="1:211" ht="25.5" x14ac:dyDescent="0.2">
      <c r="A50" s="120" t="s">
        <v>417</v>
      </c>
      <c r="B50" s="6">
        <f>SUM([1]Önkormányzat!$G$389)</f>
        <v>0</v>
      </c>
      <c r="C50" s="6"/>
      <c r="D50" s="6">
        <f t="shared" ref="D50:D51" si="545">SUM(B50:C50)</f>
        <v>0</v>
      </c>
      <c r="E50" s="6">
        <f>SUM([1]Önkormányzat!$I$389)</f>
        <v>0</v>
      </c>
      <c r="F50" s="6"/>
      <c r="G50" s="6">
        <f t="shared" ref="G50:G51" si="546">SUM(E50:F50)</f>
        <v>0</v>
      </c>
      <c r="H50" s="6">
        <f>SUM([1]Önkormányzat!$K$389)</f>
        <v>0</v>
      </c>
      <c r="I50" s="6"/>
      <c r="J50" s="6">
        <f t="shared" ref="J50:J51" si="547">SUM(H50:I50)</f>
        <v>0</v>
      </c>
      <c r="K50" s="6">
        <f>SUM([1]Önkormányzat!$M$389)</f>
        <v>500</v>
      </c>
      <c r="L50" s="6"/>
      <c r="M50" s="6">
        <f t="shared" ref="M50:M51" si="548">SUM(K50:L50)</f>
        <v>500</v>
      </c>
      <c r="N50" s="6">
        <f>SUM([1]Önkormányzat!$R$389)</f>
        <v>0</v>
      </c>
      <c r="O50" s="6"/>
      <c r="P50" s="6">
        <f t="shared" ref="P50:P51" si="549">SUM(N50:O50)</f>
        <v>0</v>
      </c>
      <c r="Q50" s="6">
        <f>SUM([1]Önkormányzat!$AK$389)</f>
        <v>0</v>
      </c>
      <c r="R50" s="6"/>
      <c r="S50" s="6">
        <f t="shared" ref="S50:S51" si="550">SUM(Q50:R50)</f>
        <v>0</v>
      </c>
      <c r="T50" s="6">
        <f>SUM([1]Önkormányzat!$AO$389)</f>
        <v>0</v>
      </c>
      <c r="U50" s="6"/>
      <c r="V50" s="6">
        <f t="shared" ref="V50:V51" si="551">SUM(T50:U50)</f>
        <v>0</v>
      </c>
      <c r="W50" s="6"/>
      <c r="X50" s="6"/>
      <c r="Y50" s="6">
        <f t="shared" ref="Y50:Y51" si="552">SUM(W50:X50)</f>
        <v>0</v>
      </c>
      <c r="Z50" s="6">
        <f>SUM([1]Önkormányzat!$AV$389)</f>
        <v>0</v>
      </c>
      <c r="AA50" s="6"/>
      <c r="AB50" s="6">
        <f t="shared" ref="AB50:AB51" si="553">SUM(Z50:AA50)</f>
        <v>0</v>
      </c>
      <c r="AC50" s="6">
        <f>SUM([1]Önkormányzat!$BA$389)</f>
        <v>0</v>
      </c>
      <c r="AD50" s="6"/>
      <c r="AE50" s="6">
        <f t="shared" ref="AE50:AE51" si="554">SUM(AC50:AD50)</f>
        <v>0</v>
      </c>
      <c r="AF50" s="6">
        <f>SUM([1]Önkormányzat!$V$389)</f>
        <v>0</v>
      </c>
      <c r="AG50" s="6"/>
      <c r="AH50" s="6">
        <f t="shared" ref="AH50:AH51" si="555">SUM(AF50:AG50)</f>
        <v>0</v>
      </c>
      <c r="AI50" s="6">
        <f>SUM([1]Önkormányzat!$Z$389)</f>
        <v>0</v>
      </c>
      <c r="AJ50" s="6"/>
      <c r="AK50" s="6">
        <f t="shared" ref="AK50:AK51" si="556">SUM(AI50:AJ50)</f>
        <v>0</v>
      </c>
      <c r="AL50" s="6">
        <f>SUM([1]Önkormányzat!$BH$389)</f>
        <v>0</v>
      </c>
      <c r="AM50" s="6"/>
      <c r="AN50" s="6">
        <f t="shared" ref="AN50:AN51" si="557">SUM(AL50:AM50)</f>
        <v>0</v>
      </c>
      <c r="AO50" s="6">
        <f>SUM([1]Önkormányzat!$BO$389)</f>
        <v>0</v>
      </c>
      <c r="AP50" s="6"/>
      <c r="AQ50" s="6">
        <f t="shared" ref="AQ50:AQ51" si="558">SUM(AO50:AP50)</f>
        <v>0</v>
      </c>
      <c r="AR50" s="6">
        <f>SUM([1]Önkormányzat!$CC$389)</f>
        <v>0</v>
      </c>
      <c r="AS50" s="6"/>
      <c r="AT50" s="6">
        <f t="shared" ref="AT50:AT51" si="559">SUM(AR50:AS50)</f>
        <v>0</v>
      </c>
      <c r="AU50" s="6">
        <f>SUM([1]Önkormányzat!$CP$389)</f>
        <v>0</v>
      </c>
      <c r="AV50" s="6"/>
      <c r="AW50" s="6">
        <f t="shared" ref="AW50:AW51" si="560">SUM(AU50:AV50)</f>
        <v>0</v>
      </c>
      <c r="AX50" s="6">
        <f>SUM([1]Önkormányzat!$BS$389)</f>
        <v>0</v>
      </c>
      <c r="AY50" s="6"/>
      <c r="AZ50" s="6">
        <f t="shared" ref="AZ50:AZ51" si="561">SUM(AX50:AY50)</f>
        <v>0</v>
      </c>
      <c r="BA50" s="6">
        <f>SUM([1]Önkormányzat!$BU$389)</f>
        <v>0</v>
      </c>
      <c r="BB50" s="6"/>
      <c r="BC50" s="6">
        <f t="shared" ref="BC50:BC51" si="562">SUM(BA50:BB50)</f>
        <v>0</v>
      </c>
      <c r="BD50" s="6"/>
      <c r="BE50" s="6"/>
      <c r="BF50" s="6">
        <f t="shared" ref="BF50:BF51" si="563">SUM(BD50:BE50)</f>
        <v>0</v>
      </c>
      <c r="BG50" s="6">
        <f>SUM([1]Önkormányzat!$CA$389)</f>
        <v>0</v>
      </c>
      <c r="BH50" s="6"/>
      <c r="BI50" s="6">
        <f t="shared" ref="BI50:BI51" si="564">SUM(BG50:BH50)</f>
        <v>0</v>
      </c>
      <c r="BJ50" s="6">
        <f>SUM([1]Önkormányzat!$CG$389)</f>
        <v>0</v>
      </c>
      <c r="BK50" s="6"/>
      <c r="BL50" s="6">
        <f t="shared" ref="BL50:BL51" si="565">SUM(BJ50:BK50)</f>
        <v>0</v>
      </c>
      <c r="BM50" s="6"/>
      <c r="BN50" s="6"/>
      <c r="BO50" s="6">
        <f t="shared" ref="BO50:BO51" si="566">SUM(BM50:BN50)</f>
        <v>0</v>
      </c>
      <c r="BP50" s="6">
        <f>SUM([1]Önkormányzat!$CW$389)</f>
        <v>0</v>
      </c>
      <c r="BQ50" s="6"/>
      <c r="BR50" s="6">
        <f t="shared" ref="BR50:BR51" si="567">SUM(BP50:BQ50)</f>
        <v>0</v>
      </c>
      <c r="BS50" s="6">
        <f>SUM([1]Önkormányzat!$DA$389)</f>
        <v>0</v>
      </c>
      <c r="BT50" s="6"/>
      <c r="BU50" s="6">
        <f t="shared" ref="BU50:BU51" si="568">SUM(BS50:BT50)</f>
        <v>0</v>
      </c>
      <c r="BV50" s="6"/>
      <c r="BW50" s="6"/>
      <c r="BX50" s="6">
        <f t="shared" ref="BX50:BX51" si="569">SUM(BV50:BW50)</f>
        <v>0</v>
      </c>
      <c r="BY50" s="6">
        <f>SUM([1]Önkormányzat!$DE$389)</f>
        <v>0</v>
      </c>
      <c r="BZ50" s="6"/>
      <c r="CA50" s="6">
        <f t="shared" ref="CA50:CA51" si="570">SUM(BY50:BZ50)</f>
        <v>0</v>
      </c>
      <c r="CB50" s="6"/>
      <c r="CC50" s="6"/>
      <c r="CD50" s="6">
        <f t="shared" ref="CD50:CD51" si="571">SUM(CB50:CC50)</f>
        <v>0</v>
      </c>
      <c r="CE50" s="6"/>
      <c r="CF50" s="6"/>
      <c r="CG50" s="6">
        <f t="shared" ref="CG50:CG51" si="572">SUM(CE50:CF50)</f>
        <v>0</v>
      </c>
      <c r="CH50" s="6"/>
      <c r="CI50" s="6"/>
      <c r="CJ50" s="6">
        <f t="shared" ref="CJ50:CJ51" si="573">SUM(CH50:CI50)</f>
        <v>0</v>
      </c>
      <c r="CK50" s="6"/>
      <c r="CL50" s="6"/>
      <c r="CM50" s="6">
        <f t="shared" ref="CM50:CM51" si="574">SUM(CK50:CL50)</f>
        <v>0</v>
      </c>
      <c r="CN50" s="6">
        <v>0</v>
      </c>
      <c r="CO50" s="6"/>
      <c r="CP50" s="6">
        <f t="shared" ref="CP50:CP51" si="575">SUM(CN50:CO50)</f>
        <v>0</v>
      </c>
      <c r="CQ50" s="6"/>
      <c r="CR50" s="6"/>
      <c r="CS50" s="6">
        <f t="shared" ref="CS50:CS51" si="576">SUM(CQ50:CR50)</f>
        <v>0</v>
      </c>
      <c r="CT50" s="6">
        <f>SUM([1]Önkormányzat!$EL$389)</f>
        <v>0</v>
      </c>
      <c r="CU50" s="6"/>
      <c r="CV50" s="6">
        <f t="shared" ref="CV50:CV51" si="577">SUM(CT50:CU50)</f>
        <v>0</v>
      </c>
      <c r="CW50" s="6">
        <f>SUM([1]Önkormányzat!$EC$389)</f>
        <v>0</v>
      </c>
      <c r="CX50" s="6"/>
      <c r="CY50" s="6">
        <f t="shared" ref="CY50:CY51" si="578">SUM(CW50:CX50)</f>
        <v>0</v>
      </c>
      <c r="CZ50" s="6">
        <f>SUM([1]Önkormányzat!$AD$389)</f>
        <v>0</v>
      </c>
      <c r="DA50" s="6"/>
      <c r="DB50" s="6">
        <f t="shared" ref="DB50:DB51" si="579">SUM(CZ50:DA50)</f>
        <v>0</v>
      </c>
      <c r="DC50" s="6">
        <v>240000</v>
      </c>
      <c r="DD50" s="6"/>
      <c r="DE50" s="6">
        <f t="shared" ref="DE50:DE51" si="580">SUM(DC50:DD50)</f>
        <v>240000</v>
      </c>
      <c r="DF50" s="6">
        <f>SUM([1]Önkormányzat!$DO$389)</f>
        <v>0</v>
      </c>
      <c r="DG50" s="6"/>
      <c r="DH50" s="6">
        <f t="shared" ref="DH50:DH51" si="581">SUM(DF50:DG50)</f>
        <v>0</v>
      </c>
      <c r="DI50" s="6">
        <f>SUM([1]Önkormányzat!$EJ$389)</f>
        <v>0</v>
      </c>
      <c r="DJ50" s="6"/>
      <c r="DK50" s="6">
        <f t="shared" ref="DK50:DK51" si="582">SUM(DI50:DJ50)</f>
        <v>0</v>
      </c>
      <c r="DL50" s="6">
        <f>SUM([1]Önkormányzat!$EQ$389)</f>
        <v>0</v>
      </c>
      <c r="DM50" s="6"/>
      <c r="DN50" s="6">
        <f t="shared" ref="DN50:DN51" si="583">SUM(DL50:DM50)</f>
        <v>0</v>
      </c>
      <c r="DO50" s="6">
        <f>SUM([1]Önkormányzat!$EU$389)</f>
        <v>0</v>
      </c>
      <c r="DP50" s="6"/>
      <c r="DQ50" s="6">
        <f t="shared" ref="DQ50:DQ51" si="584">SUM(DO50:DP50)</f>
        <v>0</v>
      </c>
      <c r="DR50" s="595">
        <f t="shared" ref="DR50:DR51" si="585">SUM(B50+E50+H50+K50+N50+Q50+T50+W50+Z50+AC50+AF50+AI50+AL50+AO50+AR50+AU50+AX50+BA50+BD50+BG50+BJ50+BM50+BP50+BS50+BV50+BY50+CB50+CE50+CH50+CK50+CN50+CQ50+CT50+CW50+CZ50+DC50+DF50+DI50+DL50+DO50)</f>
        <v>240500</v>
      </c>
      <c r="DS50" s="595">
        <f t="shared" ref="DS50:DS51" si="586">SUM(C50+F50+I50+L50+O50+R50+U50+X50+AA50+AD50+AG50+AJ50+AM50+AP50+AS50+AV50+AY50+BB50+BE50+BH50+BK50+BN50+BQ50+BT50+BW50+BZ50+CC50+CF50+CI50+CL50+CO50+CR50+CU50+CX50+DA50+DD50+DG50+DJ50+DM50+DP50)</f>
        <v>0</v>
      </c>
      <c r="DT50" s="595">
        <f t="shared" ref="DT50:DT51" si="587">SUM(D50+G50+J50+M50+P50+S50+V50+Y50+AB50+AE50+AH50+AK50+AN50+AQ50+AT50+AW50+AZ50+BC50+BF50+BI50+BL50+BO50+BR50+BU50+BX50+CA50+CD50+CG50+CJ50+CM50+CP50+CS50+CV50+CY50+DB50+DE50+DH50+DK50+DN50+DQ50)</f>
        <v>240500</v>
      </c>
      <c r="DU50" s="6"/>
      <c r="DV50" s="6"/>
      <c r="DW50" s="6">
        <f t="shared" ref="DW50:DW51" si="588">SUM(DU50:DV50)</f>
        <v>0</v>
      </c>
      <c r="DX50" s="6"/>
      <c r="DY50" s="6"/>
      <c r="DZ50" s="6">
        <f t="shared" ref="DZ50:DZ51" si="589">SUM(DX50:DY50)</f>
        <v>0</v>
      </c>
      <c r="EA50" s="6"/>
      <c r="EB50" s="6"/>
      <c r="EC50" s="6">
        <f t="shared" ref="EC50:EC51" si="590">SUM(EA50:EB50)</f>
        <v>0</v>
      </c>
      <c r="ED50" s="6"/>
      <c r="EE50" s="6"/>
      <c r="EF50" s="6">
        <f t="shared" ref="EF50:EF51" si="591">SUM(ED50:EE50)</f>
        <v>0</v>
      </c>
      <c r="EG50" s="6"/>
      <c r="EH50" s="6"/>
      <c r="EI50" s="6"/>
      <c r="EJ50" s="6"/>
      <c r="EK50" s="6"/>
      <c r="EL50" s="6">
        <f t="shared" ref="EL50:EL51" si="592">SUM(EJ50:EK50)</f>
        <v>0</v>
      </c>
      <c r="EM50" s="6"/>
      <c r="EN50" s="6"/>
      <c r="EO50" s="6">
        <f t="shared" ref="EO50:EO51" si="593">SUM(EM50:EN50)</f>
        <v>0</v>
      </c>
      <c r="EP50" s="6"/>
      <c r="EQ50" s="6"/>
      <c r="ER50" s="6">
        <f t="shared" ref="ER50:ER51" si="594">SUM(EP50:EQ50)</f>
        <v>0</v>
      </c>
      <c r="ES50" s="6"/>
      <c r="ET50" s="6"/>
      <c r="EU50" s="6">
        <f t="shared" ref="EU50:EU51" si="595">SUM(ES50:ET50)</f>
        <v>0</v>
      </c>
      <c r="EV50" s="595">
        <f t="shared" ref="EV50:EV51" si="596">SUM(DU50+DX50+EA50+ED50+EG50+EJ50+EM50+EP50+ES50)</f>
        <v>0</v>
      </c>
      <c r="EW50" s="595">
        <f t="shared" ref="EW50:EW51" si="597">SUM(DV50+DY50+EB50+EE50+EH50+EK50+EN50+EQ50+ET50)</f>
        <v>0</v>
      </c>
      <c r="EX50" s="595">
        <f t="shared" ref="EX50:EX51" si="598">SUM(DW50+DZ50+EC50+EF50+EI50+EL50+EO50+ER50+EU50)</f>
        <v>0</v>
      </c>
      <c r="EY50" s="6"/>
      <c r="EZ50" s="6"/>
      <c r="FA50" s="6">
        <f t="shared" ref="FA50:FA51" si="599">SUM(EY50:EZ50)</f>
        <v>0</v>
      </c>
      <c r="FB50" s="6"/>
      <c r="FC50" s="6"/>
      <c r="FD50" s="6">
        <f t="shared" ref="FD50:FD51" si="600">SUM(FB50:FC50)</f>
        <v>0</v>
      </c>
      <c r="FE50" s="6"/>
      <c r="FF50" s="6"/>
      <c r="FG50" s="6">
        <f t="shared" ref="FG50:FG51" si="601">SUM(FE50:FF50)</f>
        <v>0</v>
      </c>
      <c r="FH50" s="6"/>
      <c r="FI50" s="6"/>
      <c r="FJ50" s="6">
        <f t="shared" ref="FJ50:FJ51" si="602">SUM(FH50:FI50)</f>
        <v>0</v>
      </c>
      <c r="FK50" s="6"/>
      <c r="FL50" s="6"/>
      <c r="FM50" s="6">
        <f t="shared" ref="FM50:FM51" si="603">SUM(FK50:FL50)</f>
        <v>0</v>
      </c>
      <c r="FN50" s="6"/>
      <c r="FO50" s="6"/>
      <c r="FP50" s="6">
        <f t="shared" ref="FP50:FP51" si="604">SUM(FN50:FO50)</f>
        <v>0</v>
      </c>
      <c r="FQ50" s="6"/>
      <c r="FR50" s="6"/>
      <c r="FS50" s="6">
        <f t="shared" ref="FS50:FS51" si="605">SUM(FQ50:FR50)</f>
        <v>0</v>
      </c>
      <c r="FT50" s="6"/>
      <c r="FU50" s="6"/>
      <c r="FV50" s="6">
        <f t="shared" ref="FV50:FV51" si="606">SUM(FT50:FU50)</f>
        <v>0</v>
      </c>
      <c r="FW50" s="6"/>
      <c r="FX50" s="6"/>
      <c r="FY50" s="6">
        <f t="shared" ref="FY50:FY51" si="607">SUM(FW50:FX50)</f>
        <v>0</v>
      </c>
      <c r="FZ50" s="6"/>
      <c r="GA50" s="6"/>
      <c r="GB50" s="6">
        <f t="shared" ref="GB50:GB51" si="608">SUM(FZ50:GA50)</f>
        <v>0</v>
      </c>
      <c r="GC50" s="6"/>
      <c r="GD50" s="6"/>
      <c r="GE50" s="6">
        <f t="shared" ref="GE50:GE51" si="609">SUM(GC50:GD50)</f>
        <v>0</v>
      </c>
      <c r="GF50" s="6"/>
      <c r="GG50" s="6"/>
      <c r="GH50" s="6">
        <f t="shared" ref="GH50:GH51" si="610">SUM(GF50:GG50)</f>
        <v>0</v>
      </c>
      <c r="GI50" s="6"/>
      <c r="GJ50" s="6"/>
      <c r="GK50" s="6">
        <f t="shared" ref="GK50:GK51" si="611">SUM(GI50:GJ50)</f>
        <v>0</v>
      </c>
      <c r="GL50" s="595">
        <f t="shared" ref="GL50:GL51" si="612">SUM(EY50+FB50+FE50+FH50+FK50+FN50+FQ50+FT50+FW50+FZ50+GC50+GF50+GI50)</f>
        <v>0</v>
      </c>
      <c r="GM50" s="595">
        <f t="shared" ref="GM50:GM51" si="613">SUM(EZ50+FC50+FF50+FI50+FL50+FO50+FR50+FU50+FX50+GA50+GD50+GG50+GJ50)</f>
        <v>0</v>
      </c>
      <c r="GN50" s="595">
        <f t="shared" ref="GN50:GN51" si="614">SUM(FA50+FD50+FG50+FJ50+FM50+FP50+FS50+FV50+FY50+GB50+GE50+GH50+GK50)</f>
        <v>0</v>
      </c>
      <c r="GO50" s="7"/>
      <c r="GP50" s="7"/>
      <c r="GQ50" s="6">
        <f t="shared" ref="GQ50:GQ51" si="615">SUM(GO50:GP50)</f>
        <v>0</v>
      </c>
      <c r="GR50" s="7"/>
      <c r="GS50" s="7"/>
      <c r="GT50" s="6">
        <f t="shared" ref="GT50:GT51" si="616">SUM(GR50:GS50)</f>
        <v>0</v>
      </c>
      <c r="GU50" s="7"/>
      <c r="GV50" s="7"/>
      <c r="GW50" s="6">
        <f t="shared" ref="GW50:GW51" si="617">SUM(GU50:GV50)</f>
        <v>0</v>
      </c>
      <c r="GX50" s="10">
        <f>GL50+GO50+GR50+GU50</f>
        <v>0</v>
      </c>
      <c r="GY50" s="10">
        <f t="shared" ref="GY50:GZ51" si="618">GM50+GP50+GS50+GV50</f>
        <v>0</v>
      </c>
      <c r="GZ50" s="618">
        <f t="shared" si="618"/>
        <v>0</v>
      </c>
      <c r="HA50" s="626">
        <f>DR50+EV50+GX50</f>
        <v>240500</v>
      </c>
      <c r="HB50" s="10">
        <f t="shared" ref="HB50:HC51" si="619">DS50+EW50+GY50</f>
        <v>0</v>
      </c>
      <c r="HC50" s="113">
        <f t="shared" si="619"/>
        <v>240500</v>
      </c>
    </row>
    <row r="51" spans="1:211" x14ac:dyDescent="0.2">
      <c r="A51" s="120" t="s">
        <v>418</v>
      </c>
      <c r="B51" s="6"/>
      <c r="C51" s="6"/>
      <c r="D51" s="6">
        <f t="shared" si="545"/>
        <v>0</v>
      </c>
      <c r="E51" s="6"/>
      <c r="F51" s="6"/>
      <c r="G51" s="6">
        <f t="shared" si="546"/>
        <v>0</v>
      </c>
      <c r="H51" s="6"/>
      <c r="I51" s="6"/>
      <c r="J51" s="6">
        <f t="shared" si="547"/>
        <v>0</v>
      </c>
      <c r="K51" s="6"/>
      <c r="L51" s="6"/>
      <c r="M51" s="6">
        <f t="shared" si="548"/>
        <v>0</v>
      </c>
      <c r="N51" s="6"/>
      <c r="O51" s="6"/>
      <c r="P51" s="6">
        <f t="shared" si="549"/>
        <v>0</v>
      </c>
      <c r="Q51" s="6"/>
      <c r="R51" s="6"/>
      <c r="S51" s="6">
        <f t="shared" si="550"/>
        <v>0</v>
      </c>
      <c r="T51" s="6"/>
      <c r="U51" s="6"/>
      <c r="V51" s="6">
        <f t="shared" si="551"/>
        <v>0</v>
      </c>
      <c r="W51" s="6"/>
      <c r="X51" s="6"/>
      <c r="Y51" s="6">
        <f t="shared" si="552"/>
        <v>0</v>
      </c>
      <c r="Z51" s="6"/>
      <c r="AA51" s="6"/>
      <c r="AB51" s="6">
        <f t="shared" si="553"/>
        <v>0</v>
      </c>
      <c r="AC51" s="6"/>
      <c r="AD51" s="6"/>
      <c r="AE51" s="6">
        <f t="shared" si="554"/>
        <v>0</v>
      </c>
      <c r="AF51" s="6"/>
      <c r="AG51" s="6"/>
      <c r="AH51" s="6">
        <f t="shared" si="555"/>
        <v>0</v>
      </c>
      <c r="AI51" s="6"/>
      <c r="AJ51" s="6"/>
      <c r="AK51" s="6">
        <f t="shared" si="556"/>
        <v>0</v>
      </c>
      <c r="AL51" s="6"/>
      <c r="AM51" s="6"/>
      <c r="AN51" s="6">
        <f t="shared" si="557"/>
        <v>0</v>
      </c>
      <c r="AO51" s="6"/>
      <c r="AP51" s="6"/>
      <c r="AQ51" s="6">
        <f t="shared" si="558"/>
        <v>0</v>
      </c>
      <c r="AR51" s="6"/>
      <c r="AS51" s="6"/>
      <c r="AT51" s="6">
        <f t="shared" si="559"/>
        <v>0</v>
      </c>
      <c r="AU51" s="6"/>
      <c r="AV51" s="6"/>
      <c r="AW51" s="6">
        <f t="shared" si="560"/>
        <v>0</v>
      </c>
      <c r="AX51" s="6"/>
      <c r="AY51" s="6"/>
      <c r="AZ51" s="6">
        <f t="shared" si="561"/>
        <v>0</v>
      </c>
      <c r="BA51" s="6"/>
      <c r="BB51" s="6"/>
      <c r="BC51" s="6">
        <f t="shared" si="562"/>
        <v>0</v>
      </c>
      <c r="BD51" s="6"/>
      <c r="BE51" s="6"/>
      <c r="BF51" s="6">
        <f t="shared" si="563"/>
        <v>0</v>
      </c>
      <c r="BG51" s="6"/>
      <c r="BH51" s="6"/>
      <c r="BI51" s="6">
        <f t="shared" si="564"/>
        <v>0</v>
      </c>
      <c r="BJ51" s="6"/>
      <c r="BK51" s="6"/>
      <c r="BL51" s="6">
        <f t="shared" si="565"/>
        <v>0</v>
      </c>
      <c r="BM51" s="6"/>
      <c r="BN51" s="6"/>
      <c r="BO51" s="6">
        <f t="shared" si="566"/>
        <v>0</v>
      </c>
      <c r="BP51" s="6"/>
      <c r="BQ51" s="6"/>
      <c r="BR51" s="6">
        <f t="shared" si="567"/>
        <v>0</v>
      </c>
      <c r="BS51" s="6"/>
      <c r="BT51" s="6"/>
      <c r="BU51" s="6">
        <f t="shared" si="568"/>
        <v>0</v>
      </c>
      <c r="BV51" s="6"/>
      <c r="BW51" s="6"/>
      <c r="BX51" s="6">
        <f t="shared" si="569"/>
        <v>0</v>
      </c>
      <c r="BY51" s="6"/>
      <c r="BZ51" s="6"/>
      <c r="CA51" s="6">
        <f t="shared" si="570"/>
        <v>0</v>
      </c>
      <c r="CB51" s="6"/>
      <c r="CC51" s="6"/>
      <c r="CD51" s="6">
        <f t="shared" si="571"/>
        <v>0</v>
      </c>
      <c r="CE51" s="6"/>
      <c r="CF51" s="6"/>
      <c r="CG51" s="6">
        <f t="shared" si="572"/>
        <v>0</v>
      </c>
      <c r="CH51" s="6"/>
      <c r="CI51" s="6"/>
      <c r="CJ51" s="6">
        <f t="shared" si="573"/>
        <v>0</v>
      </c>
      <c r="CK51" s="6"/>
      <c r="CL51" s="6"/>
      <c r="CM51" s="6">
        <f t="shared" si="574"/>
        <v>0</v>
      </c>
      <c r="CN51" s="6"/>
      <c r="CO51" s="6"/>
      <c r="CP51" s="6">
        <f t="shared" si="575"/>
        <v>0</v>
      </c>
      <c r="CQ51" s="6"/>
      <c r="CR51" s="6"/>
      <c r="CS51" s="6">
        <f t="shared" si="576"/>
        <v>0</v>
      </c>
      <c r="CT51" s="6"/>
      <c r="CU51" s="6"/>
      <c r="CV51" s="6">
        <f t="shared" si="577"/>
        <v>0</v>
      </c>
      <c r="CW51" s="6"/>
      <c r="CX51" s="6"/>
      <c r="CY51" s="6">
        <f t="shared" si="578"/>
        <v>0</v>
      </c>
      <c r="CZ51" s="6"/>
      <c r="DA51" s="6"/>
      <c r="DB51" s="6">
        <f t="shared" si="579"/>
        <v>0</v>
      </c>
      <c r="DC51" s="6"/>
      <c r="DD51" s="6"/>
      <c r="DE51" s="6">
        <f t="shared" si="580"/>
        <v>0</v>
      </c>
      <c r="DF51" s="6"/>
      <c r="DG51" s="6"/>
      <c r="DH51" s="6">
        <f t="shared" si="581"/>
        <v>0</v>
      </c>
      <c r="DI51" s="6"/>
      <c r="DJ51" s="6"/>
      <c r="DK51" s="6">
        <f t="shared" si="582"/>
        <v>0</v>
      </c>
      <c r="DL51" s="6"/>
      <c r="DM51" s="6"/>
      <c r="DN51" s="6">
        <f t="shared" si="583"/>
        <v>0</v>
      </c>
      <c r="DO51" s="6"/>
      <c r="DP51" s="6"/>
      <c r="DQ51" s="6">
        <f t="shared" si="584"/>
        <v>0</v>
      </c>
      <c r="DR51" s="595">
        <f t="shared" si="585"/>
        <v>0</v>
      </c>
      <c r="DS51" s="595">
        <f t="shared" si="586"/>
        <v>0</v>
      </c>
      <c r="DT51" s="595">
        <f t="shared" si="587"/>
        <v>0</v>
      </c>
      <c r="DU51" s="6"/>
      <c r="DV51" s="6"/>
      <c r="DW51" s="6">
        <f t="shared" si="588"/>
        <v>0</v>
      </c>
      <c r="DX51" s="6"/>
      <c r="DY51" s="6"/>
      <c r="DZ51" s="6">
        <f t="shared" si="589"/>
        <v>0</v>
      </c>
      <c r="EA51" s="6"/>
      <c r="EB51" s="6"/>
      <c r="EC51" s="6">
        <f t="shared" si="590"/>
        <v>0</v>
      </c>
      <c r="ED51" s="6">
        <f>SUM([1]Hivatal!$W$338)</f>
        <v>0</v>
      </c>
      <c r="EE51" s="6"/>
      <c r="EF51" s="6">
        <f t="shared" si="591"/>
        <v>0</v>
      </c>
      <c r="EG51" s="6"/>
      <c r="EH51" s="6"/>
      <c r="EI51" s="6"/>
      <c r="EJ51" s="6">
        <f>SUM([1]Hivatal!$AK$338)</f>
        <v>0</v>
      </c>
      <c r="EK51" s="6"/>
      <c r="EL51" s="6">
        <f t="shared" si="592"/>
        <v>0</v>
      </c>
      <c r="EM51" s="6"/>
      <c r="EN51" s="6"/>
      <c r="EO51" s="6">
        <f t="shared" si="593"/>
        <v>0</v>
      </c>
      <c r="EP51" s="6">
        <f>SUM([1]Hivatal!$AS$338)</f>
        <v>0</v>
      </c>
      <c r="EQ51" s="6"/>
      <c r="ER51" s="6">
        <f t="shared" si="594"/>
        <v>0</v>
      </c>
      <c r="ES51" s="6">
        <f>SUM([1]Hivatal!$BA$338)</f>
        <v>0</v>
      </c>
      <c r="ET51" s="6"/>
      <c r="EU51" s="6">
        <f t="shared" si="595"/>
        <v>0</v>
      </c>
      <c r="EV51" s="595">
        <f t="shared" si="596"/>
        <v>0</v>
      </c>
      <c r="EW51" s="595">
        <f t="shared" si="597"/>
        <v>0</v>
      </c>
      <c r="EX51" s="595">
        <f t="shared" si="598"/>
        <v>0</v>
      </c>
      <c r="EY51" s="6"/>
      <c r="EZ51" s="6"/>
      <c r="FA51" s="6">
        <f t="shared" si="599"/>
        <v>0</v>
      </c>
      <c r="FB51" s="6"/>
      <c r="FC51" s="6"/>
      <c r="FD51" s="6">
        <f t="shared" si="600"/>
        <v>0</v>
      </c>
      <c r="FE51" s="6"/>
      <c r="FF51" s="6"/>
      <c r="FG51" s="6">
        <f t="shared" si="601"/>
        <v>0</v>
      </c>
      <c r="FH51" s="6"/>
      <c r="FI51" s="6"/>
      <c r="FJ51" s="6">
        <f t="shared" si="602"/>
        <v>0</v>
      </c>
      <c r="FK51" s="6"/>
      <c r="FL51" s="6"/>
      <c r="FM51" s="6">
        <f t="shared" si="603"/>
        <v>0</v>
      </c>
      <c r="FN51" s="6"/>
      <c r="FO51" s="6"/>
      <c r="FP51" s="6">
        <f t="shared" si="604"/>
        <v>0</v>
      </c>
      <c r="FQ51" s="6"/>
      <c r="FR51" s="6"/>
      <c r="FS51" s="6">
        <f t="shared" si="605"/>
        <v>0</v>
      </c>
      <c r="FT51" s="6"/>
      <c r="FU51" s="6"/>
      <c r="FV51" s="6">
        <f t="shared" si="606"/>
        <v>0</v>
      </c>
      <c r="FW51" s="6"/>
      <c r="FX51" s="6"/>
      <c r="FY51" s="6">
        <f t="shared" si="607"/>
        <v>0</v>
      </c>
      <c r="FZ51" s="6"/>
      <c r="GA51" s="6"/>
      <c r="GB51" s="6">
        <f t="shared" si="608"/>
        <v>0</v>
      </c>
      <c r="GC51" s="6"/>
      <c r="GD51" s="6"/>
      <c r="GE51" s="6">
        <f t="shared" si="609"/>
        <v>0</v>
      </c>
      <c r="GF51" s="6"/>
      <c r="GG51" s="6"/>
      <c r="GH51" s="6">
        <f t="shared" si="610"/>
        <v>0</v>
      </c>
      <c r="GI51" s="6"/>
      <c r="GJ51" s="6"/>
      <c r="GK51" s="6">
        <f t="shared" si="611"/>
        <v>0</v>
      </c>
      <c r="GL51" s="595">
        <f t="shared" si="612"/>
        <v>0</v>
      </c>
      <c r="GM51" s="595">
        <f t="shared" si="613"/>
        <v>0</v>
      </c>
      <c r="GN51" s="595">
        <f t="shared" si="614"/>
        <v>0</v>
      </c>
      <c r="GO51" s="7"/>
      <c r="GP51" s="7"/>
      <c r="GQ51" s="6">
        <f t="shared" si="615"/>
        <v>0</v>
      </c>
      <c r="GR51" s="7"/>
      <c r="GS51" s="7"/>
      <c r="GT51" s="6">
        <f t="shared" si="616"/>
        <v>0</v>
      </c>
      <c r="GU51" s="7"/>
      <c r="GV51" s="7"/>
      <c r="GW51" s="6">
        <f t="shared" si="617"/>
        <v>0</v>
      </c>
      <c r="GX51" s="10">
        <f>GL51+GO51+GR51+GU51</f>
        <v>0</v>
      </c>
      <c r="GY51" s="10">
        <f t="shared" si="618"/>
        <v>0</v>
      </c>
      <c r="GZ51" s="618">
        <f t="shared" si="618"/>
        <v>0</v>
      </c>
      <c r="HA51" s="626">
        <f>DR51+EV51+GX51</f>
        <v>0</v>
      </c>
      <c r="HB51" s="10">
        <f t="shared" si="619"/>
        <v>0</v>
      </c>
      <c r="HC51" s="113">
        <f t="shared" si="619"/>
        <v>0</v>
      </c>
    </row>
    <row r="52" spans="1:211" s="12" customFormat="1" x14ac:dyDescent="0.2">
      <c r="A52" s="121" t="s">
        <v>419</v>
      </c>
      <c r="B52" s="5">
        <f>B28+B40</f>
        <v>0</v>
      </c>
      <c r="C52" s="5">
        <f t="shared" ref="C52:BN52" si="620">C28+C40</f>
        <v>0</v>
      </c>
      <c r="D52" s="5">
        <f t="shared" si="620"/>
        <v>0</v>
      </c>
      <c r="E52" s="5">
        <f t="shared" si="620"/>
        <v>0</v>
      </c>
      <c r="F52" s="5">
        <f t="shared" si="620"/>
        <v>0</v>
      </c>
      <c r="G52" s="5">
        <f t="shared" ref="G52" si="621">G28+G40</f>
        <v>0</v>
      </c>
      <c r="H52" s="5">
        <f t="shared" si="620"/>
        <v>0</v>
      </c>
      <c r="I52" s="5">
        <f t="shared" si="620"/>
        <v>0</v>
      </c>
      <c r="J52" s="5">
        <f t="shared" ref="J52" si="622">J28+J40</f>
        <v>0</v>
      </c>
      <c r="K52" s="5">
        <f t="shared" si="620"/>
        <v>500</v>
      </c>
      <c r="L52" s="5">
        <f t="shared" si="620"/>
        <v>0</v>
      </c>
      <c r="M52" s="5">
        <f t="shared" ref="M52" si="623">M28+M40</f>
        <v>500</v>
      </c>
      <c r="N52" s="5">
        <f t="shared" si="620"/>
        <v>0</v>
      </c>
      <c r="O52" s="5">
        <f t="shared" si="620"/>
        <v>0</v>
      </c>
      <c r="P52" s="5">
        <f t="shared" ref="P52" si="624">P28+P40</f>
        <v>0</v>
      </c>
      <c r="Q52" s="5">
        <f t="shared" si="620"/>
        <v>0</v>
      </c>
      <c r="R52" s="5">
        <f t="shared" si="620"/>
        <v>0</v>
      </c>
      <c r="S52" s="5">
        <f t="shared" ref="S52" si="625">S28+S40</f>
        <v>0</v>
      </c>
      <c r="T52" s="5">
        <f t="shared" si="620"/>
        <v>0</v>
      </c>
      <c r="U52" s="5">
        <f t="shared" si="620"/>
        <v>0</v>
      </c>
      <c r="V52" s="5">
        <f t="shared" ref="V52" si="626">V28+V40</f>
        <v>0</v>
      </c>
      <c r="W52" s="5">
        <f t="shared" si="620"/>
        <v>0</v>
      </c>
      <c r="X52" s="5">
        <f t="shared" si="620"/>
        <v>0</v>
      </c>
      <c r="Y52" s="5">
        <f t="shared" ref="Y52" si="627">Y28+Y40</f>
        <v>0</v>
      </c>
      <c r="Z52" s="5">
        <f t="shared" si="620"/>
        <v>8467</v>
      </c>
      <c r="AA52" s="5">
        <f t="shared" si="620"/>
        <v>250000</v>
      </c>
      <c r="AB52" s="5">
        <f t="shared" ref="AB52" si="628">AB28+AB40</f>
        <v>258467</v>
      </c>
      <c r="AC52" s="5">
        <f t="shared" si="620"/>
        <v>84145</v>
      </c>
      <c r="AD52" s="5">
        <f t="shared" si="620"/>
        <v>0</v>
      </c>
      <c r="AE52" s="5">
        <f t="shared" ref="AE52" si="629">AE28+AE40</f>
        <v>84145</v>
      </c>
      <c r="AF52" s="5">
        <f t="shared" si="620"/>
        <v>0</v>
      </c>
      <c r="AG52" s="5">
        <f t="shared" si="620"/>
        <v>0</v>
      </c>
      <c r="AH52" s="5">
        <f t="shared" ref="AH52" si="630">AH28+AH40</f>
        <v>0</v>
      </c>
      <c r="AI52" s="5">
        <f t="shared" si="620"/>
        <v>0</v>
      </c>
      <c r="AJ52" s="5">
        <f t="shared" si="620"/>
        <v>1000</v>
      </c>
      <c r="AK52" s="5">
        <f t="shared" ref="AK52" si="631">AK28+AK40</f>
        <v>1000</v>
      </c>
      <c r="AL52" s="5">
        <f t="shared" si="620"/>
        <v>0</v>
      </c>
      <c r="AM52" s="5">
        <f t="shared" si="620"/>
        <v>0</v>
      </c>
      <c r="AN52" s="5">
        <f t="shared" ref="AN52" si="632">AN28+AN40</f>
        <v>0</v>
      </c>
      <c r="AO52" s="5">
        <f t="shared" si="620"/>
        <v>0</v>
      </c>
      <c r="AP52" s="5">
        <f t="shared" si="620"/>
        <v>0</v>
      </c>
      <c r="AQ52" s="5">
        <f t="shared" ref="AQ52" si="633">AQ28+AQ40</f>
        <v>0</v>
      </c>
      <c r="AR52" s="5">
        <f t="shared" si="620"/>
        <v>0</v>
      </c>
      <c r="AS52" s="5">
        <f t="shared" si="620"/>
        <v>0</v>
      </c>
      <c r="AT52" s="5">
        <f t="shared" ref="AT52" si="634">AT28+AT40</f>
        <v>0</v>
      </c>
      <c r="AU52" s="5">
        <f t="shared" si="620"/>
        <v>0</v>
      </c>
      <c r="AV52" s="5">
        <f t="shared" si="620"/>
        <v>0</v>
      </c>
      <c r="AW52" s="5">
        <f t="shared" ref="AW52" si="635">AW28+AW40</f>
        <v>0</v>
      </c>
      <c r="AX52" s="5">
        <f t="shared" si="620"/>
        <v>0</v>
      </c>
      <c r="AY52" s="5">
        <f t="shared" si="620"/>
        <v>0</v>
      </c>
      <c r="AZ52" s="5">
        <f t="shared" ref="AZ52" si="636">AZ28+AZ40</f>
        <v>0</v>
      </c>
      <c r="BA52" s="5">
        <f t="shared" si="620"/>
        <v>0</v>
      </c>
      <c r="BB52" s="5">
        <f t="shared" si="620"/>
        <v>0</v>
      </c>
      <c r="BC52" s="5">
        <f t="shared" ref="BC52" si="637">BC28+BC40</f>
        <v>0</v>
      </c>
      <c r="BD52" s="5">
        <f t="shared" si="620"/>
        <v>0</v>
      </c>
      <c r="BE52" s="5">
        <f t="shared" si="620"/>
        <v>0</v>
      </c>
      <c r="BF52" s="5">
        <f t="shared" ref="BF52" si="638">BF28+BF40</f>
        <v>0</v>
      </c>
      <c r="BG52" s="5">
        <f t="shared" si="620"/>
        <v>0</v>
      </c>
      <c r="BH52" s="5">
        <f t="shared" si="620"/>
        <v>0</v>
      </c>
      <c r="BI52" s="5">
        <f t="shared" ref="BI52" si="639">BI28+BI40</f>
        <v>0</v>
      </c>
      <c r="BJ52" s="5">
        <f t="shared" si="620"/>
        <v>0</v>
      </c>
      <c r="BK52" s="5">
        <f t="shared" si="620"/>
        <v>0</v>
      </c>
      <c r="BL52" s="5">
        <f t="shared" ref="BL52" si="640">BL28+BL40</f>
        <v>0</v>
      </c>
      <c r="BM52" s="5">
        <f t="shared" si="620"/>
        <v>9000</v>
      </c>
      <c r="BN52" s="5">
        <f t="shared" si="620"/>
        <v>0</v>
      </c>
      <c r="BO52" s="5">
        <f t="shared" ref="BO52" si="641">BO28+BO40</f>
        <v>9000</v>
      </c>
      <c r="BP52" s="5">
        <f t="shared" ref="BP52:DZ52" si="642">BP28+BP40</f>
        <v>170877</v>
      </c>
      <c r="BQ52" s="5">
        <f t="shared" si="642"/>
        <v>0</v>
      </c>
      <c r="BR52" s="5">
        <f t="shared" si="642"/>
        <v>170877</v>
      </c>
      <c r="BS52" s="5">
        <f t="shared" si="642"/>
        <v>65914</v>
      </c>
      <c r="BT52" s="5">
        <f t="shared" si="642"/>
        <v>0</v>
      </c>
      <c r="BU52" s="5">
        <f t="shared" si="642"/>
        <v>65914</v>
      </c>
      <c r="BV52" s="5">
        <f t="shared" si="642"/>
        <v>0</v>
      </c>
      <c r="BW52" s="5">
        <f t="shared" si="642"/>
        <v>0</v>
      </c>
      <c r="BX52" s="5">
        <f t="shared" si="642"/>
        <v>0</v>
      </c>
      <c r="BY52" s="5">
        <f t="shared" si="642"/>
        <v>6964</v>
      </c>
      <c r="BZ52" s="5">
        <f t="shared" si="642"/>
        <v>0</v>
      </c>
      <c r="CA52" s="5">
        <f t="shared" si="642"/>
        <v>6964</v>
      </c>
      <c r="CB52" s="5">
        <f t="shared" si="642"/>
        <v>0</v>
      </c>
      <c r="CC52" s="5">
        <f t="shared" si="642"/>
        <v>0</v>
      </c>
      <c r="CD52" s="5">
        <f t="shared" si="642"/>
        <v>0</v>
      </c>
      <c r="CE52" s="5">
        <f t="shared" si="642"/>
        <v>2399449</v>
      </c>
      <c r="CF52" s="5">
        <f t="shared" si="642"/>
        <v>-29101</v>
      </c>
      <c r="CG52" s="5">
        <f t="shared" si="642"/>
        <v>2370348</v>
      </c>
      <c r="CH52" s="5">
        <f t="shared" si="642"/>
        <v>0</v>
      </c>
      <c r="CI52" s="5">
        <f t="shared" si="642"/>
        <v>0</v>
      </c>
      <c r="CJ52" s="5">
        <f t="shared" si="642"/>
        <v>0</v>
      </c>
      <c r="CK52" s="5">
        <f t="shared" si="642"/>
        <v>0</v>
      </c>
      <c r="CL52" s="5">
        <f t="shared" si="642"/>
        <v>0</v>
      </c>
      <c r="CM52" s="5">
        <f t="shared" si="642"/>
        <v>0</v>
      </c>
      <c r="CN52" s="5">
        <f t="shared" si="642"/>
        <v>429169</v>
      </c>
      <c r="CO52" s="5">
        <f t="shared" si="642"/>
        <v>0</v>
      </c>
      <c r="CP52" s="5">
        <f t="shared" si="642"/>
        <v>429169</v>
      </c>
      <c r="CQ52" s="5">
        <f t="shared" si="642"/>
        <v>0</v>
      </c>
      <c r="CR52" s="5">
        <f t="shared" si="642"/>
        <v>0</v>
      </c>
      <c r="CS52" s="5">
        <f t="shared" si="642"/>
        <v>0</v>
      </c>
      <c r="CT52" s="5">
        <f t="shared" si="642"/>
        <v>0</v>
      </c>
      <c r="CU52" s="5">
        <f t="shared" si="642"/>
        <v>0</v>
      </c>
      <c r="CV52" s="5">
        <f t="shared" si="642"/>
        <v>0</v>
      </c>
      <c r="CW52" s="5">
        <f t="shared" si="642"/>
        <v>0</v>
      </c>
      <c r="CX52" s="5">
        <f t="shared" si="642"/>
        <v>0</v>
      </c>
      <c r="CY52" s="5">
        <f t="shared" si="642"/>
        <v>0</v>
      </c>
      <c r="CZ52" s="5">
        <f t="shared" si="642"/>
        <v>0</v>
      </c>
      <c r="DA52" s="5">
        <f t="shared" si="642"/>
        <v>0</v>
      </c>
      <c r="DB52" s="5">
        <f t="shared" si="642"/>
        <v>0</v>
      </c>
      <c r="DC52" s="5">
        <f t="shared" si="642"/>
        <v>240000</v>
      </c>
      <c r="DD52" s="5">
        <f t="shared" si="642"/>
        <v>0</v>
      </c>
      <c r="DE52" s="5">
        <f t="shared" si="642"/>
        <v>240000</v>
      </c>
      <c r="DF52" s="5">
        <f t="shared" si="642"/>
        <v>0</v>
      </c>
      <c r="DG52" s="5">
        <f t="shared" si="642"/>
        <v>0</v>
      </c>
      <c r="DH52" s="5">
        <f t="shared" si="642"/>
        <v>0</v>
      </c>
      <c r="DI52" s="5">
        <f t="shared" si="642"/>
        <v>0</v>
      </c>
      <c r="DJ52" s="5">
        <f t="shared" si="642"/>
        <v>11289</v>
      </c>
      <c r="DK52" s="5">
        <f t="shared" si="642"/>
        <v>11289</v>
      </c>
      <c r="DL52" s="5">
        <f t="shared" si="642"/>
        <v>0</v>
      </c>
      <c r="DM52" s="5">
        <f t="shared" si="642"/>
        <v>0</v>
      </c>
      <c r="DN52" s="5">
        <f t="shared" si="642"/>
        <v>0</v>
      </c>
      <c r="DO52" s="5">
        <f t="shared" si="642"/>
        <v>25897</v>
      </c>
      <c r="DP52" s="5">
        <f t="shared" si="642"/>
        <v>0</v>
      </c>
      <c r="DQ52" s="5">
        <f t="shared" si="642"/>
        <v>25897</v>
      </c>
      <c r="DR52" s="596">
        <f t="shared" si="642"/>
        <v>3440382</v>
      </c>
      <c r="DS52" s="596">
        <f t="shared" ref="DS52:DT52" si="643">DS28+DS40</f>
        <v>233188</v>
      </c>
      <c r="DT52" s="596">
        <f t="shared" si="643"/>
        <v>3673570</v>
      </c>
      <c r="DU52" s="5">
        <f t="shared" si="642"/>
        <v>0</v>
      </c>
      <c r="DV52" s="5">
        <f t="shared" si="642"/>
        <v>0</v>
      </c>
      <c r="DW52" s="5">
        <f t="shared" si="642"/>
        <v>0</v>
      </c>
      <c r="DX52" s="5">
        <f t="shared" si="642"/>
        <v>0</v>
      </c>
      <c r="DY52" s="5">
        <f t="shared" si="642"/>
        <v>0</v>
      </c>
      <c r="DZ52" s="5">
        <f t="shared" si="642"/>
        <v>0</v>
      </c>
      <c r="EA52" s="5">
        <f t="shared" ref="EA52:GL52" si="644">EA28+EA40</f>
        <v>0</v>
      </c>
      <c r="EB52" s="5">
        <f t="shared" si="644"/>
        <v>0</v>
      </c>
      <c r="EC52" s="5">
        <f t="shared" si="644"/>
        <v>0</v>
      </c>
      <c r="ED52" s="5">
        <f t="shared" si="644"/>
        <v>1428</v>
      </c>
      <c r="EE52" s="5">
        <f t="shared" si="644"/>
        <v>0</v>
      </c>
      <c r="EF52" s="5">
        <f t="shared" si="644"/>
        <v>1428</v>
      </c>
      <c r="EG52" s="5">
        <f t="shared" si="644"/>
        <v>0</v>
      </c>
      <c r="EH52" s="5">
        <f t="shared" si="644"/>
        <v>0</v>
      </c>
      <c r="EI52" s="5">
        <f t="shared" si="644"/>
        <v>0</v>
      </c>
      <c r="EJ52" s="5">
        <f t="shared" si="644"/>
        <v>625</v>
      </c>
      <c r="EK52" s="5">
        <f t="shared" si="644"/>
        <v>0</v>
      </c>
      <c r="EL52" s="5">
        <f t="shared" si="644"/>
        <v>625</v>
      </c>
      <c r="EM52" s="5">
        <f t="shared" si="644"/>
        <v>0</v>
      </c>
      <c r="EN52" s="5">
        <f t="shared" si="644"/>
        <v>0</v>
      </c>
      <c r="EO52" s="5">
        <f t="shared" si="644"/>
        <v>0</v>
      </c>
      <c r="EP52" s="5">
        <f t="shared" si="644"/>
        <v>22947</v>
      </c>
      <c r="EQ52" s="5">
        <f t="shared" si="644"/>
        <v>0</v>
      </c>
      <c r="ER52" s="5">
        <f t="shared" si="644"/>
        <v>22947</v>
      </c>
      <c r="ES52" s="5">
        <f t="shared" si="644"/>
        <v>7282</v>
      </c>
      <c r="ET52" s="5">
        <f t="shared" si="644"/>
        <v>0</v>
      </c>
      <c r="EU52" s="5">
        <f t="shared" si="644"/>
        <v>7282</v>
      </c>
      <c r="EV52" s="596">
        <f t="shared" si="644"/>
        <v>32282</v>
      </c>
      <c r="EW52" s="596">
        <f t="shared" ref="EW52:EX52" si="645">EW28+EW40</f>
        <v>0</v>
      </c>
      <c r="EX52" s="596">
        <f t="shared" si="645"/>
        <v>32282</v>
      </c>
      <c r="EY52" s="5">
        <f t="shared" si="644"/>
        <v>3000</v>
      </c>
      <c r="EZ52" s="5">
        <f t="shared" si="644"/>
        <v>0</v>
      </c>
      <c r="FA52" s="5">
        <f t="shared" si="644"/>
        <v>3000</v>
      </c>
      <c r="FB52" s="5">
        <f t="shared" si="644"/>
        <v>0</v>
      </c>
      <c r="FC52" s="5">
        <f t="shared" si="644"/>
        <v>0</v>
      </c>
      <c r="FD52" s="5">
        <f t="shared" si="644"/>
        <v>0</v>
      </c>
      <c r="FE52" s="5">
        <f t="shared" si="644"/>
        <v>0</v>
      </c>
      <c r="FF52" s="5">
        <f t="shared" si="644"/>
        <v>0</v>
      </c>
      <c r="FG52" s="5">
        <f t="shared" si="644"/>
        <v>0</v>
      </c>
      <c r="FH52" s="5">
        <f t="shared" si="644"/>
        <v>1097</v>
      </c>
      <c r="FI52" s="5">
        <f t="shared" si="644"/>
        <v>132</v>
      </c>
      <c r="FJ52" s="5">
        <f t="shared" si="644"/>
        <v>1229</v>
      </c>
      <c r="FK52" s="5">
        <f t="shared" si="644"/>
        <v>0</v>
      </c>
      <c r="FL52" s="5">
        <f t="shared" si="644"/>
        <v>0</v>
      </c>
      <c r="FM52" s="5">
        <f t="shared" si="644"/>
        <v>0</v>
      </c>
      <c r="FN52" s="5">
        <f t="shared" si="644"/>
        <v>10165</v>
      </c>
      <c r="FO52" s="5">
        <f t="shared" si="644"/>
        <v>0</v>
      </c>
      <c r="FP52" s="5">
        <f t="shared" si="644"/>
        <v>10165</v>
      </c>
      <c r="FQ52" s="5">
        <f t="shared" si="644"/>
        <v>426</v>
      </c>
      <c r="FR52" s="5">
        <f t="shared" si="644"/>
        <v>0</v>
      </c>
      <c r="FS52" s="5">
        <f t="shared" si="644"/>
        <v>426</v>
      </c>
      <c r="FT52" s="5">
        <f t="shared" si="644"/>
        <v>534</v>
      </c>
      <c r="FU52" s="5">
        <f t="shared" si="644"/>
        <v>0</v>
      </c>
      <c r="FV52" s="5">
        <f t="shared" si="644"/>
        <v>534</v>
      </c>
      <c r="FW52" s="5">
        <f t="shared" si="644"/>
        <v>0</v>
      </c>
      <c r="FX52" s="5">
        <f t="shared" si="644"/>
        <v>0</v>
      </c>
      <c r="FY52" s="5">
        <f t="shared" si="644"/>
        <v>0</v>
      </c>
      <c r="FZ52" s="5">
        <f t="shared" si="644"/>
        <v>0</v>
      </c>
      <c r="GA52" s="5">
        <f t="shared" si="644"/>
        <v>0</v>
      </c>
      <c r="GB52" s="5">
        <f t="shared" si="644"/>
        <v>0</v>
      </c>
      <c r="GC52" s="5">
        <f t="shared" si="644"/>
        <v>0</v>
      </c>
      <c r="GD52" s="5">
        <f t="shared" si="644"/>
        <v>0</v>
      </c>
      <c r="GE52" s="5">
        <f t="shared" si="644"/>
        <v>0</v>
      </c>
      <c r="GF52" s="5">
        <f t="shared" si="644"/>
        <v>0</v>
      </c>
      <c r="GG52" s="5">
        <f t="shared" si="644"/>
        <v>0</v>
      </c>
      <c r="GH52" s="5">
        <f t="shared" si="644"/>
        <v>0</v>
      </c>
      <c r="GI52" s="5">
        <f t="shared" si="644"/>
        <v>0</v>
      </c>
      <c r="GJ52" s="5">
        <f t="shared" si="644"/>
        <v>0</v>
      </c>
      <c r="GK52" s="5">
        <f t="shared" si="644"/>
        <v>0</v>
      </c>
      <c r="GL52" s="596">
        <f t="shared" si="644"/>
        <v>15222</v>
      </c>
      <c r="GM52" s="596">
        <f t="shared" ref="GM52:GN52" si="646">GM28+GM40</f>
        <v>132</v>
      </c>
      <c r="GN52" s="596">
        <f t="shared" si="646"/>
        <v>15354</v>
      </c>
      <c r="GO52" s="5">
        <f t="shared" ref="GO52:HA52" si="647">GO28+GO40</f>
        <v>57184</v>
      </c>
      <c r="GP52" s="5">
        <f t="shared" si="647"/>
        <v>1724</v>
      </c>
      <c r="GQ52" s="5">
        <f t="shared" si="647"/>
        <v>58908</v>
      </c>
      <c r="GR52" s="5">
        <f t="shared" si="647"/>
        <v>0</v>
      </c>
      <c r="GS52" s="5">
        <f t="shared" si="647"/>
        <v>0</v>
      </c>
      <c r="GT52" s="5">
        <f t="shared" si="647"/>
        <v>0</v>
      </c>
      <c r="GU52" s="5">
        <f t="shared" si="647"/>
        <v>0</v>
      </c>
      <c r="GV52" s="5">
        <f t="shared" si="647"/>
        <v>56</v>
      </c>
      <c r="GW52" s="5">
        <f t="shared" si="647"/>
        <v>56</v>
      </c>
      <c r="GX52" s="5">
        <f t="shared" si="647"/>
        <v>72406</v>
      </c>
      <c r="GY52" s="5">
        <f t="shared" ref="GY52:GZ52" si="648">GY28+GY40</f>
        <v>1912</v>
      </c>
      <c r="GZ52" s="619">
        <f t="shared" si="648"/>
        <v>74318</v>
      </c>
      <c r="HA52" s="627">
        <f t="shared" si="647"/>
        <v>3545070</v>
      </c>
      <c r="HB52" s="5">
        <f t="shared" ref="HB52:HC52" si="649">HB28+HB40</f>
        <v>235100</v>
      </c>
      <c r="HC52" s="115">
        <f t="shared" si="649"/>
        <v>3780170</v>
      </c>
    </row>
    <row r="53" spans="1:211" s="12" customFormat="1" x14ac:dyDescent="0.2">
      <c r="A53" s="121" t="s">
        <v>420</v>
      </c>
      <c r="B53" s="5">
        <f>B54+B58</f>
        <v>0</v>
      </c>
      <c r="C53" s="5">
        <f t="shared" ref="C53:BO53" si="650">C54+C58</f>
        <v>0</v>
      </c>
      <c r="D53" s="5">
        <f t="shared" si="650"/>
        <v>0</v>
      </c>
      <c r="E53" s="5">
        <f t="shared" si="650"/>
        <v>0</v>
      </c>
      <c r="F53" s="5">
        <f t="shared" si="650"/>
        <v>0</v>
      </c>
      <c r="G53" s="5">
        <f t="shared" si="650"/>
        <v>0</v>
      </c>
      <c r="H53" s="5">
        <f t="shared" si="650"/>
        <v>0</v>
      </c>
      <c r="I53" s="5">
        <f t="shared" si="650"/>
        <v>0</v>
      </c>
      <c r="J53" s="5">
        <f t="shared" si="650"/>
        <v>0</v>
      </c>
      <c r="K53" s="5">
        <f t="shared" si="650"/>
        <v>0</v>
      </c>
      <c r="L53" s="5">
        <f t="shared" si="650"/>
        <v>0</v>
      </c>
      <c r="M53" s="5">
        <f t="shared" si="650"/>
        <v>0</v>
      </c>
      <c r="N53" s="5">
        <f t="shared" si="650"/>
        <v>0</v>
      </c>
      <c r="O53" s="5">
        <f t="shared" si="650"/>
        <v>0</v>
      </c>
      <c r="P53" s="5">
        <f t="shared" si="650"/>
        <v>0</v>
      </c>
      <c r="Q53" s="5">
        <f t="shared" si="650"/>
        <v>0</v>
      </c>
      <c r="R53" s="5">
        <f t="shared" si="650"/>
        <v>0</v>
      </c>
      <c r="S53" s="5">
        <f t="shared" si="650"/>
        <v>0</v>
      </c>
      <c r="T53" s="5">
        <f t="shared" si="650"/>
        <v>0</v>
      </c>
      <c r="U53" s="5">
        <f t="shared" si="650"/>
        <v>0</v>
      </c>
      <c r="V53" s="5">
        <f t="shared" si="650"/>
        <v>0</v>
      </c>
      <c r="W53" s="5">
        <f t="shared" si="650"/>
        <v>0</v>
      </c>
      <c r="X53" s="5">
        <f t="shared" si="650"/>
        <v>0</v>
      </c>
      <c r="Y53" s="5">
        <f t="shared" si="650"/>
        <v>0</v>
      </c>
      <c r="Z53" s="5">
        <f t="shared" si="650"/>
        <v>564388</v>
      </c>
      <c r="AA53" s="5">
        <f t="shared" si="650"/>
        <v>19507</v>
      </c>
      <c r="AB53" s="5">
        <f t="shared" si="650"/>
        <v>583895</v>
      </c>
      <c r="AC53" s="5">
        <f t="shared" si="650"/>
        <v>0</v>
      </c>
      <c r="AD53" s="5">
        <f t="shared" si="650"/>
        <v>0</v>
      </c>
      <c r="AE53" s="5">
        <f t="shared" si="650"/>
        <v>0</v>
      </c>
      <c r="AF53" s="5">
        <f t="shared" si="650"/>
        <v>0</v>
      </c>
      <c r="AG53" s="5">
        <f t="shared" si="650"/>
        <v>0</v>
      </c>
      <c r="AH53" s="5">
        <f t="shared" si="650"/>
        <v>0</v>
      </c>
      <c r="AI53" s="5">
        <f t="shared" si="650"/>
        <v>0</v>
      </c>
      <c r="AJ53" s="5">
        <f t="shared" si="650"/>
        <v>0</v>
      </c>
      <c r="AK53" s="5">
        <f t="shared" si="650"/>
        <v>0</v>
      </c>
      <c r="AL53" s="5">
        <f t="shared" si="650"/>
        <v>0</v>
      </c>
      <c r="AM53" s="5">
        <f t="shared" si="650"/>
        <v>0</v>
      </c>
      <c r="AN53" s="5">
        <f t="shared" si="650"/>
        <v>0</v>
      </c>
      <c r="AO53" s="5">
        <f t="shared" si="650"/>
        <v>0</v>
      </c>
      <c r="AP53" s="5">
        <f t="shared" si="650"/>
        <v>0</v>
      </c>
      <c r="AQ53" s="5">
        <f t="shared" si="650"/>
        <v>0</v>
      </c>
      <c r="AR53" s="5">
        <f t="shared" si="650"/>
        <v>0</v>
      </c>
      <c r="AS53" s="5">
        <f t="shared" si="650"/>
        <v>0</v>
      </c>
      <c r="AT53" s="5">
        <f t="shared" si="650"/>
        <v>0</v>
      </c>
      <c r="AU53" s="5">
        <f t="shared" si="650"/>
        <v>0</v>
      </c>
      <c r="AV53" s="5">
        <f t="shared" si="650"/>
        <v>0</v>
      </c>
      <c r="AW53" s="5">
        <f t="shared" si="650"/>
        <v>0</v>
      </c>
      <c r="AX53" s="5">
        <f t="shared" si="650"/>
        <v>0</v>
      </c>
      <c r="AY53" s="5">
        <f t="shared" si="650"/>
        <v>0</v>
      </c>
      <c r="AZ53" s="5">
        <f t="shared" si="650"/>
        <v>0</v>
      </c>
      <c r="BA53" s="5">
        <f t="shared" si="650"/>
        <v>0</v>
      </c>
      <c r="BB53" s="5">
        <f t="shared" si="650"/>
        <v>0</v>
      </c>
      <c r="BC53" s="5">
        <f t="shared" si="650"/>
        <v>0</v>
      </c>
      <c r="BD53" s="5">
        <f t="shared" si="650"/>
        <v>0</v>
      </c>
      <c r="BE53" s="5">
        <f t="shared" si="650"/>
        <v>0</v>
      </c>
      <c r="BF53" s="5">
        <f t="shared" si="650"/>
        <v>0</v>
      </c>
      <c r="BG53" s="5">
        <f t="shared" si="650"/>
        <v>0</v>
      </c>
      <c r="BH53" s="5">
        <f t="shared" si="650"/>
        <v>0</v>
      </c>
      <c r="BI53" s="5">
        <f t="shared" si="650"/>
        <v>0</v>
      </c>
      <c r="BJ53" s="5">
        <f t="shared" si="650"/>
        <v>0</v>
      </c>
      <c r="BK53" s="5">
        <f t="shared" si="650"/>
        <v>0</v>
      </c>
      <c r="BL53" s="5">
        <f t="shared" si="650"/>
        <v>0</v>
      </c>
      <c r="BM53" s="5">
        <f t="shared" si="650"/>
        <v>0</v>
      </c>
      <c r="BN53" s="5">
        <f t="shared" si="650"/>
        <v>0</v>
      </c>
      <c r="BO53" s="5">
        <f t="shared" si="650"/>
        <v>0</v>
      </c>
      <c r="BP53" s="5">
        <f t="shared" ref="BP53:DZ53" si="651">BP54+BP58</f>
        <v>0</v>
      </c>
      <c r="BQ53" s="5">
        <f t="shared" si="651"/>
        <v>0</v>
      </c>
      <c r="BR53" s="5">
        <f t="shared" si="651"/>
        <v>0</v>
      </c>
      <c r="BS53" s="5">
        <f t="shared" si="651"/>
        <v>0</v>
      </c>
      <c r="BT53" s="5">
        <f t="shared" si="651"/>
        <v>0</v>
      </c>
      <c r="BU53" s="5">
        <f t="shared" si="651"/>
        <v>0</v>
      </c>
      <c r="BV53" s="5">
        <f t="shared" si="651"/>
        <v>0</v>
      </c>
      <c r="BW53" s="5">
        <f t="shared" si="651"/>
        <v>0</v>
      </c>
      <c r="BX53" s="5">
        <f t="shared" si="651"/>
        <v>0</v>
      </c>
      <c r="BY53" s="5">
        <f t="shared" si="651"/>
        <v>0</v>
      </c>
      <c r="BZ53" s="5">
        <f t="shared" si="651"/>
        <v>0</v>
      </c>
      <c r="CA53" s="5">
        <f t="shared" si="651"/>
        <v>0</v>
      </c>
      <c r="CB53" s="5">
        <f t="shared" si="651"/>
        <v>0</v>
      </c>
      <c r="CC53" s="5">
        <f t="shared" si="651"/>
        <v>0</v>
      </c>
      <c r="CD53" s="5">
        <f t="shared" si="651"/>
        <v>0</v>
      </c>
      <c r="CE53" s="5">
        <f t="shared" si="651"/>
        <v>0</v>
      </c>
      <c r="CF53" s="5">
        <f t="shared" si="651"/>
        <v>0</v>
      </c>
      <c r="CG53" s="5">
        <f t="shared" si="651"/>
        <v>0</v>
      </c>
      <c r="CH53" s="5">
        <f t="shared" si="651"/>
        <v>0</v>
      </c>
      <c r="CI53" s="5">
        <f t="shared" si="651"/>
        <v>0</v>
      </c>
      <c r="CJ53" s="5">
        <f t="shared" si="651"/>
        <v>0</v>
      </c>
      <c r="CK53" s="5">
        <f t="shared" si="651"/>
        <v>0</v>
      </c>
      <c r="CL53" s="5">
        <f t="shared" si="651"/>
        <v>0</v>
      </c>
      <c r="CM53" s="5">
        <f t="shared" si="651"/>
        <v>0</v>
      </c>
      <c r="CN53" s="5">
        <f t="shared" si="651"/>
        <v>0</v>
      </c>
      <c r="CO53" s="5">
        <f t="shared" si="651"/>
        <v>0</v>
      </c>
      <c r="CP53" s="5">
        <f t="shared" si="651"/>
        <v>0</v>
      </c>
      <c r="CQ53" s="5">
        <f t="shared" si="651"/>
        <v>0</v>
      </c>
      <c r="CR53" s="5">
        <f t="shared" si="651"/>
        <v>0</v>
      </c>
      <c r="CS53" s="5">
        <f t="shared" si="651"/>
        <v>0</v>
      </c>
      <c r="CT53" s="5">
        <f t="shared" si="651"/>
        <v>0</v>
      </c>
      <c r="CU53" s="5">
        <f t="shared" si="651"/>
        <v>0</v>
      </c>
      <c r="CV53" s="5">
        <f t="shared" si="651"/>
        <v>0</v>
      </c>
      <c r="CW53" s="5">
        <f t="shared" si="651"/>
        <v>0</v>
      </c>
      <c r="CX53" s="5">
        <f t="shared" si="651"/>
        <v>0</v>
      </c>
      <c r="CY53" s="5">
        <f t="shared" si="651"/>
        <v>0</v>
      </c>
      <c r="CZ53" s="5">
        <f t="shared" si="651"/>
        <v>0</v>
      </c>
      <c r="DA53" s="5">
        <f t="shared" si="651"/>
        <v>0</v>
      </c>
      <c r="DB53" s="5">
        <f t="shared" si="651"/>
        <v>0</v>
      </c>
      <c r="DC53" s="5">
        <f t="shared" si="651"/>
        <v>0</v>
      </c>
      <c r="DD53" s="5">
        <f t="shared" si="651"/>
        <v>0</v>
      </c>
      <c r="DE53" s="5">
        <f t="shared" si="651"/>
        <v>0</v>
      </c>
      <c r="DF53" s="5">
        <f t="shared" si="651"/>
        <v>0</v>
      </c>
      <c r="DG53" s="5">
        <f t="shared" si="651"/>
        <v>0</v>
      </c>
      <c r="DH53" s="5">
        <f t="shared" si="651"/>
        <v>0</v>
      </c>
      <c r="DI53" s="5">
        <f t="shared" si="651"/>
        <v>0</v>
      </c>
      <c r="DJ53" s="5">
        <f t="shared" si="651"/>
        <v>0</v>
      </c>
      <c r="DK53" s="5">
        <f t="shared" si="651"/>
        <v>0</v>
      </c>
      <c r="DL53" s="5">
        <f t="shared" si="651"/>
        <v>0</v>
      </c>
      <c r="DM53" s="5">
        <f t="shared" si="651"/>
        <v>0</v>
      </c>
      <c r="DN53" s="5">
        <f t="shared" si="651"/>
        <v>0</v>
      </c>
      <c r="DO53" s="5">
        <f t="shared" si="651"/>
        <v>0</v>
      </c>
      <c r="DP53" s="5">
        <f t="shared" si="651"/>
        <v>0</v>
      </c>
      <c r="DQ53" s="5">
        <f t="shared" si="651"/>
        <v>0</v>
      </c>
      <c r="DR53" s="596">
        <f t="shared" si="651"/>
        <v>564388</v>
      </c>
      <c r="DS53" s="596">
        <f t="shared" ref="DS53" si="652">DS54+DS58</f>
        <v>19507</v>
      </c>
      <c r="DT53" s="596">
        <f t="shared" ref="DT53" si="653">DT54+DT58</f>
        <v>583895</v>
      </c>
      <c r="DU53" s="5">
        <f t="shared" si="651"/>
        <v>0</v>
      </c>
      <c r="DV53" s="5">
        <f t="shared" si="651"/>
        <v>0</v>
      </c>
      <c r="DW53" s="5">
        <f t="shared" si="651"/>
        <v>0</v>
      </c>
      <c r="DX53" s="5">
        <f t="shared" si="651"/>
        <v>0</v>
      </c>
      <c r="DY53" s="5">
        <f t="shared" si="651"/>
        <v>0</v>
      </c>
      <c r="DZ53" s="5">
        <f t="shared" si="651"/>
        <v>0</v>
      </c>
      <c r="EA53" s="5">
        <f t="shared" ref="EA53:GL53" si="654">EA54+EA58</f>
        <v>0</v>
      </c>
      <c r="EB53" s="5">
        <f t="shared" si="654"/>
        <v>0</v>
      </c>
      <c r="EC53" s="5">
        <f t="shared" si="654"/>
        <v>0</v>
      </c>
      <c r="ED53" s="5">
        <f t="shared" si="654"/>
        <v>0</v>
      </c>
      <c r="EE53" s="5">
        <f t="shared" si="654"/>
        <v>0</v>
      </c>
      <c r="EF53" s="5">
        <f t="shared" si="654"/>
        <v>0</v>
      </c>
      <c r="EG53" s="5">
        <f t="shared" si="654"/>
        <v>0</v>
      </c>
      <c r="EH53" s="5">
        <f t="shared" si="654"/>
        <v>0</v>
      </c>
      <c r="EI53" s="5">
        <f t="shared" si="654"/>
        <v>0</v>
      </c>
      <c r="EJ53" s="5">
        <f t="shared" si="654"/>
        <v>0</v>
      </c>
      <c r="EK53" s="5">
        <f t="shared" si="654"/>
        <v>0</v>
      </c>
      <c r="EL53" s="5">
        <f t="shared" si="654"/>
        <v>0</v>
      </c>
      <c r="EM53" s="5">
        <f t="shared" si="654"/>
        <v>0</v>
      </c>
      <c r="EN53" s="5">
        <f t="shared" si="654"/>
        <v>0</v>
      </c>
      <c r="EO53" s="5">
        <f t="shared" si="654"/>
        <v>0</v>
      </c>
      <c r="EP53" s="5">
        <f t="shared" si="654"/>
        <v>0</v>
      </c>
      <c r="EQ53" s="5">
        <f t="shared" si="654"/>
        <v>0</v>
      </c>
      <c r="ER53" s="5">
        <f t="shared" si="654"/>
        <v>0</v>
      </c>
      <c r="ES53" s="5">
        <f t="shared" si="654"/>
        <v>0</v>
      </c>
      <c r="ET53" s="5">
        <f t="shared" si="654"/>
        <v>0</v>
      </c>
      <c r="EU53" s="5">
        <f t="shared" si="654"/>
        <v>0</v>
      </c>
      <c r="EV53" s="596">
        <f t="shared" si="654"/>
        <v>0</v>
      </c>
      <c r="EW53" s="596">
        <f t="shared" ref="EW53:EX53" si="655">EW54+EW58</f>
        <v>0</v>
      </c>
      <c r="EX53" s="596">
        <f t="shared" si="655"/>
        <v>0</v>
      </c>
      <c r="EY53" s="5">
        <f t="shared" si="654"/>
        <v>0</v>
      </c>
      <c r="EZ53" s="5">
        <f t="shared" si="654"/>
        <v>0</v>
      </c>
      <c r="FA53" s="5">
        <f t="shared" si="654"/>
        <v>0</v>
      </c>
      <c r="FB53" s="5">
        <f t="shared" si="654"/>
        <v>0</v>
      </c>
      <c r="FC53" s="5">
        <f t="shared" si="654"/>
        <v>0</v>
      </c>
      <c r="FD53" s="5">
        <f t="shared" si="654"/>
        <v>0</v>
      </c>
      <c r="FE53" s="5">
        <f t="shared" si="654"/>
        <v>0</v>
      </c>
      <c r="FF53" s="5">
        <f t="shared" si="654"/>
        <v>0</v>
      </c>
      <c r="FG53" s="5">
        <f t="shared" si="654"/>
        <v>0</v>
      </c>
      <c r="FH53" s="5">
        <f t="shared" si="654"/>
        <v>0</v>
      </c>
      <c r="FI53" s="5">
        <f t="shared" si="654"/>
        <v>0</v>
      </c>
      <c r="FJ53" s="5">
        <f t="shared" si="654"/>
        <v>0</v>
      </c>
      <c r="FK53" s="5">
        <f t="shared" si="654"/>
        <v>0</v>
      </c>
      <c r="FL53" s="5">
        <f t="shared" si="654"/>
        <v>0</v>
      </c>
      <c r="FM53" s="5">
        <f t="shared" si="654"/>
        <v>0</v>
      </c>
      <c r="FN53" s="5">
        <f t="shared" si="654"/>
        <v>0</v>
      </c>
      <c r="FO53" s="5">
        <f t="shared" si="654"/>
        <v>0</v>
      </c>
      <c r="FP53" s="5">
        <f t="shared" si="654"/>
        <v>0</v>
      </c>
      <c r="FQ53" s="5">
        <f t="shared" si="654"/>
        <v>0</v>
      </c>
      <c r="FR53" s="5">
        <f t="shared" si="654"/>
        <v>0</v>
      </c>
      <c r="FS53" s="5">
        <f t="shared" si="654"/>
        <v>0</v>
      </c>
      <c r="FT53" s="5">
        <f t="shared" si="654"/>
        <v>0</v>
      </c>
      <c r="FU53" s="5">
        <f t="shared" si="654"/>
        <v>0</v>
      </c>
      <c r="FV53" s="5">
        <f t="shared" si="654"/>
        <v>0</v>
      </c>
      <c r="FW53" s="5">
        <f t="shared" si="654"/>
        <v>0</v>
      </c>
      <c r="FX53" s="5">
        <f t="shared" si="654"/>
        <v>0</v>
      </c>
      <c r="FY53" s="5">
        <f t="shared" si="654"/>
        <v>0</v>
      </c>
      <c r="FZ53" s="5">
        <f t="shared" si="654"/>
        <v>0</v>
      </c>
      <c r="GA53" s="5">
        <f t="shared" si="654"/>
        <v>0</v>
      </c>
      <c r="GB53" s="5">
        <f t="shared" si="654"/>
        <v>0</v>
      </c>
      <c r="GC53" s="5">
        <f t="shared" si="654"/>
        <v>0</v>
      </c>
      <c r="GD53" s="5">
        <f t="shared" si="654"/>
        <v>0</v>
      </c>
      <c r="GE53" s="5">
        <f t="shared" si="654"/>
        <v>0</v>
      </c>
      <c r="GF53" s="5">
        <f t="shared" si="654"/>
        <v>0</v>
      </c>
      <c r="GG53" s="5">
        <f t="shared" si="654"/>
        <v>0</v>
      </c>
      <c r="GH53" s="5">
        <f t="shared" si="654"/>
        <v>0</v>
      </c>
      <c r="GI53" s="5">
        <f t="shared" si="654"/>
        <v>0</v>
      </c>
      <c r="GJ53" s="5">
        <f t="shared" si="654"/>
        <v>0</v>
      </c>
      <c r="GK53" s="5">
        <f t="shared" si="654"/>
        <v>0</v>
      </c>
      <c r="GL53" s="596">
        <f t="shared" si="654"/>
        <v>0</v>
      </c>
      <c r="GM53" s="596">
        <f t="shared" ref="GM53:GN53" si="656">GM54+GM58</f>
        <v>0</v>
      </c>
      <c r="GN53" s="596">
        <f t="shared" si="656"/>
        <v>0</v>
      </c>
      <c r="GO53" s="5">
        <f t="shared" ref="GO53:HA53" si="657">GO54+GO58</f>
        <v>0</v>
      </c>
      <c r="GP53" s="5">
        <f t="shared" si="657"/>
        <v>0</v>
      </c>
      <c r="GQ53" s="5">
        <f t="shared" si="657"/>
        <v>0</v>
      </c>
      <c r="GR53" s="5">
        <f t="shared" si="657"/>
        <v>0</v>
      </c>
      <c r="GS53" s="5">
        <f t="shared" si="657"/>
        <v>0</v>
      </c>
      <c r="GT53" s="5">
        <f t="shared" si="657"/>
        <v>0</v>
      </c>
      <c r="GU53" s="5">
        <f t="shared" si="657"/>
        <v>0</v>
      </c>
      <c r="GV53" s="5">
        <f t="shared" si="657"/>
        <v>0</v>
      </c>
      <c r="GW53" s="5">
        <f t="shared" si="657"/>
        <v>0</v>
      </c>
      <c r="GX53" s="5">
        <f t="shared" si="657"/>
        <v>0</v>
      </c>
      <c r="GY53" s="5">
        <f t="shared" ref="GY53" si="658">GY54+GY58</f>
        <v>0</v>
      </c>
      <c r="GZ53" s="619">
        <f t="shared" ref="GZ53" si="659">GZ54+GZ58</f>
        <v>0</v>
      </c>
      <c r="HA53" s="627">
        <f t="shared" si="657"/>
        <v>564388</v>
      </c>
      <c r="HB53" s="5">
        <f t="shared" ref="HB53" si="660">HB54+HB58</f>
        <v>19507</v>
      </c>
      <c r="HC53" s="115">
        <f t="shared" ref="HC53" si="661">HC54+HC58</f>
        <v>583895</v>
      </c>
    </row>
    <row r="54" spans="1:211" s="12" customFormat="1" x14ac:dyDescent="0.2">
      <c r="A54" s="121" t="s">
        <v>421</v>
      </c>
      <c r="B54" s="5">
        <f>B55+B56+B57</f>
        <v>0</v>
      </c>
      <c r="C54" s="5">
        <f t="shared" ref="C54:BO54" si="662">C55+C56+C57</f>
        <v>0</v>
      </c>
      <c r="D54" s="5">
        <f t="shared" si="662"/>
        <v>0</v>
      </c>
      <c r="E54" s="5">
        <f t="shared" si="662"/>
        <v>0</v>
      </c>
      <c r="F54" s="5">
        <f t="shared" si="662"/>
        <v>0</v>
      </c>
      <c r="G54" s="5">
        <f t="shared" si="662"/>
        <v>0</v>
      </c>
      <c r="H54" s="5">
        <f t="shared" si="662"/>
        <v>0</v>
      </c>
      <c r="I54" s="5">
        <f t="shared" si="662"/>
        <v>0</v>
      </c>
      <c r="J54" s="5">
        <f t="shared" si="662"/>
        <v>0</v>
      </c>
      <c r="K54" s="5">
        <f t="shared" si="662"/>
        <v>0</v>
      </c>
      <c r="L54" s="5">
        <f t="shared" si="662"/>
        <v>0</v>
      </c>
      <c r="M54" s="5">
        <f t="shared" si="662"/>
        <v>0</v>
      </c>
      <c r="N54" s="5">
        <f t="shared" si="662"/>
        <v>0</v>
      </c>
      <c r="O54" s="5">
        <f t="shared" si="662"/>
        <v>0</v>
      </c>
      <c r="P54" s="5">
        <f t="shared" si="662"/>
        <v>0</v>
      </c>
      <c r="Q54" s="5">
        <f t="shared" si="662"/>
        <v>0</v>
      </c>
      <c r="R54" s="5">
        <f t="shared" si="662"/>
        <v>0</v>
      </c>
      <c r="S54" s="5">
        <f t="shared" si="662"/>
        <v>0</v>
      </c>
      <c r="T54" s="5">
        <f t="shared" si="662"/>
        <v>0</v>
      </c>
      <c r="U54" s="5">
        <f t="shared" si="662"/>
        <v>0</v>
      </c>
      <c r="V54" s="5">
        <f t="shared" si="662"/>
        <v>0</v>
      </c>
      <c r="W54" s="5">
        <f t="shared" si="662"/>
        <v>0</v>
      </c>
      <c r="X54" s="5">
        <f t="shared" si="662"/>
        <v>0</v>
      </c>
      <c r="Y54" s="5">
        <f t="shared" si="662"/>
        <v>0</v>
      </c>
      <c r="Z54" s="5">
        <f t="shared" si="662"/>
        <v>553214</v>
      </c>
      <c r="AA54" s="5">
        <f t="shared" si="662"/>
        <v>17731</v>
      </c>
      <c r="AB54" s="5">
        <f t="shared" si="662"/>
        <v>570945</v>
      </c>
      <c r="AC54" s="5">
        <f t="shared" si="662"/>
        <v>0</v>
      </c>
      <c r="AD54" s="5">
        <f t="shared" si="662"/>
        <v>0</v>
      </c>
      <c r="AE54" s="5">
        <f t="shared" si="662"/>
        <v>0</v>
      </c>
      <c r="AF54" s="5">
        <f t="shared" si="662"/>
        <v>0</v>
      </c>
      <c r="AG54" s="5">
        <f t="shared" si="662"/>
        <v>0</v>
      </c>
      <c r="AH54" s="5">
        <f t="shared" si="662"/>
        <v>0</v>
      </c>
      <c r="AI54" s="5">
        <f t="shared" si="662"/>
        <v>0</v>
      </c>
      <c r="AJ54" s="5">
        <f t="shared" si="662"/>
        <v>0</v>
      </c>
      <c r="AK54" s="5">
        <f t="shared" si="662"/>
        <v>0</v>
      </c>
      <c r="AL54" s="5">
        <f t="shared" si="662"/>
        <v>0</v>
      </c>
      <c r="AM54" s="5">
        <f t="shared" si="662"/>
        <v>0</v>
      </c>
      <c r="AN54" s="5">
        <f t="shared" si="662"/>
        <v>0</v>
      </c>
      <c r="AO54" s="5">
        <f t="shared" si="662"/>
        <v>0</v>
      </c>
      <c r="AP54" s="5">
        <f t="shared" si="662"/>
        <v>0</v>
      </c>
      <c r="AQ54" s="5">
        <f t="shared" si="662"/>
        <v>0</v>
      </c>
      <c r="AR54" s="5">
        <f t="shared" si="662"/>
        <v>0</v>
      </c>
      <c r="AS54" s="5">
        <f t="shared" si="662"/>
        <v>0</v>
      </c>
      <c r="AT54" s="5">
        <f t="shared" si="662"/>
        <v>0</v>
      </c>
      <c r="AU54" s="5">
        <f t="shared" si="662"/>
        <v>0</v>
      </c>
      <c r="AV54" s="5">
        <f t="shared" si="662"/>
        <v>0</v>
      </c>
      <c r="AW54" s="5">
        <f t="shared" si="662"/>
        <v>0</v>
      </c>
      <c r="AX54" s="5">
        <f t="shared" si="662"/>
        <v>0</v>
      </c>
      <c r="AY54" s="5">
        <f t="shared" si="662"/>
        <v>0</v>
      </c>
      <c r="AZ54" s="5">
        <f t="shared" si="662"/>
        <v>0</v>
      </c>
      <c r="BA54" s="5">
        <f t="shared" si="662"/>
        <v>0</v>
      </c>
      <c r="BB54" s="5">
        <f t="shared" si="662"/>
        <v>0</v>
      </c>
      <c r="BC54" s="5">
        <f t="shared" si="662"/>
        <v>0</v>
      </c>
      <c r="BD54" s="5">
        <f t="shared" si="662"/>
        <v>0</v>
      </c>
      <c r="BE54" s="5">
        <f t="shared" si="662"/>
        <v>0</v>
      </c>
      <c r="BF54" s="5">
        <f t="shared" si="662"/>
        <v>0</v>
      </c>
      <c r="BG54" s="5">
        <f t="shared" si="662"/>
        <v>0</v>
      </c>
      <c r="BH54" s="5">
        <f t="shared" si="662"/>
        <v>0</v>
      </c>
      <c r="BI54" s="5">
        <f t="shared" si="662"/>
        <v>0</v>
      </c>
      <c r="BJ54" s="5">
        <f t="shared" si="662"/>
        <v>0</v>
      </c>
      <c r="BK54" s="5">
        <f t="shared" si="662"/>
        <v>0</v>
      </c>
      <c r="BL54" s="5">
        <f t="shared" si="662"/>
        <v>0</v>
      </c>
      <c r="BM54" s="5">
        <f t="shared" si="662"/>
        <v>0</v>
      </c>
      <c r="BN54" s="5">
        <f t="shared" si="662"/>
        <v>0</v>
      </c>
      <c r="BO54" s="5">
        <f t="shared" si="662"/>
        <v>0</v>
      </c>
      <c r="BP54" s="5">
        <f t="shared" ref="BP54:DZ54" si="663">BP55+BP56+BP57</f>
        <v>0</v>
      </c>
      <c r="BQ54" s="5">
        <f t="shared" si="663"/>
        <v>0</v>
      </c>
      <c r="BR54" s="5">
        <f t="shared" si="663"/>
        <v>0</v>
      </c>
      <c r="BS54" s="5">
        <f t="shared" si="663"/>
        <v>0</v>
      </c>
      <c r="BT54" s="5">
        <f t="shared" si="663"/>
        <v>0</v>
      </c>
      <c r="BU54" s="5">
        <f t="shared" si="663"/>
        <v>0</v>
      </c>
      <c r="BV54" s="5">
        <f t="shared" si="663"/>
        <v>0</v>
      </c>
      <c r="BW54" s="5">
        <f t="shared" si="663"/>
        <v>0</v>
      </c>
      <c r="BX54" s="5">
        <f t="shared" si="663"/>
        <v>0</v>
      </c>
      <c r="BY54" s="5">
        <f t="shared" si="663"/>
        <v>0</v>
      </c>
      <c r="BZ54" s="5">
        <f t="shared" si="663"/>
        <v>0</v>
      </c>
      <c r="CA54" s="5">
        <f t="shared" si="663"/>
        <v>0</v>
      </c>
      <c r="CB54" s="5">
        <f t="shared" si="663"/>
        <v>0</v>
      </c>
      <c r="CC54" s="5">
        <f t="shared" si="663"/>
        <v>0</v>
      </c>
      <c r="CD54" s="5">
        <f t="shared" si="663"/>
        <v>0</v>
      </c>
      <c r="CE54" s="5">
        <f t="shared" si="663"/>
        <v>0</v>
      </c>
      <c r="CF54" s="5">
        <f t="shared" si="663"/>
        <v>0</v>
      </c>
      <c r="CG54" s="5">
        <f t="shared" si="663"/>
        <v>0</v>
      </c>
      <c r="CH54" s="5">
        <f t="shared" si="663"/>
        <v>0</v>
      </c>
      <c r="CI54" s="5">
        <f t="shared" si="663"/>
        <v>0</v>
      </c>
      <c r="CJ54" s="5">
        <f t="shared" si="663"/>
        <v>0</v>
      </c>
      <c r="CK54" s="5">
        <f t="shared" si="663"/>
        <v>0</v>
      </c>
      <c r="CL54" s="5">
        <f t="shared" si="663"/>
        <v>0</v>
      </c>
      <c r="CM54" s="5">
        <f t="shared" si="663"/>
        <v>0</v>
      </c>
      <c r="CN54" s="5">
        <f t="shared" si="663"/>
        <v>0</v>
      </c>
      <c r="CO54" s="5">
        <f t="shared" si="663"/>
        <v>0</v>
      </c>
      <c r="CP54" s="5">
        <f t="shared" si="663"/>
        <v>0</v>
      </c>
      <c r="CQ54" s="5">
        <f t="shared" si="663"/>
        <v>0</v>
      </c>
      <c r="CR54" s="5">
        <f t="shared" si="663"/>
        <v>0</v>
      </c>
      <c r="CS54" s="5">
        <f t="shared" si="663"/>
        <v>0</v>
      </c>
      <c r="CT54" s="5">
        <f t="shared" si="663"/>
        <v>0</v>
      </c>
      <c r="CU54" s="5">
        <f t="shared" si="663"/>
        <v>0</v>
      </c>
      <c r="CV54" s="5">
        <f t="shared" si="663"/>
        <v>0</v>
      </c>
      <c r="CW54" s="5">
        <f t="shared" si="663"/>
        <v>0</v>
      </c>
      <c r="CX54" s="5">
        <f t="shared" si="663"/>
        <v>0</v>
      </c>
      <c r="CY54" s="5">
        <f t="shared" si="663"/>
        <v>0</v>
      </c>
      <c r="CZ54" s="5">
        <f t="shared" si="663"/>
        <v>0</v>
      </c>
      <c r="DA54" s="5">
        <f t="shared" si="663"/>
        <v>0</v>
      </c>
      <c r="DB54" s="5">
        <f t="shared" si="663"/>
        <v>0</v>
      </c>
      <c r="DC54" s="5">
        <f t="shared" si="663"/>
        <v>0</v>
      </c>
      <c r="DD54" s="5">
        <f t="shared" si="663"/>
        <v>0</v>
      </c>
      <c r="DE54" s="5">
        <f t="shared" si="663"/>
        <v>0</v>
      </c>
      <c r="DF54" s="5">
        <f t="shared" si="663"/>
        <v>0</v>
      </c>
      <c r="DG54" s="5">
        <f t="shared" si="663"/>
        <v>0</v>
      </c>
      <c r="DH54" s="5">
        <f t="shared" si="663"/>
        <v>0</v>
      </c>
      <c r="DI54" s="5">
        <f t="shared" si="663"/>
        <v>0</v>
      </c>
      <c r="DJ54" s="5">
        <f t="shared" si="663"/>
        <v>0</v>
      </c>
      <c r="DK54" s="5">
        <f t="shared" si="663"/>
        <v>0</v>
      </c>
      <c r="DL54" s="5">
        <f t="shared" si="663"/>
        <v>0</v>
      </c>
      <c r="DM54" s="5">
        <f t="shared" si="663"/>
        <v>0</v>
      </c>
      <c r="DN54" s="5">
        <f t="shared" si="663"/>
        <v>0</v>
      </c>
      <c r="DO54" s="5">
        <f t="shared" si="663"/>
        <v>0</v>
      </c>
      <c r="DP54" s="5">
        <f t="shared" si="663"/>
        <v>0</v>
      </c>
      <c r="DQ54" s="5">
        <f t="shared" si="663"/>
        <v>0</v>
      </c>
      <c r="DR54" s="596">
        <f t="shared" si="663"/>
        <v>553214</v>
      </c>
      <c r="DS54" s="596">
        <f t="shared" ref="DS54" si="664">DS55+DS56+DS57</f>
        <v>17731</v>
      </c>
      <c r="DT54" s="596">
        <f t="shared" ref="DT54" si="665">DT55+DT56+DT57</f>
        <v>570945</v>
      </c>
      <c r="DU54" s="5">
        <f t="shared" si="663"/>
        <v>0</v>
      </c>
      <c r="DV54" s="5">
        <f t="shared" si="663"/>
        <v>0</v>
      </c>
      <c r="DW54" s="5">
        <f t="shared" si="663"/>
        <v>0</v>
      </c>
      <c r="DX54" s="5">
        <f t="shared" si="663"/>
        <v>0</v>
      </c>
      <c r="DY54" s="5">
        <f t="shared" si="663"/>
        <v>0</v>
      </c>
      <c r="DZ54" s="5">
        <f t="shared" si="663"/>
        <v>0</v>
      </c>
      <c r="EA54" s="5">
        <f t="shared" ref="EA54:GL54" si="666">EA55+EA56+EA57</f>
        <v>0</v>
      </c>
      <c r="EB54" s="5">
        <f t="shared" si="666"/>
        <v>0</v>
      </c>
      <c r="EC54" s="5">
        <f t="shared" si="666"/>
        <v>0</v>
      </c>
      <c r="ED54" s="5">
        <f t="shared" si="666"/>
        <v>0</v>
      </c>
      <c r="EE54" s="5">
        <f t="shared" si="666"/>
        <v>0</v>
      </c>
      <c r="EF54" s="5">
        <f t="shared" si="666"/>
        <v>0</v>
      </c>
      <c r="EG54" s="5">
        <f t="shared" si="666"/>
        <v>0</v>
      </c>
      <c r="EH54" s="5">
        <f t="shared" si="666"/>
        <v>0</v>
      </c>
      <c r="EI54" s="5">
        <f t="shared" si="666"/>
        <v>0</v>
      </c>
      <c r="EJ54" s="5">
        <f t="shared" si="666"/>
        <v>0</v>
      </c>
      <c r="EK54" s="5">
        <f t="shared" si="666"/>
        <v>0</v>
      </c>
      <c r="EL54" s="5">
        <f t="shared" si="666"/>
        <v>0</v>
      </c>
      <c r="EM54" s="5">
        <f t="shared" si="666"/>
        <v>0</v>
      </c>
      <c r="EN54" s="5">
        <f t="shared" si="666"/>
        <v>0</v>
      </c>
      <c r="EO54" s="5">
        <f t="shared" si="666"/>
        <v>0</v>
      </c>
      <c r="EP54" s="5">
        <f t="shared" si="666"/>
        <v>0</v>
      </c>
      <c r="EQ54" s="5">
        <f t="shared" si="666"/>
        <v>0</v>
      </c>
      <c r="ER54" s="5">
        <f t="shared" si="666"/>
        <v>0</v>
      </c>
      <c r="ES54" s="5">
        <f t="shared" si="666"/>
        <v>0</v>
      </c>
      <c r="ET54" s="5">
        <f t="shared" si="666"/>
        <v>0</v>
      </c>
      <c r="EU54" s="5">
        <f t="shared" si="666"/>
        <v>0</v>
      </c>
      <c r="EV54" s="596">
        <f t="shared" si="666"/>
        <v>0</v>
      </c>
      <c r="EW54" s="596">
        <f t="shared" ref="EW54:EX54" si="667">EW55+EW56+EW57</f>
        <v>0</v>
      </c>
      <c r="EX54" s="596">
        <f t="shared" si="667"/>
        <v>0</v>
      </c>
      <c r="EY54" s="5">
        <f t="shared" si="666"/>
        <v>0</v>
      </c>
      <c r="EZ54" s="5">
        <f t="shared" si="666"/>
        <v>0</v>
      </c>
      <c r="FA54" s="5">
        <f t="shared" si="666"/>
        <v>0</v>
      </c>
      <c r="FB54" s="5">
        <f t="shared" si="666"/>
        <v>0</v>
      </c>
      <c r="FC54" s="5">
        <f t="shared" si="666"/>
        <v>0</v>
      </c>
      <c r="FD54" s="5">
        <f t="shared" si="666"/>
        <v>0</v>
      </c>
      <c r="FE54" s="5">
        <f t="shared" si="666"/>
        <v>0</v>
      </c>
      <c r="FF54" s="5">
        <f t="shared" si="666"/>
        <v>0</v>
      </c>
      <c r="FG54" s="5">
        <f t="shared" si="666"/>
        <v>0</v>
      </c>
      <c r="FH54" s="5">
        <f t="shared" si="666"/>
        <v>0</v>
      </c>
      <c r="FI54" s="5">
        <f t="shared" si="666"/>
        <v>0</v>
      </c>
      <c r="FJ54" s="5">
        <f t="shared" si="666"/>
        <v>0</v>
      </c>
      <c r="FK54" s="5">
        <f t="shared" si="666"/>
        <v>0</v>
      </c>
      <c r="FL54" s="5">
        <f t="shared" si="666"/>
        <v>0</v>
      </c>
      <c r="FM54" s="5">
        <f t="shared" si="666"/>
        <v>0</v>
      </c>
      <c r="FN54" s="5">
        <f t="shared" si="666"/>
        <v>0</v>
      </c>
      <c r="FO54" s="5">
        <f t="shared" si="666"/>
        <v>0</v>
      </c>
      <c r="FP54" s="5">
        <f t="shared" si="666"/>
        <v>0</v>
      </c>
      <c r="FQ54" s="5">
        <f t="shared" si="666"/>
        <v>0</v>
      </c>
      <c r="FR54" s="5">
        <f t="shared" si="666"/>
        <v>0</v>
      </c>
      <c r="FS54" s="5">
        <f t="shared" si="666"/>
        <v>0</v>
      </c>
      <c r="FT54" s="5">
        <f t="shared" si="666"/>
        <v>0</v>
      </c>
      <c r="FU54" s="5">
        <f t="shared" si="666"/>
        <v>0</v>
      </c>
      <c r="FV54" s="5">
        <f t="shared" si="666"/>
        <v>0</v>
      </c>
      <c r="FW54" s="5">
        <f t="shared" si="666"/>
        <v>0</v>
      </c>
      <c r="FX54" s="5">
        <f t="shared" si="666"/>
        <v>0</v>
      </c>
      <c r="FY54" s="5">
        <f t="shared" si="666"/>
        <v>0</v>
      </c>
      <c r="FZ54" s="5">
        <f t="shared" si="666"/>
        <v>0</v>
      </c>
      <c r="GA54" s="5">
        <f t="shared" si="666"/>
        <v>0</v>
      </c>
      <c r="GB54" s="5">
        <f t="shared" si="666"/>
        <v>0</v>
      </c>
      <c r="GC54" s="5">
        <f t="shared" si="666"/>
        <v>0</v>
      </c>
      <c r="GD54" s="5">
        <f t="shared" si="666"/>
        <v>0</v>
      </c>
      <c r="GE54" s="5">
        <f t="shared" si="666"/>
        <v>0</v>
      </c>
      <c r="GF54" s="5">
        <f t="shared" si="666"/>
        <v>0</v>
      </c>
      <c r="GG54" s="5">
        <f t="shared" si="666"/>
        <v>0</v>
      </c>
      <c r="GH54" s="5">
        <f t="shared" si="666"/>
        <v>0</v>
      </c>
      <c r="GI54" s="5">
        <f t="shared" si="666"/>
        <v>0</v>
      </c>
      <c r="GJ54" s="5">
        <f t="shared" si="666"/>
        <v>0</v>
      </c>
      <c r="GK54" s="5">
        <f t="shared" si="666"/>
        <v>0</v>
      </c>
      <c r="GL54" s="596">
        <f t="shared" si="666"/>
        <v>0</v>
      </c>
      <c r="GM54" s="596">
        <f t="shared" ref="GM54:GN54" si="668">GM55+GM56+GM57</f>
        <v>0</v>
      </c>
      <c r="GN54" s="596">
        <f t="shared" si="668"/>
        <v>0</v>
      </c>
      <c r="GO54" s="5">
        <f t="shared" ref="GO54:HA54" si="669">GO55+GO56+GO57</f>
        <v>0</v>
      </c>
      <c r="GP54" s="5">
        <f t="shared" si="669"/>
        <v>0</v>
      </c>
      <c r="GQ54" s="5">
        <f t="shared" si="669"/>
        <v>0</v>
      </c>
      <c r="GR54" s="5">
        <f t="shared" si="669"/>
        <v>0</v>
      </c>
      <c r="GS54" s="5">
        <f t="shared" si="669"/>
        <v>0</v>
      </c>
      <c r="GT54" s="5">
        <f t="shared" si="669"/>
        <v>0</v>
      </c>
      <c r="GU54" s="5">
        <f t="shared" si="669"/>
        <v>0</v>
      </c>
      <c r="GV54" s="5">
        <f t="shared" si="669"/>
        <v>0</v>
      </c>
      <c r="GW54" s="5">
        <f t="shared" si="669"/>
        <v>0</v>
      </c>
      <c r="GX54" s="5">
        <f t="shared" si="669"/>
        <v>0</v>
      </c>
      <c r="GY54" s="5">
        <f t="shared" ref="GY54" si="670">GY55+GY56+GY57</f>
        <v>0</v>
      </c>
      <c r="GZ54" s="619">
        <f t="shared" ref="GZ54" si="671">GZ55+GZ56+GZ57</f>
        <v>0</v>
      </c>
      <c r="HA54" s="627">
        <f t="shared" si="669"/>
        <v>553214</v>
      </c>
      <c r="HB54" s="5">
        <f t="shared" ref="HB54" si="672">HB55+HB56+HB57</f>
        <v>17731</v>
      </c>
      <c r="HC54" s="115">
        <f t="shared" ref="HC54" si="673">HC55+HC56+HC57</f>
        <v>570945</v>
      </c>
    </row>
    <row r="55" spans="1:211" s="12" customFormat="1" x14ac:dyDescent="0.2">
      <c r="A55" s="120" t="s">
        <v>422</v>
      </c>
      <c r="B55" s="6">
        <f>SUM([1]Önkormányzat!$G$146)</f>
        <v>0</v>
      </c>
      <c r="C55" s="6"/>
      <c r="D55" s="6">
        <f t="shared" ref="D55:D57" si="674">SUM(B55:C55)</f>
        <v>0</v>
      </c>
      <c r="E55" s="6">
        <f>SUM([1]Önkormányzat!$I$146)</f>
        <v>0</v>
      </c>
      <c r="F55" s="6"/>
      <c r="G55" s="6">
        <f t="shared" ref="G55:G57" si="675">SUM(E55:F55)</f>
        <v>0</v>
      </c>
      <c r="H55" s="6">
        <f>SUM([1]Önkormányzat!$K$146)</f>
        <v>0</v>
      </c>
      <c r="I55" s="6"/>
      <c r="J55" s="6">
        <f t="shared" ref="J55:J57" si="676">SUM(H55:I55)</f>
        <v>0</v>
      </c>
      <c r="K55" s="6">
        <f>SUM([1]Önkormányzat!$M$146)</f>
        <v>0</v>
      </c>
      <c r="L55" s="6"/>
      <c r="M55" s="6">
        <f t="shared" ref="M55:M57" si="677">SUM(K55:L55)</f>
        <v>0</v>
      </c>
      <c r="N55" s="6">
        <f>SUM([1]Önkormányzat!$R$146)</f>
        <v>0</v>
      </c>
      <c r="O55" s="6"/>
      <c r="P55" s="6">
        <f t="shared" ref="P55:P57" si="678">SUM(N55:O55)</f>
        <v>0</v>
      </c>
      <c r="Q55" s="6">
        <f>SUM([1]Önkormányzat!$AK$146)</f>
        <v>0</v>
      </c>
      <c r="R55" s="6"/>
      <c r="S55" s="6">
        <f t="shared" ref="S55:S57" si="679">SUM(Q55:R55)</f>
        <v>0</v>
      </c>
      <c r="T55" s="6">
        <f>SUM([1]Önkormányzat!$AO$146)</f>
        <v>0</v>
      </c>
      <c r="U55" s="6"/>
      <c r="V55" s="6">
        <f t="shared" ref="V55:V57" si="680">SUM(T55:U55)</f>
        <v>0</v>
      </c>
      <c r="W55" s="6"/>
      <c r="X55" s="6"/>
      <c r="Y55" s="6">
        <f t="shared" ref="Y55:Y57" si="681">SUM(W55:X55)</f>
        <v>0</v>
      </c>
      <c r="Z55" s="6">
        <f>SUM([1]Önkormányzat!$AV$146)</f>
        <v>0</v>
      </c>
      <c r="AA55" s="6"/>
      <c r="AB55" s="6">
        <f t="shared" ref="AB55:AB56" si="682">SUM(Z55:AA55)</f>
        <v>0</v>
      </c>
      <c r="AC55" s="6">
        <f>SUM([1]Önkormányzat!$BA$146)</f>
        <v>0</v>
      </c>
      <c r="AD55" s="6"/>
      <c r="AE55" s="6">
        <f t="shared" ref="AE55:AE57" si="683">SUM(AC55:AD55)</f>
        <v>0</v>
      </c>
      <c r="AF55" s="6">
        <f>SUM([1]Önkormányzat!$V$146)</f>
        <v>0</v>
      </c>
      <c r="AG55" s="6"/>
      <c r="AH55" s="6">
        <f t="shared" ref="AH55:AH57" si="684">SUM(AF55:AG55)</f>
        <v>0</v>
      </c>
      <c r="AI55" s="6">
        <f>SUM([1]Önkormányzat!$Z$146)</f>
        <v>0</v>
      </c>
      <c r="AJ55" s="6"/>
      <c r="AK55" s="6">
        <f t="shared" ref="AK55:AK57" si="685">SUM(AI55:AJ55)</f>
        <v>0</v>
      </c>
      <c r="AL55" s="6">
        <f>SUM([1]Önkormányzat!$BH$146)</f>
        <v>0</v>
      </c>
      <c r="AM55" s="6"/>
      <c r="AN55" s="6">
        <f t="shared" ref="AN55:AN57" si="686">SUM(AL55:AM55)</f>
        <v>0</v>
      </c>
      <c r="AO55" s="6">
        <f>SUM([1]Önkormányzat!$BO$146)</f>
        <v>0</v>
      </c>
      <c r="AP55" s="6"/>
      <c r="AQ55" s="6">
        <f t="shared" ref="AQ55:AQ57" si="687">SUM(AO55:AP55)</f>
        <v>0</v>
      </c>
      <c r="AR55" s="6">
        <f>SUM([1]Önkormányzat!$CC$146)</f>
        <v>0</v>
      </c>
      <c r="AS55" s="6"/>
      <c r="AT55" s="6">
        <f t="shared" ref="AT55:AT57" si="688">SUM(AR55:AS55)</f>
        <v>0</v>
      </c>
      <c r="AU55" s="6">
        <f>SUM([1]Önkormányzat!$CP$146)</f>
        <v>0</v>
      </c>
      <c r="AV55" s="6"/>
      <c r="AW55" s="6">
        <f t="shared" ref="AW55:AW57" si="689">SUM(AU55:AV55)</f>
        <v>0</v>
      </c>
      <c r="AX55" s="6">
        <f>SUM([1]Önkormányzat!$BS$146)</f>
        <v>0</v>
      </c>
      <c r="AY55" s="6"/>
      <c r="AZ55" s="6">
        <f t="shared" ref="AZ55:AZ57" si="690">SUM(AX55:AY55)</f>
        <v>0</v>
      </c>
      <c r="BA55" s="6">
        <f>SUM([1]Önkormányzat!$BU$146)</f>
        <v>0</v>
      </c>
      <c r="BB55" s="6"/>
      <c r="BC55" s="6">
        <f t="shared" ref="BC55:BC57" si="691">SUM(BA55:BB55)</f>
        <v>0</v>
      </c>
      <c r="BD55" s="6"/>
      <c r="BE55" s="6"/>
      <c r="BF55" s="6">
        <f t="shared" ref="BF55:BF57" si="692">SUM(BD55:BE55)</f>
        <v>0</v>
      </c>
      <c r="BG55" s="6">
        <f>SUM([1]Önkormányzat!$CA$146)</f>
        <v>0</v>
      </c>
      <c r="BH55" s="6"/>
      <c r="BI55" s="6">
        <f t="shared" ref="BI55:BI57" si="693">SUM(BG55:BH55)</f>
        <v>0</v>
      </c>
      <c r="BJ55" s="6">
        <f>SUM([1]Önkormányzat!$CG$146)</f>
        <v>0</v>
      </c>
      <c r="BK55" s="6"/>
      <c r="BL55" s="6">
        <f t="shared" ref="BL55:BL57" si="694">SUM(BJ55:BK55)</f>
        <v>0</v>
      </c>
      <c r="BM55" s="6"/>
      <c r="BN55" s="6"/>
      <c r="BO55" s="6">
        <f t="shared" ref="BO55:BO57" si="695">SUM(BM55:BN55)</f>
        <v>0</v>
      </c>
      <c r="BP55" s="6">
        <f>SUM([1]Önkormányzat!$CW$146)</f>
        <v>0</v>
      </c>
      <c r="BQ55" s="6"/>
      <c r="BR55" s="6">
        <f t="shared" ref="BR55:BR57" si="696">SUM(BP55:BQ55)</f>
        <v>0</v>
      </c>
      <c r="BS55" s="6">
        <f>SUM([1]Önkormányzat!$DA$146)</f>
        <v>0</v>
      </c>
      <c r="BT55" s="6"/>
      <c r="BU55" s="6">
        <f t="shared" ref="BU55:BU57" si="697">SUM(BS55:BT55)</f>
        <v>0</v>
      </c>
      <c r="BV55" s="6"/>
      <c r="BW55" s="6"/>
      <c r="BX55" s="6">
        <f t="shared" ref="BX55:BX57" si="698">SUM(BV55:BW55)</f>
        <v>0</v>
      </c>
      <c r="BY55" s="6">
        <f>SUM([1]Önkormányzat!$DE$146)</f>
        <v>0</v>
      </c>
      <c r="BZ55" s="6"/>
      <c r="CA55" s="6">
        <f t="shared" ref="CA55:CA57" si="699">SUM(BY55:BZ55)</f>
        <v>0</v>
      </c>
      <c r="CB55" s="6"/>
      <c r="CC55" s="6"/>
      <c r="CD55" s="6">
        <f t="shared" ref="CD55:CD57" si="700">SUM(CB55:CC55)</f>
        <v>0</v>
      </c>
      <c r="CE55" s="6"/>
      <c r="CF55" s="6"/>
      <c r="CG55" s="6">
        <f t="shared" ref="CG55:CG57" si="701">SUM(CE55:CF55)</f>
        <v>0</v>
      </c>
      <c r="CH55" s="6"/>
      <c r="CI55" s="6"/>
      <c r="CJ55" s="6">
        <f t="shared" ref="CJ55:CJ57" si="702">SUM(CH55:CI55)</f>
        <v>0</v>
      </c>
      <c r="CK55" s="6"/>
      <c r="CL55" s="6"/>
      <c r="CM55" s="6">
        <f t="shared" ref="CM55:CM57" si="703">SUM(CK55:CL55)</f>
        <v>0</v>
      </c>
      <c r="CN55" s="6">
        <v>0</v>
      </c>
      <c r="CO55" s="6"/>
      <c r="CP55" s="6">
        <f t="shared" ref="CP55:CP57" si="704">SUM(CN55:CO55)</f>
        <v>0</v>
      </c>
      <c r="CQ55" s="6"/>
      <c r="CR55" s="6"/>
      <c r="CS55" s="6">
        <f t="shared" ref="CS55:CS57" si="705">SUM(CQ55:CR55)</f>
        <v>0</v>
      </c>
      <c r="CT55" s="6">
        <f>SUM([1]Önkormányzat!$EL$146)</f>
        <v>0</v>
      </c>
      <c r="CU55" s="6"/>
      <c r="CV55" s="6">
        <f t="shared" ref="CV55:CV57" si="706">SUM(CT55:CU55)</f>
        <v>0</v>
      </c>
      <c r="CW55" s="6">
        <f>SUM([1]Önkormányzat!$EC$146)</f>
        <v>0</v>
      </c>
      <c r="CX55" s="6"/>
      <c r="CY55" s="6">
        <f t="shared" ref="CY55:CY57" si="707">SUM(CW55:CX55)</f>
        <v>0</v>
      </c>
      <c r="CZ55" s="6">
        <f>SUM([1]Önkormányzat!$AD$146)</f>
        <v>0</v>
      </c>
      <c r="DA55" s="6"/>
      <c r="DB55" s="6">
        <f t="shared" ref="DB55:DB57" si="708">SUM(CZ55:DA55)</f>
        <v>0</v>
      </c>
      <c r="DC55" s="6">
        <f>SUM([1]Önkormányzat!$DK$146)</f>
        <v>0</v>
      </c>
      <c r="DD55" s="6"/>
      <c r="DE55" s="6">
        <f t="shared" ref="DE55:DE57" si="709">SUM(DC55:DD55)</f>
        <v>0</v>
      </c>
      <c r="DF55" s="6">
        <f>SUM([1]Önkormányzat!$DO$146)</f>
        <v>0</v>
      </c>
      <c r="DG55" s="6"/>
      <c r="DH55" s="6">
        <f t="shared" ref="DH55:DH57" si="710">SUM(DF55:DG55)</f>
        <v>0</v>
      </c>
      <c r="DI55" s="6">
        <f>SUM([1]Önkormányzat!$EJ$146)</f>
        <v>0</v>
      </c>
      <c r="DJ55" s="6"/>
      <c r="DK55" s="6">
        <f t="shared" ref="DK55:DK57" si="711">SUM(DI55:DJ55)</f>
        <v>0</v>
      </c>
      <c r="DL55" s="6">
        <f>SUM([1]Önkormányzat!$EQ$146)</f>
        <v>0</v>
      </c>
      <c r="DM55" s="6"/>
      <c r="DN55" s="6">
        <f t="shared" ref="DN55:DN57" si="712">SUM(DL55:DM55)</f>
        <v>0</v>
      </c>
      <c r="DO55" s="6">
        <f>SUM([1]Önkormányzat!$EU$146)</f>
        <v>0</v>
      </c>
      <c r="DP55" s="6"/>
      <c r="DQ55" s="6">
        <f t="shared" ref="DQ55:DQ57" si="713">SUM(DO55:DP55)</f>
        <v>0</v>
      </c>
      <c r="DR55" s="595">
        <f t="shared" ref="DR55:DR57" si="714">SUM(B55+E55+H55+K55+N55+Q55+T55+W55+Z55+AC55+AF55+AI55+AL55+AO55+AR55+AU55+AX55+BA55+BD55+BG55+BJ55+BM55+BP55+BS55+BV55+BY55+CB55+CE55+CH55+CK55+CN55+CQ55+CT55+CW55+CZ55+DC55+DF55+DI55+DL55+DO55)</f>
        <v>0</v>
      </c>
      <c r="DS55" s="595">
        <f t="shared" ref="DS55:DS57" si="715">SUM(C55+F55+I55+L55+O55+R55+U55+X55+AA55+AD55+AG55+AJ55+AM55+AP55+AS55+AV55+AY55+BB55+BE55+BH55+BK55+BN55+BQ55+BT55+BW55+BZ55+CC55+CF55+CI55+CL55+CO55+CR55+CU55+CX55+DA55+DD55+DG55+DJ55+DM55+DP55)</f>
        <v>0</v>
      </c>
      <c r="DT55" s="595">
        <f t="shared" ref="DT55:DT57" si="716">SUM(D55+G55+J55+M55+P55+S55+V55+Y55+AB55+AE55+AH55+AK55+AN55+AQ55+AT55+AW55+AZ55+BC55+BF55+BI55+BL55+BO55+BR55+BU55+BX55+CA55+CD55+CG55+CJ55+CM55+CP55+CS55+CV55+CY55+DB55+DE55+DH55+DK55+DN55+DQ55)</f>
        <v>0</v>
      </c>
      <c r="DU55" s="6"/>
      <c r="DV55" s="6"/>
      <c r="DW55" s="6">
        <f t="shared" ref="DW55:DW57" si="717">SUM(DU55:DV55)</f>
        <v>0</v>
      </c>
      <c r="DX55" s="6"/>
      <c r="DY55" s="6"/>
      <c r="DZ55" s="6">
        <f t="shared" ref="DZ55:DZ57" si="718">SUM(DX55:DY55)</f>
        <v>0</v>
      </c>
      <c r="EA55" s="6"/>
      <c r="EB55" s="6"/>
      <c r="EC55" s="6">
        <f t="shared" ref="EC55:EC57" si="719">SUM(EA55:EB55)</f>
        <v>0</v>
      </c>
      <c r="ED55" s="6"/>
      <c r="EE55" s="6"/>
      <c r="EF55" s="6">
        <f t="shared" ref="EF55:EF57" si="720">SUM(ED55:EE55)</f>
        <v>0</v>
      </c>
      <c r="EG55" s="6"/>
      <c r="EH55" s="6"/>
      <c r="EI55" s="6"/>
      <c r="EJ55" s="6"/>
      <c r="EK55" s="6"/>
      <c r="EL55" s="6">
        <f t="shared" ref="EL55:EL57" si="721">SUM(EJ55:EK55)</f>
        <v>0</v>
      </c>
      <c r="EM55" s="6"/>
      <c r="EN55" s="6"/>
      <c r="EO55" s="6">
        <f t="shared" ref="EO55:EO57" si="722">SUM(EM55:EN55)</f>
        <v>0</v>
      </c>
      <c r="EP55" s="6"/>
      <c r="EQ55" s="6"/>
      <c r="ER55" s="6">
        <f t="shared" ref="ER55:ER57" si="723">SUM(EP55:EQ55)</f>
        <v>0</v>
      </c>
      <c r="ES55" s="6"/>
      <c r="ET55" s="6"/>
      <c r="EU55" s="6">
        <f t="shared" ref="EU55:EU57" si="724">SUM(ES55:ET55)</f>
        <v>0</v>
      </c>
      <c r="EV55" s="595">
        <f t="shared" ref="EV55:EV57" si="725">SUM(DU55+DX55+EA55+ED55+EG55+EJ55+EM55+EP55+ES55)</f>
        <v>0</v>
      </c>
      <c r="EW55" s="595">
        <f t="shared" ref="EW55:EW57" si="726">SUM(DV55+DY55+EB55+EE55+EH55+EK55+EN55+EQ55+ET55)</f>
        <v>0</v>
      </c>
      <c r="EX55" s="595">
        <f t="shared" ref="EX55:EX57" si="727">SUM(DW55+DZ55+EC55+EF55+EI55+EL55+EO55+ER55+EU55)</f>
        <v>0</v>
      </c>
      <c r="EY55" s="6"/>
      <c r="EZ55" s="6"/>
      <c r="FA55" s="6">
        <f t="shared" ref="FA55:FA57" si="728">SUM(EY55:EZ55)</f>
        <v>0</v>
      </c>
      <c r="FB55" s="6"/>
      <c r="FC55" s="6"/>
      <c r="FD55" s="6">
        <f t="shared" ref="FD55:FD57" si="729">SUM(FB55:FC55)</f>
        <v>0</v>
      </c>
      <c r="FE55" s="6"/>
      <c r="FF55" s="6"/>
      <c r="FG55" s="6">
        <f t="shared" ref="FG55:FG57" si="730">SUM(FE55:FF55)</f>
        <v>0</v>
      </c>
      <c r="FH55" s="6"/>
      <c r="FI55" s="6"/>
      <c r="FJ55" s="6">
        <f t="shared" ref="FJ55:FJ57" si="731">SUM(FH55:FI55)</f>
        <v>0</v>
      </c>
      <c r="FK55" s="6"/>
      <c r="FL55" s="6"/>
      <c r="FM55" s="6">
        <f t="shared" ref="FM55:FM57" si="732">SUM(FK55:FL55)</f>
        <v>0</v>
      </c>
      <c r="FN55" s="6"/>
      <c r="FO55" s="6"/>
      <c r="FP55" s="6">
        <f t="shared" ref="FP55:FP57" si="733">SUM(FN55:FO55)</f>
        <v>0</v>
      </c>
      <c r="FQ55" s="6"/>
      <c r="FR55" s="6"/>
      <c r="FS55" s="6">
        <f t="shared" ref="FS55:FS57" si="734">SUM(FQ55:FR55)</f>
        <v>0</v>
      </c>
      <c r="FT55" s="6"/>
      <c r="FU55" s="6"/>
      <c r="FV55" s="6">
        <f t="shared" ref="FV55:FV57" si="735">SUM(FT55:FU55)</f>
        <v>0</v>
      </c>
      <c r="FW55" s="6"/>
      <c r="FX55" s="6"/>
      <c r="FY55" s="6">
        <f t="shared" ref="FY55:FY57" si="736">SUM(FW55:FX55)</f>
        <v>0</v>
      </c>
      <c r="FZ55" s="6"/>
      <c r="GA55" s="6"/>
      <c r="GB55" s="6">
        <f t="shared" ref="GB55:GB57" si="737">SUM(FZ55:GA55)</f>
        <v>0</v>
      </c>
      <c r="GC55" s="6"/>
      <c r="GD55" s="6"/>
      <c r="GE55" s="6">
        <f t="shared" ref="GE55:GE57" si="738">SUM(GC55:GD55)</f>
        <v>0</v>
      </c>
      <c r="GF55" s="6"/>
      <c r="GG55" s="6"/>
      <c r="GH55" s="6">
        <f t="shared" ref="GH55:GH57" si="739">SUM(GF55:GG55)</f>
        <v>0</v>
      </c>
      <c r="GI55" s="6"/>
      <c r="GJ55" s="6"/>
      <c r="GK55" s="6">
        <f t="shared" ref="GK55:GK57" si="740">SUM(GI55:GJ55)</f>
        <v>0</v>
      </c>
      <c r="GL55" s="595">
        <f t="shared" ref="GL55:GL57" si="741">SUM(EY55+FB55+FE55+FH55+FK55+FN55+FQ55+FT55+FW55+FZ55+GC55+GF55+GI55)</f>
        <v>0</v>
      </c>
      <c r="GM55" s="595">
        <f t="shared" ref="GM55:GM57" si="742">SUM(EZ55+FC55+FF55+FI55+FL55+FO55+FR55+FU55+FX55+GA55+GD55+GG55+GJ55)</f>
        <v>0</v>
      </c>
      <c r="GN55" s="595">
        <f t="shared" ref="GN55:GN57" si="743">SUM(FA55+FD55+FG55+FJ55+FM55+FP55+FS55+FV55+FY55+GB55+GE55+GH55+GK55)</f>
        <v>0</v>
      </c>
      <c r="GO55" s="7"/>
      <c r="GP55" s="7"/>
      <c r="GQ55" s="6">
        <f t="shared" ref="GQ55:GQ57" si="744">SUM(GO55:GP55)</f>
        <v>0</v>
      </c>
      <c r="GR55" s="7"/>
      <c r="GS55" s="7"/>
      <c r="GT55" s="6">
        <f t="shared" ref="GT55:GT57" si="745">SUM(GR55:GS55)</f>
        <v>0</v>
      </c>
      <c r="GU55" s="7"/>
      <c r="GV55" s="7"/>
      <c r="GW55" s="6">
        <f t="shared" ref="GW55:GW57" si="746">SUM(GU55:GV55)</f>
        <v>0</v>
      </c>
      <c r="GX55" s="10">
        <f>GL55+GO55+GR55+GU55</f>
        <v>0</v>
      </c>
      <c r="GY55" s="10">
        <f t="shared" ref="GY55:GZ57" si="747">GM55+GP55+GS55+GV55</f>
        <v>0</v>
      </c>
      <c r="GZ55" s="618">
        <f t="shared" si="747"/>
        <v>0</v>
      </c>
      <c r="HA55" s="626">
        <f>DR55+EV55+GX55</f>
        <v>0</v>
      </c>
      <c r="HB55" s="10">
        <f t="shared" ref="HB55:HC57" si="748">DS55+EW55+GY55</f>
        <v>0</v>
      </c>
      <c r="HC55" s="113">
        <f t="shared" si="748"/>
        <v>0</v>
      </c>
    </row>
    <row r="56" spans="1:211" s="12" customFormat="1" x14ac:dyDescent="0.2">
      <c r="A56" s="120" t="s">
        <v>423</v>
      </c>
      <c r="B56" s="6"/>
      <c r="C56" s="6"/>
      <c r="D56" s="6">
        <f t="shared" si="674"/>
        <v>0</v>
      </c>
      <c r="E56" s="6"/>
      <c r="F56" s="6"/>
      <c r="G56" s="6">
        <f t="shared" si="675"/>
        <v>0</v>
      </c>
      <c r="H56" s="6"/>
      <c r="I56" s="6"/>
      <c r="J56" s="6">
        <f t="shared" si="676"/>
        <v>0</v>
      </c>
      <c r="K56" s="6"/>
      <c r="L56" s="6"/>
      <c r="M56" s="6">
        <f t="shared" si="677"/>
        <v>0</v>
      </c>
      <c r="N56" s="6"/>
      <c r="O56" s="6"/>
      <c r="P56" s="6">
        <f t="shared" si="678"/>
        <v>0</v>
      </c>
      <c r="Q56" s="6"/>
      <c r="R56" s="6"/>
      <c r="S56" s="6">
        <f t="shared" si="679"/>
        <v>0</v>
      </c>
      <c r="T56" s="6"/>
      <c r="U56" s="6"/>
      <c r="V56" s="6">
        <f t="shared" si="680"/>
        <v>0</v>
      </c>
      <c r="W56" s="6"/>
      <c r="X56" s="6"/>
      <c r="Y56" s="6">
        <f t="shared" si="681"/>
        <v>0</v>
      </c>
      <c r="Z56" s="6"/>
      <c r="AA56" s="6"/>
      <c r="AB56" s="6">
        <f t="shared" si="682"/>
        <v>0</v>
      </c>
      <c r="AC56" s="6"/>
      <c r="AD56" s="6"/>
      <c r="AE56" s="6">
        <f t="shared" si="683"/>
        <v>0</v>
      </c>
      <c r="AF56" s="6"/>
      <c r="AG56" s="6"/>
      <c r="AH56" s="6">
        <f t="shared" si="684"/>
        <v>0</v>
      </c>
      <c r="AI56" s="6"/>
      <c r="AJ56" s="6"/>
      <c r="AK56" s="6">
        <f t="shared" si="685"/>
        <v>0</v>
      </c>
      <c r="AL56" s="6"/>
      <c r="AM56" s="6"/>
      <c r="AN56" s="6">
        <f t="shared" si="686"/>
        <v>0</v>
      </c>
      <c r="AO56" s="6"/>
      <c r="AP56" s="6"/>
      <c r="AQ56" s="6">
        <f t="shared" si="687"/>
        <v>0</v>
      </c>
      <c r="AR56" s="6"/>
      <c r="AS56" s="6"/>
      <c r="AT56" s="6">
        <f t="shared" si="688"/>
        <v>0</v>
      </c>
      <c r="AU56" s="6"/>
      <c r="AV56" s="6"/>
      <c r="AW56" s="6">
        <f t="shared" si="689"/>
        <v>0</v>
      </c>
      <c r="AX56" s="6"/>
      <c r="AY56" s="6"/>
      <c r="AZ56" s="6">
        <f t="shared" si="690"/>
        <v>0</v>
      </c>
      <c r="BA56" s="6"/>
      <c r="BB56" s="6"/>
      <c r="BC56" s="6">
        <f t="shared" si="691"/>
        <v>0</v>
      </c>
      <c r="BD56" s="6"/>
      <c r="BE56" s="6"/>
      <c r="BF56" s="6">
        <f t="shared" si="692"/>
        <v>0</v>
      </c>
      <c r="BG56" s="6"/>
      <c r="BH56" s="6"/>
      <c r="BI56" s="6">
        <f t="shared" si="693"/>
        <v>0</v>
      </c>
      <c r="BJ56" s="6"/>
      <c r="BK56" s="6"/>
      <c r="BL56" s="6">
        <f t="shared" si="694"/>
        <v>0</v>
      </c>
      <c r="BM56" s="6"/>
      <c r="BN56" s="6"/>
      <c r="BO56" s="6">
        <f t="shared" si="695"/>
        <v>0</v>
      </c>
      <c r="BP56" s="6"/>
      <c r="BQ56" s="6"/>
      <c r="BR56" s="6">
        <f t="shared" si="696"/>
        <v>0</v>
      </c>
      <c r="BS56" s="6"/>
      <c r="BT56" s="6"/>
      <c r="BU56" s="6">
        <f t="shared" si="697"/>
        <v>0</v>
      </c>
      <c r="BV56" s="6"/>
      <c r="BW56" s="6"/>
      <c r="BX56" s="6">
        <f t="shared" si="698"/>
        <v>0</v>
      </c>
      <c r="BY56" s="6"/>
      <c r="BZ56" s="6"/>
      <c r="CA56" s="6">
        <f t="shared" si="699"/>
        <v>0</v>
      </c>
      <c r="CB56" s="6"/>
      <c r="CC56" s="6"/>
      <c r="CD56" s="6">
        <f t="shared" si="700"/>
        <v>0</v>
      </c>
      <c r="CE56" s="6"/>
      <c r="CF56" s="6"/>
      <c r="CG56" s="6">
        <f t="shared" si="701"/>
        <v>0</v>
      </c>
      <c r="CH56" s="6"/>
      <c r="CI56" s="6"/>
      <c r="CJ56" s="6">
        <f t="shared" si="702"/>
        <v>0</v>
      </c>
      <c r="CK56" s="6"/>
      <c r="CL56" s="6"/>
      <c r="CM56" s="6">
        <f t="shared" si="703"/>
        <v>0</v>
      </c>
      <c r="CN56" s="6"/>
      <c r="CO56" s="6"/>
      <c r="CP56" s="6">
        <f t="shared" si="704"/>
        <v>0</v>
      </c>
      <c r="CQ56" s="6"/>
      <c r="CR56" s="6"/>
      <c r="CS56" s="6">
        <f t="shared" si="705"/>
        <v>0</v>
      </c>
      <c r="CT56" s="6"/>
      <c r="CU56" s="6"/>
      <c r="CV56" s="6">
        <f t="shared" si="706"/>
        <v>0</v>
      </c>
      <c r="CW56" s="6"/>
      <c r="CX56" s="6"/>
      <c r="CY56" s="6">
        <f t="shared" si="707"/>
        <v>0</v>
      </c>
      <c r="CZ56" s="6"/>
      <c r="DA56" s="6"/>
      <c r="DB56" s="6">
        <f t="shared" si="708"/>
        <v>0</v>
      </c>
      <c r="DC56" s="6"/>
      <c r="DD56" s="6"/>
      <c r="DE56" s="6">
        <f t="shared" si="709"/>
        <v>0</v>
      </c>
      <c r="DF56" s="6"/>
      <c r="DG56" s="6"/>
      <c r="DH56" s="6">
        <f t="shared" si="710"/>
        <v>0</v>
      </c>
      <c r="DI56" s="6"/>
      <c r="DJ56" s="6"/>
      <c r="DK56" s="6">
        <f t="shared" si="711"/>
        <v>0</v>
      </c>
      <c r="DL56" s="6"/>
      <c r="DM56" s="6"/>
      <c r="DN56" s="6">
        <f t="shared" si="712"/>
        <v>0</v>
      </c>
      <c r="DO56" s="6"/>
      <c r="DP56" s="6"/>
      <c r="DQ56" s="6">
        <f t="shared" si="713"/>
        <v>0</v>
      </c>
      <c r="DR56" s="595">
        <f t="shared" si="714"/>
        <v>0</v>
      </c>
      <c r="DS56" s="595">
        <f t="shared" si="715"/>
        <v>0</v>
      </c>
      <c r="DT56" s="595">
        <f t="shared" si="716"/>
        <v>0</v>
      </c>
      <c r="DU56" s="6"/>
      <c r="DV56" s="6"/>
      <c r="DW56" s="6">
        <f t="shared" si="717"/>
        <v>0</v>
      </c>
      <c r="DX56" s="6"/>
      <c r="DY56" s="6"/>
      <c r="DZ56" s="6">
        <f t="shared" si="718"/>
        <v>0</v>
      </c>
      <c r="EA56" s="6"/>
      <c r="EB56" s="6"/>
      <c r="EC56" s="6">
        <f t="shared" si="719"/>
        <v>0</v>
      </c>
      <c r="ED56" s="6"/>
      <c r="EE56" s="6"/>
      <c r="EF56" s="6">
        <f t="shared" si="720"/>
        <v>0</v>
      </c>
      <c r="EG56" s="6"/>
      <c r="EH56" s="6"/>
      <c r="EI56" s="6"/>
      <c r="EJ56" s="6"/>
      <c r="EK56" s="6"/>
      <c r="EL56" s="6">
        <f t="shared" si="721"/>
        <v>0</v>
      </c>
      <c r="EM56" s="6"/>
      <c r="EN56" s="6"/>
      <c r="EO56" s="6">
        <f t="shared" si="722"/>
        <v>0</v>
      </c>
      <c r="EP56" s="6"/>
      <c r="EQ56" s="6"/>
      <c r="ER56" s="6">
        <f t="shared" si="723"/>
        <v>0</v>
      </c>
      <c r="ES56" s="6"/>
      <c r="ET56" s="6"/>
      <c r="EU56" s="6">
        <f t="shared" si="724"/>
        <v>0</v>
      </c>
      <c r="EV56" s="595">
        <f t="shared" si="725"/>
        <v>0</v>
      </c>
      <c r="EW56" s="595">
        <f t="shared" si="726"/>
        <v>0</v>
      </c>
      <c r="EX56" s="595">
        <f t="shared" si="727"/>
        <v>0</v>
      </c>
      <c r="EY56" s="6"/>
      <c r="EZ56" s="6"/>
      <c r="FA56" s="6">
        <f t="shared" si="728"/>
        <v>0</v>
      </c>
      <c r="FB56" s="6"/>
      <c r="FC56" s="6"/>
      <c r="FD56" s="6">
        <f t="shared" si="729"/>
        <v>0</v>
      </c>
      <c r="FE56" s="6"/>
      <c r="FF56" s="6"/>
      <c r="FG56" s="6">
        <f t="shared" si="730"/>
        <v>0</v>
      </c>
      <c r="FH56" s="6"/>
      <c r="FI56" s="6"/>
      <c r="FJ56" s="6">
        <f t="shared" si="731"/>
        <v>0</v>
      </c>
      <c r="FK56" s="6"/>
      <c r="FL56" s="6"/>
      <c r="FM56" s="6">
        <f t="shared" si="732"/>
        <v>0</v>
      </c>
      <c r="FN56" s="6"/>
      <c r="FO56" s="6"/>
      <c r="FP56" s="6">
        <f t="shared" si="733"/>
        <v>0</v>
      </c>
      <c r="FQ56" s="6"/>
      <c r="FR56" s="6"/>
      <c r="FS56" s="6">
        <f t="shared" si="734"/>
        <v>0</v>
      </c>
      <c r="FT56" s="6"/>
      <c r="FU56" s="6"/>
      <c r="FV56" s="6">
        <f t="shared" si="735"/>
        <v>0</v>
      </c>
      <c r="FW56" s="6"/>
      <c r="FX56" s="6"/>
      <c r="FY56" s="6">
        <f t="shared" si="736"/>
        <v>0</v>
      </c>
      <c r="FZ56" s="6"/>
      <c r="GA56" s="6"/>
      <c r="GB56" s="6">
        <f t="shared" si="737"/>
        <v>0</v>
      </c>
      <c r="GC56" s="6"/>
      <c r="GD56" s="6"/>
      <c r="GE56" s="6">
        <f t="shared" si="738"/>
        <v>0</v>
      </c>
      <c r="GF56" s="6"/>
      <c r="GG56" s="6"/>
      <c r="GH56" s="6">
        <f t="shared" si="739"/>
        <v>0</v>
      </c>
      <c r="GI56" s="6"/>
      <c r="GJ56" s="6"/>
      <c r="GK56" s="6">
        <f t="shared" si="740"/>
        <v>0</v>
      </c>
      <c r="GL56" s="595">
        <f t="shared" si="741"/>
        <v>0</v>
      </c>
      <c r="GM56" s="595">
        <f t="shared" si="742"/>
        <v>0</v>
      </c>
      <c r="GN56" s="595">
        <f t="shared" si="743"/>
        <v>0</v>
      </c>
      <c r="GO56" s="7"/>
      <c r="GP56" s="7"/>
      <c r="GQ56" s="6">
        <f t="shared" si="744"/>
        <v>0</v>
      </c>
      <c r="GR56" s="7"/>
      <c r="GS56" s="7"/>
      <c r="GT56" s="6">
        <f t="shared" si="745"/>
        <v>0</v>
      </c>
      <c r="GU56" s="7"/>
      <c r="GV56" s="7"/>
      <c r="GW56" s="6">
        <f t="shared" si="746"/>
        <v>0</v>
      </c>
      <c r="GX56" s="10">
        <f>GL56+GO56+GR56+GU56</f>
        <v>0</v>
      </c>
      <c r="GY56" s="10">
        <f t="shared" si="747"/>
        <v>0</v>
      </c>
      <c r="GZ56" s="618">
        <f t="shared" si="747"/>
        <v>0</v>
      </c>
      <c r="HA56" s="626">
        <f>DR56+EV56+GX56</f>
        <v>0</v>
      </c>
      <c r="HB56" s="10">
        <f t="shared" si="748"/>
        <v>0</v>
      </c>
      <c r="HC56" s="113">
        <f t="shared" si="748"/>
        <v>0</v>
      </c>
    </row>
    <row r="57" spans="1:211" x14ac:dyDescent="0.2">
      <c r="A57" s="122" t="s">
        <v>424</v>
      </c>
      <c r="B57" s="6">
        <f>SUM([1]Önkormányzat!$G$150)</f>
        <v>0</v>
      </c>
      <c r="C57" s="6"/>
      <c r="D57" s="6">
        <f t="shared" si="674"/>
        <v>0</v>
      </c>
      <c r="E57" s="6">
        <f>SUM([1]Önkormányzat!$I$150)</f>
        <v>0</v>
      </c>
      <c r="F57" s="6"/>
      <c r="G57" s="6">
        <f t="shared" si="675"/>
        <v>0</v>
      </c>
      <c r="H57" s="6">
        <f>SUM([1]Önkormányzat!$K$150)</f>
        <v>0</v>
      </c>
      <c r="I57" s="6"/>
      <c r="J57" s="6">
        <f t="shared" si="676"/>
        <v>0</v>
      </c>
      <c r="K57" s="6">
        <f>SUM([1]Önkormányzat!$M$150)</f>
        <v>0</v>
      </c>
      <c r="L57" s="6"/>
      <c r="M57" s="6">
        <f t="shared" si="677"/>
        <v>0</v>
      </c>
      <c r="N57" s="6">
        <f>SUM([1]Önkormányzat!$R$150)</f>
        <v>0</v>
      </c>
      <c r="O57" s="6"/>
      <c r="P57" s="6">
        <f t="shared" si="678"/>
        <v>0</v>
      </c>
      <c r="Q57" s="6">
        <f>SUM([1]Önkormányzat!$AK$150)</f>
        <v>0</v>
      </c>
      <c r="R57" s="6"/>
      <c r="S57" s="6">
        <f t="shared" si="679"/>
        <v>0</v>
      </c>
      <c r="T57" s="6">
        <f>SUM([1]Önkormányzat!$AO$150)</f>
        <v>0</v>
      </c>
      <c r="U57" s="6"/>
      <c r="V57" s="6">
        <f t="shared" si="680"/>
        <v>0</v>
      </c>
      <c r="W57" s="6"/>
      <c r="X57" s="6"/>
      <c r="Y57" s="6">
        <f t="shared" si="681"/>
        <v>0</v>
      </c>
      <c r="Z57" s="6">
        <f>EV63+GX63</f>
        <v>553214</v>
      </c>
      <c r="AA57" s="6">
        <f t="shared" ref="AA57:AB57" si="749">EW63+GY63</f>
        <v>17731</v>
      </c>
      <c r="AB57" s="6">
        <f t="shared" si="749"/>
        <v>570945</v>
      </c>
      <c r="AC57" s="6">
        <f>SUM([1]Önkormányzat!$BA$150)</f>
        <v>0</v>
      </c>
      <c r="AD57" s="6"/>
      <c r="AE57" s="6">
        <f t="shared" si="683"/>
        <v>0</v>
      </c>
      <c r="AF57" s="6">
        <f>SUM([1]Önkormányzat!$V$150)</f>
        <v>0</v>
      </c>
      <c r="AG57" s="6"/>
      <c r="AH57" s="6">
        <f t="shared" si="684"/>
        <v>0</v>
      </c>
      <c r="AI57" s="6">
        <f>SUM([1]Önkormányzat!$Z$150)</f>
        <v>0</v>
      </c>
      <c r="AJ57" s="6"/>
      <c r="AK57" s="6">
        <f t="shared" si="685"/>
        <v>0</v>
      </c>
      <c r="AL57" s="6">
        <f>SUM([1]Önkormányzat!$BH$150)</f>
        <v>0</v>
      </c>
      <c r="AM57" s="6"/>
      <c r="AN57" s="6">
        <f t="shared" si="686"/>
        <v>0</v>
      </c>
      <c r="AO57" s="6">
        <f>SUM([1]Önkormányzat!$BO$150)</f>
        <v>0</v>
      </c>
      <c r="AP57" s="6"/>
      <c r="AQ57" s="6">
        <f t="shared" si="687"/>
        <v>0</v>
      </c>
      <c r="AR57" s="6">
        <f>SUM([1]Önkormányzat!$CC$150)</f>
        <v>0</v>
      </c>
      <c r="AS57" s="6"/>
      <c r="AT57" s="6">
        <f t="shared" si="688"/>
        <v>0</v>
      </c>
      <c r="AU57" s="6">
        <f>SUM([1]Önkormányzat!$CP$150)</f>
        <v>0</v>
      </c>
      <c r="AV57" s="6"/>
      <c r="AW57" s="6">
        <f t="shared" si="689"/>
        <v>0</v>
      </c>
      <c r="AX57" s="6">
        <f>SUM([1]Önkormányzat!$BS$150)</f>
        <v>0</v>
      </c>
      <c r="AY57" s="6"/>
      <c r="AZ57" s="6">
        <f t="shared" si="690"/>
        <v>0</v>
      </c>
      <c r="BA57" s="6">
        <f>SUM([1]Önkormányzat!$BU$150)</f>
        <v>0</v>
      </c>
      <c r="BB57" s="6"/>
      <c r="BC57" s="6">
        <f t="shared" si="691"/>
        <v>0</v>
      </c>
      <c r="BD57" s="6"/>
      <c r="BE57" s="6"/>
      <c r="BF57" s="6">
        <f t="shared" si="692"/>
        <v>0</v>
      </c>
      <c r="BG57" s="6">
        <f>SUM([1]Önkormányzat!$CA$150)</f>
        <v>0</v>
      </c>
      <c r="BH57" s="6"/>
      <c r="BI57" s="6">
        <f t="shared" si="693"/>
        <v>0</v>
      </c>
      <c r="BJ57" s="6">
        <f>SUM([1]Önkormányzat!$CG$150)</f>
        <v>0</v>
      </c>
      <c r="BK57" s="6"/>
      <c r="BL57" s="6">
        <f t="shared" si="694"/>
        <v>0</v>
      </c>
      <c r="BM57" s="6"/>
      <c r="BN57" s="6"/>
      <c r="BO57" s="6">
        <f t="shared" si="695"/>
        <v>0</v>
      </c>
      <c r="BP57" s="6">
        <f>SUM([1]Önkormányzat!$CW$150)</f>
        <v>0</v>
      </c>
      <c r="BQ57" s="6"/>
      <c r="BR57" s="6">
        <f t="shared" si="696"/>
        <v>0</v>
      </c>
      <c r="BS57" s="6">
        <f>SUM([1]Önkormányzat!$DA$150)</f>
        <v>0</v>
      </c>
      <c r="BT57" s="6"/>
      <c r="BU57" s="6">
        <f t="shared" si="697"/>
        <v>0</v>
      </c>
      <c r="BV57" s="6"/>
      <c r="BW57" s="6"/>
      <c r="BX57" s="6">
        <f t="shared" si="698"/>
        <v>0</v>
      </c>
      <c r="BY57" s="6">
        <f>SUM([1]Önkormányzat!$DE$150)</f>
        <v>0</v>
      </c>
      <c r="BZ57" s="6"/>
      <c r="CA57" s="6">
        <f t="shared" si="699"/>
        <v>0</v>
      </c>
      <c r="CB57" s="6"/>
      <c r="CC57" s="6"/>
      <c r="CD57" s="6">
        <f t="shared" si="700"/>
        <v>0</v>
      </c>
      <c r="CE57" s="6"/>
      <c r="CF57" s="6"/>
      <c r="CG57" s="6">
        <f t="shared" si="701"/>
        <v>0</v>
      </c>
      <c r="CH57" s="6"/>
      <c r="CI57" s="6"/>
      <c r="CJ57" s="6">
        <f t="shared" si="702"/>
        <v>0</v>
      </c>
      <c r="CK57" s="6"/>
      <c r="CL57" s="6"/>
      <c r="CM57" s="6">
        <f t="shared" si="703"/>
        <v>0</v>
      </c>
      <c r="CN57" s="6">
        <v>0</v>
      </c>
      <c r="CO57" s="6"/>
      <c r="CP57" s="6">
        <f t="shared" si="704"/>
        <v>0</v>
      </c>
      <c r="CQ57" s="6"/>
      <c r="CR57" s="6"/>
      <c r="CS57" s="6">
        <f t="shared" si="705"/>
        <v>0</v>
      </c>
      <c r="CT57" s="6">
        <f>SUM([1]Önkormányzat!$EL$150)</f>
        <v>0</v>
      </c>
      <c r="CU57" s="6"/>
      <c r="CV57" s="6">
        <f t="shared" si="706"/>
        <v>0</v>
      </c>
      <c r="CW57" s="6">
        <f>SUM([1]Önkormányzat!$EC$150)</f>
        <v>0</v>
      </c>
      <c r="CX57" s="6"/>
      <c r="CY57" s="6">
        <f t="shared" si="707"/>
        <v>0</v>
      </c>
      <c r="CZ57" s="6">
        <f>SUM([1]Önkormányzat!$AD$150)</f>
        <v>0</v>
      </c>
      <c r="DA57" s="6"/>
      <c r="DB57" s="6">
        <f t="shared" si="708"/>
        <v>0</v>
      </c>
      <c r="DC57" s="6">
        <f>SUM([1]Önkormányzat!$DK$150)</f>
        <v>0</v>
      </c>
      <c r="DD57" s="6"/>
      <c r="DE57" s="6">
        <f t="shared" si="709"/>
        <v>0</v>
      </c>
      <c r="DF57" s="6">
        <f>SUM([1]Önkormányzat!$DO$150)</f>
        <v>0</v>
      </c>
      <c r="DG57" s="6"/>
      <c r="DH57" s="6">
        <f t="shared" si="710"/>
        <v>0</v>
      </c>
      <c r="DI57" s="6">
        <f>SUM([1]Önkormányzat!$EJ$150)</f>
        <v>0</v>
      </c>
      <c r="DJ57" s="6"/>
      <c r="DK57" s="6">
        <f t="shared" si="711"/>
        <v>0</v>
      </c>
      <c r="DL57" s="6">
        <f>SUM([1]Önkormányzat!$EQ$150)</f>
        <v>0</v>
      </c>
      <c r="DM57" s="6"/>
      <c r="DN57" s="6">
        <f t="shared" si="712"/>
        <v>0</v>
      </c>
      <c r="DO57" s="6">
        <f>SUM([1]Önkormányzat!$EU$394)</f>
        <v>0</v>
      </c>
      <c r="DP57" s="6"/>
      <c r="DQ57" s="6">
        <f t="shared" si="713"/>
        <v>0</v>
      </c>
      <c r="DR57" s="595">
        <f t="shared" si="714"/>
        <v>553214</v>
      </c>
      <c r="DS57" s="595">
        <f t="shared" si="715"/>
        <v>17731</v>
      </c>
      <c r="DT57" s="595">
        <f t="shared" si="716"/>
        <v>570945</v>
      </c>
      <c r="DU57" s="6"/>
      <c r="DV57" s="6"/>
      <c r="DW57" s="6">
        <f t="shared" si="717"/>
        <v>0</v>
      </c>
      <c r="DX57" s="6"/>
      <c r="DY57" s="6"/>
      <c r="DZ57" s="6">
        <f t="shared" si="718"/>
        <v>0</v>
      </c>
      <c r="EA57" s="6"/>
      <c r="EB57" s="6"/>
      <c r="EC57" s="6">
        <f t="shared" si="719"/>
        <v>0</v>
      </c>
      <c r="ED57" s="6">
        <f>SUM([1]Hivatal!$W$199)</f>
        <v>0</v>
      </c>
      <c r="EE57" s="6"/>
      <c r="EF57" s="6">
        <f t="shared" si="720"/>
        <v>0</v>
      </c>
      <c r="EG57" s="6"/>
      <c r="EH57" s="6"/>
      <c r="EI57" s="6"/>
      <c r="EJ57" s="6">
        <f>SUM([1]Hivatal!$AK$199)</f>
        <v>0</v>
      </c>
      <c r="EK57" s="6"/>
      <c r="EL57" s="6">
        <f t="shared" si="721"/>
        <v>0</v>
      </c>
      <c r="EM57" s="6"/>
      <c r="EN57" s="6"/>
      <c r="EO57" s="6">
        <f t="shared" si="722"/>
        <v>0</v>
      </c>
      <c r="EP57" s="6">
        <f>SUM([1]Hivatal!$AS$199)</f>
        <v>0</v>
      </c>
      <c r="EQ57" s="6"/>
      <c r="ER57" s="6">
        <f t="shared" si="723"/>
        <v>0</v>
      </c>
      <c r="ES57" s="6">
        <f>SUM([1]Hivatal!$BA$199)</f>
        <v>0</v>
      </c>
      <c r="ET57" s="6"/>
      <c r="EU57" s="6">
        <f t="shared" si="724"/>
        <v>0</v>
      </c>
      <c r="EV57" s="595">
        <f t="shared" si="725"/>
        <v>0</v>
      </c>
      <c r="EW57" s="595">
        <f t="shared" si="726"/>
        <v>0</v>
      </c>
      <c r="EX57" s="595">
        <f t="shared" si="727"/>
        <v>0</v>
      </c>
      <c r="EY57" s="6"/>
      <c r="EZ57" s="6"/>
      <c r="FA57" s="6">
        <f t="shared" si="728"/>
        <v>0</v>
      </c>
      <c r="FB57" s="6"/>
      <c r="FC57" s="6"/>
      <c r="FD57" s="6">
        <f t="shared" si="729"/>
        <v>0</v>
      </c>
      <c r="FE57" s="6"/>
      <c r="FF57" s="6"/>
      <c r="FG57" s="6">
        <f t="shared" si="730"/>
        <v>0</v>
      </c>
      <c r="FH57" s="6"/>
      <c r="FI57" s="6"/>
      <c r="FJ57" s="6">
        <f t="shared" si="731"/>
        <v>0</v>
      </c>
      <c r="FK57" s="6"/>
      <c r="FL57" s="6"/>
      <c r="FM57" s="6">
        <f t="shared" si="732"/>
        <v>0</v>
      </c>
      <c r="FN57" s="6"/>
      <c r="FO57" s="6"/>
      <c r="FP57" s="6">
        <f t="shared" si="733"/>
        <v>0</v>
      </c>
      <c r="FQ57" s="6"/>
      <c r="FR57" s="6"/>
      <c r="FS57" s="6">
        <f t="shared" si="734"/>
        <v>0</v>
      </c>
      <c r="FT57" s="6"/>
      <c r="FU57" s="6"/>
      <c r="FV57" s="6">
        <f t="shared" si="735"/>
        <v>0</v>
      </c>
      <c r="FW57" s="6"/>
      <c r="FX57" s="6"/>
      <c r="FY57" s="6">
        <f t="shared" si="736"/>
        <v>0</v>
      </c>
      <c r="FZ57" s="6"/>
      <c r="GA57" s="6"/>
      <c r="GB57" s="6">
        <f t="shared" si="737"/>
        <v>0</v>
      </c>
      <c r="GC57" s="6"/>
      <c r="GD57" s="6"/>
      <c r="GE57" s="6">
        <f t="shared" si="738"/>
        <v>0</v>
      </c>
      <c r="GF57" s="6"/>
      <c r="GG57" s="6"/>
      <c r="GH57" s="6">
        <f t="shared" si="739"/>
        <v>0</v>
      </c>
      <c r="GI57" s="6"/>
      <c r="GJ57" s="6"/>
      <c r="GK57" s="6">
        <f t="shared" si="740"/>
        <v>0</v>
      </c>
      <c r="GL57" s="595">
        <f t="shared" si="741"/>
        <v>0</v>
      </c>
      <c r="GM57" s="595">
        <f t="shared" si="742"/>
        <v>0</v>
      </c>
      <c r="GN57" s="595">
        <f t="shared" si="743"/>
        <v>0</v>
      </c>
      <c r="GO57" s="7"/>
      <c r="GP57" s="7"/>
      <c r="GQ57" s="6">
        <f t="shared" si="744"/>
        <v>0</v>
      </c>
      <c r="GR57" s="7"/>
      <c r="GS57" s="7"/>
      <c r="GT57" s="6">
        <f t="shared" si="745"/>
        <v>0</v>
      </c>
      <c r="GU57" s="7"/>
      <c r="GV57" s="7"/>
      <c r="GW57" s="6">
        <f t="shared" si="746"/>
        <v>0</v>
      </c>
      <c r="GX57" s="10">
        <f>GL57+GO57+GR57+GU57</f>
        <v>0</v>
      </c>
      <c r="GY57" s="10">
        <f t="shared" si="747"/>
        <v>0</v>
      </c>
      <c r="GZ57" s="618">
        <f t="shared" si="747"/>
        <v>0</v>
      </c>
      <c r="HA57" s="626">
        <f>DR57+EV57+GX57</f>
        <v>553214</v>
      </c>
      <c r="HB57" s="10">
        <f t="shared" si="748"/>
        <v>17731</v>
      </c>
      <c r="HC57" s="113">
        <f t="shared" si="748"/>
        <v>570945</v>
      </c>
    </row>
    <row r="58" spans="1:211" s="12" customFormat="1" x14ac:dyDescent="0.2">
      <c r="A58" s="121" t="s">
        <v>425</v>
      </c>
      <c r="B58" s="5">
        <f>B59+B60</f>
        <v>0</v>
      </c>
      <c r="C58" s="5">
        <f t="shared" ref="C58:BO58" si="750">C59+C60</f>
        <v>0</v>
      </c>
      <c r="D58" s="5">
        <f t="shared" si="750"/>
        <v>0</v>
      </c>
      <c r="E58" s="5">
        <f t="shared" si="750"/>
        <v>0</v>
      </c>
      <c r="F58" s="5">
        <f t="shared" si="750"/>
        <v>0</v>
      </c>
      <c r="G58" s="5">
        <f t="shared" si="750"/>
        <v>0</v>
      </c>
      <c r="H58" s="5">
        <f t="shared" si="750"/>
        <v>0</v>
      </c>
      <c r="I58" s="5">
        <f t="shared" si="750"/>
        <v>0</v>
      </c>
      <c r="J58" s="5">
        <f t="shared" si="750"/>
        <v>0</v>
      </c>
      <c r="K58" s="5">
        <f t="shared" si="750"/>
        <v>0</v>
      </c>
      <c r="L58" s="5">
        <f t="shared" si="750"/>
        <v>0</v>
      </c>
      <c r="M58" s="5">
        <f t="shared" si="750"/>
        <v>0</v>
      </c>
      <c r="N58" s="5">
        <f t="shared" si="750"/>
        <v>0</v>
      </c>
      <c r="O58" s="5">
        <f t="shared" si="750"/>
        <v>0</v>
      </c>
      <c r="P58" s="5">
        <f t="shared" si="750"/>
        <v>0</v>
      </c>
      <c r="Q58" s="5">
        <f t="shared" si="750"/>
        <v>0</v>
      </c>
      <c r="R58" s="5">
        <f t="shared" si="750"/>
        <v>0</v>
      </c>
      <c r="S58" s="5">
        <f t="shared" si="750"/>
        <v>0</v>
      </c>
      <c r="T58" s="5">
        <f t="shared" si="750"/>
        <v>0</v>
      </c>
      <c r="U58" s="5">
        <f t="shared" si="750"/>
        <v>0</v>
      </c>
      <c r="V58" s="5">
        <f t="shared" si="750"/>
        <v>0</v>
      </c>
      <c r="W58" s="5">
        <f t="shared" si="750"/>
        <v>0</v>
      </c>
      <c r="X58" s="5">
        <f t="shared" si="750"/>
        <v>0</v>
      </c>
      <c r="Y58" s="5">
        <f t="shared" si="750"/>
        <v>0</v>
      </c>
      <c r="Z58" s="5">
        <f t="shared" si="750"/>
        <v>11174</v>
      </c>
      <c r="AA58" s="5">
        <f t="shared" si="750"/>
        <v>1776</v>
      </c>
      <c r="AB58" s="5">
        <f t="shared" si="750"/>
        <v>12950</v>
      </c>
      <c r="AC58" s="5">
        <f t="shared" si="750"/>
        <v>0</v>
      </c>
      <c r="AD58" s="5">
        <f t="shared" si="750"/>
        <v>0</v>
      </c>
      <c r="AE58" s="5">
        <f t="shared" si="750"/>
        <v>0</v>
      </c>
      <c r="AF58" s="5">
        <f t="shared" si="750"/>
        <v>0</v>
      </c>
      <c r="AG58" s="5">
        <f t="shared" si="750"/>
        <v>0</v>
      </c>
      <c r="AH58" s="5">
        <f t="shared" si="750"/>
        <v>0</v>
      </c>
      <c r="AI58" s="5">
        <f t="shared" si="750"/>
        <v>0</v>
      </c>
      <c r="AJ58" s="5">
        <f t="shared" si="750"/>
        <v>0</v>
      </c>
      <c r="AK58" s="5">
        <f t="shared" si="750"/>
        <v>0</v>
      </c>
      <c r="AL58" s="5">
        <f t="shared" si="750"/>
        <v>0</v>
      </c>
      <c r="AM58" s="5">
        <f t="shared" si="750"/>
        <v>0</v>
      </c>
      <c r="AN58" s="5">
        <f t="shared" si="750"/>
        <v>0</v>
      </c>
      <c r="AO58" s="5">
        <f t="shared" si="750"/>
        <v>0</v>
      </c>
      <c r="AP58" s="5">
        <f t="shared" si="750"/>
        <v>0</v>
      </c>
      <c r="AQ58" s="5">
        <f t="shared" si="750"/>
        <v>0</v>
      </c>
      <c r="AR58" s="5">
        <f t="shared" si="750"/>
        <v>0</v>
      </c>
      <c r="AS58" s="5">
        <f t="shared" si="750"/>
        <v>0</v>
      </c>
      <c r="AT58" s="5">
        <f t="shared" si="750"/>
        <v>0</v>
      </c>
      <c r="AU58" s="5">
        <f t="shared" si="750"/>
        <v>0</v>
      </c>
      <c r="AV58" s="5">
        <f t="shared" si="750"/>
        <v>0</v>
      </c>
      <c r="AW58" s="5">
        <f t="shared" si="750"/>
        <v>0</v>
      </c>
      <c r="AX58" s="5">
        <f t="shared" si="750"/>
        <v>0</v>
      </c>
      <c r="AY58" s="5">
        <f t="shared" si="750"/>
        <v>0</v>
      </c>
      <c r="AZ58" s="5">
        <f t="shared" si="750"/>
        <v>0</v>
      </c>
      <c r="BA58" s="5">
        <f t="shared" si="750"/>
        <v>0</v>
      </c>
      <c r="BB58" s="5">
        <f t="shared" si="750"/>
        <v>0</v>
      </c>
      <c r="BC58" s="5">
        <f t="shared" si="750"/>
        <v>0</v>
      </c>
      <c r="BD58" s="5">
        <f t="shared" si="750"/>
        <v>0</v>
      </c>
      <c r="BE58" s="5">
        <f t="shared" si="750"/>
        <v>0</v>
      </c>
      <c r="BF58" s="5">
        <f t="shared" si="750"/>
        <v>0</v>
      </c>
      <c r="BG58" s="5">
        <f t="shared" si="750"/>
        <v>0</v>
      </c>
      <c r="BH58" s="5">
        <f t="shared" si="750"/>
        <v>0</v>
      </c>
      <c r="BI58" s="5">
        <f t="shared" si="750"/>
        <v>0</v>
      </c>
      <c r="BJ58" s="5">
        <f t="shared" si="750"/>
        <v>0</v>
      </c>
      <c r="BK58" s="5">
        <f t="shared" si="750"/>
        <v>0</v>
      </c>
      <c r="BL58" s="5">
        <f t="shared" si="750"/>
        <v>0</v>
      </c>
      <c r="BM58" s="5">
        <f t="shared" si="750"/>
        <v>0</v>
      </c>
      <c r="BN58" s="5">
        <f t="shared" si="750"/>
        <v>0</v>
      </c>
      <c r="BO58" s="5">
        <f t="shared" si="750"/>
        <v>0</v>
      </c>
      <c r="BP58" s="5">
        <f t="shared" ref="BP58:DZ58" si="751">BP59+BP60</f>
        <v>0</v>
      </c>
      <c r="BQ58" s="5">
        <f t="shared" si="751"/>
        <v>0</v>
      </c>
      <c r="BR58" s="5">
        <f t="shared" si="751"/>
        <v>0</v>
      </c>
      <c r="BS58" s="5">
        <f t="shared" si="751"/>
        <v>0</v>
      </c>
      <c r="BT58" s="5">
        <f t="shared" si="751"/>
        <v>0</v>
      </c>
      <c r="BU58" s="5">
        <f t="shared" si="751"/>
        <v>0</v>
      </c>
      <c r="BV58" s="5">
        <f t="shared" si="751"/>
        <v>0</v>
      </c>
      <c r="BW58" s="5">
        <f t="shared" si="751"/>
        <v>0</v>
      </c>
      <c r="BX58" s="5">
        <f t="shared" si="751"/>
        <v>0</v>
      </c>
      <c r="BY58" s="5">
        <f t="shared" si="751"/>
        <v>0</v>
      </c>
      <c r="BZ58" s="5">
        <f t="shared" si="751"/>
        <v>0</v>
      </c>
      <c r="CA58" s="5">
        <f t="shared" si="751"/>
        <v>0</v>
      </c>
      <c r="CB58" s="5">
        <f t="shared" si="751"/>
        <v>0</v>
      </c>
      <c r="CC58" s="5">
        <f t="shared" si="751"/>
        <v>0</v>
      </c>
      <c r="CD58" s="5">
        <f t="shared" si="751"/>
        <v>0</v>
      </c>
      <c r="CE58" s="5">
        <f t="shared" si="751"/>
        <v>0</v>
      </c>
      <c r="CF58" s="5">
        <f t="shared" si="751"/>
        <v>0</v>
      </c>
      <c r="CG58" s="5">
        <f t="shared" si="751"/>
        <v>0</v>
      </c>
      <c r="CH58" s="5">
        <f t="shared" si="751"/>
        <v>0</v>
      </c>
      <c r="CI58" s="5">
        <f t="shared" si="751"/>
        <v>0</v>
      </c>
      <c r="CJ58" s="5">
        <f t="shared" si="751"/>
        <v>0</v>
      </c>
      <c r="CK58" s="5">
        <f t="shared" si="751"/>
        <v>0</v>
      </c>
      <c r="CL58" s="5">
        <f t="shared" si="751"/>
        <v>0</v>
      </c>
      <c r="CM58" s="5">
        <f t="shared" si="751"/>
        <v>0</v>
      </c>
      <c r="CN58" s="5">
        <f t="shared" si="751"/>
        <v>0</v>
      </c>
      <c r="CO58" s="5">
        <f t="shared" si="751"/>
        <v>0</v>
      </c>
      <c r="CP58" s="5">
        <f t="shared" si="751"/>
        <v>0</v>
      </c>
      <c r="CQ58" s="5">
        <f t="shared" si="751"/>
        <v>0</v>
      </c>
      <c r="CR58" s="5">
        <f t="shared" si="751"/>
        <v>0</v>
      </c>
      <c r="CS58" s="5">
        <f t="shared" si="751"/>
        <v>0</v>
      </c>
      <c r="CT58" s="5">
        <f t="shared" si="751"/>
        <v>0</v>
      </c>
      <c r="CU58" s="5">
        <f t="shared" si="751"/>
        <v>0</v>
      </c>
      <c r="CV58" s="5">
        <f t="shared" si="751"/>
        <v>0</v>
      </c>
      <c r="CW58" s="5">
        <f t="shared" si="751"/>
        <v>0</v>
      </c>
      <c r="CX58" s="5">
        <f t="shared" si="751"/>
        <v>0</v>
      </c>
      <c r="CY58" s="5">
        <f t="shared" si="751"/>
        <v>0</v>
      </c>
      <c r="CZ58" s="5">
        <f t="shared" si="751"/>
        <v>0</v>
      </c>
      <c r="DA58" s="5">
        <f t="shared" si="751"/>
        <v>0</v>
      </c>
      <c r="DB58" s="5">
        <f t="shared" si="751"/>
        <v>0</v>
      </c>
      <c r="DC58" s="5">
        <f t="shared" si="751"/>
        <v>0</v>
      </c>
      <c r="DD58" s="5">
        <f t="shared" si="751"/>
        <v>0</v>
      </c>
      <c r="DE58" s="5">
        <f t="shared" si="751"/>
        <v>0</v>
      </c>
      <c r="DF58" s="5">
        <f t="shared" si="751"/>
        <v>0</v>
      </c>
      <c r="DG58" s="5">
        <f t="shared" si="751"/>
        <v>0</v>
      </c>
      <c r="DH58" s="5">
        <f t="shared" si="751"/>
        <v>0</v>
      </c>
      <c r="DI58" s="5">
        <f t="shared" si="751"/>
        <v>0</v>
      </c>
      <c r="DJ58" s="5">
        <f t="shared" si="751"/>
        <v>0</v>
      </c>
      <c r="DK58" s="5">
        <f t="shared" si="751"/>
        <v>0</v>
      </c>
      <c r="DL58" s="5">
        <f t="shared" si="751"/>
        <v>0</v>
      </c>
      <c r="DM58" s="5">
        <f t="shared" si="751"/>
        <v>0</v>
      </c>
      <c r="DN58" s="5">
        <f t="shared" si="751"/>
        <v>0</v>
      </c>
      <c r="DO58" s="5">
        <f t="shared" si="751"/>
        <v>0</v>
      </c>
      <c r="DP58" s="5">
        <f t="shared" si="751"/>
        <v>0</v>
      </c>
      <c r="DQ58" s="5">
        <f t="shared" si="751"/>
        <v>0</v>
      </c>
      <c r="DR58" s="596">
        <f t="shared" si="751"/>
        <v>11174</v>
      </c>
      <c r="DS58" s="596">
        <f t="shared" ref="DS58" si="752">DS59+DS60</f>
        <v>1776</v>
      </c>
      <c r="DT58" s="596">
        <f t="shared" ref="DT58" si="753">DT59+DT60</f>
        <v>12950</v>
      </c>
      <c r="DU58" s="5">
        <f t="shared" si="751"/>
        <v>0</v>
      </c>
      <c r="DV58" s="5">
        <f t="shared" si="751"/>
        <v>0</v>
      </c>
      <c r="DW58" s="5">
        <f t="shared" si="751"/>
        <v>0</v>
      </c>
      <c r="DX58" s="5">
        <f t="shared" si="751"/>
        <v>0</v>
      </c>
      <c r="DY58" s="5">
        <f t="shared" si="751"/>
        <v>0</v>
      </c>
      <c r="DZ58" s="5">
        <f t="shared" si="751"/>
        <v>0</v>
      </c>
      <c r="EA58" s="5">
        <f t="shared" ref="EA58:GL58" si="754">EA59+EA60</f>
        <v>0</v>
      </c>
      <c r="EB58" s="5">
        <f t="shared" si="754"/>
        <v>0</v>
      </c>
      <c r="EC58" s="5">
        <f t="shared" si="754"/>
        <v>0</v>
      </c>
      <c r="ED58" s="5">
        <f t="shared" si="754"/>
        <v>0</v>
      </c>
      <c r="EE58" s="5">
        <f t="shared" si="754"/>
        <v>0</v>
      </c>
      <c r="EF58" s="5">
        <f t="shared" si="754"/>
        <v>0</v>
      </c>
      <c r="EG58" s="5">
        <f t="shared" si="754"/>
        <v>0</v>
      </c>
      <c r="EH58" s="5">
        <f t="shared" si="754"/>
        <v>0</v>
      </c>
      <c r="EI58" s="5">
        <f t="shared" si="754"/>
        <v>0</v>
      </c>
      <c r="EJ58" s="5">
        <f t="shared" si="754"/>
        <v>0</v>
      </c>
      <c r="EK58" s="5">
        <f t="shared" si="754"/>
        <v>0</v>
      </c>
      <c r="EL58" s="5">
        <f t="shared" si="754"/>
        <v>0</v>
      </c>
      <c r="EM58" s="5">
        <f t="shared" si="754"/>
        <v>0</v>
      </c>
      <c r="EN58" s="5">
        <f t="shared" si="754"/>
        <v>0</v>
      </c>
      <c r="EO58" s="5">
        <f t="shared" si="754"/>
        <v>0</v>
      </c>
      <c r="EP58" s="5">
        <f t="shared" si="754"/>
        <v>0</v>
      </c>
      <c r="EQ58" s="5">
        <f t="shared" si="754"/>
        <v>0</v>
      </c>
      <c r="ER58" s="5">
        <f t="shared" si="754"/>
        <v>0</v>
      </c>
      <c r="ES58" s="5">
        <f t="shared" si="754"/>
        <v>0</v>
      </c>
      <c r="ET58" s="5">
        <f t="shared" si="754"/>
        <v>0</v>
      </c>
      <c r="EU58" s="5">
        <f t="shared" si="754"/>
        <v>0</v>
      </c>
      <c r="EV58" s="596">
        <f t="shared" si="754"/>
        <v>0</v>
      </c>
      <c r="EW58" s="596">
        <f t="shared" ref="EW58:EX58" si="755">EW59+EW60</f>
        <v>0</v>
      </c>
      <c r="EX58" s="596">
        <f t="shared" si="755"/>
        <v>0</v>
      </c>
      <c r="EY58" s="5">
        <f t="shared" si="754"/>
        <v>0</v>
      </c>
      <c r="EZ58" s="5">
        <f t="shared" si="754"/>
        <v>0</v>
      </c>
      <c r="FA58" s="5">
        <f t="shared" si="754"/>
        <v>0</v>
      </c>
      <c r="FB58" s="5">
        <f t="shared" si="754"/>
        <v>0</v>
      </c>
      <c r="FC58" s="5">
        <f t="shared" si="754"/>
        <v>0</v>
      </c>
      <c r="FD58" s="5">
        <f t="shared" si="754"/>
        <v>0</v>
      </c>
      <c r="FE58" s="5">
        <f t="shared" si="754"/>
        <v>0</v>
      </c>
      <c r="FF58" s="5">
        <f t="shared" si="754"/>
        <v>0</v>
      </c>
      <c r="FG58" s="5">
        <f t="shared" si="754"/>
        <v>0</v>
      </c>
      <c r="FH58" s="5">
        <f t="shared" si="754"/>
        <v>0</v>
      </c>
      <c r="FI58" s="5">
        <f t="shared" si="754"/>
        <v>0</v>
      </c>
      <c r="FJ58" s="5">
        <f t="shared" si="754"/>
        <v>0</v>
      </c>
      <c r="FK58" s="5">
        <f t="shared" si="754"/>
        <v>0</v>
      </c>
      <c r="FL58" s="5">
        <f t="shared" si="754"/>
        <v>0</v>
      </c>
      <c r="FM58" s="5">
        <f t="shared" si="754"/>
        <v>0</v>
      </c>
      <c r="FN58" s="5">
        <f t="shared" si="754"/>
        <v>0</v>
      </c>
      <c r="FO58" s="5">
        <f t="shared" si="754"/>
        <v>0</v>
      </c>
      <c r="FP58" s="5">
        <f t="shared" si="754"/>
        <v>0</v>
      </c>
      <c r="FQ58" s="5">
        <f t="shared" si="754"/>
        <v>0</v>
      </c>
      <c r="FR58" s="5">
        <f t="shared" si="754"/>
        <v>0</v>
      </c>
      <c r="FS58" s="5">
        <f t="shared" si="754"/>
        <v>0</v>
      </c>
      <c r="FT58" s="5">
        <f t="shared" si="754"/>
        <v>0</v>
      </c>
      <c r="FU58" s="5">
        <f t="shared" si="754"/>
        <v>0</v>
      </c>
      <c r="FV58" s="5">
        <f t="shared" si="754"/>
        <v>0</v>
      </c>
      <c r="FW58" s="5">
        <f t="shared" si="754"/>
        <v>0</v>
      </c>
      <c r="FX58" s="5">
        <f t="shared" si="754"/>
        <v>0</v>
      </c>
      <c r="FY58" s="5">
        <f t="shared" si="754"/>
        <v>0</v>
      </c>
      <c r="FZ58" s="5">
        <f t="shared" si="754"/>
        <v>0</v>
      </c>
      <c r="GA58" s="5">
        <f t="shared" si="754"/>
        <v>0</v>
      </c>
      <c r="GB58" s="5">
        <f t="shared" si="754"/>
        <v>0</v>
      </c>
      <c r="GC58" s="5">
        <f t="shared" si="754"/>
        <v>0</v>
      </c>
      <c r="GD58" s="5">
        <f t="shared" si="754"/>
        <v>0</v>
      </c>
      <c r="GE58" s="5">
        <f t="shared" si="754"/>
        <v>0</v>
      </c>
      <c r="GF58" s="5">
        <f t="shared" si="754"/>
        <v>0</v>
      </c>
      <c r="GG58" s="5">
        <f t="shared" si="754"/>
        <v>0</v>
      </c>
      <c r="GH58" s="5">
        <f t="shared" si="754"/>
        <v>0</v>
      </c>
      <c r="GI58" s="5">
        <f t="shared" si="754"/>
        <v>0</v>
      </c>
      <c r="GJ58" s="5">
        <f t="shared" si="754"/>
        <v>0</v>
      </c>
      <c r="GK58" s="5">
        <f t="shared" si="754"/>
        <v>0</v>
      </c>
      <c r="GL58" s="596">
        <f t="shared" si="754"/>
        <v>0</v>
      </c>
      <c r="GM58" s="596">
        <f t="shared" ref="GM58:GN58" si="756">GM59+GM60</f>
        <v>0</v>
      </c>
      <c r="GN58" s="596">
        <f t="shared" si="756"/>
        <v>0</v>
      </c>
      <c r="GO58" s="5">
        <f t="shared" ref="GO58:HA58" si="757">GO59+GO60</f>
        <v>0</v>
      </c>
      <c r="GP58" s="5">
        <f t="shared" si="757"/>
        <v>0</v>
      </c>
      <c r="GQ58" s="5">
        <f t="shared" si="757"/>
        <v>0</v>
      </c>
      <c r="GR58" s="5">
        <f t="shared" si="757"/>
        <v>0</v>
      </c>
      <c r="GS58" s="5">
        <f t="shared" si="757"/>
        <v>0</v>
      </c>
      <c r="GT58" s="5">
        <f t="shared" si="757"/>
        <v>0</v>
      </c>
      <c r="GU58" s="5">
        <f t="shared" si="757"/>
        <v>0</v>
      </c>
      <c r="GV58" s="5">
        <f t="shared" si="757"/>
        <v>0</v>
      </c>
      <c r="GW58" s="5">
        <f t="shared" si="757"/>
        <v>0</v>
      </c>
      <c r="GX58" s="5">
        <f t="shared" si="757"/>
        <v>0</v>
      </c>
      <c r="GY58" s="5">
        <f t="shared" ref="GY58" si="758">GY59+GY60</f>
        <v>0</v>
      </c>
      <c r="GZ58" s="619">
        <f t="shared" ref="GZ58" si="759">GZ59+GZ60</f>
        <v>0</v>
      </c>
      <c r="HA58" s="627">
        <f t="shared" si="757"/>
        <v>11174</v>
      </c>
      <c r="HB58" s="5">
        <f t="shared" ref="HB58" si="760">HB59+HB60</f>
        <v>1776</v>
      </c>
      <c r="HC58" s="115">
        <f t="shared" ref="HC58" si="761">HC59+HC60</f>
        <v>12950</v>
      </c>
    </row>
    <row r="59" spans="1:211" x14ac:dyDescent="0.2">
      <c r="A59" s="122" t="s">
        <v>426</v>
      </c>
      <c r="B59" s="6">
        <f>SUM([1]Önkormányzat!$G$237)</f>
        <v>0</v>
      </c>
      <c r="C59" s="6"/>
      <c r="D59" s="6">
        <f t="shared" ref="D59:D60" si="762">SUM(B59:C59)</f>
        <v>0</v>
      </c>
      <c r="E59" s="6">
        <f>SUM([1]Önkormányzat!$I$237)</f>
        <v>0</v>
      </c>
      <c r="F59" s="6"/>
      <c r="G59" s="6">
        <f t="shared" ref="G59:G60" si="763">SUM(E59:F59)</f>
        <v>0</v>
      </c>
      <c r="H59" s="6">
        <f>SUM([1]Önkormányzat!$K$237)</f>
        <v>0</v>
      </c>
      <c r="I59" s="6"/>
      <c r="J59" s="6">
        <f t="shared" ref="J59:J60" si="764">SUM(H59:I59)</f>
        <v>0</v>
      </c>
      <c r="K59" s="6">
        <f>SUM([1]Önkormányzat!$M$237)</f>
        <v>0</v>
      </c>
      <c r="L59" s="6"/>
      <c r="M59" s="6">
        <f t="shared" ref="M59:M60" si="765">SUM(K59:L59)</f>
        <v>0</v>
      </c>
      <c r="N59" s="6">
        <f>SUM([1]Önkormányzat!$R$237)</f>
        <v>0</v>
      </c>
      <c r="O59" s="6"/>
      <c r="P59" s="6">
        <f t="shared" ref="P59:P60" si="766">SUM(N59:O59)</f>
        <v>0</v>
      </c>
      <c r="Q59" s="6">
        <f>SUM([1]Önkormányzat!$AK$237)</f>
        <v>0</v>
      </c>
      <c r="R59" s="6"/>
      <c r="S59" s="6">
        <f t="shared" ref="S59:S60" si="767">SUM(Q59:R59)</f>
        <v>0</v>
      </c>
      <c r="T59" s="6">
        <f>SUM([1]Önkormányzat!$AO$237)</f>
        <v>0</v>
      </c>
      <c r="U59" s="6"/>
      <c r="V59" s="6">
        <f t="shared" ref="V59:V60" si="768">SUM(T59:U59)</f>
        <v>0</v>
      </c>
      <c r="W59" s="6"/>
      <c r="X59" s="6"/>
      <c r="Y59" s="6">
        <f t="shared" ref="Y59:Y60" si="769">SUM(W59:X59)</f>
        <v>0</v>
      </c>
      <c r="Z59" s="6">
        <f>EV68+GX68</f>
        <v>11174</v>
      </c>
      <c r="AA59" s="6">
        <f t="shared" ref="AA59:AB59" si="770">EW68+GY68</f>
        <v>1776</v>
      </c>
      <c r="AB59" s="6">
        <f t="shared" si="770"/>
        <v>12950</v>
      </c>
      <c r="AC59" s="6">
        <f>SUM([1]Önkormányzat!$BA$237)</f>
        <v>0</v>
      </c>
      <c r="AD59" s="6"/>
      <c r="AE59" s="6">
        <f t="shared" ref="AE59:AE60" si="771">SUM(AC59:AD59)</f>
        <v>0</v>
      </c>
      <c r="AF59" s="6">
        <f>SUM([1]Önkormányzat!$V$237)</f>
        <v>0</v>
      </c>
      <c r="AG59" s="6"/>
      <c r="AH59" s="6">
        <f t="shared" ref="AH59:AH60" si="772">SUM(AF59:AG59)</f>
        <v>0</v>
      </c>
      <c r="AI59" s="6">
        <f>SUM([1]Önkormányzat!$Z$237)</f>
        <v>0</v>
      </c>
      <c r="AJ59" s="6"/>
      <c r="AK59" s="6">
        <f t="shared" ref="AK59:AK60" si="773">SUM(AI59:AJ59)</f>
        <v>0</v>
      </c>
      <c r="AL59" s="6">
        <f>SUM([1]Önkormányzat!$BH$237)</f>
        <v>0</v>
      </c>
      <c r="AM59" s="6"/>
      <c r="AN59" s="6">
        <f t="shared" ref="AN59:AN60" si="774">SUM(AL59:AM59)</f>
        <v>0</v>
      </c>
      <c r="AO59" s="6">
        <f>SUM([1]Önkormányzat!$BO$237)</f>
        <v>0</v>
      </c>
      <c r="AP59" s="6"/>
      <c r="AQ59" s="6">
        <f t="shared" ref="AQ59:AQ60" si="775">SUM(AO59:AP59)</f>
        <v>0</v>
      </c>
      <c r="AR59" s="6">
        <f>SUM([1]Önkormányzat!$CC$237)</f>
        <v>0</v>
      </c>
      <c r="AS59" s="6"/>
      <c r="AT59" s="6">
        <f t="shared" ref="AT59:AT60" si="776">SUM(AR59:AS59)</f>
        <v>0</v>
      </c>
      <c r="AU59" s="6">
        <f>SUM([1]Önkormányzat!$CP$237)</f>
        <v>0</v>
      </c>
      <c r="AV59" s="6"/>
      <c r="AW59" s="6">
        <f t="shared" ref="AW59:AW60" si="777">SUM(AU59:AV59)</f>
        <v>0</v>
      </c>
      <c r="AX59" s="6">
        <f>SUM([1]Önkormányzat!$BS$237)</f>
        <v>0</v>
      </c>
      <c r="AY59" s="6"/>
      <c r="AZ59" s="6">
        <f t="shared" ref="AZ59:AZ60" si="778">SUM(AX59:AY59)</f>
        <v>0</v>
      </c>
      <c r="BA59" s="6">
        <f>SUM([1]Önkormányzat!$BU$237)</f>
        <v>0</v>
      </c>
      <c r="BB59" s="6"/>
      <c r="BC59" s="6">
        <f t="shared" ref="BC59:BC60" si="779">SUM(BA59:BB59)</f>
        <v>0</v>
      </c>
      <c r="BD59" s="6"/>
      <c r="BE59" s="6"/>
      <c r="BF59" s="6">
        <f t="shared" ref="BF59:BF60" si="780">SUM(BD59:BE59)</f>
        <v>0</v>
      </c>
      <c r="BG59" s="6">
        <f>SUM([1]Önkormányzat!$CA$237)</f>
        <v>0</v>
      </c>
      <c r="BH59" s="6"/>
      <c r="BI59" s="6">
        <f t="shared" ref="BI59:BI60" si="781">SUM(BG59:BH59)</f>
        <v>0</v>
      </c>
      <c r="BJ59" s="6">
        <f>SUM([1]Önkormányzat!$CG$237)</f>
        <v>0</v>
      </c>
      <c r="BK59" s="6"/>
      <c r="BL59" s="6">
        <f t="shared" ref="BL59:BL60" si="782">SUM(BJ59:BK59)</f>
        <v>0</v>
      </c>
      <c r="BM59" s="6"/>
      <c r="BN59" s="6"/>
      <c r="BO59" s="6">
        <f t="shared" ref="BO59:BO60" si="783">SUM(BM59:BN59)</f>
        <v>0</v>
      </c>
      <c r="BP59" s="6">
        <f>SUM([1]Önkormányzat!$CW$237)</f>
        <v>0</v>
      </c>
      <c r="BQ59" s="6"/>
      <c r="BR59" s="6">
        <f t="shared" ref="BR59:BR60" si="784">SUM(BP59:BQ59)</f>
        <v>0</v>
      </c>
      <c r="BS59" s="6">
        <f>SUM([1]Önkormányzat!$DA$237)</f>
        <v>0</v>
      </c>
      <c r="BT59" s="6"/>
      <c r="BU59" s="6">
        <f t="shared" ref="BU59:BU60" si="785">SUM(BS59:BT59)</f>
        <v>0</v>
      </c>
      <c r="BV59" s="6"/>
      <c r="BW59" s="6"/>
      <c r="BX59" s="6">
        <f t="shared" ref="BX59:BX60" si="786">SUM(BV59:BW59)</f>
        <v>0</v>
      </c>
      <c r="BY59" s="6">
        <f>SUM([1]Önkormányzat!$DE$237)</f>
        <v>0</v>
      </c>
      <c r="BZ59" s="6"/>
      <c r="CA59" s="6">
        <f t="shared" ref="CA59:CA60" si="787">SUM(BY59:BZ59)</f>
        <v>0</v>
      </c>
      <c r="CB59" s="6"/>
      <c r="CC59" s="6"/>
      <c r="CD59" s="6">
        <f t="shared" ref="CD59:CD60" si="788">SUM(CB59:CC59)</f>
        <v>0</v>
      </c>
      <c r="CE59" s="6"/>
      <c r="CF59" s="6"/>
      <c r="CG59" s="6">
        <f t="shared" ref="CG59:CG60" si="789">SUM(CE59:CF59)</f>
        <v>0</v>
      </c>
      <c r="CH59" s="6"/>
      <c r="CI59" s="6"/>
      <c r="CJ59" s="6">
        <f t="shared" ref="CJ59:CJ60" si="790">SUM(CH59:CI59)</f>
        <v>0</v>
      </c>
      <c r="CK59" s="6"/>
      <c r="CL59" s="6"/>
      <c r="CM59" s="6">
        <f t="shared" ref="CM59:CM60" si="791">SUM(CK59:CL59)</f>
        <v>0</v>
      </c>
      <c r="CN59" s="6">
        <v>0</v>
      </c>
      <c r="CO59" s="6"/>
      <c r="CP59" s="6">
        <f t="shared" ref="CP59:CP60" si="792">SUM(CN59:CO59)</f>
        <v>0</v>
      </c>
      <c r="CQ59" s="6"/>
      <c r="CR59" s="6"/>
      <c r="CS59" s="6">
        <f t="shared" ref="CS59:CS60" si="793">SUM(CQ59:CR59)</f>
        <v>0</v>
      </c>
      <c r="CT59" s="6">
        <f>SUM([1]Önkormányzat!$EL$237)</f>
        <v>0</v>
      </c>
      <c r="CU59" s="6"/>
      <c r="CV59" s="6">
        <f t="shared" ref="CV59:CV60" si="794">SUM(CT59:CU59)</f>
        <v>0</v>
      </c>
      <c r="CW59" s="6">
        <f>SUM([1]Önkormányzat!$EC$237)</f>
        <v>0</v>
      </c>
      <c r="CX59" s="6"/>
      <c r="CY59" s="6">
        <f t="shared" ref="CY59:CY60" si="795">SUM(CW59:CX59)</f>
        <v>0</v>
      </c>
      <c r="CZ59" s="6">
        <f>SUM([1]Önkormányzat!$AD$237)</f>
        <v>0</v>
      </c>
      <c r="DA59" s="6"/>
      <c r="DB59" s="6">
        <f t="shared" ref="DB59:DB60" si="796">SUM(CZ59:DA59)</f>
        <v>0</v>
      </c>
      <c r="DC59" s="6">
        <f>SUM([1]Önkormányzat!$DK$237)</f>
        <v>0</v>
      </c>
      <c r="DD59" s="6"/>
      <c r="DE59" s="6">
        <f t="shared" ref="DE59:DE60" si="797">SUM(DC59:DD59)</f>
        <v>0</v>
      </c>
      <c r="DF59" s="6">
        <f>SUM([1]Önkormányzat!$DO$237)</f>
        <v>0</v>
      </c>
      <c r="DG59" s="6"/>
      <c r="DH59" s="6">
        <f t="shared" ref="DH59:DH60" si="798">SUM(DF59:DG59)</f>
        <v>0</v>
      </c>
      <c r="DI59" s="6">
        <f>SUM([1]Önkormányzat!$EJ$237)</f>
        <v>0</v>
      </c>
      <c r="DJ59" s="6"/>
      <c r="DK59" s="6">
        <f t="shared" ref="DK59:DK60" si="799">SUM(DI59:DJ59)</f>
        <v>0</v>
      </c>
      <c r="DL59" s="6">
        <f>SUM([1]Önkormányzat!$EQ$237)</f>
        <v>0</v>
      </c>
      <c r="DM59" s="6"/>
      <c r="DN59" s="6">
        <f t="shared" ref="DN59:DN60" si="800">SUM(DL59:DM59)</f>
        <v>0</v>
      </c>
      <c r="DO59" s="6">
        <f>SUM([1]Önkormányzat!$EU$2354)</f>
        <v>0</v>
      </c>
      <c r="DP59" s="6"/>
      <c r="DQ59" s="6">
        <f t="shared" ref="DQ59:DQ60" si="801">SUM(DO59:DP59)</f>
        <v>0</v>
      </c>
      <c r="DR59" s="595">
        <f t="shared" ref="DR59:DR60" si="802">SUM(B59+E59+H59+K59+N59+Q59+T59+W59+Z59+AC59+AF59+AI59+AL59+AO59+AR59+AU59+AX59+BA59+BD59+BG59+BJ59+BM59+BP59+BS59+BV59+BY59+CB59+CE59+CH59+CK59+CN59+CQ59+CT59+CW59+CZ59+DC59+DF59+DI59+DL59+DO59)</f>
        <v>11174</v>
      </c>
      <c r="DS59" s="595">
        <f t="shared" ref="DS59:DS60" si="803">SUM(C59+F59+I59+L59+O59+R59+U59+X59+AA59+AD59+AG59+AJ59+AM59+AP59+AS59+AV59+AY59+BB59+BE59+BH59+BK59+BN59+BQ59+BT59+BW59+BZ59+CC59+CF59+CI59+CL59+CO59+CR59+CU59+CX59+DA59+DD59+DG59+DJ59+DM59+DP59)</f>
        <v>1776</v>
      </c>
      <c r="DT59" s="595">
        <f t="shared" ref="DT59:DT60" si="804">SUM(D59+G59+J59+M59+P59+S59+V59+Y59+AB59+AE59+AH59+AK59+AN59+AQ59+AT59+AW59+AZ59+BC59+BF59+BI59+BL59+BO59+BR59+BU59+BX59+CA59+CD59+CG59+CJ59+CM59+CP59+CS59+CV59+CY59+DB59+DE59+DH59+DK59+DN59+DQ59)</f>
        <v>12950</v>
      </c>
      <c r="DU59" s="6"/>
      <c r="DV59" s="6"/>
      <c r="DW59" s="6">
        <f t="shared" ref="DW59:DW60" si="805">SUM(DU59:DV59)</f>
        <v>0</v>
      </c>
      <c r="DX59" s="6"/>
      <c r="DY59" s="6"/>
      <c r="DZ59" s="6">
        <f t="shared" ref="DZ59:DZ60" si="806">SUM(DX59:DY59)</f>
        <v>0</v>
      </c>
      <c r="EA59" s="6"/>
      <c r="EB59" s="6"/>
      <c r="EC59" s="6">
        <f t="shared" ref="EC59:EC60" si="807">SUM(EA59:EB59)</f>
        <v>0</v>
      </c>
      <c r="ED59" s="6">
        <f>SUM([1]Hivatal!$W$261)</f>
        <v>0</v>
      </c>
      <c r="EE59" s="6"/>
      <c r="EF59" s="6">
        <f t="shared" ref="EF59:EF60" si="808">SUM(ED59:EE59)</f>
        <v>0</v>
      </c>
      <c r="EG59" s="6"/>
      <c r="EH59" s="6"/>
      <c r="EI59" s="6"/>
      <c r="EJ59" s="6">
        <f>SUM([1]Hivatal!$AK$261)</f>
        <v>0</v>
      </c>
      <c r="EK59" s="6"/>
      <c r="EL59" s="6">
        <f t="shared" ref="EL59:EL60" si="809">SUM(EJ59:EK59)</f>
        <v>0</v>
      </c>
      <c r="EM59" s="6"/>
      <c r="EN59" s="6"/>
      <c r="EO59" s="6">
        <f t="shared" ref="EO59:EO60" si="810">SUM(EM59:EN59)</f>
        <v>0</v>
      </c>
      <c r="EP59" s="6">
        <f>SUM([1]Hivatal!$AS$261)</f>
        <v>0</v>
      </c>
      <c r="EQ59" s="6"/>
      <c r="ER59" s="6">
        <f t="shared" ref="ER59:ER60" si="811">SUM(EP59:EQ59)</f>
        <v>0</v>
      </c>
      <c r="ES59" s="6">
        <f>SUM([1]Hivatal!$BA$261)</f>
        <v>0</v>
      </c>
      <c r="ET59" s="6"/>
      <c r="EU59" s="6">
        <f t="shared" ref="EU59:EU60" si="812">SUM(ES59:ET59)</f>
        <v>0</v>
      </c>
      <c r="EV59" s="595">
        <f t="shared" ref="EV59:EV60" si="813">SUM(DU59+DX59+EA59+ED59+EG59+EJ59+EM59+EP59+ES59)</f>
        <v>0</v>
      </c>
      <c r="EW59" s="595">
        <f t="shared" ref="EW59:EW60" si="814">SUM(DV59+DY59+EB59+EE59+EH59+EK59+EN59+EQ59+ET59)</f>
        <v>0</v>
      </c>
      <c r="EX59" s="595">
        <f t="shared" ref="EX59:EX60" si="815">SUM(DW59+DZ59+EC59+EF59+EI59+EL59+EO59+ER59+EU59)</f>
        <v>0</v>
      </c>
      <c r="EY59" s="6"/>
      <c r="EZ59" s="6"/>
      <c r="FA59" s="6">
        <f t="shared" ref="FA59:FA60" si="816">SUM(EY59:EZ59)</f>
        <v>0</v>
      </c>
      <c r="FB59" s="6"/>
      <c r="FC59" s="6"/>
      <c r="FD59" s="6">
        <f t="shared" ref="FD59:FD60" si="817">SUM(FB59:FC59)</f>
        <v>0</v>
      </c>
      <c r="FE59" s="6"/>
      <c r="FF59" s="6"/>
      <c r="FG59" s="6">
        <f t="shared" ref="FG59:FG60" si="818">SUM(FE59:FF59)</f>
        <v>0</v>
      </c>
      <c r="FH59" s="6"/>
      <c r="FI59" s="6"/>
      <c r="FJ59" s="6">
        <f t="shared" ref="FJ59:FJ60" si="819">SUM(FH59:FI59)</f>
        <v>0</v>
      </c>
      <c r="FK59" s="6"/>
      <c r="FL59" s="6"/>
      <c r="FM59" s="6">
        <f t="shared" ref="FM59:FM60" si="820">SUM(FK59:FL59)</f>
        <v>0</v>
      </c>
      <c r="FN59" s="6"/>
      <c r="FO59" s="6"/>
      <c r="FP59" s="6">
        <f t="shared" ref="FP59:FP60" si="821">SUM(FN59:FO59)</f>
        <v>0</v>
      </c>
      <c r="FQ59" s="6"/>
      <c r="FR59" s="6"/>
      <c r="FS59" s="6">
        <f t="shared" ref="FS59:FS60" si="822">SUM(FQ59:FR59)</f>
        <v>0</v>
      </c>
      <c r="FT59" s="6"/>
      <c r="FU59" s="6"/>
      <c r="FV59" s="6">
        <f t="shared" ref="FV59:FV60" si="823">SUM(FT59:FU59)</f>
        <v>0</v>
      </c>
      <c r="FW59" s="6"/>
      <c r="FX59" s="6"/>
      <c r="FY59" s="6">
        <f t="shared" ref="FY59:FY60" si="824">SUM(FW59:FX59)</f>
        <v>0</v>
      </c>
      <c r="FZ59" s="6"/>
      <c r="GA59" s="6"/>
      <c r="GB59" s="6">
        <f t="shared" ref="GB59:GB60" si="825">SUM(FZ59:GA59)</f>
        <v>0</v>
      </c>
      <c r="GC59" s="6"/>
      <c r="GD59" s="6"/>
      <c r="GE59" s="6">
        <f t="shared" ref="GE59:GE60" si="826">SUM(GC59:GD59)</f>
        <v>0</v>
      </c>
      <c r="GF59" s="6"/>
      <c r="GG59" s="6"/>
      <c r="GH59" s="6">
        <f t="shared" ref="GH59:GH60" si="827">SUM(GF59:GG59)</f>
        <v>0</v>
      </c>
      <c r="GI59" s="6"/>
      <c r="GJ59" s="6"/>
      <c r="GK59" s="6">
        <f t="shared" ref="GK59:GK60" si="828">SUM(GI59:GJ59)</f>
        <v>0</v>
      </c>
      <c r="GL59" s="595">
        <f t="shared" ref="GL59:GL60" si="829">SUM(EY59+FB59+FE59+FH59+FK59+FN59+FQ59+FT59+FW59+FZ59+GC59+GF59+GI59)</f>
        <v>0</v>
      </c>
      <c r="GM59" s="595">
        <f t="shared" ref="GM59:GM60" si="830">SUM(EZ59+FC59+FF59+FI59+FL59+FO59+FR59+FU59+FX59+GA59+GD59+GG59+GJ59)</f>
        <v>0</v>
      </c>
      <c r="GN59" s="595">
        <f t="shared" ref="GN59:GN60" si="831">SUM(FA59+FD59+FG59+FJ59+FM59+FP59+FS59+FV59+FY59+GB59+GE59+GH59+GK59)</f>
        <v>0</v>
      </c>
      <c r="GO59" s="7"/>
      <c r="GP59" s="7"/>
      <c r="GQ59" s="6">
        <f t="shared" ref="GQ59:GQ60" si="832">SUM(GO59:GP59)</f>
        <v>0</v>
      </c>
      <c r="GR59" s="7"/>
      <c r="GS59" s="7"/>
      <c r="GT59" s="6">
        <f t="shared" ref="GT59:GT60" si="833">SUM(GR59:GS59)</f>
        <v>0</v>
      </c>
      <c r="GU59" s="7"/>
      <c r="GV59" s="7"/>
      <c r="GW59" s="6">
        <f t="shared" ref="GW59:GW60" si="834">SUM(GU59:GV59)</f>
        <v>0</v>
      </c>
      <c r="GX59" s="10">
        <f>GL59+GO59+GR59+GU59</f>
        <v>0</v>
      </c>
      <c r="GY59" s="10">
        <f t="shared" ref="GY59:GZ60" si="835">GM59+GP59+GS59+GV59</f>
        <v>0</v>
      </c>
      <c r="GZ59" s="618">
        <f t="shared" si="835"/>
        <v>0</v>
      </c>
      <c r="HA59" s="626">
        <f>DR59+EV59+GX59</f>
        <v>11174</v>
      </c>
      <c r="HB59" s="10">
        <f t="shared" ref="HB59:HC60" si="836">DS59+EW59+GY59</f>
        <v>1776</v>
      </c>
      <c r="HC59" s="113">
        <f t="shared" si="836"/>
        <v>12950</v>
      </c>
    </row>
    <row r="60" spans="1:211" x14ac:dyDescent="0.2">
      <c r="A60" s="120" t="s">
        <v>427</v>
      </c>
      <c r="B60" s="6">
        <f>SUM([1]Önkormányzat!$G$241)</f>
        <v>0</v>
      </c>
      <c r="C60" s="6"/>
      <c r="D60" s="6">
        <f t="shared" si="762"/>
        <v>0</v>
      </c>
      <c r="E60" s="6">
        <f>SUM([1]Önkormányzat!$I$241)</f>
        <v>0</v>
      </c>
      <c r="F60" s="6"/>
      <c r="G60" s="6">
        <f t="shared" si="763"/>
        <v>0</v>
      </c>
      <c r="H60" s="6">
        <f>SUM([1]Önkormányzat!$K$241)</f>
        <v>0</v>
      </c>
      <c r="I60" s="6"/>
      <c r="J60" s="6">
        <f t="shared" si="764"/>
        <v>0</v>
      </c>
      <c r="K60" s="6">
        <f>SUM([1]Önkormányzat!$M$241)</f>
        <v>0</v>
      </c>
      <c r="L60" s="6"/>
      <c r="M60" s="6">
        <f t="shared" si="765"/>
        <v>0</v>
      </c>
      <c r="N60" s="6">
        <f>SUM([1]Önkormányzat!$R$241)</f>
        <v>0</v>
      </c>
      <c r="O60" s="6"/>
      <c r="P60" s="6">
        <f t="shared" si="766"/>
        <v>0</v>
      </c>
      <c r="Q60" s="6">
        <f>SUM([1]Önkormányzat!$AK$241)</f>
        <v>0</v>
      </c>
      <c r="R60" s="6"/>
      <c r="S60" s="6">
        <f t="shared" si="767"/>
        <v>0</v>
      </c>
      <c r="T60" s="6">
        <f>SUM([1]Önkormányzat!$AO$241)</f>
        <v>0</v>
      </c>
      <c r="U60" s="6"/>
      <c r="V60" s="6">
        <f t="shared" si="768"/>
        <v>0</v>
      </c>
      <c r="W60" s="6"/>
      <c r="X60" s="6"/>
      <c r="Y60" s="6">
        <f t="shared" si="769"/>
        <v>0</v>
      </c>
      <c r="Z60" s="6">
        <f>SUM([1]Önkormányzat!$AV$241)</f>
        <v>0</v>
      </c>
      <c r="AA60" s="6"/>
      <c r="AB60" s="6">
        <f t="shared" ref="AB60" si="837">SUM(Z60:AA60)</f>
        <v>0</v>
      </c>
      <c r="AC60" s="6">
        <f>SUM([1]Önkormányzat!$BA$241)</f>
        <v>0</v>
      </c>
      <c r="AD60" s="6"/>
      <c r="AE60" s="6">
        <f t="shared" si="771"/>
        <v>0</v>
      </c>
      <c r="AF60" s="6">
        <f>SUM([1]Önkormányzat!$V$241)</f>
        <v>0</v>
      </c>
      <c r="AG60" s="6"/>
      <c r="AH60" s="6">
        <f t="shared" si="772"/>
        <v>0</v>
      </c>
      <c r="AI60" s="6">
        <f>SUM([1]Önkormányzat!$Z$241)</f>
        <v>0</v>
      </c>
      <c r="AJ60" s="6"/>
      <c r="AK60" s="6">
        <f t="shared" si="773"/>
        <v>0</v>
      </c>
      <c r="AL60" s="6">
        <f>SUM([1]Önkormányzat!$BH$241)</f>
        <v>0</v>
      </c>
      <c r="AM60" s="6"/>
      <c r="AN60" s="6">
        <f t="shared" si="774"/>
        <v>0</v>
      </c>
      <c r="AO60" s="6">
        <f>SUM([1]Önkormányzat!$BO$241)</f>
        <v>0</v>
      </c>
      <c r="AP60" s="6"/>
      <c r="AQ60" s="6">
        <f t="shared" si="775"/>
        <v>0</v>
      </c>
      <c r="AR60" s="6">
        <f>SUM([1]Önkormányzat!$CC$241)</f>
        <v>0</v>
      </c>
      <c r="AS60" s="6"/>
      <c r="AT60" s="6">
        <f t="shared" si="776"/>
        <v>0</v>
      </c>
      <c r="AU60" s="6">
        <f>SUM([1]Önkormányzat!$CP$241)</f>
        <v>0</v>
      </c>
      <c r="AV60" s="6"/>
      <c r="AW60" s="6">
        <f t="shared" si="777"/>
        <v>0</v>
      </c>
      <c r="AX60" s="6">
        <f>SUM([1]Önkormányzat!$BS$241)</f>
        <v>0</v>
      </c>
      <c r="AY60" s="6"/>
      <c r="AZ60" s="6">
        <f t="shared" si="778"/>
        <v>0</v>
      </c>
      <c r="BA60" s="6">
        <f>SUM([1]Önkormányzat!$BU$241)</f>
        <v>0</v>
      </c>
      <c r="BB60" s="6"/>
      <c r="BC60" s="6">
        <f t="shared" si="779"/>
        <v>0</v>
      </c>
      <c r="BD60" s="6"/>
      <c r="BE60" s="6"/>
      <c r="BF60" s="6">
        <f t="shared" si="780"/>
        <v>0</v>
      </c>
      <c r="BG60" s="6">
        <f>SUM([1]Önkormányzat!$CA$241)</f>
        <v>0</v>
      </c>
      <c r="BH60" s="6"/>
      <c r="BI60" s="6">
        <f t="shared" si="781"/>
        <v>0</v>
      </c>
      <c r="BJ60" s="6">
        <f>SUM([1]Önkormányzat!$CG$241)</f>
        <v>0</v>
      </c>
      <c r="BK60" s="6"/>
      <c r="BL60" s="6">
        <f t="shared" si="782"/>
        <v>0</v>
      </c>
      <c r="BM60" s="6"/>
      <c r="BN60" s="6"/>
      <c r="BO60" s="6">
        <f t="shared" si="783"/>
        <v>0</v>
      </c>
      <c r="BP60" s="6">
        <f>SUM([1]Önkormányzat!$CV$241)</f>
        <v>0</v>
      </c>
      <c r="BQ60" s="6"/>
      <c r="BR60" s="6">
        <f t="shared" si="784"/>
        <v>0</v>
      </c>
      <c r="BS60" s="6">
        <f>SUM([1]Önkormányzat!$DA$241)</f>
        <v>0</v>
      </c>
      <c r="BT60" s="6"/>
      <c r="BU60" s="6">
        <f t="shared" si="785"/>
        <v>0</v>
      </c>
      <c r="BV60" s="6"/>
      <c r="BW60" s="6"/>
      <c r="BX60" s="6">
        <f t="shared" si="786"/>
        <v>0</v>
      </c>
      <c r="BY60" s="6">
        <f>SUM([1]Önkormányzat!$DE$241)</f>
        <v>0</v>
      </c>
      <c r="BZ60" s="6"/>
      <c r="CA60" s="6">
        <f t="shared" si="787"/>
        <v>0</v>
      </c>
      <c r="CB60" s="6"/>
      <c r="CC60" s="6"/>
      <c r="CD60" s="6">
        <f t="shared" si="788"/>
        <v>0</v>
      </c>
      <c r="CE60" s="6"/>
      <c r="CF60" s="6"/>
      <c r="CG60" s="6">
        <f t="shared" si="789"/>
        <v>0</v>
      </c>
      <c r="CH60" s="6"/>
      <c r="CI60" s="6"/>
      <c r="CJ60" s="6">
        <f t="shared" si="790"/>
        <v>0</v>
      </c>
      <c r="CK60" s="6"/>
      <c r="CL60" s="6"/>
      <c r="CM60" s="6">
        <f t="shared" si="791"/>
        <v>0</v>
      </c>
      <c r="CN60" s="6">
        <v>0</v>
      </c>
      <c r="CO60" s="6"/>
      <c r="CP60" s="6">
        <f t="shared" si="792"/>
        <v>0</v>
      </c>
      <c r="CQ60" s="6"/>
      <c r="CR60" s="6"/>
      <c r="CS60" s="6">
        <f t="shared" si="793"/>
        <v>0</v>
      </c>
      <c r="CT60" s="6">
        <f>SUM([1]Önkormányzat!$EL$241)</f>
        <v>0</v>
      </c>
      <c r="CU60" s="6"/>
      <c r="CV60" s="6">
        <f t="shared" si="794"/>
        <v>0</v>
      </c>
      <c r="CW60" s="6">
        <f>SUM([1]Önkormányzat!$EC$241)</f>
        <v>0</v>
      </c>
      <c r="CX60" s="6"/>
      <c r="CY60" s="6">
        <f t="shared" si="795"/>
        <v>0</v>
      </c>
      <c r="CZ60" s="6">
        <f>SUM([1]Önkormányzat!$AD$241)</f>
        <v>0</v>
      </c>
      <c r="DA60" s="6"/>
      <c r="DB60" s="6">
        <f t="shared" si="796"/>
        <v>0</v>
      </c>
      <c r="DC60" s="6">
        <f>SUM([1]Önkormányzat!$DK$241)</f>
        <v>0</v>
      </c>
      <c r="DD60" s="6"/>
      <c r="DE60" s="6">
        <f t="shared" si="797"/>
        <v>0</v>
      </c>
      <c r="DF60" s="6">
        <f>SUM([1]Önkormányzat!$DO$241)</f>
        <v>0</v>
      </c>
      <c r="DG60" s="6"/>
      <c r="DH60" s="6">
        <f t="shared" si="798"/>
        <v>0</v>
      </c>
      <c r="DI60" s="6">
        <f>SUM([1]Önkormányzat!$EJ$241)</f>
        <v>0</v>
      </c>
      <c r="DJ60" s="6"/>
      <c r="DK60" s="6">
        <f t="shared" si="799"/>
        <v>0</v>
      </c>
      <c r="DL60" s="6">
        <f>SUM([1]Önkormányzat!$EQ$241)</f>
        <v>0</v>
      </c>
      <c r="DM60" s="6"/>
      <c r="DN60" s="6">
        <f t="shared" si="800"/>
        <v>0</v>
      </c>
      <c r="DO60" s="6">
        <f>SUM([1]Önkormányzat!$EU$241)</f>
        <v>0</v>
      </c>
      <c r="DP60" s="6"/>
      <c r="DQ60" s="6">
        <f t="shared" si="801"/>
        <v>0</v>
      </c>
      <c r="DR60" s="595">
        <f t="shared" si="802"/>
        <v>0</v>
      </c>
      <c r="DS60" s="595">
        <f t="shared" si="803"/>
        <v>0</v>
      </c>
      <c r="DT60" s="595">
        <f t="shared" si="804"/>
        <v>0</v>
      </c>
      <c r="DU60" s="6"/>
      <c r="DV60" s="6"/>
      <c r="DW60" s="6">
        <f t="shared" si="805"/>
        <v>0</v>
      </c>
      <c r="DX60" s="6"/>
      <c r="DY60" s="6"/>
      <c r="DZ60" s="6">
        <f t="shared" si="806"/>
        <v>0</v>
      </c>
      <c r="EA60" s="6"/>
      <c r="EB60" s="6"/>
      <c r="EC60" s="6">
        <f t="shared" si="807"/>
        <v>0</v>
      </c>
      <c r="ED60" s="6">
        <f>SUM([1]Hivatal!$W$265)</f>
        <v>0</v>
      </c>
      <c r="EE60" s="6"/>
      <c r="EF60" s="6">
        <f t="shared" si="808"/>
        <v>0</v>
      </c>
      <c r="EG60" s="6"/>
      <c r="EH60" s="6"/>
      <c r="EI60" s="6"/>
      <c r="EJ60" s="6">
        <f>SUM([1]Hivatal!$AK$265)</f>
        <v>0</v>
      </c>
      <c r="EK60" s="6"/>
      <c r="EL60" s="6">
        <f t="shared" si="809"/>
        <v>0</v>
      </c>
      <c r="EM60" s="6"/>
      <c r="EN60" s="6"/>
      <c r="EO60" s="6">
        <f t="shared" si="810"/>
        <v>0</v>
      </c>
      <c r="EP60" s="6">
        <f>SUM([1]Hivatal!$AS$265)</f>
        <v>0</v>
      </c>
      <c r="EQ60" s="6"/>
      <c r="ER60" s="6">
        <f t="shared" si="811"/>
        <v>0</v>
      </c>
      <c r="ES60" s="6">
        <f>SUM([1]Hivatal!$BA$265)</f>
        <v>0</v>
      </c>
      <c r="ET60" s="6"/>
      <c r="EU60" s="6">
        <f t="shared" si="812"/>
        <v>0</v>
      </c>
      <c r="EV60" s="595">
        <f t="shared" si="813"/>
        <v>0</v>
      </c>
      <c r="EW60" s="595">
        <f t="shared" si="814"/>
        <v>0</v>
      </c>
      <c r="EX60" s="595">
        <f t="shared" si="815"/>
        <v>0</v>
      </c>
      <c r="EY60" s="6"/>
      <c r="EZ60" s="6"/>
      <c r="FA60" s="6">
        <f t="shared" si="816"/>
        <v>0</v>
      </c>
      <c r="FB60" s="6"/>
      <c r="FC60" s="6"/>
      <c r="FD60" s="6">
        <f t="shared" si="817"/>
        <v>0</v>
      </c>
      <c r="FE60" s="6"/>
      <c r="FF60" s="6"/>
      <c r="FG60" s="6">
        <f t="shared" si="818"/>
        <v>0</v>
      </c>
      <c r="FH60" s="6"/>
      <c r="FI60" s="6"/>
      <c r="FJ60" s="6">
        <f t="shared" si="819"/>
        <v>0</v>
      </c>
      <c r="FK60" s="6"/>
      <c r="FL60" s="6"/>
      <c r="FM60" s="6">
        <f t="shared" si="820"/>
        <v>0</v>
      </c>
      <c r="FN60" s="6"/>
      <c r="FO60" s="6"/>
      <c r="FP60" s="6">
        <f t="shared" si="821"/>
        <v>0</v>
      </c>
      <c r="FQ60" s="6"/>
      <c r="FR60" s="6"/>
      <c r="FS60" s="6">
        <f t="shared" si="822"/>
        <v>0</v>
      </c>
      <c r="FT60" s="6"/>
      <c r="FU60" s="6"/>
      <c r="FV60" s="6">
        <f t="shared" si="823"/>
        <v>0</v>
      </c>
      <c r="FW60" s="6"/>
      <c r="FX60" s="6"/>
      <c r="FY60" s="6">
        <f t="shared" si="824"/>
        <v>0</v>
      </c>
      <c r="FZ60" s="6"/>
      <c r="GA60" s="6"/>
      <c r="GB60" s="6">
        <f t="shared" si="825"/>
        <v>0</v>
      </c>
      <c r="GC60" s="6"/>
      <c r="GD60" s="6"/>
      <c r="GE60" s="6">
        <f t="shared" si="826"/>
        <v>0</v>
      </c>
      <c r="GF60" s="6"/>
      <c r="GG60" s="6"/>
      <c r="GH60" s="6">
        <f t="shared" si="827"/>
        <v>0</v>
      </c>
      <c r="GI60" s="6"/>
      <c r="GJ60" s="6"/>
      <c r="GK60" s="6">
        <f t="shared" si="828"/>
        <v>0</v>
      </c>
      <c r="GL60" s="595">
        <f t="shared" si="829"/>
        <v>0</v>
      </c>
      <c r="GM60" s="595">
        <f t="shared" si="830"/>
        <v>0</v>
      </c>
      <c r="GN60" s="595">
        <f t="shared" si="831"/>
        <v>0</v>
      </c>
      <c r="GO60" s="7"/>
      <c r="GP60" s="7"/>
      <c r="GQ60" s="6">
        <f t="shared" si="832"/>
        <v>0</v>
      </c>
      <c r="GR60" s="7"/>
      <c r="GS60" s="7"/>
      <c r="GT60" s="6">
        <f t="shared" si="833"/>
        <v>0</v>
      </c>
      <c r="GU60" s="7"/>
      <c r="GV60" s="7"/>
      <c r="GW60" s="6">
        <f t="shared" si="834"/>
        <v>0</v>
      </c>
      <c r="GX60" s="10">
        <f>GL60+GO60+GR60+GU60</f>
        <v>0</v>
      </c>
      <c r="GY60" s="10">
        <f t="shared" si="835"/>
        <v>0</v>
      </c>
      <c r="GZ60" s="618">
        <f t="shared" si="835"/>
        <v>0</v>
      </c>
      <c r="HA60" s="626">
        <f>DR60+EV60+GX60</f>
        <v>0</v>
      </c>
      <c r="HB60" s="10">
        <f t="shared" si="836"/>
        <v>0</v>
      </c>
      <c r="HC60" s="113">
        <f t="shared" si="836"/>
        <v>0</v>
      </c>
    </row>
    <row r="61" spans="1:211" s="12" customFormat="1" x14ac:dyDescent="0.2">
      <c r="A61" s="121" t="s">
        <v>428</v>
      </c>
      <c r="B61" s="5">
        <f>B62+B67</f>
        <v>0</v>
      </c>
      <c r="C61" s="5">
        <f t="shared" ref="C61:BO61" si="838">C62+C67</f>
        <v>0</v>
      </c>
      <c r="D61" s="5">
        <f t="shared" si="838"/>
        <v>0</v>
      </c>
      <c r="E61" s="5">
        <f t="shared" si="838"/>
        <v>0</v>
      </c>
      <c r="F61" s="5">
        <f t="shared" si="838"/>
        <v>0</v>
      </c>
      <c r="G61" s="5">
        <f t="shared" si="838"/>
        <v>0</v>
      </c>
      <c r="H61" s="5">
        <f t="shared" si="838"/>
        <v>0</v>
      </c>
      <c r="I61" s="5">
        <f t="shared" si="838"/>
        <v>0</v>
      </c>
      <c r="J61" s="5">
        <f t="shared" si="838"/>
        <v>0</v>
      </c>
      <c r="K61" s="5">
        <f t="shared" si="838"/>
        <v>0</v>
      </c>
      <c r="L61" s="5">
        <f t="shared" si="838"/>
        <v>0</v>
      </c>
      <c r="M61" s="5">
        <f t="shared" si="838"/>
        <v>0</v>
      </c>
      <c r="N61" s="5">
        <f t="shared" si="838"/>
        <v>0</v>
      </c>
      <c r="O61" s="5">
        <f t="shared" si="838"/>
        <v>0</v>
      </c>
      <c r="P61" s="5">
        <f t="shared" si="838"/>
        <v>0</v>
      </c>
      <c r="Q61" s="5">
        <f t="shared" si="838"/>
        <v>0</v>
      </c>
      <c r="R61" s="5">
        <f t="shared" si="838"/>
        <v>0</v>
      </c>
      <c r="S61" s="5">
        <f t="shared" si="838"/>
        <v>0</v>
      </c>
      <c r="T61" s="5">
        <f t="shared" si="838"/>
        <v>0</v>
      </c>
      <c r="U61" s="5">
        <f t="shared" si="838"/>
        <v>0</v>
      </c>
      <c r="V61" s="5">
        <f t="shared" si="838"/>
        <v>0</v>
      </c>
      <c r="W61" s="5">
        <f t="shared" si="838"/>
        <v>0</v>
      </c>
      <c r="X61" s="5">
        <f t="shared" si="838"/>
        <v>0</v>
      </c>
      <c r="Y61" s="5">
        <f t="shared" si="838"/>
        <v>0</v>
      </c>
      <c r="Z61" s="5">
        <f t="shared" si="838"/>
        <v>2938184</v>
      </c>
      <c r="AA61" s="5">
        <f t="shared" si="838"/>
        <v>0</v>
      </c>
      <c r="AB61" s="5">
        <f t="shared" si="838"/>
        <v>2938184</v>
      </c>
      <c r="AC61" s="5">
        <f t="shared" si="838"/>
        <v>329593</v>
      </c>
      <c r="AD61" s="5">
        <f t="shared" si="838"/>
        <v>0</v>
      </c>
      <c r="AE61" s="5">
        <f t="shared" si="838"/>
        <v>329593</v>
      </c>
      <c r="AF61" s="5">
        <f t="shared" si="838"/>
        <v>0</v>
      </c>
      <c r="AG61" s="5">
        <f t="shared" si="838"/>
        <v>0</v>
      </c>
      <c r="AH61" s="5">
        <f t="shared" si="838"/>
        <v>0</v>
      </c>
      <c r="AI61" s="5">
        <f t="shared" si="838"/>
        <v>0</v>
      </c>
      <c r="AJ61" s="5">
        <f t="shared" si="838"/>
        <v>0</v>
      </c>
      <c r="AK61" s="5">
        <f t="shared" si="838"/>
        <v>0</v>
      </c>
      <c r="AL61" s="5">
        <f t="shared" si="838"/>
        <v>0</v>
      </c>
      <c r="AM61" s="5">
        <f t="shared" si="838"/>
        <v>0</v>
      </c>
      <c r="AN61" s="5">
        <f t="shared" si="838"/>
        <v>0</v>
      </c>
      <c r="AO61" s="5">
        <f t="shared" si="838"/>
        <v>0</v>
      </c>
      <c r="AP61" s="5">
        <f t="shared" si="838"/>
        <v>0</v>
      </c>
      <c r="AQ61" s="5">
        <f t="shared" si="838"/>
        <v>0</v>
      </c>
      <c r="AR61" s="5">
        <f t="shared" si="838"/>
        <v>0</v>
      </c>
      <c r="AS61" s="5">
        <f t="shared" si="838"/>
        <v>0</v>
      </c>
      <c r="AT61" s="5">
        <f t="shared" si="838"/>
        <v>0</v>
      </c>
      <c r="AU61" s="5">
        <f t="shared" si="838"/>
        <v>0</v>
      </c>
      <c r="AV61" s="5">
        <f t="shared" si="838"/>
        <v>0</v>
      </c>
      <c r="AW61" s="5">
        <f t="shared" si="838"/>
        <v>0</v>
      </c>
      <c r="AX61" s="5">
        <f t="shared" si="838"/>
        <v>0</v>
      </c>
      <c r="AY61" s="5">
        <f t="shared" si="838"/>
        <v>0</v>
      </c>
      <c r="AZ61" s="5">
        <f t="shared" si="838"/>
        <v>0</v>
      </c>
      <c r="BA61" s="5">
        <f t="shared" si="838"/>
        <v>0</v>
      </c>
      <c r="BB61" s="5">
        <f t="shared" si="838"/>
        <v>0</v>
      </c>
      <c r="BC61" s="5">
        <f t="shared" si="838"/>
        <v>0</v>
      </c>
      <c r="BD61" s="5">
        <f t="shared" si="838"/>
        <v>0</v>
      </c>
      <c r="BE61" s="5">
        <f t="shared" si="838"/>
        <v>0</v>
      </c>
      <c r="BF61" s="5">
        <f t="shared" si="838"/>
        <v>0</v>
      </c>
      <c r="BG61" s="5">
        <f t="shared" si="838"/>
        <v>0</v>
      </c>
      <c r="BH61" s="5">
        <f t="shared" si="838"/>
        <v>0</v>
      </c>
      <c r="BI61" s="5">
        <f t="shared" si="838"/>
        <v>0</v>
      </c>
      <c r="BJ61" s="5">
        <f t="shared" si="838"/>
        <v>0</v>
      </c>
      <c r="BK61" s="5">
        <f t="shared" si="838"/>
        <v>0</v>
      </c>
      <c r="BL61" s="5">
        <f t="shared" si="838"/>
        <v>0</v>
      </c>
      <c r="BM61" s="5">
        <f t="shared" si="838"/>
        <v>0</v>
      </c>
      <c r="BN61" s="5">
        <f t="shared" si="838"/>
        <v>0</v>
      </c>
      <c r="BO61" s="5">
        <f t="shared" si="838"/>
        <v>0</v>
      </c>
      <c r="BP61" s="5">
        <f t="shared" ref="BP61:DZ61" si="839">BP62+BP67</f>
        <v>0</v>
      </c>
      <c r="BQ61" s="5">
        <f t="shared" si="839"/>
        <v>0</v>
      </c>
      <c r="BR61" s="5">
        <f t="shared" si="839"/>
        <v>0</v>
      </c>
      <c r="BS61" s="5">
        <f t="shared" si="839"/>
        <v>0</v>
      </c>
      <c r="BT61" s="5">
        <f t="shared" si="839"/>
        <v>0</v>
      </c>
      <c r="BU61" s="5">
        <f t="shared" si="839"/>
        <v>0</v>
      </c>
      <c r="BV61" s="5">
        <f t="shared" si="839"/>
        <v>0</v>
      </c>
      <c r="BW61" s="5">
        <f t="shared" si="839"/>
        <v>0</v>
      </c>
      <c r="BX61" s="5">
        <f t="shared" si="839"/>
        <v>0</v>
      </c>
      <c r="BY61" s="5">
        <f t="shared" si="839"/>
        <v>0</v>
      </c>
      <c r="BZ61" s="5">
        <f t="shared" si="839"/>
        <v>0</v>
      </c>
      <c r="CA61" s="5">
        <f t="shared" si="839"/>
        <v>0</v>
      </c>
      <c r="CB61" s="5">
        <f t="shared" si="839"/>
        <v>0</v>
      </c>
      <c r="CC61" s="5">
        <f t="shared" si="839"/>
        <v>0</v>
      </c>
      <c r="CD61" s="5">
        <f t="shared" si="839"/>
        <v>0</v>
      </c>
      <c r="CE61" s="5">
        <f t="shared" si="839"/>
        <v>0</v>
      </c>
      <c r="CF61" s="5">
        <f t="shared" si="839"/>
        <v>0</v>
      </c>
      <c r="CG61" s="5">
        <f t="shared" si="839"/>
        <v>0</v>
      </c>
      <c r="CH61" s="5">
        <f t="shared" si="839"/>
        <v>0</v>
      </c>
      <c r="CI61" s="5">
        <f t="shared" si="839"/>
        <v>0</v>
      </c>
      <c r="CJ61" s="5">
        <f t="shared" si="839"/>
        <v>0</v>
      </c>
      <c r="CK61" s="5">
        <f t="shared" si="839"/>
        <v>0</v>
      </c>
      <c r="CL61" s="5">
        <f t="shared" si="839"/>
        <v>0</v>
      </c>
      <c r="CM61" s="5">
        <f t="shared" si="839"/>
        <v>0</v>
      </c>
      <c r="CN61" s="5">
        <f t="shared" si="839"/>
        <v>0</v>
      </c>
      <c r="CO61" s="5">
        <f t="shared" si="839"/>
        <v>0</v>
      </c>
      <c r="CP61" s="5">
        <f t="shared" si="839"/>
        <v>0</v>
      </c>
      <c r="CQ61" s="5">
        <f t="shared" si="839"/>
        <v>0</v>
      </c>
      <c r="CR61" s="5">
        <f t="shared" si="839"/>
        <v>0</v>
      </c>
      <c r="CS61" s="5">
        <f t="shared" si="839"/>
        <v>0</v>
      </c>
      <c r="CT61" s="5">
        <f t="shared" si="839"/>
        <v>0</v>
      </c>
      <c r="CU61" s="5">
        <f t="shared" si="839"/>
        <v>0</v>
      </c>
      <c r="CV61" s="5">
        <f t="shared" si="839"/>
        <v>0</v>
      </c>
      <c r="CW61" s="5">
        <f t="shared" si="839"/>
        <v>0</v>
      </c>
      <c r="CX61" s="5">
        <f t="shared" si="839"/>
        <v>0</v>
      </c>
      <c r="CY61" s="5">
        <f t="shared" si="839"/>
        <v>0</v>
      </c>
      <c r="CZ61" s="5">
        <f t="shared" si="839"/>
        <v>0</v>
      </c>
      <c r="DA61" s="5">
        <f t="shared" si="839"/>
        <v>0</v>
      </c>
      <c r="DB61" s="5">
        <f t="shared" si="839"/>
        <v>0</v>
      </c>
      <c r="DC61" s="5">
        <f t="shared" si="839"/>
        <v>0</v>
      </c>
      <c r="DD61" s="5">
        <f t="shared" si="839"/>
        <v>0</v>
      </c>
      <c r="DE61" s="5">
        <f t="shared" si="839"/>
        <v>0</v>
      </c>
      <c r="DF61" s="5">
        <f t="shared" si="839"/>
        <v>0</v>
      </c>
      <c r="DG61" s="5">
        <f t="shared" si="839"/>
        <v>0</v>
      </c>
      <c r="DH61" s="5">
        <f t="shared" si="839"/>
        <v>0</v>
      </c>
      <c r="DI61" s="5">
        <f t="shared" si="839"/>
        <v>0</v>
      </c>
      <c r="DJ61" s="5">
        <f t="shared" si="839"/>
        <v>0</v>
      </c>
      <c r="DK61" s="5">
        <f t="shared" si="839"/>
        <v>0</v>
      </c>
      <c r="DL61" s="5">
        <f t="shared" si="839"/>
        <v>0</v>
      </c>
      <c r="DM61" s="5">
        <f t="shared" si="839"/>
        <v>0</v>
      </c>
      <c r="DN61" s="5">
        <f t="shared" si="839"/>
        <v>0</v>
      </c>
      <c r="DO61" s="5">
        <f t="shared" si="839"/>
        <v>0</v>
      </c>
      <c r="DP61" s="5">
        <f t="shared" si="839"/>
        <v>0</v>
      </c>
      <c r="DQ61" s="5">
        <f t="shared" si="839"/>
        <v>0</v>
      </c>
      <c r="DR61" s="596">
        <f t="shared" si="839"/>
        <v>3267777</v>
      </c>
      <c r="DS61" s="596">
        <f t="shared" ref="DS61" si="840">DS62+DS67</f>
        <v>0</v>
      </c>
      <c r="DT61" s="596">
        <f t="shared" ref="DT61" si="841">DT62+DT67</f>
        <v>3267777</v>
      </c>
      <c r="DU61" s="5">
        <f t="shared" si="839"/>
        <v>0</v>
      </c>
      <c r="DV61" s="5">
        <f t="shared" si="839"/>
        <v>0</v>
      </c>
      <c r="DW61" s="5">
        <f t="shared" si="839"/>
        <v>0</v>
      </c>
      <c r="DX61" s="5">
        <f t="shared" si="839"/>
        <v>0</v>
      </c>
      <c r="DY61" s="5">
        <f t="shared" si="839"/>
        <v>0</v>
      </c>
      <c r="DZ61" s="5">
        <f t="shared" si="839"/>
        <v>0</v>
      </c>
      <c r="EA61" s="5">
        <f t="shared" ref="EA61:GL61" si="842">EA62+EA67</f>
        <v>0</v>
      </c>
      <c r="EB61" s="5">
        <f t="shared" si="842"/>
        <v>0</v>
      </c>
      <c r="EC61" s="5">
        <f t="shared" si="842"/>
        <v>0</v>
      </c>
      <c r="ED61" s="5">
        <f t="shared" si="842"/>
        <v>9991</v>
      </c>
      <c r="EE61" s="5">
        <f t="shared" si="842"/>
        <v>0</v>
      </c>
      <c r="EF61" s="5">
        <f t="shared" si="842"/>
        <v>9991</v>
      </c>
      <c r="EG61" s="5">
        <f t="shared" si="842"/>
        <v>0</v>
      </c>
      <c r="EH61" s="5">
        <f t="shared" si="842"/>
        <v>0</v>
      </c>
      <c r="EI61" s="5">
        <f t="shared" si="842"/>
        <v>0</v>
      </c>
      <c r="EJ61" s="5">
        <f t="shared" si="842"/>
        <v>22782</v>
      </c>
      <c r="EK61" s="5">
        <f t="shared" si="842"/>
        <v>0</v>
      </c>
      <c r="EL61" s="5">
        <f t="shared" si="842"/>
        <v>22782</v>
      </c>
      <c r="EM61" s="5">
        <f t="shared" si="842"/>
        <v>0</v>
      </c>
      <c r="EN61" s="5">
        <f t="shared" si="842"/>
        <v>0</v>
      </c>
      <c r="EO61" s="5">
        <f t="shared" si="842"/>
        <v>0</v>
      </c>
      <c r="EP61" s="5">
        <f t="shared" si="842"/>
        <v>54090</v>
      </c>
      <c r="EQ61" s="5">
        <f t="shared" si="842"/>
        <v>-485</v>
      </c>
      <c r="ER61" s="5">
        <f t="shared" si="842"/>
        <v>53605</v>
      </c>
      <c r="ES61" s="5">
        <f t="shared" si="842"/>
        <v>19372</v>
      </c>
      <c r="ET61" s="5">
        <f t="shared" si="842"/>
        <v>7</v>
      </c>
      <c r="EU61" s="5">
        <f t="shared" si="842"/>
        <v>19379</v>
      </c>
      <c r="EV61" s="596">
        <f t="shared" si="842"/>
        <v>106235</v>
      </c>
      <c r="EW61" s="596">
        <f t="shared" ref="EW61:EX61" si="843">EW62+EW67</f>
        <v>-478</v>
      </c>
      <c r="EX61" s="596">
        <f t="shared" si="843"/>
        <v>105757</v>
      </c>
      <c r="EY61" s="5">
        <f t="shared" si="842"/>
        <v>69876</v>
      </c>
      <c r="EZ61" s="5">
        <f t="shared" si="842"/>
        <v>1127</v>
      </c>
      <c r="FA61" s="5">
        <f t="shared" si="842"/>
        <v>71003</v>
      </c>
      <c r="FB61" s="5">
        <f t="shared" si="842"/>
        <v>4512</v>
      </c>
      <c r="FC61" s="5">
        <f t="shared" si="842"/>
        <v>-386</v>
      </c>
      <c r="FD61" s="5">
        <f t="shared" si="842"/>
        <v>4126</v>
      </c>
      <c r="FE61" s="5">
        <f t="shared" si="842"/>
        <v>2696</v>
      </c>
      <c r="FF61" s="5">
        <f t="shared" si="842"/>
        <v>-23</v>
      </c>
      <c r="FG61" s="5">
        <f t="shared" si="842"/>
        <v>2673</v>
      </c>
      <c r="FH61" s="5">
        <f t="shared" si="842"/>
        <v>584031</v>
      </c>
      <c r="FI61" s="5">
        <f t="shared" si="842"/>
        <v>2069</v>
      </c>
      <c r="FJ61" s="5">
        <f t="shared" si="842"/>
        <v>586100</v>
      </c>
      <c r="FK61" s="5">
        <f t="shared" si="842"/>
        <v>5364</v>
      </c>
      <c r="FL61" s="5">
        <f t="shared" si="842"/>
        <v>-46</v>
      </c>
      <c r="FM61" s="5">
        <f t="shared" si="842"/>
        <v>5318</v>
      </c>
      <c r="FN61" s="5">
        <f t="shared" si="842"/>
        <v>15846</v>
      </c>
      <c r="FO61" s="5">
        <f t="shared" si="842"/>
        <v>-8</v>
      </c>
      <c r="FP61" s="5">
        <f t="shared" si="842"/>
        <v>15838</v>
      </c>
      <c r="FQ61" s="5">
        <f t="shared" si="842"/>
        <v>13281</v>
      </c>
      <c r="FR61" s="5">
        <f t="shared" si="842"/>
        <v>275</v>
      </c>
      <c r="FS61" s="5">
        <f t="shared" si="842"/>
        <v>13556</v>
      </c>
      <c r="FT61" s="5">
        <f t="shared" si="842"/>
        <v>7606</v>
      </c>
      <c r="FU61" s="5">
        <f t="shared" si="842"/>
        <v>-50</v>
      </c>
      <c r="FV61" s="5">
        <f t="shared" si="842"/>
        <v>7556</v>
      </c>
      <c r="FW61" s="5">
        <f t="shared" si="842"/>
        <v>5785</v>
      </c>
      <c r="FX61" s="5">
        <f t="shared" si="842"/>
        <v>-27</v>
      </c>
      <c r="FY61" s="5">
        <f t="shared" si="842"/>
        <v>5758</v>
      </c>
      <c r="FZ61" s="5">
        <f t="shared" si="842"/>
        <v>18247</v>
      </c>
      <c r="GA61" s="5">
        <f t="shared" si="842"/>
        <v>-17</v>
      </c>
      <c r="GB61" s="5">
        <f t="shared" si="842"/>
        <v>18230</v>
      </c>
      <c r="GC61" s="5">
        <f t="shared" si="842"/>
        <v>2003</v>
      </c>
      <c r="GD61" s="5">
        <f t="shared" si="842"/>
        <v>-14</v>
      </c>
      <c r="GE61" s="5">
        <f t="shared" si="842"/>
        <v>1989</v>
      </c>
      <c r="GF61" s="5">
        <f t="shared" si="842"/>
        <v>4083</v>
      </c>
      <c r="GG61" s="5">
        <f t="shared" si="842"/>
        <v>312</v>
      </c>
      <c r="GH61" s="5">
        <f t="shared" si="842"/>
        <v>4395</v>
      </c>
      <c r="GI61" s="5">
        <f t="shared" si="842"/>
        <v>2124</v>
      </c>
      <c r="GJ61" s="5">
        <f t="shared" si="842"/>
        <v>-15</v>
      </c>
      <c r="GK61" s="5">
        <f t="shared" si="842"/>
        <v>2109</v>
      </c>
      <c r="GL61" s="596">
        <f t="shared" si="842"/>
        <v>735454</v>
      </c>
      <c r="GM61" s="596">
        <f t="shared" ref="GM61:GN61" si="844">GM62+GM67</f>
        <v>3197</v>
      </c>
      <c r="GN61" s="596">
        <f t="shared" si="844"/>
        <v>738651</v>
      </c>
      <c r="GO61" s="5">
        <f t="shared" ref="GO61:HA61" si="845">GO62+GO67</f>
        <v>69939</v>
      </c>
      <c r="GP61" s="5">
        <f t="shared" si="845"/>
        <v>-1208</v>
      </c>
      <c r="GQ61" s="5">
        <f t="shared" si="845"/>
        <v>68731</v>
      </c>
      <c r="GR61" s="5">
        <f t="shared" si="845"/>
        <v>51951</v>
      </c>
      <c r="GS61" s="5">
        <f t="shared" si="845"/>
        <v>0</v>
      </c>
      <c r="GT61" s="5">
        <f t="shared" si="845"/>
        <v>51951</v>
      </c>
      <c r="GU61" s="5">
        <f t="shared" si="845"/>
        <v>128220</v>
      </c>
      <c r="GV61" s="5">
        <f t="shared" si="845"/>
        <v>17996</v>
      </c>
      <c r="GW61" s="5">
        <f t="shared" si="845"/>
        <v>146216</v>
      </c>
      <c r="GX61" s="5">
        <f t="shared" si="845"/>
        <v>985564</v>
      </c>
      <c r="GY61" s="5">
        <f t="shared" ref="GY61" si="846">GY62+GY67</f>
        <v>19985</v>
      </c>
      <c r="GZ61" s="619">
        <f t="shared" ref="GZ61" si="847">GZ62+GZ67</f>
        <v>1005549</v>
      </c>
      <c r="HA61" s="627">
        <f t="shared" si="845"/>
        <v>4359576</v>
      </c>
      <c r="HB61" s="5">
        <f t="shared" ref="HB61" si="848">HB62+HB67</f>
        <v>19507</v>
      </c>
      <c r="HC61" s="115">
        <f t="shared" ref="HC61" si="849">HC62+HC67</f>
        <v>4379083</v>
      </c>
    </row>
    <row r="62" spans="1:211" s="12" customFormat="1" x14ac:dyDescent="0.2">
      <c r="A62" s="121" t="s">
        <v>429</v>
      </c>
      <c r="B62" s="5">
        <f>B63+B64+B65+B66</f>
        <v>0</v>
      </c>
      <c r="C62" s="5">
        <f t="shared" ref="C62:BO62" si="850">C63+C64+C65+C66</f>
        <v>0</v>
      </c>
      <c r="D62" s="5">
        <f t="shared" si="850"/>
        <v>0</v>
      </c>
      <c r="E62" s="5">
        <f t="shared" si="850"/>
        <v>0</v>
      </c>
      <c r="F62" s="5">
        <f t="shared" si="850"/>
        <v>0</v>
      </c>
      <c r="G62" s="5">
        <f t="shared" si="850"/>
        <v>0</v>
      </c>
      <c r="H62" s="5">
        <f t="shared" si="850"/>
        <v>0</v>
      </c>
      <c r="I62" s="5">
        <f t="shared" si="850"/>
        <v>0</v>
      </c>
      <c r="J62" s="5">
        <f t="shared" si="850"/>
        <v>0</v>
      </c>
      <c r="K62" s="5">
        <f t="shared" si="850"/>
        <v>0</v>
      </c>
      <c r="L62" s="5">
        <f t="shared" si="850"/>
        <v>0</v>
      </c>
      <c r="M62" s="5">
        <f t="shared" si="850"/>
        <v>0</v>
      </c>
      <c r="N62" s="5">
        <f t="shared" si="850"/>
        <v>0</v>
      </c>
      <c r="O62" s="5">
        <f t="shared" si="850"/>
        <v>0</v>
      </c>
      <c r="P62" s="5">
        <f t="shared" si="850"/>
        <v>0</v>
      </c>
      <c r="Q62" s="5">
        <f t="shared" si="850"/>
        <v>0</v>
      </c>
      <c r="R62" s="5">
        <f t="shared" si="850"/>
        <v>0</v>
      </c>
      <c r="S62" s="5">
        <f t="shared" si="850"/>
        <v>0</v>
      </c>
      <c r="T62" s="5">
        <f t="shared" si="850"/>
        <v>0</v>
      </c>
      <c r="U62" s="5">
        <f t="shared" si="850"/>
        <v>0</v>
      </c>
      <c r="V62" s="5">
        <f t="shared" si="850"/>
        <v>0</v>
      </c>
      <c r="W62" s="5">
        <f t="shared" si="850"/>
        <v>0</v>
      </c>
      <c r="X62" s="5">
        <f t="shared" si="850"/>
        <v>0</v>
      </c>
      <c r="Y62" s="5">
        <f t="shared" si="850"/>
        <v>0</v>
      </c>
      <c r="Z62" s="5">
        <f t="shared" si="850"/>
        <v>2938184</v>
      </c>
      <c r="AA62" s="5">
        <f t="shared" si="850"/>
        <v>0</v>
      </c>
      <c r="AB62" s="5">
        <f t="shared" si="850"/>
        <v>2938184</v>
      </c>
      <c r="AC62" s="5">
        <f t="shared" si="850"/>
        <v>-8088578</v>
      </c>
      <c r="AD62" s="5">
        <f t="shared" si="850"/>
        <v>0</v>
      </c>
      <c r="AE62" s="5">
        <f t="shared" si="850"/>
        <v>-8088578</v>
      </c>
      <c r="AF62" s="5">
        <f t="shared" si="850"/>
        <v>0</v>
      </c>
      <c r="AG62" s="5">
        <f t="shared" si="850"/>
        <v>0</v>
      </c>
      <c r="AH62" s="5">
        <f t="shared" si="850"/>
        <v>0</v>
      </c>
      <c r="AI62" s="5">
        <f t="shared" si="850"/>
        <v>0</v>
      </c>
      <c r="AJ62" s="5">
        <f t="shared" si="850"/>
        <v>0</v>
      </c>
      <c r="AK62" s="5">
        <f t="shared" si="850"/>
        <v>0</v>
      </c>
      <c r="AL62" s="5">
        <f t="shared" si="850"/>
        <v>0</v>
      </c>
      <c r="AM62" s="5">
        <f t="shared" si="850"/>
        <v>0</v>
      </c>
      <c r="AN62" s="5">
        <f t="shared" si="850"/>
        <v>0</v>
      </c>
      <c r="AO62" s="5">
        <f t="shared" si="850"/>
        <v>0</v>
      </c>
      <c r="AP62" s="5">
        <f t="shared" si="850"/>
        <v>0</v>
      </c>
      <c r="AQ62" s="5">
        <f t="shared" si="850"/>
        <v>0</v>
      </c>
      <c r="AR62" s="5">
        <f t="shared" si="850"/>
        <v>0</v>
      </c>
      <c r="AS62" s="5">
        <f t="shared" si="850"/>
        <v>0</v>
      </c>
      <c r="AT62" s="5">
        <f t="shared" si="850"/>
        <v>0</v>
      </c>
      <c r="AU62" s="5">
        <f t="shared" si="850"/>
        <v>0</v>
      </c>
      <c r="AV62" s="5">
        <f t="shared" si="850"/>
        <v>0</v>
      </c>
      <c r="AW62" s="5">
        <f t="shared" si="850"/>
        <v>0</v>
      </c>
      <c r="AX62" s="5">
        <f t="shared" si="850"/>
        <v>0</v>
      </c>
      <c r="AY62" s="5">
        <f t="shared" si="850"/>
        <v>0</v>
      </c>
      <c r="AZ62" s="5">
        <f t="shared" si="850"/>
        <v>0</v>
      </c>
      <c r="BA62" s="5">
        <f t="shared" si="850"/>
        <v>0</v>
      </c>
      <c r="BB62" s="5">
        <f t="shared" si="850"/>
        <v>0</v>
      </c>
      <c r="BC62" s="5">
        <f t="shared" si="850"/>
        <v>0</v>
      </c>
      <c r="BD62" s="5">
        <f t="shared" si="850"/>
        <v>0</v>
      </c>
      <c r="BE62" s="5">
        <f t="shared" si="850"/>
        <v>0</v>
      </c>
      <c r="BF62" s="5">
        <f t="shared" si="850"/>
        <v>0</v>
      </c>
      <c r="BG62" s="5">
        <f t="shared" si="850"/>
        <v>0</v>
      </c>
      <c r="BH62" s="5">
        <f t="shared" si="850"/>
        <v>0</v>
      </c>
      <c r="BI62" s="5">
        <f t="shared" si="850"/>
        <v>0</v>
      </c>
      <c r="BJ62" s="5">
        <f t="shared" si="850"/>
        <v>0</v>
      </c>
      <c r="BK62" s="5">
        <f t="shared" si="850"/>
        <v>0</v>
      </c>
      <c r="BL62" s="5">
        <f t="shared" si="850"/>
        <v>0</v>
      </c>
      <c r="BM62" s="5">
        <f t="shared" si="850"/>
        <v>0</v>
      </c>
      <c r="BN62" s="5">
        <f t="shared" si="850"/>
        <v>0</v>
      </c>
      <c r="BO62" s="5">
        <f t="shared" si="850"/>
        <v>0</v>
      </c>
      <c r="BP62" s="5">
        <f t="shared" ref="BP62:DZ62" si="851">BP63+BP64+BP65+BP66</f>
        <v>0</v>
      </c>
      <c r="BQ62" s="5">
        <f t="shared" si="851"/>
        <v>0</v>
      </c>
      <c r="BR62" s="5">
        <f t="shared" si="851"/>
        <v>0</v>
      </c>
      <c r="BS62" s="5">
        <f t="shared" si="851"/>
        <v>0</v>
      </c>
      <c r="BT62" s="5">
        <f t="shared" si="851"/>
        <v>0</v>
      </c>
      <c r="BU62" s="5">
        <f t="shared" si="851"/>
        <v>0</v>
      </c>
      <c r="BV62" s="5">
        <f t="shared" si="851"/>
        <v>0</v>
      </c>
      <c r="BW62" s="5">
        <f t="shared" si="851"/>
        <v>0</v>
      </c>
      <c r="BX62" s="5">
        <f t="shared" si="851"/>
        <v>0</v>
      </c>
      <c r="BY62" s="5">
        <f t="shared" si="851"/>
        <v>0</v>
      </c>
      <c r="BZ62" s="5">
        <f t="shared" si="851"/>
        <v>0</v>
      </c>
      <c r="CA62" s="5">
        <f t="shared" si="851"/>
        <v>0</v>
      </c>
      <c r="CB62" s="5">
        <f t="shared" si="851"/>
        <v>0</v>
      </c>
      <c r="CC62" s="5">
        <f t="shared" si="851"/>
        <v>0</v>
      </c>
      <c r="CD62" s="5">
        <f t="shared" si="851"/>
        <v>0</v>
      </c>
      <c r="CE62" s="5">
        <f t="shared" si="851"/>
        <v>0</v>
      </c>
      <c r="CF62" s="5">
        <f t="shared" si="851"/>
        <v>0</v>
      </c>
      <c r="CG62" s="5">
        <f t="shared" si="851"/>
        <v>0</v>
      </c>
      <c r="CH62" s="5">
        <f t="shared" si="851"/>
        <v>0</v>
      </c>
      <c r="CI62" s="5">
        <f t="shared" si="851"/>
        <v>0</v>
      </c>
      <c r="CJ62" s="5">
        <f t="shared" si="851"/>
        <v>0</v>
      </c>
      <c r="CK62" s="5">
        <f t="shared" si="851"/>
        <v>0</v>
      </c>
      <c r="CL62" s="5">
        <f t="shared" si="851"/>
        <v>0</v>
      </c>
      <c r="CM62" s="5">
        <f t="shared" si="851"/>
        <v>0</v>
      </c>
      <c r="CN62" s="5">
        <f t="shared" si="851"/>
        <v>0</v>
      </c>
      <c r="CO62" s="5">
        <f t="shared" si="851"/>
        <v>0</v>
      </c>
      <c r="CP62" s="5">
        <f t="shared" si="851"/>
        <v>0</v>
      </c>
      <c r="CQ62" s="5">
        <f t="shared" si="851"/>
        <v>0</v>
      </c>
      <c r="CR62" s="5">
        <f t="shared" si="851"/>
        <v>0</v>
      </c>
      <c r="CS62" s="5">
        <f t="shared" si="851"/>
        <v>0</v>
      </c>
      <c r="CT62" s="5">
        <f t="shared" si="851"/>
        <v>0</v>
      </c>
      <c r="CU62" s="5">
        <f t="shared" si="851"/>
        <v>0</v>
      </c>
      <c r="CV62" s="5">
        <f t="shared" si="851"/>
        <v>0</v>
      </c>
      <c r="CW62" s="5">
        <f t="shared" si="851"/>
        <v>0</v>
      </c>
      <c r="CX62" s="5">
        <f t="shared" si="851"/>
        <v>0</v>
      </c>
      <c r="CY62" s="5">
        <f t="shared" si="851"/>
        <v>0</v>
      </c>
      <c r="CZ62" s="5">
        <f t="shared" si="851"/>
        <v>0</v>
      </c>
      <c r="DA62" s="5">
        <f t="shared" si="851"/>
        <v>0</v>
      </c>
      <c r="DB62" s="5">
        <f t="shared" si="851"/>
        <v>0</v>
      </c>
      <c r="DC62" s="5">
        <f t="shared" si="851"/>
        <v>0</v>
      </c>
      <c r="DD62" s="5">
        <f t="shared" si="851"/>
        <v>0</v>
      </c>
      <c r="DE62" s="5">
        <f t="shared" si="851"/>
        <v>0</v>
      </c>
      <c r="DF62" s="5">
        <f t="shared" si="851"/>
        <v>0</v>
      </c>
      <c r="DG62" s="5">
        <f t="shared" si="851"/>
        <v>0</v>
      </c>
      <c r="DH62" s="5">
        <f t="shared" si="851"/>
        <v>0</v>
      </c>
      <c r="DI62" s="5">
        <f t="shared" si="851"/>
        <v>0</v>
      </c>
      <c r="DJ62" s="5">
        <f t="shared" si="851"/>
        <v>0</v>
      </c>
      <c r="DK62" s="5">
        <f t="shared" si="851"/>
        <v>0</v>
      </c>
      <c r="DL62" s="5">
        <f t="shared" si="851"/>
        <v>0</v>
      </c>
      <c r="DM62" s="5">
        <f t="shared" si="851"/>
        <v>0</v>
      </c>
      <c r="DN62" s="5">
        <f t="shared" si="851"/>
        <v>0</v>
      </c>
      <c r="DO62" s="5">
        <f t="shared" si="851"/>
        <v>0</v>
      </c>
      <c r="DP62" s="5">
        <f t="shared" si="851"/>
        <v>0</v>
      </c>
      <c r="DQ62" s="5">
        <f t="shared" si="851"/>
        <v>0</v>
      </c>
      <c r="DR62" s="596">
        <f t="shared" si="851"/>
        <v>-5150394</v>
      </c>
      <c r="DS62" s="596">
        <f t="shared" ref="DS62" si="852">DS63+DS64+DS65+DS66</f>
        <v>0</v>
      </c>
      <c r="DT62" s="596">
        <f t="shared" ref="DT62" si="853">DT63+DT64+DT65+DT66</f>
        <v>-5150394</v>
      </c>
      <c r="DU62" s="5">
        <f t="shared" si="851"/>
        <v>0</v>
      </c>
      <c r="DV62" s="5">
        <f t="shared" si="851"/>
        <v>0</v>
      </c>
      <c r="DW62" s="5">
        <f t="shared" si="851"/>
        <v>0</v>
      </c>
      <c r="DX62" s="5">
        <f t="shared" si="851"/>
        <v>0</v>
      </c>
      <c r="DY62" s="5">
        <f t="shared" si="851"/>
        <v>0</v>
      </c>
      <c r="DZ62" s="5">
        <f t="shared" si="851"/>
        <v>0</v>
      </c>
      <c r="EA62" s="5">
        <f t="shared" ref="EA62:GL62" si="854">EA63+EA64+EA65+EA66</f>
        <v>0</v>
      </c>
      <c r="EB62" s="5">
        <f t="shared" si="854"/>
        <v>0</v>
      </c>
      <c r="EC62" s="5">
        <f t="shared" si="854"/>
        <v>0</v>
      </c>
      <c r="ED62" s="5">
        <f t="shared" si="854"/>
        <v>9991</v>
      </c>
      <c r="EE62" s="5">
        <f t="shared" si="854"/>
        <v>0</v>
      </c>
      <c r="EF62" s="5">
        <f t="shared" si="854"/>
        <v>9991</v>
      </c>
      <c r="EG62" s="5">
        <f t="shared" si="854"/>
        <v>0</v>
      </c>
      <c r="EH62" s="5">
        <f t="shared" si="854"/>
        <v>0</v>
      </c>
      <c r="EI62" s="5">
        <f t="shared" si="854"/>
        <v>0</v>
      </c>
      <c r="EJ62" s="5">
        <f t="shared" si="854"/>
        <v>22782</v>
      </c>
      <c r="EK62" s="5">
        <f t="shared" si="854"/>
        <v>0</v>
      </c>
      <c r="EL62" s="5">
        <f t="shared" si="854"/>
        <v>22782</v>
      </c>
      <c r="EM62" s="5">
        <f t="shared" si="854"/>
        <v>0</v>
      </c>
      <c r="EN62" s="5">
        <f t="shared" si="854"/>
        <v>0</v>
      </c>
      <c r="EO62" s="5">
        <f t="shared" si="854"/>
        <v>0</v>
      </c>
      <c r="EP62" s="5">
        <f t="shared" si="854"/>
        <v>54090</v>
      </c>
      <c r="EQ62" s="5">
        <f t="shared" si="854"/>
        <v>-485</v>
      </c>
      <c r="ER62" s="5">
        <f t="shared" si="854"/>
        <v>53605</v>
      </c>
      <c r="ES62" s="5">
        <f t="shared" si="854"/>
        <v>19372</v>
      </c>
      <c r="ET62" s="5">
        <f t="shared" si="854"/>
        <v>7</v>
      </c>
      <c r="EU62" s="5">
        <f t="shared" si="854"/>
        <v>19379</v>
      </c>
      <c r="EV62" s="596">
        <f t="shared" si="854"/>
        <v>106235</v>
      </c>
      <c r="EW62" s="596">
        <f t="shared" ref="EW62:EX62" si="855">EW63+EW64+EW65+EW66</f>
        <v>-478</v>
      </c>
      <c r="EX62" s="596">
        <f t="shared" si="855"/>
        <v>105757</v>
      </c>
      <c r="EY62" s="5">
        <f t="shared" si="854"/>
        <v>69868</v>
      </c>
      <c r="EZ62" s="5">
        <f t="shared" si="854"/>
        <v>1127</v>
      </c>
      <c r="FA62" s="5">
        <f t="shared" si="854"/>
        <v>70995</v>
      </c>
      <c r="FB62" s="5">
        <f t="shared" si="854"/>
        <v>4512</v>
      </c>
      <c r="FC62" s="5">
        <f t="shared" si="854"/>
        <v>-386</v>
      </c>
      <c r="FD62" s="5">
        <f t="shared" si="854"/>
        <v>4126</v>
      </c>
      <c r="FE62" s="5">
        <f t="shared" si="854"/>
        <v>2696</v>
      </c>
      <c r="FF62" s="5">
        <f t="shared" si="854"/>
        <v>-23</v>
      </c>
      <c r="FG62" s="5">
        <f t="shared" si="854"/>
        <v>2673</v>
      </c>
      <c r="FH62" s="5">
        <f t="shared" si="854"/>
        <v>532397</v>
      </c>
      <c r="FI62" s="5">
        <f t="shared" si="854"/>
        <v>2069</v>
      </c>
      <c r="FJ62" s="5">
        <f t="shared" si="854"/>
        <v>534466</v>
      </c>
      <c r="FK62" s="5">
        <f t="shared" si="854"/>
        <v>5364</v>
      </c>
      <c r="FL62" s="5">
        <f t="shared" si="854"/>
        <v>-46</v>
      </c>
      <c r="FM62" s="5">
        <f t="shared" si="854"/>
        <v>5318</v>
      </c>
      <c r="FN62" s="5">
        <f t="shared" si="854"/>
        <v>15846</v>
      </c>
      <c r="FO62" s="5">
        <f t="shared" si="854"/>
        <v>-8</v>
      </c>
      <c r="FP62" s="5">
        <f t="shared" si="854"/>
        <v>15838</v>
      </c>
      <c r="FQ62" s="5">
        <f t="shared" si="854"/>
        <v>13281</v>
      </c>
      <c r="FR62" s="5">
        <f t="shared" si="854"/>
        <v>275</v>
      </c>
      <c r="FS62" s="5">
        <f t="shared" si="854"/>
        <v>13556</v>
      </c>
      <c r="FT62" s="5">
        <f t="shared" si="854"/>
        <v>7606</v>
      </c>
      <c r="FU62" s="5">
        <f t="shared" si="854"/>
        <v>-50</v>
      </c>
      <c r="FV62" s="5">
        <f t="shared" si="854"/>
        <v>7556</v>
      </c>
      <c r="FW62" s="5">
        <f t="shared" si="854"/>
        <v>5784</v>
      </c>
      <c r="FX62" s="5">
        <f t="shared" si="854"/>
        <v>-27</v>
      </c>
      <c r="FY62" s="5">
        <f t="shared" si="854"/>
        <v>5757</v>
      </c>
      <c r="FZ62" s="5">
        <f t="shared" si="854"/>
        <v>18242</v>
      </c>
      <c r="GA62" s="5">
        <f t="shared" si="854"/>
        <v>-17</v>
      </c>
      <c r="GB62" s="5">
        <f t="shared" si="854"/>
        <v>18225</v>
      </c>
      <c r="GC62" s="5">
        <f t="shared" si="854"/>
        <v>2003</v>
      </c>
      <c r="GD62" s="5">
        <f t="shared" si="854"/>
        <v>-14</v>
      </c>
      <c r="GE62" s="5">
        <f t="shared" si="854"/>
        <v>1989</v>
      </c>
      <c r="GF62" s="5">
        <f t="shared" si="854"/>
        <v>4083</v>
      </c>
      <c r="GG62" s="5">
        <f t="shared" si="854"/>
        <v>312</v>
      </c>
      <c r="GH62" s="5">
        <f t="shared" si="854"/>
        <v>4395</v>
      </c>
      <c r="GI62" s="5">
        <f t="shared" si="854"/>
        <v>2124</v>
      </c>
      <c r="GJ62" s="5">
        <f t="shared" si="854"/>
        <v>-15</v>
      </c>
      <c r="GK62" s="5">
        <f t="shared" si="854"/>
        <v>2109</v>
      </c>
      <c r="GL62" s="596">
        <f t="shared" si="854"/>
        <v>683806</v>
      </c>
      <c r="GM62" s="596">
        <f t="shared" ref="GM62:GN62" si="856">GM63+GM64+GM65+GM66</f>
        <v>3197</v>
      </c>
      <c r="GN62" s="596">
        <f t="shared" si="856"/>
        <v>687003</v>
      </c>
      <c r="GO62" s="5">
        <f t="shared" ref="GO62:HA62" si="857">GO63+GO64+GO65+GO66</f>
        <v>67682</v>
      </c>
      <c r="GP62" s="5">
        <f t="shared" si="857"/>
        <v>516</v>
      </c>
      <c r="GQ62" s="5">
        <f t="shared" si="857"/>
        <v>68198</v>
      </c>
      <c r="GR62" s="5">
        <f t="shared" si="857"/>
        <v>41268</v>
      </c>
      <c r="GS62" s="5">
        <f t="shared" si="857"/>
        <v>0</v>
      </c>
      <c r="GT62" s="5">
        <f t="shared" si="857"/>
        <v>41268</v>
      </c>
      <c r="GU62" s="5">
        <f t="shared" si="857"/>
        <v>88968</v>
      </c>
      <c r="GV62" s="5">
        <f t="shared" si="857"/>
        <v>14496</v>
      </c>
      <c r="GW62" s="5">
        <f t="shared" si="857"/>
        <v>103464</v>
      </c>
      <c r="GX62" s="5">
        <f t="shared" si="857"/>
        <v>881724</v>
      </c>
      <c r="GY62" s="5">
        <f t="shared" ref="GY62" si="858">GY63+GY64+GY65+GY66</f>
        <v>18209</v>
      </c>
      <c r="GZ62" s="619">
        <f t="shared" ref="GZ62" si="859">GZ63+GZ64+GZ65+GZ66</f>
        <v>899933</v>
      </c>
      <c r="HA62" s="627">
        <f t="shared" si="857"/>
        <v>-4162435</v>
      </c>
      <c r="HB62" s="5">
        <f t="shared" ref="HB62" si="860">HB63+HB64+HB65+HB66</f>
        <v>17731</v>
      </c>
      <c r="HC62" s="115">
        <f t="shared" ref="HC62" si="861">HC63+HC64+HC65+HC66</f>
        <v>-4144704</v>
      </c>
    </row>
    <row r="63" spans="1:211" x14ac:dyDescent="0.2">
      <c r="A63" s="122" t="s">
        <v>430</v>
      </c>
      <c r="B63" s="6">
        <f>SUM([1]Önkormányzat!$G$323)</f>
        <v>0</v>
      </c>
      <c r="C63" s="6"/>
      <c r="D63" s="6">
        <f t="shared" ref="D63:D66" si="862">SUM(B63:C63)</f>
        <v>0</v>
      </c>
      <c r="E63" s="6">
        <f>SUM([1]Önkormányzat!$I$323)</f>
        <v>0</v>
      </c>
      <c r="F63" s="6"/>
      <c r="G63" s="6">
        <f t="shared" ref="G63:G66" si="863">SUM(E63:F63)</f>
        <v>0</v>
      </c>
      <c r="H63" s="6">
        <f>SUM([1]Önkormányzat!$K$323)</f>
        <v>0</v>
      </c>
      <c r="I63" s="6"/>
      <c r="J63" s="6">
        <f t="shared" ref="J63:J66" si="864">SUM(H63:I63)</f>
        <v>0</v>
      </c>
      <c r="K63" s="6">
        <f>SUM([1]Önkormányzat!$M$323)</f>
        <v>0</v>
      </c>
      <c r="L63" s="6"/>
      <c r="M63" s="6">
        <f t="shared" ref="M63:M66" si="865">SUM(K63:L63)</f>
        <v>0</v>
      </c>
      <c r="N63" s="6">
        <f>SUM([1]Önkormányzat!$R$323)</f>
        <v>0</v>
      </c>
      <c r="O63" s="6"/>
      <c r="P63" s="6">
        <f t="shared" ref="P63:P66" si="866">SUM(N63:O63)</f>
        <v>0</v>
      </c>
      <c r="Q63" s="6">
        <f>SUM([1]Önkormányzat!$AK$323)</f>
        <v>0</v>
      </c>
      <c r="R63" s="6"/>
      <c r="S63" s="6">
        <f t="shared" ref="S63:S66" si="867">SUM(Q63:R63)</f>
        <v>0</v>
      </c>
      <c r="T63" s="6">
        <f>SUM([1]Önkormányzat!$AO$323)</f>
        <v>0</v>
      </c>
      <c r="U63" s="6"/>
      <c r="V63" s="6">
        <f t="shared" ref="V63:V66" si="868">SUM(T63:U63)</f>
        <v>0</v>
      </c>
      <c r="W63" s="6"/>
      <c r="X63" s="6"/>
      <c r="Y63" s="6">
        <f t="shared" ref="Y63:Y66" si="869">SUM(W63:X63)</f>
        <v>0</v>
      </c>
      <c r="Z63" s="6">
        <f>SUM([1]Önkormányzat!$AV$323)</f>
        <v>0</v>
      </c>
      <c r="AA63" s="6"/>
      <c r="AB63" s="6">
        <f t="shared" ref="AB63:AB66" si="870">SUM(Z63:AA63)</f>
        <v>0</v>
      </c>
      <c r="AC63" s="6">
        <f>SUM([1]Önkormányzat!$BA$323)</f>
        <v>0</v>
      </c>
      <c r="AD63" s="6"/>
      <c r="AE63" s="6">
        <f t="shared" ref="AE63:AE66" si="871">SUM(AC63:AD63)</f>
        <v>0</v>
      </c>
      <c r="AF63" s="6">
        <f>SUM([1]Önkormányzat!$V$323)</f>
        <v>0</v>
      </c>
      <c r="AG63" s="6"/>
      <c r="AH63" s="6">
        <f t="shared" ref="AH63:AH66" si="872">SUM(AF63:AG63)</f>
        <v>0</v>
      </c>
      <c r="AI63" s="6">
        <f>SUM([1]Önkormányzat!$Z$323)</f>
        <v>0</v>
      </c>
      <c r="AJ63" s="6"/>
      <c r="AK63" s="6">
        <f t="shared" ref="AK63:AK66" si="873">SUM(AI63:AJ63)</f>
        <v>0</v>
      </c>
      <c r="AL63" s="6">
        <f>SUM([1]Önkormányzat!$BH$323)</f>
        <v>0</v>
      </c>
      <c r="AM63" s="6"/>
      <c r="AN63" s="6">
        <f t="shared" ref="AN63:AN66" si="874">SUM(AL63:AM63)</f>
        <v>0</v>
      </c>
      <c r="AO63" s="6">
        <f>SUM([1]Önkormányzat!$BO$323)</f>
        <v>0</v>
      </c>
      <c r="AP63" s="6"/>
      <c r="AQ63" s="6">
        <f t="shared" ref="AQ63:AQ66" si="875">SUM(AO63:AP63)</f>
        <v>0</v>
      </c>
      <c r="AR63" s="6">
        <f>SUM([1]Önkormányzat!$CC$323)</f>
        <v>0</v>
      </c>
      <c r="AS63" s="6"/>
      <c r="AT63" s="6">
        <f t="shared" ref="AT63:AT66" si="876">SUM(AR63:AS63)</f>
        <v>0</v>
      </c>
      <c r="AU63" s="6">
        <f>SUM([1]Önkormányzat!$CP$323)</f>
        <v>0</v>
      </c>
      <c r="AV63" s="6"/>
      <c r="AW63" s="6">
        <f t="shared" ref="AW63:AW66" si="877">SUM(AU63:AV63)</f>
        <v>0</v>
      </c>
      <c r="AX63" s="6">
        <f>SUM([1]Önkormányzat!$BS$323)</f>
        <v>0</v>
      </c>
      <c r="AY63" s="6"/>
      <c r="AZ63" s="6">
        <f t="shared" ref="AZ63:AZ66" si="878">SUM(AX63:AY63)</f>
        <v>0</v>
      </c>
      <c r="BA63" s="6">
        <f>SUM([1]Önkormányzat!$BU$323)</f>
        <v>0</v>
      </c>
      <c r="BB63" s="6"/>
      <c r="BC63" s="6">
        <f t="shared" ref="BC63:BC66" si="879">SUM(BA63:BB63)</f>
        <v>0</v>
      </c>
      <c r="BD63" s="6"/>
      <c r="BE63" s="6"/>
      <c r="BF63" s="6">
        <f t="shared" ref="BF63:BF66" si="880">SUM(BD63:BE63)</f>
        <v>0</v>
      </c>
      <c r="BG63" s="6">
        <f>SUM([1]Önkormányzat!$CA$323)</f>
        <v>0</v>
      </c>
      <c r="BH63" s="6"/>
      <c r="BI63" s="6">
        <f t="shared" ref="BI63:BI66" si="881">SUM(BG63:BH63)</f>
        <v>0</v>
      </c>
      <c r="BJ63" s="6">
        <f>SUM([1]Önkormányzat!$CG$323)</f>
        <v>0</v>
      </c>
      <c r="BK63" s="6"/>
      <c r="BL63" s="6">
        <f t="shared" ref="BL63:BL66" si="882">SUM(BJ63:BK63)</f>
        <v>0</v>
      </c>
      <c r="BM63" s="6"/>
      <c r="BN63" s="6"/>
      <c r="BO63" s="6">
        <f t="shared" ref="BO63:BO66" si="883">SUM(BM63:BN63)</f>
        <v>0</v>
      </c>
      <c r="BP63" s="6">
        <f>SUM([1]Önkormányzat!$CW$323)</f>
        <v>0</v>
      </c>
      <c r="BQ63" s="6"/>
      <c r="BR63" s="6">
        <f t="shared" ref="BR63:BR66" si="884">SUM(BP63:BQ63)</f>
        <v>0</v>
      </c>
      <c r="BS63" s="6">
        <f>SUM([1]Önkormányzat!$DA$323)</f>
        <v>0</v>
      </c>
      <c r="BT63" s="6"/>
      <c r="BU63" s="6">
        <f t="shared" ref="BU63:BU66" si="885">SUM(BS63:BT63)</f>
        <v>0</v>
      </c>
      <c r="BV63" s="6"/>
      <c r="BW63" s="6"/>
      <c r="BX63" s="6">
        <f t="shared" ref="BX63:BX66" si="886">SUM(BV63:BW63)</f>
        <v>0</v>
      </c>
      <c r="BY63" s="6">
        <f>SUM([1]Önkormányzat!$DE$323)</f>
        <v>0</v>
      </c>
      <c r="BZ63" s="6"/>
      <c r="CA63" s="6">
        <f t="shared" ref="CA63:CA66" si="887">SUM(BY63:BZ63)</f>
        <v>0</v>
      </c>
      <c r="CB63" s="6"/>
      <c r="CC63" s="6"/>
      <c r="CD63" s="6">
        <f t="shared" ref="CD63:CD66" si="888">SUM(CB63:CC63)</f>
        <v>0</v>
      </c>
      <c r="CE63" s="6"/>
      <c r="CF63" s="6"/>
      <c r="CG63" s="6">
        <f t="shared" ref="CG63:CG66" si="889">SUM(CE63:CF63)</f>
        <v>0</v>
      </c>
      <c r="CH63" s="6"/>
      <c r="CI63" s="6"/>
      <c r="CJ63" s="6">
        <f t="shared" ref="CJ63:CJ66" si="890">SUM(CH63:CI63)</f>
        <v>0</v>
      </c>
      <c r="CK63" s="6"/>
      <c r="CL63" s="6"/>
      <c r="CM63" s="6">
        <f t="shared" ref="CM63:CM66" si="891">SUM(CK63:CL63)</f>
        <v>0</v>
      </c>
      <c r="CN63" s="6">
        <v>0</v>
      </c>
      <c r="CO63" s="6"/>
      <c r="CP63" s="6">
        <f t="shared" ref="CP63:CP66" si="892">SUM(CN63:CO63)</f>
        <v>0</v>
      </c>
      <c r="CQ63" s="6"/>
      <c r="CR63" s="6"/>
      <c r="CS63" s="6">
        <f t="shared" ref="CS63:CS66" si="893">SUM(CQ63:CR63)</f>
        <v>0</v>
      </c>
      <c r="CT63" s="6">
        <f>SUM([1]Önkormányzat!$EL$323)</f>
        <v>0</v>
      </c>
      <c r="CU63" s="6"/>
      <c r="CV63" s="6">
        <f t="shared" ref="CV63:CV66" si="894">SUM(CT63:CU63)</f>
        <v>0</v>
      </c>
      <c r="CW63" s="6">
        <f>SUM([1]Önkormányzat!$EC$323)</f>
        <v>0</v>
      </c>
      <c r="CX63" s="6"/>
      <c r="CY63" s="6">
        <f t="shared" ref="CY63:CY66" si="895">SUM(CW63:CX63)</f>
        <v>0</v>
      </c>
      <c r="CZ63" s="6">
        <f>SUM([1]Önkormányzat!$AD$323)</f>
        <v>0</v>
      </c>
      <c r="DA63" s="6"/>
      <c r="DB63" s="6">
        <f t="shared" ref="DB63:DB66" si="896">SUM(CZ63:DA63)</f>
        <v>0</v>
      </c>
      <c r="DC63" s="6">
        <f>SUM([1]Önkormányzat!$DK$323)</f>
        <v>0</v>
      </c>
      <c r="DD63" s="6"/>
      <c r="DE63" s="6">
        <f t="shared" ref="DE63:DE66" si="897">SUM(DC63:DD63)</f>
        <v>0</v>
      </c>
      <c r="DF63" s="6">
        <f>SUM([1]Önkormányzat!$DO$323)</f>
        <v>0</v>
      </c>
      <c r="DG63" s="6"/>
      <c r="DH63" s="6">
        <f t="shared" ref="DH63:DH66" si="898">SUM(DF63:DG63)</f>
        <v>0</v>
      </c>
      <c r="DI63" s="6">
        <f>SUM([1]Önkormányzat!$EJ$323)</f>
        <v>0</v>
      </c>
      <c r="DJ63" s="6"/>
      <c r="DK63" s="6">
        <f t="shared" ref="DK63:DK66" si="899">SUM(DI63:DJ63)</f>
        <v>0</v>
      </c>
      <c r="DL63" s="6">
        <f>SUM([1]Önkormányzat!$EQ$323)</f>
        <v>0</v>
      </c>
      <c r="DM63" s="6"/>
      <c r="DN63" s="6">
        <f t="shared" ref="DN63:DN66" si="900">SUM(DL63:DM63)</f>
        <v>0</v>
      </c>
      <c r="DO63" s="6">
        <f>SUM([1]Önkormányzat!$EU$323)</f>
        <v>0</v>
      </c>
      <c r="DP63" s="6"/>
      <c r="DQ63" s="6">
        <f t="shared" ref="DQ63:DQ66" si="901">SUM(DO63:DP63)</f>
        <v>0</v>
      </c>
      <c r="DR63" s="595">
        <f t="shared" ref="DR63:DR66" si="902">SUM(B63+E63+H63+K63+N63+Q63+T63+W63+Z63+AC63+AF63+AI63+AL63+AO63+AR63+AU63+AX63+BA63+BD63+BG63+BJ63+BM63+BP63+BS63+BV63+BY63+CB63+CE63+CH63+CK63+CN63+CQ63+CT63+CW63+CZ63+DC63+DF63+DI63+DL63+DO63)</f>
        <v>0</v>
      </c>
      <c r="DS63" s="595">
        <f t="shared" ref="DS63:DS66" si="903">SUM(C63+F63+I63+L63+O63+R63+U63+X63+AA63+AD63+AG63+AJ63+AM63+AP63+AS63+AV63+AY63+BB63+BE63+BH63+BK63+BN63+BQ63+BT63+BW63+BZ63+CC63+CF63+CI63+CL63+CO63+CR63+CU63+CX63+DA63+DD63+DG63+DJ63+DM63+DP63)</f>
        <v>0</v>
      </c>
      <c r="DT63" s="595">
        <f t="shared" ref="DT63:DT66" si="904">SUM(D63+G63+J63+M63+P63+S63+V63+Y63+AB63+AE63+AH63+AK63+AN63+AQ63+AT63+AW63+AZ63+BC63+BF63+BI63+BL63+BO63+BR63+BU63+BX63+CA63+CD63+CG63+CJ63+CM63+CP63+CS63+CV63+CY63+DB63+DE63+DH63+DK63+DN63+DQ63)</f>
        <v>0</v>
      </c>
      <c r="DU63" s="6"/>
      <c r="DV63" s="6"/>
      <c r="DW63" s="6">
        <f t="shared" ref="DW63:DW66" si="905">SUM(DU63:DV63)</f>
        <v>0</v>
      </c>
      <c r="DX63" s="6"/>
      <c r="DY63" s="6"/>
      <c r="DZ63" s="6">
        <f t="shared" ref="DZ63:DZ66" si="906">SUM(DX63:DY63)</f>
        <v>0</v>
      </c>
      <c r="EA63" s="6"/>
      <c r="EB63" s="6"/>
      <c r="EC63" s="6">
        <f t="shared" ref="EC63:EC66" si="907">SUM(EA63:EB63)</f>
        <v>0</v>
      </c>
      <c r="ED63" s="6">
        <f>[1]Hivatal!$W$304</f>
        <v>9991</v>
      </c>
      <c r="EE63" s="6"/>
      <c r="EF63" s="6">
        <f t="shared" ref="EF63:EF66" si="908">SUM(ED63:EE63)</f>
        <v>9991</v>
      </c>
      <c r="EG63" s="6"/>
      <c r="EH63" s="6"/>
      <c r="EI63" s="6"/>
      <c r="EJ63" s="6">
        <f>[1]Hivatal!$AK$303</f>
        <v>22782</v>
      </c>
      <c r="EK63" s="6"/>
      <c r="EL63" s="6">
        <f t="shared" ref="EL63:EL66" si="909">SUM(EJ63:EK63)</f>
        <v>22782</v>
      </c>
      <c r="EM63" s="6"/>
      <c r="EN63" s="6"/>
      <c r="EO63" s="6">
        <f t="shared" ref="EO63:EO66" si="910">SUM(EM63:EN63)</f>
        <v>0</v>
      </c>
      <c r="EP63" s="6">
        <v>54090</v>
      </c>
      <c r="EQ63" s="6">
        <f>-485</f>
        <v>-485</v>
      </c>
      <c r="ER63" s="6">
        <f t="shared" ref="ER63:ER66" si="911">SUM(EP63:EQ63)</f>
        <v>53605</v>
      </c>
      <c r="ES63" s="6">
        <v>19372</v>
      </c>
      <c r="ET63" s="6">
        <f>290-283</f>
        <v>7</v>
      </c>
      <c r="EU63" s="6">
        <f t="shared" ref="EU63:EU66" si="912">SUM(ES63:ET63)</f>
        <v>19379</v>
      </c>
      <c r="EV63" s="595">
        <f t="shared" ref="EV63:EV66" si="913">SUM(DU63+DX63+EA63+ED63+EG63+EJ63+EM63+EP63+ES63)</f>
        <v>106235</v>
      </c>
      <c r="EW63" s="595">
        <f t="shared" ref="EW63:EW66" si="914">SUM(DV63+DY63+EB63+EE63+EH63+EK63+EN63+EQ63+ET63)</f>
        <v>-478</v>
      </c>
      <c r="EX63" s="595">
        <f t="shared" ref="EX63:EX66" si="915">SUM(DW63+DZ63+EC63+EF63+EI63+EL63+EO63+ER63+EU63)</f>
        <v>105757</v>
      </c>
      <c r="EY63" s="6">
        <v>69866</v>
      </c>
      <c r="EZ63" s="6">
        <f>1452-325</f>
        <v>1127</v>
      </c>
      <c r="FA63" s="6">
        <f t="shared" ref="FA63:FA66" si="916">SUM(EY63:EZ63)</f>
        <v>70993</v>
      </c>
      <c r="FB63" s="6">
        <v>4454</v>
      </c>
      <c r="FC63" s="6">
        <f>-350-36</f>
        <v>-386</v>
      </c>
      <c r="FD63" s="6">
        <f t="shared" ref="FD63:FD66" si="917">SUM(FB63:FC63)</f>
        <v>4068</v>
      </c>
      <c r="FE63" s="6">
        <v>2625</v>
      </c>
      <c r="FF63" s="6">
        <f>-23</f>
        <v>-23</v>
      </c>
      <c r="FG63" s="6">
        <f t="shared" ref="FG63:FG66" si="918">SUM(FE63:FF63)</f>
        <v>2602</v>
      </c>
      <c r="FH63" s="6">
        <v>116218</v>
      </c>
      <c r="FI63" s="6">
        <f>2679-610</f>
        <v>2069</v>
      </c>
      <c r="FJ63" s="6">
        <f t="shared" ref="FJ63:FJ66" si="919">SUM(FH63:FI63)</f>
        <v>118287</v>
      </c>
      <c r="FK63" s="6">
        <v>5154</v>
      </c>
      <c r="FL63" s="6">
        <f>-46</f>
        <v>-46</v>
      </c>
      <c r="FM63" s="6">
        <f t="shared" ref="FM63:FM66" si="920">SUM(FK63:FL63)</f>
        <v>5108</v>
      </c>
      <c r="FN63" s="6">
        <v>18477</v>
      </c>
      <c r="FO63" s="6">
        <f>-8</f>
        <v>-8</v>
      </c>
      <c r="FP63" s="6">
        <f t="shared" ref="FP63:FP66" si="921">SUM(FN63:FO63)</f>
        <v>18469</v>
      </c>
      <c r="FQ63" s="6">
        <v>12223</v>
      </c>
      <c r="FR63" s="6">
        <f>21+351-97</f>
        <v>275</v>
      </c>
      <c r="FS63" s="6">
        <f t="shared" ref="FS63:FS66" si="922">SUM(FQ63:FR63)</f>
        <v>12498</v>
      </c>
      <c r="FT63" s="6">
        <v>7624</v>
      </c>
      <c r="FU63" s="6">
        <f>-50</f>
        <v>-50</v>
      </c>
      <c r="FV63" s="6">
        <f t="shared" ref="FV63:FV66" si="923">SUM(FT63:FU63)</f>
        <v>7574</v>
      </c>
      <c r="FW63" s="6">
        <v>3063</v>
      </c>
      <c r="FX63" s="6">
        <f>-27</f>
        <v>-27</v>
      </c>
      <c r="FY63" s="6">
        <f t="shared" ref="FY63:FY66" si="924">SUM(FW63:FX63)</f>
        <v>3036</v>
      </c>
      <c r="FZ63" s="6">
        <v>17606</v>
      </c>
      <c r="GA63" s="6">
        <f>105-122</f>
        <v>-17</v>
      </c>
      <c r="GB63" s="6">
        <f t="shared" ref="GB63:GB66" si="925">SUM(FZ63:GA63)</f>
        <v>17589</v>
      </c>
      <c r="GC63" s="6">
        <v>1575</v>
      </c>
      <c r="GD63" s="6">
        <f>-14</f>
        <v>-14</v>
      </c>
      <c r="GE63" s="6">
        <f t="shared" ref="GE63:GE66" si="926">SUM(GC63:GD63)</f>
        <v>1561</v>
      </c>
      <c r="GF63" s="6">
        <v>4025</v>
      </c>
      <c r="GG63" s="6">
        <f>350-38</f>
        <v>312</v>
      </c>
      <c r="GH63" s="6">
        <f t="shared" ref="GH63:GH66" si="927">SUM(GF63:GG63)</f>
        <v>4337</v>
      </c>
      <c r="GI63" s="6">
        <v>1750</v>
      </c>
      <c r="GJ63" s="6">
        <f>-15</f>
        <v>-15</v>
      </c>
      <c r="GK63" s="6">
        <f t="shared" ref="GK63:GK66" si="928">SUM(GI63:GJ63)</f>
        <v>1735</v>
      </c>
      <c r="GL63" s="595">
        <f t="shared" ref="GL63:GL66" si="929">SUM(EY63+FB63+FE63+FH63+FK63+FN63+FQ63+FT63+FW63+FZ63+GC63+GF63+GI63)</f>
        <v>264660</v>
      </c>
      <c r="GM63" s="595">
        <f t="shared" ref="GM63:GM66" si="930">SUM(EZ63+FC63+FF63+FI63+FL63+FO63+FR63+FU63+FX63+GA63+GD63+GG63+GJ63)</f>
        <v>3197</v>
      </c>
      <c r="GN63" s="595">
        <f t="shared" ref="GN63:GN66" si="931">SUM(FA63+FD63+FG63+FJ63+FM63+FP63+FS63+FV63+FY63+GB63+GE63+GH63+GK63)</f>
        <v>267857</v>
      </c>
      <c r="GO63" s="6">
        <v>67682</v>
      </c>
      <c r="GP63" s="6">
        <f>807-291</f>
        <v>516</v>
      </c>
      <c r="GQ63" s="6">
        <f t="shared" ref="GQ63:GQ66" si="932">SUM(GO63:GP63)</f>
        <v>68198</v>
      </c>
      <c r="GR63" s="6">
        <v>38666</v>
      </c>
      <c r="GS63" s="6"/>
      <c r="GT63" s="6">
        <f t="shared" ref="GT63:GT66" si="933">SUM(GR63:GS63)</f>
        <v>38666</v>
      </c>
      <c r="GU63" s="6">
        <v>75971</v>
      </c>
      <c r="GV63" s="6">
        <f>-56+15000-448</f>
        <v>14496</v>
      </c>
      <c r="GW63" s="6">
        <f t="shared" ref="GW63:GW66" si="934">SUM(GU63:GV63)</f>
        <v>90467</v>
      </c>
      <c r="GX63" s="6">
        <f>GL63+GO63+GR63+GU63</f>
        <v>446979</v>
      </c>
      <c r="GY63" s="6">
        <f t="shared" ref="GY63:GZ66" si="935">GM63+GP63+GS63+GV63</f>
        <v>18209</v>
      </c>
      <c r="GZ63" s="622">
        <f t="shared" si="935"/>
        <v>465188</v>
      </c>
      <c r="HA63" s="630">
        <f>DR63+EV63+GX63</f>
        <v>553214</v>
      </c>
      <c r="HB63" s="6">
        <f t="shared" ref="HB63:HC66" si="936">DS63+EW63+GY63</f>
        <v>17731</v>
      </c>
      <c r="HC63" s="123">
        <f t="shared" si="936"/>
        <v>570945</v>
      </c>
    </row>
    <row r="64" spans="1:211" x14ac:dyDescent="0.2">
      <c r="A64" s="120" t="s">
        <v>431</v>
      </c>
      <c r="B64" s="6">
        <f>SUM([1]Önkormányzat!$G$327)</f>
        <v>0</v>
      </c>
      <c r="C64" s="6"/>
      <c r="D64" s="6">
        <f t="shared" si="862"/>
        <v>0</v>
      </c>
      <c r="E64" s="6">
        <f>SUM([1]Önkormányzat!$I$327)</f>
        <v>0</v>
      </c>
      <c r="F64" s="6"/>
      <c r="G64" s="6">
        <f t="shared" si="863"/>
        <v>0</v>
      </c>
      <c r="H64" s="6">
        <f>SUM([1]Önkormányzat!$K$327)</f>
        <v>0</v>
      </c>
      <c r="I64" s="6"/>
      <c r="J64" s="6">
        <f t="shared" si="864"/>
        <v>0</v>
      </c>
      <c r="K64" s="6">
        <f>SUM([1]Önkormányzat!$M$327)</f>
        <v>0</v>
      </c>
      <c r="L64" s="6"/>
      <c r="M64" s="6">
        <f t="shared" si="865"/>
        <v>0</v>
      </c>
      <c r="N64" s="6">
        <f>SUM([1]Önkormányzat!$R$327)</f>
        <v>0</v>
      </c>
      <c r="O64" s="6"/>
      <c r="P64" s="6">
        <f t="shared" si="866"/>
        <v>0</v>
      </c>
      <c r="Q64" s="6">
        <f>SUM([1]Önkormányzat!$AK$327)</f>
        <v>0</v>
      </c>
      <c r="R64" s="6"/>
      <c r="S64" s="6">
        <f t="shared" si="867"/>
        <v>0</v>
      </c>
      <c r="T64" s="6">
        <f>SUM([1]Önkormányzat!$AO$327)</f>
        <v>0</v>
      </c>
      <c r="U64" s="6"/>
      <c r="V64" s="6">
        <f t="shared" si="868"/>
        <v>0</v>
      </c>
      <c r="W64" s="6"/>
      <c r="X64" s="6"/>
      <c r="Y64" s="6">
        <f t="shared" si="869"/>
        <v>0</v>
      </c>
      <c r="Z64" s="6">
        <f>SUM([1]Önkormányzat!$AV$327)</f>
        <v>0</v>
      </c>
      <c r="AA64" s="6"/>
      <c r="AB64" s="6">
        <f t="shared" si="870"/>
        <v>0</v>
      </c>
      <c r="AC64" s="6">
        <f>SUM([1]Önkormányzat!$BA$327)</f>
        <v>0</v>
      </c>
      <c r="AD64" s="6"/>
      <c r="AE64" s="6">
        <f t="shared" si="871"/>
        <v>0</v>
      </c>
      <c r="AF64" s="6">
        <f>SUM([1]Önkormányzat!$V$327)</f>
        <v>0</v>
      </c>
      <c r="AG64" s="6"/>
      <c r="AH64" s="6">
        <f t="shared" si="872"/>
        <v>0</v>
      </c>
      <c r="AI64" s="6">
        <f>SUM([1]Önkormányzat!$Z$327)</f>
        <v>0</v>
      </c>
      <c r="AJ64" s="6"/>
      <c r="AK64" s="6">
        <f t="shared" si="873"/>
        <v>0</v>
      </c>
      <c r="AL64" s="6">
        <f>SUM([1]Önkormányzat!$BH$327)</f>
        <v>0</v>
      </c>
      <c r="AM64" s="6"/>
      <c r="AN64" s="6">
        <f t="shared" si="874"/>
        <v>0</v>
      </c>
      <c r="AO64" s="6">
        <f>SUM([1]Önkormányzat!$BO$327)</f>
        <v>0</v>
      </c>
      <c r="AP64" s="6"/>
      <c r="AQ64" s="6">
        <f t="shared" si="875"/>
        <v>0</v>
      </c>
      <c r="AR64" s="6">
        <f>SUM([1]Önkormányzat!$CC$327)</f>
        <v>0</v>
      </c>
      <c r="AS64" s="6"/>
      <c r="AT64" s="6">
        <f t="shared" si="876"/>
        <v>0</v>
      </c>
      <c r="AU64" s="6">
        <f>SUM([1]Önkormányzat!$CP$327)</f>
        <v>0</v>
      </c>
      <c r="AV64" s="6"/>
      <c r="AW64" s="6">
        <f t="shared" si="877"/>
        <v>0</v>
      </c>
      <c r="AX64" s="6">
        <f>SUM([1]Önkormányzat!$BS$327)</f>
        <v>0</v>
      </c>
      <c r="AY64" s="6"/>
      <c r="AZ64" s="6">
        <f t="shared" si="878"/>
        <v>0</v>
      </c>
      <c r="BA64" s="6">
        <f>SUM([1]Önkormányzat!$BU$327)</f>
        <v>0</v>
      </c>
      <c r="BB64" s="6"/>
      <c r="BC64" s="6">
        <f t="shared" si="879"/>
        <v>0</v>
      </c>
      <c r="BD64" s="6"/>
      <c r="BE64" s="6"/>
      <c r="BF64" s="6">
        <f t="shared" si="880"/>
        <v>0</v>
      </c>
      <c r="BG64" s="6">
        <f>SUM([1]Önkormányzat!$CA$327)</f>
        <v>0</v>
      </c>
      <c r="BH64" s="6"/>
      <c r="BI64" s="6">
        <f t="shared" si="881"/>
        <v>0</v>
      </c>
      <c r="BJ64" s="6">
        <f>SUM([1]Önkormányzat!$CG$327)</f>
        <v>0</v>
      </c>
      <c r="BK64" s="6"/>
      <c r="BL64" s="6">
        <f t="shared" si="882"/>
        <v>0</v>
      </c>
      <c r="BM64" s="6"/>
      <c r="BN64" s="6"/>
      <c r="BO64" s="6">
        <f t="shared" si="883"/>
        <v>0</v>
      </c>
      <c r="BP64" s="6">
        <f>SUM([1]Önkormányzat!$CW$327)</f>
        <v>0</v>
      </c>
      <c r="BQ64" s="6"/>
      <c r="BR64" s="6">
        <f t="shared" si="884"/>
        <v>0</v>
      </c>
      <c r="BS64" s="6">
        <f>SUM([1]Önkormányzat!$DA$327)</f>
        <v>0</v>
      </c>
      <c r="BT64" s="6"/>
      <c r="BU64" s="6">
        <f t="shared" si="885"/>
        <v>0</v>
      </c>
      <c r="BV64" s="6"/>
      <c r="BW64" s="6"/>
      <c r="BX64" s="6">
        <f t="shared" si="886"/>
        <v>0</v>
      </c>
      <c r="BY64" s="6">
        <f>SUM([1]Önkormányzat!$DE$327)</f>
        <v>0</v>
      </c>
      <c r="BZ64" s="6"/>
      <c r="CA64" s="6">
        <f t="shared" si="887"/>
        <v>0</v>
      </c>
      <c r="CB64" s="6"/>
      <c r="CC64" s="6"/>
      <c r="CD64" s="6">
        <f t="shared" si="888"/>
        <v>0</v>
      </c>
      <c r="CE64" s="6"/>
      <c r="CF64" s="6"/>
      <c r="CG64" s="6">
        <f t="shared" si="889"/>
        <v>0</v>
      </c>
      <c r="CH64" s="6"/>
      <c r="CI64" s="6"/>
      <c r="CJ64" s="6">
        <f t="shared" si="890"/>
        <v>0</v>
      </c>
      <c r="CK64" s="6"/>
      <c r="CL64" s="6"/>
      <c r="CM64" s="6">
        <f t="shared" si="891"/>
        <v>0</v>
      </c>
      <c r="CN64" s="6">
        <v>0</v>
      </c>
      <c r="CO64" s="6"/>
      <c r="CP64" s="6">
        <f t="shared" si="892"/>
        <v>0</v>
      </c>
      <c r="CQ64" s="6"/>
      <c r="CR64" s="6"/>
      <c r="CS64" s="6">
        <f t="shared" si="893"/>
        <v>0</v>
      </c>
      <c r="CT64" s="6">
        <f>SUM([1]Önkormányzat!$EK$327)</f>
        <v>0</v>
      </c>
      <c r="CU64" s="6"/>
      <c r="CV64" s="6">
        <f t="shared" si="894"/>
        <v>0</v>
      </c>
      <c r="CW64" s="6">
        <f>SUM([1]Önkormányzat!$EC$327)</f>
        <v>0</v>
      </c>
      <c r="CX64" s="6"/>
      <c r="CY64" s="6">
        <f t="shared" si="895"/>
        <v>0</v>
      </c>
      <c r="CZ64" s="6">
        <f>SUM([1]Önkormányzat!$AD$327)</f>
        <v>0</v>
      </c>
      <c r="DA64" s="6"/>
      <c r="DB64" s="6">
        <f t="shared" si="896"/>
        <v>0</v>
      </c>
      <c r="DC64" s="6">
        <f>SUM([1]Önkormányzat!$DK$327)</f>
        <v>0</v>
      </c>
      <c r="DD64" s="6"/>
      <c r="DE64" s="6">
        <f t="shared" si="897"/>
        <v>0</v>
      </c>
      <c r="DF64" s="6">
        <f>SUM([1]Önkormányzat!$DO$327)</f>
        <v>0</v>
      </c>
      <c r="DG64" s="6"/>
      <c r="DH64" s="6">
        <f t="shared" si="898"/>
        <v>0</v>
      </c>
      <c r="DI64" s="6">
        <f>SUM([1]Önkormányzat!$EJ$327)</f>
        <v>0</v>
      </c>
      <c r="DJ64" s="6"/>
      <c r="DK64" s="6">
        <f t="shared" si="899"/>
        <v>0</v>
      </c>
      <c r="DL64" s="6">
        <f>SUM([1]Önkormányzat!$EQ$327)</f>
        <v>0</v>
      </c>
      <c r="DM64" s="6"/>
      <c r="DN64" s="6">
        <f t="shared" si="900"/>
        <v>0</v>
      </c>
      <c r="DO64" s="6">
        <f>SUM([1]Önkormányzat!$EU$327)</f>
        <v>0</v>
      </c>
      <c r="DP64" s="6"/>
      <c r="DQ64" s="6">
        <f t="shared" si="901"/>
        <v>0</v>
      </c>
      <c r="DR64" s="595">
        <f t="shared" si="902"/>
        <v>0</v>
      </c>
      <c r="DS64" s="595">
        <f t="shared" si="903"/>
        <v>0</v>
      </c>
      <c r="DT64" s="595">
        <f t="shared" si="904"/>
        <v>0</v>
      </c>
      <c r="DU64" s="6"/>
      <c r="DV64" s="6"/>
      <c r="DW64" s="6">
        <f t="shared" si="905"/>
        <v>0</v>
      </c>
      <c r="DX64" s="6"/>
      <c r="DY64" s="6"/>
      <c r="DZ64" s="6">
        <f t="shared" si="906"/>
        <v>0</v>
      </c>
      <c r="EA64" s="6"/>
      <c r="EB64" s="6"/>
      <c r="EC64" s="6">
        <f t="shared" si="907"/>
        <v>0</v>
      </c>
      <c r="ED64" s="6"/>
      <c r="EE64" s="6"/>
      <c r="EF64" s="6">
        <f t="shared" si="908"/>
        <v>0</v>
      </c>
      <c r="EG64" s="6"/>
      <c r="EH64" s="6"/>
      <c r="EI64" s="6"/>
      <c r="EJ64" s="6"/>
      <c r="EK64" s="6"/>
      <c r="EL64" s="6">
        <f t="shared" si="909"/>
        <v>0</v>
      </c>
      <c r="EM64" s="6"/>
      <c r="EN64" s="6"/>
      <c r="EO64" s="6">
        <f t="shared" si="910"/>
        <v>0</v>
      </c>
      <c r="EP64" s="6"/>
      <c r="EQ64" s="6"/>
      <c r="ER64" s="6">
        <f t="shared" si="911"/>
        <v>0</v>
      </c>
      <c r="ES64" s="6"/>
      <c r="ET64" s="6"/>
      <c r="EU64" s="6">
        <f t="shared" si="912"/>
        <v>0</v>
      </c>
      <c r="EV64" s="595">
        <f t="shared" si="913"/>
        <v>0</v>
      </c>
      <c r="EW64" s="595">
        <f t="shared" si="914"/>
        <v>0</v>
      </c>
      <c r="EX64" s="595">
        <f t="shared" si="915"/>
        <v>0</v>
      </c>
      <c r="EY64" s="6"/>
      <c r="EZ64" s="6"/>
      <c r="FA64" s="6">
        <f t="shared" si="916"/>
        <v>0</v>
      </c>
      <c r="FB64" s="6"/>
      <c r="FC64" s="6"/>
      <c r="FD64" s="6">
        <f t="shared" si="917"/>
        <v>0</v>
      </c>
      <c r="FE64" s="6"/>
      <c r="FF64" s="6"/>
      <c r="FG64" s="6">
        <f t="shared" si="918"/>
        <v>0</v>
      </c>
      <c r="FH64" s="6"/>
      <c r="FI64" s="6"/>
      <c r="FJ64" s="6">
        <f t="shared" si="919"/>
        <v>0</v>
      </c>
      <c r="FK64" s="6"/>
      <c r="FL64" s="6"/>
      <c r="FM64" s="6">
        <f t="shared" si="920"/>
        <v>0</v>
      </c>
      <c r="FN64" s="6"/>
      <c r="FO64" s="6"/>
      <c r="FP64" s="6">
        <f t="shared" si="921"/>
        <v>0</v>
      </c>
      <c r="FQ64" s="6"/>
      <c r="FR64" s="6"/>
      <c r="FS64" s="6">
        <f t="shared" si="922"/>
        <v>0</v>
      </c>
      <c r="FT64" s="6"/>
      <c r="FU64" s="6"/>
      <c r="FV64" s="6">
        <f t="shared" si="923"/>
        <v>0</v>
      </c>
      <c r="FW64" s="6"/>
      <c r="FX64" s="6"/>
      <c r="FY64" s="6">
        <f t="shared" si="924"/>
        <v>0</v>
      </c>
      <c r="FZ64" s="6"/>
      <c r="GA64" s="6"/>
      <c r="GB64" s="6">
        <f t="shared" si="925"/>
        <v>0</v>
      </c>
      <c r="GC64" s="6"/>
      <c r="GD64" s="6"/>
      <c r="GE64" s="6">
        <f t="shared" si="926"/>
        <v>0</v>
      </c>
      <c r="GF64" s="6"/>
      <c r="GG64" s="6"/>
      <c r="GH64" s="6">
        <f t="shared" si="927"/>
        <v>0</v>
      </c>
      <c r="GI64" s="6"/>
      <c r="GJ64" s="6"/>
      <c r="GK64" s="6">
        <f t="shared" si="928"/>
        <v>0</v>
      </c>
      <c r="GL64" s="595">
        <f t="shared" si="929"/>
        <v>0</v>
      </c>
      <c r="GM64" s="595">
        <f t="shared" si="930"/>
        <v>0</v>
      </c>
      <c r="GN64" s="595">
        <f t="shared" si="931"/>
        <v>0</v>
      </c>
      <c r="GO64" s="6"/>
      <c r="GP64" s="6"/>
      <c r="GQ64" s="6">
        <f t="shared" si="932"/>
        <v>0</v>
      </c>
      <c r="GR64" s="6"/>
      <c r="GS64" s="6"/>
      <c r="GT64" s="6">
        <f t="shared" si="933"/>
        <v>0</v>
      </c>
      <c r="GU64" s="6"/>
      <c r="GV64" s="6"/>
      <c r="GW64" s="6">
        <f t="shared" si="934"/>
        <v>0</v>
      </c>
      <c r="GX64" s="6">
        <f>GL64+GO64+GR64+GU64</f>
        <v>0</v>
      </c>
      <c r="GY64" s="6">
        <f t="shared" si="935"/>
        <v>0</v>
      </c>
      <c r="GZ64" s="622">
        <f t="shared" si="935"/>
        <v>0</v>
      </c>
      <c r="HA64" s="630">
        <f>DR64+EV64+GX64</f>
        <v>0</v>
      </c>
      <c r="HB64" s="6">
        <f t="shared" si="936"/>
        <v>0</v>
      </c>
      <c r="HC64" s="123">
        <f t="shared" si="936"/>
        <v>0</v>
      </c>
    </row>
    <row r="65" spans="1:211" x14ac:dyDescent="0.2">
      <c r="A65" s="120" t="s">
        <v>432</v>
      </c>
      <c r="B65" s="6"/>
      <c r="C65" s="6"/>
      <c r="D65" s="6">
        <f t="shared" si="862"/>
        <v>0</v>
      </c>
      <c r="E65" s="6"/>
      <c r="F65" s="6"/>
      <c r="G65" s="6">
        <f t="shared" si="863"/>
        <v>0</v>
      </c>
      <c r="H65" s="6"/>
      <c r="I65" s="6"/>
      <c r="J65" s="6">
        <f t="shared" si="864"/>
        <v>0</v>
      </c>
      <c r="K65" s="6"/>
      <c r="L65" s="6"/>
      <c r="M65" s="6">
        <f t="shared" si="865"/>
        <v>0</v>
      </c>
      <c r="N65" s="6"/>
      <c r="O65" s="6"/>
      <c r="P65" s="6">
        <f t="shared" si="866"/>
        <v>0</v>
      </c>
      <c r="Q65" s="6"/>
      <c r="R65" s="6"/>
      <c r="S65" s="6">
        <f t="shared" si="867"/>
        <v>0</v>
      </c>
      <c r="T65" s="6"/>
      <c r="U65" s="6"/>
      <c r="V65" s="6">
        <f t="shared" si="868"/>
        <v>0</v>
      </c>
      <c r="W65" s="6"/>
      <c r="X65" s="6"/>
      <c r="Y65" s="6">
        <f t="shared" si="869"/>
        <v>0</v>
      </c>
      <c r="Z65" s="6">
        <v>2938184</v>
      </c>
      <c r="AA65" s="6"/>
      <c r="AB65" s="6">
        <f t="shared" si="870"/>
        <v>2938184</v>
      </c>
      <c r="AC65" s="6">
        <v>278524</v>
      </c>
      <c r="AD65" s="6"/>
      <c r="AE65" s="6">
        <f t="shared" si="871"/>
        <v>278524</v>
      </c>
      <c r="AF65" s="6"/>
      <c r="AG65" s="6"/>
      <c r="AH65" s="6">
        <f t="shared" si="872"/>
        <v>0</v>
      </c>
      <c r="AI65" s="6"/>
      <c r="AJ65" s="6"/>
      <c r="AK65" s="6">
        <f t="shared" si="873"/>
        <v>0</v>
      </c>
      <c r="AL65" s="6"/>
      <c r="AM65" s="6"/>
      <c r="AN65" s="6">
        <f t="shared" si="874"/>
        <v>0</v>
      </c>
      <c r="AO65" s="6"/>
      <c r="AP65" s="6"/>
      <c r="AQ65" s="6">
        <f t="shared" si="875"/>
        <v>0</v>
      </c>
      <c r="AR65" s="6"/>
      <c r="AS65" s="6"/>
      <c r="AT65" s="6">
        <f t="shared" si="876"/>
        <v>0</v>
      </c>
      <c r="AU65" s="6"/>
      <c r="AV65" s="6"/>
      <c r="AW65" s="6">
        <f t="shared" si="877"/>
        <v>0</v>
      </c>
      <c r="AX65" s="6"/>
      <c r="AY65" s="6"/>
      <c r="AZ65" s="6">
        <f t="shared" si="878"/>
        <v>0</v>
      </c>
      <c r="BA65" s="6"/>
      <c r="BB65" s="6"/>
      <c r="BC65" s="6">
        <f t="shared" si="879"/>
        <v>0</v>
      </c>
      <c r="BD65" s="6"/>
      <c r="BE65" s="6"/>
      <c r="BF65" s="6">
        <f t="shared" si="880"/>
        <v>0</v>
      </c>
      <c r="BG65" s="6"/>
      <c r="BH65" s="6"/>
      <c r="BI65" s="6">
        <f t="shared" si="881"/>
        <v>0</v>
      </c>
      <c r="BJ65" s="6"/>
      <c r="BK65" s="6"/>
      <c r="BL65" s="6">
        <f t="shared" si="882"/>
        <v>0</v>
      </c>
      <c r="BM65" s="6"/>
      <c r="BN65" s="6"/>
      <c r="BO65" s="6">
        <f t="shared" si="883"/>
        <v>0</v>
      </c>
      <c r="BP65" s="6"/>
      <c r="BQ65" s="6"/>
      <c r="BR65" s="6">
        <f t="shared" si="884"/>
        <v>0</v>
      </c>
      <c r="BS65" s="6"/>
      <c r="BT65" s="6"/>
      <c r="BU65" s="6">
        <f t="shared" si="885"/>
        <v>0</v>
      </c>
      <c r="BV65" s="6"/>
      <c r="BW65" s="6"/>
      <c r="BX65" s="6">
        <f t="shared" si="886"/>
        <v>0</v>
      </c>
      <c r="BY65" s="6"/>
      <c r="BZ65" s="6"/>
      <c r="CA65" s="6">
        <f t="shared" si="887"/>
        <v>0</v>
      </c>
      <c r="CB65" s="6"/>
      <c r="CC65" s="6"/>
      <c r="CD65" s="6">
        <f t="shared" si="888"/>
        <v>0</v>
      </c>
      <c r="CE65" s="6"/>
      <c r="CF65" s="6"/>
      <c r="CG65" s="6">
        <f t="shared" si="889"/>
        <v>0</v>
      </c>
      <c r="CH65" s="6"/>
      <c r="CI65" s="6"/>
      <c r="CJ65" s="6">
        <f t="shared" si="890"/>
        <v>0</v>
      </c>
      <c r="CK65" s="6"/>
      <c r="CL65" s="6"/>
      <c r="CM65" s="6">
        <f t="shared" si="891"/>
        <v>0</v>
      </c>
      <c r="CN65" s="6"/>
      <c r="CO65" s="6"/>
      <c r="CP65" s="6">
        <f t="shared" si="892"/>
        <v>0</v>
      </c>
      <c r="CQ65" s="6"/>
      <c r="CR65" s="6"/>
      <c r="CS65" s="6">
        <f t="shared" si="893"/>
        <v>0</v>
      </c>
      <c r="CT65" s="6"/>
      <c r="CU65" s="6"/>
      <c r="CV65" s="6">
        <f t="shared" si="894"/>
        <v>0</v>
      </c>
      <c r="CW65" s="6"/>
      <c r="CX65" s="6"/>
      <c r="CY65" s="6">
        <f t="shared" si="895"/>
        <v>0</v>
      </c>
      <c r="CZ65" s="6"/>
      <c r="DA65" s="6"/>
      <c r="DB65" s="6">
        <f t="shared" si="896"/>
        <v>0</v>
      </c>
      <c r="DC65" s="6"/>
      <c r="DD65" s="6"/>
      <c r="DE65" s="6">
        <f t="shared" si="897"/>
        <v>0</v>
      </c>
      <c r="DF65" s="6"/>
      <c r="DG65" s="6"/>
      <c r="DH65" s="6">
        <f t="shared" si="898"/>
        <v>0</v>
      </c>
      <c r="DI65" s="6"/>
      <c r="DJ65" s="6"/>
      <c r="DK65" s="6">
        <f t="shared" si="899"/>
        <v>0</v>
      </c>
      <c r="DL65" s="6"/>
      <c r="DM65" s="6"/>
      <c r="DN65" s="6">
        <f t="shared" si="900"/>
        <v>0</v>
      </c>
      <c r="DO65" s="6"/>
      <c r="DP65" s="6"/>
      <c r="DQ65" s="6">
        <f t="shared" si="901"/>
        <v>0</v>
      </c>
      <c r="DR65" s="595">
        <f t="shared" si="902"/>
        <v>3216708</v>
      </c>
      <c r="DS65" s="595">
        <f t="shared" si="903"/>
        <v>0</v>
      </c>
      <c r="DT65" s="595">
        <f t="shared" si="904"/>
        <v>3216708</v>
      </c>
      <c r="DU65" s="6"/>
      <c r="DV65" s="6"/>
      <c r="DW65" s="6">
        <f t="shared" si="905"/>
        <v>0</v>
      </c>
      <c r="DX65" s="6"/>
      <c r="DY65" s="6"/>
      <c r="DZ65" s="6">
        <f t="shared" si="906"/>
        <v>0</v>
      </c>
      <c r="EA65" s="6"/>
      <c r="EB65" s="6"/>
      <c r="EC65" s="6">
        <f t="shared" si="907"/>
        <v>0</v>
      </c>
      <c r="ED65" s="6"/>
      <c r="EE65" s="6"/>
      <c r="EF65" s="6">
        <f t="shared" si="908"/>
        <v>0</v>
      </c>
      <c r="EG65" s="6"/>
      <c r="EH65" s="6"/>
      <c r="EI65" s="6"/>
      <c r="EJ65" s="6"/>
      <c r="EK65" s="6"/>
      <c r="EL65" s="6">
        <f t="shared" si="909"/>
        <v>0</v>
      </c>
      <c r="EM65" s="6"/>
      <c r="EN65" s="6"/>
      <c r="EO65" s="6">
        <f t="shared" si="910"/>
        <v>0</v>
      </c>
      <c r="EP65" s="6"/>
      <c r="EQ65" s="6"/>
      <c r="ER65" s="6">
        <f t="shared" si="911"/>
        <v>0</v>
      </c>
      <c r="ES65" s="6"/>
      <c r="ET65" s="6"/>
      <c r="EU65" s="6">
        <f t="shared" si="912"/>
        <v>0</v>
      </c>
      <c r="EV65" s="595">
        <f t="shared" si="913"/>
        <v>0</v>
      </c>
      <c r="EW65" s="595">
        <f t="shared" si="914"/>
        <v>0</v>
      </c>
      <c r="EX65" s="595">
        <f t="shared" si="915"/>
        <v>0</v>
      </c>
      <c r="EY65" s="6"/>
      <c r="EZ65" s="6"/>
      <c r="FA65" s="6">
        <f t="shared" si="916"/>
        <v>0</v>
      </c>
      <c r="FB65" s="6"/>
      <c r="FC65" s="6"/>
      <c r="FD65" s="6">
        <f t="shared" si="917"/>
        <v>0</v>
      </c>
      <c r="FE65" s="6"/>
      <c r="FF65" s="6"/>
      <c r="FG65" s="6">
        <f t="shared" si="918"/>
        <v>0</v>
      </c>
      <c r="FH65" s="6"/>
      <c r="FI65" s="6"/>
      <c r="FJ65" s="6">
        <f t="shared" si="919"/>
        <v>0</v>
      </c>
      <c r="FK65" s="6"/>
      <c r="FL65" s="6"/>
      <c r="FM65" s="6">
        <f t="shared" si="920"/>
        <v>0</v>
      </c>
      <c r="FN65" s="6"/>
      <c r="FO65" s="6"/>
      <c r="FP65" s="6">
        <f t="shared" si="921"/>
        <v>0</v>
      </c>
      <c r="FQ65" s="6"/>
      <c r="FR65" s="6"/>
      <c r="FS65" s="6">
        <f t="shared" si="922"/>
        <v>0</v>
      </c>
      <c r="FT65" s="6"/>
      <c r="FU65" s="6"/>
      <c r="FV65" s="6">
        <f t="shared" si="923"/>
        <v>0</v>
      </c>
      <c r="FW65" s="6"/>
      <c r="FX65" s="6"/>
      <c r="FY65" s="6">
        <f t="shared" si="924"/>
        <v>0</v>
      </c>
      <c r="FZ65" s="6"/>
      <c r="GA65" s="6"/>
      <c r="GB65" s="6">
        <f t="shared" si="925"/>
        <v>0</v>
      </c>
      <c r="GC65" s="6"/>
      <c r="GD65" s="6"/>
      <c r="GE65" s="6">
        <f t="shared" si="926"/>
        <v>0</v>
      </c>
      <c r="GF65" s="6"/>
      <c r="GG65" s="6"/>
      <c r="GH65" s="6">
        <f t="shared" si="927"/>
        <v>0</v>
      </c>
      <c r="GI65" s="6"/>
      <c r="GJ65" s="6"/>
      <c r="GK65" s="6">
        <f t="shared" si="928"/>
        <v>0</v>
      </c>
      <c r="GL65" s="595">
        <f t="shared" si="929"/>
        <v>0</v>
      </c>
      <c r="GM65" s="595">
        <f t="shared" si="930"/>
        <v>0</v>
      </c>
      <c r="GN65" s="595">
        <f t="shared" si="931"/>
        <v>0</v>
      </c>
      <c r="GO65" s="6"/>
      <c r="GP65" s="6"/>
      <c r="GQ65" s="6">
        <f t="shared" si="932"/>
        <v>0</v>
      </c>
      <c r="GR65" s="6"/>
      <c r="GS65" s="6"/>
      <c r="GT65" s="6">
        <f t="shared" si="933"/>
        <v>0</v>
      </c>
      <c r="GU65" s="6"/>
      <c r="GV65" s="6"/>
      <c r="GW65" s="6">
        <f t="shared" si="934"/>
        <v>0</v>
      </c>
      <c r="GX65" s="6">
        <f>GL65+GO65+GR65+GU65</f>
        <v>0</v>
      </c>
      <c r="GY65" s="6">
        <f t="shared" si="935"/>
        <v>0</v>
      </c>
      <c r="GZ65" s="622">
        <f t="shared" si="935"/>
        <v>0</v>
      </c>
      <c r="HA65" s="630">
        <f>DR65+EV65+GX65</f>
        <v>3216708</v>
      </c>
      <c r="HB65" s="6">
        <f t="shared" si="936"/>
        <v>0</v>
      </c>
      <c r="HC65" s="123">
        <f t="shared" si="936"/>
        <v>3216708</v>
      </c>
    </row>
    <row r="66" spans="1:211" x14ac:dyDescent="0.2">
      <c r="A66" s="120" t="s">
        <v>433</v>
      </c>
      <c r="B66" s="6">
        <f>SUM([1]Önkormányzat!$G$331+[1]Önkormányzat!$G$335)</f>
        <v>0</v>
      </c>
      <c r="C66" s="6"/>
      <c r="D66" s="6">
        <f t="shared" si="862"/>
        <v>0</v>
      </c>
      <c r="E66" s="6">
        <f>SUM([1]Önkormányzat!$I$331+[1]Önkormányzat!$I$335)</f>
        <v>0</v>
      </c>
      <c r="F66" s="6"/>
      <c r="G66" s="6">
        <f t="shared" si="863"/>
        <v>0</v>
      </c>
      <c r="H66" s="6">
        <f>SUM([1]Önkormányzat!$K$331+[1]Önkormányzat!$K$335)</f>
        <v>0</v>
      </c>
      <c r="I66" s="6"/>
      <c r="J66" s="6">
        <f t="shared" si="864"/>
        <v>0</v>
      </c>
      <c r="K66" s="6">
        <f>SUM([1]Önkormányzat!$M$331+[1]Önkormányzat!$M$335)</f>
        <v>0</v>
      </c>
      <c r="L66" s="6"/>
      <c r="M66" s="6">
        <f t="shared" si="865"/>
        <v>0</v>
      </c>
      <c r="N66" s="6">
        <f>SUM([1]Önkormányzat!$R$331+[1]Önkormányzat!$R$335)</f>
        <v>0</v>
      </c>
      <c r="O66" s="6"/>
      <c r="P66" s="6">
        <f t="shared" si="866"/>
        <v>0</v>
      </c>
      <c r="Q66" s="6">
        <f>SUM([1]Önkormányzat!$AK$331+[1]Önkormányzat!$AK$335)</f>
        <v>0</v>
      </c>
      <c r="R66" s="6"/>
      <c r="S66" s="6">
        <f t="shared" si="867"/>
        <v>0</v>
      </c>
      <c r="T66" s="6">
        <f>SUM([1]Önkormányzat!$AO$331+[1]Önkormányzat!$AO$335)</f>
        <v>0</v>
      </c>
      <c r="U66" s="6"/>
      <c r="V66" s="6">
        <f t="shared" si="868"/>
        <v>0</v>
      </c>
      <c r="W66" s="6"/>
      <c r="X66" s="6"/>
      <c r="Y66" s="6">
        <f t="shared" si="869"/>
        <v>0</v>
      </c>
      <c r="Z66" s="6"/>
      <c r="AA66" s="6"/>
      <c r="AB66" s="6">
        <f t="shared" si="870"/>
        <v>0</v>
      </c>
      <c r="AC66" s="6">
        <v>-8367102</v>
      </c>
      <c r="AD66" s="6"/>
      <c r="AE66" s="6">
        <f t="shared" si="871"/>
        <v>-8367102</v>
      </c>
      <c r="AF66" s="6">
        <f>SUM([1]Önkormányzat!$V$331+[1]Önkormányzat!$V$335)</f>
        <v>0</v>
      </c>
      <c r="AG66" s="6"/>
      <c r="AH66" s="6">
        <f t="shared" si="872"/>
        <v>0</v>
      </c>
      <c r="AI66" s="6">
        <f>SUM([1]Önkormányzat!$Z$331+[1]Önkormányzat!$Z$335)</f>
        <v>0</v>
      </c>
      <c r="AJ66" s="6"/>
      <c r="AK66" s="6">
        <f t="shared" si="873"/>
        <v>0</v>
      </c>
      <c r="AL66" s="6">
        <f>SUM([1]Önkormányzat!$BH$331+[1]Önkormányzat!$BH$335)</f>
        <v>0</v>
      </c>
      <c r="AM66" s="6"/>
      <c r="AN66" s="6">
        <f t="shared" si="874"/>
        <v>0</v>
      </c>
      <c r="AO66" s="6">
        <f>SUM([1]Önkormányzat!$BO$331+[2]Önkormányzat!$BO$333)</f>
        <v>0</v>
      </c>
      <c r="AP66" s="6"/>
      <c r="AQ66" s="6">
        <f t="shared" si="875"/>
        <v>0</v>
      </c>
      <c r="AR66" s="6">
        <f>SUM([1]Önkormányzat!$CC$331+[1]Önkormányzat!$CC$335)</f>
        <v>0</v>
      </c>
      <c r="AS66" s="6"/>
      <c r="AT66" s="6">
        <f t="shared" si="876"/>
        <v>0</v>
      </c>
      <c r="AU66" s="6">
        <f>SUM([1]Önkormányzat!$CP$331+[2]Önkormányzat!$CP$333)</f>
        <v>0</v>
      </c>
      <c r="AV66" s="6"/>
      <c r="AW66" s="6">
        <f t="shared" si="877"/>
        <v>0</v>
      </c>
      <c r="AX66" s="6">
        <f>SUM([1]Önkormányzat!$BS$331+[1]Önkormányzat!$BS$335)</f>
        <v>0</v>
      </c>
      <c r="AY66" s="6"/>
      <c r="AZ66" s="6">
        <f t="shared" si="878"/>
        <v>0</v>
      </c>
      <c r="BA66" s="6">
        <f>SUM([1]Önkormányzat!$BU$331+[1]Önkormányzat!$BU$335)</f>
        <v>0</v>
      </c>
      <c r="BB66" s="6"/>
      <c r="BC66" s="6">
        <f t="shared" si="879"/>
        <v>0</v>
      </c>
      <c r="BD66" s="6"/>
      <c r="BE66" s="6"/>
      <c r="BF66" s="6">
        <f t="shared" si="880"/>
        <v>0</v>
      </c>
      <c r="BG66" s="6">
        <f>SUM([1]Önkormányzat!$CA$331+[2]Önkormányzat!$CA$333)</f>
        <v>0</v>
      </c>
      <c r="BH66" s="6"/>
      <c r="BI66" s="6">
        <f t="shared" si="881"/>
        <v>0</v>
      </c>
      <c r="BJ66" s="6">
        <f>SUM([1]Önkormányzat!$CG$331+[1]Önkormányzat!$CG$335)</f>
        <v>0</v>
      </c>
      <c r="BK66" s="6"/>
      <c r="BL66" s="6">
        <f t="shared" si="882"/>
        <v>0</v>
      </c>
      <c r="BM66" s="6"/>
      <c r="BN66" s="6"/>
      <c r="BO66" s="6">
        <f t="shared" si="883"/>
        <v>0</v>
      </c>
      <c r="BP66" s="6">
        <f>SUM([1]Önkormányzat!$CW$331+[1]Önkormányzat!$CW$335)</f>
        <v>0</v>
      </c>
      <c r="BQ66" s="6"/>
      <c r="BR66" s="6">
        <f t="shared" si="884"/>
        <v>0</v>
      </c>
      <c r="BS66" s="6">
        <f>SUM([1]Önkormányzat!$DA$331+[1]Önkormányzat!$DA$335)</f>
        <v>0</v>
      </c>
      <c r="BT66" s="6"/>
      <c r="BU66" s="6">
        <f t="shared" si="885"/>
        <v>0</v>
      </c>
      <c r="BV66" s="6"/>
      <c r="BW66" s="6"/>
      <c r="BX66" s="6">
        <f t="shared" si="886"/>
        <v>0</v>
      </c>
      <c r="BY66" s="6">
        <f>SUM([1]Önkormányzat!$DE$331+[1]Önkormányzat!$DE$335)</f>
        <v>0</v>
      </c>
      <c r="BZ66" s="6"/>
      <c r="CA66" s="6">
        <f t="shared" si="887"/>
        <v>0</v>
      </c>
      <c r="CB66" s="6"/>
      <c r="CC66" s="6"/>
      <c r="CD66" s="6">
        <f t="shared" si="888"/>
        <v>0</v>
      </c>
      <c r="CE66" s="6"/>
      <c r="CF66" s="6"/>
      <c r="CG66" s="6">
        <f t="shared" si="889"/>
        <v>0</v>
      </c>
      <c r="CH66" s="6"/>
      <c r="CI66" s="6"/>
      <c r="CJ66" s="6">
        <f t="shared" si="890"/>
        <v>0</v>
      </c>
      <c r="CK66" s="6"/>
      <c r="CL66" s="6"/>
      <c r="CM66" s="6">
        <f t="shared" si="891"/>
        <v>0</v>
      </c>
      <c r="CN66" s="6">
        <v>0</v>
      </c>
      <c r="CO66" s="6"/>
      <c r="CP66" s="6">
        <f t="shared" si="892"/>
        <v>0</v>
      </c>
      <c r="CQ66" s="6"/>
      <c r="CR66" s="6"/>
      <c r="CS66" s="6">
        <f t="shared" si="893"/>
        <v>0</v>
      </c>
      <c r="CT66" s="6">
        <f>SUM([1]Önkormányzat!$EL$331+[1]Önkormányzat!$EL$335)</f>
        <v>0</v>
      </c>
      <c r="CU66" s="6"/>
      <c r="CV66" s="6">
        <f t="shared" si="894"/>
        <v>0</v>
      </c>
      <c r="CW66" s="6">
        <f>SUM([1]Önkormányzat!$EC$331+[1]Önkormányzat!$EC$335)</f>
        <v>0</v>
      </c>
      <c r="CX66" s="6"/>
      <c r="CY66" s="6">
        <f t="shared" si="895"/>
        <v>0</v>
      </c>
      <c r="CZ66" s="6">
        <f>SUM([1]Önkormányzat!$AD$331+[1]Önkormányzat!$AD$335)</f>
        <v>0</v>
      </c>
      <c r="DA66" s="6"/>
      <c r="DB66" s="6">
        <f t="shared" si="896"/>
        <v>0</v>
      </c>
      <c r="DC66" s="6">
        <f>SUM([1]Önkormányzat!$DK$331+[1]Önkormányzat!$DK$333)</f>
        <v>0</v>
      </c>
      <c r="DD66" s="6"/>
      <c r="DE66" s="6">
        <f t="shared" si="897"/>
        <v>0</v>
      </c>
      <c r="DF66" s="6">
        <f>SUM([1]Önkormányzat!$DO$331+[1]Önkormányzat!$DO$335)</f>
        <v>0</v>
      </c>
      <c r="DG66" s="6"/>
      <c r="DH66" s="6">
        <f t="shared" si="898"/>
        <v>0</v>
      </c>
      <c r="DI66" s="6">
        <f>SUM([1]Önkormányzat!$EJ$331+[1]Önkormányzat!$EJ$335)</f>
        <v>0</v>
      </c>
      <c r="DJ66" s="6"/>
      <c r="DK66" s="6">
        <f t="shared" si="899"/>
        <v>0</v>
      </c>
      <c r="DL66" s="6">
        <f>SUM([1]Önkormányzat!$EQ$331+[1]Önkormányzat!$EQ$333)</f>
        <v>0</v>
      </c>
      <c r="DM66" s="6"/>
      <c r="DN66" s="6">
        <f t="shared" si="900"/>
        <v>0</v>
      </c>
      <c r="DO66" s="6">
        <f>SUM([1]Önkormányzat!$EU$331+[1]Önkormányzat!$EU$335)</f>
        <v>0</v>
      </c>
      <c r="DP66" s="6"/>
      <c r="DQ66" s="6">
        <f t="shared" si="901"/>
        <v>0</v>
      </c>
      <c r="DR66" s="595">
        <f t="shared" si="902"/>
        <v>-8367102</v>
      </c>
      <c r="DS66" s="595">
        <f t="shared" si="903"/>
        <v>0</v>
      </c>
      <c r="DT66" s="595">
        <f t="shared" si="904"/>
        <v>-8367102</v>
      </c>
      <c r="DU66" s="6"/>
      <c r="DV66" s="6"/>
      <c r="DW66" s="6">
        <f t="shared" si="905"/>
        <v>0</v>
      </c>
      <c r="DX66" s="6"/>
      <c r="DY66" s="6"/>
      <c r="DZ66" s="6">
        <f t="shared" si="906"/>
        <v>0</v>
      </c>
      <c r="EA66" s="6"/>
      <c r="EB66" s="6"/>
      <c r="EC66" s="6">
        <f t="shared" si="907"/>
        <v>0</v>
      </c>
      <c r="ED66" s="6">
        <f>SUM([1]Hivatal!$W$308+[1]Hivatal!$W$312)</f>
        <v>0</v>
      </c>
      <c r="EE66" s="6"/>
      <c r="EF66" s="6">
        <f t="shared" si="908"/>
        <v>0</v>
      </c>
      <c r="EG66" s="6"/>
      <c r="EH66" s="6"/>
      <c r="EI66" s="6"/>
      <c r="EJ66" s="6">
        <f>SUM([1]Hivatal!$AK$308+[1]Hivatal!$AK$312)</f>
        <v>0</v>
      </c>
      <c r="EK66" s="6"/>
      <c r="EL66" s="6">
        <f t="shared" si="909"/>
        <v>0</v>
      </c>
      <c r="EM66" s="6"/>
      <c r="EN66" s="6"/>
      <c r="EO66" s="6">
        <f t="shared" si="910"/>
        <v>0</v>
      </c>
      <c r="EP66" s="6">
        <f>SUM([1]Hivatal!$AS$308+[1]Hivatal!$AS$312)</f>
        <v>0</v>
      </c>
      <c r="EQ66" s="6"/>
      <c r="ER66" s="6">
        <f t="shared" si="911"/>
        <v>0</v>
      </c>
      <c r="ES66" s="6">
        <f>SUM([1]Hivatal!$BA$308+[1]Hivatal!$BA$312)</f>
        <v>0</v>
      </c>
      <c r="ET66" s="6"/>
      <c r="EU66" s="6">
        <f t="shared" si="912"/>
        <v>0</v>
      </c>
      <c r="EV66" s="595">
        <f t="shared" si="913"/>
        <v>0</v>
      </c>
      <c r="EW66" s="595">
        <f t="shared" si="914"/>
        <v>0</v>
      </c>
      <c r="EX66" s="595">
        <f t="shared" si="915"/>
        <v>0</v>
      </c>
      <c r="EY66" s="6">
        <v>2</v>
      </c>
      <c r="EZ66" s="6"/>
      <c r="FA66" s="6">
        <f t="shared" si="916"/>
        <v>2</v>
      </c>
      <c r="FB66" s="6">
        <v>58</v>
      </c>
      <c r="FC66" s="6"/>
      <c r="FD66" s="6">
        <f t="shared" si="917"/>
        <v>58</v>
      </c>
      <c r="FE66" s="6">
        <v>71</v>
      </c>
      <c r="FF66" s="6"/>
      <c r="FG66" s="6">
        <f t="shared" si="918"/>
        <v>71</v>
      </c>
      <c r="FH66" s="6">
        <v>416179</v>
      </c>
      <c r="FI66" s="6"/>
      <c r="FJ66" s="6">
        <f t="shared" si="919"/>
        <v>416179</v>
      </c>
      <c r="FK66" s="6">
        <v>210</v>
      </c>
      <c r="FL66" s="6"/>
      <c r="FM66" s="6">
        <f t="shared" si="920"/>
        <v>210</v>
      </c>
      <c r="FN66" s="6">
        <v>-2631</v>
      </c>
      <c r="FO66" s="6"/>
      <c r="FP66" s="6">
        <f t="shared" si="921"/>
        <v>-2631</v>
      </c>
      <c r="FQ66" s="6">
        <v>1058</v>
      </c>
      <c r="FR66" s="6"/>
      <c r="FS66" s="6">
        <f t="shared" si="922"/>
        <v>1058</v>
      </c>
      <c r="FT66" s="6">
        <v>-18</v>
      </c>
      <c r="FU66" s="6"/>
      <c r="FV66" s="6">
        <f t="shared" si="923"/>
        <v>-18</v>
      </c>
      <c r="FW66" s="6">
        <v>2721</v>
      </c>
      <c r="FX66" s="6"/>
      <c r="FY66" s="6">
        <f t="shared" si="924"/>
        <v>2721</v>
      </c>
      <c r="FZ66" s="6">
        <v>636</v>
      </c>
      <c r="GA66" s="6"/>
      <c r="GB66" s="6">
        <f t="shared" si="925"/>
        <v>636</v>
      </c>
      <c r="GC66" s="6">
        <v>428</v>
      </c>
      <c r="GD66" s="6"/>
      <c r="GE66" s="6">
        <f t="shared" si="926"/>
        <v>428</v>
      </c>
      <c r="GF66" s="6">
        <v>58</v>
      </c>
      <c r="GG66" s="6"/>
      <c r="GH66" s="6">
        <f t="shared" si="927"/>
        <v>58</v>
      </c>
      <c r="GI66" s="6">
        <v>374</v>
      </c>
      <c r="GJ66" s="6"/>
      <c r="GK66" s="6">
        <f t="shared" si="928"/>
        <v>374</v>
      </c>
      <c r="GL66" s="595">
        <f t="shared" si="929"/>
        <v>419146</v>
      </c>
      <c r="GM66" s="595">
        <f t="shared" si="930"/>
        <v>0</v>
      </c>
      <c r="GN66" s="595">
        <f t="shared" si="931"/>
        <v>419146</v>
      </c>
      <c r="GO66" s="6"/>
      <c r="GP66" s="6"/>
      <c r="GQ66" s="6">
        <f t="shared" si="932"/>
        <v>0</v>
      </c>
      <c r="GR66" s="6">
        <v>2602</v>
      </c>
      <c r="GS66" s="6"/>
      <c r="GT66" s="6">
        <f t="shared" si="933"/>
        <v>2602</v>
      </c>
      <c r="GU66" s="6">
        <v>12997</v>
      </c>
      <c r="GV66" s="6"/>
      <c r="GW66" s="6">
        <f t="shared" si="934"/>
        <v>12997</v>
      </c>
      <c r="GX66" s="6">
        <f>GL66+GO66+GR66+GU66</f>
        <v>434745</v>
      </c>
      <c r="GY66" s="6">
        <f t="shared" si="935"/>
        <v>0</v>
      </c>
      <c r="GZ66" s="622">
        <f t="shared" si="935"/>
        <v>434745</v>
      </c>
      <c r="HA66" s="630">
        <f>DR66+EV66+GX66</f>
        <v>-7932357</v>
      </c>
      <c r="HB66" s="6">
        <f t="shared" si="936"/>
        <v>0</v>
      </c>
      <c r="HC66" s="123">
        <f t="shared" si="936"/>
        <v>-7932357</v>
      </c>
    </row>
    <row r="67" spans="1:211" s="12" customFormat="1" x14ac:dyDescent="0.2">
      <c r="A67" s="121" t="s">
        <v>434</v>
      </c>
      <c r="B67" s="5">
        <f>B68+B69+B70</f>
        <v>0</v>
      </c>
      <c r="C67" s="5">
        <f t="shared" ref="C67:BN67" si="937">C68+C69+C70</f>
        <v>0</v>
      </c>
      <c r="D67" s="5">
        <f t="shared" si="937"/>
        <v>0</v>
      </c>
      <c r="E67" s="5">
        <f t="shared" si="937"/>
        <v>0</v>
      </c>
      <c r="F67" s="5">
        <f t="shared" si="937"/>
        <v>0</v>
      </c>
      <c r="G67" s="5">
        <f t="shared" si="937"/>
        <v>0</v>
      </c>
      <c r="H67" s="5">
        <f t="shared" si="937"/>
        <v>0</v>
      </c>
      <c r="I67" s="5">
        <f t="shared" si="937"/>
        <v>0</v>
      </c>
      <c r="J67" s="5">
        <f t="shared" si="937"/>
        <v>0</v>
      </c>
      <c r="K67" s="5">
        <f t="shared" si="937"/>
        <v>0</v>
      </c>
      <c r="L67" s="5">
        <f t="shared" si="937"/>
        <v>0</v>
      </c>
      <c r="M67" s="5">
        <f t="shared" si="937"/>
        <v>0</v>
      </c>
      <c r="N67" s="5">
        <f t="shared" si="937"/>
        <v>0</v>
      </c>
      <c r="O67" s="5">
        <f t="shared" si="937"/>
        <v>0</v>
      </c>
      <c r="P67" s="5">
        <f t="shared" si="937"/>
        <v>0</v>
      </c>
      <c r="Q67" s="5">
        <f t="shared" si="937"/>
        <v>0</v>
      </c>
      <c r="R67" s="5">
        <f t="shared" si="937"/>
        <v>0</v>
      </c>
      <c r="S67" s="5">
        <f t="shared" si="937"/>
        <v>0</v>
      </c>
      <c r="T67" s="5">
        <f t="shared" si="937"/>
        <v>0</v>
      </c>
      <c r="U67" s="5">
        <f t="shared" si="937"/>
        <v>0</v>
      </c>
      <c r="V67" s="5">
        <f t="shared" si="937"/>
        <v>0</v>
      </c>
      <c r="W67" s="5">
        <f t="shared" si="937"/>
        <v>0</v>
      </c>
      <c r="X67" s="5">
        <f t="shared" si="937"/>
        <v>0</v>
      </c>
      <c r="Y67" s="5">
        <f t="shared" si="937"/>
        <v>0</v>
      </c>
      <c r="Z67" s="5">
        <f t="shared" si="937"/>
        <v>0</v>
      </c>
      <c r="AA67" s="5">
        <f t="shared" si="937"/>
        <v>0</v>
      </c>
      <c r="AB67" s="5">
        <f t="shared" si="937"/>
        <v>0</v>
      </c>
      <c r="AC67" s="5">
        <f t="shared" si="937"/>
        <v>8418171</v>
      </c>
      <c r="AD67" s="5">
        <f t="shared" si="937"/>
        <v>0</v>
      </c>
      <c r="AE67" s="5">
        <f t="shared" si="937"/>
        <v>8418171</v>
      </c>
      <c r="AF67" s="5">
        <f t="shared" si="937"/>
        <v>0</v>
      </c>
      <c r="AG67" s="5">
        <f t="shared" si="937"/>
        <v>0</v>
      </c>
      <c r="AH67" s="5">
        <f t="shared" si="937"/>
        <v>0</v>
      </c>
      <c r="AI67" s="5">
        <f t="shared" si="937"/>
        <v>0</v>
      </c>
      <c r="AJ67" s="5">
        <f t="shared" si="937"/>
        <v>0</v>
      </c>
      <c r="AK67" s="5">
        <f t="shared" si="937"/>
        <v>0</v>
      </c>
      <c r="AL67" s="5">
        <f t="shared" si="937"/>
        <v>0</v>
      </c>
      <c r="AM67" s="5">
        <f t="shared" si="937"/>
        <v>0</v>
      </c>
      <c r="AN67" s="5">
        <f t="shared" si="937"/>
        <v>0</v>
      </c>
      <c r="AO67" s="5">
        <f t="shared" si="937"/>
        <v>0</v>
      </c>
      <c r="AP67" s="5">
        <f t="shared" si="937"/>
        <v>0</v>
      </c>
      <c r="AQ67" s="5">
        <f t="shared" si="937"/>
        <v>0</v>
      </c>
      <c r="AR67" s="5">
        <f t="shared" si="937"/>
        <v>0</v>
      </c>
      <c r="AS67" s="5">
        <f t="shared" si="937"/>
        <v>0</v>
      </c>
      <c r="AT67" s="5">
        <f t="shared" si="937"/>
        <v>0</v>
      </c>
      <c r="AU67" s="5">
        <f t="shared" si="937"/>
        <v>0</v>
      </c>
      <c r="AV67" s="5">
        <f t="shared" si="937"/>
        <v>0</v>
      </c>
      <c r="AW67" s="5">
        <f t="shared" si="937"/>
        <v>0</v>
      </c>
      <c r="AX67" s="5">
        <f t="shared" si="937"/>
        <v>0</v>
      </c>
      <c r="AY67" s="5">
        <f t="shared" si="937"/>
        <v>0</v>
      </c>
      <c r="AZ67" s="5">
        <f t="shared" si="937"/>
        <v>0</v>
      </c>
      <c r="BA67" s="5">
        <f t="shared" si="937"/>
        <v>0</v>
      </c>
      <c r="BB67" s="5">
        <f t="shared" si="937"/>
        <v>0</v>
      </c>
      <c r="BC67" s="5">
        <f t="shared" si="937"/>
        <v>0</v>
      </c>
      <c r="BD67" s="5">
        <f t="shared" si="937"/>
        <v>0</v>
      </c>
      <c r="BE67" s="5">
        <f t="shared" si="937"/>
        <v>0</v>
      </c>
      <c r="BF67" s="5">
        <f t="shared" si="937"/>
        <v>0</v>
      </c>
      <c r="BG67" s="5">
        <f t="shared" si="937"/>
        <v>0</v>
      </c>
      <c r="BH67" s="5">
        <f t="shared" si="937"/>
        <v>0</v>
      </c>
      <c r="BI67" s="5">
        <f t="shared" si="937"/>
        <v>0</v>
      </c>
      <c r="BJ67" s="5">
        <f t="shared" si="937"/>
        <v>0</v>
      </c>
      <c r="BK67" s="5">
        <f t="shared" si="937"/>
        <v>0</v>
      </c>
      <c r="BL67" s="5">
        <f t="shared" si="937"/>
        <v>0</v>
      </c>
      <c r="BM67" s="5">
        <f t="shared" si="937"/>
        <v>0</v>
      </c>
      <c r="BN67" s="5">
        <f t="shared" si="937"/>
        <v>0</v>
      </c>
      <c r="BO67" s="5">
        <f t="shared" ref="BO67:DZ67" si="938">BO68+BO69+BO70</f>
        <v>0</v>
      </c>
      <c r="BP67" s="5">
        <f t="shared" si="938"/>
        <v>0</v>
      </c>
      <c r="BQ67" s="5">
        <f t="shared" si="938"/>
        <v>0</v>
      </c>
      <c r="BR67" s="5">
        <f t="shared" si="938"/>
        <v>0</v>
      </c>
      <c r="BS67" s="5">
        <f t="shared" si="938"/>
        <v>0</v>
      </c>
      <c r="BT67" s="5">
        <f t="shared" si="938"/>
        <v>0</v>
      </c>
      <c r="BU67" s="5">
        <f t="shared" si="938"/>
        <v>0</v>
      </c>
      <c r="BV67" s="5">
        <f t="shared" si="938"/>
        <v>0</v>
      </c>
      <c r="BW67" s="5">
        <f t="shared" si="938"/>
        <v>0</v>
      </c>
      <c r="BX67" s="5">
        <f t="shared" si="938"/>
        <v>0</v>
      </c>
      <c r="BY67" s="5">
        <f t="shared" si="938"/>
        <v>0</v>
      </c>
      <c r="BZ67" s="5">
        <f t="shared" si="938"/>
        <v>0</v>
      </c>
      <c r="CA67" s="5">
        <f t="shared" si="938"/>
        <v>0</v>
      </c>
      <c r="CB67" s="5">
        <f t="shared" si="938"/>
        <v>0</v>
      </c>
      <c r="CC67" s="5">
        <f t="shared" si="938"/>
        <v>0</v>
      </c>
      <c r="CD67" s="5">
        <f t="shared" si="938"/>
        <v>0</v>
      </c>
      <c r="CE67" s="5">
        <f t="shared" si="938"/>
        <v>0</v>
      </c>
      <c r="CF67" s="5">
        <f t="shared" si="938"/>
        <v>0</v>
      </c>
      <c r="CG67" s="5">
        <f t="shared" si="938"/>
        <v>0</v>
      </c>
      <c r="CH67" s="5">
        <f t="shared" si="938"/>
        <v>0</v>
      </c>
      <c r="CI67" s="5">
        <f t="shared" si="938"/>
        <v>0</v>
      </c>
      <c r="CJ67" s="5">
        <f t="shared" si="938"/>
        <v>0</v>
      </c>
      <c r="CK67" s="5">
        <f t="shared" si="938"/>
        <v>0</v>
      </c>
      <c r="CL67" s="5">
        <f t="shared" si="938"/>
        <v>0</v>
      </c>
      <c r="CM67" s="5">
        <f t="shared" si="938"/>
        <v>0</v>
      </c>
      <c r="CN67" s="5">
        <f t="shared" si="938"/>
        <v>0</v>
      </c>
      <c r="CO67" s="5">
        <f t="shared" si="938"/>
        <v>0</v>
      </c>
      <c r="CP67" s="5">
        <f t="shared" si="938"/>
        <v>0</v>
      </c>
      <c r="CQ67" s="5">
        <f t="shared" si="938"/>
        <v>0</v>
      </c>
      <c r="CR67" s="5">
        <f t="shared" si="938"/>
        <v>0</v>
      </c>
      <c r="CS67" s="5">
        <f t="shared" si="938"/>
        <v>0</v>
      </c>
      <c r="CT67" s="5">
        <f t="shared" si="938"/>
        <v>0</v>
      </c>
      <c r="CU67" s="5">
        <f t="shared" si="938"/>
        <v>0</v>
      </c>
      <c r="CV67" s="5">
        <f t="shared" si="938"/>
        <v>0</v>
      </c>
      <c r="CW67" s="5">
        <f t="shared" si="938"/>
        <v>0</v>
      </c>
      <c r="CX67" s="5">
        <f t="shared" si="938"/>
        <v>0</v>
      </c>
      <c r="CY67" s="5">
        <f t="shared" si="938"/>
        <v>0</v>
      </c>
      <c r="CZ67" s="5">
        <f t="shared" si="938"/>
        <v>0</v>
      </c>
      <c r="DA67" s="5">
        <f t="shared" si="938"/>
        <v>0</v>
      </c>
      <c r="DB67" s="5">
        <f t="shared" si="938"/>
        <v>0</v>
      </c>
      <c r="DC67" s="5">
        <f t="shared" si="938"/>
        <v>0</v>
      </c>
      <c r="DD67" s="5">
        <f t="shared" si="938"/>
        <v>0</v>
      </c>
      <c r="DE67" s="5">
        <f t="shared" si="938"/>
        <v>0</v>
      </c>
      <c r="DF67" s="5">
        <f t="shared" si="938"/>
        <v>0</v>
      </c>
      <c r="DG67" s="5">
        <f t="shared" si="938"/>
        <v>0</v>
      </c>
      <c r="DH67" s="5">
        <f t="shared" si="938"/>
        <v>0</v>
      </c>
      <c r="DI67" s="5">
        <f t="shared" si="938"/>
        <v>0</v>
      </c>
      <c r="DJ67" s="5">
        <f t="shared" si="938"/>
        <v>0</v>
      </c>
      <c r="DK67" s="5">
        <f t="shared" si="938"/>
        <v>0</v>
      </c>
      <c r="DL67" s="5">
        <f t="shared" si="938"/>
        <v>0</v>
      </c>
      <c r="DM67" s="5">
        <f t="shared" si="938"/>
        <v>0</v>
      </c>
      <c r="DN67" s="5">
        <f t="shared" si="938"/>
        <v>0</v>
      </c>
      <c r="DO67" s="5">
        <f t="shared" si="938"/>
        <v>0</v>
      </c>
      <c r="DP67" s="5">
        <f t="shared" si="938"/>
        <v>0</v>
      </c>
      <c r="DQ67" s="5">
        <f t="shared" si="938"/>
        <v>0</v>
      </c>
      <c r="DR67" s="596">
        <f t="shared" si="938"/>
        <v>8418171</v>
      </c>
      <c r="DS67" s="596">
        <f t="shared" si="938"/>
        <v>0</v>
      </c>
      <c r="DT67" s="596">
        <f t="shared" si="938"/>
        <v>8418171</v>
      </c>
      <c r="DU67" s="5">
        <f t="shared" si="938"/>
        <v>0</v>
      </c>
      <c r="DV67" s="5">
        <f t="shared" si="938"/>
        <v>0</v>
      </c>
      <c r="DW67" s="5">
        <f t="shared" si="938"/>
        <v>0</v>
      </c>
      <c r="DX67" s="5">
        <f t="shared" si="938"/>
        <v>0</v>
      </c>
      <c r="DY67" s="5">
        <f t="shared" si="938"/>
        <v>0</v>
      </c>
      <c r="DZ67" s="5">
        <f t="shared" si="938"/>
        <v>0</v>
      </c>
      <c r="EA67" s="5">
        <f t="shared" ref="EA67:GL67" si="939">EA68+EA69+EA70</f>
        <v>0</v>
      </c>
      <c r="EB67" s="5">
        <f t="shared" si="939"/>
        <v>0</v>
      </c>
      <c r="EC67" s="5">
        <f t="shared" si="939"/>
        <v>0</v>
      </c>
      <c r="ED67" s="5">
        <f t="shared" si="939"/>
        <v>0</v>
      </c>
      <c r="EE67" s="5">
        <f t="shared" si="939"/>
        <v>0</v>
      </c>
      <c r="EF67" s="5">
        <f t="shared" si="939"/>
        <v>0</v>
      </c>
      <c r="EG67" s="5">
        <f t="shared" si="939"/>
        <v>0</v>
      </c>
      <c r="EH67" s="5">
        <f t="shared" si="939"/>
        <v>0</v>
      </c>
      <c r="EI67" s="5">
        <f t="shared" si="939"/>
        <v>0</v>
      </c>
      <c r="EJ67" s="5">
        <f t="shared" si="939"/>
        <v>0</v>
      </c>
      <c r="EK67" s="5">
        <f t="shared" si="939"/>
        <v>0</v>
      </c>
      <c r="EL67" s="5">
        <f t="shared" si="939"/>
        <v>0</v>
      </c>
      <c r="EM67" s="5">
        <f t="shared" si="939"/>
        <v>0</v>
      </c>
      <c r="EN67" s="5">
        <f t="shared" si="939"/>
        <v>0</v>
      </c>
      <c r="EO67" s="5">
        <f t="shared" si="939"/>
        <v>0</v>
      </c>
      <c r="EP67" s="5">
        <f t="shared" si="939"/>
        <v>0</v>
      </c>
      <c r="EQ67" s="5">
        <f t="shared" si="939"/>
        <v>0</v>
      </c>
      <c r="ER67" s="5">
        <f t="shared" si="939"/>
        <v>0</v>
      </c>
      <c r="ES67" s="5">
        <f t="shared" si="939"/>
        <v>0</v>
      </c>
      <c r="ET67" s="5">
        <f t="shared" si="939"/>
        <v>0</v>
      </c>
      <c r="EU67" s="5">
        <f t="shared" si="939"/>
        <v>0</v>
      </c>
      <c r="EV67" s="596">
        <f t="shared" si="939"/>
        <v>0</v>
      </c>
      <c r="EW67" s="596">
        <f t="shared" si="939"/>
        <v>0</v>
      </c>
      <c r="EX67" s="596">
        <f t="shared" si="939"/>
        <v>0</v>
      </c>
      <c r="EY67" s="5">
        <f t="shared" si="939"/>
        <v>8</v>
      </c>
      <c r="EZ67" s="5">
        <f t="shared" si="939"/>
        <v>0</v>
      </c>
      <c r="FA67" s="5">
        <f t="shared" si="939"/>
        <v>8</v>
      </c>
      <c r="FB67" s="5">
        <f t="shared" si="939"/>
        <v>0</v>
      </c>
      <c r="FC67" s="5">
        <f t="shared" si="939"/>
        <v>0</v>
      </c>
      <c r="FD67" s="5">
        <f t="shared" si="939"/>
        <v>0</v>
      </c>
      <c r="FE67" s="5">
        <f t="shared" si="939"/>
        <v>0</v>
      </c>
      <c r="FF67" s="5">
        <f t="shared" si="939"/>
        <v>0</v>
      </c>
      <c r="FG67" s="5">
        <f t="shared" si="939"/>
        <v>0</v>
      </c>
      <c r="FH67" s="5">
        <f t="shared" si="939"/>
        <v>51634</v>
      </c>
      <c r="FI67" s="5">
        <f t="shared" si="939"/>
        <v>0</v>
      </c>
      <c r="FJ67" s="5">
        <f t="shared" si="939"/>
        <v>51634</v>
      </c>
      <c r="FK67" s="5">
        <f t="shared" si="939"/>
        <v>0</v>
      </c>
      <c r="FL67" s="5">
        <f t="shared" si="939"/>
        <v>0</v>
      </c>
      <c r="FM67" s="5">
        <f t="shared" si="939"/>
        <v>0</v>
      </c>
      <c r="FN67" s="5">
        <f t="shared" si="939"/>
        <v>0</v>
      </c>
      <c r="FO67" s="5">
        <f t="shared" si="939"/>
        <v>0</v>
      </c>
      <c r="FP67" s="5">
        <f t="shared" si="939"/>
        <v>0</v>
      </c>
      <c r="FQ67" s="5">
        <f t="shared" si="939"/>
        <v>0</v>
      </c>
      <c r="FR67" s="5">
        <f t="shared" si="939"/>
        <v>0</v>
      </c>
      <c r="FS67" s="5">
        <f t="shared" si="939"/>
        <v>0</v>
      </c>
      <c r="FT67" s="5">
        <f t="shared" si="939"/>
        <v>0</v>
      </c>
      <c r="FU67" s="5">
        <f t="shared" si="939"/>
        <v>0</v>
      </c>
      <c r="FV67" s="5">
        <f t="shared" si="939"/>
        <v>0</v>
      </c>
      <c r="FW67" s="5">
        <f t="shared" si="939"/>
        <v>1</v>
      </c>
      <c r="FX67" s="5">
        <f t="shared" si="939"/>
        <v>0</v>
      </c>
      <c r="FY67" s="5">
        <f t="shared" si="939"/>
        <v>1</v>
      </c>
      <c r="FZ67" s="5">
        <f t="shared" si="939"/>
        <v>5</v>
      </c>
      <c r="GA67" s="5">
        <f t="shared" si="939"/>
        <v>0</v>
      </c>
      <c r="GB67" s="5">
        <f t="shared" si="939"/>
        <v>5</v>
      </c>
      <c r="GC67" s="5">
        <f t="shared" si="939"/>
        <v>0</v>
      </c>
      <c r="GD67" s="5">
        <f t="shared" si="939"/>
        <v>0</v>
      </c>
      <c r="GE67" s="5">
        <f t="shared" si="939"/>
        <v>0</v>
      </c>
      <c r="GF67" s="5">
        <f t="shared" si="939"/>
        <v>0</v>
      </c>
      <c r="GG67" s="5">
        <f t="shared" si="939"/>
        <v>0</v>
      </c>
      <c r="GH67" s="5">
        <f t="shared" si="939"/>
        <v>0</v>
      </c>
      <c r="GI67" s="5">
        <f t="shared" si="939"/>
        <v>0</v>
      </c>
      <c r="GJ67" s="5">
        <f t="shared" si="939"/>
        <v>0</v>
      </c>
      <c r="GK67" s="5">
        <f t="shared" si="939"/>
        <v>0</v>
      </c>
      <c r="GL67" s="5">
        <f t="shared" si="939"/>
        <v>51648</v>
      </c>
      <c r="GM67" s="5">
        <f t="shared" ref="GM67:HC67" si="940">GM68+GM69+GM70</f>
        <v>0</v>
      </c>
      <c r="GN67" s="5">
        <f t="shared" si="940"/>
        <v>51648</v>
      </c>
      <c r="GO67" s="5">
        <f t="shared" si="940"/>
        <v>2257</v>
      </c>
      <c r="GP67" s="5">
        <f t="shared" si="940"/>
        <v>-1724</v>
      </c>
      <c r="GQ67" s="5">
        <f t="shared" si="940"/>
        <v>533</v>
      </c>
      <c r="GR67" s="5">
        <f t="shared" si="940"/>
        <v>10683</v>
      </c>
      <c r="GS67" s="5">
        <f t="shared" si="940"/>
        <v>0</v>
      </c>
      <c r="GT67" s="5">
        <f t="shared" si="940"/>
        <v>10683</v>
      </c>
      <c r="GU67" s="5">
        <f t="shared" si="940"/>
        <v>39252</v>
      </c>
      <c r="GV67" s="5">
        <f t="shared" si="940"/>
        <v>3500</v>
      </c>
      <c r="GW67" s="5">
        <f t="shared" si="940"/>
        <v>42752</v>
      </c>
      <c r="GX67" s="5">
        <f t="shared" si="940"/>
        <v>103840</v>
      </c>
      <c r="GY67" s="5">
        <f t="shared" si="940"/>
        <v>1776</v>
      </c>
      <c r="GZ67" s="5">
        <f t="shared" si="940"/>
        <v>105616</v>
      </c>
      <c r="HA67" s="5">
        <f t="shared" si="940"/>
        <v>8522011</v>
      </c>
      <c r="HB67" s="5">
        <f t="shared" si="940"/>
        <v>1776</v>
      </c>
      <c r="HC67" s="5">
        <f t="shared" si="940"/>
        <v>8523787</v>
      </c>
    </row>
    <row r="68" spans="1:211" x14ac:dyDescent="0.2">
      <c r="A68" s="122" t="s">
        <v>435</v>
      </c>
      <c r="B68" s="6">
        <f>SUM([1]Önkormányzat!$G$394)</f>
        <v>0</v>
      </c>
      <c r="C68" s="6"/>
      <c r="D68" s="6">
        <f t="shared" ref="D68:D70" si="941">SUM(B68:C68)</f>
        <v>0</v>
      </c>
      <c r="E68" s="6">
        <f>SUM([1]Önkormányzat!$I$394)</f>
        <v>0</v>
      </c>
      <c r="F68" s="6"/>
      <c r="G68" s="6">
        <f t="shared" ref="G68:G70" si="942">SUM(E68:F68)</f>
        <v>0</v>
      </c>
      <c r="H68" s="6">
        <f>SUM([1]Önkormányzat!$K$394)</f>
        <v>0</v>
      </c>
      <c r="I68" s="6"/>
      <c r="J68" s="6">
        <f t="shared" ref="J68:J70" si="943">SUM(H68:I68)</f>
        <v>0</v>
      </c>
      <c r="K68" s="6">
        <f>SUM([1]Önkormányzat!$M$394)</f>
        <v>0</v>
      </c>
      <c r="L68" s="6"/>
      <c r="M68" s="6">
        <f t="shared" ref="M68:M70" si="944">SUM(K68:L68)</f>
        <v>0</v>
      </c>
      <c r="N68" s="6">
        <f>SUM([1]Önkormányzat!$R$394)</f>
        <v>0</v>
      </c>
      <c r="O68" s="6"/>
      <c r="P68" s="6">
        <f t="shared" ref="P68:P70" si="945">SUM(N68:O68)</f>
        <v>0</v>
      </c>
      <c r="Q68" s="6">
        <f>SUM([1]Önkormányzat!$AK$394)</f>
        <v>0</v>
      </c>
      <c r="R68" s="6"/>
      <c r="S68" s="6">
        <f t="shared" ref="S68:S70" si="946">SUM(Q68:R68)</f>
        <v>0</v>
      </c>
      <c r="T68" s="6">
        <f>SUM([1]Önkormányzat!$AO$394)</f>
        <v>0</v>
      </c>
      <c r="U68" s="6"/>
      <c r="V68" s="6">
        <f t="shared" ref="V68:V70" si="947">SUM(T68:U68)</f>
        <v>0</v>
      </c>
      <c r="W68" s="6">
        <f>SUM([1]Önkormányzat!$G$394)</f>
        <v>0</v>
      </c>
      <c r="X68" s="6"/>
      <c r="Y68" s="6">
        <f t="shared" ref="Y68:Y70" si="948">SUM(W68:X68)</f>
        <v>0</v>
      </c>
      <c r="Z68" s="6">
        <f>SUM([1]Önkormányzat!$AV$394)</f>
        <v>0</v>
      </c>
      <c r="AA68" s="6"/>
      <c r="AB68" s="6">
        <f t="shared" ref="AB68:AB70" si="949">SUM(Z68:AA68)</f>
        <v>0</v>
      </c>
      <c r="AC68" s="6">
        <v>0</v>
      </c>
      <c r="AD68" s="6"/>
      <c r="AE68" s="6">
        <f t="shared" ref="AE68:AE70" si="950">SUM(AC68:AD68)</f>
        <v>0</v>
      </c>
      <c r="AF68" s="6">
        <f>SUM([1]Önkormányzat!$V$394)</f>
        <v>0</v>
      </c>
      <c r="AG68" s="6"/>
      <c r="AH68" s="6">
        <f t="shared" ref="AH68:AH70" si="951">SUM(AF68:AG68)</f>
        <v>0</v>
      </c>
      <c r="AI68" s="6">
        <f>SUM([1]Önkormányzat!$Z$394)</f>
        <v>0</v>
      </c>
      <c r="AJ68" s="6"/>
      <c r="AK68" s="6">
        <f t="shared" ref="AK68:AK70" si="952">SUM(AI68:AJ68)</f>
        <v>0</v>
      </c>
      <c r="AL68" s="6">
        <f>SUM([1]Önkormányzat!$BH$394)</f>
        <v>0</v>
      </c>
      <c r="AM68" s="6"/>
      <c r="AN68" s="6">
        <f t="shared" ref="AN68:AN70" si="953">SUM(AL68:AM68)</f>
        <v>0</v>
      </c>
      <c r="AO68" s="6">
        <f>SUM([1]Önkormányzat!$BO$394)</f>
        <v>0</v>
      </c>
      <c r="AP68" s="6"/>
      <c r="AQ68" s="6">
        <f t="shared" ref="AQ68:AQ70" si="954">SUM(AO68:AP68)</f>
        <v>0</v>
      </c>
      <c r="AR68" s="6">
        <f>SUM([1]Önkormányzat!$CC$394)</f>
        <v>0</v>
      </c>
      <c r="AS68" s="6"/>
      <c r="AT68" s="6">
        <f t="shared" ref="AT68:AT70" si="955">SUM(AR68:AS68)</f>
        <v>0</v>
      </c>
      <c r="AU68" s="6">
        <f>SUM([1]Önkormányzat!$CP$394)</f>
        <v>0</v>
      </c>
      <c r="AV68" s="6"/>
      <c r="AW68" s="6">
        <f t="shared" ref="AW68:AW70" si="956">SUM(AU68:AV68)</f>
        <v>0</v>
      </c>
      <c r="AX68" s="6">
        <f>SUM([1]Önkormányzat!$BS$394)</f>
        <v>0</v>
      </c>
      <c r="AY68" s="6"/>
      <c r="AZ68" s="6">
        <f t="shared" ref="AZ68:AZ70" si="957">SUM(AX68:AY68)</f>
        <v>0</v>
      </c>
      <c r="BA68" s="6">
        <f>SUM([1]Önkormányzat!$BU$394)</f>
        <v>0</v>
      </c>
      <c r="BB68" s="6"/>
      <c r="BC68" s="6">
        <f t="shared" ref="BC68:BC70" si="958">SUM(BA68:BB68)</f>
        <v>0</v>
      </c>
      <c r="BD68" s="6"/>
      <c r="BE68" s="6"/>
      <c r="BF68" s="6">
        <f t="shared" ref="BF68:BF70" si="959">SUM(BD68:BE68)</f>
        <v>0</v>
      </c>
      <c r="BG68" s="6">
        <f>SUM([1]Önkormányzat!$CA$394)</f>
        <v>0</v>
      </c>
      <c r="BH68" s="6"/>
      <c r="BI68" s="6">
        <f t="shared" ref="BI68:BI70" si="960">SUM(BG68:BH68)</f>
        <v>0</v>
      </c>
      <c r="BJ68" s="6">
        <f>SUM([1]Önkormányzat!$G$394)</f>
        <v>0</v>
      </c>
      <c r="BK68" s="6"/>
      <c r="BL68" s="6">
        <f t="shared" ref="BL68:BL70" si="961">SUM(BJ68:BK68)</f>
        <v>0</v>
      </c>
      <c r="BM68" s="6"/>
      <c r="BN68" s="6"/>
      <c r="BO68" s="6">
        <f t="shared" ref="BO68:BO70" si="962">SUM(BM68:BN68)</f>
        <v>0</v>
      </c>
      <c r="BP68" s="6">
        <f>SUM([1]Önkormányzat!$CW$394)</f>
        <v>0</v>
      </c>
      <c r="BQ68" s="6"/>
      <c r="BR68" s="6">
        <f t="shared" ref="BR68:BR70" si="963">SUM(BP68:BQ68)</f>
        <v>0</v>
      </c>
      <c r="BS68" s="6">
        <f>SUM([1]Önkormányzat!$DA$394)</f>
        <v>0</v>
      </c>
      <c r="BT68" s="6"/>
      <c r="BU68" s="6">
        <f t="shared" ref="BU68:BU70" si="964">SUM(BS68:BT68)</f>
        <v>0</v>
      </c>
      <c r="BV68" s="6"/>
      <c r="BW68" s="6"/>
      <c r="BX68" s="6">
        <f t="shared" ref="BX68:BX70" si="965">SUM(BV68:BW68)</f>
        <v>0</v>
      </c>
      <c r="BY68" s="6">
        <f>SUM([1]Önkormányzat!$DE$394)</f>
        <v>0</v>
      </c>
      <c r="BZ68" s="6"/>
      <c r="CA68" s="6">
        <f t="shared" ref="CA68:CA70" si="966">SUM(BY68:BZ68)</f>
        <v>0</v>
      </c>
      <c r="CB68" s="6"/>
      <c r="CC68" s="6"/>
      <c r="CD68" s="6">
        <f t="shared" ref="CD68:CD70" si="967">SUM(CB68:CC68)</f>
        <v>0</v>
      </c>
      <c r="CE68" s="6"/>
      <c r="CF68" s="6"/>
      <c r="CG68" s="6">
        <f t="shared" ref="CG68:CG70" si="968">SUM(CE68:CF68)</f>
        <v>0</v>
      </c>
      <c r="CH68" s="6"/>
      <c r="CI68" s="6"/>
      <c r="CJ68" s="6">
        <f t="shared" ref="CJ68:CJ70" si="969">SUM(CH68:CI68)</f>
        <v>0</v>
      </c>
      <c r="CK68" s="6"/>
      <c r="CL68" s="6"/>
      <c r="CM68" s="6">
        <f t="shared" ref="CM68:CM70" si="970">SUM(CK68:CL68)</f>
        <v>0</v>
      </c>
      <c r="CN68" s="6">
        <v>0</v>
      </c>
      <c r="CO68" s="6"/>
      <c r="CP68" s="6">
        <f t="shared" ref="CP68:CP70" si="971">SUM(CN68:CO68)</f>
        <v>0</v>
      </c>
      <c r="CQ68" s="6"/>
      <c r="CR68" s="6"/>
      <c r="CS68" s="6">
        <f t="shared" ref="CS68:CS70" si="972">SUM(CQ68:CR68)</f>
        <v>0</v>
      </c>
      <c r="CT68" s="6">
        <f>SUM([1]Önkormányzat!$EL$394)</f>
        <v>0</v>
      </c>
      <c r="CU68" s="6"/>
      <c r="CV68" s="6">
        <f t="shared" ref="CV68:CV70" si="973">SUM(CT68:CU68)</f>
        <v>0</v>
      </c>
      <c r="CW68" s="6">
        <f>SUM([1]Önkormányzat!$EC$394)</f>
        <v>0</v>
      </c>
      <c r="CX68" s="6"/>
      <c r="CY68" s="6">
        <f t="shared" ref="CY68:CY70" si="974">SUM(CW68:CX68)</f>
        <v>0</v>
      </c>
      <c r="CZ68" s="6">
        <f>SUM([1]Önkormányzat!$AD$394)</f>
        <v>0</v>
      </c>
      <c r="DA68" s="6"/>
      <c r="DB68" s="6">
        <f t="shared" ref="DB68:DB70" si="975">SUM(CZ68:DA68)</f>
        <v>0</v>
      </c>
      <c r="DC68" s="6">
        <f>SUM([1]Önkormányzat!$DK$394)</f>
        <v>0</v>
      </c>
      <c r="DD68" s="6"/>
      <c r="DE68" s="6">
        <f t="shared" ref="DE68:DE70" si="976">SUM(DC68:DD68)</f>
        <v>0</v>
      </c>
      <c r="DF68" s="6">
        <f>SUM([1]Önkormányzat!$DO$394)</f>
        <v>0</v>
      </c>
      <c r="DG68" s="6"/>
      <c r="DH68" s="6">
        <f t="shared" ref="DH68:DH70" si="977">SUM(DF68:DG68)</f>
        <v>0</v>
      </c>
      <c r="DI68" s="6">
        <f>SUM([1]Önkormányzat!$EJ$394)</f>
        <v>0</v>
      </c>
      <c r="DJ68" s="6"/>
      <c r="DK68" s="6">
        <f t="shared" ref="DK68:DK70" si="978">SUM(DI68:DJ68)</f>
        <v>0</v>
      </c>
      <c r="DL68" s="6">
        <f>SUM([1]Önkormányzat!$EQ$394)</f>
        <v>0</v>
      </c>
      <c r="DM68" s="6"/>
      <c r="DN68" s="6">
        <f t="shared" ref="DN68:DN70" si="979">SUM(DL68:DM68)</f>
        <v>0</v>
      </c>
      <c r="DO68" s="6">
        <f>SUM([1]Önkormányzat!$EU$394)</f>
        <v>0</v>
      </c>
      <c r="DP68" s="6"/>
      <c r="DQ68" s="6">
        <f t="shared" ref="DQ68:DQ70" si="980">SUM(DO68:DP68)</f>
        <v>0</v>
      </c>
      <c r="DR68" s="595">
        <f t="shared" ref="DR68:DR70" si="981">SUM(B68+E68+H68+K68+N68+Q68+T68+W68+Z68+AC68+AF68+AI68+AL68+AO68+AR68+AU68+AX68+BA68+BD68+BG68+BJ68+BM68+BP68+BS68+BV68+BY68+CB68+CE68+CH68+CK68+CN68+CQ68+CT68+CW68+CZ68+DC68+DF68+DI68+DL68+DO68)</f>
        <v>0</v>
      </c>
      <c r="DS68" s="595">
        <f t="shared" ref="DS68:DS70" si="982">SUM(C68+F68+I68+L68+O68+R68+U68+X68+AA68+AD68+AG68+AJ68+AM68+AP68+AS68+AV68+AY68+BB68+BE68+BH68+BK68+BN68+BQ68+BT68+BW68+BZ68+CC68+CF68+CI68+CL68+CO68+CR68+CU68+CX68+DA68+DD68+DG68+DJ68+DM68+DP68)</f>
        <v>0</v>
      </c>
      <c r="DT68" s="595">
        <f t="shared" ref="DT68:DT70" si="983">SUM(D68+G68+J68+M68+P68+S68+V68+Y68+AB68+AE68+AH68+AK68+AN68+AQ68+AT68+AW68+AZ68+BC68+BF68+BI68+BL68+BO68+BR68+BU68+BX68+CA68+CD68+CG68+CJ68+CM68+CP68+CS68+CV68+CY68+DB68+DE68+DH68+DK68+DN68+DQ68)</f>
        <v>0</v>
      </c>
      <c r="DU68" s="6"/>
      <c r="DV68" s="6"/>
      <c r="DW68" s="6">
        <f t="shared" ref="DW68:DW70" si="984">SUM(DU68:DV68)</f>
        <v>0</v>
      </c>
      <c r="DX68" s="6"/>
      <c r="DY68" s="6"/>
      <c r="DZ68" s="6">
        <f t="shared" ref="DZ68:DZ70" si="985">SUM(DX68:DY68)</f>
        <v>0</v>
      </c>
      <c r="EA68" s="6"/>
      <c r="EB68" s="6"/>
      <c r="EC68" s="6">
        <f t="shared" ref="EC68:EC70" si="986">SUM(EA68:EB68)</f>
        <v>0</v>
      </c>
      <c r="ED68" s="6">
        <f>SUM([1]Hivatal!$W$343)</f>
        <v>0</v>
      </c>
      <c r="EE68" s="6"/>
      <c r="EF68" s="6">
        <f t="shared" ref="EF68:EF70" si="987">SUM(ED68:EE68)</f>
        <v>0</v>
      </c>
      <c r="EG68" s="6"/>
      <c r="EH68" s="6"/>
      <c r="EI68" s="6"/>
      <c r="EJ68" s="6">
        <f>SUM([1]Hivatal!$AK$343)</f>
        <v>0</v>
      </c>
      <c r="EK68" s="6"/>
      <c r="EL68" s="6">
        <f t="shared" ref="EL68:EL70" si="988">SUM(EJ68:EK68)</f>
        <v>0</v>
      </c>
      <c r="EM68" s="6"/>
      <c r="EN68" s="6"/>
      <c r="EO68" s="6">
        <f t="shared" ref="EO68:EO70" si="989">SUM(EM68:EN68)</f>
        <v>0</v>
      </c>
      <c r="EP68" s="6">
        <f>SUM([1]Hivatal!$AS$343)</f>
        <v>0</v>
      </c>
      <c r="EQ68" s="6"/>
      <c r="ER68" s="6">
        <f t="shared" ref="ER68:ER70" si="990">SUM(EP68:EQ68)</f>
        <v>0</v>
      </c>
      <c r="ES68" s="6">
        <f>SUM([1]Hivatal!$BA$343)</f>
        <v>0</v>
      </c>
      <c r="ET68" s="6"/>
      <c r="EU68" s="6">
        <f t="shared" ref="EU68:EU70" si="991">SUM(ES68:ET68)</f>
        <v>0</v>
      </c>
      <c r="EV68" s="595">
        <f t="shared" ref="EV68:EV70" si="992">SUM(DU68+DX68+EA68+ED68+EG68+EJ68+EM68+EP68+ES68)</f>
        <v>0</v>
      </c>
      <c r="EW68" s="595">
        <f t="shared" ref="EW68:EW70" si="993">SUM(DV68+DY68+EB68+EE68+EH68+EK68+EN68+EQ68+ET68)</f>
        <v>0</v>
      </c>
      <c r="EX68" s="595">
        <f t="shared" ref="EX68:EX70" si="994">SUM(DW68+DZ68+EC68+EF68+EI68+EL68+EO68+ER68+EU68)</f>
        <v>0</v>
      </c>
      <c r="EY68" s="6"/>
      <c r="EZ68" s="6"/>
      <c r="FA68" s="6">
        <f t="shared" ref="FA68:FA70" si="995">SUM(EY68:EZ68)</f>
        <v>0</v>
      </c>
      <c r="FB68" s="6"/>
      <c r="FC68" s="6"/>
      <c r="FD68" s="6">
        <f t="shared" ref="FD68:FD70" si="996">SUM(FB68:FC68)</f>
        <v>0</v>
      </c>
      <c r="FE68" s="6"/>
      <c r="FF68" s="6"/>
      <c r="FG68" s="6">
        <f t="shared" ref="FG68:FG70" si="997">SUM(FE68:FF68)</f>
        <v>0</v>
      </c>
      <c r="FH68" s="6">
        <v>1090</v>
      </c>
      <c r="FI68" s="6"/>
      <c r="FJ68" s="6">
        <f t="shared" ref="FJ68:FJ70" si="998">SUM(FH68:FI68)</f>
        <v>1090</v>
      </c>
      <c r="FK68" s="6"/>
      <c r="FL68" s="6"/>
      <c r="FM68" s="6">
        <f t="shared" ref="FM68:FM70" si="999">SUM(FK68:FL68)</f>
        <v>0</v>
      </c>
      <c r="FN68" s="6"/>
      <c r="FO68" s="6"/>
      <c r="FP68" s="6">
        <f t="shared" ref="FP68:FP70" si="1000">SUM(FN68:FO68)</f>
        <v>0</v>
      </c>
      <c r="FQ68" s="6"/>
      <c r="FR68" s="6"/>
      <c r="FS68" s="6">
        <f t="shared" ref="FS68:FS70" si="1001">SUM(FQ68:FR68)</f>
        <v>0</v>
      </c>
      <c r="FT68" s="6">
        <v>0</v>
      </c>
      <c r="FU68" s="6"/>
      <c r="FV68" s="6">
        <f t="shared" ref="FV68:FV70" si="1002">SUM(FT68:FU68)</f>
        <v>0</v>
      </c>
      <c r="FW68" s="6"/>
      <c r="FX68" s="6"/>
      <c r="FY68" s="6">
        <f t="shared" ref="FY68:FY70" si="1003">SUM(FW68:FX68)</f>
        <v>0</v>
      </c>
      <c r="FZ68" s="6"/>
      <c r="GA68" s="6"/>
      <c r="GB68" s="6">
        <f t="shared" ref="GB68:GB70" si="1004">SUM(FZ68:GA68)</f>
        <v>0</v>
      </c>
      <c r="GC68" s="6"/>
      <c r="GD68" s="6"/>
      <c r="GE68" s="6">
        <f t="shared" ref="GE68:GE70" si="1005">SUM(GC68:GD68)</f>
        <v>0</v>
      </c>
      <c r="GF68" s="6"/>
      <c r="GG68" s="6"/>
      <c r="GH68" s="6">
        <f t="shared" ref="GH68:GH70" si="1006">SUM(GF68:GG68)</f>
        <v>0</v>
      </c>
      <c r="GI68" s="6"/>
      <c r="GJ68" s="6"/>
      <c r="GK68" s="6">
        <f t="shared" ref="GK68:GK70" si="1007">SUM(GI68:GJ68)</f>
        <v>0</v>
      </c>
      <c r="GL68" s="595">
        <f t="shared" ref="GL68:GL70" si="1008">SUM(EY68+FB68+FE68+FH68+FK68+FN68+FQ68+FT68+FW68+FZ68+GC68+GF68+GI68)</f>
        <v>1090</v>
      </c>
      <c r="GM68" s="595">
        <f t="shared" ref="GM68:GM70" si="1009">SUM(EZ68+FC68+FF68+FI68+FL68+FO68+FR68+FU68+FX68+GA68+GD68+GG68+GJ68)</f>
        <v>0</v>
      </c>
      <c r="GN68" s="595">
        <f t="shared" ref="GN68:GN70" si="1010">SUM(FA68+FD68+FG68+FJ68+FM68+FP68+FS68+FV68+FY68+GB68+GE68+GH68+GK68)</f>
        <v>1090</v>
      </c>
      <c r="GO68" s="7">
        <v>-743</v>
      </c>
      <c r="GP68" s="7">
        <f>-1724</f>
        <v>-1724</v>
      </c>
      <c r="GQ68" s="7">
        <f t="shared" ref="GQ68:GQ70" si="1011">SUM(GO68:GP68)</f>
        <v>-2467</v>
      </c>
      <c r="GR68" s="7"/>
      <c r="GS68" s="7"/>
      <c r="GT68" s="6">
        <f t="shared" ref="GT68:GT70" si="1012">SUM(GR68:GS68)</f>
        <v>0</v>
      </c>
      <c r="GU68" s="7">
        <v>10827</v>
      </c>
      <c r="GV68" s="7">
        <v>3500</v>
      </c>
      <c r="GW68" s="6">
        <f t="shared" ref="GW68:GW70" si="1013">SUM(GU68:GV68)</f>
        <v>14327</v>
      </c>
      <c r="GX68" s="10">
        <f>GL68+GO68+GR68+GU68</f>
        <v>11174</v>
      </c>
      <c r="GY68" s="10">
        <f t="shared" ref="GY68:GZ68" si="1014">GM68+GP68+GS68+GV68</f>
        <v>1776</v>
      </c>
      <c r="GZ68" s="618">
        <f t="shared" si="1014"/>
        <v>12950</v>
      </c>
      <c r="HA68" s="626">
        <f>DR68+EV68+GX68</f>
        <v>11174</v>
      </c>
      <c r="HB68" s="10">
        <f t="shared" ref="HB68:HC68" si="1015">DS68+EW68+GY68</f>
        <v>1776</v>
      </c>
      <c r="HC68" s="113">
        <f t="shared" si="1015"/>
        <v>12950</v>
      </c>
    </row>
    <row r="69" spans="1:211" x14ac:dyDescent="0.2">
      <c r="A69" s="522" t="s">
        <v>905</v>
      </c>
      <c r="B69" s="523"/>
      <c r="C69" s="523"/>
      <c r="D69" s="6">
        <f t="shared" si="941"/>
        <v>0</v>
      </c>
      <c r="E69" s="523"/>
      <c r="F69" s="523"/>
      <c r="G69" s="6">
        <f t="shared" si="942"/>
        <v>0</v>
      </c>
      <c r="H69" s="523"/>
      <c r="I69" s="523"/>
      <c r="J69" s="6">
        <f t="shared" si="943"/>
        <v>0</v>
      </c>
      <c r="K69" s="523"/>
      <c r="L69" s="523"/>
      <c r="M69" s="6">
        <f t="shared" si="944"/>
        <v>0</v>
      </c>
      <c r="N69" s="523"/>
      <c r="O69" s="523"/>
      <c r="P69" s="6">
        <f t="shared" si="945"/>
        <v>0</v>
      </c>
      <c r="Q69" s="523"/>
      <c r="R69" s="523"/>
      <c r="S69" s="6">
        <f t="shared" si="946"/>
        <v>0</v>
      </c>
      <c r="T69" s="523"/>
      <c r="U69" s="523"/>
      <c r="V69" s="6">
        <f t="shared" si="947"/>
        <v>0</v>
      </c>
      <c r="W69" s="523"/>
      <c r="X69" s="523"/>
      <c r="Y69" s="6">
        <f t="shared" si="948"/>
        <v>0</v>
      </c>
      <c r="Z69" s="523"/>
      <c r="AA69" s="523"/>
      <c r="AB69" s="6">
        <f t="shared" si="949"/>
        <v>0</v>
      </c>
      <c r="AC69" s="523">
        <v>2030799</v>
      </c>
      <c r="AD69" s="523"/>
      <c r="AE69" s="6">
        <f t="shared" si="950"/>
        <v>2030799</v>
      </c>
      <c r="AF69" s="523"/>
      <c r="AG69" s="523"/>
      <c r="AH69" s="6">
        <f t="shared" si="951"/>
        <v>0</v>
      </c>
      <c r="AI69" s="523"/>
      <c r="AJ69" s="523"/>
      <c r="AK69" s="6">
        <f t="shared" si="952"/>
        <v>0</v>
      </c>
      <c r="AL69" s="523"/>
      <c r="AM69" s="523"/>
      <c r="AN69" s="6">
        <f t="shared" si="953"/>
        <v>0</v>
      </c>
      <c r="AO69" s="523"/>
      <c r="AP69" s="523"/>
      <c r="AQ69" s="6">
        <f t="shared" si="954"/>
        <v>0</v>
      </c>
      <c r="AR69" s="523"/>
      <c r="AS69" s="523"/>
      <c r="AT69" s="6">
        <f t="shared" si="955"/>
        <v>0</v>
      </c>
      <c r="AU69" s="523"/>
      <c r="AV69" s="523"/>
      <c r="AW69" s="6">
        <f t="shared" si="956"/>
        <v>0</v>
      </c>
      <c r="AX69" s="523"/>
      <c r="AY69" s="523"/>
      <c r="AZ69" s="6">
        <f t="shared" si="957"/>
        <v>0</v>
      </c>
      <c r="BA69" s="523"/>
      <c r="BB69" s="523"/>
      <c r="BC69" s="6">
        <f t="shared" si="958"/>
        <v>0</v>
      </c>
      <c r="BD69" s="523"/>
      <c r="BE69" s="523"/>
      <c r="BF69" s="6">
        <f t="shared" si="959"/>
        <v>0</v>
      </c>
      <c r="BG69" s="523"/>
      <c r="BH69" s="523"/>
      <c r="BI69" s="6">
        <f t="shared" si="960"/>
        <v>0</v>
      </c>
      <c r="BJ69" s="523"/>
      <c r="BK69" s="523"/>
      <c r="BL69" s="6">
        <f t="shared" si="961"/>
        <v>0</v>
      </c>
      <c r="BM69" s="523"/>
      <c r="BN69" s="523"/>
      <c r="BO69" s="6">
        <f t="shared" si="962"/>
        <v>0</v>
      </c>
      <c r="BP69" s="523"/>
      <c r="BQ69" s="523"/>
      <c r="BR69" s="6">
        <f t="shared" si="963"/>
        <v>0</v>
      </c>
      <c r="BS69" s="523"/>
      <c r="BT69" s="523"/>
      <c r="BU69" s="6">
        <f t="shared" si="964"/>
        <v>0</v>
      </c>
      <c r="BV69" s="523"/>
      <c r="BW69" s="523"/>
      <c r="BX69" s="6">
        <f t="shared" si="965"/>
        <v>0</v>
      </c>
      <c r="BY69" s="523"/>
      <c r="BZ69" s="523"/>
      <c r="CA69" s="6">
        <f t="shared" si="966"/>
        <v>0</v>
      </c>
      <c r="CB69" s="523"/>
      <c r="CC69" s="523"/>
      <c r="CD69" s="6">
        <f t="shared" si="967"/>
        <v>0</v>
      </c>
      <c r="CE69" s="523"/>
      <c r="CF69" s="523"/>
      <c r="CG69" s="6">
        <f t="shared" si="968"/>
        <v>0</v>
      </c>
      <c r="CH69" s="523"/>
      <c r="CI69" s="523"/>
      <c r="CJ69" s="6">
        <f t="shared" si="969"/>
        <v>0</v>
      </c>
      <c r="CK69" s="523"/>
      <c r="CL69" s="523"/>
      <c r="CM69" s="6">
        <f t="shared" si="970"/>
        <v>0</v>
      </c>
      <c r="CN69" s="523"/>
      <c r="CO69" s="523"/>
      <c r="CP69" s="6">
        <f t="shared" si="971"/>
        <v>0</v>
      </c>
      <c r="CQ69" s="523"/>
      <c r="CR69" s="523"/>
      <c r="CS69" s="6">
        <f t="shared" si="972"/>
        <v>0</v>
      </c>
      <c r="CT69" s="523"/>
      <c r="CU69" s="523"/>
      <c r="CV69" s="6">
        <f t="shared" si="973"/>
        <v>0</v>
      </c>
      <c r="CW69" s="523"/>
      <c r="CX69" s="523"/>
      <c r="CY69" s="6">
        <f t="shared" si="974"/>
        <v>0</v>
      </c>
      <c r="CZ69" s="523"/>
      <c r="DA69" s="523"/>
      <c r="DB69" s="6">
        <f t="shared" si="975"/>
        <v>0</v>
      </c>
      <c r="DC69" s="523"/>
      <c r="DD69" s="523"/>
      <c r="DE69" s="6">
        <f t="shared" si="976"/>
        <v>0</v>
      </c>
      <c r="DF69" s="523"/>
      <c r="DG69" s="523"/>
      <c r="DH69" s="6">
        <f t="shared" si="977"/>
        <v>0</v>
      </c>
      <c r="DI69" s="523"/>
      <c r="DJ69" s="523"/>
      <c r="DK69" s="6">
        <f t="shared" si="978"/>
        <v>0</v>
      </c>
      <c r="DL69" s="523"/>
      <c r="DM69" s="523"/>
      <c r="DN69" s="6">
        <f t="shared" si="979"/>
        <v>0</v>
      </c>
      <c r="DO69" s="523"/>
      <c r="DP69" s="523"/>
      <c r="DQ69" s="6">
        <f t="shared" si="980"/>
        <v>0</v>
      </c>
      <c r="DR69" s="595">
        <f t="shared" si="981"/>
        <v>2030799</v>
      </c>
      <c r="DS69" s="595">
        <f t="shared" si="982"/>
        <v>0</v>
      </c>
      <c r="DT69" s="595">
        <f t="shared" si="983"/>
        <v>2030799</v>
      </c>
      <c r="DU69" s="523"/>
      <c r="DV69" s="523"/>
      <c r="DW69" s="6">
        <f t="shared" si="984"/>
        <v>0</v>
      </c>
      <c r="DX69" s="523"/>
      <c r="DY69" s="523"/>
      <c r="DZ69" s="6">
        <f t="shared" si="985"/>
        <v>0</v>
      </c>
      <c r="EA69" s="523"/>
      <c r="EB69" s="523"/>
      <c r="EC69" s="6">
        <f t="shared" si="986"/>
        <v>0</v>
      </c>
      <c r="ED69" s="523"/>
      <c r="EE69" s="523"/>
      <c r="EF69" s="6">
        <f t="shared" si="987"/>
        <v>0</v>
      </c>
      <c r="EG69" s="523"/>
      <c r="EH69" s="523"/>
      <c r="EI69" s="523"/>
      <c r="EJ69" s="523"/>
      <c r="EK69" s="523"/>
      <c r="EL69" s="6">
        <f t="shared" si="988"/>
        <v>0</v>
      </c>
      <c r="EM69" s="523"/>
      <c r="EN69" s="523"/>
      <c r="EO69" s="6">
        <f t="shared" si="989"/>
        <v>0</v>
      </c>
      <c r="EP69" s="523"/>
      <c r="EQ69" s="523"/>
      <c r="ER69" s="6">
        <f t="shared" si="990"/>
        <v>0</v>
      </c>
      <c r="ES69" s="523"/>
      <c r="ET69" s="523"/>
      <c r="EU69" s="6">
        <f t="shared" si="991"/>
        <v>0</v>
      </c>
      <c r="EV69" s="595">
        <f t="shared" si="992"/>
        <v>0</v>
      </c>
      <c r="EW69" s="595">
        <f t="shared" si="993"/>
        <v>0</v>
      </c>
      <c r="EX69" s="595">
        <f t="shared" si="994"/>
        <v>0</v>
      </c>
      <c r="EY69" s="523"/>
      <c r="EZ69" s="523"/>
      <c r="FA69" s="6">
        <f t="shared" si="995"/>
        <v>0</v>
      </c>
      <c r="FB69" s="523"/>
      <c r="FC69" s="523"/>
      <c r="FD69" s="6">
        <f t="shared" si="996"/>
        <v>0</v>
      </c>
      <c r="FE69" s="523"/>
      <c r="FF69" s="523"/>
      <c r="FG69" s="6">
        <f t="shared" si="997"/>
        <v>0</v>
      </c>
      <c r="FH69" s="523"/>
      <c r="FI69" s="523"/>
      <c r="FJ69" s="6">
        <f t="shared" si="998"/>
        <v>0</v>
      </c>
      <c r="FK69" s="523"/>
      <c r="FL69" s="523"/>
      <c r="FM69" s="6">
        <f t="shared" si="999"/>
        <v>0</v>
      </c>
      <c r="FN69" s="523"/>
      <c r="FO69" s="523"/>
      <c r="FP69" s="6">
        <f t="shared" si="1000"/>
        <v>0</v>
      </c>
      <c r="FQ69" s="523"/>
      <c r="FR69" s="523"/>
      <c r="FS69" s="6">
        <f t="shared" si="1001"/>
        <v>0</v>
      </c>
      <c r="FT69" s="523"/>
      <c r="FU69" s="523"/>
      <c r="FV69" s="6">
        <f t="shared" si="1002"/>
        <v>0</v>
      </c>
      <c r="FW69" s="523"/>
      <c r="FX69" s="523"/>
      <c r="FY69" s="6">
        <f t="shared" si="1003"/>
        <v>0</v>
      </c>
      <c r="FZ69" s="523"/>
      <c r="GA69" s="523"/>
      <c r="GB69" s="6">
        <f t="shared" si="1004"/>
        <v>0</v>
      </c>
      <c r="GC69" s="523"/>
      <c r="GD69" s="523"/>
      <c r="GE69" s="6">
        <f t="shared" si="1005"/>
        <v>0</v>
      </c>
      <c r="GF69" s="523"/>
      <c r="GG69" s="523"/>
      <c r="GH69" s="6">
        <f t="shared" si="1006"/>
        <v>0</v>
      </c>
      <c r="GI69" s="523"/>
      <c r="GJ69" s="523"/>
      <c r="GK69" s="6">
        <f t="shared" si="1007"/>
        <v>0</v>
      </c>
      <c r="GL69" s="595">
        <f t="shared" si="1008"/>
        <v>0</v>
      </c>
      <c r="GM69" s="595">
        <f t="shared" si="1009"/>
        <v>0</v>
      </c>
      <c r="GN69" s="595">
        <f t="shared" si="1010"/>
        <v>0</v>
      </c>
      <c r="GO69" s="524"/>
      <c r="GP69" s="524"/>
      <c r="GQ69" s="6">
        <f t="shared" si="1011"/>
        <v>0</v>
      </c>
      <c r="GR69" s="524"/>
      <c r="GS69" s="524"/>
      <c r="GT69" s="6">
        <f t="shared" si="1012"/>
        <v>0</v>
      </c>
      <c r="GU69" s="524"/>
      <c r="GV69" s="524"/>
      <c r="GW69" s="6">
        <f t="shared" si="1013"/>
        <v>0</v>
      </c>
      <c r="GX69" s="10">
        <f>GL69+GO69+GR69+GU69</f>
        <v>0</v>
      </c>
      <c r="GY69" s="10">
        <f t="shared" ref="GY69" si="1016">GM69+GP69+GS69+GV69</f>
        <v>0</v>
      </c>
      <c r="GZ69" s="618">
        <f t="shared" ref="GZ69" si="1017">GN69+GQ69+GT69+GW69</f>
        <v>0</v>
      </c>
      <c r="HA69" s="626">
        <f>DR69+EV69+GX69</f>
        <v>2030799</v>
      </c>
      <c r="HB69" s="10">
        <f t="shared" ref="HB69" si="1018">DS69+EW69+GY69</f>
        <v>0</v>
      </c>
      <c r="HC69" s="113">
        <f t="shared" ref="HC69" si="1019">DT69+EX69+GZ69</f>
        <v>2030799</v>
      </c>
    </row>
    <row r="70" spans="1:211" ht="13.5" thickBot="1" x14ac:dyDescent="0.25">
      <c r="A70" s="124" t="s">
        <v>906</v>
      </c>
      <c r="B70" s="125">
        <f>SUM([1]Önkormányzat!$G$398+[1]Önkormányzat!$G$402)</f>
        <v>0</v>
      </c>
      <c r="C70" s="125"/>
      <c r="D70" s="125">
        <f t="shared" si="941"/>
        <v>0</v>
      </c>
      <c r="E70" s="125">
        <f>SUM([1]Önkormányzat!$I$398+[1]Önkormányzat!$I$402)</f>
        <v>0</v>
      </c>
      <c r="F70" s="125"/>
      <c r="G70" s="125">
        <f t="shared" si="942"/>
        <v>0</v>
      </c>
      <c r="H70" s="125">
        <f>SUM([1]Önkormányzat!$K$398+[1]Önkormányzat!$K$402)</f>
        <v>0</v>
      </c>
      <c r="I70" s="125"/>
      <c r="J70" s="125">
        <f t="shared" si="943"/>
        <v>0</v>
      </c>
      <c r="K70" s="125">
        <f>SUM([1]Önkormányzat!$M$398+[1]Önkormányzat!$M$402)</f>
        <v>0</v>
      </c>
      <c r="L70" s="125"/>
      <c r="M70" s="125">
        <f t="shared" si="944"/>
        <v>0</v>
      </c>
      <c r="N70" s="125">
        <f>SUM([1]Önkormányzat!$R$398+[1]Önkormányzat!$R$402)</f>
        <v>0</v>
      </c>
      <c r="O70" s="125"/>
      <c r="P70" s="125">
        <f t="shared" si="945"/>
        <v>0</v>
      </c>
      <c r="Q70" s="125">
        <f>SUM([1]Önkormányzat!$AK$398+[1]Önkormányzat!$AK$402)</f>
        <v>0</v>
      </c>
      <c r="R70" s="125"/>
      <c r="S70" s="125">
        <f t="shared" si="946"/>
        <v>0</v>
      </c>
      <c r="T70" s="125">
        <f>SUM([1]Önkormányzat!$AO$398+[1]Önkormányzat!$AO$402)</f>
        <v>0</v>
      </c>
      <c r="U70" s="125"/>
      <c r="V70" s="125">
        <f t="shared" si="947"/>
        <v>0</v>
      </c>
      <c r="W70" s="125">
        <f>SUM([1]Önkormányzat!$G$398+[1]Önkormányzat!$G$402)</f>
        <v>0</v>
      </c>
      <c r="X70" s="125"/>
      <c r="Y70" s="125">
        <f t="shared" si="948"/>
        <v>0</v>
      </c>
      <c r="Z70" s="125"/>
      <c r="AA70" s="125"/>
      <c r="AB70" s="125">
        <f t="shared" si="949"/>
        <v>0</v>
      </c>
      <c r="AC70" s="125">
        <v>6387372</v>
      </c>
      <c r="AD70" s="125"/>
      <c r="AE70" s="125">
        <f t="shared" si="950"/>
        <v>6387372</v>
      </c>
      <c r="AF70" s="125">
        <f>SUM([1]Önkormányzat!$V$398+[1]Önkormányzat!$V$402)</f>
        <v>0</v>
      </c>
      <c r="AG70" s="125"/>
      <c r="AH70" s="125">
        <f t="shared" si="951"/>
        <v>0</v>
      </c>
      <c r="AI70" s="125">
        <f>SUM([1]Önkormányzat!$Z$398+[1]Önkormányzat!$Z$400)</f>
        <v>0</v>
      </c>
      <c r="AJ70" s="125"/>
      <c r="AK70" s="125">
        <f t="shared" si="952"/>
        <v>0</v>
      </c>
      <c r="AL70" s="125">
        <f>SUM([1]Önkormányzat!$BH$398+[1]Önkormányzat!$BH$402)</f>
        <v>0</v>
      </c>
      <c r="AM70" s="125"/>
      <c r="AN70" s="125">
        <f t="shared" si="953"/>
        <v>0</v>
      </c>
      <c r="AO70" s="125">
        <f>SUM([1]Önkormányzat!$BO$398+[1]Önkormányzat!$BO$400)</f>
        <v>0</v>
      </c>
      <c r="AP70" s="125"/>
      <c r="AQ70" s="125">
        <f t="shared" si="954"/>
        <v>0</v>
      </c>
      <c r="AR70" s="125">
        <f>SUM([1]Önkormányzat!$CC$398+[1]Önkormányzat!$CC$402)</f>
        <v>0</v>
      </c>
      <c r="AS70" s="125"/>
      <c r="AT70" s="125">
        <f t="shared" si="955"/>
        <v>0</v>
      </c>
      <c r="AU70" s="125">
        <f>SUM([1]Önkormányzat!$CP$398+[1]Önkormányzat!$CP$400)</f>
        <v>0</v>
      </c>
      <c r="AV70" s="125"/>
      <c r="AW70" s="125">
        <f t="shared" si="956"/>
        <v>0</v>
      </c>
      <c r="AX70" s="125">
        <f>SUM([1]Önkormányzat!$BS$398+[1]Önkormányzat!$BS$402)</f>
        <v>0</v>
      </c>
      <c r="AY70" s="125"/>
      <c r="AZ70" s="125">
        <f t="shared" si="957"/>
        <v>0</v>
      </c>
      <c r="BA70" s="125">
        <f>SUM([1]Önkormányzat!$BU$398+[1]Önkormányzat!$BU$402)</f>
        <v>0</v>
      </c>
      <c r="BB70" s="125"/>
      <c r="BC70" s="125">
        <f t="shared" si="958"/>
        <v>0</v>
      </c>
      <c r="BD70" s="125"/>
      <c r="BE70" s="125"/>
      <c r="BF70" s="125">
        <f t="shared" si="959"/>
        <v>0</v>
      </c>
      <c r="BG70" s="125">
        <f>SUM([1]Önkormányzat!$CA$398+[1]Önkormányzat!$CA$400)</f>
        <v>0</v>
      </c>
      <c r="BH70" s="125"/>
      <c r="BI70" s="125">
        <f t="shared" si="960"/>
        <v>0</v>
      </c>
      <c r="BJ70" s="125">
        <f>SUM([1]Önkormányzat!$G$398+[1]Önkormányzat!$G$400)</f>
        <v>0</v>
      </c>
      <c r="BK70" s="125"/>
      <c r="BL70" s="125">
        <f t="shared" si="961"/>
        <v>0</v>
      </c>
      <c r="BM70" s="125"/>
      <c r="BN70" s="125"/>
      <c r="BO70" s="125">
        <f t="shared" si="962"/>
        <v>0</v>
      </c>
      <c r="BP70" s="125">
        <f>SUM([1]Önkormányzat!$CW$398+[1]Önkormányzat!$CW$402)</f>
        <v>0</v>
      </c>
      <c r="BQ70" s="125"/>
      <c r="BR70" s="125">
        <f t="shared" si="963"/>
        <v>0</v>
      </c>
      <c r="BS70" s="125">
        <f>SUM([1]Önkormányzat!$DA$398+[1]Önkormányzat!$DA$402)</f>
        <v>0</v>
      </c>
      <c r="BT70" s="125"/>
      <c r="BU70" s="125">
        <f t="shared" si="964"/>
        <v>0</v>
      </c>
      <c r="BV70" s="125"/>
      <c r="BW70" s="125"/>
      <c r="BX70" s="125">
        <f t="shared" si="965"/>
        <v>0</v>
      </c>
      <c r="BY70" s="125">
        <f>SUM([1]Önkormányzat!$DE$398+[1]Önkormányzat!$DE$402)</f>
        <v>0</v>
      </c>
      <c r="BZ70" s="125"/>
      <c r="CA70" s="125">
        <f t="shared" si="966"/>
        <v>0</v>
      </c>
      <c r="CB70" s="125"/>
      <c r="CC70" s="125"/>
      <c r="CD70" s="125">
        <f t="shared" si="967"/>
        <v>0</v>
      </c>
      <c r="CE70" s="125"/>
      <c r="CF70" s="125"/>
      <c r="CG70" s="125">
        <f t="shared" si="968"/>
        <v>0</v>
      </c>
      <c r="CH70" s="125"/>
      <c r="CI70" s="125"/>
      <c r="CJ70" s="125">
        <f t="shared" si="969"/>
        <v>0</v>
      </c>
      <c r="CK70" s="125"/>
      <c r="CL70" s="125"/>
      <c r="CM70" s="125">
        <f t="shared" si="970"/>
        <v>0</v>
      </c>
      <c r="CN70" s="125">
        <v>0</v>
      </c>
      <c r="CO70" s="125"/>
      <c r="CP70" s="125">
        <f t="shared" si="971"/>
        <v>0</v>
      </c>
      <c r="CQ70" s="125"/>
      <c r="CR70" s="125"/>
      <c r="CS70" s="125">
        <f t="shared" si="972"/>
        <v>0</v>
      </c>
      <c r="CT70" s="125">
        <f>SUM([1]Önkormányzat!$EL$398+[1]Önkormányzat!$EK$400)</f>
        <v>0</v>
      </c>
      <c r="CU70" s="125"/>
      <c r="CV70" s="125">
        <f t="shared" si="973"/>
        <v>0</v>
      </c>
      <c r="CW70" s="125">
        <f>SUM([1]Önkormányzat!$EC$398+[1]Önkormányzat!$EC$402)</f>
        <v>0</v>
      </c>
      <c r="CX70" s="125"/>
      <c r="CY70" s="125">
        <f t="shared" si="974"/>
        <v>0</v>
      </c>
      <c r="CZ70" s="125">
        <f>SUM([1]Önkormányzat!$AD$398+[1]Önkormányzat!$AD$402)</f>
        <v>0</v>
      </c>
      <c r="DA70" s="125"/>
      <c r="DB70" s="125">
        <f t="shared" si="975"/>
        <v>0</v>
      </c>
      <c r="DC70" s="125">
        <f>SUM([1]Önkormányzat!$DK$398+[1]Önkormányzat!$DK$400)</f>
        <v>0</v>
      </c>
      <c r="DD70" s="125"/>
      <c r="DE70" s="125">
        <f t="shared" si="976"/>
        <v>0</v>
      </c>
      <c r="DF70" s="125">
        <f>SUM([1]Önkormányzat!$DO$398+[1]Önkormányzat!$DO$402)</f>
        <v>0</v>
      </c>
      <c r="DG70" s="125"/>
      <c r="DH70" s="125">
        <f t="shared" si="977"/>
        <v>0</v>
      </c>
      <c r="DI70" s="125">
        <f>SUM([1]Önkormányzat!$EJ$398+[1]Önkormányzat!$EJ$402)</f>
        <v>0</v>
      </c>
      <c r="DJ70" s="125"/>
      <c r="DK70" s="125">
        <f t="shared" si="978"/>
        <v>0</v>
      </c>
      <c r="DL70" s="125">
        <f>SUM([1]Önkormányzat!$EQ$398+[1]Önkormányzat!$EQ$400)</f>
        <v>0</v>
      </c>
      <c r="DM70" s="125"/>
      <c r="DN70" s="125">
        <f t="shared" si="979"/>
        <v>0</v>
      </c>
      <c r="DO70" s="125">
        <f>SUM([1]Önkormányzat!$EU$398+[1]Önkormányzat!$EU$402)</f>
        <v>0</v>
      </c>
      <c r="DP70" s="125"/>
      <c r="DQ70" s="125">
        <f t="shared" si="980"/>
        <v>0</v>
      </c>
      <c r="DR70" s="599">
        <f t="shared" si="981"/>
        <v>6387372</v>
      </c>
      <c r="DS70" s="599">
        <f t="shared" si="982"/>
        <v>0</v>
      </c>
      <c r="DT70" s="599">
        <f t="shared" si="983"/>
        <v>6387372</v>
      </c>
      <c r="DU70" s="125"/>
      <c r="DV70" s="125"/>
      <c r="DW70" s="125">
        <f t="shared" si="984"/>
        <v>0</v>
      </c>
      <c r="DX70" s="125"/>
      <c r="DY70" s="125"/>
      <c r="DZ70" s="125">
        <f t="shared" si="985"/>
        <v>0</v>
      </c>
      <c r="EA70" s="125"/>
      <c r="EB70" s="125"/>
      <c r="EC70" s="125">
        <f t="shared" si="986"/>
        <v>0</v>
      </c>
      <c r="ED70" s="125">
        <f>SUM([1]Hivatal!$W$347+[1]Hivatal!$W$351)</f>
        <v>0</v>
      </c>
      <c r="EE70" s="125"/>
      <c r="EF70" s="125">
        <f t="shared" si="987"/>
        <v>0</v>
      </c>
      <c r="EG70" s="125"/>
      <c r="EH70" s="125"/>
      <c r="EI70" s="125"/>
      <c r="EJ70" s="125">
        <f>SUM([1]Hivatal!$AK$347+[1]Hivatal!$AK$351)</f>
        <v>0</v>
      </c>
      <c r="EK70" s="125"/>
      <c r="EL70" s="125">
        <f t="shared" si="988"/>
        <v>0</v>
      </c>
      <c r="EM70" s="125"/>
      <c r="EN70" s="125"/>
      <c r="EO70" s="125">
        <f t="shared" si="989"/>
        <v>0</v>
      </c>
      <c r="EP70" s="125">
        <f>SUM([1]Hivatal!$AS$347+[1]Hivatal!$AS$351)</f>
        <v>0</v>
      </c>
      <c r="EQ70" s="125"/>
      <c r="ER70" s="125">
        <f t="shared" si="990"/>
        <v>0</v>
      </c>
      <c r="ES70" s="125">
        <f>SUM([1]Hivatal!$BA$347+[1]Hivatal!$BA$351)</f>
        <v>0</v>
      </c>
      <c r="ET70" s="125"/>
      <c r="EU70" s="125">
        <f t="shared" si="991"/>
        <v>0</v>
      </c>
      <c r="EV70" s="599">
        <f t="shared" si="992"/>
        <v>0</v>
      </c>
      <c r="EW70" s="599">
        <f t="shared" si="993"/>
        <v>0</v>
      </c>
      <c r="EX70" s="599">
        <f t="shared" si="994"/>
        <v>0</v>
      </c>
      <c r="EY70" s="125">
        <v>8</v>
      </c>
      <c r="EZ70" s="125"/>
      <c r="FA70" s="125">
        <f t="shared" si="995"/>
        <v>8</v>
      </c>
      <c r="FB70" s="125"/>
      <c r="FC70" s="125"/>
      <c r="FD70" s="125">
        <f t="shared" si="996"/>
        <v>0</v>
      </c>
      <c r="FE70" s="125"/>
      <c r="FF70" s="125"/>
      <c r="FG70" s="125">
        <f t="shared" si="997"/>
        <v>0</v>
      </c>
      <c r="FH70" s="125">
        <v>50544</v>
      </c>
      <c r="FI70" s="125"/>
      <c r="FJ70" s="125">
        <f t="shared" si="998"/>
        <v>50544</v>
      </c>
      <c r="FK70" s="125"/>
      <c r="FL70" s="125"/>
      <c r="FM70" s="125">
        <f t="shared" si="999"/>
        <v>0</v>
      </c>
      <c r="FN70" s="125"/>
      <c r="FO70" s="125"/>
      <c r="FP70" s="125">
        <f t="shared" si="1000"/>
        <v>0</v>
      </c>
      <c r="FQ70" s="125"/>
      <c r="FR70" s="125">
        <v>0</v>
      </c>
      <c r="FS70" s="125">
        <f t="shared" si="1001"/>
        <v>0</v>
      </c>
      <c r="FT70" s="125"/>
      <c r="FU70" s="125"/>
      <c r="FV70" s="125">
        <f t="shared" si="1002"/>
        <v>0</v>
      </c>
      <c r="FW70" s="125">
        <v>1</v>
      </c>
      <c r="FX70" s="125"/>
      <c r="FY70" s="125">
        <f t="shared" si="1003"/>
        <v>1</v>
      </c>
      <c r="FZ70" s="125">
        <v>5</v>
      </c>
      <c r="GA70" s="125"/>
      <c r="GB70" s="125">
        <f t="shared" si="1004"/>
        <v>5</v>
      </c>
      <c r="GC70" s="125"/>
      <c r="GD70" s="125">
        <v>0</v>
      </c>
      <c r="GE70" s="125">
        <f t="shared" si="1005"/>
        <v>0</v>
      </c>
      <c r="GF70" s="125"/>
      <c r="GG70" s="125">
        <v>0</v>
      </c>
      <c r="GH70" s="125">
        <f t="shared" si="1006"/>
        <v>0</v>
      </c>
      <c r="GI70" s="125"/>
      <c r="GJ70" s="125">
        <v>0</v>
      </c>
      <c r="GK70" s="125">
        <f t="shared" si="1007"/>
        <v>0</v>
      </c>
      <c r="GL70" s="599">
        <f t="shared" si="1008"/>
        <v>50558</v>
      </c>
      <c r="GM70" s="599">
        <f t="shared" si="1009"/>
        <v>0</v>
      </c>
      <c r="GN70" s="599">
        <f t="shared" si="1010"/>
        <v>50558</v>
      </c>
      <c r="GO70" s="126">
        <v>3000</v>
      </c>
      <c r="GP70" s="126"/>
      <c r="GQ70" s="125">
        <f t="shared" si="1011"/>
        <v>3000</v>
      </c>
      <c r="GR70" s="126">
        <v>10683</v>
      </c>
      <c r="GS70" s="126"/>
      <c r="GT70" s="125">
        <f t="shared" si="1012"/>
        <v>10683</v>
      </c>
      <c r="GU70" s="126">
        <v>28425</v>
      </c>
      <c r="GV70" s="126"/>
      <c r="GW70" s="125">
        <f t="shared" si="1013"/>
        <v>28425</v>
      </c>
      <c r="GX70" s="127">
        <f>GL70+GO70+GR70+GU70</f>
        <v>92666</v>
      </c>
      <c r="GY70" s="127">
        <f t="shared" ref="GY70:GZ70" si="1020">GM70+GP70+GS70+GV70</f>
        <v>0</v>
      </c>
      <c r="GZ70" s="623">
        <f t="shared" si="1020"/>
        <v>92666</v>
      </c>
      <c r="HA70" s="631">
        <f>DR70+EV70+GX70</f>
        <v>6480038</v>
      </c>
      <c r="HB70" s="127">
        <f t="shared" ref="HB70:HC70" si="1021">DS70+EW70+GY70</f>
        <v>0</v>
      </c>
      <c r="HC70" s="128">
        <f t="shared" si="1021"/>
        <v>6480038</v>
      </c>
    </row>
    <row r="71" spans="1:211" x14ac:dyDescent="0.2">
      <c r="B71" s="19"/>
      <c r="C71" s="19"/>
      <c r="D71" s="19"/>
      <c r="DR71" s="600"/>
      <c r="DS71" s="600"/>
      <c r="DT71" s="600"/>
      <c r="EV71" s="600"/>
      <c r="EW71" s="600"/>
      <c r="EX71" s="600"/>
      <c r="GL71" s="600"/>
      <c r="GM71" s="600"/>
      <c r="GN71" s="600"/>
    </row>
    <row r="72" spans="1:211" x14ac:dyDescent="0.2">
      <c r="B72" s="19">
        <f>SUM(B6)</f>
        <v>124110</v>
      </c>
      <c r="C72" s="19">
        <f t="shared" ref="C72:D72" si="1022">SUM(C6)</f>
        <v>1711</v>
      </c>
      <c r="D72" s="19">
        <f t="shared" si="1022"/>
        <v>125821</v>
      </c>
      <c r="E72" s="19">
        <f>SUM(E6)</f>
        <v>93</v>
      </c>
      <c r="F72" s="19">
        <f t="shared" ref="F72:G72" si="1023">SUM(F6)</f>
        <v>0</v>
      </c>
      <c r="G72" s="19">
        <f t="shared" si="1023"/>
        <v>93</v>
      </c>
      <c r="H72" s="19">
        <f t="shared" ref="H72:T72" si="1024">SUM(H6)</f>
        <v>3633</v>
      </c>
      <c r="I72" s="19">
        <f t="shared" ref="I72:J72" si="1025">SUM(I6)</f>
        <v>0</v>
      </c>
      <c r="J72" s="19">
        <f t="shared" si="1025"/>
        <v>3633</v>
      </c>
      <c r="K72" s="19">
        <f t="shared" si="1024"/>
        <v>6832</v>
      </c>
      <c r="L72" s="19">
        <f t="shared" ref="L72:M72" si="1026">SUM(L6)</f>
        <v>0</v>
      </c>
      <c r="M72" s="19">
        <f t="shared" si="1026"/>
        <v>6832</v>
      </c>
      <c r="N72" s="19">
        <f t="shared" si="1024"/>
        <v>302230</v>
      </c>
      <c r="O72" s="19">
        <f t="shared" ref="O72:S72" si="1027">SUM(O6)</f>
        <v>35737</v>
      </c>
      <c r="P72" s="19">
        <f t="shared" si="1027"/>
        <v>337967</v>
      </c>
      <c r="Q72" s="19">
        <f t="shared" si="1027"/>
        <v>159510</v>
      </c>
      <c r="R72" s="19">
        <f t="shared" si="1027"/>
        <v>-18944</v>
      </c>
      <c r="S72" s="19">
        <f t="shared" si="1027"/>
        <v>140566</v>
      </c>
      <c r="T72" s="19">
        <f t="shared" si="1024"/>
        <v>944571</v>
      </c>
      <c r="U72" s="19">
        <f t="shared" ref="U72:CF72" si="1028">SUM(U6)</f>
        <v>-20643</v>
      </c>
      <c r="V72" s="19">
        <f t="shared" si="1028"/>
        <v>923928</v>
      </c>
      <c r="W72" s="19">
        <f t="shared" si="1028"/>
        <v>0</v>
      </c>
      <c r="X72" s="19">
        <f t="shared" si="1028"/>
        <v>0</v>
      </c>
      <c r="Y72" s="19">
        <f t="shared" si="1028"/>
        <v>0</v>
      </c>
      <c r="Z72" s="19">
        <f t="shared" si="1028"/>
        <v>564388</v>
      </c>
      <c r="AA72" s="19">
        <f t="shared" si="1028"/>
        <v>19507</v>
      </c>
      <c r="AB72" s="19">
        <f t="shared" si="1028"/>
        <v>583895</v>
      </c>
      <c r="AC72" s="19">
        <f t="shared" si="1028"/>
        <v>55671</v>
      </c>
      <c r="AD72" s="19">
        <f t="shared" si="1028"/>
        <v>0</v>
      </c>
      <c r="AE72" s="19">
        <f t="shared" si="1028"/>
        <v>55671</v>
      </c>
      <c r="AF72" s="19">
        <f t="shared" si="1028"/>
        <v>3850</v>
      </c>
      <c r="AG72" s="19">
        <f t="shared" si="1028"/>
        <v>0</v>
      </c>
      <c r="AH72" s="19">
        <f t="shared" si="1028"/>
        <v>3850</v>
      </c>
      <c r="AI72" s="19">
        <f t="shared" si="1028"/>
        <v>14789</v>
      </c>
      <c r="AJ72" s="19">
        <f t="shared" si="1028"/>
        <v>1000</v>
      </c>
      <c r="AK72" s="19">
        <f t="shared" si="1028"/>
        <v>15789</v>
      </c>
      <c r="AL72" s="19">
        <f t="shared" si="1028"/>
        <v>76450</v>
      </c>
      <c r="AM72" s="19">
        <f t="shared" si="1028"/>
        <v>0</v>
      </c>
      <c r="AN72" s="19">
        <f t="shared" si="1028"/>
        <v>76450</v>
      </c>
      <c r="AO72" s="19">
        <f t="shared" si="1028"/>
        <v>15591</v>
      </c>
      <c r="AP72" s="19">
        <f t="shared" si="1028"/>
        <v>0</v>
      </c>
      <c r="AQ72" s="19">
        <f t="shared" si="1028"/>
        <v>15591</v>
      </c>
      <c r="AR72" s="19">
        <f t="shared" si="1028"/>
        <v>15000</v>
      </c>
      <c r="AS72" s="19">
        <f t="shared" si="1028"/>
        <v>-7500</v>
      </c>
      <c r="AT72" s="19">
        <f t="shared" si="1028"/>
        <v>7500</v>
      </c>
      <c r="AU72" s="19">
        <f t="shared" si="1028"/>
        <v>67950</v>
      </c>
      <c r="AV72" s="19">
        <f t="shared" si="1028"/>
        <v>0</v>
      </c>
      <c r="AW72" s="19">
        <f t="shared" si="1028"/>
        <v>67950</v>
      </c>
      <c r="AX72" s="19">
        <f t="shared" si="1028"/>
        <v>2520</v>
      </c>
      <c r="AY72" s="19">
        <f t="shared" si="1028"/>
        <v>0</v>
      </c>
      <c r="AZ72" s="19">
        <f t="shared" si="1028"/>
        <v>2520</v>
      </c>
      <c r="BA72" s="19">
        <f t="shared" si="1028"/>
        <v>26537</v>
      </c>
      <c r="BB72" s="19">
        <f t="shared" si="1028"/>
        <v>0</v>
      </c>
      <c r="BC72" s="19">
        <f t="shared" si="1028"/>
        <v>26537</v>
      </c>
      <c r="BD72" s="19">
        <f t="shared" si="1028"/>
        <v>0</v>
      </c>
      <c r="BE72" s="19">
        <f t="shared" si="1028"/>
        <v>0</v>
      </c>
      <c r="BF72" s="19">
        <f t="shared" si="1028"/>
        <v>0</v>
      </c>
      <c r="BG72" s="19">
        <f t="shared" si="1028"/>
        <v>11397</v>
      </c>
      <c r="BH72" s="19">
        <f t="shared" si="1028"/>
        <v>0</v>
      </c>
      <c r="BI72" s="19">
        <f t="shared" si="1028"/>
        <v>11397</v>
      </c>
      <c r="BJ72" s="19">
        <f t="shared" si="1028"/>
        <v>0</v>
      </c>
      <c r="BK72" s="19">
        <f t="shared" si="1028"/>
        <v>0</v>
      </c>
      <c r="BL72" s="19">
        <f t="shared" si="1028"/>
        <v>0</v>
      </c>
      <c r="BM72" s="19">
        <f t="shared" si="1028"/>
        <v>33126</v>
      </c>
      <c r="BN72" s="19">
        <f t="shared" si="1028"/>
        <v>521</v>
      </c>
      <c r="BO72" s="19">
        <f t="shared" si="1028"/>
        <v>33647</v>
      </c>
      <c r="BP72" s="19">
        <f t="shared" si="1028"/>
        <v>4026557</v>
      </c>
      <c r="BQ72" s="19">
        <f t="shared" si="1028"/>
        <v>338679</v>
      </c>
      <c r="BR72" s="19">
        <f t="shared" si="1028"/>
        <v>4365236</v>
      </c>
      <c r="BS72" s="19">
        <f t="shared" si="1028"/>
        <v>138952</v>
      </c>
      <c r="BT72" s="19">
        <f t="shared" si="1028"/>
        <v>4235</v>
      </c>
      <c r="BU72" s="19">
        <f t="shared" si="1028"/>
        <v>143187</v>
      </c>
      <c r="BV72" s="19">
        <f t="shared" si="1028"/>
        <v>0</v>
      </c>
      <c r="BW72" s="19">
        <f t="shared" si="1028"/>
        <v>0</v>
      </c>
      <c r="BX72" s="19">
        <f t="shared" si="1028"/>
        <v>0</v>
      </c>
      <c r="BY72" s="19">
        <f t="shared" si="1028"/>
        <v>304671</v>
      </c>
      <c r="BZ72" s="19">
        <f t="shared" si="1028"/>
        <v>68599</v>
      </c>
      <c r="CA72" s="19">
        <f t="shared" si="1028"/>
        <v>373270</v>
      </c>
      <c r="CB72" s="19">
        <f t="shared" si="1028"/>
        <v>0</v>
      </c>
      <c r="CC72" s="19">
        <f t="shared" si="1028"/>
        <v>0</v>
      </c>
      <c r="CD72" s="19">
        <f t="shared" si="1028"/>
        <v>0</v>
      </c>
      <c r="CE72" s="19">
        <f t="shared" si="1028"/>
        <v>1490311</v>
      </c>
      <c r="CF72" s="19">
        <f t="shared" si="1028"/>
        <v>-29030</v>
      </c>
      <c r="CG72" s="19">
        <f t="shared" ref="CG72:DQ72" si="1029">SUM(CG6)</f>
        <v>1461281</v>
      </c>
      <c r="CH72" s="19">
        <f t="shared" si="1029"/>
        <v>563273</v>
      </c>
      <c r="CI72" s="19">
        <f t="shared" si="1029"/>
        <v>0</v>
      </c>
      <c r="CJ72" s="19">
        <f t="shared" si="1029"/>
        <v>563273</v>
      </c>
      <c r="CK72" s="19">
        <f t="shared" si="1029"/>
        <v>1647502</v>
      </c>
      <c r="CL72" s="19">
        <f t="shared" si="1029"/>
        <v>-73811</v>
      </c>
      <c r="CM72" s="19">
        <f t="shared" si="1029"/>
        <v>1573691</v>
      </c>
      <c r="CN72" s="19">
        <f t="shared" si="1029"/>
        <v>1022024</v>
      </c>
      <c r="CO72" s="19">
        <f t="shared" si="1029"/>
        <v>30627</v>
      </c>
      <c r="CP72" s="19">
        <f t="shared" si="1029"/>
        <v>1052651</v>
      </c>
      <c r="CQ72" s="19">
        <f t="shared" si="1029"/>
        <v>0</v>
      </c>
      <c r="CR72" s="19">
        <f t="shared" si="1029"/>
        <v>0</v>
      </c>
      <c r="CS72" s="19">
        <f t="shared" si="1029"/>
        <v>0</v>
      </c>
      <c r="CT72" s="19">
        <f t="shared" si="1029"/>
        <v>1000</v>
      </c>
      <c r="CU72" s="19">
        <f t="shared" si="1029"/>
        <v>0</v>
      </c>
      <c r="CV72" s="19">
        <f t="shared" si="1029"/>
        <v>1000</v>
      </c>
      <c r="CW72" s="19">
        <f t="shared" si="1029"/>
        <v>2500</v>
      </c>
      <c r="CX72" s="19">
        <f t="shared" si="1029"/>
        <v>0</v>
      </c>
      <c r="CY72" s="19">
        <f t="shared" si="1029"/>
        <v>2500</v>
      </c>
      <c r="CZ72" s="19">
        <f t="shared" si="1029"/>
        <v>286245</v>
      </c>
      <c r="DA72" s="19">
        <f t="shared" si="1029"/>
        <v>7386</v>
      </c>
      <c r="DB72" s="19">
        <f t="shared" si="1029"/>
        <v>293631</v>
      </c>
      <c r="DC72" s="19">
        <f t="shared" si="1029"/>
        <v>3300000</v>
      </c>
      <c r="DD72" s="19">
        <f t="shared" si="1029"/>
        <v>54523</v>
      </c>
      <c r="DE72" s="19">
        <f t="shared" si="1029"/>
        <v>3354523</v>
      </c>
      <c r="DF72" s="19">
        <f t="shared" si="1029"/>
        <v>221182</v>
      </c>
      <c r="DG72" s="19">
        <f t="shared" si="1029"/>
        <v>0</v>
      </c>
      <c r="DH72" s="19">
        <f t="shared" si="1029"/>
        <v>221182</v>
      </c>
      <c r="DI72" s="19">
        <f t="shared" si="1029"/>
        <v>43926</v>
      </c>
      <c r="DJ72" s="19">
        <f t="shared" si="1029"/>
        <v>898</v>
      </c>
      <c r="DK72" s="19">
        <f t="shared" si="1029"/>
        <v>44824</v>
      </c>
      <c r="DL72" s="19">
        <f t="shared" si="1029"/>
        <v>144080</v>
      </c>
      <c r="DM72" s="19">
        <f t="shared" si="1029"/>
        <v>-11194</v>
      </c>
      <c r="DN72" s="19">
        <f t="shared" si="1029"/>
        <v>132886</v>
      </c>
      <c r="DO72" s="19">
        <f t="shared" si="1029"/>
        <v>908086</v>
      </c>
      <c r="DP72" s="19">
        <f t="shared" si="1029"/>
        <v>0</v>
      </c>
      <c r="DQ72" s="19">
        <f t="shared" si="1029"/>
        <v>908086</v>
      </c>
      <c r="DR72" s="600">
        <f>SUM(DR6)</f>
        <v>16528557</v>
      </c>
      <c r="DS72" s="600">
        <f t="shared" ref="DS72:DT72" si="1030">SUM(DS6)</f>
        <v>402301</v>
      </c>
      <c r="DT72" s="600">
        <f t="shared" si="1030"/>
        <v>16930858</v>
      </c>
      <c r="DU72" s="19">
        <f t="shared" ref="DU72:EV72" si="1031">SUM(DU6)</f>
        <v>0</v>
      </c>
      <c r="DV72" s="19">
        <f t="shared" ref="DV72:DW72" si="1032">SUM(DV6)</f>
        <v>0</v>
      </c>
      <c r="DW72" s="19">
        <f t="shared" si="1032"/>
        <v>0</v>
      </c>
      <c r="DX72" s="19">
        <f t="shared" si="1031"/>
        <v>0</v>
      </c>
      <c r="DY72" s="19">
        <f t="shared" ref="DY72:DZ72" si="1033">SUM(DY6)</f>
        <v>0</v>
      </c>
      <c r="DZ72" s="19">
        <f t="shared" si="1033"/>
        <v>0</v>
      </c>
      <c r="EA72" s="19">
        <f t="shared" si="1031"/>
        <v>0</v>
      </c>
      <c r="EB72" s="19">
        <f t="shared" ref="EB72:EC72" si="1034">SUM(EB6)</f>
        <v>0</v>
      </c>
      <c r="EC72" s="19">
        <f t="shared" si="1034"/>
        <v>0</v>
      </c>
      <c r="ED72" s="19">
        <f t="shared" si="1031"/>
        <v>11419</v>
      </c>
      <c r="EE72" s="19">
        <f t="shared" ref="EE72:EF72" si="1035">SUM(EE6)</f>
        <v>0</v>
      </c>
      <c r="EF72" s="19">
        <f t="shared" si="1035"/>
        <v>11419</v>
      </c>
      <c r="EG72" s="19">
        <f t="shared" si="1031"/>
        <v>0</v>
      </c>
      <c r="EH72" s="19">
        <f t="shared" ref="EH72:EI72" si="1036">SUM(EH6)</f>
        <v>0</v>
      </c>
      <c r="EI72" s="19">
        <f t="shared" si="1036"/>
        <v>0</v>
      </c>
      <c r="EJ72" s="19">
        <f t="shared" si="1031"/>
        <v>23407</v>
      </c>
      <c r="EK72" s="19">
        <f t="shared" ref="EK72:EL72" si="1037">SUM(EK6)</f>
        <v>0</v>
      </c>
      <c r="EL72" s="19">
        <f t="shared" si="1037"/>
        <v>23407</v>
      </c>
      <c r="EM72" s="19">
        <f t="shared" si="1031"/>
        <v>0</v>
      </c>
      <c r="EN72" s="19">
        <f t="shared" ref="EN72:EO72" si="1038">SUM(EN6)</f>
        <v>0</v>
      </c>
      <c r="EO72" s="19">
        <f t="shared" si="1038"/>
        <v>0</v>
      </c>
      <c r="EP72" s="19">
        <f t="shared" si="1031"/>
        <v>77037</v>
      </c>
      <c r="EQ72" s="19">
        <f t="shared" ref="EQ72:ER72" si="1039">SUM(EQ6)</f>
        <v>-485</v>
      </c>
      <c r="ER72" s="19">
        <f t="shared" si="1039"/>
        <v>76552</v>
      </c>
      <c r="ES72" s="19">
        <f t="shared" si="1031"/>
        <v>26654</v>
      </c>
      <c r="ET72" s="19">
        <f t="shared" ref="ET72:EU72" si="1040">SUM(ET6)</f>
        <v>7</v>
      </c>
      <c r="EU72" s="19">
        <f t="shared" si="1040"/>
        <v>26661</v>
      </c>
      <c r="EV72" s="600">
        <f t="shared" si="1031"/>
        <v>138517</v>
      </c>
      <c r="EW72" s="600">
        <f t="shared" ref="EW72:EX72" si="1041">SUM(EW6)</f>
        <v>-478</v>
      </c>
      <c r="EX72" s="600">
        <f t="shared" si="1041"/>
        <v>138039</v>
      </c>
      <c r="EY72" s="20">
        <f t="shared" ref="EY72:HA72" si="1042">SUM(EY6)</f>
        <v>72876</v>
      </c>
      <c r="EZ72" s="20">
        <f t="shared" ref="EZ72:FA72" si="1043">SUM(EZ6)</f>
        <v>1127</v>
      </c>
      <c r="FA72" s="20">
        <f t="shared" si="1043"/>
        <v>74003</v>
      </c>
      <c r="FB72" s="20">
        <f t="shared" si="1042"/>
        <v>4512</v>
      </c>
      <c r="FC72" s="20">
        <f t="shared" ref="FC72:FD72" si="1044">SUM(FC6)</f>
        <v>-386</v>
      </c>
      <c r="FD72" s="20">
        <f t="shared" si="1044"/>
        <v>4126</v>
      </c>
      <c r="FE72" s="20">
        <f t="shared" si="1042"/>
        <v>2696</v>
      </c>
      <c r="FF72" s="20">
        <f t="shared" ref="FF72:FG72" si="1045">SUM(FF6)</f>
        <v>-23</v>
      </c>
      <c r="FG72" s="20">
        <f t="shared" si="1045"/>
        <v>2673</v>
      </c>
      <c r="FH72" s="20">
        <f t="shared" si="1042"/>
        <v>585128</v>
      </c>
      <c r="FI72" s="20">
        <f t="shared" ref="FI72:FJ72" si="1046">SUM(FI6)</f>
        <v>2201</v>
      </c>
      <c r="FJ72" s="20">
        <f t="shared" si="1046"/>
        <v>587329</v>
      </c>
      <c r="FK72" s="20">
        <f t="shared" si="1042"/>
        <v>5364</v>
      </c>
      <c r="FL72" s="20">
        <f t="shared" ref="FL72:FM72" si="1047">SUM(FL6)</f>
        <v>-46</v>
      </c>
      <c r="FM72" s="20">
        <f t="shared" si="1047"/>
        <v>5318</v>
      </c>
      <c r="FN72" s="20">
        <f t="shared" si="1042"/>
        <v>26011</v>
      </c>
      <c r="FO72" s="20">
        <f t="shared" ref="FO72:FP72" si="1048">SUM(FO6)</f>
        <v>-8</v>
      </c>
      <c r="FP72" s="20">
        <f t="shared" si="1048"/>
        <v>26003</v>
      </c>
      <c r="FQ72" s="20">
        <f t="shared" si="1042"/>
        <v>13707</v>
      </c>
      <c r="FR72" s="20">
        <f t="shared" ref="FR72:FS72" si="1049">SUM(FR6)</f>
        <v>275</v>
      </c>
      <c r="FS72" s="20">
        <f t="shared" si="1049"/>
        <v>13982</v>
      </c>
      <c r="FT72" s="20">
        <f t="shared" si="1042"/>
        <v>8140</v>
      </c>
      <c r="FU72" s="20">
        <f t="shared" ref="FU72:FV72" si="1050">SUM(FU6)</f>
        <v>-50</v>
      </c>
      <c r="FV72" s="20">
        <f t="shared" si="1050"/>
        <v>8090</v>
      </c>
      <c r="FW72" s="20">
        <f t="shared" si="1042"/>
        <v>5785</v>
      </c>
      <c r="FX72" s="20">
        <f t="shared" ref="FX72:FY72" si="1051">SUM(FX6)</f>
        <v>-27</v>
      </c>
      <c r="FY72" s="20">
        <f t="shared" si="1051"/>
        <v>5758</v>
      </c>
      <c r="FZ72" s="20">
        <f t="shared" si="1042"/>
        <v>18247</v>
      </c>
      <c r="GA72" s="20">
        <f t="shared" ref="GA72:GB72" si="1052">SUM(GA6)</f>
        <v>-17</v>
      </c>
      <c r="GB72" s="20">
        <f t="shared" si="1052"/>
        <v>18230</v>
      </c>
      <c r="GC72" s="20">
        <f t="shared" si="1042"/>
        <v>2003</v>
      </c>
      <c r="GD72" s="20">
        <f t="shared" ref="GD72:GE72" si="1053">SUM(GD6)</f>
        <v>-14</v>
      </c>
      <c r="GE72" s="20">
        <f t="shared" si="1053"/>
        <v>1989</v>
      </c>
      <c r="GF72" s="20">
        <f t="shared" si="1042"/>
        <v>4083</v>
      </c>
      <c r="GG72" s="20">
        <f t="shared" ref="GG72:GH72" si="1054">SUM(GG6)</f>
        <v>312</v>
      </c>
      <c r="GH72" s="20">
        <f t="shared" si="1054"/>
        <v>4395</v>
      </c>
      <c r="GI72" s="20">
        <f t="shared" si="1042"/>
        <v>2124</v>
      </c>
      <c r="GJ72" s="20">
        <f t="shared" ref="GJ72:GK72" si="1055">SUM(GJ6)</f>
        <v>-15</v>
      </c>
      <c r="GK72" s="20">
        <f t="shared" si="1055"/>
        <v>2109</v>
      </c>
      <c r="GL72" s="600">
        <f t="shared" si="1042"/>
        <v>750676</v>
      </c>
      <c r="GM72" s="600">
        <f t="shared" ref="GM72:GN72" si="1056">SUM(GM6)</f>
        <v>3329</v>
      </c>
      <c r="GN72" s="600">
        <f t="shared" si="1056"/>
        <v>754005</v>
      </c>
      <c r="GO72" s="20">
        <f t="shared" si="1042"/>
        <v>127123</v>
      </c>
      <c r="GP72" s="20">
        <f t="shared" ref="GP72:GQ72" si="1057">SUM(GP6)</f>
        <v>516</v>
      </c>
      <c r="GQ72" s="20">
        <f t="shared" si="1057"/>
        <v>127639</v>
      </c>
      <c r="GR72" s="20">
        <f t="shared" si="1042"/>
        <v>51951</v>
      </c>
      <c r="GS72" s="20">
        <f t="shared" ref="GS72:GT72" si="1058">SUM(GS6)</f>
        <v>0</v>
      </c>
      <c r="GT72" s="20">
        <f t="shared" si="1058"/>
        <v>51951</v>
      </c>
      <c r="GU72" s="20">
        <f t="shared" si="1042"/>
        <v>128220</v>
      </c>
      <c r="GV72" s="20">
        <f t="shared" ref="GV72:GW72" si="1059">SUM(GV6)</f>
        <v>18052</v>
      </c>
      <c r="GW72" s="20">
        <f t="shared" si="1059"/>
        <v>146272</v>
      </c>
      <c r="GX72" s="20">
        <f t="shared" si="1042"/>
        <v>1057970</v>
      </c>
      <c r="GY72" s="20">
        <f t="shared" ref="GY72:GZ72" si="1060">SUM(GY6)</f>
        <v>21897</v>
      </c>
      <c r="GZ72" s="20">
        <f t="shared" si="1060"/>
        <v>1079867</v>
      </c>
      <c r="HA72" s="20">
        <f t="shared" si="1042"/>
        <v>17725044</v>
      </c>
      <c r="HB72" s="20">
        <f t="shared" ref="HB72:HC72" si="1061">SUM(HB6)</f>
        <v>423720</v>
      </c>
      <c r="HC72" s="20">
        <f t="shared" si="1061"/>
        <v>18148764</v>
      </c>
    </row>
    <row r="73" spans="1:211" x14ac:dyDescent="0.2">
      <c r="B73" s="19">
        <f>SUM(B27)</f>
        <v>0</v>
      </c>
      <c r="C73" s="19">
        <f t="shared" ref="C73:D73" si="1062">SUM(C27)</f>
        <v>0</v>
      </c>
      <c r="D73" s="19">
        <f t="shared" si="1062"/>
        <v>0</v>
      </c>
      <c r="E73" s="19">
        <f t="shared" ref="E73:T73" si="1063">SUM(E27)</f>
        <v>0</v>
      </c>
      <c r="F73" s="19">
        <f t="shared" ref="F73:G73" si="1064">SUM(F27)</f>
        <v>0</v>
      </c>
      <c r="G73" s="19">
        <f t="shared" si="1064"/>
        <v>0</v>
      </c>
      <c r="H73" s="19">
        <f t="shared" si="1063"/>
        <v>0</v>
      </c>
      <c r="I73" s="19">
        <f t="shared" ref="I73:J73" si="1065">SUM(I27)</f>
        <v>0</v>
      </c>
      <c r="J73" s="19">
        <f t="shared" si="1065"/>
        <v>0</v>
      </c>
      <c r="K73" s="19">
        <f t="shared" si="1063"/>
        <v>500</v>
      </c>
      <c r="L73" s="19">
        <f t="shared" ref="L73:M73" si="1066">SUM(L27)</f>
        <v>0</v>
      </c>
      <c r="M73" s="19">
        <f t="shared" si="1066"/>
        <v>500</v>
      </c>
      <c r="N73" s="19">
        <f t="shared" si="1063"/>
        <v>0</v>
      </c>
      <c r="O73" s="19">
        <f t="shared" ref="O73:S73" si="1067">SUM(O27)</f>
        <v>0</v>
      </c>
      <c r="P73" s="19">
        <f t="shared" si="1067"/>
        <v>0</v>
      </c>
      <c r="Q73" s="19">
        <f t="shared" si="1067"/>
        <v>0</v>
      </c>
      <c r="R73" s="19">
        <f t="shared" si="1067"/>
        <v>0</v>
      </c>
      <c r="S73" s="19">
        <f t="shared" si="1067"/>
        <v>0</v>
      </c>
      <c r="T73" s="19">
        <f t="shared" si="1063"/>
        <v>0</v>
      </c>
      <c r="U73" s="19">
        <f t="shared" ref="U73:CF73" si="1068">SUM(U27)</f>
        <v>0</v>
      </c>
      <c r="V73" s="19">
        <f t="shared" si="1068"/>
        <v>0</v>
      </c>
      <c r="W73" s="19">
        <f t="shared" si="1068"/>
        <v>0</v>
      </c>
      <c r="X73" s="19">
        <f t="shared" si="1068"/>
        <v>0</v>
      </c>
      <c r="Y73" s="19">
        <f t="shared" si="1068"/>
        <v>0</v>
      </c>
      <c r="Z73" s="19">
        <f t="shared" si="1068"/>
        <v>2946651</v>
      </c>
      <c r="AA73" s="19">
        <f t="shared" si="1068"/>
        <v>250000</v>
      </c>
      <c r="AB73" s="19">
        <f t="shared" si="1068"/>
        <v>3196651</v>
      </c>
      <c r="AC73" s="19">
        <f t="shared" si="1068"/>
        <v>413738</v>
      </c>
      <c r="AD73" s="19">
        <f t="shared" si="1068"/>
        <v>0</v>
      </c>
      <c r="AE73" s="19">
        <f t="shared" si="1068"/>
        <v>413738</v>
      </c>
      <c r="AF73" s="19">
        <f t="shared" si="1068"/>
        <v>0</v>
      </c>
      <c r="AG73" s="19">
        <f t="shared" si="1068"/>
        <v>0</v>
      </c>
      <c r="AH73" s="19">
        <f t="shared" si="1068"/>
        <v>0</v>
      </c>
      <c r="AI73" s="19">
        <f t="shared" si="1068"/>
        <v>0</v>
      </c>
      <c r="AJ73" s="19">
        <f t="shared" si="1068"/>
        <v>1000</v>
      </c>
      <c r="AK73" s="19">
        <f t="shared" si="1068"/>
        <v>1000</v>
      </c>
      <c r="AL73" s="19">
        <f t="shared" si="1068"/>
        <v>0</v>
      </c>
      <c r="AM73" s="19">
        <f t="shared" si="1068"/>
        <v>0</v>
      </c>
      <c r="AN73" s="19">
        <f t="shared" si="1068"/>
        <v>0</v>
      </c>
      <c r="AO73" s="19">
        <f t="shared" si="1068"/>
        <v>0</v>
      </c>
      <c r="AP73" s="19">
        <f t="shared" si="1068"/>
        <v>0</v>
      </c>
      <c r="AQ73" s="19">
        <f t="shared" si="1068"/>
        <v>0</v>
      </c>
      <c r="AR73" s="19">
        <f t="shared" si="1068"/>
        <v>0</v>
      </c>
      <c r="AS73" s="19">
        <f t="shared" si="1068"/>
        <v>0</v>
      </c>
      <c r="AT73" s="19">
        <f t="shared" si="1068"/>
        <v>0</v>
      </c>
      <c r="AU73" s="19">
        <f t="shared" si="1068"/>
        <v>0</v>
      </c>
      <c r="AV73" s="19">
        <f t="shared" si="1068"/>
        <v>0</v>
      </c>
      <c r="AW73" s="19">
        <f t="shared" si="1068"/>
        <v>0</v>
      </c>
      <c r="AX73" s="19">
        <f t="shared" si="1068"/>
        <v>0</v>
      </c>
      <c r="AY73" s="19">
        <f t="shared" si="1068"/>
        <v>0</v>
      </c>
      <c r="AZ73" s="19">
        <f t="shared" si="1068"/>
        <v>0</v>
      </c>
      <c r="BA73" s="19">
        <f t="shared" si="1068"/>
        <v>0</v>
      </c>
      <c r="BB73" s="19">
        <f t="shared" si="1068"/>
        <v>0</v>
      </c>
      <c r="BC73" s="19">
        <f t="shared" si="1068"/>
        <v>0</v>
      </c>
      <c r="BD73" s="19">
        <f t="shared" si="1068"/>
        <v>0</v>
      </c>
      <c r="BE73" s="19">
        <f t="shared" si="1068"/>
        <v>0</v>
      </c>
      <c r="BF73" s="19">
        <f t="shared" si="1068"/>
        <v>0</v>
      </c>
      <c r="BG73" s="19">
        <f t="shared" si="1068"/>
        <v>0</v>
      </c>
      <c r="BH73" s="19">
        <f t="shared" si="1068"/>
        <v>0</v>
      </c>
      <c r="BI73" s="19">
        <f t="shared" si="1068"/>
        <v>0</v>
      </c>
      <c r="BJ73" s="19">
        <f t="shared" si="1068"/>
        <v>0</v>
      </c>
      <c r="BK73" s="19">
        <f t="shared" si="1068"/>
        <v>0</v>
      </c>
      <c r="BL73" s="19">
        <f t="shared" si="1068"/>
        <v>0</v>
      </c>
      <c r="BM73" s="19">
        <f t="shared" si="1068"/>
        <v>9000</v>
      </c>
      <c r="BN73" s="19">
        <f t="shared" si="1068"/>
        <v>0</v>
      </c>
      <c r="BO73" s="19">
        <f t="shared" si="1068"/>
        <v>9000</v>
      </c>
      <c r="BP73" s="19">
        <f t="shared" si="1068"/>
        <v>170877</v>
      </c>
      <c r="BQ73" s="19">
        <f t="shared" si="1068"/>
        <v>0</v>
      </c>
      <c r="BR73" s="19">
        <f t="shared" si="1068"/>
        <v>170877</v>
      </c>
      <c r="BS73" s="19">
        <f t="shared" si="1068"/>
        <v>65914</v>
      </c>
      <c r="BT73" s="19">
        <f t="shared" si="1068"/>
        <v>0</v>
      </c>
      <c r="BU73" s="19">
        <f t="shared" si="1068"/>
        <v>65914</v>
      </c>
      <c r="BV73" s="19">
        <f t="shared" si="1068"/>
        <v>0</v>
      </c>
      <c r="BW73" s="19">
        <f t="shared" si="1068"/>
        <v>0</v>
      </c>
      <c r="BX73" s="19">
        <f t="shared" si="1068"/>
        <v>0</v>
      </c>
      <c r="BY73" s="19">
        <f t="shared" si="1068"/>
        <v>6964</v>
      </c>
      <c r="BZ73" s="19">
        <f t="shared" si="1068"/>
        <v>0</v>
      </c>
      <c r="CA73" s="19">
        <f t="shared" si="1068"/>
        <v>6964</v>
      </c>
      <c r="CB73" s="19">
        <f t="shared" si="1068"/>
        <v>0</v>
      </c>
      <c r="CC73" s="19">
        <f t="shared" si="1068"/>
        <v>0</v>
      </c>
      <c r="CD73" s="19">
        <f t="shared" si="1068"/>
        <v>0</v>
      </c>
      <c r="CE73" s="19">
        <f t="shared" si="1068"/>
        <v>2399449</v>
      </c>
      <c r="CF73" s="19">
        <f t="shared" si="1068"/>
        <v>-29101</v>
      </c>
      <c r="CG73" s="19">
        <f t="shared" ref="CG73:DQ73" si="1069">SUM(CG27)</f>
        <v>2370348</v>
      </c>
      <c r="CH73" s="19">
        <f t="shared" si="1069"/>
        <v>0</v>
      </c>
      <c r="CI73" s="19">
        <f t="shared" si="1069"/>
        <v>0</v>
      </c>
      <c r="CJ73" s="19">
        <f t="shared" si="1069"/>
        <v>0</v>
      </c>
      <c r="CK73" s="19">
        <f t="shared" si="1069"/>
        <v>0</v>
      </c>
      <c r="CL73" s="19">
        <f t="shared" si="1069"/>
        <v>0</v>
      </c>
      <c r="CM73" s="19">
        <f t="shared" si="1069"/>
        <v>0</v>
      </c>
      <c r="CN73" s="19">
        <f t="shared" si="1069"/>
        <v>429169</v>
      </c>
      <c r="CO73" s="19">
        <f t="shared" si="1069"/>
        <v>0</v>
      </c>
      <c r="CP73" s="19">
        <f t="shared" si="1069"/>
        <v>429169</v>
      </c>
      <c r="CQ73" s="19">
        <f t="shared" si="1069"/>
        <v>0</v>
      </c>
      <c r="CR73" s="19">
        <f t="shared" si="1069"/>
        <v>0</v>
      </c>
      <c r="CS73" s="19">
        <f t="shared" si="1069"/>
        <v>0</v>
      </c>
      <c r="CT73" s="19">
        <f t="shared" si="1069"/>
        <v>0</v>
      </c>
      <c r="CU73" s="19">
        <f t="shared" si="1069"/>
        <v>0</v>
      </c>
      <c r="CV73" s="19">
        <f t="shared" si="1069"/>
        <v>0</v>
      </c>
      <c r="CW73" s="19">
        <f t="shared" si="1069"/>
        <v>0</v>
      </c>
      <c r="CX73" s="19">
        <f t="shared" si="1069"/>
        <v>0</v>
      </c>
      <c r="CY73" s="19">
        <f t="shared" si="1069"/>
        <v>0</v>
      </c>
      <c r="CZ73" s="19">
        <f t="shared" si="1069"/>
        <v>0</v>
      </c>
      <c r="DA73" s="19">
        <f t="shared" si="1069"/>
        <v>0</v>
      </c>
      <c r="DB73" s="19">
        <f t="shared" si="1069"/>
        <v>0</v>
      </c>
      <c r="DC73" s="19">
        <f t="shared" si="1069"/>
        <v>240000</v>
      </c>
      <c r="DD73" s="19">
        <f t="shared" si="1069"/>
        <v>0</v>
      </c>
      <c r="DE73" s="19">
        <f t="shared" si="1069"/>
        <v>240000</v>
      </c>
      <c r="DF73" s="19">
        <f t="shared" si="1069"/>
        <v>0</v>
      </c>
      <c r="DG73" s="19">
        <f t="shared" si="1069"/>
        <v>0</v>
      </c>
      <c r="DH73" s="19">
        <f t="shared" si="1069"/>
        <v>0</v>
      </c>
      <c r="DI73" s="19">
        <f t="shared" si="1069"/>
        <v>0</v>
      </c>
      <c r="DJ73" s="19">
        <f t="shared" si="1069"/>
        <v>11289</v>
      </c>
      <c r="DK73" s="19">
        <f t="shared" si="1069"/>
        <v>11289</v>
      </c>
      <c r="DL73" s="19">
        <f t="shared" si="1069"/>
        <v>0</v>
      </c>
      <c r="DM73" s="19">
        <f t="shared" si="1069"/>
        <v>0</v>
      </c>
      <c r="DN73" s="19">
        <f t="shared" si="1069"/>
        <v>0</v>
      </c>
      <c r="DO73" s="19">
        <f t="shared" si="1069"/>
        <v>25897</v>
      </c>
      <c r="DP73" s="19">
        <f t="shared" si="1069"/>
        <v>0</v>
      </c>
      <c r="DQ73" s="19">
        <f t="shared" si="1069"/>
        <v>25897</v>
      </c>
      <c r="DR73" s="600">
        <f>SUM(DR27)</f>
        <v>6708159</v>
      </c>
      <c r="DS73" s="600">
        <f t="shared" ref="DS73:DT73" si="1070">SUM(DS27)</f>
        <v>233188</v>
      </c>
      <c r="DT73" s="600">
        <f t="shared" si="1070"/>
        <v>6941347</v>
      </c>
      <c r="DU73" s="19">
        <f t="shared" ref="DU73:EV73" si="1071">SUM(DU27)</f>
        <v>0</v>
      </c>
      <c r="DV73" s="19">
        <f t="shared" ref="DV73:DW73" si="1072">SUM(DV27)</f>
        <v>0</v>
      </c>
      <c r="DW73" s="19">
        <f t="shared" si="1072"/>
        <v>0</v>
      </c>
      <c r="DX73" s="19">
        <f t="shared" si="1071"/>
        <v>0</v>
      </c>
      <c r="DY73" s="19">
        <f t="shared" ref="DY73:DZ73" si="1073">SUM(DY27)</f>
        <v>0</v>
      </c>
      <c r="DZ73" s="19">
        <f t="shared" si="1073"/>
        <v>0</v>
      </c>
      <c r="EA73" s="19">
        <f t="shared" si="1071"/>
        <v>0</v>
      </c>
      <c r="EB73" s="19">
        <f t="shared" ref="EB73:EC73" si="1074">SUM(EB27)</f>
        <v>0</v>
      </c>
      <c r="EC73" s="19">
        <f t="shared" si="1074"/>
        <v>0</v>
      </c>
      <c r="ED73" s="19">
        <f t="shared" si="1071"/>
        <v>11419</v>
      </c>
      <c r="EE73" s="19">
        <f t="shared" ref="EE73:EF73" si="1075">SUM(EE27)</f>
        <v>0</v>
      </c>
      <c r="EF73" s="19">
        <f t="shared" si="1075"/>
        <v>11419</v>
      </c>
      <c r="EG73" s="19">
        <f t="shared" si="1071"/>
        <v>0</v>
      </c>
      <c r="EH73" s="19">
        <f t="shared" ref="EH73:EI73" si="1076">SUM(EH27)</f>
        <v>0</v>
      </c>
      <c r="EI73" s="19">
        <f t="shared" si="1076"/>
        <v>0</v>
      </c>
      <c r="EJ73" s="19">
        <f t="shared" si="1071"/>
        <v>23407</v>
      </c>
      <c r="EK73" s="19">
        <f t="shared" ref="EK73:EL73" si="1077">SUM(EK27)</f>
        <v>0</v>
      </c>
      <c r="EL73" s="19">
        <f t="shared" si="1077"/>
        <v>23407</v>
      </c>
      <c r="EM73" s="19">
        <f t="shared" si="1071"/>
        <v>0</v>
      </c>
      <c r="EN73" s="19">
        <f t="shared" ref="EN73:EO73" si="1078">SUM(EN27)</f>
        <v>0</v>
      </c>
      <c r="EO73" s="19">
        <f t="shared" si="1078"/>
        <v>0</v>
      </c>
      <c r="EP73" s="19">
        <f t="shared" si="1071"/>
        <v>77037</v>
      </c>
      <c r="EQ73" s="19">
        <f t="shared" ref="EQ73:ER73" si="1079">SUM(EQ27)</f>
        <v>-485</v>
      </c>
      <c r="ER73" s="19">
        <f t="shared" si="1079"/>
        <v>76552</v>
      </c>
      <c r="ES73" s="19">
        <f t="shared" si="1071"/>
        <v>26654</v>
      </c>
      <c r="ET73" s="19">
        <f t="shared" ref="ET73:EU73" si="1080">SUM(ET27)</f>
        <v>7</v>
      </c>
      <c r="EU73" s="19">
        <f t="shared" si="1080"/>
        <v>26661</v>
      </c>
      <c r="EV73" s="600">
        <f t="shared" si="1071"/>
        <v>138517</v>
      </c>
      <c r="EW73" s="600">
        <f t="shared" ref="EW73:EX73" si="1081">SUM(EW27)</f>
        <v>-478</v>
      </c>
      <c r="EX73" s="600">
        <f t="shared" si="1081"/>
        <v>138039</v>
      </c>
      <c r="EY73" s="20">
        <f t="shared" ref="EY73:HA73" si="1082">SUM(EY27)</f>
        <v>72876</v>
      </c>
      <c r="EZ73" s="20">
        <f t="shared" ref="EZ73:FA73" si="1083">SUM(EZ27)</f>
        <v>1127</v>
      </c>
      <c r="FA73" s="20">
        <f t="shared" si="1083"/>
        <v>74003</v>
      </c>
      <c r="FB73" s="20">
        <f t="shared" si="1082"/>
        <v>4512</v>
      </c>
      <c r="FC73" s="20">
        <f t="shared" ref="FC73:FD73" si="1084">SUM(FC27)</f>
        <v>-386</v>
      </c>
      <c r="FD73" s="20">
        <f t="shared" si="1084"/>
        <v>4126</v>
      </c>
      <c r="FE73" s="20">
        <f t="shared" si="1082"/>
        <v>2696</v>
      </c>
      <c r="FF73" s="20">
        <f t="shared" ref="FF73:FG73" si="1085">SUM(FF27)</f>
        <v>-23</v>
      </c>
      <c r="FG73" s="20">
        <f t="shared" si="1085"/>
        <v>2673</v>
      </c>
      <c r="FH73" s="20">
        <f t="shared" si="1082"/>
        <v>585128</v>
      </c>
      <c r="FI73" s="20">
        <f t="shared" ref="FI73:FJ73" si="1086">SUM(FI27)</f>
        <v>2201</v>
      </c>
      <c r="FJ73" s="20">
        <f t="shared" si="1086"/>
        <v>587329</v>
      </c>
      <c r="FK73" s="20">
        <f t="shared" si="1082"/>
        <v>5364</v>
      </c>
      <c r="FL73" s="20">
        <f t="shared" ref="FL73:FM73" si="1087">SUM(FL27)</f>
        <v>-46</v>
      </c>
      <c r="FM73" s="20">
        <f t="shared" si="1087"/>
        <v>5318</v>
      </c>
      <c r="FN73" s="20">
        <f t="shared" si="1082"/>
        <v>26011</v>
      </c>
      <c r="FO73" s="20">
        <f t="shared" ref="FO73:FP73" si="1088">SUM(FO27)</f>
        <v>-8</v>
      </c>
      <c r="FP73" s="20">
        <f t="shared" si="1088"/>
        <v>26003</v>
      </c>
      <c r="FQ73" s="20">
        <f t="shared" si="1082"/>
        <v>13707</v>
      </c>
      <c r="FR73" s="20">
        <f t="shared" ref="FR73:FS73" si="1089">SUM(FR27)</f>
        <v>275</v>
      </c>
      <c r="FS73" s="20">
        <f t="shared" si="1089"/>
        <v>13982</v>
      </c>
      <c r="FT73" s="20">
        <f t="shared" si="1082"/>
        <v>8140</v>
      </c>
      <c r="FU73" s="20">
        <f t="shared" ref="FU73:FV73" si="1090">SUM(FU27)</f>
        <v>-50</v>
      </c>
      <c r="FV73" s="20">
        <f t="shared" si="1090"/>
        <v>8090</v>
      </c>
      <c r="FW73" s="20">
        <f t="shared" si="1082"/>
        <v>5785</v>
      </c>
      <c r="FX73" s="20">
        <f t="shared" ref="FX73:FY73" si="1091">SUM(FX27)</f>
        <v>-27</v>
      </c>
      <c r="FY73" s="20">
        <f t="shared" si="1091"/>
        <v>5758</v>
      </c>
      <c r="FZ73" s="20">
        <f t="shared" si="1082"/>
        <v>18247</v>
      </c>
      <c r="GA73" s="20">
        <f t="shared" ref="GA73:GB73" si="1092">SUM(GA27)</f>
        <v>-17</v>
      </c>
      <c r="GB73" s="20">
        <f t="shared" si="1092"/>
        <v>18230</v>
      </c>
      <c r="GC73" s="20">
        <f t="shared" si="1082"/>
        <v>2003</v>
      </c>
      <c r="GD73" s="20">
        <f t="shared" ref="GD73:GE73" si="1093">SUM(GD27)</f>
        <v>-14</v>
      </c>
      <c r="GE73" s="20">
        <f t="shared" si="1093"/>
        <v>1989</v>
      </c>
      <c r="GF73" s="20">
        <f t="shared" si="1082"/>
        <v>4083</v>
      </c>
      <c r="GG73" s="20">
        <f t="shared" ref="GG73:GH73" si="1094">SUM(GG27)</f>
        <v>312</v>
      </c>
      <c r="GH73" s="20">
        <f t="shared" si="1094"/>
        <v>4395</v>
      </c>
      <c r="GI73" s="20">
        <f t="shared" si="1082"/>
        <v>2124</v>
      </c>
      <c r="GJ73" s="20">
        <f t="shared" ref="GJ73:GK73" si="1095">SUM(GJ27)</f>
        <v>-15</v>
      </c>
      <c r="GK73" s="20">
        <f t="shared" si="1095"/>
        <v>2109</v>
      </c>
      <c r="GL73" s="600">
        <f t="shared" si="1082"/>
        <v>750676</v>
      </c>
      <c r="GM73" s="600">
        <f t="shared" ref="GM73:GN73" si="1096">SUM(GM27)</f>
        <v>3329</v>
      </c>
      <c r="GN73" s="600">
        <f t="shared" si="1096"/>
        <v>754005</v>
      </c>
      <c r="GO73" s="20">
        <f t="shared" si="1082"/>
        <v>127123</v>
      </c>
      <c r="GP73" s="20">
        <f t="shared" ref="GP73:GQ73" si="1097">SUM(GP27)</f>
        <v>516</v>
      </c>
      <c r="GQ73" s="20">
        <f t="shared" si="1097"/>
        <v>127639</v>
      </c>
      <c r="GR73" s="20">
        <f t="shared" si="1082"/>
        <v>51951</v>
      </c>
      <c r="GS73" s="20">
        <f t="shared" ref="GS73:GT73" si="1098">SUM(GS27)</f>
        <v>0</v>
      </c>
      <c r="GT73" s="20">
        <f t="shared" si="1098"/>
        <v>51951</v>
      </c>
      <c r="GU73" s="20">
        <f t="shared" si="1082"/>
        <v>128220</v>
      </c>
      <c r="GV73" s="20">
        <f t="shared" ref="GV73:GW73" si="1099">SUM(GV27)</f>
        <v>18052</v>
      </c>
      <c r="GW73" s="20">
        <f t="shared" si="1099"/>
        <v>146272</v>
      </c>
      <c r="GX73" s="20">
        <f t="shared" si="1082"/>
        <v>1057970</v>
      </c>
      <c r="GY73" s="20">
        <f t="shared" ref="GY73:GZ73" si="1100">SUM(GY27)</f>
        <v>21897</v>
      </c>
      <c r="GZ73" s="20">
        <f t="shared" si="1100"/>
        <v>1079867</v>
      </c>
      <c r="HA73" s="20">
        <f t="shared" si="1082"/>
        <v>7904646</v>
      </c>
      <c r="HB73" s="20">
        <f t="shared" ref="HB73:HC73" si="1101">SUM(HB27)</f>
        <v>254607</v>
      </c>
      <c r="HC73" s="20">
        <f t="shared" si="1101"/>
        <v>8159253</v>
      </c>
    </row>
    <row r="74" spans="1:211" x14ac:dyDescent="0.2">
      <c r="B74" s="20">
        <f>SUM(B72-B73)</f>
        <v>124110</v>
      </c>
      <c r="C74" s="20">
        <f t="shared" ref="C74:D74" si="1102">SUM(C72-C73)</f>
        <v>1711</v>
      </c>
      <c r="D74" s="20">
        <f t="shared" si="1102"/>
        <v>125821</v>
      </c>
      <c r="E74" s="20">
        <f t="shared" ref="E74:DR74" si="1103">SUM(E72-E73)</f>
        <v>93</v>
      </c>
      <c r="F74" s="20">
        <f t="shared" ref="F74:G74" si="1104">SUM(F72-F73)</f>
        <v>0</v>
      </c>
      <c r="G74" s="20">
        <f t="shared" si="1104"/>
        <v>93</v>
      </c>
      <c r="H74" s="20">
        <f t="shared" si="1103"/>
        <v>3633</v>
      </c>
      <c r="I74" s="20">
        <f t="shared" ref="I74:J74" si="1105">SUM(I72-I73)</f>
        <v>0</v>
      </c>
      <c r="J74" s="20">
        <f t="shared" si="1105"/>
        <v>3633</v>
      </c>
      <c r="K74" s="20">
        <f t="shared" si="1103"/>
        <v>6332</v>
      </c>
      <c r="L74" s="20">
        <f t="shared" ref="L74:M74" si="1106">SUM(L72-L73)</f>
        <v>0</v>
      </c>
      <c r="M74" s="20">
        <f t="shared" si="1106"/>
        <v>6332</v>
      </c>
      <c r="N74" s="20">
        <f t="shared" si="1103"/>
        <v>302230</v>
      </c>
      <c r="O74" s="20">
        <f t="shared" ref="O74:S74" si="1107">SUM(O72-O73)</f>
        <v>35737</v>
      </c>
      <c r="P74" s="20">
        <f t="shared" si="1107"/>
        <v>337967</v>
      </c>
      <c r="Q74" s="20">
        <f t="shared" si="1107"/>
        <v>159510</v>
      </c>
      <c r="R74" s="20">
        <f t="shared" si="1107"/>
        <v>-18944</v>
      </c>
      <c r="S74" s="20">
        <f t="shared" si="1107"/>
        <v>140566</v>
      </c>
      <c r="T74" s="20">
        <f t="shared" si="1103"/>
        <v>944571</v>
      </c>
      <c r="U74" s="20">
        <f t="shared" ref="U74:CF74" si="1108">SUM(U72-U73)</f>
        <v>-20643</v>
      </c>
      <c r="V74" s="20">
        <f t="shared" si="1108"/>
        <v>923928</v>
      </c>
      <c r="W74" s="20">
        <f t="shared" si="1108"/>
        <v>0</v>
      </c>
      <c r="X74" s="20">
        <f t="shared" si="1108"/>
        <v>0</v>
      </c>
      <c r="Y74" s="20">
        <f t="shared" si="1108"/>
        <v>0</v>
      </c>
      <c r="Z74" s="20">
        <f t="shared" si="1108"/>
        <v>-2382263</v>
      </c>
      <c r="AA74" s="20">
        <f t="shared" si="1108"/>
        <v>-230493</v>
      </c>
      <c r="AB74" s="20">
        <f t="shared" si="1108"/>
        <v>-2612756</v>
      </c>
      <c r="AC74" s="20">
        <f t="shared" si="1108"/>
        <v>-358067</v>
      </c>
      <c r="AD74" s="20">
        <f t="shared" si="1108"/>
        <v>0</v>
      </c>
      <c r="AE74" s="20">
        <f t="shared" si="1108"/>
        <v>-358067</v>
      </c>
      <c r="AF74" s="20">
        <f t="shared" si="1108"/>
        <v>3850</v>
      </c>
      <c r="AG74" s="20">
        <f t="shared" si="1108"/>
        <v>0</v>
      </c>
      <c r="AH74" s="20">
        <f t="shared" si="1108"/>
        <v>3850</v>
      </c>
      <c r="AI74" s="20">
        <f t="shared" si="1108"/>
        <v>14789</v>
      </c>
      <c r="AJ74" s="20">
        <f t="shared" si="1108"/>
        <v>0</v>
      </c>
      <c r="AK74" s="20">
        <f t="shared" si="1108"/>
        <v>14789</v>
      </c>
      <c r="AL74" s="20">
        <f t="shared" si="1108"/>
        <v>76450</v>
      </c>
      <c r="AM74" s="20">
        <f t="shared" si="1108"/>
        <v>0</v>
      </c>
      <c r="AN74" s="20">
        <f t="shared" si="1108"/>
        <v>76450</v>
      </c>
      <c r="AO74" s="20">
        <f t="shared" si="1108"/>
        <v>15591</v>
      </c>
      <c r="AP74" s="20">
        <f t="shared" si="1108"/>
        <v>0</v>
      </c>
      <c r="AQ74" s="20">
        <f t="shared" si="1108"/>
        <v>15591</v>
      </c>
      <c r="AR74" s="20">
        <f t="shared" si="1108"/>
        <v>15000</v>
      </c>
      <c r="AS74" s="20">
        <f t="shared" si="1108"/>
        <v>-7500</v>
      </c>
      <c r="AT74" s="20">
        <f t="shared" si="1108"/>
        <v>7500</v>
      </c>
      <c r="AU74" s="20">
        <f t="shared" si="1108"/>
        <v>67950</v>
      </c>
      <c r="AV74" s="20">
        <f t="shared" si="1108"/>
        <v>0</v>
      </c>
      <c r="AW74" s="20">
        <f t="shared" si="1108"/>
        <v>67950</v>
      </c>
      <c r="AX74" s="20">
        <f t="shared" si="1108"/>
        <v>2520</v>
      </c>
      <c r="AY74" s="20">
        <f t="shared" si="1108"/>
        <v>0</v>
      </c>
      <c r="AZ74" s="20">
        <f t="shared" si="1108"/>
        <v>2520</v>
      </c>
      <c r="BA74" s="20">
        <f t="shared" si="1108"/>
        <v>26537</v>
      </c>
      <c r="BB74" s="20">
        <f t="shared" si="1108"/>
        <v>0</v>
      </c>
      <c r="BC74" s="20">
        <f t="shared" si="1108"/>
        <v>26537</v>
      </c>
      <c r="BD74" s="20">
        <f t="shared" si="1108"/>
        <v>0</v>
      </c>
      <c r="BE74" s="20">
        <f t="shared" si="1108"/>
        <v>0</v>
      </c>
      <c r="BF74" s="20">
        <f t="shared" si="1108"/>
        <v>0</v>
      </c>
      <c r="BG74" s="20">
        <f t="shared" si="1108"/>
        <v>11397</v>
      </c>
      <c r="BH74" s="20">
        <f t="shared" si="1108"/>
        <v>0</v>
      </c>
      <c r="BI74" s="20">
        <f t="shared" si="1108"/>
        <v>11397</v>
      </c>
      <c r="BJ74" s="20">
        <f t="shared" si="1108"/>
        <v>0</v>
      </c>
      <c r="BK74" s="20">
        <f t="shared" si="1108"/>
        <v>0</v>
      </c>
      <c r="BL74" s="20">
        <f t="shared" si="1108"/>
        <v>0</v>
      </c>
      <c r="BM74" s="20">
        <f t="shared" si="1108"/>
        <v>24126</v>
      </c>
      <c r="BN74" s="20">
        <f t="shared" si="1108"/>
        <v>521</v>
      </c>
      <c r="BO74" s="20">
        <f t="shared" si="1108"/>
        <v>24647</v>
      </c>
      <c r="BP74" s="20">
        <f t="shared" si="1108"/>
        <v>3855680</v>
      </c>
      <c r="BQ74" s="20">
        <f t="shared" si="1108"/>
        <v>338679</v>
      </c>
      <c r="BR74" s="20">
        <f t="shared" si="1108"/>
        <v>4194359</v>
      </c>
      <c r="BS74" s="20">
        <f t="shared" si="1108"/>
        <v>73038</v>
      </c>
      <c r="BT74" s="20">
        <f t="shared" si="1108"/>
        <v>4235</v>
      </c>
      <c r="BU74" s="20">
        <f t="shared" si="1108"/>
        <v>77273</v>
      </c>
      <c r="BV74" s="20">
        <f t="shared" si="1108"/>
        <v>0</v>
      </c>
      <c r="BW74" s="20">
        <f t="shared" si="1108"/>
        <v>0</v>
      </c>
      <c r="BX74" s="20">
        <f t="shared" si="1108"/>
        <v>0</v>
      </c>
      <c r="BY74" s="20">
        <f t="shared" si="1108"/>
        <v>297707</v>
      </c>
      <c r="BZ74" s="20">
        <f t="shared" si="1108"/>
        <v>68599</v>
      </c>
      <c r="CA74" s="20">
        <f t="shared" si="1108"/>
        <v>366306</v>
      </c>
      <c r="CB74" s="20">
        <f t="shared" si="1108"/>
        <v>0</v>
      </c>
      <c r="CC74" s="20">
        <f t="shared" si="1108"/>
        <v>0</v>
      </c>
      <c r="CD74" s="20">
        <f t="shared" si="1108"/>
        <v>0</v>
      </c>
      <c r="CE74" s="20">
        <f t="shared" si="1108"/>
        <v>-909138</v>
      </c>
      <c r="CF74" s="20">
        <f t="shared" si="1108"/>
        <v>71</v>
      </c>
      <c r="CG74" s="20">
        <f t="shared" ref="CG74:DQ74" si="1109">SUM(CG72-CG73)</f>
        <v>-909067</v>
      </c>
      <c r="CH74" s="20">
        <f t="shared" si="1109"/>
        <v>563273</v>
      </c>
      <c r="CI74" s="20">
        <f t="shared" si="1109"/>
        <v>0</v>
      </c>
      <c r="CJ74" s="20">
        <f t="shared" si="1109"/>
        <v>563273</v>
      </c>
      <c r="CK74" s="20">
        <f t="shared" si="1109"/>
        <v>1647502</v>
      </c>
      <c r="CL74" s="20">
        <f t="shared" si="1109"/>
        <v>-73811</v>
      </c>
      <c r="CM74" s="20">
        <f t="shared" si="1109"/>
        <v>1573691</v>
      </c>
      <c r="CN74" s="20">
        <f t="shared" si="1109"/>
        <v>592855</v>
      </c>
      <c r="CO74" s="20">
        <f t="shared" si="1109"/>
        <v>30627</v>
      </c>
      <c r="CP74" s="20">
        <f t="shared" si="1109"/>
        <v>623482</v>
      </c>
      <c r="CQ74" s="20">
        <f t="shared" si="1109"/>
        <v>0</v>
      </c>
      <c r="CR74" s="20">
        <f t="shared" si="1109"/>
        <v>0</v>
      </c>
      <c r="CS74" s="20">
        <f t="shared" si="1109"/>
        <v>0</v>
      </c>
      <c r="CT74" s="20">
        <f t="shared" si="1109"/>
        <v>1000</v>
      </c>
      <c r="CU74" s="20">
        <f t="shared" si="1109"/>
        <v>0</v>
      </c>
      <c r="CV74" s="20">
        <f t="shared" si="1109"/>
        <v>1000</v>
      </c>
      <c r="CW74" s="20">
        <f t="shared" si="1109"/>
        <v>2500</v>
      </c>
      <c r="CX74" s="20">
        <f t="shared" si="1109"/>
        <v>0</v>
      </c>
      <c r="CY74" s="20">
        <f t="shared" si="1109"/>
        <v>2500</v>
      </c>
      <c r="CZ74" s="20">
        <f t="shared" si="1109"/>
        <v>286245</v>
      </c>
      <c r="DA74" s="20">
        <f t="shared" si="1109"/>
        <v>7386</v>
      </c>
      <c r="DB74" s="20">
        <f t="shared" si="1109"/>
        <v>293631</v>
      </c>
      <c r="DC74" s="20">
        <f t="shared" si="1109"/>
        <v>3060000</v>
      </c>
      <c r="DD74" s="20">
        <f t="shared" si="1109"/>
        <v>54523</v>
      </c>
      <c r="DE74" s="20">
        <f t="shared" si="1109"/>
        <v>3114523</v>
      </c>
      <c r="DF74" s="20">
        <f t="shared" si="1109"/>
        <v>221182</v>
      </c>
      <c r="DG74" s="20">
        <f t="shared" si="1109"/>
        <v>0</v>
      </c>
      <c r="DH74" s="20">
        <f t="shared" si="1109"/>
        <v>221182</v>
      </c>
      <c r="DI74" s="20">
        <f t="shared" si="1109"/>
        <v>43926</v>
      </c>
      <c r="DJ74" s="20">
        <f t="shared" si="1109"/>
        <v>-10391</v>
      </c>
      <c r="DK74" s="20">
        <f t="shared" si="1109"/>
        <v>33535</v>
      </c>
      <c r="DL74" s="20">
        <f t="shared" si="1109"/>
        <v>144080</v>
      </c>
      <c r="DM74" s="20">
        <f t="shared" si="1109"/>
        <v>-11194</v>
      </c>
      <c r="DN74" s="20">
        <f t="shared" si="1109"/>
        <v>132886</v>
      </c>
      <c r="DO74" s="20">
        <f t="shared" si="1109"/>
        <v>882189</v>
      </c>
      <c r="DP74" s="20">
        <f t="shared" si="1109"/>
        <v>0</v>
      </c>
      <c r="DQ74" s="20">
        <f t="shared" si="1109"/>
        <v>882189</v>
      </c>
      <c r="DR74" s="600">
        <f t="shared" si="1103"/>
        <v>9820398</v>
      </c>
      <c r="DS74" s="600">
        <f t="shared" ref="DS74:DT74" si="1110">SUM(DS72-DS73)</f>
        <v>169113</v>
      </c>
      <c r="DT74" s="600">
        <f t="shared" si="1110"/>
        <v>9989511</v>
      </c>
      <c r="DU74" s="19">
        <f t="shared" ref="DU74:HA74" si="1111">SUM(DU72-DU73)</f>
        <v>0</v>
      </c>
      <c r="DV74" s="19">
        <f t="shared" ref="DV74:DW74" si="1112">SUM(DV72-DV73)</f>
        <v>0</v>
      </c>
      <c r="DW74" s="19">
        <f t="shared" si="1112"/>
        <v>0</v>
      </c>
      <c r="DX74" s="19">
        <f t="shared" si="1111"/>
        <v>0</v>
      </c>
      <c r="DY74" s="19">
        <f t="shared" ref="DY74:DZ74" si="1113">SUM(DY72-DY73)</f>
        <v>0</v>
      </c>
      <c r="DZ74" s="19">
        <f t="shared" si="1113"/>
        <v>0</v>
      </c>
      <c r="EA74" s="19">
        <f t="shared" si="1111"/>
        <v>0</v>
      </c>
      <c r="EB74" s="19">
        <f t="shared" ref="EB74:EC74" si="1114">SUM(EB72-EB73)</f>
        <v>0</v>
      </c>
      <c r="EC74" s="19">
        <f t="shared" si="1114"/>
        <v>0</v>
      </c>
      <c r="ED74" s="19">
        <f t="shared" si="1111"/>
        <v>0</v>
      </c>
      <c r="EE74" s="19">
        <f t="shared" ref="EE74:EF74" si="1115">SUM(EE72-EE73)</f>
        <v>0</v>
      </c>
      <c r="EF74" s="19">
        <f t="shared" si="1115"/>
        <v>0</v>
      </c>
      <c r="EG74" s="19">
        <f t="shared" si="1111"/>
        <v>0</v>
      </c>
      <c r="EH74" s="19">
        <f t="shared" ref="EH74:EI74" si="1116">SUM(EH72-EH73)</f>
        <v>0</v>
      </c>
      <c r="EI74" s="19">
        <f t="shared" si="1116"/>
        <v>0</v>
      </c>
      <c r="EJ74" s="19">
        <f t="shared" si="1111"/>
        <v>0</v>
      </c>
      <c r="EK74" s="19">
        <f t="shared" ref="EK74:EL74" si="1117">SUM(EK72-EK73)</f>
        <v>0</v>
      </c>
      <c r="EL74" s="19">
        <f t="shared" si="1117"/>
        <v>0</v>
      </c>
      <c r="EM74" s="19">
        <f t="shared" si="1111"/>
        <v>0</v>
      </c>
      <c r="EN74" s="19">
        <f t="shared" ref="EN74:EO74" si="1118">SUM(EN72-EN73)</f>
        <v>0</v>
      </c>
      <c r="EO74" s="19">
        <f t="shared" si="1118"/>
        <v>0</v>
      </c>
      <c r="EP74" s="19">
        <f t="shared" si="1111"/>
        <v>0</v>
      </c>
      <c r="EQ74" s="19">
        <f t="shared" ref="EQ74:ER74" si="1119">SUM(EQ72-EQ73)</f>
        <v>0</v>
      </c>
      <c r="ER74" s="19">
        <f t="shared" si="1119"/>
        <v>0</v>
      </c>
      <c r="ES74" s="19">
        <f t="shared" si="1111"/>
        <v>0</v>
      </c>
      <c r="ET74" s="19">
        <f t="shared" ref="ET74:EU74" si="1120">SUM(ET72-ET73)</f>
        <v>0</v>
      </c>
      <c r="EU74" s="19">
        <f t="shared" si="1120"/>
        <v>0</v>
      </c>
      <c r="EV74" s="600">
        <f t="shared" si="1111"/>
        <v>0</v>
      </c>
      <c r="EW74" s="600">
        <f t="shared" ref="EW74:EX74" si="1121">SUM(EW72-EW73)</f>
        <v>0</v>
      </c>
      <c r="EX74" s="600">
        <f t="shared" si="1121"/>
        <v>0</v>
      </c>
      <c r="EY74" s="20">
        <f t="shared" si="1111"/>
        <v>0</v>
      </c>
      <c r="EZ74" s="20">
        <f t="shared" ref="EZ74:FA74" si="1122">SUM(EZ72-EZ73)</f>
        <v>0</v>
      </c>
      <c r="FA74" s="20">
        <f t="shared" si="1122"/>
        <v>0</v>
      </c>
      <c r="FB74" s="20">
        <f t="shared" si="1111"/>
        <v>0</v>
      </c>
      <c r="FC74" s="20">
        <f t="shared" ref="FC74:FD74" si="1123">SUM(FC72-FC73)</f>
        <v>0</v>
      </c>
      <c r="FD74" s="20">
        <f t="shared" si="1123"/>
        <v>0</v>
      </c>
      <c r="FE74" s="20">
        <f t="shared" si="1111"/>
        <v>0</v>
      </c>
      <c r="FF74" s="20">
        <f t="shared" ref="FF74:FG74" si="1124">SUM(FF72-FF73)</f>
        <v>0</v>
      </c>
      <c r="FG74" s="20">
        <f t="shared" si="1124"/>
        <v>0</v>
      </c>
      <c r="FH74" s="20">
        <f t="shared" si="1111"/>
        <v>0</v>
      </c>
      <c r="FI74" s="20">
        <f t="shared" ref="FI74:FJ74" si="1125">SUM(FI72-FI73)</f>
        <v>0</v>
      </c>
      <c r="FJ74" s="20">
        <f t="shared" si="1125"/>
        <v>0</v>
      </c>
      <c r="FK74" s="20">
        <f t="shared" si="1111"/>
        <v>0</v>
      </c>
      <c r="FL74" s="20">
        <f t="shared" ref="FL74:FM74" si="1126">SUM(FL72-FL73)</f>
        <v>0</v>
      </c>
      <c r="FM74" s="20">
        <f t="shared" si="1126"/>
        <v>0</v>
      </c>
      <c r="FN74" s="20">
        <f t="shared" si="1111"/>
        <v>0</v>
      </c>
      <c r="FO74" s="20">
        <f t="shared" ref="FO74:FP74" si="1127">SUM(FO72-FO73)</f>
        <v>0</v>
      </c>
      <c r="FP74" s="20">
        <f t="shared" si="1127"/>
        <v>0</v>
      </c>
      <c r="FQ74" s="20">
        <f t="shared" si="1111"/>
        <v>0</v>
      </c>
      <c r="FR74" s="20">
        <f t="shared" ref="FR74:FS74" si="1128">SUM(FR72-FR73)</f>
        <v>0</v>
      </c>
      <c r="FS74" s="20">
        <f t="shared" si="1128"/>
        <v>0</v>
      </c>
      <c r="FT74" s="20">
        <f t="shared" si="1111"/>
        <v>0</v>
      </c>
      <c r="FU74" s="20">
        <f t="shared" ref="FU74:FV74" si="1129">SUM(FU72-FU73)</f>
        <v>0</v>
      </c>
      <c r="FV74" s="20">
        <f t="shared" si="1129"/>
        <v>0</v>
      </c>
      <c r="FW74" s="20">
        <f t="shared" si="1111"/>
        <v>0</v>
      </c>
      <c r="FX74" s="20">
        <f t="shared" ref="FX74:FY74" si="1130">SUM(FX72-FX73)</f>
        <v>0</v>
      </c>
      <c r="FY74" s="20">
        <f t="shared" si="1130"/>
        <v>0</v>
      </c>
      <c r="FZ74" s="20">
        <f t="shared" si="1111"/>
        <v>0</v>
      </c>
      <c r="GA74" s="20">
        <f t="shared" ref="GA74:GB74" si="1131">SUM(GA72-GA73)</f>
        <v>0</v>
      </c>
      <c r="GB74" s="20">
        <f t="shared" si="1131"/>
        <v>0</v>
      </c>
      <c r="GC74" s="20">
        <f t="shared" si="1111"/>
        <v>0</v>
      </c>
      <c r="GD74" s="20">
        <f t="shared" ref="GD74:GE74" si="1132">SUM(GD72-GD73)</f>
        <v>0</v>
      </c>
      <c r="GE74" s="20">
        <f t="shared" si="1132"/>
        <v>0</v>
      </c>
      <c r="GF74" s="20">
        <f t="shared" si="1111"/>
        <v>0</v>
      </c>
      <c r="GG74" s="20">
        <f t="shared" ref="GG74:GH74" si="1133">SUM(GG72-GG73)</f>
        <v>0</v>
      </c>
      <c r="GH74" s="20">
        <f t="shared" si="1133"/>
        <v>0</v>
      </c>
      <c r="GI74" s="20">
        <f t="shared" si="1111"/>
        <v>0</v>
      </c>
      <c r="GJ74" s="20">
        <f t="shared" ref="GJ74:GK74" si="1134">SUM(GJ72-GJ73)</f>
        <v>0</v>
      </c>
      <c r="GK74" s="20">
        <f t="shared" si="1134"/>
        <v>0</v>
      </c>
      <c r="GL74" s="600">
        <f t="shared" si="1111"/>
        <v>0</v>
      </c>
      <c r="GM74" s="600">
        <f t="shared" ref="GM74:GN74" si="1135">SUM(GM72-GM73)</f>
        <v>0</v>
      </c>
      <c r="GN74" s="600">
        <f t="shared" si="1135"/>
        <v>0</v>
      </c>
      <c r="GO74" s="20">
        <f t="shared" si="1111"/>
        <v>0</v>
      </c>
      <c r="GP74" s="20">
        <f t="shared" ref="GP74:GQ74" si="1136">SUM(GP72-GP73)</f>
        <v>0</v>
      </c>
      <c r="GQ74" s="20">
        <f t="shared" si="1136"/>
        <v>0</v>
      </c>
      <c r="GR74" s="20">
        <f t="shared" si="1111"/>
        <v>0</v>
      </c>
      <c r="GS74" s="20">
        <f t="shared" ref="GS74:GT74" si="1137">SUM(GS72-GS73)</f>
        <v>0</v>
      </c>
      <c r="GT74" s="20">
        <f t="shared" si="1137"/>
        <v>0</v>
      </c>
      <c r="GU74" s="20">
        <f t="shared" si="1111"/>
        <v>0</v>
      </c>
      <c r="GV74" s="20">
        <f t="shared" ref="GV74:GW74" si="1138">SUM(GV72-GV73)</f>
        <v>0</v>
      </c>
      <c r="GW74" s="20">
        <f t="shared" si="1138"/>
        <v>0</v>
      </c>
      <c r="GX74" s="20">
        <f t="shared" si="1111"/>
        <v>0</v>
      </c>
      <c r="GY74" s="20">
        <f t="shared" ref="GY74:GZ74" si="1139">SUM(GY72-GY73)</f>
        <v>0</v>
      </c>
      <c r="GZ74" s="20">
        <f t="shared" si="1139"/>
        <v>0</v>
      </c>
      <c r="HA74" s="20">
        <f t="shared" si="1111"/>
        <v>9820398</v>
      </c>
      <c r="HB74" s="20">
        <f t="shared" ref="HB74:HC74" si="1140">SUM(HB72-HB73)</f>
        <v>169113</v>
      </c>
      <c r="HC74" s="20">
        <f t="shared" si="1140"/>
        <v>9989511</v>
      </c>
    </row>
    <row r="75" spans="1:211" x14ac:dyDescent="0.2">
      <c r="B75" s="19"/>
      <c r="C75" s="19"/>
      <c r="D75" s="19"/>
    </row>
    <row r="76" spans="1:211" x14ac:dyDescent="0.2">
      <c r="B76" s="19"/>
      <c r="C76" s="19"/>
      <c r="D76" s="19"/>
    </row>
    <row r="77" spans="1:211" x14ac:dyDescent="0.2">
      <c r="B77" s="19"/>
      <c r="C77" s="19"/>
      <c r="D77" s="19"/>
    </row>
    <row r="78" spans="1:211" x14ac:dyDescent="0.2">
      <c r="B78" s="19"/>
      <c r="C78" s="19"/>
      <c r="D78" s="19"/>
    </row>
    <row r="79" spans="1:211" x14ac:dyDescent="0.2">
      <c r="B79" s="19"/>
      <c r="C79" s="19"/>
      <c r="D79" s="19"/>
    </row>
    <row r="80" spans="1:211" x14ac:dyDescent="0.2">
      <c r="B80" s="19"/>
      <c r="C80" s="19"/>
      <c r="D80" s="19"/>
    </row>
    <row r="81" spans="2:4" x14ac:dyDescent="0.2">
      <c r="B81" s="19"/>
      <c r="C81" s="19"/>
      <c r="D81" s="19"/>
    </row>
    <row r="82" spans="2:4" x14ac:dyDescent="0.2">
      <c r="B82" s="19"/>
      <c r="C82" s="19"/>
      <c r="D82" s="19"/>
    </row>
    <row r="83" spans="2:4" x14ac:dyDescent="0.2">
      <c r="B83" s="19"/>
      <c r="C83" s="19"/>
      <c r="D83" s="19"/>
    </row>
    <row r="84" spans="2:4" x14ac:dyDescent="0.2">
      <c r="B84" s="19"/>
      <c r="C84" s="19"/>
      <c r="D84" s="19"/>
    </row>
    <row r="85" spans="2:4" x14ac:dyDescent="0.2">
      <c r="B85" s="19"/>
      <c r="C85" s="19"/>
      <c r="D85" s="19"/>
    </row>
    <row r="86" spans="2:4" x14ac:dyDescent="0.2">
      <c r="B86" s="19"/>
      <c r="C86" s="19"/>
      <c r="D86" s="19"/>
    </row>
    <row r="87" spans="2:4" x14ac:dyDescent="0.2">
      <c r="B87" s="19"/>
      <c r="C87" s="19"/>
      <c r="D87" s="19"/>
    </row>
    <row r="88" spans="2:4" x14ac:dyDescent="0.2">
      <c r="B88" s="19"/>
      <c r="C88" s="19"/>
      <c r="D88" s="19"/>
    </row>
    <row r="89" spans="2:4" x14ac:dyDescent="0.2">
      <c r="B89" s="19"/>
      <c r="C89" s="19"/>
      <c r="D89" s="19"/>
    </row>
    <row r="90" spans="2:4" x14ac:dyDescent="0.2">
      <c r="B90" s="19"/>
      <c r="C90" s="19"/>
      <c r="D90" s="19"/>
    </row>
    <row r="91" spans="2:4" x14ac:dyDescent="0.2">
      <c r="B91" s="19"/>
      <c r="C91" s="19"/>
      <c r="D91" s="19"/>
    </row>
    <row r="92" spans="2:4" x14ac:dyDescent="0.2">
      <c r="B92" s="19"/>
      <c r="C92" s="19"/>
      <c r="D92" s="19"/>
    </row>
    <row r="93" spans="2:4" x14ac:dyDescent="0.2">
      <c r="B93" s="19"/>
      <c r="C93" s="19"/>
      <c r="D93" s="19"/>
    </row>
    <row r="94" spans="2:4" x14ac:dyDescent="0.2">
      <c r="B94" s="19"/>
      <c r="C94" s="19"/>
      <c r="D94" s="19"/>
    </row>
    <row r="95" spans="2:4" x14ac:dyDescent="0.2">
      <c r="B95" s="19"/>
      <c r="C95" s="19"/>
      <c r="D95" s="19"/>
    </row>
    <row r="96" spans="2:4" x14ac:dyDescent="0.2">
      <c r="B96" s="19"/>
      <c r="C96" s="19"/>
      <c r="D96" s="19"/>
    </row>
    <row r="97" spans="2:4" x14ac:dyDescent="0.2">
      <c r="B97" s="19"/>
      <c r="C97" s="19"/>
      <c r="D97" s="19"/>
    </row>
    <row r="98" spans="2:4" x14ac:dyDescent="0.2">
      <c r="B98" s="19"/>
      <c r="C98" s="19"/>
      <c r="D98" s="19"/>
    </row>
    <row r="99" spans="2:4" x14ac:dyDescent="0.2">
      <c r="B99" s="19"/>
      <c r="C99" s="19"/>
      <c r="D99" s="19"/>
    </row>
    <row r="100" spans="2:4" x14ac:dyDescent="0.2">
      <c r="B100" s="19"/>
      <c r="C100" s="19"/>
      <c r="D100" s="19"/>
    </row>
    <row r="101" spans="2:4" x14ac:dyDescent="0.2">
      <c r="B101" s="19"/>
      <c r="C101" s="19"/>
      <c r="D101" s="19"/>
    </row>
    <row r="102" spans="2:4" x14ac:dyDescent="0.2">
      <c r="B102" s="19"/>
      <c r="C102" s="19"/>
      <c r="D102" s="19"/>
    </row>
    <row r="103" spans="2:4" x14ac:dyDescent="0.2">
      <c r="B103" s="19"/>
      <c r="C103" s="19"/>
      <c r="D103" s="19"/>
    </row>
    <row r="104" spans="2:4" x14ac:dyDescent="0.2">
      <c r="B104" s="19"/>
      <c r="C104" s="19"/>
      <c r="D104" s="19"/>
    </row>
    <row r="105" spans="2:4" x14ac:dyDescent="0.2">
      <c r="B105" s="19"/>
      <c r="C105" s="19"/>
      <c r="D105" s="19"/>
    </row>
    <row r="106" spans="2:4" x14ac:dyDescent="0.2">
      <c r="B106" s="19"/>
      <c r="C106" s="19"/>
      <c r="D106" s="19"/>
    </row>
    <row r="107" spans="2:4" x14ac:dyDescent="0.2">
      <c r="B107" s="19"/>
      <c r="C107" s="19"/>
      <c r="D107" s="19"/>
    </row>
    <row r="108" spans="2:4" x14ac:dyDescent="0.2">
      <c r="B108" s="19"/>
      <c r="C108" s="19"/>
      <c r="D108" s="19"/>
    </row>
    <row r="109" spans="2:4" x14ac:dyDescent="0.2">
      <c r="B109" s="19"/>
      <c r="C109" s="19"/>
      <c r="D109" s="19"/>
    </row>
    <row r="110" spans="2:4" x14ac:dyDescent="0.2">
      <c r="B110" s="19"/>
      <c r="C110" s="19"/>
      <c r="D110" s="19"/>
    </row>
    <row r="111" spans="2:4" x14ac:dyDescent="0.2">
      <c r="B111" s="19"/>
      <c r="C111" s="19"/>
      <c r="D111" s="19"/>
    </row>
    <row r="112" spans="2:4" x14ac:dyDescent="0.2">
      <c r="B112" s="19"/>
      <c r="C112" s="19"/>
      <c r="D112" s="19"/>
    </row>
    <row r="113" spans="2:4" x14ac:dyDescent="0.2">
      <c r="B113" s="19"/>
      <c r="C113" s="19"/>
      <c r="D113" s="19"/>
    </row>
    <row r="114" spans="2:4" x14ac:dyDescent="0.2">
      <c r="B114" s="19"/>
      <c r="C114" s="19"/>
      <c r="D114" s="19"/>
    </row>
    <row r="115" spans="2:4" x14ac:dyDescent="0.2">
      <c r="B115" s="19"/>
      <c r="C115" s="19"/>
      <c r="D115" s="19"/>
    </row>
    <row r="116" spans="2:4" x14ac:dyDescent="0.2">
      <c r="B116" s="19"/>
      <c r="C116" s="19"/>
      <c r="D116" s="19"/>
    </row>
    <row r="117" spans="2:4" x14ac:dyDescent="0.2">
      <c r="B117" s="19"/>
      <c r="C117" s="19"/>
      <c r="D117" s="19"/>
    </row>
    <row r="118" spans="2:4" x14ac:dyDescent="0.2">
      <c r="B118" s="19"/>
      <c r="C118" s="19"/>
      <c r="D118" s="19"/>
    </row>
    <row r="119" spans="2:4" x14ac:dyDescent="0.2">
      <c r="B119" s="19"/>
      <c r="C119" s="19"/>
      <c r="D119" s="19"/>
    </row>
    <row r="120" spans="2:4" x14ac:dyDescent="0.2">
      <c r="B120" s="19"/>
      <c r="C120" s="19"/>
      <c r="D120" s="19"/>
    </row>
    <row r="121" spans="2:4" x14ac:dyDescent="0.2">
      <c r="B121" s="19"/>
      <c r="C121" s="19"/>
      <c r="D121" s="19"/>
    </row>
    <row r="122" spans="2:4" x14ac:dyDescent="0.2">
      <c r="B122" s="19"/>
      <c r="C122" s="19"/>
      <c r="D122" s="19"/>
    </row>
    <row r="123" spans="2:4" x14ac:dyDescent="0.2">
      <c r="B123" s="19"/>
      <c r="C123" s="19"/>
      <c r="D123" s="19"/>
    </row>
    <row r="124" spans="2:4" x14ac:dyDescent="0.2">
      <c r="B124" s="19"/>
      <c r="C124" s="19"/>
      <c r="D124" s="19"/>
    </row>
    <row r="125" spans="2:4" x14ac:dyDescent="0.2">
      <c r="B125" s="19"/>
      <c r="C125" s="19"/>
      <c r="D125" s="19"/>
    </row>
    <row r="126" spans="2:4" x14ac:dyDescent="0.2">
      <c r="B126" s="19"/>
      <c r="C126" s="19"/>
      <c r="D126" s="19"/>
    </row>
    <row r="127" spans="2:4" x14ac:dyDescent="0.2">
      <c r="B127" s="19"/>
      <c r="C127" s="19"/>
      <c r="D127" s="19"/>
    </row>
    <row r="128" spans="2:4" x14ac:dyDescent="0.2">
      <c r="B128" s="19"/>
      <c r="C128" s="19"/>
      <c r="D128" s="19"/>
    </row>
    <row r="129" spans="2:4" x14ac:dyDescent="0.2">
      <c r="B129" s="19"/>
      <c r="C129" s="19"/>
      <c r="D129" s="19"/>
    </row>
    <row r="130" spans="2:4" x14ac:dyDescent="0.2">
      <c r="B130" s="19"/>
      <c r="C130" s="19"/>
      <c r="D130" s="19"/>
    </row>
    <row r="131" spans="2:4" x14ac:dyDescent="0.2">
      <c r="B131" s="19"/>
      <c r="C131" s="19"/>
      <c r="D131" s="19"/>
    </row>
    <row r="132" spans="2:4" x14ac:dyDescent="0.2">
      <c r="B132" s="19"/>
      <c r="C132" s="19"/>
      <c r="D132" s="19"/>
    </row>
    <row r="133" spans="2:4" x14ac:dyDescent="0.2">
      <c r="B133" s="19"/>
      <c r="C133" s="19"/>
      <c r="D133" s="19"/>
    </row>
    <row r="134" spans="2:4" x14ac:dyDescent="0.2">
      <c r="B134" s="19"/>
      <c r="C134" s="19"/>
      <c r="D134" s="19"/>
    </row>
    <row r="135" spans="2:4" x14ac:dyDescent="0.2">
      <c r="B135" s="19"/>
      <c r="C135" s="19"/>
      <c r="D135" s="19"/>
    </row>
    <row r="136" spans="2:4" x14ac:dyDescent="0.2">
      <c r="B136" s="19"/>
      <c r="C136" s="19"/>
      <c r="D136" s="19"/>
    </row>
    <row r="137" spans="2:4" x14ac:dyDescent="0.2">
      <c r="B137" s="19"/>
      <c r="C137" s="19"/>
      <c r="D137" s="19"/>
    </row>
    <row r="138" spans="2:4" x14ac:dyDescent="0.2">
      <c r="B138" s="19"/>
      <c r="C138" s="19"/>
      <c r="D138" s="19"/>
    </row>
    <row r="139" spans="2:4" x14ac:dyDescent="0.2">
      <c r="B139" s="19"/>
      <c r="C139" s="19"/>
      <c r="D139" s="19"/>
    </row>
    <row r="140" spans="2:4" x14ac:dyDescent="0.2">
      <c r="B140" s="19"/>
      <c r="C140" s="19"/>
      <c r="D140" s="19"/>
    </row>
    <row r="141" spans="2:4" x14ac:dyDescent="0.2">
      <c r="B141" s="19"/>
      <c r="C141" s="19"/>
      <c r="D141" s="19"/>
    </row>
    <row r="142" spans="2:4" x14ac:dyDescent="0.2">
      <c r="B142" s="19"/>
      <c r="C142" s="19"/>
      <c r="D142" s="19"/>
    </row>
    <row r="143" spans="2:4" x14ac:dyDescent="0.2">
      <c r="B143" s="19"/>
      <c r="C143" s="19"/>
      <c r="D143" s="19"/>
    </row>
    <row r="144" spans="2:4" x14ac:dyDescent="0.2">
      <c r="B144" s="19"/>
      <c r="C144" s="19"/>
      <c r="D144" s="19"/>
    </row>
    <row r="145" spans="2:4" x14ac:dyDescent="0.2">
      <c r="B145" s="19"/>
      <c r="C145" s="19"/>
      <c r="D145" s="19"/>
    </row>
    <row r="146" spans="2:4" x14ac:dyDescent="0.2">
      <c r="B146" s="19"/>
      <c r="C146" s="19"/>
      <c r="D146" s="19"/>
    </row>
    <row r="147" spans="2:4" x14ac:dyDescent="0.2">
      <c r="B147" s="19"/>
      <c r="C147" s="19"/>
      <c r="D147" s="19"/>
    </row>
    <row r="148" spans="2:4" x14ac:dyDescent="0.2">
      <c r="B148" s="19"/>
      <c r="C148" s="19"/>
      <c r="D148" s="19"/>
    </row>
    <row r="149" spans="2:4" x14ac:dyDescent="0.2">
      <c r="B149" s="19"/>
      <c r="C149" s="19"/>
      <c r="D149" s="19"/>
    </row>
    <row r="150" spans="2:4" x14ac:dyDescent="0.2">
      <c r="B150" s="19"/>
      <c r="C150" s="19"/>
      <c r="D150" s="19"/>
    </row>
    <row r="151" spans="2:4" x14ac:dyDescent="0.2">
      <c r="B151" s="19"/>
      <c r="C151" s="19"/>
      <c r="D151" s="19"/>
    </row>
    <row r="152" spans="2:4" x14ac:dyDescent="0.2">
      <c r="B152" s="19"/>
      <c r="C152" s="19"/>
      <c r="D152" s="19"/>
    </row>
    <row r="153" spans="2:4" x14ac:dyDescent="0.2">
      <c r="B153" s="19"/>
      <c r="C153" s="19"/>
      <c r="D153" s="19"/>
    </row>
    <row r="154" spans="2:4" x14ac:dyDescent="0.2">
      <c r="B154" s="19"/>
      <c r="C154" s="19"/>
      <c r="D154" s="19"/>
    </row>
    <row r="155" spans="2:4" x14ac:dyDescent="0.2">
      <c r="B155" s="19"/>
      <c r="C155" s="19"/>
      <c r="D155" s="19"/>
    </row>
    <row r="156" spans="2:4" x14ac:dyDescent="0.2">
      <c r="B156" s="19"/>
      <c r="C156" s="19"/>
      <c r="D156" s="19"/>
    </row>
    <row r="157" spans="2:4" x14ac:dyDescent="0.2">
      <c r="B157" s="19"/>
      <c r="C157" s="19"/>
      <c r="D157" s="19"/>
    </row>
    <row r="158" spans="2:4" x14ac:dyDescent="0.2">
      <c r="B158" s="19"/>
      <c r="C158" s="19"/>
      <c r="D158" s="19"/>
    </row>
    <row r="159" spans="2:4" x14ac:dyDescent="0.2">
      <c r="B159" s="19"/>
      <c r="C159" s="19"/>
      <c r="D159" s="19"/>
    </row>
    <row r="160" spans="2:4" x14ac:dyDescent="0.2">
      <c r="B160" s="19"/>
      <c r="C160" s="19"/>
      <c r="D160" s="19"/>
    </row>
    <row r="161" spans="2:4" x14ac:dyDescent="0.2">
      <c r="B161" s="19"/>
      <c r="C161" s="19"/>
      <c r="D161" s="19"/>
    </row>
    <row r="162" spans="2:4" x14ac:dyDescent="0.2">
      <c r="B162" s="19"/>
      <c r="C162" s="19"/>
      <c r="D162" s="19"/>
    </row>
    <row r="163" spans="2:4" x14ac:dyDescent="0.2">
      <c r="B163" s="19"/>
      <c r="C163" s="19"/>
      <c r="D163" s="19"/>
    </row>
    <row r="164" spans="2:4" x14ac:dyDescent="0.2">
      <c r="B164" s="19"/>
      <c r="C164" s="19"/>
      <c r="D164" s="19"/>
    </row>
    <row r="165" spans="2:4" x14ac:dyDescent="0.2">
      <c r="B165" s="19"/>
      <c r="C165" s="19"/>
      <c r="D165" s="19"/>
    </row>
    <row r="166" spans="2:4" x14ac:dyDescent="0.2">
      <c r="B166" s="19"/>
      <c r="C166" s="19"/>
      <c r="D166" s="19"/>
    </row>
    <row r="167" spans="2:4" x14ac:dyDescent="0.2">
      <c r="B167" s="19"/>
      <c r="C167" s="19"/>
      <c r="D167" s="19"/>
    </row>
    <row r="168" spans="2:4" x14ac:dyDescent="0.2">
      <c r="B168" s="19"/>
      <c r="C168" s="19"/>
      <c r="D168" s="19"/>
    </row>
    <row r="169" spans="2:4" x14ac:dyDescent="0.2">
      <c r="B169" s="19"/>
      <c r="C169" s="19"/>
      <c r="D169" s="19"/>
    </row>
    <row r="170" spans="2:4" x14ac:dyDescent="0.2">
      <c r="B170" s="19"/>
      <c r="C170" s="19"/>
      <c r="D170" s="19"/>
    </row>
    <row r="171" spans="2:4" x14ac:dyDescent="0.2">
      <c r="B171" s="19"/>
      <c r="C171" s="19"/>
      <c r="D171" s="19"/>
    </row>
    <row r="172" spans="2:4" x14ac:dyDescent="0.2">
      <c r="B172" s="19"/>
      <c r="C172" s="19"/>
      <c r="D172" s="19"/>
    </row>
    <row r="173" spans="2:4" x14ac:dyDescent="0.2">
      <c r="B173" s="19"/>
      <c r="C173" s="19"/>
      <c r="D173" s="19"/>
    </row>
    <row r="174" spans="2:4" x14ac:dyDescent="0.2">
      <c r="B174" s="19"/>
      <c r="C174" s="19"/>
      <c r="D174" s="19"/>
    </row>
    <row r="175" spans="2:4" x14ac:dyDescent="0.2">
      <c r="B175" s="19"/>
      <c r="C175" s="19"/>
      <c r="D175" s="19"/>
    </row>
    <row r="176" spans="2:4" x14ac:dyDescent="0.2">
      <c r="B176" s="19"/>
      <c r="C176" s="19"/>
      <c r="D176" s="19"/>
    </row>
    <row r="177" spans="2:4" x14ac:dyDescent="0.2">
      <c r="B177" s="19"/>
      <c r="C177" s="19"/>
      <c r="D177" s="19"/>
    </row>
    <row r="178" spans="2:4" x14ac:dyDescent="0.2">
      <c r="B178" s="19"/>
      <c r="C178" s="19"/>
      <c r="D178" s="19"/>
    </row>
    <row r="179" spans="2:4" x14ac:dyDescent="0.2">
      <c r="B179" s="19"/>
      <c r="C179" s="19"/>
      <c r="D179" s="19"/>
    </row>
    <row r="180" spans="2:4" x14ac:dyDescent="0.2">
      <c r="B180" s="19"/>
      <c r="C180" s="19"/>
      <c r="D180" s="19"/>
    </row>
    <row r="181" spans="2:4" x14ac:dyDescent="0.2">
      <c r="B181" s="19"/>
      <c r="C181" s="19"/>
      <c r="D181" s="19"/>
    </row>
    <row r="182" spans="2:4" x14ac:dyDescent="0.2">
      <c r="B182" s="19"/>
      <c r="C182" s="19"/>
      <c r="D182" s="19"/>
    </row>
    <row r="183" spans="2:4" x14ac:dyDescent="0.2">
      <c r="B183" s="19"/>
      <c r="C183" s="19"/>
      <c r="D183" s="19"/>
    </row>
    <row r="184" spans="2:4" x14ac:dyDescent="0.2">
      <c r="B184" s="19"/>
      <c r="C184" s="19"/>
      <c r="D184" s="19"/>
    </row>
    <row r="185" spans="2:4" x14ac:dyDescent="0.2">
      <c r="B185" s="19"/>
      <c r="C185" s="19"/>
      <c r="D185" s="19"/>
    </row>
    <row r="186" spans="2:4" x14ac:dyDescent="0.2">
      <c r="B186" s="19"/>
      <c r="C186" s="19"/>
      <c r="D186" s="19"/>
    </row>
    <row r="187" spans="2:4" x14ac:dyDescent="0.2">
      <c r="B187" s="19"/>
      <c r="C187" s="19"/>
      <c r="D187" s="19"/>
    </row>
    <row r="188" spans="2:4" x14ac:dyDescent="0.2">
      <c r="B188" s="19"/>
      <c r="C188" s="19"/>
      <c r="D188" s="19"/>
    </row>
    <row r="189" spans="2:4" x14ac:dyDescent="0.2">
      <c r="B189" s="19"/>
      <c r="C189" s="19"/>
      <c r="D189" s="19"/>
    </row>
    <row r="190" spans="2:4" x14ac:dyDescent="0.2">
      <c r="B190" s="19"/>
      <c r="C190" s="19"/>
      <c r="D190" s="19"/>
    </row>
    <row r="191" spans="2:4" x14ac:dyDescent="0.2">
      <c r="B191" s="19"/>
      <c r="C191" s="19"/>
      <c r="D191" s="19"/>
    </row>
    <row r="192" spans="2:4" x14ac:dyDescent="0.2">
      <c r="B192" s="19"/>
      <c r="C192" s="19"/>
      <c r="D192" s="19"/>
    </row>
    <row r="193" spans="2:4" x14ac:dyDescent="0.2">
      <c r="B193" s="19"/>
      <c r="C193" s="19"/>
      <c r="D193" s="19"/>
    </row>
    <row r="194" spans="2:4" x14ac:dyDescent="0.2">
      <c r="B194" s="19"/>
      <c r="C194" s="19"/>
      <c r="D194" s="19"/>
    </row>
    <row r="195" spans="2:4" x14ac:dyDescent="0.2">
      <c r="B195" s="19"/>
      <c r="C195" s="19"/>
      <c r="D195" s="19"/>
    </row>
    <row r="196" spans="2:4" x14ac:dyDescent="0.2">
      <c r="B196" s="19"/>
      <c r="C196" s="19"/>
      <c r="D196" s="19"/>
    </row>
    <row r="197" spans="2:4" x14ac:dyDescent="0.2">
      <c r="B197" s="19"/>
      <c r="C197" s="19"/>
      <c r="D197" s="19"/>
    </row>
    <row r="198" spans="2:4" x14ac:dyDescent="0.2">
      <c r="B198" s="19"/>
      <c r="C198" s="19"/>
      <c r="D198" s="19"/>
    </row>
    <row r="199" spans="2:4" x14ac:dyDescent="0.2">
      <c r="B199" s="19"/>
      <c r="C199" s="19"/>
      <c r="D199" s="19"/>
    </row>
    <row r="200" spans="2:4" x14ac:dyDescent="0.2">
      <c r="B200" s="19"/>
      <c r="C200" s="19"/>
      <c r="D200" s="19"/>
    </row>
    <row r="201" spans="2:4" x14ac:dyDescent="0.2">
      <c r="B201" s="19"/>
      <c r="C201" s="19"/>
      <c r="D201" s="19"/>
    </row>
    <row r="202" spans="2:4" x14ac:dyDescent="0.2">
      <c r="B202" s="19"/>
      <c r="C202" s="19"/>
      <c r="D202" s="19"/>
    </row>
    <row r="203" spans="2:4" x14ac:dyDescent="0.2">
      <c r="B203" s="19"/>
      <c r="C203" s="19"/>
      <c r="D203" s="19"/>
    </row>
    <row r="204" spans="2:4" x14ac:dyDescent="0.2">
      <c r="B204" s="19"/>
      <c r="C204" s="19"/>
      <c r="D204" s="19"/>
    </row>
    <row r="205" spans="2:4" x14ac:dyDescent="0.2">
      <c r="B205" s="19"/>
      <c r="C205" s="19"/>
      <c r="D205" s="19"/>
    </row>
    <row r="206" spans="2:4" x14ac:dyDescent="0.2">
      <c r="B206" s="19"/>
      <c r="C206" s="19"/>
      <c r="D206" s="19"/>
    </row>
    <row r="207" spans="2:4" x14ac:dyDescent="0.2">
      <c r="B207" s="19"/>
      <c r="C207" s="19"/>
      <c r="D207" s="19"/>
    </row>
    <row r="208" spans="2:4" x14ac:dyDescent="0.2">
      <c r="B208" s="19"/>
      <c r="C208" s="19"/>
      <c r="D208" s="19"/>
    </row>
    <row r="209" spans="2:4" x14ac:dyDescent="0.2">
      <c r="B209" s="19"/>
      <c r="C209" s="19"/>
      <c r="D209" s="19"/>
    </row>
    <row r="210" spans="2:4" x14ac:dyDescent="0.2">
      <c r="B210" s="19"/>
      <c r="C210" s="19"/>
      <c r="D210" s="19"/>
    </row>
    <row r="211" spans="2:4" x14ac:dyDescent="0.2">
      <c r="B211" s="19"/>
      <c r="C211" s="19"/>
      <c r="D211" s="19"/>
    </row>
    <row r="212" spans="2:4" x14ac:dyDescent="0.2">
      <c r="B212" s="19"/>
      <c r="C212" s="19"/>
      <c r="D212" s="19"/>
    </row>
    <row r="213" spans="2:4" x14ac:dyDescent="0.2">
      <c r="B213" s="19"/>
      <c r="C213" s="19"/>
      <c r="D213" s="19"/>
    </row>
    <row r="214" spans="2:4" x14ac:dyDescent="0.2">
      <c r="B214" s="19"/>
      <c r="C214" s="19"/>
      <c r="D214" s="19"/>
    </row>
    <row r="215" spans="2:4" x14ac:dyDescent="0.2">
      <c r="B215" s="19"/>
      <c r="C215" s="19"/>
      <c r="D215" s="19"/>
    </row>
    <row r="216" spans="2:4" x14ac:dyDescent="0.2">
      <c r="B216" s="19"/>
      <c r="C216" s="19"/>
      <c r="D216" s="19"/>
    </row>
    <row r="217" spans="2:4" x14ac:dyDescent="0.2">
      <c r="B217" s="19"/>
      <c r="C217" s="19"/>
      <c r="D217" s="19"/>
    </row>
    <row r="218" spans="2:4" x14ac:dyDescent="0.2">
      <c r="B218" s="19"/>
      <c r="C218" s="19"/>
      <c r="D218" s="19"/>
    </row>
    <row r="219" spans="2:4" x14ac:dyDescent="0.2">
      <c r="B219" s="19"/>
      <c r="C219" s="19"/>
      <c r="D219" s="19"/>
    </row>
    <row r="220" spans="2:4" x14ac:dyDescent="0.2">
      <c r="B220" s="19"/>
      <c r="C220" s="19"/>
      <c r="D220" s="19"/>
    </row>
    <row r="221" spans="2:4" x14ac:dyDescent="0.2">
      <c r="B221" s="19"/>
      <c r="C221" s="19"/>
      <c r="D221" s="19"/>
    </row>
    <row r="222" spans="2:4" x14ac:dyDescent="0.2">
      <c r="B222" s="19"/>
      <c r="C222" s="19"/>
      <c r="D222" s="19"/>
    </row>
    <row r="223" spans="2:4" x14ac:dyDescent="0.2">
      <c r="B223" s="19"/>
      <c r="C223" s="19"/>
      <c r="D223" s="19"/>
    </row>
    <row r="224" spans="2:4" x14ac:dyDescent="0.2">
      <c r="B224" s="19"/>
      <c r="C224" s="19"/>
      <c r="D224" s="19"/>
    </row>
    <row r="225" spans="2:4" x14ac:dyDescent="0.2">
      <c r="B225" s="19"/>
      <c r="C225" s="19"/>
      <c r="D225" s="19"/>
    </row>
    <row r="226" spans="2:4" x14ac:dyDescent="0.2">
      <c r="B226" s="19"/>
      <c r="C226" s="19"/>
      <c r="D226" s="19"/>
    </row>
    <row r="227" spans="2:4" x14ac:dyDescent="0.2">
      <c r="B227" s="19"/>
      <c r="C227" s="19"/>
      <c r="D227" s="19"/>
    </row>
    <row r="228" spans="2:4" x14ac:dyDescent="0.2">
      <c r="B228" s="19"/>
      <c r="C228" s="19"/>
      <c r="D228" s="19"/>
    </row>
    <row r="229" spans="2:4" x14ac:dyDescent="0.2">
      <c r="B229" s="19"/>
      <c r="C229" s="19"/>
      <c r="D229" s="19"/>
    </row>
    <row r="230" spans="2:4" x14ac:dyDescent="0.2">
      <c r="B230" s="19"/>
      <c r="C230" s="19"/>
      <c r="D230" s="19"/>
    </row>
    <row r="231" spans="2:4" x14ac:dyDescent="0.2">
      <c r="B231" s="19"/>
      <c r="C231" s="19"/>
      <c r="D231" s="19"/>
    </row>
    <row r="232" spans="2:4" x14ac:dyDescent="0.2">
      <c r="B232" s="19"/>
      <c r="C232" s="19"/>
      <c r="D232" s="19"/>
    </row>
    <row r="233" spans="2:4" x14ac:dyDescent="0.2">
      <c r="B233" s="19"/>
      <c r="C233" s="19"/>
      <c r="D233" s="19"/>
    </row>
    <row r="234" spans="2:4" x14ac:dyDescent="0.2">
      <c r="B234" s="19"/>
      <c r="C234" s="19"/>
      <c r="D234" s="19"/>
    </row>
    <row r="235" spans="2:4" x14ac:dyDescent="0.2">
      <c r="B235" s="19"/>
      <c r="C235" s="19"/>
      <c r="D235" s="19"/>
    </row>
    <row r="236" spans="2:4" x14ac:dyDescent="0.2">
      <c r="B236" s="19"/>
      <c r="C236" s="19"/>
      <c r="D236" s="19"/>
    </row>
    <row r="237" spans="2:4" x14ac:dyDescent="0.2">
      <c r="B237" s="19"/>
      <c r="C237" s="19"/>
      <c r="D237" s="19"/>
    </row>
    <row r="238" spans="2:4" x14ac:dyDescent="0.2">
      <c r="B238" s="19"/>
      <c r="C238" s="19"/>
      <c r="D238" s="19"/>
    </row>
    <row r="239" spans="2:4" x14ac:dyDescent="0.2">
      <c r="B239" s="19"/>
      <c r="C239" s="19"/>
      <c r="D239" s="19"/>
    </row>
    <row r="240" spans="2:4" x14ac:dyDescent="0.2">
      <c r="B240" s="19"/>
      <c r="C240" s="19"/>
      <c r="D240" s="19"/>
    </row>
    <row r="241" spans="2:4" x14ac:dyDescent="0.2">
      <c r="B241" s="19"/>
      <c r="C241" s="19"/>
      <c r="D241" s="19"/>
    </row>
    <row r="242" spans="2:4" x14ac:dyDescent="0.2">
      <c r="B242" s="19"/>
      <c r="C242" s="19"/>
      <c r="D242" s="19"/>
    </row>
    <row r="243" spans="2:4" x14ac:dyDescent="0.2">
      <c r="B243" s="19"/>
      <c r="C243" s="19"/>
      <c r="D243" s="19"/>
    </row>
    <row r="244" spans="2:4" x14ac:dyDescent="0.2">
      <c r="B244" s="19"/>
      <c r="C244" s="19"/>
      <c r="D244" s="19"/>
    </row>
    <row r="245" spans="2:4" x14ac:dyDescent="0.2">
      <c r="B245" s="19"/>
      <c r="C245" s="19"/>
      <c r="D245" s="19"/>
    </row>
    <row r="246" spans="2:4" x14ac:dyDescent="0.2">
      <c r="B246" s="19"/>
      <c r="C246" s="19"/>
      <c r="D246" s="19"/>
    </row>
    <row r="247" spans="2:4" x14ac:dyDescent="0.2">
      <c r="B247" s="19"/>
      <c r="C247" s="19"/>
      <c r="D247" s="19"/>
    </row>
    <row r="248" spans="2:4" x14ac:dyDescent="0.2">
      <c r="B248" s="19"/>
      <c r="C248" s="19"/>
      <c r="D248" s="19"/>
    </row>
    <row r="249" spans="2:4" x14ac:dyDescent="0.2">
      <c r="B249" s="19"/>
      <c r="C249" s="19"/>
      <c r="D249" s="19"/>
    </row>
    <row r="250" spans="2:4" x14ac:dyDescent="0.2">
      <c r="B250" s="19"/>
      <c r="C250" s="19"/>
      <c r="D250" s="19"/>
    </row>
    <row r="251" spans="2:4" x14ac:dyDescent="0.2">
      <c r="B251" s="19"/>
      <c r="C251" s="19"/>
      <c r="D251" s="19"/>
    </row>
    <row r="252" spans="2:4" x14ac:dyDescent="0.2">
      <c r="B252" s="19"/>
      <c r="C252" s="19"/>
      <c r="D252" s="19"/>
    </row>
    <row r="253" spans="2:4" x14ac:dyDescent="0.2">
      <c r="B253" s="19"/>
      <c r="C253" s="19"/>
      <c r="D253" s="19"/>
    </row>
    <row r="254" spans="2:4" x14ac:dyDescent="0.2">
      <c r="B254" s="19"/>
      <c r="C254" s="19"/>
      <c r="D254" s="19"/>
    </row>
    <row r="255" spans="2:4" x14ac:dyDescent="0.2">
      <c r="B255" s="19"/>
      <c r="C255" s="19"/>
      <c r="D255" s="19"/>
    </row>
    <row r="256" spans="2:4" x14ac:dyDescent="0.2">
      <c r="B256" s="19"/>
      <c r="C256" s="19"/>
      <c r="D256" s="19"/>
    </row>
    <row r="257" spans="2:4" x14ac:dyDescent="0.2">
      <c r="B257" s="19"/>
      <c r="C257" s="19"/>
      <c r="D257" s="19"/>
    </row>
    <row r="258" spans="2:4" x14ac:dyDescent="0.2">
      <c r="B258" s="19"/>
      <c r="C258" s="19"/>
      <c r="D258" s="19"/>
    </row>
    <row r="259" spans="2:4" x14ac:dyDescent="0.2">
      <c r="B259" s="19"/>
      <c r="C259" s="19"/>
      <c r="D259" s="19"/>
    </row>
    <row r="260" spans="2:4" x14ac:dyDescent="0.2">
      <c r="B260" s="19"/>
      <c r="C260" s="19"/>
      <c r="D260" s="19"/>
    </row>
    <row r="261" spans="2:4" x14ac:dyDescent="0.2">
      <c r="B261" s="19"/>
      <c r="C261" s="19"/>
      <c r="D261" s="19"/>
    </row>
    <row r="262" spans="2:4" x14ac:dyDescent="0.2">
      <c r="B262" s="19"/>
      <c r="C262" s="19"/>
      <c r="D262" s="19"/>
    </row>
    <row r="263" spans="2:4" x14ac:dyDescent="0.2">
      <c r="B263" s="19"/>
      <c r="C263" s="19"/>
      <c r="D263" s="19"/>
    </row>
    <row r="264" spans="2:4" x14ac:dyDescent="0.2">
      <c r="B264" s="19"/>
      <c r="C264" s="19"/>
      <c r="D264" s="19"/>
    </row>
    <row r="265" spans="2:4" x14ac:dyDescent="0.2">
      <c r="B265" s="19"/>
      <c r="C265" s="19"/>
      <c r="D265" s="19"/>
    </row>
    <row r="266" spans="2:4" x14ac:dyDescent="0.2">
      <c r="B266" s="19"/>
      <c r="C266" s="19"/>
      <c r="D266" s="19"/>
    </row>
    <row r="267" spans="2:4" x14ac:dyDescent="0.2">
      <c r="B267" s="19"/>
      <c r="C267" s="19"/>
      <c r="D267" s="19"/>
    </row>
    <row r="268" spans="2:4" x14ac:dyDescent="0.2">
      <c r="B268" s="19"/>
      <c r="C268" s="19"/>
      <c r="D268" s="19"/>
    </row>
    <row r="269" spans="2:4" x14ac:dyDescent="0.2">
      <c r="B269" s="19"/>
      <c r="C269" s="19"/>
      <c r="D269" s="19"/>
    </row>
    <row r="270" spans="2:4" x14ac:dyDescent="0.2">
      <c r="B270" s="19"/>
      <c r="C270" s="19"/>
      <c r="D270" s="19"/>
    </row>
    <row r="271" spans="2:4" x14ac:dyDescent="0.2">
      <c r="B271" s="19"/>
      <c r="C271" s="19"/>
      <c r="D271" s="19"/>
    </row>
    <row r="272" spans="2:4" x14ac:dyDescent="0.2">
      <c r="B272" s="19"/>
      <c r="C272" s="19"/>
      <c r="D272" s="19"/>
    </row>
    <row r="273" spans="2:4" x14ac:dyDescent="0.2">
      <c r="B273" s="19"/>
      <c r="C273" s="19"/>
      <c r="D273" s="19"/>
    </row>
    <row r="274" spans="2:4" x14ac:dyDescent="0.2">
      <c r="B274" s="19"/>
      <c r="C274" s="19"/>
      <c r="D274" s="19"/>
    </row>
    <row r="275" spans="2:4" x14ac:dyDescent="0.2">
      <c r="B275" s="19"/>
      <c r="C275" s="19"/>
      <c r="D275" s="19"/>
    </row>
    <row r="276" spans="2:4" x14ac:dyDescent="0.2">
      <c r="B276" s="19"/>
      <c r="C276" s="19"/>
      <c r="D276" s="19"/>
    </row>
    <row r="277" spans="2:4" x14ac:dyDescent="0.2">
      <c r="B277" s="19"/>
      <c r="C277" s="19"/>
      <c r="D277" s="19"/>
    </row>
    <row r="278" spans="2:4" x14ac:dyDescent="0.2">
      <c r="B278" s="19"/>
      <c r="C278" s="19"/>
      <c r="D278" s="19"/>
    </row>
    <row r="279" spans="2:4" x14ac:dyDescent="0.2">
      <c r="B279" s="19"/>
      <c r="C279" s="19"/>
      <c r="D279" s="19"/>
    </row>
    <row r="280" spans="2:4" x14ac:dyDescent="0.2">
      <c r="B280" s="19"/>
      <c r="C280" s="19"/>
      <c r="D280" s="19"/>
    </row>
    <row r="281" spans="2:4" x14ac:dyDescent="0.2">
      <c r="B281" s="19"/>
      <c r="C281" s="19"/>
      <c r="D281" s="19"/>
    </row>
    <row r="282" spans="2:4" x14ac:dyDescent="0.2">
      <c r="B282" s="19"/>
      <c r="C282" s="19"/>
      <c r="D282" s="19"/>
    </row>
    <row r="283" spans="2:4" x14ac:dyDescent="0.2">
      <c r="B283" s="19"/>
      <c r="C283" s="19"/>
      <c r="D283" s="19"/>
    </row>
    <row r="284" spans="2:4" x14ac:dyDescent="0.2">
      <c r="B284" s="19"/>
      <c r="C284" s="19"/>
      <c r="D284" s="19"/>
    </row>
    <row r="285" spans="2:4" x14ac:dyDescent="0.2">
      <c r="B285" s="19"/>
      <c r="C285" s="19"/>
      <c r="D285" s="19"/>
    </row>
    <row r="286" spans="2:4" x14ac:dyDescent="0.2">
      <c r="B286" s="19"/>
      <c r="C286" s="19"/>
      <c r="D286" s="19"/>
    </row>
    <row r="287" spans="2:4" x14ac:dyDescent="0.2">
      <c r="B287" s="19"/>
      <c r="C287" s="19"/>
      <c r="D287" s="19"/>
    </row>
    <row r="288" spans="2:4" x14ac:dyDescent="0.2">
      <c r="B288" s="19"/>
      <c r="C288" s="19"/>
      <c r="D288" s="19"/>
    </row>
    <row r="289" spans="2:4" x14ac:dyDescent="0.2">
      <c r="B289" s="19"/>
      <c r="C289" s="19"/>
      <c r="D289" s="19"/>
    </row>
    <row r="290" spans="2:4" x14ac:dyDescent="0.2">
      <c r="B290" s="19"/>
      <c r="C290" s="19"/>
      <c r="D290" s="19"/>
    </row>
    <row r="291" spans="2:4" x14ac:dyDescent="0.2">
      <c r="B291" s="19"/>
      <c r="C291" s="19"/>
      <c r="D291" s="19"/>
    </row>
    <row r="292" spans="2:4" x14ac:dyDescent="0.2">
      <c r="B292" s="19"/>
      <c r="C292" s="19"/>
      <c r="D292" s="19"/>
    </row>
    <row r="293" spans="2:4" x14ac:dyDescent="0.2">
      <c r="B293" s="19"/>
      <c r="C293" s="19"/>
      <c r="D293" s="19"/>
    </row>
    <row r="294" spans="2:4" x14ac:dyDescent="0.2">
      <c r="B294" s="19"/>
      <c r="C294" s="19"/>
      <c r="D294" s="19"/>
    </row>
    <row r="295" spans="2:4" x14ac:dyDescent="0.2">
      <c r="B295" s="19"/>
      <c r="C295" s="19"/>
      <c r="D295" s="19"/>
    </row>
    <row r="296" spans="2:4" x14ac:dyDescent="0.2">
      <c r="B296" s="19"/>
      <c r="C296" s="19"/>
      <c r="D296" s="19"/>
    </row>
    <row r="297" spans="2:4" x14ac:dyDescent="0.2">
      <c r="B297" s="19"/>
      <c r="C297" s="19"/>
      <c r="D297" s="19"/>
    </row>
    <row r="298" spans="2:4" x14ac:dyDescent="0.2">
      <c r="B298" s="19"/>
      <c r="C298" s="19"/>
      <c r="D298" s="19"/>
    </row>
    <row r="299" spans="2:4" x14ac:dyDescent="0.2">
      <c r="B299" s="19"/>
      <c r="C299" s="19"/>
      <c r="D299" s="19"/>
    </row>
    <row r="300" spans="2:4" x14ac:dyDescent="0.2">
      <c r="B300" s="19"/>
      <c r="C300" s="19"/>
      <c r="D300" s="19"/>
    </row>
    <row r="301" spans="2:4" x14ac:dyDescent="0.2">
      <c r="B301" s="19"/>
      <c r="C301" s="19"/>
      <c r="D301" s="19"/>
    </row>
    <row r="302" spans="2:4" x14ac:dyDescent="0.2">
      <c r="B302" s="19"/>
      <c r="C302" s="19"/>
      <c r="D302" s="19"/>
    </row>
    <row r="303" spans="2:4" x14ac:dyDescent="0.2">
      <c r="B303" s="19"/>
      <c r="C303" s="19"/>
      <c r="D303" s="19"/>
    </row>
    <row r="304" spans="2:4" x14ac:dyDescent="0.2">
      <c r="B304" s="19"/>
      <c r="C304" s="19"/>
      <c r="D304" s="19"/>
    </row>
    <row r="305" spans="2:4" x14ac:dyDescent="0.2">
      <c r="B305" s="19"/>
      <c r="C305" s="19"/>
      <c r="D305" s="19"/>
    </row>
    <row r="306" spans="2:4" x14ac:dyDescent="0.2">
      <c r="B306" s="19"/>
      <c r="C306" s="19"/>
      <c r="D306" s="19"/>
    </row>
    <row r="307" spans="2:4" x14ac:dyDescent="0.2">
      <c r="B307" s="19"/>
      <c r="C307" s="19"/>
      <c r="D307" s="19"/>
    </row>
    <row r="308" spans="2:4" x14ac:dyDescent="0.2">
      <c r="B308" s="19"/>
      <c r="C308" s="19"/>
      <c r="D308" s="19"/>
    </row>
    <row r="309" spans="2:4" x14ac:dyDescent="0.2">
      <c r="B309" s="19"/>
      <c r="C309" s="19"/>
      <c r="D309" s="19"/>
    </row>
    <row r="310" spans="2:4" x14ac:dyDescent="0.2">
      <c r="B310" s="19"/>
      <c r="C310" s="19"/>
      <c r="D310" s="19"/>
    </row>
    <row r="311" spans="2:4" x14ac:dyDescent="0.2">
      <c r="B311" s="19"/>
      <c r="C311" s="19"/>
      <c r="D311" s="19"/>
    </row>
    <row r="312" spans="2:4" x14ac:dyDescent="0.2">
      <c r="B312" s="19"/>
      <c r="C312" s="19"/>
      <c r="D312" s="19"/>
    </row>
    <row r="313" spans="2:4" x14ac:dyDescent="0.2">
      <c r="B313" s="19"/>
      <c r="C313" s="19"/>
      <c r="D313" s="19"/>
    </row>
    <row r="314" spans="2:4" x14ac:dyDescent="0.2">
      <c r="B314" s="19"/>
      <c r="C314" s="19"/>
      <c r="D314" s="19"/>
    </row>
    <row r="315" spans="2:4" x14ac:dyDescent="0.2">
      <c r="B315" s="19"/>
      <c r="C315" s="19"/>
      <c r="D315" s="19"/>
    </row>
    <row r="316" spans="2:4" x14ac:dyDescent="0.2">
      <c r="B316" s="19"/>
      <c r="C316" s="19"/>
      <c r="D316" s="19"/>
    </row>
    <row r="317" spans="2:4" x14ac:dyDescent="0.2">
      <c r="B317" s="19"/>
      <c r="C317" s="19"/>
      <c r="D317" s="19"/>
    </row>
    <row r="318" spans="2:4" x14ac:dyDescent="0.2">
      <c r="B318" s="19"/>
      <c r="C318" s="19"/>
      <c r="D318" s="19"/>
    </row>
    <row r="319" spans="2:4" x14ac:dyDescent="0.2">
      <c r="B319" s="19"/>
      <c r="C319" s="19"/>
      <c r="D319" s="19"/>
    </row>
    <row r="320" spans="2:4" x14ac:dyDescent="0.2">
      <c r="B320" s="19"/>
      <c r="C320" s="19"/>
      <c r="D320" s="19"/>
    </row>
    <row r="321" spans="2:4" x14ac:dyDescent="0.2">
      <c r="B321" s="19"/>
      <c r="C321" s="19"/>
      <c r="D321" s="19"/>
    </row>
    <row r="322" spans="2:4" x14ac:dyDescent="0.2">
      <c r="B322" s="19"/>
      <c r="C322" s="19"/>
      <c r="D322" s="19"/>
    </row>
    <row r="323" spans="2:4" x14ac:dyDescent="0.2">
      <c r="B323" s="19"/>
      <c r="C323" s="19"/>
      <c r="D323" s="19"/>
    </row>
    <row r="324" spans="2:4" x14ac:dyDescent="0.2">
      <c r="B324" s="19"/>
      <c r="C324" s="19"/>
      <c r="D324" s="19"/>
    </row>
    <row r="325" spans="2:4" x14ac:dyDescent="0.2">
      <c r="B325" s="19"/>
      <c r="C325" s="19"/>
      <c r="D325" s="19"/>
    </row>
    <row r="326" spans="2:4" x14ac:dyDescent="0.2">
      <c r="B326" s="19"/>
      <c r="C326" s="19"/>
      <c r="D326" s="19"/>
    </row>
    <row r="327" spans="2:4" x14ac:dyDescent="0.2">
      <c r="B327" s="19"/>
      <c r="C327" s="19"/>
      <c r="D327" s="19"/>
    </row>
    <row r="328" spans="2:4" x14ac:dyDescent="0.2">
      <c r="B328" s="19"/>
      <c r="C328" s="19"/>
      <c r="D328" s="19"/>
    </row>
    <row r="329" spans="2:4" x14ac:dyDescent="0.2">
      <c r="B329" s="19"/>
      <c r="C329" s="19"/>
      <c r="D329" s="19"/>
    </row>
    <row r="330" spans="2:4" x14ac:dyDescent="0.2">
      <c r="B330" s="19"/>
      <c r="C330" s="19"/>
      <c r="D330" s="19"/>
    </row>
    <row r="331" spans="2:4" x14ac:dyDescent="0.2">
      <c r="B331" s="19"/>
      <c r="C331" s="19"/>
      <c r="D331" s="19"/>
    </row>
    <row r="332" spans="2:4" x14ac:dyDescent="0.2">
      <c r="B332" s="19"/>
      <c r="C332" s="19"/>
      <c r="D332" s="19"/>
    </row>
    <row r="333" spans="2:4" x14ac:dyDescent="0.2">
      <c r="B333" s="19"/>
      <c r="C333" s="19"/>
      <c r="D333" s="19"/>
    </row>
    <row r="334" spans="2:4" x14ac:dyDescent="0.2">
      <c r="B334" s="19"/>
      <c r="C334" s="19"/>
      <c r="D334" s="19"/>
    </row>
    <row r="335" spans="2:4" x14ac:dyDescent="0.2">
      <c r="B335" s="19"/>
      <c r="C335" s="19"/>
      <c r="D335" s="19"/>
    </row>
    <row r="336" spans="2:4" x14ac:dyDescent="0.2">
      <c r="B336" s="19"/>
      <c r="C336" s="19"/>
      <c r="D336" s="19"/>
    </row>
    <row r="337" spans="2:4" x14ac:dyDescent="0.2">
      <c r="B337" s="19"/>
      <c r="C337" s="19"/>
      <c r="D337" s="19"/>
    </row>
    <row r="338" spans="2:4" x14ac:dyDescent="0.2">
      <c r="B338" s="19"/>
      <c r="C338" s="19"/>
      <c r="D338" s="19"/>
    </row>
    <row r="339" spans="2:4" x14ac:dyDescent="0.2">
      <c r="B339" s="19"/>
      <c r="C339" s="19"/>
      <c r="D339" s="19"/>
    </row>
    <row r="340" spans="2:4" x14ac:dyDescent="0.2">
      <c r="B340" s="19"/>
      <c r="C340" s="19"/>
      <c r="D340" s="19"/>
    </row>
    <row r="341" spans="2:4" x14ac:dyDescent="0.2">
      <c r="B341" s="19"/>
      <c r="C341" s="19"/>
      <c r="D341" s="19"/>
    </row>
    <row r="342" spans="2:4" x14ac:dyDescent="0.2">
      <c r="B342" s="19"/>
      <c r="C342" s="19"/>
      <c r="D342" s="19"/>
    </row>
    <row r="343" spans="2:4" x14ac:dyDescent="0.2">
      <c r="B343" s="19"/>
      <c r="C343" s="19"/>
      <c r="D343" s="19"/>
    </row>
    <row r="344" spans="2:4" x14ac:dyDescent="0.2">
      <c r="B344" s="19"/>
      <c r="C344" s="19"/>
      <c r="D344" s="19"/>
    </row>
    <row r="345" spans="2:4" x14ac:dyDescent="0.2">
      <c r="B345" s="19"/>
      <c r="C345" s="19"/>
      <c r="D345" s="19"/>
    </row>
    <row r="346" spans="2:4" x14ac:dyDescent="0.2">
      <c r="B346" s="19"/>
      <c r="C346" s="19"/>
      <c r="D346" s="19"/>
    </row>
    <row r="347" spans="2:4" x14ac:dyDescent="0.2">
      <c r="B347" s="19"/>
      <c r="C347" s="19"/>
      <c r="D347" s="19"/>
    </row>
    <row r="348" spans="2:4" x14ac:dyDescent="0.2">
      <c r="B348" s="19"/>
      <c r="C348" s="19"/>
      <c r="D348" s="19"/>
    </row>
    <row r="349" spans="2:4" x14ac:dyDescent="0.2">
      <c r="B349" s="19"/>
      <c r="C349" s="19"/>
      <c r="D349" s="19"/>
    </row>
    <row r="350" spans="2:4" x14ac:dyDescent="0.2">
      <c r="B350" s="19"/>
      <c r="C350" s="19"/>
      <c r="D350" s="19"/>
    </row>
    <row r="351" spans="2:4" x14ac:dyDescent="0.2">
      <c r="B351" s="19"/>
      <c r="C351" s="19"/>
      <c r="D351" s="19"/>
    </row>
    <row r="352" spans="2:4" x14ac:dyDescent="0.2">
      <c r="B352" s="19"/>
      <c r="C352" s="19"/>
      <c r="D352" s="19"/>
    </row>
    <row r="353" spans="2:4" x14ac:dyDescent="0.2">
      <c r="B353" s="19"/>
      <c r="C353" s="19"/>
      <c r="D353" s="19"/>
    </row>
    <row r="354" spans="2:4" x14ac:dyDescent="0.2">
      <c r="B354" s="19"/>
      <c r="C354" s="19"/>
      <c r="D354" s="19"/>
    </row>
    <row r="355" spans="2:4" x14ac:dyDescent="0.2">
      <c r="B355" s="19"/>
      <c r="C355" s="19"/>
      <c r="D355" s="19"/>
    </row>
    <row r="356" spans="2:4" x14ac:dyDescent="0.2">
      <c r="B356" s="19"/>
      <c r="C356" s="19"/>
      <c r="D356" s="19"/>
    </row>
    <row r="357" spans="2:4" x14ac:dyDescent="0.2">
      <c r="B357" s="19"/>
      <c r="C357" s="19"/>
      <c r="D357" s="19"/>
    </row>
    <row r="358" spans="2:4" x14ac:dyDescent="0.2">
      <c r="B358" s="19"/>
      <c r="C358" s="19"/>
      <c r="D358" s="19"/>
    </row>
    <row r="359" spans="2:4" x14ac:dyDescent="0.2">
      <c r="B359" s="19"/>
      <c r="C359" s="19"/>
      <c r="D359" s="19"/>
    </row>
    <row r="360" spans="2:4" x14ac:dyDescent="0.2">
      <c r="B360" s="19"/>
      <c r="C360" s="19"/>
      <c r="D360" s="19"/>
    </row>
    <row r="361" spans="2:4" x14ac:dyDescent="0.2">
      <c r="B361" s="19"/>
      <c r="C361" s="19"/>
      <c r="D361" s="19"/>
    </row>
    <row r="362" spans="2:4" x14ac:dyDescent="0.2">
      <c r="B362" s="19"/>
      <c r="C362" s="19"/>
      <c r="D362" s="19"/>
    </row>
    <row r="363" spans="2:4" x14ac:dyDescent="0.2">
      <c r="B363" s="19"/>
      <c r="C363" s="19"/>
      <c r="D363" s="19"/>
    </row>
    <row r="364" spans="2:4" x14ac:dyDescent="0.2">
      <c r="B364" s="19"/>
      <c r="C364" s="19"/>
      <c r="D364" s="19"/>
    </row>
    <row r="365" spans="2:4" x14ac:dyDescent="0.2">
      <c r="B365" s="19"/>
      <c r="C365" s="19"/>
      <c r="D365" s="19"/>
    </row>
    <row r="366" spans="2:4" x14ac:dyDescent="0.2">
      <c r="B366" s="19"/>
      <c r="C366" s="19"/>
      <c r="D366" s="19"/>
    </row>
    <row r="367" spans="2:4" x14ac:dyDescent="0.2">
      <c r="B367" s="19"/>
      <c r="C367" s="19"/>
      <c r="D367" s="19"/>
    </row>
    <row r="368" spans="2:4" x14ac:dyDescent="0.2">
      <c r="B368" s="19"/>
      <c r="C368" s="19"/>
      <c r="D368" s="19"/>
    </row>
    <row r="369" spans="2:4" x14ac:dyDescent="0.2">
      <c r="B369" s="19"/>
      <c r="C369" s="19"/>
      <c r="D369" s="19"/>
    </row>
    <row r="370" spans="2:4" x14ac:dyDescent="0.2">
      <c r="B370" s="19"/>
      <c r="C370" s="19"/>
      <c r="D370" s="19"/>
    </row>
    <row r="371" spans="2:4" x14ac:dyDescent="0.2">
      <c r="B371" s="19"/>
      <c r="C371" s="19"/>
      <c r="D371" s="19"/>
    </row>
    <row r="372" spans="2:4" x14ac:dyDescent="0.2">
      <c r="B372" s="19"/>
      <c r="C372" s="19"/>
      <c r="D372" s="19"/>
    </row>
    <row r="373" spans="2:4" x14ac:dyDescent="0.2">
      <c r="B373" s="19"/>
      <c r="C373" s="19"/>
      <c r="D373" s="19"/>
    </row>
    <row r="374" spans="2:4" x14ac:dyDescent="0.2">
      <c r="B374" s="19"/>
      <c r="C374" s="19"/>
      <c r="D374" s="19"/>
    </row>
    <row r="375" spans="2:4" x14ac:dyDescent="0.2">
      <c r="B375" s="19"/>
      <c r="C375" s="19"/>
      <c r="D375" s="19"/>
    </row>
    <row r="376" spans="2:4" x14ac:dyDescent="0.2">
      <c r="B376" s="19"/>
      <c r="C376" s="19"/>
      <c r="D376" s="19"/>
    </row>
    <row r="377" spans="2:4" x14ac:dyDescent="0.2">
      <c r="B377" s="19"/>
      <c r="C377" s="19"/>
      <c r="D377" s="19"/>
    </row>
    <row r="378" spans="2:4" x14ac:dyDescent="0.2">
      <c r="B378" s="19"/>
      <c r="C378" s="19"/>
      <c r="D378" s="19"/>
    </row>
    <row r="379" spans="2:4" x14ac:dyDescent="0.2">
      <c r="B379" s="19"/>
      <c r="C379" s="19"/>
      <c r="D379" s="19"/>
    </row>
    <row r="380" spans="2:4" x14ac:dyDescent="0.2">
      <c r="B380" s="19"/>
      <c r="C380" s="19"/>
      <c r="D380" s="19"/>
    </row>
    <row r="381" spans="2:4" x14ac:dyDescent="0.2">
      <c r="B381" s="19"/>
      <c r="C381" s="19"/>
      <c r="D381" s="19"/>
    </row>
    <row r="382" spans="2:4" x14ac:dyDescent="0.2">
      <c r="B382" s="19"/>
      <c r="C382" s="19"/>
      <c r="D382" s="19"/>
    </row>
    <row r="383" spans="2:4" x14ac:dyDescent="0.2">
      <c r="B383" s="19"/>
      <c r="C383" s="19"/>
      <c r="D383" s="19"/>
    </row>
    <row r="384" spans="2:4" x14ac:dyDescent="0.2">
      <c r="B384" s="19"/>
      <c r="C384" s="19"/>
      <c r="D384" s="19"/>
    </row>
    <row r="385" spans="2:4" x14ac:dyDescent="0.2">
      <c r="B385" s="19"/>
      <c r="C385" s="19"/>
      <c r="D385" s="19"/>
    </row>
    <row r="386" spans="2:4" x14ac:dyDescent="0.2">
      <c r="B386" s="19"/>
      <c r="C386" s="19"/>
      <c r="D386" s="19"/>
    </row>
    <row r="387" spans="2:4" x14ac:dyDescent="0.2">
      <c r="B387" s="19"/>
      <c r="C387" s="19"/>
      <c r="D387" s="19"/>
    </row>
    <row r="388" spans="2:4" x14ac:dyDescent="0.2">
      <c r="B388" s="19"/>
      <c r="C388" s="19"/>
      <c r="D388" s="19"/>
    </row>
    <row r="389" spans="2:4" x14ac:dyDescent="0.2">
      <c r="B389" s="19"/>
      <c r="C389" s="19"/>
      <c r="D389" s="19"/>
    </row>
    <row r="390" spans="2:4" x14ac:dyDescent="0.2">
      <c r="B390" s="19"/>
      <c r="C390" s="19"/>
      <c r="D390" s="19"/>
    </row>
    <row r="391" spans="2:4" x14ac:dyDescent="0.2">
      <c r="B391" s="19"/>
      <c r="C391" s="19"/>
      <c r="D391" s="19"/>
    </row>
    <row r="392" spans="2:4" x14ac:dyDescent="0.2">
      <c r="B392" s="19"/>
      <c r="C392" s="19"/>
      <c r="D392" s="19"/>
    </row>
    <row r="393" spans="2:4" x14ac:dyDescent="0.2">
      <c r="B393" s="19"/>
      <c r="C393" s="19"/>
      <c r="D393" s="19"/>
    </row>
    <row r="394" spans="2:4" x14ac:dyDescent="0.2">
      <c r="B394" s="19"/>
      <c r="C394" s="19"/>
      <c r="D394" s="19"/>
    </row>
    <row r="395" spans="2:4" x14ac:dyDescent="0.2">
      <c r="B395" s="19"/>
      <c r="C395" s="19"/>
      <c r="D395" s="19"/>
    </row>
    <row r="396" spans="2:4" x14ac:dyDescent="0.2">
      <c r="B396" s="19"/>
      <c r="C396" s="19"/>
      <c r="D396" s="19"/>
    </row>
    <row r="397" spans="2:4" x14ac:dyDescent="0.2">
      <c r="B397" s="19"/>
      <c r="C397" s="19"/>
      <c r="D397" s="19"/>
    </row>
    <row r="398" spans="2:4" x14ac:dyDescent="0.2">
      <c r="B398" s="19"/>
      <c r="C398" s="19"/>
      <c r="D398" s="19"/>
    </row>
    <row r="399" spans="2:4" x14ac:dyDescent="0.2">
      <c r="B399" s="19"/>
      <c r="C399" s="19"/>
      <c r="D399" s="19"/>
    </row>
    <row r="400" spans="2:4" x14ac:dyDescent="0.2">
      <c r="B400" s="19"/>
      <c r="C400" s="19"/>
      <c r="D400" s="19"/>
    </row>
    <row r="401" spans="2:4" x14ac:dyDescent="0.2">
      <c r="B401" s="19"/>
      <c r="C401" s="19"/>
      <c r="D401" s="19"/>
    </row>
    <row r="402" spans="2:4" x14ac:dyDescent="0.2">
      <c r="B402" s="19"/>
      <c r="C402" s="19"/>
      <c r="D402" s="19"/>
    </row>
    <row r="403" spans="2:4" x14ac:dyDescent="0.2">
      <c r="B403" s="19"/>
      <c r="C403" s="19"/>
      <c r="D403" s="19"/>
    </row>
    <row r="404" spans="2:4" x14ac:dyDescent="0.2">
      <c r="B404" s="19"/>
      <c r="C404" s="19"/>
      <c r="D404" s="19"/>
    </row>
    <row r="405" spans="2:4" x14ac:dyDescent="0.2">
      <c r="B405" s="19"/>
      <c r="C405" s="19"/>
      <c r="D405" s="19"/>
    </row>
    <row r="406" spans="2:4" x14ac:dyDescent="0.2">
      <c r="B406" s="19"/>
      <c r="C406" s="19"/>
      <c r="D406" s="19"/>
    </row>
    <row r="407" spans="2:4" x14ac:dyDescent="0.2">
      <c r="B407" s="19"/>
      <c r="C407" s="19"/>
      <c r="D407" s="19"/>
    </row>
    <row r="408" spans="2:4" x14ac:dyDescent="0.2">
      <c r="B408" s="19"/>
      <c r="C408" s="19"/>
      <c r="D408" s="19"/>
    </row>
    <row r="409" spans="2:4" x14ac:dyDescent="0.2">
      <c r="B409" s="19"/>
      <c r="C409" s="19"/>
      <c r="D409" s="19"/>
    </row>
    <row r="410" spans="2:4" x14ac:dyDescent="0.2">
      <c r="B410" s="19"/>
      <c r="C410" s="19"/>
      <c r="D410" s="19"/>
    </row>
    <row r="411" spans="2:4" x14ac:dyDescent="0.2">
      <c r="B411" s="19"/>
      <c r="C411" s="19"/>
      <c r="D411" s="19"/>
    </row>
    <row r="412" spans="2:4" x14ac:dyDescent="0.2">
      <c r="B412" s="19"/>
      <c r="C412" s="19"/>
      <c r="D412" s="19"/>
    </row>
    <row r="413" spans="2:4" x14ac:dyDescent="0.2">
      <c r="B413" s="19"/>
      <c r="C413" s="19"/>
      <c r="D413" s="19"/>
    </row>
    <row r="414" spans="2:4" x14ac:dyDescent="0.2">
      <c r="B414" s="19"/>
      <c r="C414" s="19"/>
      <c r="D414" s="19"/>
    </row>
    <row r="415" spans="2:4" x14ac:dyDescent="0.2">
      <c r="B415" s="19"/>
      <c r="C415" s="19"/>
      <c r="D415" s="19"/>
    </row>
    <row r="416" spans="2:4" x14ac:dyDescent="0.2">
      <c r="B416" s="19"/>
      <c r="C416" s="19"/>
      <c r="D416" s="19"/>
    </row>
    <row r="417" spans="2:4" x14ac:dyDescent="0.2">
      <c r="B417" s="19"/>
      <c r="C417" s="19"/>
      <c r="D417" s="19"/>
    </row>
    <row r="418" spans="2:4" x14ac:dyDescent="0.2">
      <c r="B418" s="19"/>
      <c r="C418" s="19"/>
      <c r="D418" s="19"/>
    </row>
    <row r="419" spans="2:4" x14ac:dyDescent="0.2">
      <c r="B419" s="19"/>
      <c r="C419" s="19"/>
      <c r="D419" s="19"/>
    </row>
    <row r="420" spans="2:4" x14ac:dyDescent="0.2">
      <c r="B420" s="19"/>
      <c r="C420" s="19"/>
      <c r="D420" s="19"/>
    </row>
    <row r="421" spans="2:4" x14ac:dyDescent="0.2">
      <c r="B421" s="19"/>
      <c r="C421" s="19"/>
      <c r="D421" s="19"/>
    </row>
    <row r="422" spans="2:4" x14ac:dyDescent="0.2">
      <c r="B422" s="19"/>
      <c r="C422" s="19"/>
      <c r="D422" s="19"/>
    </row>
    <row r="423" spans="2:4" x14ac:dyDescent="0.2">
      <c r="B423" s="19"/>
      <c r="C423" s="19"/>
      <c r="D423" s="19"/>
    </row>
    <row r="424" spans="2:4" x14ac:dyDescent="0.2">
      <c r="B424" s="19"/>
      <c r="C424" s="19"/>
      <c r="D424" s="19"/>
    </row>
    <row r="425" spans="2:4" x14ac:dyDescent="0.2">
      <c r="B425" s="19"/>
      <c r="C425" s="19"/>
      <c r="D425" s="19"/>
    </row>
    <row r="426" spans="2:4" x14ac:dyDescent="0.2">
      <c r="B426" s="19"/>
      <c r="C426" s="19"/>
      <c r="D426" s="19"/>
    </row>
    <row r="427" spans="2:4" x14ac:dyDescent="0.2">
      <c r="B427" s="19"/>
      <c r="C427" s="19"/>
      <c r="D427" s="19"/>
    </row>
    <row r="428" spans="2:4" x14ac:dyDescent="0.2">
      <c r="B428" s="19"/>
      <c r="C428" s="19"/>
      <c r="D428" s="19"/>
    </row>
    <row r="429" spans="2:4" x14ac:dyDescent="0.2">
      <c r="B429" s="19"/>
      <c r="C429" s="19"/>
      <c r="D429" s="19"/>
    </row>
    <row r="430" spans="2:4" x14ac:dyDescent="0.2">
      <c r="B430" s="19"/>
      <c r="C430" s="19"/>
      <c r="D430" s="19"/>
    </row>
    <row r="431" spans="2:4" x14ac:dyDescent="0.2">
      <c r="B431" s="19"/>
      <c r="C431" s="19"/>
      <c r="D431" s="19"/>
    </row>
    <row r="432" spans="2:4" x14ac:dyDescent="0.2">
      <c r="B432" s="19"/>
      <c r="C432" s="19"/>
      <c r="D432" s="19"/>
    </row>
    <row r="433" spans="2:4" x14ac:dyDescent="0.2">
      <c r="B433" s="19"/>
      <c r="C433" s="19"/>
      <c r="D433" s="19"/>
    </row>
    <row r="434" spans="2:4" x14ac:dyDescent="0.2">
      <c r="B434" s="19"/>
      <c r="C434" s="19"/>
      <c r="D434" s="19"/>
    </row>
    <row r="435" spans="2:4" x14ac:dyDescent="0.2">
      <c r="B435" s="19"/>
      <c r="C435" s="19"/>
      <c r="D435" s="19"/>
    </row>
    <row r="436" spans="2:4" x14ac:dyDescent="0.2">
      <c r="B436" s="19"/>
      <c r="C436" s="19"/>
      <c r="D436" s="19"/>
    </row>
    <row r="437" spans="2:4" x14ac:dyDescent="0.2">
      <c r="B437" s="19"/>
      <c r="C437" s="19"/>
      <c r="D437" s="19"/>
    </row>
    <row r="438" spans="2:4" x14ac:dyDescent="0.2">
      <c r="B438" s="19"/>
      <c r="C438" s="19"/>
      <c r="D438" s="19"/>
    </row>
    <row r="439" spans="2:4" x14ac:dyDescent="0.2">
      <c r="B439" s="19"/>
      <c r="C439" s="19"/>
      <c r="D439" s="19"/>
    </row>
    <row r="440" spans="2:4" x14ac:dyDescent="0.2">
      <c r="B440" s="19"/>
      <c r="C440" s="19"/>
      <c r="D440" s="19"/>
    </row>
    <row r="441" spans="2:4" x14ac:dyDescent="0.2">
      <c r="B441" s="19"/>
      <c r="C441" s="19"/>
      <c r="D441" s="19"/>
    </row>
    <row r="442" spans="2:4" x14ac:dyDescent="0.2">
      <c r="B442" s="19"/>
      <c r="C442" s="19"/>
      <c r="D442" s="19"/>
    </row>
    <row r="443" spans="2:4" x14ac:dyDescent="0.2">
      <c r="B443" s="19"/>
      <c r="C443" s="19"/>
      <c r="D443" s="19"/>
    </row>
    <row r="444" spans="2:4" x14ac:dyDescent="0.2">
      <c r="B444" s="19"/>
      <c r="C444" s="19"/>
      <c r="D444" s="19"/>
    </row>
    <row r="445" spans="2:4" x14ac:dyDescent="0.2">
      <c r="B445" s="19"/>
      <c r="C445" s="19"/>
      <c r="D445" s="19"/>
    </row>
    <row r="446" spans="2:4" x14ac:dyDescent="0.2">
      <c r="B446" s="19"/>
      <c r="C446" s="19"/>
      <c r="D446" s="19"/>
    </row>
    <row r="447" spans="2:4" x14ac:dyDescent="0.2">
      <c r="B447" s="19"/>
      <c r="C447" s="19"/>
      <c r="D447" s="19"/>
    </row>
    <row r="448" spans="2:4" x14ac:dyDescent="0.2">
      <c r="B448" s="19"/>
      <c r="C448" s="19"/>
      <c r="D448" s="19"/>
    </row>
    <row r="449" spans="2:4" x14ac:dyDescent="0.2">
      <c r="B449" s="19"/>
      <c r="C449" s="19"/>
      <c r="D449" s="19"/>
    </row>
    <row r="450" spans="2:4" x14ac:dyDescent="0.2">
      <c r="B450" s="19"/>
      <c r="C450" s="19"/>
      <c r="D450" s="19"/>
    </row>
    <row r="451" spans="2:4" x14ac:dyDescent="0.2">
      <c r="B451" s="19"/>
      <c r="C451" s="19"/>
      <c r="D451" s="19"/>
    </row>
    <row r="452" spans="2:4" x14ac:dyDescent="0.2">
      <c r="B452" s="19"/>
      <c r="C452" s="19"/>
      <c r="D452" s="19"/>
    </row>
    <row r="453" spans="2:4" x14ac:dyDescent="0.2">
      <c r="B453" s="19"/>
      <c r="C453" s="19"/>
      <c r="D453" s="19"/>
    </row>
    <row r="454" spans="2:4" x14ac:dyDescent="0.2">
      <c r="B454" s="19"/>
      <c r="C454" s="19"/>
      <c r="D454" s="19"/>
    </row>
    <row r="455" spans="2:4" x14ac:dyDescent="0.2">
      <c r="B455" s="19"/>
      <c r="C455" s="19"/>
      <c r="D455" s="19"/>
    </row>
    <row r="456" spans="2:4" x14ac:dyDescent="0.2">
      <c r="B456" s="19"/>
      <c r="C456" s="19"/>
      <c r="D456" s="19"/>
    </row>
    <row r="457" spans="2:4" x14ac:dyDescent="0.2">
      <c r="B457" s="19"/>
      <c r="C457" s="19"/>
      <c r="D457" s="19"/>
    </row>
    <row r="458" spans="2:4" x14ac:dyDescent="0.2">
      <c r="B458" s="19"/>
      <c r="C458" s="19"/>
      <c r="D458" s="19"/>
    </row>
    <row r="459" spans="2:4" x14ac:dyDescent="0.2">
      <c r="B459" s="19"/>
      <c r="C459" s="19"/>
      <c r="D459" s="19"/>
    </row>
    <row r="460" spans="2:4" x14ac:dyDescent="0.2">
      <c r="B460" s="19"/>
      <c r="C460" s="19"/>
      <c r="D460" s="19"/>
    </row>
    <row r="461" spans="2:4" x14ac:dyDescent="0.2">
      <c r="B461" s="19"/>
      <c r="C461" s="19"/>
      <c r="D461" s="19"/>
    </row>
    <row r="462" spans="2:4" x14ac:dyDescent="0.2">
      <c r="B462" s="19"/>
      <c r="C462" s="19"/>
      <c r="D462" s="19"/>
    </row>
    <row r="463" spans="2:4" x14ac:dyDescent="0.2">
      <c r="B463" s="19"/>
      <c r="C463" s="19"/>
      <c r="D463" s="19"/>
    </row>
    <row r="464" spans="2:4" x14ac:dyDescent="0.2">
      <c r="B464" s="19"/>
      <c r="C464" s="19"/>
      <c r="D464" s="19"/>
    </row>
    <row r="465" spans="2:4" x14ac:dyDescent="0.2">
      <c r="B465" s="19"/>
      <c r="C465" s="19"/>
      <c r="D465" s="19"/>
    </row>
    <row r="466" spans="2:4" x14ac:dyDescent="0.2">
      <c r="B466" s="19"/>
      <c r="C466" s="19"/>
      <c r="D466" s="19"/>
    </row>
    <row r="467" spans="2:4" x14ac:dyDescent="0.2">
      <c r="B467" s="19"/>
      <c r="C467" s="19"/>
      <c r="D467" s="19"/>
    </row>
    <row r="468" spans="2:4" x14ac:dyDescent="0.2">
      <c r="B468" s="19"/>
      <c r="C468" s="19"/>
      <c r="D468" s="19"/>
    </row>
    <row r="469" spans="2:4" x14ac:dyDescent="0.2">
      <c r="B469" s="19"/>
      <c r="C469" s="19"/>
      <c r="D469" s="19"/>
    </row>
    <row r="470" spans="2:4" x14ac:dyDescent="0.2">
      <c r="B470" s="19"/>
      <c r="C470" s="19"/>
      <c r="D470" s="19"/>
    </row>
    <row r="471" spans="2:4" x14ac:dyDescent="0.2">
      <c r="B471" s="19"/>
      <c r="C471" s="19"/>
      <c r="D471" s="19"/>
    </row>
    <row r="472" spans="2:4" x14ac:dyDescent="0.2">
      <c r="B472" s="19"/>
      <c r="C472" s="19"/>
      <c r="D472" s="19"/>
    </row>
    <row r="473" spans="2:4" x14ac:dyDescent="0.2">
      <c r="B473" s="19"/>
      <c r="C473" s="19"/>
      <c r="D473" s="19"/>
    </row>
    <row r="474" spans="2:4" x14ac:dyDescent="0.2">
      <c r="B474" s="19"/>
      <c r="C474" s="19"/>
      <c r="D474" s="19"/>
    </row>
    <row r="475" spans="2:4" x14ac:dyDescent="0.2">
      <c r="B475" s="19"/>
      <c r="C475" s="19"/>
      <c r="D475" s="19"/>
    </row>
    <row r="476" spans="2:4" x14ac:dyDescent="0.2">
      <c r="B476" s="19"/>
      <c r="C476" s="19"/>
      <c r="D476" s="19"/>
    </row>
    <row r="477" spans="2:4" x14ac:dyDescent="0.2">
      <c r="B477" s="19"/>
      <c r="C477" s="19"/>
      <c r="D477" s="19"/>
    </row>
    <row r="478" spans="2:4" x14ac:dyDescent="0.2">
      <c r="B478" s="19"/>
      <c r="C478" s="19"/>
      <c r="D478" s="19"/>
    </row>
    <row r="479" spans="2:4" x14ac:dyDescent="0.2">
      <c r="B479" s="19"/>
      <c r="C479" s="19"/>
      <c r="D479" s="19"/>
    </row>
    <row r="480" spans="2:4" x14ac:dyDescent="0.2">
      <c r="B480" s="19"/>
      <c r="C480" s="19"/>
      <c r="D480" s="19"/>
    </row>
    <row r="481" spans="2:4" x14ac:dyDescent="0.2">
      <c r="B481" s="19"/>
      <c r="C481" s="19"/>
      <c r="D481" s="19"/>
    </row>
    <row r="482" spans="2:4" x14ac:dyDescent="0.2">
      <c r="B482" s="19"/>
      <c r="C482" s="19"/>
      <c r="D482" s="19"/>
    </row>
    <row r="483" spans="2:4" x14ac:dyDescent="0.2">
      <c r="B483" s="19"/>
      <c r="C483" s="19"/>
      <c r="D483" s="19"/>
    </row>
    <row r="484" spans="2:4" x14ac:dyDescent="0.2">
      <c r="B484" s="19"/>
      <c r="C484" s="19"/>
      <c r="D484" s="19"/>
    </row>
    <row r="485" spans="2:4" x14ac:dyDescent="0.2">
      <c r="B485" s="19"/>
      <c r="C485" s="19"/>
      <c r="D485" s="19"/>
    </row>
    <row r="486" spans="2:4" x14ac:dyDescent="0.2">
      <c r="B486" s="19"/>
      <c r="C486" s="19"/>
      <c r="D486" s="19"/>
    </row>
    <row r="487" spans="2:4" x14ac:dyDescent="0.2">
      <c r="B487" s="19"/>
      <c r="C487" s="19"/>
      <c r="D487" s="19"/>
    </row>
    <row r="488" spans="2:4" x14ac:dyDescent="0.2">
      <c r="B488" s="19"/>
      <c r="C488" s="19"/>
      <c r="D488" s="19"/>
    </row>
    <row r="489" spans="2:4" x14ac:dyDescent="0.2">
      <c r="B489" s="19"/>
      <c r="C489" s="19"/>
      <c r="D489" s="19"/>
    </row>
    <row r="490" spans="2:4" x14ac:dyDescent="0.2">
      <c r="B490" s="19"/>
      <c r="C490" s="19"/>
      <c r="D490" s="19"/>
    </row>
    <row r="491" spans="2:4" x14ac:dyDescent="0.2">
      <c r="B491" s="19"/>
      <c r="C491" s="19"/>
      <c r="D491" s="19"/>
    </row>
    <row r="492" spans="2:4" x14ac:dyDescent="0.2">
      <c r="B492" s="19"/>
      <c r="C492" s="19"/>
      <c r="D492" s="19"/>
    </row>
    <row r="493" spans="2:4" x14ac:dyDescent="0.2">
      <c r="B493" s="19"/>
      <c r="C493" s="19"/>
      <c r="D493" s="19"/>
    </row>
    <row r="494" spans="2:4" x14ac:dyDescent="0.2">
      <c r="B494" s="19"/>
      <c r="C494" s="19"/>
      <c r="D494" s="19"/>
    </row>
    <row r="495" spans="2:4" x14ac:dyDescent="0.2">
      <c r="B495" s="19"/>
      <c r="C495" s="19"/>
      <c r="D495" s="19"/>
    </row>
    <row r="496" spans="2:4" x14ac:dyDescent="0.2">
      <c r="B496" s="19"/>
      <c r="C496" s="19"/>
      <c r="D496" s="19"/>
    </row>
    <row r="497" spans="2:4" x14ac:dyDescent="0.2">
      <c r="B497" s="19"/>
      <c r="C497" s="19"/>
      <c r="D497" s="19"/>
    </row>
    <row r="498" spans="2:4" x14ac:dyDescent="0.2">
      <c r="B498" s="19"/>
      <c r="C498" s="19"/>
      <c r="D498" s="19"/>
    </row>
    <row r="499" spans="2:4" x14ac:dyDescent="0.2">
      <c r="B499" s="19"/>
      <c r="C499" s="19"/>
      <c r="D499" s="19"/>
    </row>
    <row r="500" spans="2:4" x14ac:dyDescent="0.2">
      <c r="B500" s="19"/>
      <c r="C500" s="19"/>
      <c r="D500" s="19"/>
    </row>
    <row r="501" spans="2:4" x14ac:dyDescent="0.2">
      <c r="B501" s="19"/>
      <c r="C501" s="19"/>
      <c r="D501" s="19"/>
    </row>
    <row r="502" spans="2:4" x14ac:dyDescent="0.2">
      <c r="B502" s="19"/>
      <c r="C502" s="19"/>
      <c r="D502" s="19"/>
    </row>
    <row r="503" spans="2:4" x14ac:dyDescent="0.2">
      <c r="B503" s="19"/>
      <c r="C503" s="19"/>
      <c r="D503" s="19"/>
    </row>
    <row r="504" spans="2:4" x14ac:dyDescent="0.2">
      <c r="B504" s="19"/>
      <c r="C504" s="19"/>
      <c r="D504" s="19"/>
    </row>
    <row r="505" spans="2:4" x14ac:dyDescent="0.2">
      <c r="B505" s="19"/>
      <c r="C505" s="19"/>
      <c r="D505" s="19"/>
    </row>
    <row r="506" spans="2:4" x14ac:dyDescent="0.2">
      <c r="B506" s="19"/>
      <c r="C506" s="19"/>
      <c r="D506" s="19"/>
    </row>
    <row r="507" spans="2:4" x14ac:dyDescent="0.2">
      <c r="B507" s="19"/>
      <c r="C507" s="19"/>
      <c r="D507" s="19"/>
    </row>
    <row r="508" spans="2:4" x14ac:dyDescent="0.2">
      <c r="B508" s="19"/>
      <c r="C508" s="19"/>
      <c r="D508" s="19"/>
    </row>
    <row r="509" spans="2:4" x14ac:dyDescent="0.2">
      <c r="B509" s="19"/>
      <c r="C509" s="19"/>
      <c r="D509" s="19"/>
    </row>
    <row r="510" spans="2:4" x14ac:dyDescent="0.2">
      <c r="B510" s="19"/>
      <c r="C510" s="19"/>
      <c r="D510" s="19"/>
    </row>
    <row r="511" spans="2:4" x14ac:dyDescent="0.2">
      <c r="B511" s="19"/>
      <c r="C511" s="19"/>
      <c r="D511" s="19"/>
    </row>
    <row r="512" spans="2:4" x14ac:dyDescent="0.2">
      <c r="B512" s="19"/>
      <c r="C512" s="19"/>
      <c r="D512" s="19"/>
    </row>
    <row r="513" spans="2:4" x14ac:dyDescent="0.2">
      <c r="B513" s="19"/>
      <c r="C513" s="19"/>
      <c r="D513" s="19"/>
    </row>
    <row r="514" spans="2:4" x14ac:dyDescent="0.2">
      <c r="B514" s="19"/>
      <c r="C514" s="19"/>
      <c r="D514" s="19"/>
    </row>
    <row r="515" spans="2:4" x14ac:dyDescent="0.2">
      <c r="B515" s="19"/>
      <c r="C515" s="19"/>
      <c r="D515" s="19"/>
    </row>
    <row r="516" spans="2:4" x14ac:dyDescent="0.2">
      <c r="B516" s="19"/>
      <c r="C516" s="19"/>
      <c r="D516" s="19"/>
    </row>
    <row r="517" spans="2:4" x14ac:dyDescent="0.2">
      <c r="B517" s="19"/>
      <c r="C517" s="19"/>
      <c r="D517" s="19"/>
    </row>
    <row r="518" spans="2:4" x14ac:dyDescent="0.2">
      <c r="B518" s="19"/>
      <c r="C518" s="19"/>
      <c r="D518" s="19"/>
    </row>
    <row r="519" spans="2:4" x14ac:dyDescent="0.2">
      <c r="B519" s="19"/>
      <c r="C519" s="19"/>
      <c r="D519" s="19"/>
    </row>
    <row r="520" spans="2:4" x14ac:dyDescent="0.2">
      <c r="B520" s="19"/>
      <c r="C520" s="19"/>
      <c r="D520" s="19"/>
    </row>
    <row r="521" spans="2:4" x14ac:dyDescent="0.2">
      <c r="B521" s="19"/>
      <c r="C521" s="19"/>
      <c r="D521" s="19"/>
    </row>
    <row r="522" spans="2:4" x14ac:dyDescent="0.2">
      <c r="B522" s="19"/>
      <c r="C522" s="19"/>
      <c r="D522" s="19"/>
    </row>
    <row r="523" spans="2:4" x14ac:dyDescent="0.2">
      <c r="B523" s="19"/>
      <c r="C523" s="19"/>
      <c r="D523" s="19"/>
    </row>
    <row r="524" spans="2:4" x14ac:dyDescent="0.2">
      <c r="B524" s="19"/>
      <c r="C524" s="19"/>
      <c r="D524" s="19"/>
    </row>
    <row r="525" spans="2:4" x14ac:dyDescent="0.2">
      <c r="B525" s="19"/>
      <c r="C525" s="19"/>
      <c r="D525" s="19"/>
    </row>
    <row r="526" spans="2:4" x14ac:dyDescent="0.2">
      <c r="B526" s="19"/>
      <c r="C526" s="19"/>
      <c r="D526" s="19"/>
    </row>
    <row r="527" spans="2:4" x14ac:dyDescent="0.2">
      <c r="B527" s="19"/>
      <c r="C527" s="19"/>
      <c r="D527" s="19"/>
    </row>
    <row r="528" spans="2:4" x14ac:dyDescent="0.2">
      <c r="B528" s="19"/>
      <c r="C528" s="19"/>
      <c r="D528" s="19"/>
    </row>
    <row r="529" spans="2:4" x14ac:dyDescent="0.2">
      <c r="B529" s="19"/>
      <c r="C529" s="19"/>
      <c r="D529" s="19"/>
    </row>
    <row r="530" spans="2:4" x14ac:dyDescent="0.2">
      <c r="B530" s="19"/>
      <c r="C530" s="19"/>
      <c r="D530" s="19"/>
    </row>
    <row r="531" spans="2:4" x14ac:dyDescent="0.2">
      <c r="B531" s="19"/>
      <c r="C531" s="19"/>
      <c r="D531" s="19"/>
    </row>
    <row r="532" spans="2:4" x14ac:dyDescent="0.2">
      <c r="B532" s="19"/>
      <c r="C532" s="19"/>
      <c r="D532" s="19"/>
    </row>
    <row r="533" spans="2:4" x14ac:dyDescent="0.2">
      <c r="B533" s="19"/>
      <c r="C533" s="19"/>
      <c r="D533" s="19"/>
    </row>
    <row r="534" spans="2:4" x14ac:dyDescent="0.2">
      <c r="B534" s="19"/>
      <c r="C534" s="19"/>
      <c r="D534" s="19"/>
    </row>
    <row r="535" spans="2:4" x14ac:dyDescent="0.2">
      <c r="B535" s="19"/>
      <c r="C535" s="19"/>
      <c r="D535" s="19"/>
    </row>
    <row r="536" spans="2:4" x14ac:dyDescent="0.2">
      <c r="B536" s="19"/>
      <c r="C536" s="19"/>
      <c r="D536" s="19"/>
    </row>
    <row r="537" spans="2:4" x14ac:dyDescent="0.2">
      <c r="B537" s="19"/>
      <c r="C537" s="19"/>
      <c r="D537" s="19"/>
    </row>
    <row r="538" spans="2:4" x14ac:dyDescent="0.2">
      <c r="B538" s="19"/>
      <c r="C538" s="19"/>
      <c r="D538" s="19"/>
    </row>
    <row r="539" spans="2:4" x14ac:dyDescent="0.2">
      <c r="B539" s="19"/>
      <c r="C539" s="19"/>
      <c r="D539" s="19"/>
    </row>
    <row r="540" spans="2:4" x14ac:dyDescent="0.2">
      <c r="B540" s="19"/>
      <c r="C540" s="19"/>
      <c r="D540" s="19"/>
    </row>
    <row r="541" spans="2:4" x14ac:dyDescent="0.2">
      <c r="B541" s="19"/>
      <c r="C541" s="19"/>
      <c r="D541" s="19"/>
    </row>
    <row r="542" spans="2:4" x14ac:dyDescent="0.2">
      <c r="B542" s="19"/>
      <c r="C542" s="19"/>
      <c r="D542" s="19"/>
    </row>
    <row r="543" spans="2:4" x14ac:dyDescent="0.2">
      <c r="B543" s="19"/>
      <c r="C543" s="19"/>
      <c r="D543" s="19"/>
    </row>
    <row r="544" spans="2:4" x14ac:dyDescent="0.2">
      <c r="B544" s="19"/>
      <c r="C544" s="19"/>
      <c r="D544" s="19"/>
    </row>
    <row r="545" spans="2:4" x14ac:dyDescent="0.2">
      <c r="B545" s="19"/>
      <c r="C545" s="19"/>
      <c r="D545" s="19"/>
    </row>
    <row r="546" spans="2:4" x14ac:dyDescent="0.2">
      <c r="B546" s="19"/>
      <c r="C546" s="19"/>
      <c r="D546" s="19"/>
    </row>
    <row r="547" spans="2:4" x14ac:dyDescent="0.2">
      <c r="B547" s="19"/>
      <c r="C547" s="19"/>
      <c r="D547" s="19"/>
    </row>
    <row r="548" spans="2:4" x14ac:dyDescent="0.2">
      <c r="B548" s="19"/>
      <c r="C548" s="19"/>
      <c r="D548" s="19"/>
    </row>
    <row r="549" spans="2:4" x14ac:dyDescent="0.2">
      <c r="B549" s="19"/>
      <c r="C549" s="19"/>
      <c r="D549" s="19"/>
    </row>
    <row r="550" spans="2:4" x14ac:dyDescent="0.2">
      <c r="B550" s="19"/>
      <c r="C550" s="19"/>
      <c r="D550" s="19"/>
    </row>
    <row r="551" spans="2:4" x14ac:dyDescent="0.2">
      <c r="B551" s="19"/>
      <c r="C551" s="19"/>
      <c r="D551" s="19"/>
    </row>
    <row r="552" spans="2:4" x14ac:dyDescent="0.2">
      <c r="B552" s="19"/>
      <c r="C552" s="19"/>
      <c r="D552" s="19"/>
    </row>
    <row r="553" spans="2:4" x14ac:dyDescent="0.2">
      <c r="B553" s="19"/>
      <c r="C553" s="19"/>
      <c r="D553" s="19"/>
    </row>
    <row r="554" spans="2:4" x14ac:dyDescent="0.2">
      <c r="B554" s="19"/>
      <c r="C554" s="19"/>
      <c r="D554" s="19"/>
    </row>
    <row r="555" spans="2:4" x14ac:dyDescent="0.2">
      <c r="B555" s="19"/>
      <c r="C555" s="19"/>
      <c r="D555" s="19"/>
    </row>
    <row r="556" spans="2:4" x14ac:dyDescent="0.2">
      <c r="B556" s="19"/>
      <c r="C556" s="19"/>
      <c r="D556" s="19"/>
    </row>
    <row r="557" spans="2:4" x14ac:dyDescent="0.2">
      <c r="B557" s="19"/>
      <c r="C557" s="19"/>
      <c r="D557" s="19"/>
    </row>
    <row r="558" spans="2:4" x14ac:dyDescent="0.2">
      <c r="B558" s="19"/>
      <c r="C558" s="19"/>
      <c r="D558" s="19"/>
    </row>
    <row r="559" spans="2:4" x14ac:dyDescent="0.2">
      <c r="B559" s="19"/>
      <c r="C559" s="19"/>
      <c r="D559" s="19"/>
    </row>
    <row r="560" spans="2:4" x14ac:dyDescent="0.2">
      <c r="B560" s="19"/>
      <c r="C560" s="19"/>
      <c r="D560" s="19"/>
    </row>
    <row r="561" spans="2:4" x14ac:dyDescent="0.2">
      <c r="B561" s="19"/>
      <c r="C561" s="19"/>
      <c r="D561" s="19"/>
    </row>
    <row r="562" spans="2:4" x14ac:dyDescent="0.2">
      <c r="B562" s="19"/>
      <c r="C562" s="19"/>
      <c r="D562" s="19"/>
    </row>
    <row r="563" spans="2:4" x14ac:dyDescent="0.2">
      <c r="B563" s="19"/>
      <c r="C563" s="19"/>
      <c r="D563" s="19"/>
    </row>
    <row r="564" spans="2:4" x14ac:dyDescent="0.2">
      <c r="B564" s="19"/>
      <c r="C564" s="19"/>
      <c r="D564" s="19"/>
    </row>
    <row r="565" spans="2:4" x14ac:dyDescent="0.2">
      <c r="B565" s="19"/>
      <c r="C565" s="19"/>
      <c r="D565" s="19"/>
    </row>
    <row r="566" spans="2:4" x14ac:dyDescent="0.2">
      <c r="B566" s="19"/>
      <c r="C566" s="19"/>
      <c r="D566" s="19"/>
    </row>
    <row r="567" spans="2:4" x14ac:dyDescent="0.2">
      <c r="B567" s="19"/>
      <c r="C567" s="19"/>
      <c r="D567" s="19"/>
    </row>
    <row r="568" spans="2:4" x14ac:dyDescent="0.2">
      <c r="B568" s="19"/>
      <c r="C568" s="19"/>
      <c r="D568" s="19"/>
    </row>
    <row r="569" spans="2:4" x14ac:dyDescent="0.2">
      <c r="B569" s="19"/>
      <c r="C569" s="19"/>
      <c r="D569" s="19"/>
    </row>
    <row r="570" spans="2:4" x14ac:dyDescent="0.2">
      <c r="B570" s="19"/>
      <c r="C570" s="19"/>
      <c r="D570" s="19"/>
    </row>
    <row r="571" spans="2:4" x14ac:dyDescent="0.2">
      <c r="B571" s="19"/>
      <c r="C571" s="19"/>
      <c r="D571" s="19"/>
    </row>
    <row r="572" spans="2:4" x14ac:dyDescent="0.2">
      <c r="B572" s="19"/>
      <c r="C572" s="19"/>
      <c r="D572" s="19"/>
    </row>
    <row r="573" spans="2:4" x14ac:dyDescent="0.2">
      <c r="B573" s="19"/>
      <c r="C573" s="19"/>
      <c r="D573" s="19"/>
    </row>
    <row r="574" spans="2:4" x14ac:dyDescent="0.2">
      <c r="B574" s="19"/>
      <c r="C574" s="19"/>
      <c r="D574" s="19"/>
    </row>
    <row r="575" spans="2:4" x14ac:dyDescent="0.2">
      <c r="B575" s="19"/>
      <c r="C575" s="19"/>
      <c r="D575" s="19"/>
    </row>
    <row r="576" spans="2:4" x14ac:dyDescent="0.2">
      <c r="B576" s="19"/>
      <c r="C576" s="19"/>
      <c r="D576" s="19"/>
    </row>
    <row r="577" spans="2:4" x14ac:dyDescent="0.2">
      <c r="B577" s="19"/>
      <c r="C577" s="19"/>
      <c r="D577" s="19"/>
    </row>
    <row r="578" spans="2:4" x14ac:dyDescent="0.2">
      <c r="B578" s="19"/>
      <c r="C578" s="19"/>
      <c r="D578" s="19"/>
    </row>
    <row r="579" spans="2:4" x14ac:dyDescent="0.2">
      <c r="B579" s="19"/>
      <c r="C579" s="19"/>
      <c r="D579" s="19"/>
    </row>
    <row r="580" spans="2:4" x14ac:dyDescent="0.2">
      <c r="B580" s="19"/>
      <c r="C580" s="19"/>
      <c r="D580" s="19"/>
    </row>
    <row r="581" spans="2:4" x14ac:dyDescent="0.2">
      <c r="B581" s="19"/>
      <c r="C581" s="19"/>
      <c r="D581" s="19"/>
    </row>
    <row r="582" spans="2:4" x14ac:dyDescent="0.2">
      <c r="B582" s="19"/>
      <c r="C582" s="19"/>
      <c r="D582" s="19"/>
    </row>
    <row r="583" spans="2:4" x14ac:dyDescent="0.2">
      <c r="B583" s="19"/>
      <c r="C583" s="19"/>
      <c r="D583" s="19"/>
    </row>
    <row r="584" spans="2:4" x14ac:dyDescent="0.2">
      <c r="B584" s="19"/>
      <c r="C584" s="19"/>
      <c r="D584" s="19"/>
    </row>
    <row r="585" spans="2:4" x14ac:dyDescent="0.2">
      <c r="B585" s="19"/>
      <c r="C585" s="19"/>
      <c r="D585" s="19"/>
    </row>
    <row r="586" spans="2:4" x14ac:dyDescent="0.2">
      <c r="B586" s="19"/>
      <c r="C586" s="19"/>
      <c r="D586" s="19"/>
    </row>
    <row r="587" spans="2:4" x14ac:dyDescent="0.2">
      <c r="B587" s="19"/>
      <c r="C587" s="19"/>
      <c r="D587" s="19"/>
    </row>
    <row r="588" spans="2:4" x14ac:dyDescent="0.2">
      <c r="B588" s="19"/>
      <c r="C588" s="19"/>
      <c r="D588" s="19"/>
    </row>
    <row r="589" spans="2:4" x14ac:dyDescent="0.2">
      <c r="B589" s="19"/>
      <c r="C589" s="19"/>
      <c r="D589" s="19"/>
    </row>
    <row r="590" spans="2:4" x14ac:dyDescent="0.2">
      <c r="B590" s="19"/>
      <c r="C590" s="19"/>
      <c r="D590" s="19"/>
    </row>
    <row r="591" spans="2:4" x14ac:dyDescent="0.2">
      <c r="B591" s="19"/>
      <c r="C591" s="19"/>
      <c r="D591" s="19"/>
    </row>
    <row r="592" spans="2:4" x14ac:dyDescent="0.2">
      <c r="B592" s="19"/>
      <c r="C592" s="19"/>
      <c r="D592" s="19"/>
    </row>
    <row r="593" spans="2:4" x14ac:dyDescent="0.2">
      <c r="B593" s="19"/>
      <c r="C593" s="19"/>
      <c r="D593" s="19"/>
    </row>
    <row r="594" spans="2:4" x14ac:dyDescent="0.2">
      <c r="B594" s="19"/>
      <c r="C594" s="19"/>
      <c r="D594" s="19"/>
    </row>
    <row r="595" spans="2:4" x14ac:dyDescent="0.2">
      <c r="B595" s="19"/>
      <c r="C595" s="19"/>
      <c r="D595" s="19"/>
    </row>
    <row r="596" spans="2:4" x14ac:dyDescent="0.2">
      <c r="B596" s="19"/>
      <c r="C596" s="19"/>
      <c r="D596" s="19"/>
    </row>
    <row r="597" spans="2:4" x14ac:dyDescent="0.2">
      <c r="B597" s="19"/>
      <c r="C597" s="19"/>
      <c r="D597" s="19"/>
    </row>
    <row r="598" spans="2:4" x14ac:dyDescent="0.2">
      <c r="B598" s="19"/>
      <c r="C598" s="19"/>
      <c r="D598" s="19"/>
    </row>
    <row r="599" spans="2:4" x14ac:dyDescent="0.2">
      <c r="B599" s="19"/>
      <c r="C599" s="19"/>
      <c r="D599" s="19"/>
    </row>
    <row r="600" spans="2:4" x14ac:dyDescent="0.2">
      <c r="B600" s="19"/>
      <c r="C600" s="19"/>
      <c r="D600" s="19"/>
    </row>
    <row r="601" spans="2:4" x14ac:dyDescent="0.2">
      <c r="B601" s="19"/>
      <c r="C601" s="19"/>
      <c r="D601" s="19"/>
    </row>
    <row r="602" spans="2:4" x14ac:dyDescent="0.2">
      <c r="B602" s="19"/>
      <c r="C602" s="19"/>
      <c r="D602" s="19"/>
    </row>
    <row r="603" spans="2:4" x14ac:dyDescent="0.2">
      <c r="B603" s="19"/>
      <c r="C603" s="19"/>
      <c r="D603" s="19"/>
    </row>
    <row r="604" spans="2:4" x14ac:dyDescent="0.2">
      <c r="B604" s="19"/>
      <c r="C604" s="19"/>
      <c r="D604" s="19"/>
    </row>
    <row r="605" spans="2:4" x14ac:dyDescent="0.2">
      <c r="B605" s="19"/>
      <c r="C605" s="19"/>
      <c r="D605" s="19"/>
    </row>
    <row r="606" spans="2:4" x14ac:dyDescent="0.2">
      <c r="B606" s="19"/>
      <c r="C606" s="19"/>
      <c r="D606" s="19"/>
    </row>
    <row r="607" spans="2:4" x14ac:dyDescent="0.2">
      <c r="B607" s="19"/>
      <c r="C607" s="19"/>
      <c r="D607" s="19"/>
    </row>
    <row r="608" spans="2:4" x14ac:dyDescent="0.2">
      <c r="B608" s="19"/>
      <c r="C608" s="19"/>
      <c r="D608" s="19"/>
    </row>
    <row r="609" spans="2:4" x14ac:dyDescent="0.2">
      <c r="B609" s="19"/>
      <c r="C609" s="19"/>
      <c r="D609" s="19"/>
    </row>
    <row r="610" spans="2:4" x14ac:dyDescent="0.2">
      <c r="B610" s="19"/>
      <c r="C610" s="19"/>
      <c r="D610" s="19"/>
    </row>
    <row r="611" spans="2:4" x14ac:dyDescent="0.2">
      <c r="B611" s="19"/>
      <c r="C611" s="19"/>
      <c r="D611" s="19"/>
    </row>
    <row r="612" spans="2:4" x14ac:dyDescent="0.2">
      <c r="B612" s="19"/>
      <c r="C612" s="19"/>
      <c r="D612" s="19"/>
    </row>
    <row r="613" spans="2:4" x14ac:dyDescent="0.2">
      <c r="B613" s="19"/>
      <c r="C613" s="19"/>
      <c r="D613" s="19"/>
    </row>
    <row r="614" spans="2:4" x14ac:dyDescent="0.2">
      <c r="B614" s="19"/>
      <c r="C614" s="19"/>
      <c r="D614" s="19"/>
    </row>
    <row r="615" spans="2:4" x14ac:dyDescent="0.2">
      <c r="B615" s="19"/>
      <c r="C615" s="19"/>
      <c r="D615" s="19"/>
    </row>
    <row r="616" spans="2:4" x14ac:dyDescent="0.2">
      <c r="B616" s="19"/>
      <c r="C616" s="19"/>
      <c r="D616" s="19"/>
    </row>
    <row r="617" spans="2:4" x14ac:dyDescent="0.2">
      <c r="B617" s="19"/>
      <c r="C617" s="19"/>
      <c r="D617" s="19"/>
    </row>
    <row r="618" spans="2:4" x14ac:dyDescent="0.2">
      <c r="B618" s="19"/>
      <c r="C618" s="19"/>
      <c r="D618" s="19"/>
    </row>
    <row r="619" spans="2:4" x14ac:dyDescent="0.2">
      <c r="B619" s="19"/>
      <c r="C619" s="19"/>
      <c r="D619" s="19"/>
    </row>
    <row r="620" spans="2:4" x14ac:dyDescent="0.2">
      <c r="B620" s="19"/>
      <c r="C620" s="19"/>
      <c r="D620" s="19"/>
    </row>
    <row r="621" spans="2:4" x14ac:dyDescent="0.2">
      <c r="B621" s="19"/>
      <c r="C621" s="19"/>
      <c r="D621" s="19"/>
    </row>
    <row r="622" spans="2:4" x14ac:dyDescent="0.2">
      <c r="B622" s="19"/>
      <c r="C622" s="19"/>
      <c r="D622" s="19"/>
    </row>
    <row r="623" spans="2:4" x14ac:dyDescent="0.2">
      <c r="B623" s="19"/>
      <c r="C623" s="19"/>
      <c r="D623" s="19"/>
    </row>
    <row r="624" spans="2:4" x14ac:dyDescent="0.2">
      <c r="B624" s="19"/>
      <c r="C624" s="19"/>
      <c r="D624" s="19"/>
    </row>
    <row r="625" spans="2:4" x14ac:dyDescent="0.2">
      <c r="B625" s="19"/>
      <c r="C625" s="19"/>
      <c r="D625" s="19"/>
    </row>
    <row r="626" spans="2:4" x14ac:dyDescent="0.2">
      <c r="B626" s="19"/>
      <c r="C626" s="19"/>
      <c r="D626" s="19"/>
    </row>
    <row r="627" spans="2:4" x14ac:dyDescent="0.2">
      <c r="B627" s="19"/>
      <c r="C627" s="19"/>
      <c r="D627" s="19"/>
    </row>
    <row r="628" spans="2:4" x14ac:dyDescent="0.2">
      <c r="B628" s="19"/>
      <c r="C628" s="19"/>
      <c r="D628" s="19"/>
    </row>
    <row r="629" spans="2:4" x14ac:dyDescent="0.2">
      <c r="B629" s="19"/>
      <c r="C629" s="19"/>
      <c r="D629" s="19"/>
    </row>
    <row r="630" spans="2:4" x14ac:dyDescent="0.2">
      <c r="B630" s="19"/>
      <c r="C630" s="19"/>
      <c r="D630" s="19"/>
    </row>
    <row r="631" spans="2:4" x14ac:dyDescent="0.2">
      <c r="B631" s="19"/>
      <c r="C631" s="19"/>
      <c r="D631" s="19"/>
    </row>
    <row r="632" spans="2:4" x14ac:dyDescent="0.2">
      <c r="B632" s="19"/>
      <c r="C632" s="19"/>
      <c r="D632" s="19"/>
    </row>
    <row r="633" spans="2:4" x14ac:dyDescent="0.2">
      <c r="B633" s="19"/>
      <c r="C633" s="19"/>
      <c r="D633" s="19"/>
    </row>
    <row r="634" spans="2:4" x14ac:dyDescent="0.2">
      <c r="B634" s="19"/>
      <c r="C634" s="19"/>
      <c r="D634" s="19"/>
    </row>
    <row r="635" spans="2:4" x14ac:dyDescent="0.2">
      <c r="B635" s="19"/>
      <c r="C635" s="19"/>
      <c r="D635" s="19"/>
    </row>
    <row r="636" spans="2:4" x14ac:dyDescent="0.2">
      <c r="B636" s="19"/>
      <c r="C636" s="19"/>
      <c r="D636" s="19"/>
    </row>
    <row r="637" spans="2:4" x14ac:dyDescent="0.2">
      <c r="B637" s="19"/>
      <c r="C637" s="19"/>
      <c r="D637" s="19"/>
    </row>
    <row r="638" spans="2:4" x14ac:dyDescent="0.2">
      <c r="B638" s="19"/>
      <c r="C638" s="19"/>
      <c r="D638" s="19"/>
    </row>
    <row r="639" spans="2:4" x14ac:dyDescent="0.2">
      <c r="B639" s="19"/>
      <c r="C639" s="19"/>
      <c r="D639" s="19"/>
    </row>
    <row r="640" spans="2:4" x14ac:dyDescent="0.2">
      <c r="B640" s="19"/>
      <c r="C640" s="19"/>
      <c r="D640" s="19"/>
    </row>
    <row r="641" spans="2:4" x14ac:dyDescent="0.2">
      <c r="B641" s="19"/>
      <c r="C641" s="19"/>
      <c r="D641" s="19"/>
    </row>
    <row r="642" spans="2:4" x14ac:dyDescent="0.2">
      <c r="B642" s="19"/>
      <c r="C642" s="19"/>
      <c r="D642" s="19"/>
    </row>
    <row r="643" spans="2:4" x14ac:dyDescent="0.2">
      <c r="B643" s="19"/>
      <c r="C643" s="19"/>
      <c r="D643" s="19"/>
    </row>
    <row r="644" spans="2:4" x14ac:dyDescent="0.2">
      <c r="B644" s="19"/>
      <c r="C644" s="19"/>
      <c r="D644" s="19"/>
    </row>
    <row r="645" spans="2:4" x14ac:dyDescent="0.2">
      <c r="B645" s="19"/>
      <c r="C645" s="19"/>
      <c r="D645" s="19"/>
    </row>
    <row r="646" spans="2:4" x14ac:dyDescent="0.2">
      <c r="B646" s="19"/>
      <c r="C646" s="19"/>
      <c r="D646" s="19"/>
    </row>
    <row r="647" spans="2:4" x14ac:dyDescent="0.2">
      <c r="B647" s="19"/>
      <c r="C647" s="19"/>
      <c r="D647" s="19"/>
    </row>
    <row r="648" spans="2:4" x14ac:dyDescent="0.2">
      <c r="B648" s="19"/>
      <c r="C648" s="19"/>
      <c r="D648" s="19"/>
    </row>
    <row r="649" spans="2:4" x14ac:dyDescent="0.2">
      <c r="B649" s="19"/>
      <c r="C649" s="19"/>
      <c r="D649" s="19"/>
    </row>
    <row r="650" spans="2:4" x14ac:dyDescent="0.2">
      <c r="B650" s="19"/>
      <c r="C650" s="19"/>
      <c r="D650" s="19"/>
    </row>
    <row r="651" spans="2:4" x14ac:dyDescent="0.2">
      <c r="B651" s="19"/>
      <c r="C651" s="19"/>
      <c r="D651" s="19"/>
    </row>
    <row r="652" spans="2:4" x14ac:dyDescent="0.2">
      <c r="B652" s="19"/>
      <c r="C652" s="19"/>
      <c r="D652" s="19"/>
    </row>
    <row r="653" spans="2:4" x14ac:dyDescent="0.2">
      <c r="B653" s="19"/>
      <c r="C653" s="19"/>
      <c r="D653" s="19"/>
    </row>
    <row r="654" spans="2:4" x14ac:dyDescent="0.2">
      <c r="B654" s="19"/>
      <c r="C654" s="19"/>
      <c r="D654" s="19"/>
    </row>
    <row r="655" spans="2:4" x14ac:dyDescent="0.2">
      <c r="B655" s="19"/>
      <c r="C655" s="19"/>
      <c r="D655" s="19"/>
    </row>
    <row r="656" spans="2:4" x14ac:dyDescent="0.2">
      <c r="B656" s="19"/>
      <c r="C656" s="19"/>
      <c r="D656" s="19"/>
    </row>
    <row r="657" spans="2:4" x14ac:dyDescent="0.2">
      <c r="B657" s="19"/>
      <c r="C657" s="19"/>
      <c r="D657" s="19"/>
    </row>
    <row r="658" spans="2:4" x14ac:dyDescent="0.2">
      <c r="B658" s="19"/>
      <c r="C658" s="19"/>
      <c r="D658" s="19"/>
    </row>
    <row r="659" spans="2:4" x14ac:dyDescent="0.2">
      <c r="B659" s="19"/>
      <c r="C659" s="19"/>
      <c r="D659" s="19"/>
    </row>
    <row r="660" spans="2:4" x14ac:dyDescent="0.2">
      <c r="B660" s="19"/>
      <c r="C660" s="19"/>
      <c r="D660" s="19"/>
    </row>
    <row r="661" spans="2:4" x14ac:dyDescent="0.2">
      <c r="B661" s="19"/>
      <c r="C661" s="19"/>
      <c r="D661" s="19"/>
    </row>
    <row r="662" spans="2:4" x14ac:dyDescent="0.2">
      <c r="B662" s="19"/>
      <c r="C662" s="19"/>
      <c r="D662" s="19"/>
    </row>
    <row r="663" spans="2:4" x14ac:dyDescent="0.2">
      <c r="B663" s="19"/>
      <c r="C663" s="19"/>
      <c r="D663" s="19"/>
    </row>
    <row r="664" spans="2:4" x14ac:dyDescent="0.2">
      <c r="B664" s="19"/>
      <c r="C664" s="19"/>
      <c r="D664" s="19"/>
    </row>
    <row r="665" spans="2:4" x14ac:dyDescent="0.2">
      <c r="B665" s="19"/>
      <c r="C665" s="19"/>
      <c r="D665" s="19"/>
    </row>
    <row r="666" spans="2:4" x14ac:dyDescent="0.2">
      <c r="B666" s="19"/>
      <c r="C666" s="19"/>
      <c r="D666" s="19"/>
    </row>
    <row r="667" spans="2:4" x14ac:dyDescent="0.2">
      <c r="B667" s="19"/>
      <c r="C667" s="19"/>
      <c r="D667" s="19"/>
    </row>
    <row r="668" spans="2:4" x14ac:dyDescent="0.2">
      <c r="B668" s="19"/>
      <c r="C668" s="19"/>
      <c r="D668" s="19"/>
    </row>
    <row r="669" spans="2:4" x14ac:dyDescent="0.2">
      <c r="B669" s="19"/>
      <c r="C669" s="19"/>
      <c r="D669" s="19"/>
    </row>
    <row r="670" spans="2:4" x14ac:dyDescent="0.2">
      <c r="B670" s="19"/>
      <c r="C670" s="19"/>
      <c r="D670" s="19"/>
    </row>
    <row r="671" spans="2:4" x14ac:dyDescent="0.2">
      <c r="B671" s="19"/>
      <c r="C671" s="19"/>
      <c r="D671" s="19"/>
    </row>
    <row r="672" spans="2:4" x14ac:dyDescent="0.2">
      <c r="B672" s="19"/>
      <c r="C672" s="19"/>
      <c r="D672" s="19"/>
    </row>
    <row r="673" spans="2:4" x14ac:dyDescent="0.2">
      <c r="B673" s="19"/>
      <c r="C673" s="19"/>
      <c r="D673" s="19"/>
    </row>
    <row r="674" spans="2:4" x14ac:dyDescent="0.2">
      <c r="B674" s="19"/>
      <c r="C674" s="19"/>
      <c r="D674" s="19"/>
    </row>
    <row r="675" spans="2:4" x14ac:dyDescent="0.2">
      <c r="B675" s="19"/>
      <c r="C675" s="19"/>
      <c r="D675" s="19"/>
    </row>
    <row r="676" spans="2:4" x14ac:dyDescent="0.2">
      <c r="B676" s="19"/>
      <c r="C676" s="19"/>
      <c r="D676" s="19"/>
    </row>
    <row r="677" spans="2:4" x14ac:dyDescent="0.2">
      <c r="B677" s="19"/>
      <c r="C677" s="19"/>
      <c r="D677" s="19"/>
    </row>
    <row r="678" spans="2:4" x14ac:dyDescent="0.2">
      <c r="B678" s="19"/>
      <c r="C678" s="19"/>
      <c r="D678" s="19"/>
    </row>
    <row r="679" spans="2:4" x14ac:dyDescent="0.2">
      <c r="B679" s="19"/>
      <c r="C679" s="19"/>
      <c r="D679" s="19"/>
    </row>
    <row r="680" spans="2:4" x14ac:dyDescent="0.2">
      <c r="B680" s="19"/>
      <c r="C680" s="19"/>
      <c r="D680" s="19"/>
    </row>
    <row r="681" spans="2:4" x14ac:dyDescent="0.2">
      <c r="B681" s="19"/>
      <c r="C681" s="19"/>
      <c r="D681" s="19"/>
    </row>
    <row r="682" spans="2:4" x14ac:dyDescent="0.2">
      <c r="B682" s="19"/>
      <c r="C682" s="19"/>
      <c r="D682" s="19"/>
    </row>
    <row r="683" spans="2:4" x14ac:dyDescent="0.2">
      <c r="B683" s="19"/>
      <c r="C683" s="19"/>
      <c r="D683" s="19"/>
    </row>
    <row r="684" spans="2:4" x14ac:dyDescent="0.2">
      <c r="B684" s="19"/>
      <c r="C684" s="19"/>
      <c r="D684" s="19"/>
    </row>
    <row r="685" spans="2:4" x14ac:dyDescent="0.2">
      <c r="B685" s="19"/>
      <c r="C685" s="19"/>
      <c r="D685" s="19"/>
    </row>
    <row r="686" spans="2:4" x14ac:dyDescent="0.2">
      <c r="B686" s="19"/>
      <c r="C686" s="19"/>
      <c r="D686" s="19"/>
    </row>
    <row r="687" spans="2:4" x14ac:dyDescent="0.2">
      <c r="B687" s="19"/>
      <c r="C687" s="19"/>
      <c r="D687" s="19"/>
    </row>
    <row r="688" spans="2:4" x14ac:dyDescent="0.2">
      <c r="B688" s="19"/>
      <c r="C688" s="19"/>
      <c r="D688" s="19"/>
    </row>
    <row r="689" spans="2:4" x14ac:dyDescent="0.2">
      <c r="B689" s="19"/>
      <c r="C689" s="19"/>
      <c r="D689" s="19"/>
    </row>
    <row r="690" spans="2:4" x14ac:dyDescent="0.2">
      <c r="B690" s="19"/>
      <c r="C690" s="19"/>
      <c r="D690" s="19"/>
    </row>
    <row r="691" spans="2:4" x14ac:dyDescent="0.2">
      <c r="B691" s="19"/>
      <c r="C691" s="19"/>
      <c r="D691" s="19"/>
    </row>
    <row r="692" spans="2:4" x14ac:dyDescent="0.2">
      <c r="B692" s="19"/>
      <c r="C692" s="19"/>
      <c r="D692" s="19"/>
    </row>
    <row r="693" spans="2:4" x14ac:dyDescent="0.2">
      <c r="B693" s="19"/>
      <c r="C693" s="19"/>
      <c r="D693" s="19"/>
    </row>
    <row r="694" spans="2:4" x14ac:dyDescent="0.2">
      <c r="B694" s="19"/>
      <c r="C694" s="19"/>
      <c r="D694" s="19"/>
    </row>
    <row r="695" spans="2:4" x14ac:dyDescent="0.2">
      <c r="B695" s="19"/>
      <c r="C695" s="19"/>
      <c r="D695" s="19"/>
    </row>
    <row r="696" spans="2:4" x14ac:dyDescent="0.2">
      <c r="B696" s="19"/>
      <c r="C696" s="19"/>
      <c r="D696" s="19"/>
    </row>
    <row r="697" spans="2:4" x14ac:dyDescent="0.2">
      <c r="B697" s="19"/>
      <c r="C697" s="19"/>
      <c r="D697" s="19"/>
    </row>
    <row r="698" spans="2:4" x14ac:dyDescent="0.2">
      <c r="B698" s="19"/>
      <c r="C698" s="19"/>
      <c r="D698" s="19"/>
    </row>
    <row r="699" spans="2:4" x14ac:dyDescent="0.2">
      <c r="B699" s="19"/>
      <c r="C699" s="19"/>
      <c r="D699" s="19"/>
    </row>
    <row r="700" spans="2:4" x14ac:dyDescent="0.2">
      <c r="B700" s="19"/>
      <c r="C700" s="19"/>
      <c r="D700" s="19"/>
    </row>
    <row r="701" spans="2:4" x14ac:dyDescent="0.2">
      <c r="B701" s="19"/>
      <c r="C701" s="19"/>
      <c r="D701" s="19"/>
    </row>
    <row r="702" spans="2:4" x14ac:dyDescent="0.2">
      <c r="B702" s="19"/>
      <c r="C702" s="19"/>
      <c r="D702" s="19"/>
    </row>
    <row r="703" spans="2:4" x14ac:dyDescent="0.2">
      <c r="B703" s="19"/>
      <c r="C703" s="19"/>
      <c r="D703" s="19"/>
    </row>
    <row r="704" spans="2:4" x14ac:dyDescent="0.2">
      <c r="B704" s="19"/>
      <c r="C704" s="19"/>
      <c r="D704" s="19"/>
    </row>
    <row r="705" spans="2:4" x14ac:dyDescent="0.2">
      <c r="B705" s="19"/>
      <c r="C705" s="19"/>
      <c r="D705" s="19"/>
    </row>
    <row r="706" spans="2:4" x14ac:dyDescent="0.2">
      <c r="B706" s="19"/>
      <c r="C706" s="19"/>
      <c r="D706" s="19"/>
    </row>
    <row r="707" spans="2:4" x14ac:dyDescent="0.2">
      <c r="B707" s="19"/>
      <c r="C707" s="19"/>
      <c r="D707" s="19"/>
    </row>
    <row r="708" spans="2:4" x14ac:dyDescent="0.2">
      <c r="B708" s="19"/>
      <c r="C708" s="19"/>
      <c r="D708" s="19"/>
    </row>
    <row r="709" spans="2:4" x14ac:dyDescent="0.2">
      <c r="B709" s="19"/>
      <c r="C709" s="19"/>
      <c r="D709" s="19"/>
    </row>
    <row r="710" spans="2:4" x14ac:dyDescent="0.2">
      <c r="B710" s="19"/>
      <c r="C710" s="19"/>
      <c r="D710" s="19"/>
    </row>
    <row r="711" spans="2:4" x14ac:dyDescent="0.2">
      <c r="B711" s="19"/>
      <c r="C711" s="19"/>
      <c r="D711" s="19"/>
    </row>
    <row r="712" spans="2:4" x14ac:dyDescent="0.2">
      <c r="B712" s="19"/>
      <c r="C712" s="19"/>
      <c r="D712" s="19"/>
    </row>
    <row r="713" spans="2:4" x14ac:dyDescent="0.2">
      <c r="B713" s="19"/>
      <c r="C713" s="19"/>
      <c r="D713" s="19"/>
    </row>
    <row r="714" spans="2:4" x14ac:dyDescent="0.2">
      <c r="B714" s="19"/>
      <c r="C714" s="19"/>
      <c r="D714" s="19"/>
    </row>
    <row r="715" spans="2:4" x14ac:dyDescent="0.2">
      <c r="B715" s="19"/>
      <c r="C715" s="19"/>
      <c r="D715" s="19"/>
    </row>
    <row r="716" spans="2:4" x14ac:dyDescent="0.2">
      <c r="B716" s="19"/>
      <c r="C716" s="19"/>
      <c r="D716" s="19"/>
    </row>
    <row r="717" spans="2:4" x14ac:dyDescent="0.2">
      <c r="B717" s="19"/>
      <c r="C717" s="19"/>
      <c r="D717" s="19"/>
    </row>
    <row r="718" spans="2:4" x14ac:dyDescent="0.2">
      <c r="B718" s="19"/>
      <c r="C718" s="19"/>
      <c r="D718" s="19"/>
    </row>
    <row r="719" spans="2:4" x14ac:dyDescent="0.2">
      <c r="B719" s="19"/>
      <c r="C719" s="19"/>
      <c r="D719" s="19"/>
    </row>
    <row r="720" spans="2:4" x14ac:dyDescent="0.2">
      <c r="B720" s="19"/>
      <c r="C720" s="19"/>
      <c r="D720" s="19"/>
    </row>
    <row r="721" spans="2:4" x14ac:dyDescent="0.2">
      <c r="B721" s="19"/>
      <c r="C721" s="19"/>
      <c r="D721" s="19"/>
    </row>
    <row r="722" spans="2:4" x14ac:dyDescent="0.2">
      <c r="B722" s="19"/>
      <c r="C722" s="19"/>
      <c r="D722" s="19"/>
    </row>
    <row r="723" spans="2:4" x14ac:dyDescent="0.2">
      <c r="B723" s="19"/>
      <c r="C723" s="19"/>
      <c r="D723" s="19"/>
    </row>
    <row r="724" spans="2:4" x14ac:dyDescent="0.2">
      <c r="B724" s="19"/>
      <c r="C724" s="19"/>
      <c r="D724" s="19"/>
    </row>
    <row r="725" spans="2:4" x14ac:dyDescent="0.2">
      <c r="B725" s="19"/>
      <c r="C725" s="19"/>
      <c r="D725" s="19"/>
    </row>
    <row r="726" spans="2:4" x14ac:dyDescent="0.2">
      <c r="B726" s="19"/>
      <c r="C726" s="19"/>
      <c r="D726" s="19"/>
    </row>
    <row r="727" spans="2:4" x14ac:dyDescent="0.2">
      <c r="B727" s="19"/>
      <c r="C727" s="19"/>
      <c r="D727" s="19"/>
    </row>
    <row r="728" spans="2:4" x14ac:dyDescent="0.2">
      <c r="B728" s="19"/>
      <c r="C728" s="19"/>
      <c r="D728" s="19"/>
    </row>
    <row r="729" spans="2:4" x14ac:dyDescent="0.2">
      <c r="B729" s="19"/>
      <c r="C729" s="19"/>
      <c r="D729" s="19"/>
    </row>
    <row r="730" spans="2:4" x14ac:dyDescent="0.2">
      <c r="B730" s="19"/>
      <c r="C730" s="19"/>
      <c r="D730" s="19"/>
    </row>
    <row r="731" spans="2:4" x14ac:dyDescent="0.2">
      <c r="B731" s="19"/>
      <c r="C731" s="19"/>
      <c r="D731" s="19"/>
    </row>
    <row r="732" spans="2:4" x14ac:dyDescent="0.2">
      <c r="B732" s="19"/>
      <c r="C732" s="19"/>
      <c r="D732" s="19"/>
    </row>
    <row r="733" spans="2:4" x14ac:dyDescent="0.2">
      <c r="B733" s="19"/>
      <c r="C733" s="19"/>
      <c r="D733" s="19"/>
    </row>
    <row r="734" spans="2:4" x14ac:dyDescent="0.2">
      <c r="B734" s="19"/>
      <c r="C734" s="19"/>
      <c r="D734" s="19"/>
    </row>
    <row r="735" spans="2:4" x14ac:dyDescent="0.2">
      <c r="B735" s="19"/>
      <c r="C735" s="19"/>
      <c r="D735" s="19"/>
    </row>
    <row r="736" spans="2:4" x14ac:dyDescent="0.2">
      <c r="B736" s="19"/>
      <c r="C736" s="19"/>
      <c r="D736" s="19"/>
    </row>
    <row r="737" spans="2:4" x14ac:dyDescent="0.2">
      <c r="B737" s="19"/>
      <c r="C737" s="19"/>
      <c r="D737" s="19"/>
    </row>
    <row r="738" spans="2:4" x14ac:dyDescent="0.2">
      <c r="B738" s="19"/>
      <c r="C738" s="19"/>
      <c r="D738" s="19"/>
    </row>
    <row r="739" spans="2:4" x14ac:dyDescent="0.2">
      <c r="B739" s="19"/>
      <c r="C739" s="19"/>
      <c r="D739" s="19"/>
    </row>
    <row r="740" spans="2:4" x14ac:dyDescent="0.2">
      <c r="B740" s="19"/>
      <c r="C740" s="19"/>
      <c r="D740" s="19"/>
    </row>
    <row r="741" spans="2:4" x14ac:dyDescent="0.2">
      <c r="B741" s="19"/>
      <c r="C741" s="19"/>
      <c r="D741" s="19"/>
    </row>
    <row r="742" spans="2:4" x14ac:dyDescent="0.2">
      <c r="B742" s="19"/>
      <c r="C742" s="19"/>
      <c r="D742" s="19"/>
    </row>
    <row r="743" spans="2:4" x14ac:dyDescent="0.2">
      <c r="B743" s="19"/>
      <c r="C743" s="19"/>
      <c r="D743" s="19"/>
    </row>
    <row r="744" spans="2:4" x14ac:dyDescent="0.2">
      <c r="B744" s="19"/>
      <c r="C744" s="19"/>
      <c r="D744" s="19"/>
    </row>
    <row r="745" spans="2:4" x14ac:dyDescent="0.2">
      <c r="B745" s="19"/>
      <c r="C745" s="19"/>
      <c r="D745" s="19"/>
    </row>
    <row r="746" spans="2:4" x14ac:dyDescent="0.2">
      <c r="B746" s="19"/>
      <c r="C746" s="19"/>
      <c r="D746" s="19"/>
    </row>
    <row r="747" spans="2:4" x14ac:dyDescent="0.2">
      <c r="B747" s="19"/>
      <c r="C747" s="19"/>
      <c r="D747" s="19"/>
    </row>
    <row r="748" spans="2:4" x14ac:dyDescent="0.2">
      <c r="B748" s="19"/>
      <c r="C748" s="19"/>
      <c r="D748" s="19"/>
    </row>
    <row r="749" spans="2:4" x14ac:dyDescent="0.2">
      <c r="B749" s="19"/>
      <c r="C749" s="19"/>
      <c r="D749" s="19"/>
    </row>
    <row r="750" spans="2:4" x14ac:dyDescent="0.2">
      <c r="B750" s="19"/>
      <c r="C750" s="19"/>
      <c r="D750" s="19"/>
    </row>
    <row r="751" spans="2:4" x14ac:dyDescent="0.2">
      <c r="B751" s="19"/>
      <c r="C751" s="19"/>
      <c r="D751" s="19"/>
    </row>
    <row r="752" spans="2:4" x14ac:dyDescent="0.2">
      <c r="B752" s="19"/>
      <c r="C752" s="19"/>
      <c r="D752" s="19"/>
    </row>
    <row r="753" spans="2:4" x14ac:dyDescent="0.2">
      <c r="B753" s="19"/>
      <c r="C753" s="19"/>
      <c r="D753" s="19"/>
    </row>
    <row r="754" spans="2:4" x14ac:dyDescent="0.2">
      <c r="B754" s="19"/>
      <c r="C754" s="19"/>
      <c r="D754" s="19"/>
    </row>
    <row r="755" spans="2:4" x14ac:dyDescent="0.2">
      <c r="B755" s="19"/>
      <c r="C755" s="19"/>
      <c r="D755" s="19"/>
    </row>
    <row r="756" spans="2:4" x14ac:dyDescent="0.2">
      <c r="B756" s="19"/>
      <c r="C756" s="19"/>
      <c r="D756" s="19"/>
    </row>
    <row r="757" spans="2:4" x14ac:dyDescent="0.2">
      <c r="B757" s="19"/>
      <c r="C757" s="19"/>
      <c r="D757" s="19"/>
    </row>
    <row r="758" spans="2:4" x14ac:dyDescent="0.2">
      <c r="B758" s="19"/>
      <c r="C758" s="19"/>
      <c r="D758" s="19"/>
    </row>
    <row r="759" spans="2:4" x14ac:dyDescent="0.2">
      <c r="B759" s="19"/>
      <c r="C759" s="19"/>
      <c r="D759" s="19"/>
    </row>
    <row r="760" spans="2:4" x14ac:dyDescent="0.2">
      <c r="B760" s="19"/>
      <c r="C760" s="19"/>
      <c r="D760" s="19"/>
    </row>
    <row r="761" spans="2:4" x14ac:dyDescent="0.2">
      <c r="B761" s="19"/>
      <c r="C761" s="19"/>
      <c r="D761" s="19"/>
    </row>
    <row r="762" spans="2:4" x14ac:dyDescent="0.2">
      <c r="B762" s="19"/>
      <c r="C762" s="19"/>
      <c r="D762" s="19"/>
    </row>
    <row r="763" spans="2:4" x14ac:dyDescent="0.2">
      <c r="B763" s="19"/>
      <c r="C763" s="19"/>
      <c r="D763" s="19"/>
    </row>
    <row r="764" spans="2:4" x14ac:dyDescent="0.2">
      <c r="B764" s="19"/>
      <c r="C764" s="19"/>
      <c r="D764" s="19"/>
    </row>
    <row r="765" spans="2:4" x14ac:dyDescent="0.2">
      <c r="B765" s="19"/>
      <c r="C765" s="19"/>
      <c r="D765" s="19"/>
    </row>
    <row r="766" spans="2:4" x14ac:dyDescent="0.2">
      <c r="B766" s="19"/>
      <c r="C766" s="19"/>
      <c r="D766" s="19"/>
    </row>
    <row r="767" spans="2:4" x14ac:dyDescent="0.2">
      <c r="B767" s="19"/>
      <c r="C767" s="19"/>
      <c r="D767" s="19"/>
    </row>
    <row r="768" spans="2:4" x14ac:dyDescent="0.2">
      <c r="B768" s="19"/>
      <c r="C768" s="19"/>
      <c r="D768" s="19"/>
    </row>
    <row r="769" spans="2:4" x14ac:dyDescent="0.2">
      <c r="B769" s="19"/>
      <c r="C769" s="19"/>
      <c r="D769" s="19"/>
    </row>
    <row r="770" spans="2:4" x14ac:dyDescent="0.2">
      <c r="B770" s="19"/>
      <c r="C770" s="19"/>
      <c r="D770" s="19"/>
    </row>
    <row r="771" spans="2:4" x14ac:dyDescent="0.2">
      <c r="B771" s="19"/>
      <c r="C771" s="19"/>
      <c r="D771" s="19"/>
    </row>
    <row r="772" spans="2:4" x14ac:dyDescent="0.2">
      <c r="B772" s="19"/>
      <c r="C772" s="19"/>
      <c r="D772" s="19"/>
    </row>
    <row r="773" spans="2:4" x14ac:dyDescent="0.2">
      <c r="B773" s="19"/>
      <c r="C773" s="19"/>
      <c r="D773" s="19"/>
    </row>
    <row r="774" spans="2:4" x14ac:dyDescent="0.2">
      <c r="B774" s="19"/>
      <c r="C774" s="19"/>
      <c r="D774" s="19"/>
    </row>
    <row r="775" spans="2:4" x14ac:dyDescent="0.2">
      <c r="B775" s="19"/>
      <c r="C775" s="19"/>
      <c r="D775" s="19"/>
    </row>
    <row r="776" spans="2:4" x14ac:dyDescent="0.2">
      <c r="B776" s="19"/>
      <c r="C776" s="19"/>
      <c r="D776" s="19"/>
    </row>
    <row r="777" spans="2:4" x14ac:dyDescent="0.2">
      <c r="B777" s="19"/>
      <c r="C777" s="19"/>
      <c r="D777" s="19"/>
    </row>
    <row r="778" spans="2:4" x14ac:dyDescent="0.2">
      <c r="B778" s="19"/>
      <c r="C778" s="19"/>
      <c r="D778" s="19"/>
    </row>
    <row r="779" spans="2:4" x14ac:dyDescent="0.2">
      <c r="B779" s="19"/>
      <c r="C779" s="19"/>
      <c r="D779" s="19"/>
    </row>
    <row r="780" spans="2:4" x14ac:dyDescent="0.2">
      <c r="B780" s="19"/>
      <c r="C780" s="19"/>
      <c r="D780" s="19"/>
    </row>
    <row r="781" spans="2:4" x14ac:dyDescent="0.2">
      <c r="B781" s="19"/>
      <c r="C781" s="19"/>
      <c r="D781" s="19"/>
    </row>
    <row r="782" spans="2:4" x14ac:dyDescent="0.2">
      <c r="B782" s="19"/>
      <c r="C782" s="19"/>
      <c r="D782" s="19"/>
    </row>
    <row r="783" spans="2:4" x14ac:dyDescent="0.2">
      <c r="B783" s="19"/>
      <c r="C783" s="19"/>
      <c r="D783" s="19"/>
    </row>
    <row r="784" spans="2:4" x14ac:dyDescent="0.2">
      <c r="B784" s="19"/>
      <c r="C784" s="19"/>
      <c r="D784" s="19"/>
    </row>
    <row r="785" spans="2:4" x14ac:dyDescent="0.2">
      <c r="B785" s="19"/>
      <c r="C785" s="19"/>
      <c r="D785" s="19"/>
    </row>
    <row r="786" spans="2:4" x14ac:dyDescent="0.2">
      <c r="B786" s="19"/>
      <c r="C786" s="19"/>
      <c r="D786" s="19"/>
    </row>
    <row r="787" spans="2:4" x14ac:dyDescent="0.2">
      <c r="B787" s="19"/>
      <c r="C787" s="19"/>
      <c r="D787" s="19"/>
    </row>
    <row r="788" spans="2:4" x14ac:dyDescent="0.2">
      <c r="B788" s="19"/>
      <c r="C788" s="19"/>
      <c r="D788" s="19"/>
    </row>
    <row r="789" spans="2:4" x14ac:dyDescent="0.2">
      <c r="B789" s="19"/>
      <c r="C789" s="19"/>
      <c r="D789" s="19"/>
    </row>
    <row r="790" spans="2:4" x14ac:dyDescent="0.2">
      <c r="B790" s="19"/>
      <c r="C790" s="19"/>
      <c r="D790" s="19"/>
    </row>
    <row r="791" spans="2:4" x14ac:dyDescent="0.2">
      <c r="B791" s="19"/>
      <c r="C791" s="19"/>
      <c r="D791" s="19"/>
    </row>
    <row r="792" spans="2:4" x14ac:dyDescent="0.2">
      <c r="B792" s="19"/>
      <c r="C792" s="19"/>
      <c r="D792" s="19"/>
    </row>
    <row r="793" spans="2:4" x14ac:dyDescent="0.2">
      <c r="B793" s="19"/>
      <c r="C793" s="19"/>
      <c r="D793" s="19"/>
    </row>
    <row r="794" spans="2:4" x14ac:dyDescent="0.2">
      <c r="B794" s="19"/>
      <c r="C794" s="19"/>
      <c r="D794" s="19"/>
    </row>
    <row r="795" spans="2:4" x14ac:dyDescent="0.2">
      <c r="B795" s="19"/>
      <c r="C795" s="19"/>
      <c r="D795" s="19"/>
    </row>
    <row r="796" spans="2:4" x14ac:dyDescent="0.2">
      <c r="B796" s="19"/>
      <c r="C796" s="19"/>
      <c r="D796" s="19"/>
    </row>
    <row r="797" spans="2:4" x14ac:dyDescent="0.2">
      <c r="B797" s="19"/>
      <c r="C797" s="19"/>
      <c r="D797" s="19"/>
    </row>
    <row r="798" spans="2:4" x14ac:dyDescent="0.2">
      <c r="B798" s="19"/>
      <c r="C798" s="19"/>
      <c r="D798" s="19"/>
    </row>
    <row r="799" spans="2:4" x14ac:dyDescent="0.2">
      <c r="B799" s="19"/>
      <c r="C799" s="19"/>
      <c r="D799" s="19"/>
    </row>
    <row r="800" spans="2:4" x14ac:dyDescent="0.2">
      <c r="B800" s="19"/>
      <c r="C800" s="19"/>
      <c r="D800" s="19"/>
    </row>
    <row r="801" spans="2:4" x14ac:dyDescent="0.2">
      <c r="B801" s="19"/>
      <c r="C801" s="19"/>
      <c r="D801" s="19"/>
    </row>
    <row r="802" spans="2:4" x14ac:dyDescent="0.2">
      <c r="B802" s="19"/>
      <c r="C802" s="19"/>
      <c r="D802" s="19"/>
    </row>
    <row r="803" spans="2:4" x14ac:dyDescent="0.2">
      <c r="B803" s="19"/>
      <c r="C803" s="19"/>
      <c r="D803" s="19"/>
    </row>
    <row r="804" spans="2:4" x14ac:dyDescent="0.2">
      <c r="B804" s="19"/>
      <c r="C804" s="19"/>
      <c r="D804" s="19"/>
    </row>
    <row r="805" spans="2:4" x14ac:dyDescent="0.2">
      <c r="B805" s="19"/>
      <c r="C805" s="19"/>
      <c r="D805" s="19"/>
    </row>
    <row r="806" spans="2:4" x14ac:dyDescent="0.2">
      <c r="B806" s="19"/>
      <c r="C806" s="19"/>
      <c r="D806" s="19"/>
    </row>
    <row r="807" spans="2:4" x14ac:dyDescent="0.2">
      <c r="B807" s="19"/>
      <c r="C807" s="19"/>
      <c r="D807" s="19"/>
    </row>
    <row r="808" spans="2:4" x14ac:dyDescent="0.2">
      <c r="B808" s="19"/>
      <c r="C808" s="19"/>
      <c r="D808" s="19"/>
    </row>
    <row r="809" spans="2:4" x14ac:dyDescent="0.2">
      <c r="B809" s="19"/>
      <c r="C809" s="19"/>
      <c r="D809" s="19"/>
    </row>
    <row r="810" spans="2:4" x14ac:dyDescent="0.2">
      <c r="B810" s="19"/>
      <c r="C810" s="19"/>
      <c r="D810" s="19"/>
    </row>
    <row r="811" spans="2:4" x14ac:dyDescent="0.2">
      <c r="B811" s="19"/>
      <c r="C811" s="19"/>
      <c r="D811" s="19"/>
    </row>
    <row r="812" spans="2:4" x14ac:dyDescent="0.2">
      <c r="B812" s="19"/>
      <c r="C812" s="19"/>
      <c r="D812" s="19"/>
    </row>
    <row r="813" spans="2:4" x14ac:dyDescent="0.2">
      <c r="B813" s="19"/>
      <c r="C813" s="19"/>
      <c r="D813" s="19"/>
    </row>
    <row r="814" spans="2:4" x14ac:dyDescent="0.2">
      <c r="B814" s="19"/>
      <c r="C814" s="19"/>
      <c r="D814" s="19"/>
    </row>
    <row r="815" spans="2:4" x14ac:dyDescent="0.2">
      <c r="B815" s="19"/>
      <c r="C815" s="19"/>
      <c r="D815" s="19"/>
    </row>
    <row r="816" spans="2:4" x14ac:dyDescent="0.2">
      <c r="B816" s="19"/>
      <c r="C816" s="19"/>
      <c r="D816" s="19"/>
    </row>
    <row r="817" spans="2:4" x14ac:dyDescent="0.2">
      <c r="B817" s="19"/>
      <c r="C817" s="19"/>
      <c r="D817" s="19"/>
    </row>
    <row r="818" spans="2:4" x14ac:dyDescent="0.2">
      <c r="B818" s="19"/>
      <c r="C818" s="19"/>
      <c r="D818" s="19"/>
    </row>
    <row r="819" spans="2:4" x14ac:dyDescent="0.2">
      <c r="B819" s="19"/>
      <c r="C819" s="19"/>
      <c r="D819" s="19"/>
    </row>
    <row r="820" spans="2:4" x14ac:dyDescent="0.2">
      <c r="B820" s="19"/>
      <c r="C820" s="19"/>
      <c r="D820" s="19"/>
    </row>
    <row r="821" spans="2:4" x14ac:dyDescent="0.2">
      <c r="B821" s="19"/>
      <c r="C821" s="19"/>
      <c r="D821" s="19"/>
    </row>
    <row r="822" spans="2:4" x14ac:dyDescent="0.2">
      <c r="B822" s="19"/>
      <c r="C822" s="19"/>
      <c r="D822" s="19"/>
    </row>
    <row r="823" spans="2:4" x14ac:dyDescent="0.2">
      <c r="B823" s="19"/>
      <c r="C823" s="19"/>
      <c r="D823" s="19"/>
    </row>
    <row r="824" spans="2:4" x14ac:dyDescent="0.2">
      <c r="B824" s="19"/>
      <c r="C824" s="19"/>
      <c r="D824" s="19"/>
    </row>
    <row r="825" spans="2:4" x14ac:dyDescent="0.2">
      <c r="B825" s="19"/>
      <c r="C825" s="19"/>
      <c r="D825" s="19"/>
    </row>
    <row r="826" spans="2:4" x14ac:dyDescent="0.2">
      <c r="B826" s="19"/>
      <c r="C826" s="19"/>
      <c r="D826" s="19"/>
    </row>
    <row r="827" spans="2:4" x14ac:dyDescent="0.2">
      <c r="B827" s="19"/>
      <c r="C827" s="19"/>
      <c r="D827" s="19"/>
    </row>
    <row r="828" spans="2:4" x14ac:dyDescent="0.2">
      <c r="B828" s="19"/>
      <c r="C828" s="19"/>
      <c r="D828" s="19"/>
    </row>
    <row r="829" spans="2:4" x14ac:dyDescent="0.2">
      <c r="B829" s="19"/>
      <c r="C829" s="19"/>
      <c r="D829" s="19"/>
    </row>
    <row r="830" spans="2:4" x14ac:dyDescent="0.2">
      <c r="B830" s="19"/>
      <c r="C830" s="19"/>
      <c r="D830" s="19"/>
    </row>
    <row r="831" spans="2:4" x14ac:dyDescent="0.2">
      <c r="B831" s="19"/>
      <c r="C831" s="19"/>
      <c r="D831" s="19"/>
    </row>
    <row r="832" spans="2:4" x14ac:dyDescent="0.2">
      <c r="B832" s="19"/>
      <c r="C832" s="19"/>
      <c r="D832" s="19"/>
    </row>
    <row r="833" spans="2:4" x14ac:dyDescent="0.2">
      <c r="B833" s="19"/>
      <c r="C833" s="19"/>
      <c r="D833" s="19"/>
    </row>
    <row r="834" spans="2:4" x14ac:dyDescent="0.2">
      <c r="B834" s="19"/>
      <c r="C834" s="19"/>
      <c r="D834" s="19"/>
    </row>
    <row r="835" spans="2:4" x14ac:dyDescent="0.2">
      <c r="B835" s="19"/>
      <c r="C835" s="19"/>
      <c r="D835" s="19"/>
    </row>
    <row r="836" spans="2:4" x14ac:dyDescent="0.2">
      <c r="B836" s="19"/>
      <c r="C836" s="19"/>
      <c r="D836" s="19"/>
    </row>
    <row r="837" spans="2:4" x14ac:dyDescent="0.2">
      <c r="B837" s="19"/>
      <c r="C837" s="19"/>
      <c r="D837" s="19"/>
    </row>
    <row r="838" spans="2:4" x14ac:dyDescent="0.2">
      <c r="B838" s="19"/>
      <c r="C838" s="19"/>
      <c r="D838" s="19"/>
    </row>
    <row r="839" spans="2:4" x14ac:dyDescent="0.2">
      <c r="B839" s="19"/>
      <c r="C839" s="19"/>
      <c r="D839" s="19"/>
    </row>
    <row r="840" spans="2:4" x14ac:dyDescent="0.2">
      <c r="B840" s="19"/>
      <c r="C840" s="19"/>
      <c r="D840" s="19"/>
    </row>
    <row r="841" spans="2:4" x14ac:dyDescent="0.2">
      <c r="B841" s="19"/>
      <c r="C841" s="19"/>
      <c r="D841" s="19"/>
    </row>
    <row r="842" spans="2:4" x14ac:dyDescent="0.2">
      <c r="B842" s="19"/>
      <c r="C842" s="19"/>
      <c r="D842" s="19"/>
    </row>
    <row r="843" spans="2:4" x14ac:dyDescent="0.2">
      <c r="B843" s="19"/>
      <c r="C843" s="19"/>
      <c r="D843" s="19"/>
    </row>
    <row r="844" spans="2:4" x14ac:dyDescent="0.2">
      <c r="B844" s="19"/>
      <c r="C844" s="19"/>
      <c r="D844" s="19"/>
    </row>
    <row r="845" spans="2:4" x14ac:dyDescent="0.2">
      <c r="B845" s="19"/>
      <c r="C845" s="19"/>
      <c r="D845" s="19"/>
    </row>
    <row r="846" spans="2:4" x14ac:dyDescent="0.2">
      <c r="B846" s="19"/>
      <c r="C846" s="19"/>
      <c r="D846" s="19"/>
    </row>
    <row r="847" spans="2:4" x14ac:dyDescent="0.2">
      <c r="B847" s="19"/>
      <c r="C847" s="19"/>
      <c r="D847" s="19"/>
    </row>
    <row r="848" spans="2:4" x14ac:dyDescent="0.2">
      <c r="B848" s="19"/>
      <c r="C848" s="19"/>
      <c r="D848" s="19"/>
    </row>
    <row r="849" spans="2:4" x14ac:dyDescent="0.2">
      <c r="B849" s="19"/>
      <c r="C849" s="19"/>
      <c r="D849" s="19"/>
    </row>
    <row r="850" spans="2:4" x14ac:dyDescent="0.2">
      <c r="B850" s="19"/>
      <c r="C850" s="19"/>
      <c r="D850" s="19"/>
    </row>
    <row r="851" spans="2:4" x14ac:dyDescent="0.2">
      <c r="B851" s="19"/>
      <c r="C851" s="19"/>
      <c r="D851" s="19"/>
    </row>
    <row r="852" spans="2:4" x14ac:dyDescent="0.2">
      <c r="B852" s="19"/>
      <c r="C852" s="19"/>
      <c r="D852" s="19"/>
    </row>
    <row r="853" spans="2:4" x14ac:dyDescent="0.2">
      <c r="B853" s="19"/>
      <c r="C853" s="19"/>
      <c r="D853" s="19"/>
    </row>
    <row r="854" spans="2:4" x14ac:dyDescent="0.2">
      <c r="B854" s="19"/>
      <c r="C854" s="19"/>
      <c r="D854" s="19"/>
    </row>
    <row r="855" spans="2:4" x14ac:dyDescent="0.2">
      <c r="B855" s="19"/>
      <c r="C855" s="19"/>
      <c r="D855" s="19"/>
    </row>
    <row r="856" spans="2:4" x14ac:dyDescent="0.2">
      <c r="B856" s="19"/>
      <c r="C856" s="19"/>
      <c r="D856" s="19"/>
    </row>
    <row r="857" spans="2:4" x14ac:dyDescent="0.2">
      <c r="B857" s="19"/>
      <c r="C857" s="19"/>
      <c r="D857" s="19"/>
    </row>
    <row r="858" spans="2:4" x14ac:dyDescent="0.2">
      <c r="B858" s="19"/>
      <c r="C858" s="19"/>
      <c r="D858" s="19"/>
    </row>
    <row r="859" spans="2:4" x14ac:dyDescent="0.2">
      <c r="B859" s="19"/>
      <c r="C859" s="19"/>
      <c r="D859" s="19"/>
    </row>
    <row r="860" spans="2:4" x14ac:dyDescent="0.2">
      <c r="B860" s="19"/>
      <c r="C860" s="19"/>
      <c r="D860" s="19"/>
    </row>
    <row r="861" spans="2:4" x14ac:dyDescent="0.2">
      <c r="B861" s="19"/>
      <c r="C861" s="19"/>
      <c r="D861" s="19"/>
    </row>
    <row r="862" spans="2:4" x14ac:dyDescent="0.2">
      <c r="B862" s="19"/>
      <c r="C862" s="19"/>
      <c r="D862" s="19"/>
    </row>
    <row r="863" spans="2:4" x14ac:dyDescent="0.2">
      <c r="B863" s="19"/>
      <c r="C863" s="19"/>
      <c r="D863" s="19"/>
    </row>
    <row r="864" spans="2:4" x14ac:dyDescent="0.2">
      <c r="B864" s="19"/>
      <c r="C864" s="19"/>
      <c r="D864" s="19"/>
    </row>
    <row r="865" spans="2:4" x14ac:dyDescent="0.2">
      <c r="B865" s="19"/>
      <c r="C865" s="19"/>
      <c r="D865" s="19"/>
    </row>
    <row r="866" spans="2:4" x14ac:dyDescent="0.2">
      <c r="B866" s="19"/>
      <c r="C866" s="19"/>
      <c r="D866" s="19"/>
    </row>
    <row r="867" spans="2:4" x14ac:dyDescent="0.2">
      <c r="B867" s="19"/>
      <c r="C867" s="19"/>
      <c r="D867" s="19"/>
    </row>
    <row r="868" spans="2:4" x14ac:dyDescent="0.2">
      <c r="B868" s="19"/>
      <c r="C868" s="19"/>
      <c r="D868" s="19"/>
    </row>
    <row r="869" spans="2:4" x14ac:dyDescent="0.2">
      <c r="B869" s="19"/>
      <c r="C869" s="19"/>
      <c r="D869" s="19"/>
    </row>
    <row r="870" spans="2:4" x14ac:dyDescent="0.2">
      <c r="B870" s="19"/>
      <c r="C870" s="19"/>
      <c r="D870" s="19"/>
    </row>
    <row r="871" spans="2:4" x14ac:dyDescent="0.2">
      <c r="B871" s="19"/>
      <c r="C871" s="19"/>
      <c r="D871" s="19"/>
    </row>
    <row r="872" spans="2:4" x14ac:dyDescent="0.2">
      <c r="B872" s="19"/>
      <c r="C872" s="19"/>
      <c r="D872" s="19"/>
    </row>
    <row r="873" spans="2:4" x14ac:dyDescent="0.2">
      <c r="B873" s="19"/>
      <c r="C873" s="19"/>
      <c r="D873" s="19"/>
    </row>
    <row r="874" spans="2:4" x14ac:dyDescent="0.2">
      <c r="B874" s="19"/>
      <c r="C874" s="19"/>
      <c r="D874" s="19"/>
    </row>
    <row r="875" spans="2:4" x14ac:dyDescent="0.2">
      <c r="B875" s="19"/>
      <c r="C875" s="19"/>
      <c r="D875" s="19"/>
    </row>
    <row r="876" spans="2:4" x14ac:dyDescent="0.2">
      <c r="B876" s="19"/>
      <c r="C876" s="19"/>
      <c r="D876" s="19"/>
    </row>
    <row r="877" spans="2:4" x14ac:dyDescent="0.2">
      <c r="B877" s="19"/>
      <c r="C877" s="19"/>
      <c r="D877" s="19"/>
    </row>
    <row r="878" spans="2:4" x14ac:dyDescent="0.2">
      <c r="B878" s="19"/>
      <c r="C878" s="19"/>
      <c r="D878" s="19"/>
    </row>
    <row r="879" spans="2:4" x14ac:dyDescent="0.2">
      <c r="B879" s="19"/>
      <c r="C879" s="19"/>
      <c r="D879" s="19"/>
    </row>
    <row r="880" spans="2:4" x14ac:dyDescent="0.2">
      <c r="B880" s="19"/>
      <c r="C880" s="19"/>
      <c r="D880" s="19"/>
    </row>
    <row r="881" spans="2:4" x14ac:dyDescent="0.2">
      <c r="B881" s="19"/>
      <c r="C881" s="19"/>
      <c r="D881" s="19"/>
    </row>
    <row r="882" spans="2:4" x14ac:dyDescent="0.2">
      <c r="B882" s="19"/>
      <c r="C882" s="19"/>
      <c r="D882" s="19"/>
    </row>
    <row r="883" spans="2:4" x14ac:dyDescent="0.2">
      <c r="B883" s="19"/>
      <c r="C883" s="19"/>
      <c r="D883" s="19"/>
    </row>
    <row r="884" spans="2:4" x14ac:dyDescent="0.2">
      <c r="B884" s="19"/>
      <c r="C884" s="19"/>
      <c r="D884" s="19"/>
    </row>
    <row r="885" spans="2:4" x14ac:dyDescent="0.2">
      <c r="B885" s="19"/>
      <c r="C885" s="19"/>
      <c r="D885" s="19"/>
    </row>
    <row r="886" spans="2:4" x14ac:dyDescent="0.2">
      <c r="B886" s="19"/>
      <c r="C886" s="19"/>
      <c r="D886" s="19"/>
    </row>
    <row r="887" spans="2:4" x14ac:dyDescent="0.2">
      <c r="B887" s="19"/>
      <c r="C887" s="19"/>
      <c r="D887" s="19"/>
    </row>
    <row r="888" spans="2:4" x14ac:dyDescent="0.2">
      <c r="B888" s="19"/>
      <c r="C888" s="19"/>
      <c r="D888" s="19"/>
    </row>
    <row r="889" spans="2:4" x14ac:dyDescent="0.2">
      <c r="B889" s="19"/>
      <c r="C889" s="19"/>
      <c r="D889" s="19"/>
    </row>
    <row r="890" spans="2:4" x14ac:dyDescent="0.2">
      <c r="B890" s="19"/>
      <c r="C890" s="19"/>
      <c r="D890" s="19"/>
    </row>
    <row r="891" spans="2:4" x14ac:dyDescent="0.2">
      <c r="B891" s="19"/>
      <c r="C891" s="19"/>
      <c r="D891" s="19"/>
    </row>
    <row r="892" spans="2:4" x14ac:dyDescent="0.2">
      <c r="B892" s="19"/>
      <c r="C892" s="19"/>
      <c r="D892" s="19"/>
    </row>
    <row r="893" spans="2:4" x14ac:dyDescent="0.2">
      <c r="B893" s="19"/>
      <c r="C893" s="19"/>
      <c r="D893" s="19"/>
    </row>
    <row r="894" spans="2:4" x14ac:dyDescent="0.2">
      <c r="B894" s="19"/>
      <c r="C894" s="19"/>
      <c r="D894" s="19"/>
    </row>
    <row r="895" spans="2:4" x14ac:dyDescent="0.2">
      <c r="B895" s="19"/>
      <c r="C895" s="19"/>
      <c r="D895" s="19"/>
    </row>
    <row r="896" spans="2:4" x14ac:dyDescent="0.2">
      <c r="B896" s="19"/>
      <c r="C896" s="19"/>
      <c r="D896" s="19"/>
    </row>
    <row r="897" spans="2:4" x14ac:dyDescent="0.2">
      <c r="B897" s="19"/>
      <c r="C897" s="19"/>
      <c r="D897" s="19"/>
    </row>
    <row r="898" spans="2:4" x14ac:dyDescent="0.2">
      <c r="B898" s="19"/>
      <c r="C898" s="19"/>
      <c r="D898" s="19"/>
    </row>
    <row r="899" spans="2:4" x14ac:dyDescent="0.2">
      <c r="B899" s="19"/>
      <c r="C899" s="19"/>
      <c r="D899" s="19"/>
    </row>
    <row r="900" spans="2:4" x14ac:dyDescent="0.2">
      <c r="B900" s="19"/>
      <c r="C900" s="19"/>
      <c r="D900" s="19"/>
    </row>
    <row r="901" spans="2:4" x14ac:dyDescent="0.2">
      <c r="B901" s="19"/>
      <c r="C901" s="19"/>
      <c r="D901" s="19"/>
    </row>
    <row r="902" spans="2:4" x14ac:dyDescent="0.2">
      <c r="B902" s="19"/>
      <c r="C902" s="19"/>
      <c r="D902" s="19"/>
    </row>
    <row r="903" spans="2:4" x14ac:dyDescent="0.2">
      <c r="B903" s="19"/>
      <c r="C903" s="19"/>
      <c r="D903" s="19"/>
    </row>
    <row r="904" spans="2:4" x14ac:dyDescent="0.2">
      <c r="B904" s="19"/>
      <c r="C904" s="19"/>
      <c r="D904" s="19"/>
    </row>
    <row r="905" spans="2:4" x14ac:dyDescent="0.2">
      <c r="B905" s="19"/>
      <c r="C905" s="19"/>
      <c r="D905" s="19"/>
    </row>
    <row r="906" spans="2:4" x14ac:dyDescent="0.2">
      <c r="B906" s="19"/>
      <c r="C906" s="19"/>
      <c r="D906" s="19"/>
    </row>
    <row r="907" spans="2:4" x14ac:dyDescent="0.2">
      <c r="B907" s="19"/>
      <c r="C907" s="19"/>
      <c r="D907" s="19"/>
    </row>
    <row r="908" spans="2:4" x14ac:dyDescent="0.2">
      <c r="B908" s="19"/>
      <c r="C908" s="19"/>
      <c r="D908" s="19"/>
    </row>
    <row r="909" spans="2:4" x14ac:dyDescent="0.2">
      <c r="B909" s="19"/>
      <c r="C909" s="19"/>
      <c r="D909" s="19"/>
    </row>
    <row r="910" spans="2:4" x14ac:dyDescent="0.2">
      <c r="B910" s="19"/>
      <c r="C910" s="19"/>
      <c r="D910" s="19"/>
    </row>
    <row r="911" spans="2:4" x14ac:dyDescent="0.2">
      <c r="B911" s="19"/>
      <c r="C911" s="19"/>
      <c r="D911" s="19"/>
    </row>
    <row r="912" spans="2:4" x14ac:dyDescent="0.2">
      <c r="B912" s="19"/>
      <c r="C912" s="19"/>
      <c r="D912" s="19"/>
    </row>
    <row r="913" spans="2:4" x14ac:dyDescent="0.2">
      <c r="B913" s="19"/>
      <c r="C913" s="19"/>
      <c r="D913" s="19"/>
    </row>
    <row r="914" spans="2:4" x14ac:dyDescent="0.2">
      <c r="B914" s="19"/>
      <c r="C914" s="19"/>
      <c r="D914" s="19"/>
    </row>
    <row r="915" spans="2:4" x14ac:dyDescent="0.2">
      <c r="B915" s="19"/>
      <c r="C915" s="19"/>
      <c r="D915" s="19"/>
    </row>
    <row r="916" spans="2:4" x14ac:dyDescent="0.2">
      <c r="B916" s="19"/>
      <c r="C916" s="19"/>
      <c r="D916" s="19"/>
    </row>
    <row r="917" spans="2:4" x14ac:dyDescent="0.2">
      <c r="B917" s="19"/>
      <c r="C917" s="19"/>
      <c r="D917" s="19"/>
    </row>
    <row r="918" spans="2:4" x14ac:dyDescent="0.2">
      <c r="B918" s="19"/>
      <c r="C918" s="19"/>
      <c r="D918" s="19"/>
    </row>
    <row r="919" spans="2:4" x14ac:dyDescent="0.2">
      <c r="B919" s="19"/>
      <c r="C919" s="19"/>
      <c r="D919" s="19"/>
    </row>
    <row r="920" spans="2:4" x14ac:dyDescent="0.2">
      <c r="B920" s="19"/>
      <c r="C920" s="19"/>
      <c r="D920" s="19"/>
    </row>
    <row r="921" spans="2:4" x14ac:dyDescent="0.2">
      <c r="B921" s="19"/>
      <c r="C921" s="19"/>
      <c r="D921" s="19"/>
    </row>
    <row r="922" spans="2:4" x14ac:dyDescent="0.2">
      <c r="B922" s="19"/>
      <c r="C922" s="19"/>
      <c r="D922" s="19"/>
    </row>
    <row r="923" spans="2:4" x14ac:dyDescent="0.2">
      <c r="B923" s="19"/>
      <c r="C923" s="19"/>
      <c r="D923" s="19"/>
    </row>
    <row r="924" spans="2:4" x14ac:dyDescent="0.2">
      <c r="B924" s="19"/>
      <c r="C924" s="19"/>
      <c r="D924" s="19"/>
    </row>
    <row r="925" spans="2:4" x14ac:dyDescent="0.2">
      <c r="B925" s="19"/>
      <c r="C925" s="19"/>
      <c r="D925" s="19"/>
    </row>
    <row r="926" spans="2:4" x14ac:dyDescent="0.2">
      <c r="B926" s="19"/>
      <c r="C926" s="19"/>
      <c r="D926" s="19"/>
    </row>
    <row r="927" spans="2:4" x14ac:dyDescent="0.2">
      <c r="B927" s="19"/>
      <c r="C927" s="19"/>
      <c r="D927" s="19"/>
    </row>
    <row r="928" spans="2:4" x14ac:dyDescent="0.2">
      <c r="B928" s="19"/>
      <c r="C928" s="19"/>
      <c r="D928" s="19"/>
    </row>
    <row r="929" spans="2:4" x14ac:dyDescent="0.2">
      <c r="B929" s="19"/>
      <c r="C929" s="19"/>
      <c r="D929" s="19"/>
    </row>
    <row r="930" spans="2:4" x14ac:dyDescent="0.2">
      <c r="B930" s="19"/>
      <c r="C930" s="19"/>
      <c r="D930" s="19"/>
    </row>
    <row r="931" spans="2:4" x14ac:dyDescent="0.2">
      <c r="B931" s="19"/>
      <c r="C931" s="19"/>
      <c r="D931" s="19"/>
    </row>
    <row r="932" spans="2:4" x14ac:dyDescent="0.2">
      <c r="B932" s="19"/>
      <c r="C932" s="19"/>
      <c r="D932" s="19"/>
    </row>
    <row r="933" spans="2:4" x14ac:dyDescent="0.2">
      <c r="B933" s="19"/>
      <c r="C933" s="19"/>
      <c r="D933" s="19"/>
    </row>
    <row r="934" spans="2:4" x14ac:dyDescent="0.2">
      <c r="B934" s="19"/>
      <c r="C934" s="19"/>
      <c r="D934" s="19"/>
    </row>
    <row r="935" spans="2:4" x14ac:dyDescent="0.2">
      <c r="B935" s="19"/>
      <c r="C935" s="19"/>
      <c r="D935" s="19"/>
    </row>
    <row r="936" spans="2:4" x14ac:dyDescent="0.2">
      <c r="B936" s="19"/>
      <c r="C936" s="19"/>
      <c r="D936" s="19"/>
    </row>
    <row r="937" spans="2:4" x14ac:dyDescent="0.2">
      <c r="B937" s="19"/>
      <c r="C937" s="19"/>
      <c r="D937" s="19"/>
    </row>
    <row r="938" spans="2:4" x14ac:dyDescent="0.2">
      <c r="B938" s="19"/>
      <c r="C938" s="19"/>
      <c r="D938" s="19"/>
    </row>
    <row r="939" spans="2:4" x14ac:dyDescent="0.2">
      <c r="B939" s="19"/>
      <c r="C939" s="19"/>
      <c r="D939" s="19"/>
    </row>
    <row r="940" spans="2:4" x14ac:dyDescent="0.2">
      <c r="B940" s="19"/>
      <c r="C940" s="19"/>
      <c r="D940" s="19"/>
    </row>
    <row r="941" spans="2:4" x14ac:dyDescent="0.2">
      <c r="B941" s="19"/>
      <c r="C941" s="19"/>
      <c r="D941" s="19"/>
    </row>
    <row r="942" spans="2:4" x14ac:dyDescent="0.2">
      <c r="B942" s="19"/>
      <c r="C942" s="19"/>
      <c r="D942" s="19"/>
    </row>
    <row r="943" spans="2:4" x14ac:dyDescent="0.2">
      <c r="B943" s="19"/>
      <c r="C943" s="19"/>
      <c r="D943" s="19"/>
    </row>
    <row r="944" spans="2:4" x14ac:dyDescent="0.2">
      <c r="B944" s="19"/>
      <c r="C944" s="19"/>
      <c r="D944" s="19"/>
    </row>
    <row r="945" spans="2:4" x14ac:dyDescent="0.2">
      <c r="B945" s="19"/>
      <c r="C945" s="19"/>
      <c r="D945" s="19"/>
    </row>
    <row r="946" spans="2:4" x14ac:dyDescent="0.2">
      <c r="B946" s="19"/>
      <c r="C946" s="19"/>
      <c r="D946" s="19"/>
    </row>
    <row r="947" spans="2:4" x14ac:dyDescent="0.2">
      <c r="B947" s="19"/>
      <c r="C947" s="19"/>
      <c r="D947" s="19"/>
    </row>
    <row r="948" spans="2:4" x14ac:dyDescent="0.2">
      <c r="B948" s="19"/>
      <c r="C948" s="19"/>
      <c r="D948" s="19"/>
    </row>
    <row r="949" spans="2:4" x14ac:dyDescent="0.2">
      <c r="B949" s="19"/>
      <c r="C949" s="19"/>
      <c r="D949" s="19"/>
    </row>
    <row r="950" spans="2:4" x14ac:dyDescent="0.2">
      <c r="B950" s="19"/>
      <c r="C950" s="19"/>
      <c r="D950" s="19"/>
    </row>
    <row r="951" spans="2:4" x14ac:dyDescent="0.2">
      <c r="B951" s="19"/>
      <c r="C951" s="19"/>
      <c r="D951" s="19"/>
    </row>
    <row r="952" spans="2:4" x14ac:dyDescent="0.2">
      <c r="B952" s="19"/>
      <c r="C952" s="19"/>
      <c r="D952" s="19"/>
    </row>
    <row r="953" spans="2:4" x14ac:dyDescent="0.2">
      <c r="B953" s="19"/>
      <c r="C953" s="19"/>
      <c r="D953" s="19"/>
    </row>
    <row r="954" spans="2:4" x14ac:dyDescent="0.2">
      <c r="B954" s="19"/>
      <c r="C954" s="19"/>
      <c r="D954" s="19"/>
    </row>
    <row r="955" spans="2:4" x14ac:dyDescent="0.2">
      <c r="B955" s="19"/>
      <c r="C955" s="19"/>
      <c r="D955" s="19"/>
    </row>
    <row r="956" spans="2:4" x14ac:dyDescent="0.2">
      <c r="B956" s="19"/>
      <c r="C956" s="19"/>
      <c r="D956" s="19"/>
    </row>
    <row r="957" spans="2:4" x14ac:dyDescent="0.2">
      <c r="B957" s="19"/>
      <c r="C957" s="19"/>
      <c r="D957" s="19"/>
    </row>
    <row r="958" spans="2:4" x14ac:dyDescent="0.2">
      <c r="B958" s="19"/>
      <c r="C958" s="19"/>
      <c r="D958" s="19"/>
    </row>
    <row r="959" spans="2:4" x14ac:dyDescent="0.2">
      <c r="B959" s="19"/>
      <c r="C959" s="19"/>
      <c r="D959" s="19"/>
    </row>
    <row r="960" spans="2:4" x14ac:dyDescent="0.2">
      <c r="B960" s="19"/>
      <c r="C960" s="19"/>
      <c r="D960" s="19"/>
    </row>
    <row r="961" spans="2:4" x14ac:dyDescent="0.2">
      <c r="B961" s="19"/>
      <c r="C961" s="19"/>
      <c r="D961" s="19"/>
    </row>
    <row r="962" spans="2:4" x14ac:dyDescent="0.2">
      <c r="B962" s="19"/>
      <c r="C962" s="19"/>
      <c r="D962" s="19"/>
    </row>
    <row r="963" spans="2:4" x14ac:dyDescent="0.2">
      <c r="B963" s="19"/>
      <c r="C963" s="19"/>
      <c r="D963" s="19"/>
    </row>
    <row r="964" spans="2:4" x14ac:dyDescent="0.2">
      <c r="B964" s="19"/>
      <c r="C964" s="19"/>
      <c r="D964" s="19"/>
    </row>
    <row r="965" spans="2:4" x14ac:dyDescent="0.2">
      <c r="B965" s="19"/>
      <c r="C965" s="19"/>
      <c r="D965" s="19"/>
    </row>
    <row r="966" spans="2:4" x14ac:dyDescent="0.2">
      <c r="B966" s="19"/>
      <c r="C966" s="19"/>
      <c r="D966" s="19"/>
    </row>
    <row r="967" spans="2:4" x14ac:dyDescent="0.2">
      <c r="B967" s="19"/>
      <c r="C967" s="19"/>
      <c r="D967" s="19"/>
    </row>
    <row r="968" spans="2:4" x14ac:dyDescent="0.2">
      <c r="B968" s="19"/>
      <c r="C968" s="19"/>
      <c r="D968" s="19"/>
    </row>
    <row r="969" spans="2:4" x14ac:dyDescent="0.2">
      <c r="B969" s="19"/>
      <c r="C969" s="19"/>
      <c r="D969" s="19"/>
    </row>
    <row r="970" spans="2:4" x14ac:dyDescent="0.2">
      <c r="B970" s="19"/>
      <c r="C970" s="19"/>
      <c r="D970" s="19"/>
    </row>
    <row r="971" spans="2:4" x14ac:dyDescent="0.2">
      <c r="B971" s="19"/>
      <c r="C971" s="19"/>
      <c r="D971" s="19"/>
    </row>
    <row r="972" spans="2:4" x14ac:dyDescent="0.2">
      <c r="B972" s="19"/>
      <c r="C972" s="19"/>
      <c r="D972" s="19"/>
    </row>
    <row r="973" spans="2:4" x14ac:dyDescent="0.2">
      <c r="B973" s="19"/>
      <c r="C973" s="19"/>
      <c r="D973" s="19"/>
    </row>
    <row r="974" spans="2:4" x14ac:dyDescent="0.2">
      <c r="B974" s="19"/>
      <c r="C974" s="19"/>
      <c r="D974" s="19"/>
    </row>
    <row r="975" spans="2:4" x14ac:dyDescent="0.2">
      <c r="B975" s="19"/>
      <c r="C975" s="19"/>
      <c r="D975" s="19"/>
    </row>
    <row r="976" spans="2:4" x14ac:dyDescent="0.2">
      <c r="B976" s="19"/>
      <c r="C976" s="19"/>
      <c r="D976" s="19"/>
    </row>
    <row r="977" spans="2:4" x14ac:dyDescent="0.2">
      <c r="B977" s="19"/>
      <c r="C977" s="19"/>
      <c r="D977" s="19"/>
    </row>
    <row r="978" spans="2:4" x14ac:dyDescent="0.2">
      <c r="B978" s="19"/>
      <c r="C978" s="19"/>
      <c r="D978" s="19"/>
    </row>
    <row r="979" spans="2:4" x14ac:dyDescent="0.2">
      <c r="B979" s="19"/>
      <c r="C979" s="19"/>
      <c r="D979" s="19"/>
    </row>
    <row r="980" spans="2:4" x14ac:dyDescent="0.2">
      <c r="B980" s="19"/>
      <c r="C980" s="19"/>
      <c r="D980" s="19"/>
    </row>
    <row r="981" spans="2:4" x14ac:dyDescent="0.2">
      <c r="B981" s="19"/>
      <c r="C981" s="19"/>
      <c r="D981" s="19"/>
    </row>
    <row r="982" spans="2:4" x14ac:dyDescent="0.2">
      <c r="B982" s="19"/>
      <c r="C982" s="19"/>
      <c r="D982" s="19"/>
    </row>
    <row r="983" spans="2:4" x14ac:dyDescent="0.2">
      <c r="B983" s="19"/>
      <c r="C983" s="19"/>
      <c r="D983" s="19"/>
    </row>
    <row r="984" spans="2:4" x14ac:dyDescent="0.2">
      <c r="B984" s="19"/>
      <c r="C984" s="19"/>
      <c r="D984" s="19"/>
    </row>
    <row r="985" spans="2:4" x14ac:dyDescent="0.2">
      <c r="B985" s="19"/>
      <c r="C985" s="19"/>
      <c r="D985" s="19"/>
    </row>
    <row r="986" spans="2:4" x14ac:dyDescent="0.2">
      <c r="B986" s="19"/>
      <c r="C986" s="19"/>
      <c r="D986" s="19"/>
    </row>
    <row r="987" spans="2:4" x14ac:dyDescent="0.2">
      <c r="B987" s="19"/>
      <c r="C987" s="19"/>
      <c r="D987" s="19"/>
    </row>
    <row r="988" spans="2:4" x14ac:dyDescent="0.2">
      <c r="B988" s="19"/>
      <c r="C988" s="19"/>
      <c r="D988" s="19"/>
    </row>
    <row r="989" spans="2:4" x14ac:dyDescent="0.2">
      <c r="B989" s="19"/>
      <c r="C989" s="19"/>
      <c r="D989" s="19"/>
    </row>
    <row r="990" spans="2:4" x14ac:dyDescent="0.2">
      <c r="B990" s="19"/>
      <c r="C990" s="19"/>
      <c r="D990" s="19"/>
    </row>
    <row r="991" spans="2:4" x14ac:dyDescent="0.2">
      <c r="B991" s="19"/>
      <c r="C991" s="19"/>
      <c r="D991" s="19"/>
    </row>
    <row r="992" spans="2:4" x14ac:dyDescent="0.2">
      <c r="B992" s="19"/>
      <c r="C992" s="19"/>
      <c r="D992" s="19"/>
    </row>
    <row r="993" spans="2:4" x14ac:dyDescent="0.2">
      <c r="B993" s="19"/>
      <c r="C993" s="19"/>
      <c r="D993" s="19"/>
    </row>
    <row r="994" spans="2:4" x14ac:dyDescent="0.2">
      <c r="B994" s="19"/>
      <c r="C994" s="19"/>
      <c r="D994" s="19"/>
    </row>
    <row r="995" spans="2:4" x14ac:dyDescent="0.2">
      <c r="B995" s="19"/>
      <c r="C995" s="19"/>
      <c r="D995" s="19"/>
    </row>
    <row r="996" spans="2:4" x14ac:dyDescent="0.2">
      <c r="B996" s="19"/>
      <c r="C996" s="19"/>
      <c r="D996" s="19"/>
    </row>
    <row r="997" spans="2:4" x14ac:dyDescent="0.2">
      <c r="B997" s="19"/>
      <c r="C997" s="19"/>
      <c r="D997" s="19"/>
    </row>
    <row r="998" spans="2:4" x14ac:dyDescent="0.2">
      <c r="B998" s="19"/>
      <c r="C998" s="19"/>
      <c r="D998" s="19"/>
    </row>
    <row r="999" spans="2:4" x14ac:dyDescent="0.2">
      <c r="B999" s="19"/>
      <c r="C999" s="19"/>
      <c r="D999" s="19"/>
    </row>
    <row r="1000" spans="2:4" x14ac:dyDescent="0.2">
      <c r="B1000" s="19"/>
      <c r="C1000" s="19"/>
      <c r="D1000" s="19"/>
    </row>
    <row r="1001" spans="2:4" x14ac:dyDescent="0.2">
      <c r="B1001" s="19"/>
      <c r="C1001" s="19"/>
      <c r="D1001" s="19"/>
    </row>
    <row r="1002" spans="2:4" x14ac:dyDescent="0.2">
      <c r="B1002" s="19"/>
      <c r="C1002" s="19"/>
      <c r="D1002" s="19"/>
    </row>
    <row r="1003" spans="2:4" x14ac:dyDescent="0.2">
      <c r="B1003" s="19"/>
      <c r="C1003" s="19"/>
      <c r="D1003" s="19"/>
    </row>
    <row r="1004" spans="2:4" x14ac:dyDescent="0.2">
      <c r="B1004" s="19"/>
      <c r="C1004" s="19"/>
      <c r="D1004" s="19"/>
    </row>
    <row r="1005" spans="2:4" x14ac:dyDescent="0.2">
      <c r="B1005" s="19"/>
      <c r="C1005" s="19"/>
      <c r="D1005" s="19"/>
    </row>
    <row r="1006" spans="2:4" x14ac:dyDescent="0.2">
      <c r="B1006" s="19"/>
      <c r="C1006" s="19"/>
      <c r="D1006" s="19"/>
    </row>
    <row r="1007" spans="2:4" x14ac:dyDescent="0.2">
      <c r="B1007" s="19"/>
      <c r="C1007" s="19"/>
      <c r="D1007" s="19"/>
    </row>
    <row r="1008" spans="2:4" x14ac:dyDescent="0.2">
      <c r="B1008" s="19"/>
      <c r="C1008" s="19"/>
      <c r="D1008" s="19"/>
    </row>
    <row r="1009" spans="2:4" x14ac:dyDescent="0.2">
      <c r="B1009" s="19"/>
      <c r="C1009" s="19"/>
      <c r="D1009" s="19"/>
    </row>
    <row r="1010" spans="2:4" x14ac:dyDescent="0.2">
      <c r="B1010" s="19"/>
      <c r="C1010" s="19"/>
      <c r="D1010" s="19"/>
    </row>
    <row r="1011" spans="2:4" x14ac:dyDescent="0.2">
      <c r="B1011" s="19"/>
      <c r="C1011" s="19"/>
      <c r="D1011" s="19"/>
    </row>
    <row r="1012" spans="2:4" x14ac:dyDescent="0.2">
      <c r="B1012" s="19"/>
      <c r="C1012" s="19"/>
      <c r="D1012" s="19"/>
    </row>
    <row r="1013" spans="2:4" x14ac:dyDescent="0.2">
      <c r="B1013" s="19"/>
      <c r="C1013" s="19"/>
      <c r="D1013" s="19"/>
    </row>
    <row r="1014" spans="2:4" x14ac:dyDescent="0.2">
      <c r="B1014" s="19"/>
      <c r="C1014" s="19"/>
      <c r="D1014" s="19"/>
    </row>
    <row r="1015" spans="2:4" x14ac:dyDescent="0.2">
      <c r="B1015" s="19"/>
      <c r="C1015" s="19"/>
      <c r="D1015" s="19"/>
    </row>
    <row r="1016" spans="2:4" x14ac:dyDescent="0.2">
      <c r="B1016" s="19"/>
      <c r="C1016" s="19"/>
      <c r="D1016" s="19"/>
    </row>
    <row r="1017" spans="2:4" x14ac:dyDescent="0.2">
      <c r="B1017" s="19"/>
      <c r="C1017" s="19"/>
      <c r="D1017" s="19"/>
    </row>
    <row r="1018" spans="2:4" x14ac:dyDescent="0.2">
      <c r="B1018" s="19"/>
      <c r="C1018" s="19"/>
      <c r="D1018" s="19"/>
    </row>
    <row r="1019" spans="2:4" x14ac:dyDescent="0.2">
      <c r="B1019" s="19"/>
      <c r="C1019" s="19"/>
      <c r="D1019" s="19"/>
    </row>
    <row r="1020" spans="2:4" x14ac:dyDescent="0.2">
      <c r="B1020" s="19"/>
      <c r="C1020" s="19"/>
      <c r="D1020" s="19"/>
    </row>
    <row r="1021" spans="2:4" x14ac:dyDescent="0.2">
      <c r="B1021" s="19"/>
      <c r="C1021" s="19"/>
      <c r="D1021" s="19"/>
    </row>
    <row r="1022" spans="2:4" x14ac:dyDescent="0.2">
      <c r="B1022" s="19"/>
      <c r="C1022" s="19"/>
      <c r="D1022" s="19"/>
    </row>
    <row r="1023" spans="2:4" x14ac:dyDescent="0.2">
      <c r="B1023" s="19"/>
      <c r="C1023" s="19"/>
      <c r="D1023" s="19"/>
    </row>
    <row r="1024" spans="2:4" x14ac:dyDescent="0.2">
      <c r="B1024" s="19"/>
      <c r="C1024" s="19"/>
      <c r="D1024" s="19"/>
    </row>
    <row r="1025" spans="2:4" x14ac:dyDescent="0.2">
      <c r="B1025" s="19"/>
      <c r="C1025" s="19"/>
      <c r="D1025" s="19"/>
    </row>
    <row r="1026" spans="2:4" x14ac:dyDescent="0.2">
      <c r="B1026" s="19"/>
      <c r="C1026" s="19"/>
      <c r="D1026" s="19"/>
    </row>
    <row r="1027" spans="2:4" x14ac:dyDescent="0.2">
      <c r="B1027" s="19"/>
      <c r="C1027" s="19"/>
      <c r="D1027" s="19"/>
    </row>
    <row r="1028" spans="2:4" x14ac:dyDescent="0.2">
      <c r="B1028" s="19"/>
      <c r="C1028" s="19"/>
      <c r="D1028" s="19"/>
    </row>
    <row r="1029" spans="2:4" x14ac:dyDescent="0.2">
      <c r="B1029" s="19"/>
      <c r="C1029" s="19"/>
      <c r="D1029" s="19"/>
    </row>
    <row r="1030" spans="2:4" x14ac:dyDescent="0.2">
      <c r="B1030" s="19"/>
      <c r="C1030" s="19"/>
      <c r="D1030" s="19"/>
    </row>
    <row r="1031" spans="2:4" x14ac:dyDescent="0.2">
      <c r="B1031" s="19"/>
      <c r="C1031" s="19"/>
      <c r="D1031" s="19"/>
    </row>
    <row r="1032" spans="2:4" x14ac:dyDescent="0.2">
      <c r="B1032" s="19"/>
      <c r="C1032" s="19"/>
      <c r="D1032" s="19"/>
    </row>
    <row r="1033" spans="2:4" x14ac:dyDescent="0.2">
      <c r="B1033" s="19"/>
      <c r="C1033" s="19"/>
      <c r="D1033" s="19"/>
    </row>
    <row r="1034" spans="2:4" x14ac:dyDescent="0.2">
      <c r="B1034" s="19"/>
      <c r="C1034" s="19"/>
      <c r="D1034" s="19"/>
    </row>
    <row r="1035" spans="2:4" x14ac:dyDescent="0.2">
      <c r="B1035" s="19"/>
      <c r="C1035" s="19"/>
      <c r="D1035" s="19"/>
    </row>
    <row r="1036" spans="2:4" x14ac:dyDescent="0.2">
      <c r="B1036" s="19"/>
      <c r="C1036" s="19"/>
      <c r="D1036" s="19"/>
    </row>
    <row r="1037" spans="2:4" x14ac:dyDescent="0.2">
      <c r="B1037" s="19"/>
      <c r="C1037" s="19"/>
      <c r="D1037" s="19"/>
    </row>
    <row r="1038" spans="2:4" x14ac:dyDescent="0.2">
      <c r="B1038" s="19"/>
      <c r="C1038" s="19"/>
      <c r="D1038" s="19"/>
    </row>
    <row r="1039" spans="2:4" x14ac:dyDescent="0.2">
      <c r="B1039" s="19"/>
      <c r="C1039" s="19"/>
      <c r="D1039" s="19"/>
    </row>
    <row r="1040" spans="2:4" x14ac:dyDescent="0.2">
      <c r="B1040" s="19"/>
      <c r="C1040" s="19"/>
      <c r="D1040" s="19"/>
    </row>
    <row r="1041" spans="2:4" x14ac:dyDescent="0.2">
      <c r="B1041" s="19"/>
      <c r="C1041" s="19"/>
      <c r="D1041" s="19"/>
    </row>
    <row r="1042" spans="2:4" x14ac:dyDescent="0.2">
      <c r="B1042" s="19"/>
      <c r="C1042" s="19"/>
      <c r="D1042" s="19"/>
    </row>
    <row r="1043" spans="2:4" x14ac:dyDescent="0.2">
      <c r="B1043" s="19"/>
      <c r="C1043" s="19"/>
      <c r="D1043" s="19"/>
    </row>
    <row r="1044" spans="2:4" x14ac:dyDescent="0.2">
      <c r="B1044" s="19"/>
      <c r="C1044" s="19"/>
      <c r="D1044" s="19"/>
    </row>
    <row r="1045" spans="2:4" x14ac:dyDescent="0.2">
      <c r="B1045" s="19"/>
      <c r="C1045" s="19"/>
      <c r="D1045" s="19"/>
    </row>
    <row r="1046" spans="2:4" x14ac:dyDescent="0.2">
      <c r="B1046" s="19"/>
      <c r="C1046" s="19"/>
      <c r="D1046" s="19"/>
    </row>
    <row r="1047" spans="2:4" x14ac:dyDescent="0.2">
      <c r="B1047" s="19"/>
      <c r="C1047" s="19"/>
      <c r="D1047" s="19"/>
    </row>
    <row r="1048" spans="2:4" x14ac:dyDescent="0.2">
      <c r="B1048" s="19"/>
      <c r="C1048" s="19"/>
      <c r="D1048" s="19"/>
    </row>
    <row r="1049" spans="2:4" x14ac:dyDescent="0.2">
      <c r="B1049" s="19"/>
      <c r="C1049" s="19"/>
      <c r="D1049" s="19"/>
    </row>
    <row r="1050" spans="2:4" x14ac:dyDescent="0.2">
      <c r="B1050" s="19"/>
      <c r="C1050" s="19"/>
      <c r="D1050" s="19"/>
    </row>
    <row r="1051" spans="2:4" x14ac:dyDescent="0.2">
      <c r="B1051" s="19"/>
      <c r="C1051" s="19"/>
      <c r="D1051" s="19"/>
    </row>
    <row r="1052" spans="2:4" x14ac:dyDescent="0.2">
      <c r="B1052" s="19"/>
      <c r="C1052" s="19"/>
      <c r="D1052" s="19"/>
    </row>
    <row r="1053" spans="2:4" x14ac:dyDescent="0.2">
      <c r="B1053" s="19"/>
      <c r="C1053" s="19"/>
      <c r="D1053" s="19"/>
    </row>
    <row r="1054" spans="2:4" x14ac:dyDescent="0.2">
      <c r="B1054" s="19"/>
      <c r="C1054" s="19"/>
      <c r="D1054" s="19"/>
    </row>
    <row r="1055" spans="2:4" x14ac:dyDescent="0.2">
      <c r="B1055" s="19"/>
      <c r="C1055" s="19"/>
      <c r="D1055" s="19"/>
    </row>
    <row r="1056" spans="2:4" x14ac:dyDescent="0.2">
      <c r="B1056" s="19"/>
      <c r="C1056" s="19"/>
      <c r="D1056" s="19"/>
    </row>
    <row r="1057" spans="2:4" x14ac:dyDescent="0.2">
      <c r="B1057" s="19"/>
      <c r="C1057" s="19"/>
      <c r="D1057" s="19"/>
    </row>
    <row r="1058" spans="2:4" x14ac:dyDescent="0.2">
      <c r="B1058" s="19"/>
      <c r="C1058" s="19"/>
      <c r="D1058" s="19"/>
    </row>
    <row r="1059" spans="2:4" x14ac:dyDescent="0.2">
      <c r="B1059" s="19"/>
      <c r="C1059" s="19"/>
      <c r="D1059" s="19"/>
    </row>
    <row r="1060" spans="2:4" x14ac:dyDescent="0.2">
      <c r="B1060" s="19"/>
      <c r="C1060" s="19"/>
      <c r="D1060" s="19"/>
    </row>
    <row r="1061" spans="2:4" x14ac:dyDescent="0.2">
      <c r="B1061" s="19"/>
      <c r="C1061" s="19"/>
      <c r="D1061" s="19"/>
    </row>
    <row r="1062" spans="2:4" x14ac:dyDescent="0.2">
      <c r="B1062" s="19"/>
      <c r="C1062" s="19"/>
      <c r="D1062" s="19"/>
    </row>
    <row r="1063" spans="2:4" x14ac:dyDescent="0.2">
      <c r="B1063" s="19"/>
      <c r="C1063" s="19"/>
      <c r="D1063" s="19"/>
    </row>
    <row r="1064" spans="2:4" x14ac:dyDescent="0.2">
      <c r="B1064" s="19"/>
      <c r="C1064" s="19"/>
      <c r="D1064" s="19"/>
    </row>
    <row r="1065" spans="2:4" x14ac:dyDescent="0.2">
      <c r="B1065" s="19"/>
      <c r="C1065" s="19"/>
      <c r="D1065" s="19"/>
    </row>
    <row r="1066" spans="2:4" x14ac:dyDescent="0.2">
      <c r="B1066" s="19"/>
      <c r="C1066" s="19"/>
      <c r="D1066" s="19"/>
    </row>
    <row r="1067" spans="2:4" x14ac:dyDescent="0.2">
      <c r="B1067" s="19"/>
      <c r="C1067" s="19"/>
      <c r="D1067" s="19"/>
    </row>
    <row r="1068" spans="2:4" x14ac:dyDescent="0.2">
      <c r="B1068" s="19"/>
      <c r="C1068" s="19"/>
      <c r="D1068" s="19"/>
    </row>
    <row r="1069" spans="2:4" x14ac:dyDescent="0.2">
      <c r="B1069" s="19"/>
      <c r="C1069" s="19"/>
      <c r="D1069" s="19"/>
    </row>
    <row r="1070" spans="2:4" x14ac:dyDescent="0.2">
      <c r="B1070" s="19"/>
      <c r="C1070" s="19"/>
      <c r="D1070" s="19"/>
    </row>
    <row r="1071" spans="2:4" x14ac:dyDescent="0.2">
      <c r="B1071" s="19"/>
      <c r="C1071" s="19"/>
      <c r="D1071" s="19"/>
    </row>
    <row r="1072" spans="2:4" x14ac:dyDescent="0.2">
      <c r="B1072" s="19"/>
      <c r="C1072" s="19"/>
      <c r="D1072" s="19"/>
    </row>
    <row r="1073" spans="2:4" x14ac:dyDescent="0.2">
      <c r="B1073" s="19"/>
      <c r="C1073" s="19"/>
      <c r="D1073" s="19"/>
    </row>
    <row r="1074" spans="2:4" x14ac:dyDescent="0.2">
      <c r="B1074" s="19"/>
      <c r="C1074" s="19"/>
      <c r="D1074" s="19"/>
    </row>
    <row r="1075" spans="2:4" x14ac:dyDescent="0.2">
      <c r="B1075" s="19"/>
      <c r="C1075" s="19"/>
      <c r="D1075" s="19"/>
    </row>
    <row r="1076" spans="2:4" x14ac:dyDescent="0.2">
      <c r="B1076" s="19"/>
      <c r="C1076" s="19"/>
      <c r="D1076" s="19"/>
    </row>
    <row r="1077" spans="2:4" x14ac:dyDescent="0.2">
      <c r="B1077" s="19"/>
      <c r="C1077" s="19"/>
      <c r="D1077" s="19"/>
    </row>
    <row r="1078" spans="2:4" x14ac:dyDescent="0.2">
      <c r="B1078" s="19"/>
      <c r="C1078" s="19"/>
      <c r="D1078" s="19"/>
    </row>
    <row r="1079" spans="2:4" x14ac:dyDescent="0.2">
      <c r="B1079" s="19"/>
      <c r="C1079" s="19"/>
      <c r="D1079" s="19"/>
    </row>
    <row r="1080" spans="2:4" x14ac:dyDescent="0.2">
      <c r="B1080" s="19"/>
      <c r="C1080" s="19"/>
      <c r="D1080" s="19"/>
    </row>
    <row r="1081" spans="2:4" x14ac:dyDescent="0.2">
      <c r="B1081" s="19"/>
      <c r="C1081" s="19"/>
      <c r="D1081" s="19"/>
    </row>
    <row r="1082" spans="2:4" x14ac:dyDescent="0.2">
      <c r="B1082" s="19"/>
      <c r="C1082" s="19"/>
      <c r="D1082" s="19"/>
    </row>
    <row r="1083" spans="2:4" x14ac:dyDescent="0.2">
      <c r="B1083" s="19"/>
      <c r="C1083" s="19"/>
      <c r="D1083" s="19"/>
    </row>
    <row r="1084" spans="2:4" x14ac:dyDescent="0.2">
      <c r="B1084" s="19"/>
      <c r="C1084" s="19"/>
      <c r="D1084" s="19"/>
    </row>
    <row r="1085" spans="2:4" x14ac:dyDescent="0.2">
      <c r="B1085" s="19"/>
      <c r="C1085" s="19"/>
      <c r="D1085" s="19"/>
    </row>
    <row r="1086" spans="2:4" x14ac:dyDescent="0.2">
      <c r="B1086" s="19"/>
      <c r="C1086" s="19"/>
      <c r="D1086" s="19"/>
    </row>
    <row r="1087" spans="2:4" x14ac:dyDescent="0.2">
      <c r="B1087" s="19"/>
      <c r="C1087" s="19"/>
      <c r="D1087" s="19"/>
    </row>
    <row r="1088" spans="2:4" x14ac:dyDescent="0.2">
      <c r="B1088" s="19"/>
      <c r="C1088" s="19"/>
      <c r="D1088" s="19"/>
    </row>
    <row r="1089" spans="2:4" x14ac:dyDescent="0.2">
      <c r="B1089" s="19"/>
      <c r="C1089" s="19"/>
      <c r="D1089" s="19"/>
    </row>
    <row r="1090" spans="2:4" x14ac:dyDescent="0.2">
      <c r="B1090" s="19"/>
      <c r="C1090" s="19"/>
      <c r="D1090" s="19"/>
    </row>
    <row r="1091" spans="2:4" x14ac:dyDescent="0.2">
      <c r="B1091" s="19"/>
      <c r="C1091" s="19"/>
      <c r="D1091" s="19"/>
    </row>
    <row r="1092" spans="2:4" x14ac:dyDescent="0.2">
      <c r="B1092" s="19"/>
      <c r="C1092" s="19"/>
      <c r="D1092" s="19"/>
    </row>
    <row r="1093" spans="2:4" x14ac:dyDescent="0.2">
      <c r="B1093" s="19"/>
      <c r="C1093" s="19"/>
      <c r="D1093" s="19"/>
    </row>
    <row r="1094" spans="2:4" x14ac:dyDescent="0.2">
      <c r="B1094" s="19"/>
      <c r="C1094" s="19"/>
      <c r="D1094" s="19"/>
    </row>
    <row r="1095" spans="2:4" x14ac:dyDescent="0.2">
      <c r="B1095" s="19"/>
      <c r="C1095" s="19"/>
      <c r="D1095" s="19"/>
    </row>
    <row r="1096" spans="2:4" x14ac:dyDescent="0.2">
      <c r="B1096" s="19"/>
      <c r="C1096" s="19"/>
      <c r="D1096" s="19"/>
    </row>
    <row r="1097" spans="2:4" x14ac:dyDescent="0.2">
      <c r="B1097" s="19"/>
      <c r="C1097" s="19"/>
      <c r="D1097" s="19"/>
    </row>
    <row r="1098" spans="2:4" x14ac:dyDescent="0.2">
      <c r="B1098" s="19"/>
      <c r="C1098" s="19"/>
      <c r="D1098" s="19"/>
    </row>
    <row r="1099" spans="2:4" x14ac:dyDescent="0.2">
      <c r="B1099" s="19"/>
      <c r="C1099" s="19"/>
      <c r="D1099" s="19"/>
    </row>
    <row r="1100" spans="2:4" x14ac:dyDescent="0.2">
      <c r="B1100" s="19"/>
      <c r="C1100" s="19"/>
      <c r="D1100" s="19"/>
    </row>
    <row r="1101" spans="2:4" x14ac:dyDescent="0.2">
      <c r="B1101" s="19"/>
      <c r="C1101" s="19"/>
      <c r="D1101" s="19"/>
    </row>
    <row r="1102" spans="2:4" x14ac:dyDescent="0.2">
      <c r="B1102" s="19"/>
      <c r="C1102" s="19"/>
      <c r="D1102" s="19"/>
    </row>
    <row r="1103" spans="2:4" x14ac:dyDescent="0.2">
      <c r="B1103" s="19"/>
      <c r="C1103" s="19"/>
      <c r="D1103" s="19"/>
    </row>
    <row r="1104" spans="2:4" x14ac:dyDescent="0.2">
      <c r="B1104" s="19"/>
      <c r="C1104" s="19"/>
      <c r="D1104" s="19"/>
    </row>
    <row r="1105" spans="2:4" x14ac:dyDescent="0.2">
      <c r="B1105" s="19"/>
      <c r="C1105" s="19"/>
      <c r="D1105" s="19"/>
    </row>
    <row r="1106" spans="2:4" x14ac:dyDescent="0.2">
      <c r="B1106" s="19"/>
      <c r="C1106" s="19"/>
      <c r="D1106" s="19"/>
    </row>
    <row r="1107" spans="2:4" x14ac:dyDescent="0.2">
      <c r="B1107" s="19"/>
      <c r="C1107" s="19"/>
      <c r="D1107" s="19"/>
    </row>
    <row r="1108" spans="2:4" x14ac:dyDescent="0.2">
      <c r="B1108" s="19"/>
      <c r="C1108" s="19"/>
      <c r="D1108" s="19"/>
    </row>
    <row r="1109" spans="2:4" x14ac:dyDescent="0.2">
      <c r="B1109" s="19"/>
      <c r="C1109" s="19"/>
      <c r="D1109" s="19"/>
    </row>
    <row r="1110" spans="2:4" x14ac:dyDescent="0.2">
      <c r="B1110" s="19"/>
      <c r="C1110" s="19"/>
      <c r="D1110" s="19"/>
    </row>
    <row r="1111" spans="2:4" x14ac:dyDescent="0.2">
      <c r="B1111" s="19"/>
      <c r="C1111" s="19"/>
      <c r="D1111" s="19"/>
    </row>
    <row r="1112" spans="2:4" x14ac:dyDescent="0.2">
      <c r="B1112" s="19"/>
      <c r="C1112" s="19"/>
      <c r="D1112" s="19"/>
    </row>
    <row r="1113" spans="2:4" x14ac:dyDescent="0.2">
      <c r="B1113" s="19"/>
      <c r="C1113" s="19"/>
      <c r="D1113" s="19"/>
    </row>
    <row r="1114" spans="2:4" x14ac:dyDescent="0.2">
      <c r="B1114" s="19"/>
      <c r="C1114" s="19"/>
      <c r="D1114" s="19"/>
    </row>
    <row r="1115" spans="2:4" x14ac:dyDescent="0.2">
      <c r="B1115" s="19"/>
      <c r="C1115" s="19"/>
      <c r="D1115" s="19"/>
    </row>
    <row r="1116" spans="2:4" x14ac:dyDescent="0.2">
      <c r="B1116" s="19"/>
      <c r="C1116" s="19"/>
      <c r="D1116" s="19"/>
    </row>
    <row r="1117" spans="2:4" x14ac:dyDescent="0.2">
      <c r="B1117" s="19"/>
      <c r="C1117" s="19"/>
      <c r="D1117" s="19"/>
    </row>
    <row r="1118" spans="2:4" x14ac:dyDescent="0.2">
      <c r="B1118" s="19"/>
      <c r="C1118" s="19"/>
      <c r="D1118" s="19"/>
    </row>
    <row r="1119" spans="2:4" x14ac:dyDescent="0.2">
      <c r="B1119" s="19"/>
      <c r="C1119" s="19"/>
      <c r="D1119" s="19"/>
    </row>
    <row r="1120" spans="2:4" x14ac:dyDescent="0.2">
      <c r="B1120" s="19"/>
      <c r="C1120" s="19"/>
      <c r="D1120" s="19"/>
    </row>
    <row r="1121" spans="2:4" x14ac:dyDescent="0.2">
      <c r="B1121" s="19"/>
      <c r="C1121" s="19"/>
      <c r="D1121" s="19"/>
    </row>
    <row r="1122" spans="2:4" x14ac:dyDescent="0.2">
      <c r="B1122" s="19"/>
      <c r="C1122" s="19"/>
      <c r="D1122" s="19"/>
    </row>
    <row r="1123" spans="2:4" x14ac:dyDescent="0.2">
      <c r="B1123" s="19"/>
      <c r="C1123" s="19"/>
      <c r="D1123" s="19"/>
    </row>
    <row r="1124" spans="2:4" x14ac:dyDescent="0.2">
      <c r="B1124" s="19"/>
      <c r="C1124" s="19"/>
      <c r="D1124" s="19"/>
    </row>
    <row r="1125" spans="2:4" x14ac:dyDescent="0.2">
      <c r="B1125" s="19"/>
      <c r="C1125" s="19"/>
      <c r="D1125" s="19"/>
    </row>
    <row r="1126" spans="2:4" x14ac:dyDescent="0.2">
      <c r="B1126" s="19"/>
      <c r="C1126" s="19"/>
      <c r="D1126" s="19"/>
    </row>
    <row r="1127" spans="2:4" x14ac:dyDescent="0.2">
      <c r="B1127" s="19"/>
      <c r="C1127" s="19"/>
      <c r="D1127" s="19"/>
    </row>
    <row r="1128" spans="2:4" x14ac:dyDescent="0.2">
      <c r="B1128" s="19"/>
      <c r="C1128" s="19"/>
      <c r="D1128" s="19"/>
    </row>
    <row r="1129" spans="2:4" x14ac:dyDescent="0.2">
      <c r="B1129" s="19"/>
      <c r="C1129" s="19"/>
      <c r="D1129" s="19"/>
    </row>
    <row r="1130" spans="2:4" x14ac:dyDescent="0.2">
      <c r="B1130" s="19"/>
      <c r="C1130" s="19"/>
      <c r="D1130" s="19"/>
    </row>
    <row r="1131" spans="2:4" x14ac:dyDescent="0.2">
      <c r="B1131" s="19"/>
      <c r="C1131" s="19"/>
      <c r="D1131" s="19"/>
    </row>
    <row r="1132" spans="2:4" x14ac:dyDescent="0.2">
      <c r="B1132" s="19"/>
      <c r="C1132" s="19"/>
      <c r="D1132" s="19"/>
    </row>
    <row r="1133" spans="2:4" x14ac:dyDescent="0.2">
      <c r="B1133" s="19"/>
      <c r="C1133" s="19"/>
      <c r="D1133" s="19"/>
    </row>
    <row r="1134" spans="2:4" x14ac:dyDescent="0.2">
      <c r="B1134" s="19"/>
      <c r="C1134" s="19"/>
      <c r="D1134" s="19"/>
    </row>
    <row r="1135" spans="2:4" x14ac:dyDescent="0.2">
      <c r="B1135" s="19"/>
      <c r="C1135" s="19"/>
      <c r="D1135" s="19"/>
    </row>
    <row r="1136" spans="2:4" x14ac:dyDescent="0.2">
      <c r="B1136" s="19"/>
      <c r="C1136" s="19"/>
      <c r="D1136" s="19"/>
    </row>
    <row r="1137" spans="2:4" x14ac:dyDescent="0.2">
      <c r="B1137" s="19"/>
      <c r="C1137" s="19"/>
      <c r="D1137" s="19"/>
    </row>
    <row r="1138" spans="2:4" x14ac:dyDescent="0.2">
      <c r="B1138" s="19"/>
      <c r="C1138" s="19"/>
      <c r="D1138" s="19"/>
    </row>
    <row r="1139" spans="2:4" x14ac:dyDescent="0.2">
      <c r="B1139" s="19"/>
      <c r="C1139" s="19"/>
      <c r="D1139" s="19"/>
    </row>
    <row r="1140" spans="2:4" x14ac:dyDescent="0.2">
      <c r="B1140" s="19"/>
      <c r="C1140" s="19"/>
      <c r="D1140" s="19"/>
    </row>
    <row r="1141" spans="2:4" x14ac:dyDescent="0.2">
      <c r="B1141" s="19"/>
      <c r="C1141" s="19"/>
      <c r="D1141" s="19"/>
    </row>
    <row r="1142" spans="2:4" x14ac:dyDescent="0.2">
      <c r="B1142" s="19"/>
      <c r="C1142" s="19"/>
      <c r="D1142" s="19"/>
    </row>
    <row r="1143" spans="2:4" x14ac:dyDescent="0.2">
      <c r="B1143" s="19"/>
      <c r="C1143" s="19"/>
      <c r="D1143" s="19"/>
    </row>
    <row r="1144" spans="2:4" x14ac:dyDescent="0.2">
      <c r="B1144" s="19"/>
      <c r="C1144" s="19"/>
      <c r="D1144" s="19"/>
    </row>
    <row r="1145" spans="2:4" x14ac:dyDescent="0.2">
      <c r="B1145" s="19"/>
      <c r="C1145" s="19"/>
      <c r="D1145" s="19"/>
    </row>
    <row r="1146" spans="2:4" x14ac:dyDescent="0.2">
      <c r="B1146" s="19"/>
      <c r="C1146" s="19"/>
      <c r="D1146" s="19"/>
    </row>
    <row r="1147" spans="2:4" x14ac:dyDescent="0.2">
      <c r="B1147" s="19"/>
      <c r="C1147" s="19"/>
      <c r="D1147" s="19"/>
    </row>
    <row r="1148" spans="2:4" x14ac:dyDescent="0.2">
      <c r="B1148" s="19"/>
      <c r="C1148" s="19"/>
      <c r="D1148" s="19"/>
    </row>
    <row r="1149" spans="2:4" x14ac:dyDescent="0.2">
      <c r="B1149" s="19"/>
      <c r="C1149" s="19"/>
      <c r="D1149" s="19"/>
    </row>
    <row r="1150" spans="2:4" x14ac:dyDescent="0.2">
      <c r="B1150" s="19"/>
      <c r="C1150" s="19"/>
      <c r="D1150" s="19"/>
    </row>
    <row r="1151" spans="2:4" x14ac:dyDescent="0.2">
      <c r="B1151" s="19"/>
      <c r="C1151" s="19"/>
      <c r="D1151" s="19"/>
    </row>
    <row r="1152" spans="2:4" x14ac:dyDescent="0.2">
      <c r="B1152" s="19"/>
      <c r="C1152" s="19"/>
      <c r="D1152" s="19"/>
    </row>
    <row r="1153" spans="2:4" x14ac:dyDescent="0.2">
      <c r="B1153" s="19"/>
      <c r="C1153" s="19"/>
      <c r="D1153" s="19"/>
    </row>
    <row r="1154" spans="2:4" x14ac:dyDescent="0.2">
      <c r="B1154" s="19"/>
      <c r="C1154" s="19"/>
      <c r="D1154" s="19"/>
    </row>
    <row r="1155" spans="2:4" x14ac:dyDescent="0.2">
      <c r="B1155" s="19"/>
      <c r="C1155" s="19"/>
      <c r="D1155" s="19"/>
    </row>
    <row r="1156" spans="2:4" x14ac:dyDescent="0.2">
      <c r="B1156" s="19"/>
      <c r="C1156" s="19"/>
      <c r="D1156" s="19"/>
    </row>
    <row r="1157" spans="2:4" x14ac:dyDescent="0.2">
      <c r="B1157" s="19"/>
      <c r="C1157" s="19"/>
      <c r="D1157" s="19"/>
    </row>
    <row r="1158" spans="2:4" x14ac:dyDescent="0.2">
      <c r="B1158" s="19"/>
      <c r="C1158" s="19"/>
      <c r="D1158" s="19"/>
    </row>
    <row r="1159" spans="2:4" x14ac:dyDescent="0.2">
      <c r="B1159" s="19"/>
      <c r="C1159" s="19"/>
      <c r="D1159" s="19"/>
    </row>
    <row r="1160" spans="2:4" x14ac:dyDescent="0.2">
      <c r="B1160" s="19"/>
      <c r="C1160" s="19"/>
      <c r="D1160" s="19"/>
    </row>
    <row r="1161" spans="2:4" x14ac:dyDescent="0.2">
      <c r="B1161" s="19"/>
      <c r="C1161" s="19"/>
      <c r="D1161" s="19"/>
    </row>
    <row r="1162" spans="2:4" x14ac:dyDescent="0.2">
      <c r="B1162" s="19"/>
      <c r="C1162" s="19"/>
      <c r="D1162" s="19"/>
    </row>
    <row r="1163" spans="2:4" x14ac:dyDescent="0.2">
      <c r="B1163" s="19"/>
      <c r="C1163" s="19"/>
      <c r="D1163" s="19"/>
    </row>
    <row r="1164" spans="2:4" x14ac:dyDescent="0.2">
      <c r="B1164" s="19"/>
      <c r="C1164" s="19"/>
      <c r="D1164" s="19"/>
    </row>
    <row r="1165" spans="2:4" x14ac:dyDescent="0.2">
      <c r="B1165" s="19"/>
      <c r="C1165" s="19"/>
      <c r="D1165" s="19"/>
    </row>
    <row r="1166" spans="2:4" x14ac:dyDescent="0.2">
      <c r="B1166" s="19"/>
      <c r="C1166" s="19"/>
      <c r="D1166" s="19"/>
    </row>
    <row r="1167" spans="2:4" x14ac:dyDescent="0.2">
      <c r="B1167" s="19"/>
      <c r="C1167" s="19"/>
      <c r="D1167" s="19"/>
    </row>
    <row r="1168" spans="2:4" x14ac:dyDescent="0.2">
      <c r="B1168" s="19"/>
      <c r="C1168" s="19"/>
      <c r="D1168" s="19"/>
    </row>
    <row r="1169" spans="2:4" x14ac:dyDescent="0.2">
      <c r="B1169" s="19"/>
      <c r="C1169" s="19"/>
      <c r="D1169" s="19"/>
    </row>
    <row r="1170" spans="2:4" x14ac:dyDescent="0.2">
      <c r="B1170" s="19"/>
      <c r="C1170" s="19"/>
      <c r="D1170" s="19"/>
    </row>
    <row r="1171" spans="2:4" x14ac:dyDescent="0.2">
      <c r="B1171" s="19"/>
      <c r="C1171" s="19"/>
      <c r="D1171" s="19"/>
    </row>
    <row r="1172" spans="2:4" x14ac:dyDescent="0.2">
      <c r="B1172" s="19"/>
      <c r="C1172" s="19"/>
      <c r="D1172" s="19"/>
    </row>
    <row r="1173" spans="2:4" x14ac:dyDescent="0.2">
      <c r="B1173" s="19"/>
      <c r="C1173" s="19"/>
      <c r="D1173" s="19"/>
    </row>
    <row r="1174" spans="2:4" x14ac:dyDescent="0.2">
      <c r="B1174" s="19"/>
      <c r="C1174" s="19"/>
      <c r="D1174" s="19"/>
    </row>
    <row r="1175" spans="2:4" x14ac:dyDescent="0.2">
      <c r="B1175" s="19"/>
      <c r="C1175" s="19"/>
      <c r="D1175" s="19"/>
    </row>
    <row r="1176" spans="2:4" x14ac:dyDescent="0.2">
      <c r="B1176" s="19"/>
      <c r="C1176" s="19"/>
      <c r="D1176" s="19"/>
    </row>
    <row r="1177" spans="2:4" x14ac:dyDescent="0.2">
      <c r="B1177" s="19"/>
      <c r="C1177" s="19"/>
      <c r="D1177" s="19"/>
    </row>
    <row r="1178" spans="2:4" x14ac:dyDescent="0.2">
      <c r="B1178" s="19"/>
      <c r="C1178" s="19"/>
      <c r="D1178" s="19"/>
    </row>
    <row r="1179" spans="2:4" x14ac:dyDescent="0.2">
      <c r="B1179" s="19"/>
      <c r="C1179" s="19"/>
      <c r="D1179" s="19"/>
    </row>
    <row r="1180" spans="2:4" x14ac:dyDescent="0.2">
      <c r="B1180" s="19"/>
      <c r="C1180" s="19"/>
      <c r="D1180" s="19"/>
    </row>
    <row r="1181" spans="2:4" x14ac:dyDescent="0.2">
      <c r="B1181" s="19"/>
      <c r="C1181" s="19"/>
      <c r="D1181" s="19"/>
    </row>
    <row r="1182" spans="2:4" x14ac:dyDescent="0.2">
      <c r="B1182" s="19"/>
      <c r="C1182" s="19"/>
      <c r="D1182" s="19"/>
    </row>
    <row r="1183" spans="2:4" x14ac:dyDescent="0.2">
      <c r="B1183" s="19"/>
      <c r="C1183" s="19"/>
      <c r="D1183" s="19"/>
    </row>
    <row r="1184" spans="2:4" x14ac:dyDescent="0.2">
      <c r="B1184" s="19"/>
      <c r="C1184" s="19"/>
      <c r="D1184" s="19"/>
    </row>
    <row r="1185" spans="2:4" x14ac:dyDescent="0.2">
      <c r="B1185" s="19"/>
      <c r="C1185" s="19"/>
      <c r="D1185" s="19"/>
    </row>
    <row r="1186" spans="2:4" x14ac:dyDescent="0.2">
      <c r="B1186" s="19"/>
      <c r="C1186" s="19"/>
      <c r="D1186" s="19"/>
    </row>
    <row r="1187" spans="2:4" x14ac:dyDescent="0.2">
      <c r="B1187" s="19"/>
      <c r="C1187" s="19"/>
      <c r="D1187" s="19"/>
    </row>
    <row r="1188" spans="2:4" x14ac:dyDescent="0.2">
      <c r="B1188" s="19"/>
      <c r="C1188" s="19"/>
      <c r="D1188" s="19"/>
    </row>
    <row r="1189" spans="2:4" x14ac:dyDescent="0.2">
      <c r="B1189" s="19"/>
      <c r="C1189" s="19"/>
      <c r="D1189" s="19"/>
    </row>
    <row r="1190" spans="2:4" x14ac:dyDescent="0.2">
      <c r="B1190" s="19"/>
      <c r="C1190" s="19"/>
      <c r="D1190" s="19"/>
    </row>
    <row r="1191" spans="2:4" x14ac:dyDescent="0.2">
      <c r="B1191" s="19"/>
      <c r="C1191" s="19"/>
      <c r="D1191" s="19"/>
    </row>
    <row r="1192" spans="2:4" x14ac:dyDescent="0.2">
      <c r="B1192" s="19"/>
      <c r="C1192" s="19"/>
      <c r="D1192" s="19"/>
    </row>
    <row r="1193" spans="2:4" x14ac:dyDescent="0.2">
      <c r="B1193" s="19"/>
      <c r="C1193" s="19"/>
      <c r="D1193" s="19"/>
    </row>
    <row r="1194" spans="2:4" x14ac:dyDescent="0.2">
      <c r="B1194" s="19"/>
      <c r="C1194" s="19"/>
      <c r="D1194" s="19"/>
    </row>
    <row r="1195" spans="2:4" x14ac:dyDescent="0.2">
      <c r="B1195" s="19"/>
      <c r="C1195" s="19"/>
      <c r="D1195" s="19"/>
    </row>
    <row r="1196" spans="2:4" x14ac:dyDescent="0.2">
      <c r="B1196" s="19"/>
      <c r="C1196" s="19"/>
      <c r="D1196" s="19"/>
    </row>
    <row r="1197" spans="2:4" x14ac:dyDescent="0.2">
      <c r="B1197" s="19"/>
      <c r="C1197" s="19"/>
      <c r="D1197" s="19"/>
    </row>
    <row r="1198" spans="2:4" x14ac:dyDescent="0.2">
      <c r="B1198" s="19"/>
      <c r="C1198" s="19"/>
      <c r="D1198" s="19"/>
    </row>
    <row r="1199" spans="2:4" x14ac:dyDescent="0.2">
      <c r="B1199" s="19"/>
      <c r="C1199" s="19"/>
      <c r="D1199" s="19"/>
    </row>
    <row r="1200" spans="2:4" x14ac:dyDescent="0.2">
      <c r="B1200" s="19"/>
      <c r="C1200" s="19"/>
      <c r="D1200" s="19"/>
    </row>
    <row r="1201" spans="2:4" x14ac:dyDescent="0.2">
      <c r="B1201" s="19"/>
      <c r="C1201" s="19"/>
      <c r="D1201" s="19"/>
    </row>
    <row r="1202" spans="2:4" x14ac:dyDescent="0.2">
      <c r="B1202" s="19"/>
      <c r="C1202" s="19"/>
      <c r="D1202" s="19"/>
    </row>
    <row r="1203" spans="2:4" x14ac:dyDescent="0.2">
      <c r="B1203" s="19"/>
      <c r="C1203" s="19"/>
      <c r="D1203" s="19"/>
    </row>
    <row r="1204" spans="2:4" x14ac:dyDescent="0.2">
      <c r="B1204" s="19"/>
      <c r="C1204" s="19"/>
      <c r="D1204" s="19"/>
    </row>
    <row r="1205" spans="2:4" x14ac:dyDescent="0.2">
      <c r="B1205" s="19"/>
      <c r="C1205" s="19"/>
      <c r="D1205" s="19"/>
    </row>
    <row r="1206" spans="2:4" x14ac:dyDescent="0.2">
      <c r="B1206" s="19"/>
      <c r="C1206" s="19"/>
      <c r="D1206" s="19"/>
    </row>
    <row r="1207" spans="2:4" x14ac:dyDescent="0.2">
      <c r="B1207" s="19"/>
      <c r="C1207" s="19"/>
      <c r="D1207" s="19"/>
    </row>
    <row r="1208" spans="2:4" x14ac:dyDescent="0.2">
      <c r="B1208" s="19"/>
      <c r="C1208" s="19"/>
      <c r="D1208" s="19"/>
    </row>
    <row r="1209" spans="2:4" x14ac:dyDescent="0.2">
      <c r="B1209" s="19"/>
      <c r="C1209" s="19"/>
      <c r="D1209" s="19"/>
    </row>
    <row r="1210" spans="2:4" x14ac:dyDescent="0.2">
      <c r="B1210" s="19"/>
      <c r="C1210" s="19"/>
      <c r="D1210" s="19"/>
    </row>
    <row r="1211" spans="2:4" x14ac:dyDescent="0.2">
      <c r="B1211" s="19"/>
      <c r="C1211" s="19"/>
      <c r="D1211" s="19"/>
    </row>
    <row r="1212" spans="2:4" x14ac:dyDescent="0.2">
      <c r="B1212" s="19"/>
      <c r="C1212" s="19"/>
      <c r="D1212" s="19"/>
    </row>
    <row r="1213" spans="2:4" x14ac:dyDescent="0.2">
      <c r="B1213" s="19"/>
      <c r="C1213" s="19"/>
      <c r="D1213" s="19"/>
    </row>
    <row r="1214" spans="2:4" x14ac:dyDescent="0.2">
      <c r="B1214" s="19"/>
      <c r="C1214" s="19"/>
      <c r="D1214" s="19"/>
    </row>
    <row r="1215" spans="2:4" x14ac:dyDescent="0.2">
      <c r="B1215" s="19"/>
      <c r="C1215" s="19"/>
      <c r="D1215" s="19"/>
    </row>
    <row r="1216" spans="2:4" x14ac:dyDescent="0.2">
      <c r="B1216" s="19"/>
      <c r="C1216" s="19"/>
      <c r="D1216" s="19"/>
    </row>
    <row r="1217" spans="2:4" x14ac:dyDescent="0.2">
      <c r="B1217" s="19"/>
      <c r="C1217" s="19"/>
      <c r="D1217" s="19"/>
    </row>
    <row r="1218" spans="2:4" x14ac:dyDescent="0.2">
      <c r="B1218" s="19"/>
      <c r="C1218" s="19"/>
      <c r="D1218" s="19"/>
    </row>
    <row r="1219" spans="2:4" x14ac:dyDescent="0.2">
      <c r="B1219" s="19"/>
      <c r="C1219" s="19"/>
      <c r="D1219" s="19"/>
    </row>
    <row r="1220" spans="2:4" x14ac:dyDescent="0.2">
      <c r="B1220" s="19"/>
      <c r="C1220" s="19"/>
      <c r="D1220" s="19"/>
    </row>
    <row r="1221" spans="2:4" x14ac:dyDescent="0.2">
      <c r="B1221" s="19"/>
      <c r="C1221" s="19"/>
      <c r="D1221" s="19"/>
    </row>
    <row r="1222" spans="2:4" x14ac:dyDescent="0.2">
      <c r="B1222" s="19"/>
      <c r="C1222" s="19"/>
      <c r="D1222" s="19"/>
    </row>
    <row r="1223" spans="2:4" x14ac:dyDescent="0.2">
      <c r="B1223" s="19"/>
      <c r="C1223" s="19"/>
      <c r="D1223" s="19"/>
    </row>
    <row r="1224" spans="2:4" x14ac:dyDescent="0.2">
      <c r="B1224" s="19"/>
      <c r="C1224" s="19"/>
      <c r="D1224" s="19"/>
    </row>
    <row r="1225" spans="2:4" x14ac:dyDescent="0.2">
      <c r="B1225" s="19"/>
      <c r="C1225" s="19"/>
      <c r="D1225" s="19"/>
    </row>
    <row r="1226" spans="2:4" x14ac:dyDescent="0.2">
      <c r="B1226" s="19"/>
      <c r="C1226" s="19"/>
      <c r="D1226" s="19"/>
    </row>
    <row r="1227" spans="2:4" x14ac:dyDescent="0.2">
      <c r="B1227" s="19"/>
      <c r="C1227" s="19"/>
      <c r="D1227" s="19"/>
    </row>
    <row r="1228" spans="2:4" x14ac:dyDescent="0.2">
      <c r="B1228" s="19"/>
      <c r="C1228" s="19"/>
      <c r="D1228" s="19"/>
    </row>
    <row r="1229" spans="2:4" x14ac:dyDescent="0.2">
      <c r="B1229" s="19"/>
      <c r="C1229" s="19"/>
      <c r="D1229" s="19"/>
    </row>
    <row r="1230" spans="2:4" x14ac:dyDescent="0.2">
      <c r="B1230" s="19"/>
      <c r="C1230" s="19"/>
      <c r="D1230" s="19"/>
    </row>
    <row r="1231" spans="2:4" x14ac:dyDescent="0.2">
      <c r="B1231" s="19"/>
      <c r="C1231" s="19"/>
      <c r="D1231" s="19"/>
    </row>
    <row r="1232" spans="2:4" x14ac:dyDescent="0.2">
      <c r="B1232" s="19"/>
      <c r="C1232" s="19"/>
      <c r="D1232" s="19"/>
    </row>
    <row r="1233" spans="2:4" x14ac:dyDescent="0.2">
      <c r="B1233" s="19"/>
      <c r="C1233" s="19"/>
      <c r="D1233" s="19"/>
    </row>
    <row r="1234" spans="2:4" x14ac:dyDescent="0.2">
      <c r="B1234" s="19"/>
      <c r="C1234" s="19"/>
      <c r="D1234" s="19"/>
    </row>
    <row r="1235" spans="2:4" x14ac:dyDescent="0.2">
      <c r="B1235" s="19"/>
      <c r="C1235" s="19"/>
      <c r="D1235" s="19"/>
    </row>
    <row r="1236" spans="2:4" x14ac:dyDescent="0.2">
      <c r="B1236" s="19"/>
      <c r="C1236" s="19"/>
      <c r="D1236" s="19"/>
    </row>
    <row r="1237" spans="2:4" x14ac:dyDescent="0.2">
      <c r="B1237" s="19"/>
      <c r="C1237" s="19"/>
      <c r="D1237" s="19"/>
    </row>
    <row r="1238" spans="2:4" x14ac:dyDescent="0.2">
      <c r="B1238" s="19"/>
      <c r="C1238" s="19"/>
      <c r="D1238" s="19"/>
    </row>
    <row r="1239" spans="2:4" x14ac:dyDescent="0.2">
      <c r="B1239" s="19"/>
      <c r="C1239" s="19"/>
      <c r="D1239" s="19"/>
    </row>
    <row r="1240" spans="2:4" x14ac:dyDescent="0.2">
      <c r="B1240" s="19"/>
      <c r="C1240" s="19"/>
      <c r="D1240" s="19"/>
    </row>
    <row r="1241" spans="2:4" x14ac:dyDescent="0.2">
      <c r="B1241" s="19"/>
      <c r="C1241" s="19"/>
      <c r="D1241" s="19"/>
    </row>
    <row r="1242" spans="2:4" x14ac:dyDescent="0.2">
      <c r="B1242" s="19"/>
      <c r="C1242" s="19"/>
      <c r="D1242" s="19"/>
    </row>
    <row r="1243" spans="2:4" x14ac:dyDescent="0.2">
      <c r="B1243" s="19"/>
      <c r="C1243" s="19"/>
      <c r="D1243" s="19"/>
    </row>
    <row r="1244" spans="2:4" x14ac:dyDescent="0.2">
      <c r="B1244" s="19"/>
      <c r="C1244" s="19"/>
      <c r="D1244" s="19"/>
    </row>
    <row r="1245" spans="2:4" x14ac:dyDescent="0.2">
      <c r="B1245" s="19"/>
      <c r="C1245" s="19"/>
      <c r="D1245" s="19"/>
    </row>
    <row r="1246" spans="2:4" x14ac:dyDescent="0.2">
      <c r="B1246" s="19"/>
      <c r="C1246" s="19"/>
      <c r="D1246" s="19"/>
    </row>
    <row r="1247" spans="2:4" x14ac:dyDescent="0.2">
      <c r="B1247" s="19"/>
      <c r="C1247" s="19"/>
      <c r="D1247" s="19"/>
    </row>
    <row r="1248" spans="2:4" x14ac:dyDescent="0.2">
      <c r="B1248" s="19"/>
      <c r="C1248" s="19"/>
      <c r="D1248" s="19"/>
    </row>
    <row r="1249" spans="2:4" x14ac:dyDescent="0.2">
      <c r="B1249" s="19"/>
      <c r="C1249" s="19"/>
      <c r="D1249" s="19"/>
    </row>
    <row r="1250" spans="2:4" x14ac:dyDescent="0.2">
      <c r="B1250" s="19"/>
      <c r="C1250" s="19"/>
      <c r="D1250" s="19"/>
    </row>
    <row r="1251" spans="2:4" x14ac:dyDescent="0.2">
      <c r="B1251" s="19"/>
      <c r="C1251" s="19"/>
      <c r="D1251" s="19"/>
    </row>
    <row r="1252" spans="2:4" x14ac:dyDescent="0.2">
      <c r="B1252" s="19"/>
      <c r="C1252" s="19"/>
      <c r="D1252" s="19"/>
    </row>
    <row r="1253" spans="2:4" x14ac:dyDescent="0.2">
      <c r="B1253" s="19"/>
      <c r="C1253" s="19"/>
      <c r="D1253" s="19"/>
    </row>
    <row r="1254" spans="2:4" x14ac:dyDescent="0.2">
      <c r="B1254" s="19"/>
      <c r="C1254" s="19"/>
      <c r="D1254" s="19"/>
    </row>
    <row r="1255" spans="2:4" x14ac:dyDescent="0.2">
      <c r="B1255" s="19"/>
      <c r="C1255" s="19"/>
      <c r="D1255" s="19"/>
    </row>
    <row r="1256" spans="2:4" x14ac:dyDescent="0.2">
      <c r="B1256" s="19"/>
      <c r="C1256" s="19"/>
      <c r="D1256" s="19"/>
    </row>
    <row r="1257" spans="2:4" x14ac:dyDescent="0.2">
      <c r="B1257" s="19"/>
      <c r="C1257" s="19"/>
      <c r="D1257" s="19"/>
    </row>
    <row r="1258" spans="2:4" x14ac:dyDescent="0.2">
      <c r="B1258" s="19"/>
      <c r="C1258" s="19"/>
      <c r="D1258" s="19"/>
    </row>
    <row r="1259" spans="2:4" x14ac:dyDescent="0.2">
      <c r="B1259" s="19"/>
      <c r="C1259" s="19"/>
      <c r="D1259" s="19"/>
    </row>
    <row r="1260" spans="2:4" x14ac:dyDescent="0.2">
      <c r="B1260" s="19"/>
      <c r="C1260" s="19"/>
      <c r="D1260" s="19"/>
    </row>
    <row r="1261" spans="2:4" x14ac:dyDescent="0.2">
      <c r="B1261" s="19"/>
      <c r="C1261" s="19"/>
      <c r="D1261" s="19"/>
    </row>
    <row r="1262" spans="2:4" x14ac:dyDescent="0.2">
      <c r="B1262" s="19"/>
      <c r="C1262" s="19"/>
      <c r="D1262" s="19"/>
    </row>
    <row r="1263" spans="2:4" x14ac:dyDescent="0.2">
      <c r="B1263" s="19"/>
      <c r="C1263" s="19"/>
      <c r="D1263" s="19"/>
    </row>
    <row r="1264" spans="2:4" x14ac:dyDescent="0.2">
      <c r="B1264" s="19"/>
      <c r="C1264" s="19"/>
      <c r="D1264" s="19"/>
    </row>
    <row r="1265" spans="2:4" x14ac:dyDescent="0.2">
      <c r="B1265" s="19"/>
      <c r="C1265" s="19"/>
      <c r="D1265" s="19"/>
    </row>
    <row r="1266" spans="2:4" x14ac:dyDescent="0.2">
      <c r="B1266" s="19"/>
      <c r="C1266" s="19"/>
      <c r="D1266" s="19"/>
    </row>
    <row r="1267" spans="2:4" x14ac:dyDescent="0.2">
      <c r="B1267" s="19"/>
      <c r="C1267" s="19"/>
      <c r="D1267" s="19"/>
    </row>
    <row r="1268" spans="2:4" x14ac:dyDescent="0.2">
      <c r="B1268" s="19"/>
      <c r="C1268" s="19"/>
      <c r="D1268" s="19"/>
    </row>
    <row r="1269" spans="2:4" x14ac:dyDescent="0.2">
      <c r="B1269" s="19"/>
      <c r="C1269" s="19"/>
      <c r="D1269" s="19"/>
    </row>
    <row r="1270" spans="2:4" x14ac:dyDescent="0.2">
      <c r="B1270" s="19"/>
      <c r="C1270" s="19"/>
      <c r="D1270" s="19"/>
    </row>
    <row r="1271" spans="2:4" x14ac:dyDescent="0.2">
      <c r="B1271" s="19"/>
      <c r="C1271" s="19"/>
      <c r="D1271" s="19"/>
    </row>
    <row r="1272" spans="2:4" x14ac:dyDescent="0.2">
      <c r="B1272" s="19"/>
      <c r="C1272" s="19"/>
      <c r="D1272" s="19"/>
    </row>
    <row r="1273" spans="2:4" x14ac:dyDescent="0.2">
      <c r="B1273" s="19"/>
      <c r="C1273" s="19"/>
      <c r="D1273" s="19"/>
    </row>
    <row r="1274" spans="2:4" x14ac:dyDescent="0.2">
      <c r="B1274" s="19"/>
      <c r="C1274" s="19"/>
      <c r="D1274" s="19"/>
    </row>
    <row r="1275" spans="2:4" x14ac:dyDescent="0.2">
      <c r="B1275" s="19"/>
      <c r="C1275" s="19"/>
      <c r="D1275" s="19"/>
    </row>
    <row r="1276" spans="2:4" x14ac:dyDescent="0.2">
      <c r="B1276" s="19"/>
      <c r="C1276" s="19"/>
      <c r="D1276" s="19"/>
    </row>
    <row r="1277" spans="2:4" x14ac:dyDescent="0.2">
      <c r="B1277" s="19"/>
      <c r="C1277" s="19"/>
      <c r="D1277" s="19"/>
    </row>
    <row r="1278" spans="2:4" x14ac:dyDescent="0.2">
      <c r="B1278" s="19"/>
      <c r="C1278" s="19"/>
      <c r="D1278" s="19"/>
    </row>
    <row r="1279" spans="2:4" x14ac:dyDescent="0.2">
      <c r="B1279" s="19"/>
      <c r="C1279" s="19"/>
      <c r="D1279" s="19"/>
    </row>
    <row r="1280" spans="2:4" x14ac:dyDescent="0.2">
      <c r="B1280" s="19"/>
      <c r="C1280" s="19"/>
      <c r="D1280" s="19"/>
    </row>
    <row r="1281" spans="2:4" x14ac:dyDescent="0.2">
      <c r="B1281" s="19"/>
      <c r="C1281" s="19"/>
      <c r="D1281" s="19"/>
    </row>
    <row r="1282" spans="2:4" x14ac:dyDescent="0.2">
      <c r="B1282" s="19"/>
      <c r="C1282" s="19"/>
      <c r="D1282" s="19"/>
    </row>
    <row r="1283" spans="2:4" x14ac:dyDescent="0.2">
      <c r="B1283" s="19"/>
      <c r="C1283" s="19"/>
      <c r="D1283" s="19"/>
    </row>
    <row r="1284" spans="2:4" x14ac:dyDescent="0.2">
      <c r="B1284" s="19"/>
      <c r="C1284" s="19"/>
      <c r="D1284" s="19"/>
    </row>
    <row r="1285" spans="2:4" x14ac:dyDescent="0.2">
      <c r="B1285" s="19"/>
      <c r="C1285" s="19"/>
      <c r="D1285" s="19"/>
    </row>
    <row r="1286" spans="2:4" x14ac:dyDescent="0.2">
      <c r="B1286" s="19"/>
      <c r="C1286" s="19"/>
      <c r="D1286" s="19"/>
    </row>
    <row r="1287" spans="2:4" x14ac:dyDescent="0.2">
      <c r="B1287" s="19"/>
      <c r="C1287" s="19"/>
      <c r="D1287" s="19"/>
    </row>
    <row r="1288" spans="2:4" x14ac:dyDescent="0.2">
      <c r="B1288" s="19"/>
      <c r="C1288" s="19"/>
      <c r="D1288" s="19"/>
    </row>
    <row r="1289" spans="2:4" x14ac:dyDescent="0.2">
      <c r="B1289" s="19"/>
      <c r="C1289" s="19"/>
      <c r="D1289" s="19"/>
    </row>
    <row r="1290" spans="2:4" x14ac:dyDescent="0.2">
      <c r="B1290" s="19"/>
      <c r="C1290" s="19"/>
      <c r="D1290" s="19"/>
    </row>
    <row r="1291" spans="2:4" x14ac:dyDescent="0.2">
      <c r="B1291" s="19"/>
      <c r="C1291" s="19"/>
      <c r="D1291" s="19"/>
    </row>
    <row r="1292" spans="2:4" x14ac:dyDescent="0.2">
      <c r="B1292" s="19"/>
      <c r="C1292" s="19"/>
      <c r="D1292" s="19"/>
    </row>
    <row r="1293" spans="2:4" x14ac:dyDescent="0.2">
      <c r="B1293" s="19"/>
      <c r="C1293" s="19"/>
      <c r="D1293" s="19"/>
    </row>
    <row r="1294" spans="2:4" x14ac:dyDescent="0.2">
      <c r="B1294" s="19"/>
      <c r="C1294" s="19"/>
      <c r="D1294" s="19"/>
    </row>
    <row r="1295" spans="2:4" x14ac:dyDescent="0.2">
      <c r="B1295" s="19"/>
      <c r="C1295" s="19"/>
      <c r="D1295" s="19"/>
    </row>
    <row r="1296" spans="2:4" x14ac:dyDescent="0.2">
      <c r="B1296" s="19"/>
      <c r="C1296" s="19"/>
      <c r="D1296" s="19"/>
    </row>
    <row r="1297" spans="2:4" x14ac:dyDescent="0.2">
      <c r="B1297" s="19"/>
      <c r="C1297" s="19"/>
      <c r="D1297" s="19"/>
    </row>
    <row r="1298" spans="2:4" x14ac:dyDescent="0.2">
      <c r="B1298" s="19"/>
      <c r="C1298" s="19"/>
      <c r="D1298" s="19"/>
    </row>
    <row r="1299" spans="2:4" x14ac:dyDescent="0.2">
      <c r="B1299" s="19"/>
      <c r="C1299" s="19"/>
      <c r="D1299" s="19"/>
    </row>
    <row r="1300" spans="2:4" x14ac:dyDescent="0.2">
      <c r="B1300" s="19"/>
      <c r="C1300" s="19"/>
      <c r="D1300" s="19"/>
    </row>
    <row r="1301" spans="2:4" x14ac:dyDescent="0.2">
      <c r="B1301" s="19"/>
      <c r="C1301" s="19"/>
      <c r="D1301" s="19"/>
    </row>
    <row r="1302" spans="2:4" x14ac:dyDescent="0.2">
      <c r="B1302" s="19"/>
      <c r="C1302" s="19"/>
      <c r="D1302" s="19"/>
    </row>
    <row r="1303" spans="2:4" x14ac:dyDescent="0.2">
      <c r="B1303" s="19"/>
      <c r="C1303" s="19"/>
      <c r="D1303" s="19"/>
    </row>
    <row r="1304" spans="2:4" x14ac:dyDescent="0.2">
      <c r="B1304" s="19"/>
      <c r="C1304" s="19"/>
      <c r="D1304" s="19"/>
    </row>
    <row r="1305" spans="2:4" x14ac:dyDescent="0.2">
      <c r="B1305" s="19"/>
      <c r="C1305" s="19"/>
      <c r="D1305" s="19"/>
    </row>
    <row r="1306" spans="2:4" x14ac:dyDescent="0.2">
      <c r="B1306" s="19"/>
      <c r="C1306" s="19"/>
      <c r="D1306" s="19"/>
    </row>
    <row r="1307" spans="2:4" x14ac:dyDescent="0.2">
      <c r="B1307" s="19"/>
      <c r="C1307" s="19"/>
      <c r="D1307" s="19"/>
    </row>
    <row r="1308" spans="2:4" x14ac:dyDescent="0.2">
      <c r="B1308" s="19"/>
      <c r="C1308" s="19"/>
      <c r="D1308" s="19"/>
    </row>
    <row r="1309" spans="2:4" x14ac:dyDescent="0.2">
      <c r="B1309" s="19"/>
      <c r="C1309" s="19"/>
      <c r="D1309" s="19"/>
    </row>
    <row r="1310" spans="2:4" x14ac:dyDescent="0.2">
      <c r="B1310" s="19"/>
      <c r="C1310" s="19"/>
      <c r="D1310" s="19"/>
    </row>
    <row r="1311" spans="2:4" x14ac:dyDescent="0.2">
      <c r="B1311" s="19"/>
      <c r="C1311" s="19"/>
      <c r="D1311" s="19"/>
    </row>
    <row r="1312" spans="2:4" x14ac:dyDescent="0.2">
      <c r="B1312" s="19"/>
      <c r="C1312" s="19"/>
      <c r="D1312" s="19"/>
    </row>
    <row r="1313" spans="2:4" x14ac:dyDescent="0.2">
      <c r="B1313" s="19"/>
      <c r="C1313" s="19"/>
      <c r="D1313" s="19"/>
    </row>
    <row r="1314" spans="2:4" x14ac:dyDescent="0.2">
      <c r="B1314" s="19"/>
      <c r="C1314" s="19"/>
      <c r="D1314" s="19"/>
    </row>
    <row r="1315" spans="2:4" x14ac:dyDescent="0.2">
      <c r="B1315" s="19"/>
      <c r="C1315" s="19"/>
      <c r="D1315" s="19"/>
    </row>
    <row r="1316" spans="2:4" x14ac:dyDescent="0.2">
      <c r="B1316" s="19"/>
      <c r="C1316" s="19"/>
      <c r="D1316" s="19"/>
    </row>
    <row r="1317" spans="2:4" x14ac:dyDescent="0.2">
      <c r="B1317" s="19"/>
      <c r="C1317" s="19"/>
      <c r="D1317" s="19"/>
    </row>
    <row r="1318" spans="2:4" x14ac:dyDescent="0.2">
      <c r="B1318" s="19"/>
      <c r="C1318" s="19"/>
      <c r="D1318" s="19"/>
    </row>
    <row r="1319" spans="2:4" x14ac:dyDescent="0.2">
      <c r="B1319" s="19"/>
      <c r="C1319" s="19"/>
      <c r="D1319" s="19"/>
    </row>
    <row r="1320" spans="2:4" x14ac:dyDescent="0.2">
      <c r="B1320" s="19"/>
      <c r="C1320" s="19"/>
      <c r="D1320" s="19"/>
    </row>
    <row r="1321" spans="2:4" x14ac:dyDescent="0.2">
      <c r="B1321" s="19"/>
      <c r="C1321" s="19"/>
      <c r="D1321" s="19"/>
    </row>
    <row r="1322" spans="2:4" x14ac:dyDescent="0.2">
      <c r="B1322" s="19"/>
      <c r="C1322" s="19"/>
      <c r="D1322" s="19"/>
    </row>
    <row r="1323" spans="2:4" x14ac:dyDescent="0.2">
      <c r="B1323" s="19"/>
      <c r="C1323" s="19"/>
      <c r="D1323" s="19"/>
    </row>
    <row r="1324" spans="2:4" x14ac:dyDescent="0.2">
      <c r="B1324" s="19"/>
      <c r="C1324" s="19"/>
      <c r="D1324" s="19"/>
    </row>
    <row r="1325" spans="2:4" x14ac:dyDescent="0.2">
      <c r="B1325" s="19"/>
      <c r="C1325" s="19"/>
      <c r="D1325" s="19"/>
    </row>
    <row r="1326" spans="2:4" x14ac:dyDescent="0.2">
      <c r="B1326" s="19"/>
      <c r="C1326" s="19"/>
      <c r="D1326" s="19"/>
    </row>
    <row r="1327" spans="2:4" x14ac:dyDescent="0.2">
      <c r="B1327" s="19"/>
      <c r="C1327" s="19"/>
      <c r="D1327" s="19"/>
    </row>
    <row r="1328" spans="2:4" x14ac:dyDescent="0.2">
      <c r="B1328" s="19"/>
      <c r="C1328" s="19"/>
      <c r="D1328" s="19"/>
    </row>
    <row r="1329" spans="2:4" x14ac:dyDescent="0.2">
      <c r="B1329" s="19"/>
      <c r="C1329" s="19"/>
      <c r="D1329" s="19"/>
    </row>
    <row r="1330" spans="2:4" x14ac:dyDescent="0.2">
      <c r="B1330" s="19"/>
      <c r="C1330" s="19"/>
      <c r="D1330" s="19"/>
    </row>
    <row r="1331" spans="2:4" x14ac:dyDescent="0.2">
      <c r="B1331" s="19"/>
      <c r="C1331" s="19"/>
      <c r="D1331" s="19"/>
    </row>
    <row r="1332" spans="2:4" x14ac:dyDescent="0.2">
      <c r="B1332" s="19"/>
      <c r="C1332" s="19"/>
      <c r="D1332" s="19"/>
    </row>
    <row r="1333" spans="2:4" x14ac:dyDescent="0.2">
      <c r="B1333" s="19"/>
      <c r="C1333" s="19"/>
      <c r="D1333" s="19"/>
    </row>
    <row r="1334" spans="2:4" x14ac:dyDescent="0.2">
      <c r="B1334" s="19"/>
      <c r="C1334" s="19"/>
      <c r="D1334" s="19"/>
    </row>
    <row r="1335" spans="2:4" x14ac:dyDescent="0.2">
      <c r="B1335" s="19"/>
      <c r="C1335" s="19"/>
      <c r="D1335" s="19"/>
    </row>
    <row r="1336" spans="2:4" x14ac:dyDescent="0.2">
      <c r="B1336" s="19"/>
      <c r="C1336" s="19"/>
      <c r="D1336" s="19"/>
    </row>
    <row r="1337" spans="2:4" x14ac:dyDescent="0.2">
      <c r="B1337" s="19"/>
      <c r="C1337" s="19"/>
      <c r="D1337" s="19"/>
    </row>
    <row r="1338" spans="2:4" x14ac:dyDescent="0.2">
      <c r="B1338" s="19"/>
      <c r="C1338" s="19"/>
      <c r="D1338" s="19"/>
    </row>
    <row r="1339" spans="2:4" x14ac:dyDescent="0.2">
      <c r="B1339" s="19"/>
      <c r="C1339" s="19"/>
      <c r="D1339" s="19"/>
    </row>
    <row r="1340" spans="2:4" x14ac:dyDescent="0.2">
      <c r="B1340" s="19"/>
      <c r="C1340" s="19"/>
      <c r="D1340" s="19"/>
    </row>
    <row r="1341" spans="2:4" x14ac:dyDescent="0.2">
      <c r="B1341" s="19"/>
      <c r="C1341" s="19"/>
      <c r="D1341" s="19"/>
    </row>
    <row r="1342" spans="2:4" x14ac:dyDescent="0.2">
      <c r="B1342" s="19"/>
      <c r="C1342" s="19"/>
      <c r="D1342" s="19"/>
    </row>
    <row r="1343" spans="2:4" x14ac:dyDescent="0.2">
      <c r="B1343" s="19"/>
      <c r="C1343" s="19"/>
      <c r="D1343" s="19"/>
    </row>
    <row r="1344" spans="2:4" x14ac:dyDescent="0.2">
      <c r="B1344" s="19"/>
      <c r="C1344" s="19"/>
      <c r="D1344" s="19"/>
    </row>
    <row r="1345" spans="2:4" x14ac:dyDescent="0.2">
      <c r="B1345" s="19"/>
      <c r="C1345" s="19"/>
      <c r="D1345" s="19"/>
    </row>
    <row r="1346" spans="2:4" x14ac:dyDescent="0.2">
      <c r="B1346" s="19"/>
      <c r="C1346" s="19"/>
      <c r="D1346" s="19"/>
    </row>
    <row r="1347" spans="2:4" x14ac:dyDescent="0.2">
      <c r="B1347" s="19"/>
      <c r="C1347" s="19"/>
      <c r="D1347" s="19"/>
    </row>
    <row r="1348" spans="2:4" x14ac:dyDescent="0.2">
      <c r="B1348" s="19"/>
      <c r="C1348" s="19"/>
      <c r="D1348" s="19"/>
    </row>
    <row r="1349" spans="2:4" x14ac:dyDescent="0.2">
      <c r="B1349" s="19"/>
      <c r="C1349" s="19"/>
      <c r="D1349" s="19"/>
    </row>
    <row r="1350" spans="2:4" x14ac:dyDescent="0.2">
      <c r="B1350" s="19"/>
      <c r="C1350" s="19"/>
      <c r="D1350" s="19"/>
    </row>
    <row r="1351" spans="2:4" x14ac:dyDescent="0.2">
      <c r="B1351" s="19"/>
      <c r="C1351" s="19"/>
      <c r="D1351" s="19"/>
    </row>
    <row r="1352" spans="2:4" x14ac:dyDescent="0.2">
      <c r="B1352" s="19"/>
      <c r="C1352" s="19"/>
      <c r="D1352" s="19"/>
    </row>
    <row r="1353" spans="2:4" x14ac:dyDescent="0.2">
      <c r="B1353" s="19"/>
      <c r="C1353" s="19"/>
      <c r="D1353" s="19"/>
    </row>
    <row r="1354" spans="2:4" x14ac:dyDescent="0.2">
      <c r="B1354" s="19"/>
      <c r="C1354" s="19"/>
      <c r="D1354" s="19"/>
    </row>
    <row r="1355" spans="2:4" x14ac:dyDescent="0.2">
      <c r="B1355" s="19"/>
      <c r="C1355" s="19"/>
      <c r="D1355" s="19"/>
    </row>
    <row r="1356" spans="2:4" x14ac:dyDescent="0.2">
      <c r="B1356" s="19"/>
      <c r="C1356" s="19"/>
      <c r="D1356" s="19"/>
    </row>
    <row r="1357" spans="2:4" x14ac:dyDescent="0.2">
      <c r="B1357" s="19"/>
      <c r="C1357" s="19"/>
      <c r="D1357" s="19"/>
    </row>
    <row r="1358" spans="2:4" x14ac:dyDescent="0.2">
      <c r="B1358" s="19"/>
      <c r="C1358" s="19"/>
      <c r="D1358" s="19"/>
    </row>
    <row r="1359" spans="2:4" x14ac:dyDescent="0.2">
      <c r="B1359" s="19"/>
      <c r="C1359" s="19"/>
      <c r="D1359" s="19"/>
    </row>
    <row r="1360" spans="2:4" x14ac:dyDescent="0.2">
      <c r="B1360" s="19"/>
      <c r="C1360" s="19"/>
      <c r="D1360" s="19"/>
    </row>
    <row r="1361" spans="2:4" x14ac:dyDescent="0.2">
      <c r="B1361" s="19"/>
      <c r="C1361" s="19"/>
      <c r="D1361" s="19"/>
    </row>
    <row r="1362" spans="2:4" x14ac:dyDescent="0.2">
      <c r="B1362" s="19"/>
      <c r="C1362" s="19"/>
      <c r="D1362" s="19"/>
    </row>
    <row r="1363" spans="2:4" x14ac:dyDescent="0.2">
      <c r="B1363" s="19"/>
      <c r="C1363" s="19"/>
      <c r="D1363" s="19"/>
    </row>
    <row r="1364" spans="2:4" x14ac:dyDescent="0.2">
      <c r="B1364" s="19"/>
      <c r="C1364" s="19"/>
      <c r="D1364" s="19"/>
    </row>
    <row r="1365" spans="2:4" x14ac:dyDescent="0.2">
      <c r="B1365" s="19"/>
      <c r="C1365" s="19"/>
      <c r="D1365" s="19"/>
    </row>
    <row r="1366" spans="2:4" x14ac:dyDescent="0.2">
      <c r="B1366" s="19"/>
      <c r="C1366" s="19"/>
      <c r="D1366" s="19"/>
    </row>
    <row r="1367" spans="2:4" x14ac:dyDescent="0.2">
      <c r="B1367" s="19"/>
      <c r="C1367" s="19"/>
      <c r="D1367" s="19"/>
    </row>
    <row r="1368" spans="2:4" x14ac:dyDescent="0.2">
      <c r="B1368" s="19"/>
      <c r="C1368" s="19"/>
      <c r="D1368" s="19"/>
    </row>
    <row r="1369" spans="2:4" x14ac:dyDescent="0.2">
      <c r="B1369" s="19"/>
      <c r="C1369" s="19"/>
      <c r="D1369" s="19"/>
    </row>
    <row r="1370" spans="2:4" x14ac:dyDescent="0.2">
      <c r="B1370" s="19"/>
      <c r="C1370" s="19"/>
      <c r="D1370" s="19"/>
    </row>
    <row r="1371" spans="2:4" x14ac:dyDescent="0.2">
      <c r="B1371" s="19"/>
      <c r="C1371" s="19"/>
      <c r="D1371" s="19"/>
    </row>
    <row r="1372" spans="2:4" x14ac:dyDescent="0.2">
      <c r="B1372" s="19"/>
      <c r="C1372" s="19"/>
      <c r="D1372" s="19"/>
    </row>
    <row r="1373" spans="2:4" x14ac:dyDescent="0.2">
      <c r="B1373" s="19"/>
      <c r="C1373" s="19"/>
      <c r="D1373" s="19"/>
    </row>
    <row r="1374" spans="2:4" x14ac:dyDescent="0.2">
      <c r="B1374" s="19"/>
      <c r="C1374" s="19"/>
      <c r="D1374" s="19"/>
    </row>
    <row r="1375" spans="2:4" x14ac:dyDescent="0.2">
      <c r="B1375" s="19"/>
      <c r="C1375" s="19"/>
      <c r="D1375" s="19"/>
    </row>
    <row r="1376" spans="2:4" x14ac:dyDescent="0.2">
      <c r="B1376" s="19"/>
      <c r="C1376" s="19"/>
      <c r="D1376" s="19"/>
    </row>
    <row r="1377" spans="2:4" x14ac:dyDescent="0.2">
      <c r="B1377" s="19"/>
      <c r="C1377" s="19"/>
      <c r="D1377" s="19"/>
    </row>
    <row r="1378" spans="2:4" x14ac:dyDescent="0.2">
      <c r="B1378" s="19"/>
      <c r="C1378" s="19"/>
      <c r="D1378" s="19"/>
    </row>
    <row r="1379" spans="2:4" x14ac:dyDescent="0.2">
      <c r="B1379" s="19"/>
      <c r="C1379" s="19"/>
      <c r="D1379" s="19"/>
    </row>
    <row r="1380" spans="2:4" x14ac:dyDescent="0.2">
      <c r="B1380" s="19"/>
      <c r="C1380" s="19"/>
      <c r="D1380" s="19"/>
    </row>
    <row r="1381" spans="2:4" x14ac:dyDescent="0.2">
      <c r="B1381" s="19"/>
      <c r="C1381" s="19"/>
      <c r="D1381" s="19"/>
    </row>
    <row r="1382" spans="2:4" x14ac:dyDescent="0.2">
      <c r="B1382" s="19"/>
      <c r="C1382" s="19"/>
      <c r="D1382" s="19"/>
    </row>
    <row r="1383" spans="2:4" x14ac:dyDescent="0.2">
      <c r="B1383" s="19"/>
      <c r="C1383" s="19"/>
      <c r="D1383" s="19"/>
    </row>
    <row r="1384" spans="2:4" x14ac:dyDescent="0.2">
      <c r="B1384" s="19"/>
      <c r="C1384" s="19"/>
      <c r="D1384" s="19"/>
    </row>
    <row r="1385" spans="2:4" x14ac:dyDescent="0.2">
      <c r="B1385" s="19"/>
      <c r="C1385" s="19"/>
      <c r="D1385" s="19"/>
    </row>
    <row r="1386" spans="2:4" x14ac:dyDescent="0.2">
      <c r="B1386" s="19"/>
      <c r="C1386" s="19"/>
      <c r="D1386" s="19"/>
    </row>
    <row r="1387" spans="2:4" x14ac:dyDescent="0.2">
      <c r="B1387" s="19"/>
      <c r="C1387" s="19"/>
      <c r="D1387" s="19"/>
    </row>
    <row r="1388" spans="2:4" x14ac:dyDescent="0.2">
      <c r="B1388" s="19"/>
      <c r="C1388" s="19"/>
      <c r="D1388" s="19"/>
    </row>
    <row r="1389" spans="2:4" x14ac:dyDescent="0.2">
      <c r="B1389" s="19"/>
      <c r="C1389" s="19"/>
      <c r="D1389" s="19"/>
    </row>
    <row r="1390" spans="2:4" x14ac:dyDescent="0.2">
      <c r="B1390" s="19"/>
      <c r="C1390" s="19"/>
      <c r="D1390" s="19"/>
    </row>
    <row r="1391" spans="2:4" x14ac:dyDescent="0.2">
      <c r="B1391" s="19"/>
      <c r="C1391" s="19"/>
      <c r="D1391" s="19"/>
    </row>
    <row r="1392" spans="2:4" x14ac:dyDescent="0.2">
      <c r="B1392" s="19"/>
      <c r="C1392" s="19"/>
      <c r="D1392" s="19"/>
    </row>
    <row r="1393" spans="2:4" x14ac:dyDescent="0.2">
      <c r="B1393" s="19"/>
      <c r="C1393" s="19"/>
      <c r="D1393" s="19"/>
    </row>
    <row r="1394" spans="2:4" x14ac:dyDescent="0.2">
      <c r="B1394" s="19"/>
      <c r="C1394" s="19"/>
      <c r="D1394" s="19"/>
    </row>
    <row r="1395" spans="2:4" x14ac:dyDescent="0.2">
      <c r="B1395" s="19"/>
      <c r="C1395" s="19"/>
      <c r="D1395" s="19"/>
    </row>
    <row r="1396" spans="2:4" x14ac:dyDescent="0.2">
      <c r="B1396" s="19"/>
      <c r="C1396" s="19"/>
      <c r="D1396" s="19"/>
    </row>
    <row r="1397" spans="2:4" x14ac:dyDescent="0.2">
      <c r="B1397" s="19"/>
      <c r="C1397" s="19"/>
      <c r="D1397" s="19"/>
    </row>
    <row r="1398" spans="2:4" x14ac:dyDescent="0.2">
      <c r="B1398" s="19"/>
      <c r="C1398" s="19"/>
      <c r="D1398" s="19"/>
    </row>
    <row r="1399" spans="2:4" x14ac:dyDescent="0.2">
      <c r="B1399" s="19"/>
      <c r="C1399" s="19"/>
      <c r="D1399" s="19"/>
    </row>
    <row r="1400" spans="2:4" x14ac:dyDescent="0.2">
      <c r="B1400" s="19"/>
      <c r="C1400" s="19"/>
      <c r="D1400" s="19"/>
    </row>
    <row r="1401" spans="2:4" x14ac:dyDescent="0.2">
      <c r="B1401" s="19"/>
      <c r="C1401" s="19"/>
      <c r="D1401" s="19"/>
    </row>
    <row r="1402" spans="2:4" x14ac:dyDescent="0.2">
      <c r="B1402" s="19"/>
      <c r="C1402" s="19"/>
      <c r="D1402" s="19"/>
    </row>
    <row r="1403" spans="2:4" x14ac:dyDescent="0.2">
      <c r="B1403" s="19"/>
      <c r="C1403" s="19"/>
      <c r="D1403" s="19"/>
    </row>
    <row r="1404" spans="2:4" x14ac:dyDescent="0.2">
      <c r="B1404" s="19"/>
      <c r="C1404" s="19"/>
      <c r="D1404" s="19"/>
    </row>
    <row r="1405" spans="2:4" x14ac:dyDescent="0.2">
      <c r="B1405" s="19"/>
      <c r="C1405" s="19"/>
      <c r="D1405" s="19"/>
    </row>
    <row r="1406" spans="2:4" x14ac:dyDescent="0.2">
      <c r="B1406" s="19"/>
      <c r="C1406" s="19"/>
      <c r="D1406" s="19"/>
    </row>
    <row r="1407" spans="2:4" x14ac:dyDescent="0.2">
      <c r="B1407" s="19"/>
      <c r="C1407" s="19"/>
      <c r="D1407" s="19"/>
    </row>
    <row r="1408" spans="2:4" x14ac:dyDescent="0.2">
      <c r="B1408" s="19"/>
      <c r="C1408" s="19"/>
      <c r="D1408" s="19"/>
    </row>
    <row r="1409" spans="2:4" x14ac:dyDescent="0.2">
      <c r="B1409" s="19"/>
      <c r="C1409" s="19"/>
      <c r="D1409" s="19"/>
    </row>
    <row r="1410" spans="2:4" x14ac:dyDescent="0.2">
      <c r="B1410" s="19"/>
      <c r="C1410" s="19"/>
      <c r="D1410" s="19"/>
    </row>
    <row r="1411" spans="2:4" x14ac:dyDescent="0.2">
      <c r="B1411" s="19"/>
      <c r="C1411" s="19"/>
      <c r="D1411" s="19"/>
    </row>
    <row r="1412" spans="2:4" x14ac:dyDescent="0.2">
      <c r="B1412" s="19"/>
      <c r="C1412" s="19"/>
      <c r="D1412" s="19"/>
    </row>
    <row r="1413" spans="2:4" x14ac:dyDescent="0.2">
      <c r="B1413" s="19"/>
      <c r="C1413" s="19"/>
      <c r="D1413" s="19"/>
    </row>
    <row r="1414" spans="2:4" x14ac:dyDescent="0.2">
      <c r="B1414" s="19"/>
      <c r="C1414" s="19"/>
      <c r="D1414" s="19"/>
    </row>
    <row r="1415" spans="2:4" x14ac:dyDescent="0.2">
      <c r="B1415" s="19"/>
      <c r="C1415" s="19"/>
      <c r="D1415" s="19"/>
    </row>
    <row r="1416" spans="2:4" x14ac:dyDescent="0.2">
      <c r="B1416" s="19"/>
      <c r="C1416" s="19"/>
      <c r="D1416" s="19"/>
    </row>
    <row r="1417" spans="2:4" x14ac:dyDescent="0.2">
      <c r="B1417" s="19"/>
      <c r="C1417" s="19"/>
      <c r="D1417" s="19"/>
    </row>
    <row r="1418" spans="2:4" x14ac:dyDescent="0.2">
      <c r="B1418" s="19"/>
      <c r="C1418" s="19"/>
      <c r="D1418" s="19"/>
    </row>
    <row r="1419" spans="2:4" x14ac:dyDescent="0.2">
      <c r="B1419" s="19"/>
      <c r="C1419" s="19"/>
      <c r="D1419" s="19"/>
    </row>
    <row r="1420" spans="2:4" x14ac:dyDescent="0.2">
      <c r="B1420" s="19"/>
      <c r="C1420" s="19"/>
      <c r="D1420" s="19"/>
    </row>
    <row r="1421" spans="2:4" x14ac:dyDescent="0.2">
      <c r="B1421" s="19"/>
      <c r="C1421" s="19"/>
      <c r="D1421" s="19"/>
    </row>
    <row r="1422" spans="2:4" x14ac:dyDescent="0.2">
      <c r="B1422" s="19"/>
      <c r="C1422" s="19"/>
      <c r="D1422" s="19"/>
    </row>
    <row r="1423" spans="2:4" x14ac:dyDescent="0.2">
      <c r="B1423" s="19"/>
      <c r="C1423" s="19"/>
      <c r="D1423" s="19"/>
    </row>
    <row r="1424" spans="2:4" x14ac:dyDescent="0.2">
      <c r="B1424" s="19"/>
      <c r="C1424" s="19"/>
      <c r="D1424" s="19"/>
    </row>
    <row r="1425" spans="2:4" x14ac:dyDescent="0.2">
      <c r="B1425" s="19"/>
      <c r="C1425" s="19"/>
      <c r="D1425" s="19"/>
    </row>
    <row r="1426" spans="2:4" x14ac:dyDescent="0.2">
      <c r="B1426" s="19"/>
      <c r="C1426" s="19"/>
      <c r="D1426" s="19"/>
    </row>
    <row r="1427" spans="2:4" x14ac:dyDescent="0.2">
      <c r="B1427" s="19"/>
      <c r="C1427" s="19"/>
      <c r="D1427" s="19"/>
    </row>
    <row r="1428" spans="2:4" x14ac:dyDescent="0.2">
      <c r="B1428" s="19"/>
      <c r="C1428" s="19"/>
      <c r="D1428" s="19"/>
    </row>
    <row r="1429" spans="2:4" x14ac:dyDescent="0.2">
      <c r="B1429" s="19"/>
      <c r="C1429" s="19"/>
      <c r="D1429" s="19"/>
    </row>
    <row r="1430" spans="2:4" x14ac:dyDescent="0.2">
      <c r="B1430" s="19"/>
      <c r="C1430" s="19"/>
      <c r="D1430" s="19"/>
    </row>
    <row r="1431" spans="2:4" x14ac:dyDescent="0.2">
      <c r="B1431" s="19"/>
      <c r="C1431" s="19"/>
      <c r="D1431" s="19"/>
    </row>
    <row r="1432" spans="2:4" x14ac:dyDescent="0.2">
      <c r="B1432" s="19"/>
      <c r="C1432" s="19"/>
      <c r="D1432" s="19"/>
    </row>
    <row r="1433" spans="2:4" x14ac:dyDescent="0.2">
      <c r="B1433" s="19"/>
      <c r="C1433" s="19"/>
      <c r="D1433" s="19"/>
    </row>
    <row r="1434" spans="2:4" x14ac:dyDescent="0.2">
      <c r="B1434" s="19"/>
      <c r="C1434" s="19"/>
      <c r="D1434" s="19"/>
    </row>
    <row r="1435" spans="2:4" x14ac:dyDescent="0.2">
      <c r="B1435" s="19"/>
      <c r="C1435" s="19"/>
      <c r="D1435" s="19"/>
    </row>
    <row r="1436" spans="2:4" x14ac:dyDescent="0.2">
      <c r="B1436" s="19"/>
      <c r="C1436" s="19"/>
      <c r="D1436" s="19"/>
    </row>
    <row r="1437" spans="2:4" x14ac:dyDescent="0.2">
      <c r="B1437" s="19"/>
      <c r="C1437" s="19"/>
      <c r="D1437" s="19"/>
    </row>
    <row r="1438" spans="2:4" x14ac:dyDescent="0.2">
      <c r="B1438" s="19"/>
      <c r="C1438" s="19"/>
      <c r="D1438" s="19"/>
    </row>
    <row r="1439" spans="2:4" x14ac:dyDescent="0.2">
      <c r="B1439" s="19"/>
      <c r="C1439" s="19"/>
      <c r="D1439" s="19"/>
    </row>
    <row r="1440" spans="2:4" x14ac:dyDescent="0.2">
      <c r="B1440" s="19"/>
      <c r="C1440" s="19"/>
      <c r="D1440" s="19"/>
    </row>
    <row r="1441" spans="2:4" x14ac:dyDescent="0.2">
      <c r="B1441" s="19"/>
      <c r="C1441" s="19"/>
      <c r="D1441" s="19"/>
    </row>
    <row r="1442" spans="2:4" x14ac:dyDescent="0.2">
      <c r="B1442" s="19"/>
      <c r="C1442" s="19"/>
      <c r="D1442" s="19"/>
    </row>
    <row r="1443" spans="2:4" x14ac:dyDescent="0.2">
      <c r="B1443" s="19"/>
      <c r="C1443" s="19"/>
      <c r="D1443" s="19"/>
    </row>
    <row r="1444" spans="2:4" x14ac:dyDescent="0.2">
      <c r="B1444" s="19"/>
      <c r="C1444" s="19"/>
      <c r="D1444" s="19"/>
    </row>
    <row r="1445" spans="2:4" x14ac:dyDescent="0.2">
      <c r="B1445" s="19"/>
      <c r="C1445" s="19"/>
      <c r="D1445" s="19"/>
    </row>
    <row r="1446" spans="2:4" x14ac:dyDescent="0.2">
      <c r="B1446" s="19"/>
      <c r="C1446" s="19"/>
      <c r="D1446" s="19"/>
    </row>
    <row r="1447" spans="2:4" x14ac:dyDescent="0.2">
      <c r="B1447" s="19"/>
      <c r="C1447" s="19"/>
      <c r="D1447" s="19"/>
    </row>
    <row r="1448" spans="2:4" x14ac:dyDescent="0.2">
      <c r="B1448" s="19"/>
      <c r="C1448" s="19"/>
      <c r="D1448" s="19"/>
    </row>
    <row r="1449" spans="2:4" x14ac:dyDescent="0.2">
      <c r="B1449" s="19"/>
      <c r="C1449" s="19"/>
      <c r="D1449" s="19"/>
    </row>
    <row r="1450" spans="2:4" x14ac:dyDescent="0.2">
      <c r="B1450" s="19"/>
      <c r="C1450" s="19"/>
      <c r="D1450" s="19"/>
    </row>
    <row r="1451" spans="2:4" x14ac:dyDescent="0.2">
      <c r="B1451" s="19"/>
      <c r="C1451" s="19"/>
      <c r="D1451" s="19"/>
    </row>
    <row r="1452" spans="2:4" x14ac:dyDescent="0.2">
      <c r="B1452" s="19"/>
      <c r="C1452" s="19"/>
      <c r="D1452" s="19"/>
    </row>
    <row r="1453" spans="2:4" x14ac:dyDescent="0.2">
      <c r="B1453" s="19"/>
      <c r="C1453" s="19"/>
      <c r="D1453" s="19"/>
    </row>
    <row r="1454" spans="2:4" x14ac:dyDescent="0.2">
      <c r="B1454" s="19"/>
      <c r="C1454" s="19"/>
      <c r="D1454" s="19"/>
    </row>
    <row r="1455" spans="2:4" x14ac:dyDescent="0.2">
      <c r="B1455" s="19"/>
      <c r="C1455" s="19"/>
      <c r="D1455" s="19"/>
    </row>
    <row r="1456" spans="2:4" x14ac:dyDescent="0.2">
      <c r="B1456" s="19"/>
      <c r="C1456" s="19"/>
      <c r="D1456" s="19"/>
    </row>
    <row r="1457" spans="2:4" x14ac:dyDescent="0.2">
      <c r="B1457" s="19"/>
      <c r="C1457" s="19"/>
      <c r="D1457" s="19"/>
    </row>
    <row r="1458" spans="2:4" x14ac:dyDescent="0.2">
      <c r="B1458" s="19"/>
      <c r="C1458" s="19"/>
      <c r="D1458" s="19"/>
    </row>
    <row r="1459" spans="2:4" x14ac:dyDescent="0.2">
      <c r="B1459" s="19"/>
      <c r="C1459" s="19"/>
      <c r="D1459" s="19"/>
    </row>
    <row r="1460" spans="2:4" x14ac:dyDescent="0.2">
      <c r="B1460" s="19"/>
      <c r="C1460" s="19"/>
      <c r="D1460" s="19"/>
    </row>
    <row r="1461" spans="2:4" x14ac:dyDescent="0.2">
      <c r="B1461" s="19"/>
      <c r="C1461" s="19"/>
      <c r="D1461" s="19"/>
    </row>
    <row r="1462" spans="2:4" x14ac:dyDescent="0.2">
      <c r="B1462" s="19"/>
      <c r="C1462" s="19"/>
      <c r="D1462" s="19"/>
    </row>
    <row r="1463" spans="2:4" x14ac:dyDescent="0.2">
      <c r="B1463" s="19"/>
      <c r="C1463" s="19"/>
      <c r="D1463" s="19"/>
    </row>
    <row r="1464" spans="2:4" x14ac:dyDescent="0.2">
      <c r="B1464" s="19"/>
      <c r="C1464" s="19"/>
      <c r="D1464" s="19"/>
    </row>
    <row r="1465" spans="2:4" x14ac:dyDescent="0.2">
      <c r="B1465" s="19"/>
      <c r="C1465" s="19"/>
      <c r="D1465" s="19"/>
    </row>
    <row r="1466" spans="2:4" x14ac:dyDescent="0.2">
      <c r="B1466" s="19"/>
      <c r="C1466" s="19"/>
      <c r="D1466" s="19"/>
    </row>
    <row r="1467" spans="2:4" x14ac:dyDescent="0.2">
      <c r="B1467" s="19"/>
      <c r="C1467" s="19"/>
      <c r="D1467" s="19"/>
    </row>
    <row r="1468" spans="2:4" x14ac:dyDescent="0.2">
      <c r="B1468" s="19"/>
      <c r="C1468" s="19"/>
      <c r="D1468" s="19"/>
    </row>
    <row r="1469" spans="2:4" x14ac:dyDescent="0.2">
      <c r="B1469" s="19"/>
      <c r="C1469" s="19"/>
      <c r="D1469" s="19"/>
    </row>
    <row r="1470" spans="2:4" x14ac:dyDescent="0.2">
      <c r="B1470" s="19"/>
      <c r="C1470" s="19"/>
      <c r="D1470" s="19"/>
    </row>
    <row r="1471" spans="2:4" x14ac:dyDescent="0.2">
      <c r="B1471" s="19"/>
      <c r="C1471" s="19"/>
      <c r="D1471" s="19"/>
    </row>
    <row r="1472" spans="2:4" x14ac:dyDescent="0.2">
      <c r="B1472" s="19"/>
      <c r="C1472" s="19"/>
      <c r="D1472" s="19"/>
    </row>
    <row r="1473" spans="2:4" x14ac:dyDescent="0.2">
      <c r="B1473" s="19"/>
      <c r="C1473" s="19"/>
      <c r="D1473" s="19"/>
    </row>
    <row r="1474" spans="2:4" x14ac:dyDescent="0.2">
      <c r="B1474" s="19"/>
      <c r="C1474" s="19"/>
      <c r="D1474" s="19"/>
    </row>
    <row r="1475" spans="2:4" x14ac:dyDescent="0.2">
      <c r="B1475" s="19"/>
      <c r="C1475" s="19"/>
      <c r="D1475" s="19"/>
    </row>
    <row r="1476" spans="2:4" x14ac:dyDescent="0.2">
      <c r="B1476" s="19"/>
      <c r="C1476" s="19"/>
      <c r="D1476" s="19"/>
    </row>
    <row r="1477" spans="2:4" x14ac:dyDescent="0.2">
      <c r="B1477" s="19"/>
      <c r="C1477" s="19"/>
      <c r="D1477" s="19"/>
    </row>
    <row r="1478" spans="2:4" x14ac:dyDescent="0.2">
      <c r="B1478" s="19"/>
      <c r="C1478" s="19"/>
      <c r="D1478" s="19"/>
    </row>
    <row r="1479" spans="2:4" x14ac:dyDescent="0.2">
      <c r="B1479" s="19"/>
      <c r="C1479" s="19"/>
      <c r="D1479" s="19"/>
    </row>
    <row r="1480" spans="2:4" x14ac:dyDescent="0.2">
      <c r="B1480" s="19"/>
      <c r="C1480" s="19"/>
      <c r="D1480" s="19"/>
    </row>
    <row r="1481" spans="2:4" x14ac:dyDescent="0.2">
      <c r="B1481" s="19"/>
      <c r="C1481" s="19"/>
      <c r="D1481" s="19"/>
    </row>
    <row r="1482" spans="2:4" x14ac:dyDescent="0.2">
      <c r="B1482" s="19"/>
      <c r="C1482" s="19"/>
      <c r="D1482" s="19"/>
    </row>
    <row r="1483" spans="2:4" x14ac:dyDescent="0.2">
      <c r="B1483" s="19"/>
      <c r="C1483" s="19"/>
      <c r="D1483" s="19"/>
    </row>
    <row r="1484" spans="2:4" x14ac:dyDescent="0.2">
      <c r="B1484" s="19"/>
      <c r="C1484" s="19"/>
      <c r="D1484" s="19"/>
    </row>
    <row r="1485" spans="2:4" x14ac:dyDescent="0.2">
      <c r="B1485" s="19"/>
      <c r="C1485" s="19"/>
      <c r="D1485" s="19"/>
    </row>
    <row r="1486" spans="2:4" x14ac:dyDescent="0.2">
      <c r="B1486" s="19"/>
      <c r="C1486" s="19"/>
      <c r="D1486" s="19"/>
    </row>
    <row r="1487" spans="2:4" x14ac:dyDescent="0.2">
      <c r="B1487" s="19"/>
      <c r="C1487" s="19"/>
      <c r="D1487" s="19"/>
    </row>
    <row r="1488" spans="2:4" x14ac:dyDescent="0.2">
      <c r="B1488" s="19"/>
      <c r="C1488" s="19"/>
      <c r="D1488" s="19"/>
    </row>
    <row r="1489" spans="2:4" x14ac:dyDescent="0.2">
      <c r="B1489" s="19"/>
      <c r="C1489" s="19"/>
      <c r="D1489" s="19"/>
    </row>
    <row r="1490" spans="2:4" x14ac:dyDescent="0.2">
      <c r="B1490" s="19"/>
      <c r="C1490" s="19"/>
      <c r="D1490" s="19"/>
    </row>
    <row r="1491" spans="2:4" x14ac:dyDescent="0.2">
      <c r="B1491" s="19"/>
      <c r="C1491" s="19"/>
      <c r="D1491" s="19"/>
    </row>
    <row r="1492" spans="2:4" x14ac:dyDescent="0.2">
      <c r="B1492" s="19"/>
      <c r="C1492" s="19"/>
      <c r="D1492" s="19"/>
    </row>
    <row r="1493" spans="2:4" x14ac:dyDescent="0.2">
      <c r="B1493" s="19"/>
      <c r="C1493" s="19"/>
      <c r="D1493" s="19"/>
    </row>
    <row r="1494" spans="2:4" x14ac:dyDescent="0.2">
      <c r="B1494" s="19"/>
      <c r="C1494" s="19"/>
      <c r="D1494" s="19"/>
    </row>
    <row r="1495" spans="2:4" x14ac:dyDescent="0.2">
      <c r="B1495" s="19"/>
      <c r="C1495" s="19"/>
      <c r="D1495" s="19"/>
    </row>
    <row r="1496" spans="2:4" x14ac:dyDescent="0.2">
      <c r="B1496" s="19"/>
      <c r="C1496" s="19"/>
      <c r="D1496" s="19"/>
    </row>
    <row r="1497" spans="2:4" x14ac:dyDescent="0.2">
      <c r="B1497" s="19"/>
      <c r="C1497" s="19"/>
      <c r="D1497" s="19"/>
    </row>
    <row r="1498" spans="2:4" x14ac:dyDescent="0.2">
      <c r="B1498" s="19"/>
      <c r="C1498" s="19"/>
      <c r="D1498" s="19"/>
    </row>
    <row r="1499" spans="2:4" x14ac:dyDescent="0.2">
      <c r="B1499" s="19"/>
      <c r="C1499" s="19"/>
      <c r="D1499" s="19"/>
    </row>
    <row r="1500" spans="2:4" x14ac:dyDescent="0.2">
      <c r="B1500" s="19"/>
      <c r="C1500" s="19"/>
      <c r="D1500" s="19"/>
    </row>
    <row r="1501" spans="2:4" x14ac:dyDescent="0.2">
      <c r="B1501" s="19"/>
      <c r="C1501" s="19"/>
      <c r="D1501" s="19"/>
    </row>
    <row r="1502" spans="2:4" x14ac:dyDescent="0.2">
      <c r="B1502" s="19"/>
      <c r="C1502" s="19"/>
      <c r="D1502" s="19"/>
    </row>
    <row r="1503" spans="2:4" x14ac:dyDescent="0.2">
      <c r="B1503" s="19"/>
      <c r="C1503" s="19"/>
      <c r="D1503" s="19"/>
    </row>
    <row r="1504" spans="2:4" x14ac:dyDescent="0.2">
      <c r="B1504" s="19"/>
      <c r="C1504" s="19"/>
      <c r="D1504" s="19"/>
    </row>
    <row r="1505" spans="2:4" x14ac:dyDescent="0.2">
      <c r="B1505" s="19"/>
      <c r="C1505" s="19"/>
      <c r="D1505" s="19"/>
    </row>
    <row r="1506" spans="2:4" x14ac:dyDescent="0.2">
      <c r="B1506" s="19"/>
      <c r="C1506" s="19"/>
      <c r="D1506" s="19"/>
    </row>
    <row r="1507" spans="2:4" x14ac:dyDescent="0.2">
      <c r="B1507" s="19"/>
      <c r="C1507" s="19"/>
      <c r="D1507" s="19"/>
    </row>
    <row r="1508" spans="2:4" x14ac:dyDescent="0.2">
      <c r="B1508" s="19"/>
      <c r="C1508" s="19"/>
      <c r="D1508" s="19"/>
    </row>
    <row r="1509" spans="2:4" x14ac:dyDescent="0.2">
      <c r="B1509" s="19"/>
      <c r="C1509" s="19"/>
      <c r="D1509" s="19"/>
    </row>
    <row r="1510" spans="2:4" x14ac:dyDescent="0.2">
      <c r="B1510" s="19"/>
      <c r="C1510" s="19"/>
      <c r="D1510" s="19"/>
    </row>
    <row r="1511" spans="2:4" x14ac:dyDescent="0.2">
      <c r="B1511" s="19"/>
      <c r="C1511" s="19"/>
      <c r="D1511" s="19"/>
    </row>
    <row r="1512" spans="2:4" x14ac:dyDescent="0.2">
      <c r="B1512" s="19"/>
      <c r="C1512" s="19"/>
      <c r="D1512" s="19"/>
    </row>
    <row r="1513" spans="2:4" x14ac:dyDescent="0.2">
      <c r="B1513" s="19"/>
      <c r="C1513" s="19"/>
      <c r="D1513" s="19"/>
    </row>
    <row r="1514" spans="2:4" x14ac:dyDescent="0.2">
      <c r="B1514" s="19"/>
      <c r="C1514" s="19"/>
      <c r="D1514" s="19"/>
    </row>
    <row r="1515" spans="2:4" x14ac:dyDescent="0.2">
      <c r="B1515" s="19"/>
      <c r="C1515" s="19"/>
      <c r="D1515" s="19"/>
    </row>
    <row r="1516" spans="2:4" x14ac:dyDescent="0.2">
      <c r="B1516" s="19"/>
      <c r="C1516" s="19"/>
      <c r="D1516" s="19"/>
    </row>
    <row r="1517" spans="2:4" x14ac:dyDescent="0.2">
      <c r="B1517" s="19"/>
      <c r="C1517" s="19"/>
      <c r="D1517" s="19"/>
    </row>
    <row r="1518" spans="2:4" x14ac:dyDescent="0.2">
      <c r="B1518" s="19"/>
      <c r="C1518" s="19"/>
      <c r="D1518" s="19"/>
    </row>
    <row r="1519" spans="2:4" x14ac:dyDescent="0.2">
      <c r="B1519" s="19"/>
      <c r="C1519" s="19"/>
      <c r="D1519" s="19"/>
    </row>
    <row r="1520" spans="2:4" x14ac:dyDescent="0.2">
      <c r="B1520" s="19"/>
      <c r="C1520" s="19"/>
      <c r="D1520" s="19"/>
    </row>
    <row r="1521" spans="2:4" x14ac:dyDescent="0.2">
      <c r="B1521" s="19"/>
      <c r="C1521" s="19"/>
      <c r="D1521" s="19"/>
    </row>
    <row r="1522" spans="2:4" x14ac:dyDescent="0.2">
      <c r="B1522" s="19"/>
      <c r="C1522" s="19"/>
      <c r="D1522" s="19"/>
    </row>
    <row r="1523" spans="2:4" x14ac:dyDescent="0.2">
      <c r="B1523" s="19"/>
      <c r="C1523" s="19"/>
      <c r="D1523" s="19"/>
    </row>
    <row r="1524" spans="2:4" x14ac:dyDescent="0.2">
      <c r="B1524" s="19"/>
      <c r="C1524" s="19"/>
      <c r="D1524" s="19"/>
    </row>
    <row r="1525" spans="2:4" x14ac:dyDescent="0.2">
      <c r="B1525" s="19"/>
      <c r="C1525" s="19"/>
      <c r="D1525" s="19"/>
    </row>
    <row r="1526" spans="2:4" x14ac:dyDescent="0.2">
      <c r="B1526" s="19"/>
      <c r="C1526" s="19"/>
      <c r="D1526" s="19"/>
    </row>
    <row r="1527" spans="2:4" x14ac:dyDescent="0.2">
      <c r="B1527" s="19"/>
      <c r="C1527" s="19"/>
      <c r="D1527" s="19"/>
    </row>
    <row r="1528" spans="2:4" x14ac:dyDescent="0.2">
      <c r="B1528" s="19"/>
      <c r="C1528" s="19"/>
      <c r="D1528" s="19"/>
    </row>
    <row r="1529" spans="2:4" x14ac:dyDescent="0.2">
      <c r="B1529" s="19"/>
      <c r="C1529" s="19"/>
      <c r="D1529" s="19"/>
    </row>
    <row r="1530" spans="2:4" x14ac:dyDescent="0.2">
      <c r="B1530" s="19"/>
      <c r="C1530" s="19"/>
      <c r="D1530" s="19"/>
    </row>
    <row r="1531" spans="2:4" x14ac:dyDescent="0.2">
      <c r="B1531" s="19"/>
      <c r="C1531" s="19"/>
      <c r="D1531" s="19"/>
    </row>
    <row r="1532" spans="2:4" x14ac:dyDescent="0.2">
      <c r="B1532" s="19"/>
      <c r="C1532" s="19"/>
      <c r="D1532" s="19"/>
    </row>
    <row r="1533" spans="2:4" x14ac:dyDescent="0.2">
      <c r="B1533" s="19"/>
      <c r="C1533" s="19"/>
      <c r="D1533" s="19"/>
    </row>
    <row r="1534" spans="2:4" x14ac:dyDescent="0.2">
      <c r="B1534" s="19"/>
      <c r="C1534" s="19"/>
      <c r="D1534" s="19"/>
    </row>
    <row r="1535" spans="2:4" x14ac:dyDescent="0.2">
      <c r="B1535" s="19"/>
      <c r="C1535" s="19"/>
      <c r="D1535" s="19"/>
    </row>
    <row r="1536" spans="2:4" x14ac:dyDescent="0.2">
      <c r="B1536" s="19"/>
      <c r="C1536" s="19"/>
      <c r="D1536" s="19"/>
    </row>
    <row r="1537" spans="2:4" x14ac:dyDescent="0.2">
      <c r="B1537" s="19"/>
      <c r="C1537" s="19"/>
      <c r="D1537" s="19"/>
    </row>
    <row r="1538" spans="2:4" x14ac:dyDescent="0.2">
      <c r="B1538" s="19"/>
      <c r="C1538" s="19"/>
      <c r="D1538" s="19"/>
    </row>
    <row r="1539" spans="2:4" x14ac:dyDescent="0.2">
      <c r="B1539" s="19"/>
      <c r="C1539" s="19"/>
      <c r="D1539" s="19"/>
    </row>
    <row r="1540" spans="2:4" x14ac:dyDescent="0.2">
      <c r="B1540" s="19"/>
      <c r="C1540" s="19"/>
      <c r="D1540" s="19"/>
    </row>
    <row r="1541" spans="2:4" x14ac:dyDescent="0.2">
      <c r="B1541" s="19"/>
      <c r="C1541" s="19"/>
      <c r="D1541" s="19"/>
    </row>
    <row r="1542" spans="2:4" x14ac:dyDescent="0.2">
      <c r="B1542" s="19"/>
      <c r="C1542" s="19"/>
      <c r="D1542" s="19"/>
    </row>
    <row r="1543" spans="2:4" x14ac:dyDescent="0.2">
      <c r="B1543" s="19"/>
      <c r="C1543" s="19"/>
      <c r="D1543" s="19"/>
    </row>
    <row r="1544" spans="2:4" x14ac:dyDescent="0.2">
      <c r="B1544" s="19"/>
      <c r="C1544" s="19"/>
      <c r="D1544" s="19"/>
    </row>
    <row r="1545" spans="2:4" x14ac:dyDescent="0.2">
      <c r="B1545" s="19"/>
      <c r="C1545" s="19"/>
      <c r="D1545" s="19"/>
    </row>
    <row r="1546" spans="2:4" x14ac:dyDescent="0.2">
      <c r="B1546" s="19"/>
      <c r="C1546" s="19"/>
      <c r="D1546" s="19"/>
    </row>
    <row r="1547" spans="2:4" x14ac:dyDescent="0.2">
      <c r="B1547" s="19"/>
      <c r="C1547" s="19"/>
      <c r="D1547" s="19"/>
    </row>
    <row r="1548" spans="2:4" x14ac:dyDescent="0.2">
      <c r="B1548" s="19"/>
      <c r="C1548" s="19"/>
      <c r="D1548" s="19"/>
    </row>
    <row r="1549" spans="2:4" x14ac:dyDescent="0.2">
      <c r="B1549" s="19"/>
      <c r="C1549" s="19"/>
      <c r="D1549" s="19"/>
    </row>
    <row r="1550" spans="2:4" x14ac:dyDescent="0.2">
      <c r="B1550" s="19"/>
      <c r="C1550" s="19"/>
      <c r="D1550" s="19"/>
    </row>
    <row r="1551" spans="2:4" x14ac:dyDescent="0.2">
      <c r="B1551" s="19"/>
      <c r="C1551" s="19"/>
      <c r="D1551" s="19"/>
    </row>
    <row r="1552" spans="2:4" x14ac:dyDescent="0.2">
      <c r="B1552" s="19"/>
      <c r="C1552" s="19"/>
      <c r="D1552" s="19"/>
    </row>
    <row r="1553" spans="2:4" x14ac:dyDescent="0.2">
      <c r="B1553" s="19"/>
      <c r="C1553" s="19"/>
      <c r="D1553" s="19"/>
    </row>
    <row r="1554" spans="2:4" x14ac:dyDescent="0.2">
      <c r="B1554" s="19"/>
      <c r="C1554" s="19"/>
      <c r="D1554" s="19"/>
    </row>
    <row r="1555" spans="2:4" x14ac:dyDescent="0.2">
      <c r="B1555" s="19"/>
      <c r="C1555" s="19"/>
      <c r="D1555" s="19"/>
    </row>
    <row r="1556" spans="2:4" x14ac:dyDescent="0.2">
      <c r="B1556" s="19"/>
      <c r="C1556" s="19"/>
      <c r="D1556" s="19"/>
    </row>
    <row r="1557" spans="2:4" x14ac:dyDescent="0.2">
      <c r="B1557" s="19"/>
      <c r="C1557" s="19"/>
      <c r="D1557" s="19"/>
    </row>
    <row r="1558" spans="2:4" x14ac:dyDescent="0.2">
      <c r="B1558" s="19"/>
      <c r="C1558" s="19"/>
      <c r="D1558" s="19"/>
    </row>
    <row r="1559" spans="2:4" x14ac:dyDescent="0.2">
      <c r="B1559" s="19"/>
      <c r="C1559" s="19"/>
      <c r="D1559" s="19"/>
    </row>
    <row r="1560" spans="2:4" x14ac:dyDescent="0.2">
      <c r="B1560" s="19"/>
      <c r="C1560" s="19"/>
      <c r="D1560" s="19"/>
    </row>
    <row r="1561" spans="2:4" x14ac:dyDescent="0.2">
      <c r="B1561" s="19"/>
      <c r="C1561" s="19"/>
      <c r="D1561" s="19"/>
    </row>
    <row r="1562" spans="2:4" x14ac:dyDescent="0.2">
      <c r="B1562" s="19"/>
      <c r="C1562" s="19"/>
      <c r="D1562" s="19"/>
    </row>
    <row r="1563" spans="2:4" x14ac:dyDescent="0.2">
      <c r="B1563" s="19"/>
      <c r="C1563" s="19"/>
      <c r="D1563" s="19"/>
    </row>
    <row r="1564" spans="2:4" x14ac:dyDescent="0.2">
      <c r="B1564" s="19"/>
      <c r="C1564" s="19"/>
      <c r="D1564" s="19"/>
    </row>
    <row r="1565" spans="2:4" x14ac:dyDescent="0.2">
      <c r="B1565" s="19"/>
      <c r="C1565" s="19"/>
      <c r="D1565" s="19"/>
    </row>
    <row r="1566" spans="2:4" x14ac:dyDescent="0.2">
      <c r="B1566" s="19"/>
      <c r="C1566" s="19"/>
      <c r="D1566" s="19"/>
    </row>
    <row r="1567" spans="2:4" x14ac:dyDescent="0.2">
      <c r="B1567" s="19"/>
      <c r="C1567" s="19"/>
      <c r="D1567" s="19"/>
    </row>
    <row r="1568" spans="2:4" x14ac:dyDescent="0.2">
      <c r="B1568" s="19"/>
      <c r="C1568" s="19"/>
      <c r="D1568" s="19"/>
    </row>
    <row r="1569" spans="2:4" x14ac:dyDescent="0.2">
      <c r="B1569" s="19"/>
      <c r="C1569" s="19"/>
      <c r="D1569" s="19"/>
    </row>
    <row r="1570" spans="2:4" x14ac:dyDescent="0.2">
      <c r="B1570" s="19"/>
      <c r="C1570" s="19"/>
      <c r="D1570" s="19"/>
    </row>
    <row r="1571" spans="2:4" x14ac:dyDescent="0.2">
      <c r="B1571" s="19"/>
      <c r="C1571" s="19"/>
      <c r="D1571" s="19"/>
    </row>
    <row r="1572" spans="2:4" x14ac:dyDescent="0.2">
      <c r="B1572" s="19"/>
      <c r="C1572" s="19"/>
      <c r="D1572" s="19"/>
    </row>
    <row r="1573" spans="2:4" x14ac:dyDescent="0.2">
      <c r="B1573" s="19"/>
      <c r="C1573" s="19"/>
      <c r="D1573" s="19"/>
    </row>
    <row r="1574" spans="2:4" x14ac:dyDescent="0.2">
      <c r="B1574" s="19"/>
      <c r="C1574" s="19"/>
      <c r="D1574" s="19"/>
    </row>
    <row r="1575" spans="2:4" x14ac:dyDescent="0.2">
      <c r="B1575" s="19"/>
      <c r="C1575" s="19"/>
      <c r="D1575" s="19"/>
    </row>
    <row r="1576" spans="2:4" x14ac:dyDescent="0.2">
      <c r="B1576" s="19"/>
      <c r="C1576" s="19"/>
      <c r="D1576" s="19"/>
    </row>
    <row r="1577" spans="2:4" x14ac:dyDescent="0.2">
      <c r="B1577" s="19"/>
      <c r="C1577" s="19"/>
      <c r="D1577" s="19"/>
    </row>
    <row r="1578" spans="2:4" x14ac:dyDescent="0.2">
      <c r="B1578" s="19"/>
      <c r="C1578" s="19"/>
      <c r="D1578" s="19"/>
    </row>
    <row r="1579" spans="2:4" x14ac:dyDescent="0.2">
      <c r="B1579" s="19"/>
      <c r="C1579" s="19"/>
      <c r="D1579" s="19"/>
    </row>
    <row r="1580" spans="2:4" x14ac:dyDescent="0.2">
      <c r="B1580" s="19"/>
      <c r="C1580" s="19"/>
      <c r="D1580" s="19"/>
    </row>
    <row r="1581" spans="2:4" x14ac:dyDescent="0.2">
      <c r="B1581" s="19"/>
      <c r="C1581" s="19"/>
      <c r="D1581" s="19"/>
    </row>
    <row r="1582" spans="2:4" x14ac:dyDescent="0.2">
      <c r="B1582" s="19"/>
      <c r="C1582" s="19"/>
      <c r="D1582" s="19"/>
    </row>
    <row r="1583" spans="2:4" x14ac:dyDescent="0.2">
      <c r="B1583" s="19"/>
      <c r="C1583" s="19"/>
      <c r="D1583" s="19"/>
    </row>
    <row r="1584" spans="2:4" x14ac:dyDescent="0.2">
      <c r="B1584" s="19"/>
      <c r="C1584" s="19"/>
      <c r="D1584" s="19"/>
    </row>
    <row r="1585" spans="2:4" x14ac:dyDescent="0.2">
      <c r="B1585" s="19"/>
      <c r="C1585" s="19"/>
      <c r="D1585" s="19"/>
    </row>
    <row r="1586" spans="2:4" x14ac:dyDescent="0.2">
      <c r="B1586" s="19"/>
      <c r="C1586" s="19"/>
      <c r="D1586" s="19"/>
    </row>
    <row r="1587" spans="2:4" x14ac:dyDescent="0.2">
      <c r="B1587" s="19"/>
      <c r="C1587" s="19"/>
      <c r="D1587" s="19"/>
    </row>
    <row r="1588" spans="2:4" x14ac:dyDescent="0.2">
      <c r="B1588" s="19"/>
      <c r="C1588" s="19"/>
      <c r="D1588" s="19"/>
    </row>
    <row r="1589" spans="2:4" x14ac:dyDescent="0.2">
      <c r="B1589" s="19"/>
      <c r="C1589" s="19"/>
      <c r="D1589" s="19"/>
    </row>
    <row r="1590" spans="2:4" x14ac:dyDescent="0.2">
      <c r="B1590" s="19"/>
      <c r="C1590" s="19"/>
      <c r="D1590" s="19"/>
    </row>
    <row r="1591" spans="2:4" x14ac:dyDescent="0.2">
      <c r="B1591" s="19"/>
      <c r="C1591" s="19"/>
      <c r="D1591" s="19"/>
    </row>
    <row r="1592" spans="2:4" x14ac:dyDescent="0.2">
      <c r="B1592" s="19"/>
      <c r="C1592" s="19"/>
      <c r="D1592" s="19"/>
    </row>
    <row r="1593" spans="2:4" x14ac:dyDescent="0.2">
      <c r="B1593" s="19"/>
      <c r="C1593" s="19"/>
      <c r="D1593" s="19"/>
    </row>
    <row r="1594" spans="2:4" x14ac:dyDescent="0.2">
      <c r="B1594" s="19"/>
      <c r="C1594" s="19"/>
      <c r="D1594" s="19"/>
    </row>
    <row r="1595" spans="2:4" x14ac:dyDescent="0.2">
      <c r="B1595" s="19"/>
      <c r="C1595" s="19"/>
      <c r="D1595" s="19"/>
    </row>
    <row r="1596" spans="2:4" x14ac:dyDescent="0.2">
      <c r="B1596" s="19"/>
      <c r="C1596" s="19"/>
      <c r="D1596" s="19"/>
    </row>
    <row r="1597" spans="2:4" x14ac:dyDescent="0.2">
      <c r="B1597" s="19"/>
      <c r="C1597" s="19"/>
      <c r="D1597" s="19"/>
    </row>
    <row r="1598" spans="2:4" x14ac:dyDescent="0.2">
      <c r="B1598" s="19"/>
      <c r="C1598" s="19"/>
      <c r="D1598" s="19"/>
    </row>
    <row r="1599" spans="2:4" x14ac:dyDescent="0.2">
      <c r="B1599" s="19"/>
      <c r="C1599" s="19"/>
      <c r="D1599" s="19"/>
    </row>
    <row r="1600" spans="2:4" x14ac:dyDescent="0.2">
      <c r="B1600" s="19"/>
      <c r="C1600" s="19"/>
      <c r="D1600" s="19"/>
    </row>
    <row r="1601" spans="2:4" x14ac:dyDescent="0.2">
      <c r="B1601" s="19"/>
      <c r="C1601" s="19"/>
      <c r="D1601" s="19"/>
    </row>
    <row r="1602" spans="2:4" x14ac:dyDescent="0.2">
      <c r="B1602" s="19"/>
      <c r="C1602" s="19"/>
      <c r="D1602" s="19"/>
    </row>
    <row r="1603" spans="2:4" x14ac:dyDescent="0.2">
      <c r="B1603" s="19"/>
      <c r="C1603" s="19"/>
      <c r="D1603" s="19"/>
    </row>
    <row r="1604" spans="2:4" x14ac:dyDescent="0.2">
      <c r="B1604" s="19"/>
      <c r="C1604" s="19"/>
      <c r="D1604" s="19"/>
    </row>
    <row r="1605" spans="2:4" x14ac:dyDescent="0.2">
      <c r="B1605" s="19"/>
      <c r="C1605" s="19"/>
      <c r="D1605" s="19"/>
    </row>
    <row r="1606" spans="2:4" x14ac:dyDescent="0.2">
      <c r="B1606" s="19"/>
      <c r="C1606" s="19"/>
      <c r="D1606" s="19"/>
    </row>
    <row r="1607" spans="2:4" x14ac:dyDescent="0.2">
      <c r="B1607" s="19"/>
      <c r="C1607" s="19"/>
      <c r="D1607" s="19"/>
    </row>
    <row r="1608" spans="2:4" x14ac:dyDescent="0.2">
      <c r="B1608" s="19"/>
      <c r="C1608" s="19"/>
      <c r="D1608" s="19"/>
    </row>
    <row r="1609" spans="2:4" x14ac:dyDescent="0.2">
      <c r="B1609" s="19"/>
      <c r="C1609" s="19"/>
      <c r="D1609" s="19"/>
    </row>
    <row r="1610" spans="2:4" x14ac:dyDescent="0.2">
      <c r="B1610" s="19"/>
      <c r="C1610" s="19"/>
      <c r="D1610" s="19"/>
    </row>
    <row r="1611" spans="2:4" x14ac:dyDescent="0.2">
      <c r="B1611" s="19"/>
      <c r="C1611" s="19"/>
      <c r="D1611" s="19"/>
    </row>
    <row r="1612" spans="2:4" x14ac:dyDescent="0.2">
      <c r="B1612" s="19"/>
      <c r="C1612" s="19"/>
      <c r="D1612" s="19"/>
    </row>
    <row r="1613" spans="2:4" x14ac:dyDescent="0.2">
      <c r="B1613" s="19"/>
      <c r="C1613" s="19"/>
      <c r="D1613" s="19"/>
    </row>
    <row r="1614" spans="2:4" x14ac:dyDescent="0.2">
      <c r="B1614" s="19"/>
      <c r="C1614" s="19"/>
      <c r="D1614" s="19"/>
    </row>
    <row r="1615" spans="2:4" x14ac:dyDescent="0.2">
      <c r="B1615" s="19"/>
      <c r="C1615" s="19"/>
      <c r="D1615" s="19"/>
    </row>
    <row r="1616" spans="2:4" x14ac:dyDescent="0.2">
      <c r="B1616" s="19"/>
      <c r="C1616" s="19"/>
      <c r="D1616" s="19"/>
    </row>
    <row r="1617" spans="2:4" x14ac:dyDescent="0.2">
      <c r="B1617" s="19"/>
      <c r="C1617" s="19"/>
      <c r="D1617" s="19"/>
    </row>
    <row r="1618" spans="2:4" x14ac:dyDescent="0.2">
      <c r="B1618" s="19"/>
      <c r="C1618" s="19"/>
      <c r="D1618" s="19"/>
    </row>
    <row r="1619" spans="2:4" x14ac:dyDescent="0.2">
      <c r="B1619" s="19"/>
      <c r="C1619" s="19"/>
      <c r="D1619" s="19"/>
    </row>
    <row r="1620" spans="2:4" x14ac:dyDescent="0.2">
      <c r="B1620" s="19"/>
      <c r="C1620" s="19"/>
      <c r="D1620" s="19"/>
    </row>
    <row r="1621" spans="2:4" x14ac:dyDescent="0.2">
      <c r="B1621" s="19"/>
      <c r="C1621" s="19"/>
      <c r="D1621" s="19"/>
    </row>
    <row r="1622" spans="2:4" x14ac:dyDescent="0.2">
      <c r="B1622" s="19"/>
      <c r="C1622" s="19"/>
      <c r="D1622" s="19"/>
    </row>
    <row r="1623" spans="2:4" x14ac:dyDescent="0.2">
      <c r="B1623" s="19"/>
      <c r="C1623" s="19"/>
      <c r="D1623" s="19"/>
    </row>
    <row r="1624" spans="2:4" x14ac:dyDescent="0.2">
      <c r="B1624" s="19"/>
      <c r="C1624" s="19"/>
      <c r="D1624" s="19"/>
    </row>
    <row r="1625" spans="2:4" x14ac:dyDescent="0.2">
      <c r="B1625" s="19"/>
      <c r="C1625" s="19"/>
      <c r="D1625" s="19"/>
    </row>
    <row r="1626" spans="2:4" x14ac:dyDescent="0.2">
      <c r="B1626" s="19"/>
      <c r="C1626" s="19"/>
      <c r="D1626" s="19"/>
    </row>
    <row r="1627" spans="2:4" x14ac:dyDescent="0.2">
      <c r="B1627" s="19"/>
      <c r="C1627" s="19"/>
      <c r="D1627" s="19"/>
    </row>
    <row r="1628" spans="2:4" x14ac:dyDescent="0.2">
      <c r="B1628" s="19"/>
      <c r="C1628" s="19"/>
      <c r="D1628" s="19"/>
    </row>
    <row r="1629" spans="2:4" x14ac:dyDescent="0.2">
      <c r="B1629" s="19"/>
      <c r="C1629" s="19"/>
      <c r="D1629" s="19"/>
    </row>
    <row r="1630" spans="2:4" x14ac:dyDescent="0.2">
      <c r="B1630" s="19"/>
      <c r="C1630" s="19"/>
      <c r="D1630" s="19"/>
    </row>
    <row r="1631" spans="2:4" x14ac:dyDescent="0.2">
      <c r="B1631" s="19"/>
      <c r="C1631" s="19"/>
      <c r="D1631" s="19"/>
    </row>
    <row r="1632" spans="2:4" x14ac:dyDescent="0.2">
      <c r="B1632" s="19"/>
      <c r="C1632" s="19"/>
      <c r="D1632" s="19"/>
    </row>
    <row r="1633" spans="2:4" x14ac:dyDescent="0.2">
      <c r="B1633" s="19"/>
      <c r="C1633" s="19"/>
      <c r="D1633" s="19"/>
    </row>
    <row r="1634" spans="2:4" x14ac:dyDescent="0.2">
      <c r="B1634" s="19"/>
      <c r="C1634" s="19"/>
      <c r="D1634" s="19"/>
    </row>
    <row r="1635" spans="2:4" x14ac:dyDescent="0.2">
      <c r="B1635" s="19"/>
      <c r="C1635" s="19"/>
      <c r="D1635" s="19"/>
    </row>
    <row r="1636" spans="2:4" x14ac:dyDescent="0.2">
      <c r="B1636" s="19"/>
      <c r="C1636" s="19"/>
      <c r="D1636" s="19"/>
    </row>
    <row r="1637" spans="2:4" x14ac:dyDescent="0.2">
      <c r="B1637" s="19"/>
      <c r="C1637" s="19"/>
      <c r="D1637" s="19"/>
    </row>
    <row r="1638" spans="2:4" x14ac:dyDescent="0.2">
      <c r="B1638" s="19"/>
      <c r="C1638" s="19"/>
      <c r="D1638" s="19"/>
    </row>
    <row r="1639" spans="2:4" x14ac:dyDescent="0.2">
      <c r="B1639" s="19"/>
      <c r="C1639" s="19"/>
      <c r="D1639" s="19"/>
    </row>
    <row r="1640" spans="2:4" x14ac:dyDescent="0.2">
      <c r="B1640" s="19"/>
      <c r="C1640" s="19"/>
      <c r="D1640" s="19"/>
    </row>
    <row r="1641" spans="2:4" x14ac:dyDescent="0.2">
      <c r="B1641" s="19"/>
      <c r="C1641" s="19"/>
      <c r="D1641" s="19"/>
    </row>
    <row r="1642" spans="2:4" x14ac:dyDescent="0.2">
      <c r="B1642" s="19"/>
      <c r="C1642" s="19"/>
      <c r="D1642" s="19"/>
    </row>
    <row r="1643" spans="2:4" x14ac:dyDescent="0.2">
      <c r="B1643" s="19"/>
      <c r="C1643" s="19"/>
      <c r="D1643" s="19"/>
    </row>
    <row r="1644" spans="2:4" x14ac:dyDescent="0.2">
      <c r="B1644" s="19"/>
      <c r="C1644" s="19"/>
      <c r="D1644" s="19"/>
    </row>
    <row r="1645" spans="2:4" x14ac:dyDescent="0.2">
      <c r="B1645" s="19"/>
      <c r="C1645" s="19"/>
      <c r="D1645" s="19"/>
    </row>
    <row r="1646" spans="2:4" x14ac:dyDescent="0.2">
      <c r="B1646" s="19"/>
      <c r="C1646" s="19"/>
      <c r="D1646" s="19"/>
    </row>
    <row r="1647" spans="2:4" x14ac:dyDescent="0.2">
      <c r="B1647" s="19"/>
      <c r="C1647" s="19"/>
      <c r="D1647" s="19"/>
    </row>
    <row r="1648" spans="2:4" x14ac:dyDescent="0.2">
      <c r="B1648" s="19"/>
      <c r="C1648" s="19"/>
      <c r="D1648" s="19"/>
    </row>
    <row r="1649" spans="2:4" x14ac:dyDescent="0.2">
      <c r="B1649" s="19"/>
      <c r="C1649" s="19"/>
      <c r="D1649" s="19"/>
    </row>
    <row r="1650" spans="2:4" x14ac:dyDescent="0.2">
      <c r="B1650" s="19"/>
      <c r="C1650" s="19"/>
      <c r="D1650" s="19"/>
    </row>
    <row r="1651" spans="2:4" x14ac:dyDescent="0.2">
      <c r="B1651" s="19"/>
      <c r="C1651" s="19"/>
      <c r="D1651" s="19"/>
    </row>
    <row r="1652" spans="2:4" x14ac:dyDescent="0.2">
      <c r="B1652" s="19"/>
      <c r="C1652" s="19"/>
      <c r="D1652" s="19"/>
    </row>
    <row r="1653" spans="2:4" x14ac:dyDescent="0.2">
      <c r="B1653" s="19"/>
      <c r="C1653" s="19"/>
      <c r="D1653" s="19"/>
    </row>
    <row r="1654" spans="2:4" x14ac:dyDescent="0.2">
      <c r="B1654" s="19"/>
      <c r="C1654" s="19"/>
      <c r="D1654" s="19"/>
    </row>
    <row r="1655" spans="2:4" x14ac:dyDescent="0.2">
      <c r="B1655" s="19"/>
      <c r="C1655" s="19"/>
      <c r="D1655" s="19"/>
    </row>
    <row r="1656" spans="2:4" x14ac:dyDescent="0.2">
      <c r="B1656" s="19"/>
      <c r="C1656" s="19"/>
      <c r="D1656" s="19"/>
    </row>
    <row r="1657" spans="2:4" x14ac:dyDescent="0.2">
      <c r="B1657" s="19"/>
      <c r="C1657" s="19"/>
      <c r="D1657" s="19"/>
    </row>
    <row r="1658" spans="2:4" x14ac:dyDescent="0.2">
      <c r="B1658" s="19"/>
      <c r="C1658" s="19"/>
      <c r="D1658" s="19"/>
    </row>
    <row r="1659" spans="2:4" x14ac:dyDescent="0.2">
      <c r="B1659" s="19"/>
      <c r="C1659" s="19"/>
      <c r="D1659" s="19"/>
    </row>
    <row r="1660" spans="2:4" x14ac:dyDescent="0.2">
      <c r="B1660" s="19"/>
      <c r="C1660" s="19"/>
      <c r="D1660" s="19"/>
    </row>
    <row r="1661" spans="2:4" x14ac:dyDescent="0.2">
      <c r="B1661" s="19"/>
      <c r="C1661" s="19"/>
      <c r="D1661" s="19"/>
    </row>
    <row r="1662" spans="2:4" x14ac:dyDescent="0.2">
      <c r="B1662" s="19"/>
      <c r="C1662" s="19"/>
      <c r="D1662" s="19"/>
    </row>
    <row r="1663" spans="2:4" x14ac:dyDescent="0.2">
      <c r="B1663" s="19"/>
      <c r="C1663" s="19"/>
      <c r="D1663" s="19"/>
    </row>
    <row r="1664" spans="2:4" x14ac:dyDescent="0.2">
      <c r="B1664" s="19"/>
      <c r="C1664" s="19"/>
      <c r="D1664" s="19"/>
    </row>
    <row r="1665" spans="2:4" x14ac:dyDescent="0.2">
      <c r="B1665" s="19"/>
      <c r="C1665" s="19"/>
      <c r="D1665" s="19"/>
    </row>
    <row r="1666" spans="2:4" x14ac:dyDescent="0.2">
      <c r="B1666" s="19"/>
      <c r="C1666" s="19"/>
      <c r="D1666" s="19"/>
    </row>
    <row r="1667" spans="2:4" x14ac:dyDescent="0.2">
      <c r="B1667" s="19"/>
      <c r="C1667" s="19"/>
      <c r="D1667" s="19"/>
    </row>
    <row r="1668" spans="2:4" x14ac:dyDescent="0.2">
      <c r="B1668" s="19"/>
      <c r="C1668" s="19"/>
      <c r="D1668" s="19"/>
    </row>
    <row r="1669" spans="2:4" x14ac:dyDescent="0.2">
      <c r="B1669" s="19"/>
      <c r="C1669" s="19"/>
      <c r="D1669" s="19"/>
    </row>
    <row r="1670" spans="2:4" x14ac:dyDescent="0.2">
      <c r="B1670" s="19"/>
      <c r="C1670" s="19"/>
      <c r="D1670" s="19"/>
    </row>
    <row r="1671" spans="2:4" x14ac:dyDescent="0.2">
      <c r="B1671" s="19"/>
      <c r="C1671" s="19"/>
      <c r="D1671" s="19"/>
    </row>
    <row r="1672" spans="2:4" x14ac:dyDescent="0.2">
      <c r="B1672" s="19"/>
      <c r="C1672" s="19"/>
      <c r="D1672" s="19"/>
    </row>
    <row r="1673" spans="2:4" x14ac:dyDescent="0.2">
      <c r="B1673" s="19"/>
      <c r="C1673" s="19"/>
      <c r="D1673" s="19"/>
    </row>
    <row r="1674" spans="2:4" x14ac:dyDescent="0.2">
      <c r="B1674" s="19"/>
      <c r="C1674" s="19"/>
      <c r="D1674" s="19"/>
    </row>
    <row r="1675" spans="2:4" x14ac:dyDescent="0.2">
      <c r="B1675" s="19"/>
      <c r="C1675" s="19"/>
      <c r="D1675" s="19"/>
    </row>
    <row r="1676" spans="2:4" x14ac:dyDescent="0.2">
      <c r="B1676" s="19"/>
      <c r="C1676" s="19"/>
      <c r="D1676" s="19"/>
    </row>
    <row r="1677" spans="2:4" x14ac:dyDescent="0.2">
      <c r="B1677" s="19"/>
      <c r="C1677" s="19"/>
      <c r="D1677" s="19"/>
    </row>
    <row r="1678" spans="2:4" x14ac:dyDescent="0.2">
      <c r="B1678" s="19"/>
      <c r="C1678" s="19"/>
      <c r="D1678" s="19"/>
    </row>
    <row r="1679" spans="2:4" x14ac:dyDescent="0.2">
      <c r="B1679" s="19"/>
      <c r="C1679" s="19"/>
      <c r="D1679" s="19"/>
    </row>
    <row r="1680" spans="2:4" x14ac:dyDescent="0.2">
      <c r="B1680" s="19"/>
      <c r="C1680" s="19"/>
      <c r="D1680" s="19"/>
    </row>
    <row r="1681" spans="2:4" x14ac:dyDescent="0.2">
      <c r="B1681" s="19"/>
      <c r="C1681" s="19"/>
      <c r="D1681" s="19"/>
    </row>
    <row r="1682" spans="2:4" x14ac:dyDescent="0.2">
      <c r="B1682" s="19"/>
      <c r="C1682" s="19"/>
      <c r="D1682" s="19"/>
    </row>
    <row r="1683" spans="2:4" x14ac:dyDescent="0.2">
      <c r="B1683" s="19"/>
      <c r="C1683" s="19"/>
      <c r="D1683" s="19"/>
    </row>
    <row r="1684" spans="2:4" x14ac:dyDescent="0.2">
      <c r="B1684" s="19"/>
      <c r="C1684" s="19"/>
      <c r="D1684" s="19"/>
    </row>
    <row r="1685" spans="2:4" x14ac:dyDescent="0.2">
      <c r="B1685" s="19"/>
      <c r="C1685" s="19"/>
      <c r="D1685" s="19"/>
    </row>
    <row r="1686" spans="2:4" x14ac:dyDescent="0.2">
      <c r="B1686" s="19"/>
      <c r="C1686" s="19"/>
      <c r="D1686" s="19"/>
    </row>
    <row r="1687" spans="2:4" x14ac:dyDescent="0.2">
      <c r="B1687" s="19"/>
      <c r="C1687" s="19"/>
      <c r="D1687" s="19"/>
    </row>
    <row r="1688" spans="2:4" x14ac:dyDescent="0.2">
      <c r="B1688" s="19"/>
      <c r="C1688" s="19"/>
      <c r="D1688" s="19"/>
    </row>
    <row r="1689" spans="2:4" x14ac:dyDescent="0.2">
      <c r="B1689" s="19"/>
      <c r="C1689" s="19"/>
      <c r="D1689" s="19"/>
    </row>
    <row r="1690" spans="2:4" x14ac:dyDescent="0.2">
      <c r="B1690" s="19"/>
      <c r="C1690" s="19"/>
      <c r="D1690" s="19"/>
    </row>
    <row r="1691" spans="2:4" x14ac:dyDescent="0.2">
      <c r="B1691" s="19"/>
      <c r="C1691" s="19"/>
      <c r="D1691" s="19"/>
    </row>
    <row r="1692" spans="2:4" x14ac:dyDescent="0.2">
      <c r="B1692" s="19"/>
      <c r="C1692" s="19"/>
      <c r="D1692" s="19"/>
    </row>
    <row r="1693" spans="2:4" x14ac:dyDescent="0.2">
      <c r="B1693" s="19"/>
      <c r="C1693" s="19"/>
      <c r="D1693" s="19"/>
    </row>
    <row r="1694" spans="2:4" x14ac:dyDescent="0.2">
      <c r="B1694" s="19"/>
      <c r="C1694" s="19"/>
      <c r="D1694" s="19"/>
    </row>
    <row r="1695" spans="2:4" x14ac:dyDescent="0.2">
      <c r="B1695" s="19"/>
      <c r="C1695" s="19"/>
      <c r="D1695" s="19"/>
    </row>
    <row r="1696" spans="2:4" x14ac:dyDescent="0.2">
      <c r="B1696" s="19"/>
      <c r="C1696" s="19"/>
      <c r="D1696" s="19"/>
    </row>
    <row r="1697" spans="2:4" x14ac:dyDescent="0.2">
      <c r="B1697" s="19"/>
      <c r="C1697" s="19"/>
      <c r="D1697" s="19"/>
    </row>
    <row r="1698" spans="2:4" x14ac:dyDescent="0.2">
      <c r="B1698" s="19"/>
      <c r="C1698" s="19"/>
      <c r="D1698" s="19"/>
    </row>
    <row r="1699" spans="2:4" x14ac:dyDescent="0.2">
      <c r="B1699" s="19"/>
      <c r="C1699" s="19"/>
      <c r="D1699" s="19"/>
    </row>
    <row r="1700" spans="2:4" x14ac:dyDescent="0.2">
      <c r="B1700" s="19"/>
      <c r="C1700" s="19"/>
      <c r="D1700" s="19"/>
    </row>
    <row r="1701" spans="2:4" x14ac:dyDescent="0.2">
      <c r="B1701" s="19"/>
      <c r="C1701" s="19"/>
      <c r="D1701" s="19"/>
    </row>
    <row r="1702" spans="2:4" x14ac:dyDescent="0.2">
      <c r="B1702" s="19"/>
      <c r="C1702" s="19"/>
      <c r="D1702" s="19"/>
    </row>
    <row r="1703" spans="2:4" x14ac:dyDescent="0.2">
      <c r="B1703" s="19"/>
      <c r="C1703" s="19"/>
      <c r="D1703" s="19"/>
    </row>
    <row r="1704" spans="2:4" x14ac:dyDescent="0.2">
      <c r="B1704" s="19"/>
      <c r="C1704" s="19"/>
      <c r="D1704" s="19"/>
    </row>
    <row r="1705" spans="2:4" x14ac:dyDescent="0.2">
      <c r="B1705" s="19"/>
      <c r="C1705" s="19"/>
      <c r="D1705" s="19"/>
    </row>
    <row r="1706" spans="2:4" x14ac:dyDescent="0.2">
      <c r="B1706" s="19"/>
      <c r="C1706" s="19"/>
      <c r="D1706" s="19"/>
    </row>
    <row r="1707" spans="2:4" x14ac:dyDescent="0.2">
      <c r="B1707" s="19"/>
      <c r="C1707" s="19"/>
      <c r="D1707" s="19"/>
    </row>
    <row r="1708" spans="2:4" x14ac:dyDescent="0.2">
      <c r="B1708" s="19"/>
      <c r="C1708" s="19"/>
      <c r="D1708" s="19"/>
    </row>
    <row r="1709" spans="2:4" x14ac:dyDescent="0.2">
      <c r="B1709" s="19"/>
      <c r="C1709" s="19"/>
      <c r="D1709" s="19"/>
    </row>
    <row r="1710" spans="2:4" x14ac:dyDescent="0.2">
      <c r="B1710" s="19"/>
      <c r="C1710" s="19"/>
      <c r="D1710" s="19"/>
    </row>
    <row r="1711" spans="2:4" x14ac:dyDescent="0.2">
      <c r="B1711" s="19"/>
      <c r="C1711" s="19"/>
      <c r="D1711" s="19"/>
    </row>
    <row r="1712" spans="2:4" x14ac:dyDescent="0.2">
      <c r="B1712" s="19"/>
      <c r="C1712" s="19"/>
      <c r="D1712" s="19"/>
    </row>
    <row r="1713" spans="2:4" x14ac:dyDescent="0.2">
      <c r="B1713" s="19"/>
      <c r="C1713" s="19"/>
      <c r="D1713" s="19"/>
    </row>
    <row r="1714" spans="2:4" x14ac:dyDescent="0.2">
      <c r="B1714" s="19"/>
      <c r="C1714" s="19"/>
      <c r="D1714" s="19"/>
    </row>
    <row r="1715" spans="2:4" x14ac:dyDescent="0.2">
      <c r="B1715" s="19"/>
      <c r="C1715" s="19"/>
      <c r="D1715" s="19"/>
    </row>
    <row r="1716" spans="2:4" x14ac:dyDescent="0.2">
      <c r="B1716" s="19"/>
      <c r="C1716" s="19"/>
      <c r="D1716" s="19"/>
    </row>
    <row r="1717" spans="2:4" x14ac:dyDescent="0.2">
      <c r="B1717" s="19"/>
      <c r="C1717" s="19"/>
      <c r="D1717" s="19"/>
    </row>
    <row r="1718" spans="2:4" x14ac:dyDescent="0.2">
      <c r="B1718" s="19"/>
      <c r="C1718" s="19"/>
      <c r="D1718" s="19"/>
    </row>
    <row r="1719" spans="2:4" x14ac:dyDescent="0.2">
      <c r="B1719" s="19"/>
      <c r="C1719" s="19"/>
      <c r="D1719" s="19"/>
    </row>
    <row r="1720" spans="2:4" x14ac:dyDescent="0.2">
      <c r="B1720" s="19"/>
      <c r="C1720" s="19"/>
      <c r="D1720" s="19"/>
    </row>
    <row r="1721" spans="2:4" x14ac:dyDescent="0.2">
      <c r="B1721" s="19"/>
      <c r="C1721" s="19"/>
      <c r="D1721" s="19"/>
    </row>
    <row r="1722" spans="2:4" x14ac:dyDescent="0.2">
      <c r="B1722" s="19"/>
      <c r="C1722" s="19"/>
      <c r="D1722" s="19"/>
    </row>
    <row r="1723" spans="2:4" x14ac:dyDescent="0.2">
      <c r="B1723" s="19"/>
      <c r="C1723" s="19"/>
      <c r="D1723" s="19"/>
    </row>
    <row r="1724" spans="2:4" x14ac:dyDescent="0.2">
      <c r="B1724" s="19"/>
      <c r="C1724" s="19"/>
      <c r="D1724" s="19"/>
    </row>
    <row r="1725" spans="2:4" x14ac:dyDescent="0.2">
      <c r="B1725" s="19"/>
      <c r="C1725" s="19"/>
      <c r="D1725" s="19"/>
    </row>
    <row r="1726" spans="2:4" x14ac:dyDescent="0.2">
      <c r="B1726" s="19"/>
      <c r="C1726" s="19"/>
      <c r="D1726" s="19"/>
    </row>
    <row r="1727" spans="2:4" x14ac:dyDescent="0.2">
      <c r="B1727" s="19"/>
      <c r="C1727" s="19"/>
      <c r="D1727" s="19"/>
    </row>
    <row r="1728" spans="2:4" x14ac:dyDescent="0.2">
      <c r="B1728" s="19"/>
      <c r="C1728" s="19"/>
      <c r="D1728" s="19"/>
    </row>
    <row r="1729" spans="2:4" x14ac:dyDescent="0.2">
      <c r="B1729" s="19"/>
      <c r="C1729" s="19"/>
      <c r="D1729" s="19"/>
    </row>
    <row r="1730" spans="2:4" x14ac:dyDescent="0.2">
      <c r="B1730" s="19"/>
      <c r="C1730" s="19"/>
      <c r="D1730" s="19"/>
    </row>
    <row r="1731" spans="2:4" x14ac:dyDescent="0.2">
      <c r="B1731" s="19"/>
      <c r="C1731" s="19"/>
      <c r="D1731" s="19"/>
    </row>
    <row r="1732" spans="2:4" x14ac:dyDescent="0.2">
      <c r="B1732" s="19"/>
      <c r="C1732" s="19"/>
      <c r="D1732" s="19"/>
    </row>
    <row r="1733" spans="2:4" x14ac:dyDescent="0.2">
      <c r="B1733" s="19"/>
      <c r="C1733" s="19"/>
      <c r="D1733" s="19"/>
    </row>
    <row r="1734" spans="2:4" x14ac:dyDescent="0.2">
      <c r="B1734" s="19"/>
      <c r="C1734" s="19"/>
      <c r="D1734" s="19"/>
    </row>
    <row r="1735" spans="2:4" x14ac:dyDescent="0.2">
      <c r="B1735" s="19"/>
      <c r="C1735" s="19"/>
      <c r="D1735" s="19"/>
    </row>
    <row r="1736" spans="2:4" x14ac:dyDescent="0.2">
      <c r="B1736" s="19"/>
      <c r="C1736" s="19"/>
      <c r="D1736" s="19"/>
    </row>
    <row r="1737" spans="2:4" x14ac:dyDescent="0.2">
      <c r="B1737" s="19"/>
      <c r="C1737" s="19"/>
      <c r="D1737" s="19"/>
    </row>
    <row r="1738" spans="2:4" x14ac:dyDescent="0.2">
      <c r="B1738" s="19"/>
      <c r="C1738" s="19"/>
      <c r="D1738" s="19"/>
    </row>
    <row r="1739" spans="2:4" x14ac:dyDescent="0.2">
      <c r="B1739" s="19"/>
      <c r="C1739" s="19"/>
      <c r="D1739" s="19"/>
    </row>
    <row r="1740" spans="2:4" x14ac:dyDescent="0.2">
      <c r="B1740" s="19"/>
      <c r="C1740" s="19"/>
      <c r="D1740" s="19"/>
    </row>
    <row r="1741" spans="2:4" x14ac:dyDescent="0.2">
      <c r="B1741" s="19"/>
      <c r="C1741" s="19"/>
      <c r="D1741" s="19"/>
    </row>
    <row r="1742" spans="2:4" x14ac:dyDescent="0.2">
      <c r="B1742" s="19"/>
      <c r="C1742" s="19"/>
      <c r="D1742" s="19"/>
    </row>
    <row r="1743" spans="2:4" x14ac:dyDescent="0.2">
      <c r="B1743" s="19"/>
      <c r="C1743" s="19"/>
      <c r="D1743" s="19"/>
    </row>
    <row r="1744" spans="2:4" x14ac:dyDescent="0.2">
      <c r="B1744" s="19"/>
      <c r="C1744" s="19"/>
      <c r="D1744" s="19"/>
    </row>
    <row r="1745" spans="2:4" x14ac:dyDescent="0.2">
      <c r="B1745" s="19"/>
      <c r="C1745" s="19"/>
      <c r="D1745" s="19"/>
    </row>
    <row r="1746" spans="2:4" x14ac:dyDescent="0.2">
      <c r="B1746" s="19"/>
      <c r="C1746" s="19"/>
      <c r="D1746" s="19"/>
    </row>
    <row r="1747" spans="2:4" x14ac:dyDescent="0.2">
      <c r="B1747" s="19"/>
      <c r="C1747" s="19"/>
      <c r="D1747" s="19"/>
    </row>
    <row r="1748" spans="2:4" x14ac:dyDescent="0.2">
      <c r="B1748" s="19"/>
      <c r="C1748" s="19"/>
      <c r="D1748" s="19"/>
    </row>
    <row r="1749" spans="2:4" x14ac:dyDescent="0.2">
      <c r="B1749" s="19"/>
      <c r="C1749" s="19"/>
      <c r="D1749" s="19"/>
    </row>
    <row r="1750" spans="2:4" x14ac:dyDescent="0.2">
      <c r="B1750" s="19"/>
      <c r="C1750" s="19"/>
      <c r="D1750" s="19"/>
    </row>
    <row r="1751" spans="2:4" x14ac:dyDescent="0.2">
      <c r="B1751" s="19"/>
      <c r="C1751" s="19"/>
      <c r="D1751" s="19"/>
    </row>
    <row r="1752" spans="2:4" x14ac:dyDescent="0.2">
      <c r="B1752" s="19"/>
      <c r="C1752" s="19"/>
      <c r="D1752" s="19"/>
    </row>
    <row r="1753" spans="2:4" x14ac:dyDescent="0.2">
      <c r="B1753" s="19"/>
      <c r="C1753" s="19"/>
      <c r="D1753" s="19"/>
    </row>
    <row r="1754" spans="2:4" x14ac:dyDescent="0.2">
      <c r="B1754" s="19"/>
      <c r="C1754" s="19"/>
      <c r="D1754" s="19"/>
    </row>
    <row r="1755" spans="2:4" x14ac:dyDescent="0.2">
      <c r="B1755" s="19"/>
      <c r="C1755" s="19"/>
      <c r="D1755" s="19"/>
    </row>
    <row r="1756" spans="2:4" x14ac:dyDescent="0.2">
      <c r="B1756" s="19"/>
      <c r="C1756" s="19"/>
      <c r="D1756" s="19"/>
    </row>
    <row r="1757" spans="2:4" x14ac:dyDescent="0.2">
      <c r="B1757" s="19"/>
      <c r="C1757" s="19"/>
      <c r="D1757" s="19"/>
    </row>
    <row r="1758" spans="2:4" x14ac:dyDescent="0.2">
      <c r="B1758" s="19"/>
      <c r="C1758" s="19"/>
      <c r="D1758" s="19"/>
    </row>
    <row r="1759" spans="2:4" x14ac:dyDescent="0.2">
      <c r="B1759" s="19"/>
      <c r="C1759" s="19"/>
      <c r="D1759" s="19"/>
    </row>
    <row r="1760" spans="2:4" x14ac:dyDescent="0.2">
      <c r="B1760" s="19"/>
      <c r="C1760" s="19"/>
      <c r="D1760" s="19"/>
    </row>
    <row r="1761" spans="2:4" x14ac:dyDescent="0.2">
      <c r="B1761" s="19"/>
      <c r="C1761" s="19"/>
      <c r="D1761" s="19"/>
    </row>
    <row r="1762" spans="2:4" x14ac:dyDescent="0.2">
      <c r="B1762" s="19"/>
      <c r="C1762" s="19"/>
      <c r="D1762" s="19"/>
    </row>
    <row r="1763" spans="2:4" x14ac:dyDescent="0.2">
      <c r="B1763" s="19"/>
      <c r="C1763" s="19"/>
      <c r="D1763" s="19"/>
    </row>
    <row r="1764" spans="2:4" x14ac:dyDescent="0.2">
      <c r="B1764" s="19"/>
      <c r="C1764" s="19"/>
      <c r="D1764" s="19"/>
    </row>
    <row r="1765" spans="2:4" x14ac:dyDescent="0.2">
      <c r="B1765" s="19"/>
      <c r="C1765" s="19"/>
      <c r="D1765" s="19"/>
    </row>
    <row r="1766" spans="2:4" x14ac:dyDescent="0.2">
      <c r="B1766" s="19"/>
      <c r="C1766" s="19"/>
      <c r="D1766" s="19"/>
    </row>
    <row r="1767" spans="2:4" x14ac:dyDescent="0.2">
      <c r="B1767" s="19"/>
      <c r="C1767" s="19"/>
      <c r="D1767" s="19"/>
    </row>
    <row r="1768" spans="2:4" x14ac:dyDescent="0.2">
      <c r="B1768" s="19"/>
      <c r="C1768" s="19"/>
      <c r="D1768" s="19"/>
    </row>
    <row r="1769" spans="2:4" x14ac:dyDescent="0.2">
      <c r="B1769" s="19"/>
      <c r="C1769" s="19"/>
      <c r="D1769" s="19"/>
    </row>
    <row r="1770" spans="2:4" x14ac:dyDescent="0.2">
      <c r="B1770" s="19"/>
      <c r="C1770" s="19"/>
      <c r="D1770" s="19"/>
    </row>
    <row r="1771" spans="2:4" x14ac:dyDescent="0.2">
      <c r="B1771" s="19"/>
      <c r="C1771" s="19"/>
      <c r="D1771" s="19"/>
    </row>
    <row r="1772" spans="2:4" x14ac:dyDescent="0.2">
      <c r="B1772" s="19"/>
      <c r="C1772" s="19"/>
      <c r="D1772" s="19"/>
    </row>
    <row r="1773" spans="2:4" x14ac:dyDescent="0.2">
      <c r="B1773" s="19"/>
      <c r="C1773" s="19"/>
      <c r="D1773" s="19"/>
    </row>
    <row r="1774" spans="2:4" x14ac:dyDescent="0.2">
      <c r="B1774" s="19"/>
      <c r="C1774" s="19"/>
      <c r="D1774" s="19"/>
    </row>
    <row r="1775" spans="2:4" x14ac:dyDescent="0.2">
      <c r="B1775" s="19"/>
      <c r="C1775" s="19"/>
      <c r="D1775" s="19"/>
    </row>
    <row r="1776" spans="2:4" x14ac:dyDescent="0.2">
      <c r="B1776" s="19"/>
      <c r="C1776" s="19"/>
      <c r="D1776" s="19"/>
    </row>
    <row r="1777" spans="2:4" x14ac:dyDescent="0.2">
      <c r="B1777" s="19"/>
      <c r="C1777" s="19"/>
      <c r="D1777" s="19"/>
    </row>
    <row r="1778" spans="2:4" x14ac:dyDescent="0.2">
      <c r="B1778" s="19"/>
      <c r="C1778" s="19"/>
      <c r="D1778" s="19"/>
    </row>
    <row r="1779" spans="2:4" x14ac:dyDescent="0.2">
      <c r="B1779" s="19"/>
      <c r="C1779" s="19"/>
      <c r="D1779" s="19"/>
    </row>
    <row r="1780" spans="2:4" x14ac:dyDescent="0.2">
      <c r="B1780" s="19"/>
      <c r="C1780" s="19"/>
      <c r="D1780" s="19"/>
    </row>
    <row r="1781" spans="2:4" x14ac:dyDescent="0.2">
      <c r="B1781" s="19"/>
      <c r="C1781" s="19"/>
      <c r="D1781" s="19"/>
    </row>
    <row r="1782" spans="2:4" x14ac:dyDescent="0.2">
      <c r="B1782" s="19"/>
      <c r="C1782" s="19"/>
      <c r="D1782" s="19"/>
    </row>
    <row r="1783" spans="2:4" x14ac:dyDescent="0.2">
      <c r="B1783" s="19"/>
      <c r="C1783" s="19"/>
      <c r="D1783" s="19"/>
    </row>
    <row r="1784" spans="2:4" x14ac:dyDescent="0.2">
      <c r="B1784" s="19"/>
      <c r="C1784" s="19"/>
      <c r="D1784" s="19"/>
    </row>
    <row r="1785" spans="2:4" x14ac:dyDescent="0.2">
      <c r="B1785" s="19"/>
      <c r="C1785" s="19"/>
      <c r="D1785" s="19"/>
    </row>
    <row r="1786" spans="2:4" x14ac:dyDescent="0.2">
      <c r="B1786" s="19"/>
      <c r="C1786" s="19"/>
      <c r="D1786" s="19"/>
    </row>
    <row r="1787" spans="2:4" x14ac:dyDescent="0.2">
      <c r="B1787" s="19"/>
      <c r="C1787" s="19"/>
      <c r="D1787" s="19"/>
    </row>
    <row r="1788" spans="2:4" x14ac:dyDescent="0.2">
      <c r="B1788" s="19"/>
      <c r="C1788" s="19"/>
      <c r="D1788" s="19"/>
    </row>
    <row r="1789" spans="2:4" x14ac:dyDescent="0.2">
      <c r="B1789" s="19"/>
      <c r="C1789" s="19"/>
      <c r="D1789" s="19"/>
    </row>
    <row r="1790" spans="2:4" x14ac:dyDescent="0.2">
      <c r="B1790" s="19"/>
      <c r="C1790" s="19"/>
      <c r="D1790" s="19"/>
    </row>
    <row r="1791" spans="2:4" x14ac:dyDescent="0.2">
      <c r="B1791" s="19"/>
      <c r="C1791" s="19"/>
      <c r="D1791" s="19"/>
    </row>
    <row r="1792" spans="2:4" x14ac:dyDescent="0.2">
      <c r="B1792" s="19"/>
      <c r="C1792" s="19"/>
      <c r="D1792" s="19"/>
    </row>
    <row r="1793" spans="2:4" x14ac:dyDescent="0.2">
      <c r="B1793" s="19"/>
      <c r="C1793" s="19"/>
      <c r="D1793" s="19"/>
    </row>
    <row r="1794" spans="2:4" x14ac:dyDescent="0.2">
      <c r="B1794" s="19"/>
      <c r="C1794" s="19"/>
      <c r="D1794" s="19"/>
    </row>
    <row r="1795" spans="2:4" x14ac:dyDescent="0.2">
      <c r="B1795" s="19"/>
      <c r="C1795" s="19"/>
      <c r="D1795" s="19"/>
    </row>
    <row r="1796" spans="2:4" x14ac:dyDescent="0.2">
      <c r="B1796" s="19"/>
      <c r="C1796" s="19"/>
      <c r="D1796" s="19"/>
    </row>
    <row r="1797" spans="2:4" x14ac:dyDescent="0.2">
      <c r="B1797" s="19"/>
      <c r="C1797" s="19"/>
      <c r="D1797" s="19"/>
    </row>
    <row r="1798" spans="2:4" x14ac:dyDescent="0.2">
      <c r="B1798" s="19"/>
      <c r="C1798" s="19"/>
      <c r="D1798" s="19"/>
    </row>
    <row r="1799" spans="2:4" x14ac:dyDescent="0.2">
      <c r="B1799" s="19"/>
      <c r="C1799" s="19"/>
      <c r="D1799" s="19"/>
    </row>
    <row r="1800" spans="2:4" x14ac:dyDescent="0.2">
      <c r="B1800" s="19"/>
      <c r="C1800" s="19"/>
      <c r="D1800" s="19"/>
    </row>
    <row r="1801" spans="2:4" x14ac:dyDescent="0.2">
      <c r="B1801" s="19"/>
      <c r="C1801" s="19"/>
      <c r="D1801" s="19"/>
    </row>
    <row r="1802" spans="2:4" x14ac:dyDescent="0.2">
      <c r="B1802" s="19"/>
      <c r="C1802" s="19"/>
      <c r="D1802" s="19"/>
    </row>
    <row r="1803" spans="2:4" x14ac:dyDescent="0.2">
      <c r="B1803" s="19"/>
      <c r="C1803" s="19"/>
      <c r="D1803" s="19"/>
    </row>
    <row r="1804" spans="2:4" x14ac:dyDescent="0.2">
      <c r="B1804" s="19"/>
      <c r="C1804" s="19"/>
      <c r="D1804" s="19"/>
    </row>
    <row r="1805" spans="2:4" x14ac:dyDescent="0.2">
      <c r="B1805" s="19"/>
      <c r="C1805" s="19"/>
      <c r="D1805" s="19"/>
    </row>
    <row r="1806" spans="2:4" x14ac:dyDescent="0.2">
      <c r="B1806" s="19"/>
      <c r="C1806" s="19"/>
      <c r="D1806" s="19"/>
    </row>
    <row r="1807" spans="2:4" x14ac:dyDescent="0.2">
      <c r="B1807" s="19"/>
      <c r="C1807" s="19"/>
      <c r="D1807" s="19"/>
    </row>
    <row r="1808" spans="2:4" x14ac:dyDescent="0.2">
      <c r="B1808" s="19"/>
      <c r="C1808" s="19"/>
      <c r="D1808" s="19"/>
    </row>
    <row r="1809" spans="2:4" x14ac:dyDescent="0.2">
      <c r="B1809" s="19"/>
      <c r="C1809" s="19"/>
      <c r="D1809" s="19"/>
    </row>
    <row r="1810" spans="2:4" x14ac:dyDescent="0.2">
      <c r="B1810" s="19"/>
      <c r="C1810" s="19"/>
      <c r="D1810" s="19"/>
    </row>
    <row r="1811" spans="2:4" x14ac:dyDescent="0.2">
      <c r="B1811" s="19"/>
      <c r="C1811" s="19"/>
      <c r="D1811" s="19"/>
    </row>
    <row r="1812" spans="2:4" x14ac:dyDescent="0.2">
      <c r="B1812" s="19"/>
      <c r="C1812" s="19"/>
      <c r="D1812" s="19"/>
    </row>
    <row r="1813" spans="2:4" x14ac:dyDescent="0.2">
      <c r="B1813" s="19"/>
      <c r="C1813" s="19"/>
      <c r="D1813" s="19"/>
    </row>
    <row r="1814" spans="2:4" x14ac:dyDescent="0.2">
      <c r="B1814" s="19"/>
      <c r="C1814" s="19"/>
      <c r="D1814" s="19"/>
    </row>
    <row r="1815" spans="2:4" x14ac:dyDescent="0.2">
      <c r="B1815" s="19"/>
      <c r="C1815" s="19"/>
      <c r="D1815" s="19"/>
    </row>
    <row r="1816" spans="2:4" x14ac:dyDescent="0.2">
      <c r="B1816" s="19"/>
      <c r="C1816" s="19"/>
      <c r="D1816" s="19"/>
    </row>
    <row r="1817" spans="2:4" x14ac:dyDescent="0.2">
      <c r="B1817" s="19"/>
      <c r="C1817" s="19"/>
      <c r="D1817" s="19"/>
    </row>
    <row r="1818" spans="2:4" x14ac:dyDescent="0.2">
      <c r="B1818" s="19"/>
      <c r="C1818" s="19"/>
      <c r="D1818" s="19"/>
    </row>
    <row r="1819" spans="2:4" x14ac:dyDescent="0.2">
      <c r="B1819" s="19"/>
      <c r="C1819" s="19"/>
      <c r="D1819" s="19"/>
    </row>
    <row r="1820" spans="2:4" x14ac:dyDescent="0.2">
      <c r="B1820" s="19"/>
      <c r="C1820" s="19"/>
      <c r="D1820" s="19"/>
    </row>
    <row r="1821" spans="2:4" x14ac:dyDescent="0.2">
      <c r="B1821" s="19"/>
      <c r="C1821" s="19"/>
      <c r="D1821" s="19"/>
    </row>
    <row r="1822" spans="2:4" x14ac:dyDescent="0.2">
      <c r="B1822" s="19"/>
      <c r="C1822" s="19"/>
      <c r="D1822" s="19"/>
    </row>
    <row r="1823" spans="2:4" x14ac:dyDescent="0.2">
      <c r="B1823" s="19"/>
      <c r="C1823" s="19"/>
      <c r="D1823" s="19"/>
    </row>
    <row r="1824" spans="2:4" x14ac:dyDescent="0.2">
      <c r="B1824" s="19"/>
      <c r="C1824" s="19"/>
      <c r="D1824" s="19"/>
    </row>
    <row r="1825" spans="2:4" x14ac:dyDescent="0.2">
      <c r="B1825" s="19"/>
      <c r="C1825" s="19"/>
      <c r="D1825" s="19"/>
    </row>
    <row r="1826" spans="2:4" x14ac:dyDescent="0.2">
      <c r="B1826" s="19"/>
      <c r="C1826" s="19"/>
      <c r="D1826" s="19"/>
    </row>
    <row r="1827" spans="2:4" x14ac:dyDescent="0.2">
      <c r="B1827" s="19"/>
      <c r="C1827" s="19"/>
      <c r="D1827" s="19"/>
    </row>
    <row r="1828" spans="2:4" x14ac:dyDescent="0.2">
      <c r="B1828" s="19"/>
      <c r="C1828" s="19"/>
      <c r="D1828" s="19"/>
    </row>
    <row r="1829" spans="2:4" x14ac:dyDescent="0.2">
      <c r="B1829" s="19"/>
      <c r="C1829" s="19"/>
      <c r="D1829" s="19"/>
    </row>
    <row r="1830" spans="2:4" x14ac:dyDescent="0.2">
      <c r="B1830" s="19"/>
      <c r="C1830" s="19"/>
      <c r="D1830" s="19"/>
    </row>
    <row r="1831" spans="2:4" x14ac:dyDescent="0.2">
      <c r="B1831" s="19"/>
      <c r="C1831" s="19"/>
      <c r="D1831" s="19"/>
    </row>
    <row r="1832" spans="2:4" x14ac:dyDescent="0.2">
      <c r="B1832" s="19"/>
      <c r="C1832" s="19"/>
      <c r="D1832" s="19"/>
    </row>
    <row r="1833" spans="2:4" x14ac:dyDescent="0.2">
      <c r="B1833" s="19"/>
      <c r="C1833" s="19"/>
      <c r="D1833" s="19"/>
    </row>
    <row r="1834" spans="2:4" x14ac:dyDescent="0.2">
      <c r="B1834" s="19"/>
      <c r="C1834" s="19"/>
      <c r="D1834" s="19"/>
    </row>
    <row r="1835" spans="2:4" x14ac:dyDescent="0.2">
      <c r="B1835" s="19"/>
      <c r="C1835" s="19"/>
      <c r="D1835" s="19"/>
    </row>
    <row r="1836" spans="2:4" x14ac:dyDescent="0.2">
      <c r="B1836" s="19"/>
      <c r="C1836" s="19"/>
      <c r="D1836" s="19"/>
    </row>
    <row r="1837" spans="2:4" x14ac:dyDescent="0.2">
      <c r="B1837" s="19"/>
      <c r="C1837" s="19"/>
      <c r="D1837" s="19"/>
    </row>
    <row r="1838" spans="2:4" x14ac:dyDescent="0.2">
      <c r="B1838" s="19"/>
      <c r="C1838" s="19"/>
      <c r="D1838" s="19"/>
    </row>
    <row r="1839" spans="2:4" x14ac:dyDescent="0.2">
      <c r="B1839" s="19"/>
      <c r="C1839" s="19"/>
      <c r="D1839" s="19"/>
    </row>
    <row r="1840" spans="2:4" x14ac:dyDescent="0.2">
      <c r="B1840" s="19"/>
      <c r="C1840" s="19"/>
      <c r="D1840" s="19"/>
    </row>
    <row r="1841" spans="2:4" x14ac:dyDescent="0.2">
      <c r="B1841" s="19"/>
      <c r="C1841" s="19"/>
      <c r="D1841" s="19"/>
    </row>
    <row r="1842" spans="2:4" x14ac:dyDescent="0.2">
      <c r="B1842" s="19"/>
      <c r="C1842" s="19"/>
      <c r="D1842" s="19"/>
    </row>
    <row r="1843" spans="2:4" x14ac:dyDescent="0.2">
      <c r="B1843" s="19"/>
      <c r="C1843" s="19"/>
      <c r="D1843" s="19"/>
    </row>
    <row r="1844" spans="2:4" x14ac:dyDescent="0.2">
      <c r="B1844" s="19"/>
      <c r="C1844" s="19"/>
      <c r="D1844" s="19"/>
    </row>
    <row r="1845" spans="2:4" x14ac:dyDescent="0.2">
      <c r="B1845" s="19"/>
      <c r="C1845" s="19"/>
      <c r="D1845" s="19"/>
    </row>
    <row r="1846" spans="2:4" x14ac:dyDescent="0.2">
      <c r="B1846" s="19"/>
      <c r="C1846" s="19"/>
      <c r="D1846" s="19"/>
    </row>
    <row r="1847" spans="2:4" x14ac:dyDescent="0.2">
      <c r="B1847" s="19"/>
      <c r="C1847" s="19"/>
      <c r="D1847" s="19"/>
    </row>
    <row r="1848" spans="2:4" x14ac:dyDescent="0.2">
      <c r="B1848" s="19"/>
      <c r="C1848" s="19"/>
      <c r="D1848" s="19"/>
    </row>
    <row r="1849" spans="2:4" x14ac:dyDescent="0.2">
      <c r="B1849" s="19"/>
      <c r="C1849" s="19"/>
      <c r="D1849" s="19"/>
    </row>
    <row r="1850" spans="2:4" x14ac:dyDescent="0.2">
      <c r="B1850" s="19"/>
      <c r="C1850" s="19"/>
      <c r="D1850" s="19"/>
    </row>
    <row r="1851" spans="2:4" x14ac:dyDescent="0.2">
      <c r="B1851" s="19"/>
      <c r="C1851" s="19"/>
      <c r="D1851" s="19"/>
    </row>
    <row r="1852" spans="2:4" x14ac:dyDescent="0.2">
      <c r="B1852" s="19"/>
      <c r="C1852" s="19"/>
      <c r="D1852" s="19"/>
    </row>
    <row r="1853" spans="2:4" x14ac:dyDescent="0.2">
      <c r="B1853" s="19"/>
      <c r="C1853" s="19"/>
      <c r="D1853" s="19"/>
    </row>
    <row r="1854" spans="2:4" x14ac:dyDescent="0.2">
      <c r="B1854" s="19"/>
      <c r="C1854" s="19"/>
      <c r="D1854" s="19"/>
    </row>
    <row r="1855" spans="2:4" x14ac:dyDescent="0.2">
      <c r="B1855" s="19"/>
      <c r="C1855" s="19"/>
      <c r="D1855" s="19"/>
    </row>
    <row r="1856" spans="2:4" x14ac:dyDescent="0.2">
      <c r="B1856" s="19"/>
      <c r="C1856" s="19"/>
      <c r="D1856" s="19"/>
    </row>
    <row r="1857" spans="2:4" x14ac:dyDescent="0.2">
      <c r="B1857" s="19"/>
      <c r="C1857" s="19"/>
      <c r="D1857" s="19"/>
    </row>
    <row r="1858" spans="2:4" x14ac:dyDescent="0.2">
      <c r="B1858" s="19"/>
      <c r="C1858" s="19"/>
      <c r="D1858" s="19"/>
    </row>
    <row r="1859" spans="2:4" x14ac:dyDescent="0.2">
      <c r="B1859" s="19"/>
      <c r="C1859" s="19"/>
      <c r="D1859" s="19"/>
    </row>
    <row r="1860" spans="2:4" x14ac:dyDescent="0.2">
      <c r="B1860" s="19"/>
      <c r="C1860" s="19"/>
      <c r="D1860" s="19"/>
    </row>
    <row r="1861" spans="2:4" x14ac:dyDescent="0.2">
      <c r="B1861" s="19"/>
      <c r="C1861" s="19"/>
      <c r="D1861" s="19"/>
    </row>
    <row r="1862" spans="2:4" x14ac:dyDescent="0.2">
      <c r="B1862" s="19"/>
      <c r="C1862" s="19"/>
      <c r="D1862" s="19"/>
    </row>
    <row r="1863" spans="2:4" x14ac:dyDescent="0.2">
      <c r="B1863" s="19"/>
      <c r="C1863" s="19"/>
      <c r="D1863" s="19"/>
    </row>
    <row r="1864" spans="2:4" x14ac:dyDescent="0.2">
      <c r="B1864" s="19"/>
      <c r="C1864" s="19"/>
      <c r="D1864" s="19"/>
    </row>
    <row r="1865" spans="2:4" x14ac:dyDescent="0.2">
      <c r="B1865" s="19"/>
      <c r="C1865" s="19"/>
      <c r="D1865" s="19"/>
    </row>
    <row r="1866" spans="2:4" x14ac:dyDescent="0.2">
      <c r="B1866" s="19"/>
      <c r="C1866" s="19"/>
      <c r="D1866" s="19"/>
    </row>
    <row r="1867" spans="2:4" x14ac:dyDescent="0.2">
      <c r="B1867" s="19"/>
      <c r="C1867" s="19"/>
      <c r="D1867" s="19"/>
    </row>
    <row r="1868" spans="2:4" x14ac:dyDescent="0.2">
      <c r="B1868" s="19"/>
      <c r="C1868" s="19"/>
      <c r="D1868" s="19"/>
    </row>
    <row r="1869" spans="2:4" x14ac:dyDescent="0.2">
      <c r="B1869" s="19"/>
      <c r="C1869" s="19"/>
      <c r="D1869" s="19"/>
    </row>
    <row r="1870" spans="2:4" x14ac:dyDescent="0.2">
      <c r="B1870" s="19"/>
      <c r="C1870" s="19"/>
      <c r="D1870" s="19"/>
    </row>
    <row r="1871" spans="2:4" x14ac:dyDescent="0.2">
      <c r="B1871" s="19"/>
      <c r="C1871" s="19"/>
      <c r="D1871" s="19"/>
    </row>
    <row r="1872" spans="2:4" x14ac:dyDescent="0.2">
      <c r="B1872" s="19"/>
      <c r="C1872" s="19"/>
      <c r="D1872" s="19"/>
    </row>
    <row r="1873" spans="2:4" x14ac:dyDescent="0.2">
      <c r="B1873" s="19"/>
      <c r="C1873" s="19"/>
      <c r="D1873" s="19"/>
    </row>
    <row r="1874" spans="2:4" x14ac:dyDescent="0.2">
      <c r="B1874" s="19"/>
      <c r="C1874" s="19"/>
      <c r="D1874" s="19"/>
    </row>
    <row r="1875" spans="2:4" x14ac:dyDescent="0.2">
      <c r="B1875" s="19"/>
      <c r="C1875" s="19"/>
      <c r="D1875" s="19"/>
    </row>
    <row r="1876" spans="2:4" x14ac:dyDescent="0.2">
      <c r="B1876" s="19"/>
      <c r="C1876" s="19"/>
      <c r="D1876" s="19"/>
    </row>
    <row r="1877" spans="2:4" x14ac:dyDescent="0.2">
      <c r="B1877" s="19"/>
      <c r="C1877" s="19"/>
      <c r="D1877" s="19"/>
    </row>
    <row r="1878" spans="2:4" x14ac:dyDescent="0.2">
      <c r="B1878" s="19"/>
      <c r="C1878" s="19"/>
      <c r="D1878" s="19"/>
    </row>
    <row r="1879" spans="2:4" x14ac:dyDescent="0.2">
      <c r="B1879" s="19"/>
      <c r="C1879" s="19"/>
      <c r="D1879" s="19"/>
    </row>
    <row r="1880" spans="2:4" x14ac:dyDescent="0.2">
      <c r="B1880" s="19"/>
      <c r="C1880" s="19"/>
      <c r="D1880" s="19"/>
    </row>
    <row r="1881" spans="2:4" x14ac:dyDescent="0.2">
      <c r="B1881" s="19"/>
      <c r="C1881" s="19"/>
      <c r="D1881" s="19"/>
    </row>
    <row r="1882" spans="2:4" x14ac:dyDescent="0.2">
      <c r="B1882" s="19"/>
      <c r="C1882" s="19"/>
      <c r="D1882" s="19"/>
    </row>
    <row r="1883" spans="2:4" x14ac:dyDescent="0.2">
      <c r="B1883" s="19"/>
      <c r="C1883" s="19"/>
      <c r="D1883" s="19"/>
    </row>
    <row r="1884" spans="2:4" x14ac:dyDescent="0.2">
      <c r="B1884" s="19"/>
      <c r="C1884" s="19"/>
      <c r="D1884" s="19"/>
    </row>
    <row r="1885" spans="2:4" x14ac:dyDescent="0.2">
      <c r="B1885" s="19"/>
      <c r="C1885" s="19"/>
      <c r="D1885" s="19"/>
    </row>
    <row r="1886" spans="2:4" x14ac:dyDescent="0.2">
      <c r="B1886" s="19"/>
      <c r="C1886" s="19"/>
      <c r="D1886" s="19"/>
    </row>
    <row r="1887" spans="2:4" x14ac:dyDescent="0.2">
      <c r="B1887" s="19"/>
      <c r="C1887" s="19"/>
      <c r="D1887" s="19"/>
    </row>
    <row r="1888" spans="2:4" x14ac:dyDescent="0.2">
      <c r="B1888" s="19"/>
      <c r="C1888" s="19"/>
      <c r="D1888" s="19"/>
    </row>
    <row r="1889" spans="2:4" x14ac:dyDescent="0.2">
      <c r="B1889" s="19"/>
      <c r="C1889" s="19"/>
      <c r="D1889" s="19"/>
    </row>
    <row r="1890" spans="2:4" x14ac:dyDescent="0.2">
      <c r="B1890" s="19"/>
      <c r="C1890" s="19"/>
      <c r="D1890" s="19"/>
    </row>
    <row r="1891" spans="2:4" x14ac:dyDescent="0.2">
      <c r="B1891" s="19"/>
      <c r="C1891" s="19"/>
      <c r="D1891" s="19"/>
    </row>
    <row r="1892" spans="2:4" x14ac:dyDescent="0.2">
      <c r="B1892" s="19"/>
      <c r="C1892" s="19"/>
      <c r="D1892" s="19"/>
    </row>
    <row r="1893" spans="2:4" x14ac:dyDescent="0.2">
      <c r="B1893" s="19"/>
      <c r="C1893" s="19"/>
      <c r="D1893" s="19"/>
    </row>
    <row r="1894" spans="2:4" x14ac:dyDescent="0.2">
      <c r="B1894" s="19"/>
      <c r="C1894" s="19"/>
      <c r="D1894" s="19"/>
    </row>
    <row r="1895" spans="2:4" x14ac:dyDescent="0.2">
      <c r="B1895" s="19"/>
      <c r="C1895" s="19"/>
      <c r="D1895" s="19"/>
    </row>
    <row r="1896" spans="2:4" x14ac:dyDescent="0.2">
      <c r="B1896" s="19"/>
      <c r="C1896" s="19"/>
      <c r="D1896" s="19"/>
    </row>
    <row r="1897" spans="2:4" x14ac:dyDescent="0.2">
      <c r="B1897" s="19"/>
      <c r="C1897" s="19"/>
      <c r="D1897" s="19"/>
    </row>
    <row r="1898" spans="2:4" x14ac:dyDescent="0.2">
      <c r="B1898" s="19"/>
      <c r="C1898" s="19"/>
      <c r="D1898" s="19"/>
    </row>
    <row r="1899" spans="2:4" x14ac:dyDescent="0.2">
      <c r="B1899" s="19"/>
      <c r="C1899" s="19"/>
      <c r="D1899" s="19"/>
    </row>
    <row r="1900" spans="2:4" x14ac:dyDescent="0.2">
      <c r="B1900" s="19"/>
      <c r="C1900" s="19"/>
      <c r="D1900" s="19"/>
    </row>
    <row r="1901" spans="2:4" x14ac:dyDescent="0.2">
      <c r="B1901" s="19"/>
      <c r="C1901" s="19"/>
      <c r="D1901" s="19"/>
    </row>
    <row r="1902" spans="2:4" x14ac:dyDescent="0.2">
      <c r="B1902" s="19"/>
      <c r="C1902" s="19"/>
      <c r="D1902" s="19"/>
    </row>
    <row r="1903" spans="2:4" x14ac:dyDescent="0.2">
      <c r="B1903" s="19"/>
      <c r="C1903" s="19"/>
      <c r="D1903" s="19"/>
    </row>
    <row r="1904" spans="2:4" x14ac:dyDescent="0.2">
      <c r="B1904" s="19"/>
      <c r="C1904" s="19"/>
      <c r="D1904" s="19"/>
    </row>
    <row r="1905" spans="2:4" x14ac:dyDescent="0.2">
      <c r="B1905" s="19"/>
      <c r="C1905" s="19"/>
      <c r="D1905" s="19"/>
    </row>
    <row r="1906" spans="2:4" x14ac:dyDescent="0.2">
      <c r="B1906" s="19"/>
      <c r="C1906" s="19"/>
      <c r="D1906" s="19"/>
    </row>
    <row r="1907" spans="2:4" x14ac:dyDescent="0.2">
      <c r="B1907" s="19"/>
      <c r="C1907" s="19"/>
      <c r="D1907" s="19"/>
    </row>
    <row r="1908" spans="2:4" x14ac:dyDescent="0.2">
      <c r="B1908" s="19"/>
      <c r="C1908" s="19"/>
      <c r="D1908" s="19"/>
    </row>
    <row r="1909" spans="2:4" x14ac:dyDescent="0.2">
      <c r="B1909" s="19"/>
      <c r="C1909" s="19"/>
      <c r="D1909" s="19"/>
    </row>
    <row r="1910" spans="2:4" x14ac:dyDescent="0.2">
      <c r="B1910" s="19"/>
      <c r="C1910" s="19"/>
      <c r="D1910" s="19"/>
    </row>
    <row r="1911" spans="2:4" x14ac:dyDescent="0.2">
      <c r="B1911" s="19"/>
      <c r="C1911" s="19"/>
      <c r="D1911" s="19"/>
    </row>
    <row r="1912" spans="2:4" x14ac:dyDescent="0.2">
      <c r="B1912" s="19"/>
      <c r="C1912" s="19"/>
      <c r="D1912" s="19"/>
    </row>
    <row r="1913" spans="2:4" x14ac:dyDescent="0.2">
      <c r="B1913" s="19"/>
      <c r="C1913" s="19"/>
      <c r="D1913" s="19"/>
    </row>
    <row r="1914" spans="2:4" x14ac:dyDescent="0.2">
      <c r="B1914" s="19"/>
      <c r="C1914" s="19"/>
      <c r="D1914" s="19"/>
    </row>
    <row r="1915" spans="2:4" x14ac:dyDescent="0.2">
      <c r="B1915" s="19"/>
      <c r="C1915" s="19"/>
      <c r="D1915" s="19"/>
    </row>
    <row r="1916" spans="2:4" x14ac:dyDescent="0.2">
      <c r="B1916" s="19"/>
      <c r="C1916" s="19"/>
      <c r="D1916" s="19"/>
    </row>
    <row r="1917" spans="2:4" x14ac:dyDescent="0.2">
      <c r="B1917" s="19"/>
      <c r="C1917" s="19"/>
      <c r="D1917" s="19"/>
    </row>
    <row r="1918" spans="2:4" x14ac:dyDescent="0.2">
      <c r="B1918" s="19"/>
      <c r="C1918" s="19"/>
      <c r="D1918" s="19"/>
    </row>
    <row r="1919" spans="2:4" x14ac:dyDescent="0.2">
      <c r="B1919" s="19"/>
      <c r="C1919" s="19"/>
      <c r="D1919" s="19"/>
    </row>
    <row r="1920" spans="2:4" x14ac:dyDescent="0.2">
      <c r="B1920" s="19"/>
      <c r="C1920" s="19"/>
      <c r="D1920" s="19"/>
    </row>
    <row r="1921" spans="2:4" x14ac:dyDescent="0.2">
      <c r="B1921" s="19"/>
      <c r="C1921" s="19"/>
      <c r="D1921" s="19"/>
    </row>
    <row r="1922" spans="2:4" x14ac:dyDescent="0.2">
      <c r="B1922" s="19"/>
      <c r="C1922" s="19"/>
      <c r="D1922" s="19"/>
    </row>
    <row r="1923" spans="2:4" x14ac:dyDescent="0.2">
      <c r="B1923" s="19"/>
      <c r="C1923" s="19"/>
      <c r="D1923" s="19"/>
    </row>
    <row r="1924" spans="2:4" x14ac:dyDescent="0.2">
      <c r="B1924" s="19"/>
      <c r="C1924" s="19"/>
      <c r="D1924" s="19"/>
    </row>
    <row r="1925" spans="2:4" x14ac:dyDescent="0.2">
      <c r="B1925" s="19"/>
      <c r="C1925" s="19"/>
      <c r="D1925" s="19"/>
    </row>
    <row r="1926" spans="2:4" x14ac:dyDescent="0.2">
      <c r="B1926" s="19"/>
      <c r="C1926" s="19"/>
      <c r="D1926" s="19"/>
    </row>
    <row r="1927" spans="2:4" x14ac:dyDescent="0.2">
      <c r="B1927" s="19"/>
      <c r="C1927" s="19"/>
      <c r="D1927" s="19"/>
    </row>
    <row r="1928" spans="2:4" x14ac:dyDescent="0.2">
      <c r="B1928" s="19"/>
      <c r="C1928" s="19"/>
      <c r="D1928" s="19"/>
    </row>
    <row r="1929" spans="2:4" x14ac:dyDescent="0.2">
      <c r="B1929" s="19"/>
      <c r="C1929" s="19"/>
      <c r="D1929" s="19"/>
    </row>
    <row r="1930" spans="2:4" x14ac:dyDescent="0.2">
      <c r="B1930" s="19"/>
      <c r="C1930" s="19"/>
      <c r="D1930" s="19"/>
    </row>
    <row r="1931" spans="2:4" x14ac:dyDescent="0.2">
      <c r="B1931" s="19"/>
      <c r="C1931" s="19"/>
      <c r="D1931" s="19"/>
    </row>
    <row r="1932" spans="2:4" x14ac:dyDescent="0.2">
      <c r="B1932" s="19"/>
      <c r="C1932" s="19"/>
      <c r="D1932" s="19"/>
    </row>
    <row r="1933" spans="2:4" x14ac:dyDescent="0.2">
      <c r="B1933" s="19"/>
      <c r="C1933" s="19"/>
      <c r="D1933" s="19"/>
    </row>
    <row r="1934" spans="2:4" x14ac:dyDescent="0.2">
      <c r="B1934" s="19"/>
      <c r="C1934" s="19"/>
      <c r="D1934" s="19"/>
    </row>
    <row r="1935" spans="2:4" x14ac:dyDescent="0.2">
      <c r="B1935" s="19"/>
      <c r="C1935" s="19"/>
      <c r="D1935" s="19"/>
    </row>
    <row r="1936" spans="2:4" x14ac:dyDescent="0.2">
      <c r="B1936" s="19"/>
      <c r="C1936" s="19"/>
      <c r="D1936" s="19"/>
    </row>
    <row r="1937" spans="2:4" x14ac:dyDescent="0.2">
      <c r="B1937" s="19"/>
      <c r="C1937" s="19"/>
      <c r="D1937" s="19"/>
    </row>
    <row r="1938" spans="2:4" x14ac:dyDescent="0.2">
      <c r="B1938" s="19"/>
      <c r="C1938" s="19"/>
      <c r="D1938" s="19"/>
    </row>
    <row r="1939" spans="2:4" x14ac:dyDescent="0.2">
      <c r="B1939" s="19"/>
      <c r="C1939" s="19"/>
      <c r="D1939" s="19"/>
    </row>
    <row r="1940" spans="2:4" x14ac:dyDescent="0.2">
      <c r="B1940" s="19"/>
      <c r="C1940" s="19"/>
      <c r="D1940" s="19"/>
    </row>
    <row r="1941" spans="2:4" x14ac:dyDescent="0.2">
      <c r="B1941" s="19"/>
      <c r="C1941" s="19"/>
      <c r="D1941" s="19"/>
    </row>
    <row r="1942" spans="2:4" x14ac:dyDescent="0.2">
      <c r="B1942" s="19"/>
      <c r="C1942" s="19"/>
      <c r="D1942" s="19"/>
    </row>
    <row r="1943" spans="2:4" x14ac:dyDescent="0.2">
      <c r="B1943" s="19"/>
      <c r="C1943" s="19"/>
      <c r="D1943" s="19"/>
    </row>
    <row r="1944" spans="2:4" x14ac:dyDescent="0.2">
      <c r="B1944" s="19"/>
      <c r="C1944" s="19"/>
      <c r="D1944" s="19"/>
    </row>
    <row r="1945" spans="2:4" x14ac:dyDescent="0.2">
      <c r="B1945" s="19"/>
      <c r="C1945" s="19"/>
      <c r="D1945" s="19"/>
    </row>
    <row r="1946" spans="2:4" x14ac:dyDescent="0.2">
      <c r="B1946" s="19"/>
      <c r="C1946" s="19"/>
      <c r="D1946" s="19"/>
    </row>
    <row r="1947" spans="2:4" x14ac:dyDescent="0.2">
      <c r="B1947" s="19"/>
      <c r="C1947" s="19"/>
      <c r="D1947" s="19"/>
    </row>
    <row r="1948" spans="2:4" x14ac:dyDescent="0.2">
      <c r="B1948" s="19"/>
      <c r="C1948" s="19"/>
      <c r="D1948" s="19"/>
    </row>
    <row r="1949" spans="2:4" x14ac:dyDescent="0.2">
      <c r="B1949" s="19"/>
      <c r="C1949" s="19"/>
      <c r="D1949" s="19"/>
    </row>
    <row r="1950" spans="2:4" x14ac:dyDescent="0.2">
      <c r="B1950" s="19"/>
      <c r="C1950" s="19"/>
      <c r="D1950" s="19"/>
    </row>
    <row r="1951" spans="2:4" x14ac:dyDescent="0.2">
      <c r="B1951" s="19"/>
      <c r="C1951" s="19"/>
      <c r="D1951" s="19"/>
    </row>
    <row r="1952" spans="2:4" x14ac:dyDescent="0.2">
      <c r="B1952" s="19"/>
      <c r="C1952" s="19"/>
      <c r="D1952" s="19"/>
    </row>
    <row r="1953" spans="2:4" x14ac:dyDescent="0.2">
      <c r="B1953" s="19"/>
      <c r="C1953" s="19"/>
      <c r="D1953" s="19"/>
    </row>
    <row r="1954" spans="2:4" x14ac:dyDescent="0.2">
      <c r="B1954" s="19"/>
      <c r="C1954" s="19"/>
      <c r="D1954" s="19"/>
    </row>
    <row r="1955" spans="2:4" x14ac:dyDescent="0.2">
      <c r="B1955" s="19"/>
      <c r="C1955" s="19"/>
      <c r="D1955" s="19"/>
    </row>
    <row r="1956" spans="2:4" x14ac:dyDescent="0.2">
      <c r="B1956" s="19"/>
      <c r="C1956" s="19"/>
      <c r="D1956" s="19"/>
    </row>
    <row r="1957" spans="2:4" x14ac:dyDescent="0.2">
      <c r="B1957" s="19"/>
      <c r="C1957" s="19"/>
      <c r="D1957" s="19"/>
    </row>
    <row r="1958" spans="2:4" x14ac:dyDescent="0.2">
      <c r="B1958" s="19"/>
      <c r="C1958" s="19"/>
      <c r="D1958" s="19"/>
    </row>
    <row r="1959" spans="2:4" x14ac:dyDescent="0.2">
      <c r="B1959" s="19"/>
      <c r="C1959" s="19"/>
      <c r="D1959" s="19"/>
    </row>
    <row r="1960" spans="2:4" x14ac:dyDescent="0.2">
      <c r="B1960" s="19"/>
      <c r="C1960" s="19"/>
      <c r="D1960" s="19"/>
    </row>
    <row r="1961" spans="2:4" x14ac:dyDescent="0.2">
      <c r="B1961" s="19"/>
      <c r="C1961" s="19"/>
      <c r="D1961" s="19"/>
    </row>
    <row r="1962" spans="2:4" x14ac:dyDescent="0.2">
      <c r="B1962" s="19"/>
      <c r="C1962" s="19"/>
      <c r="D1962" s="19"/>
    </row>
    <row r="1963" spans="2:4" x14ac:dyDescent="0.2">
      <c r="B1963" s="19"/>
      <c r="C1963" s="19"/>
      <c r="D1963" s="19"/>
    </row>
    <row r="1964" spans="2:4" x14ac:dyDescent="0.2">
      <c r="B1964" s="19"/>
      <c r="C1964" s="19"/>
      <c r="D1964" s="19"/>
    </row>
    <row r="1965" spans="2:4" x14ac:dyDescent="0.2">
      <c r="B1965" s="19"/>
      <c r="C1965" s="19"/>
      <c r="D1965" s="19"/>
    </row>
    <row r="1966" spans="2:4" x14ac:dyDescent="0.2">
      <c r="B1966" s="19"/>
      <c r="C1966" s="19"/>
      <c r="D1966" s="19"/>
    </row>
    <row r="1967" spans="2:4" x14ac:dyDescent="0.2">
      <c r="B1967" s="19"/>
      <c r="C1967" s="19"/>
      <c r="D1967" s="19"/>
    </row>
    <row r="1968" spans="2:4" x14ac:dyDescent="0.2">
      <c r="B1968" s="19"/>
      <c r="C1968" s="19"/>
      <c r="D1968" s="19"/>
    </row>
    <row r="1969" spans="2:4" x14ac:dyDescent="0.2">
      <c r="B1969" s="19"/>
      <c r="C1969" s="19"/>
      <c r="D1969" s="19"/>
    </row>
    <row r="1970" spans="2:4" x14ac:dyDescent="0.2">
      <c r="B1970" s="19"/>
      <c r="C1970" s="19"/>
      <c r="D1970" s="19"/>
    </row>
    <row r="1971" spans="2:4" x14ac:dyDescent="0.2">
      <c r="B1971" s="19"/>
      <c r="C1971" s="19"/>
      <c r="D1971" s="19"/>
    </row>
    <row r="1972" spans="2:4" x14ac:dyDescent="0.2">
      <c r="B1972" s="19"/>
      <c r="C1972" s="19"/>
      <c r="D1972" s="19"/>
    </row>
    <row r="1973" spans="2:4" x14ac:dyDescent="0.2">
      <c r="B1973" s="19"/>
      <c r="C1973" s="19"/>
      <c r="D1973" s="19"/>
    </row>
    <row r="1974" spans="2:4" x14ac:dyDescent="0.2">
      <c r="B1974" s="19"/>
      <c r="C1974" s="19"/>
      <c r="D1974" s="19"/>
    </row>
    <row r="1975" spans="2:4" x14ac:dyDescent="0.2">
      <c r="B1975" s="19"/>
      <c r="C1975" s="19"/>
      <c r="D1975" s="19"/>
    </row>
    <row r="1976" spans="2:4" x14ac:dyDescent="0.2">
      <c r="B1976" s="19"/>
      <c r="C1976" s="19"/>
      <c r="D1976" s="19"/>
    </row>
    <row r="1977" spans="2:4" x14ac:dyDescent="0.2">
      <c r="B1977" s="19"/>
      <c r="C1977" s="19"/>
      <c r="D1977" s="19"/>
    </row>
    <row r="1978" spans="2:4" x14ac:dyDescent="0.2">
      <c r="B1978" s="19"/>
      <c r="C1978" s="19"/>
      <c r="D1978" s="19"/>
    </row>
    <row r="1979" spans="2:4" x14ac:dyDescent="0.2">
      <c r="B1979" s="19"/>
      <c r="C1979" s="19"/>
      <c r="D1979" s="19"/>
    </row>
    <row r="1980" spans="2:4" x14ac:dyDescent="0.2">
      <c r="B1980" s="19"/>
      <c r="C1980" s="19"/>
      <c r="D1980" s="19"/>
    </row>
    <row r="1981" spans="2:4" x14ac:dyDescent="0.2">
      <c r="B1981" s="19"/>
      <c r="C1981" s="19"/>
      <c r="D1981" s="19"/>
    </row>
    <row r="1982" spans="2:4" x14ac:dyDescent="0.2">
      <c r="B1982" s="19"/>
      <c r="C1982" s="19"/>
      <c r="D1982" s="19"/>
    </row>
    <row r="1983" spans="2:4" x14ac:dyDescent="0.2">
      <c r="B1983" s="19"/>
      <c r="C1983" s="19"/>
      <c r="D1983" s="19"/>
    </row>
    <row r="1984" spans="2:4" x14ac:dyDescent="0.2">
      <c r="B1984" s="19"/>
      <c r="C1984" s="19"/>
      <c r="D1984" s="19"/>
    </row>
    <row r="1985" spans="2:4" x14ac:dyDescent="0.2">
      <c r="B1985" s="19"/>
      <c r="C1985" s="19"/>
      <c r="D1985" s="19"/>
    </row>
    <row r="1986" spans="2:4" x14ac:dyDescent="0.2">
      <c r="B1986" s="19"/>
      <c r="C1986" s="19"/>
      <c r="D1986" s="19"/>
    </row>
    <row r="1987" spans="2:4" x14ac:dyDescent="0.2">
      <c r="B1987" s="19"/>
      <c r="C1987" s="19"/>
      <c r="D1987" s="19"/>
    </row>
    <row r="1988" spans="2:4" x14ac:dyDescent="0.2">
      <c r="B1988" s="19"/>
      <c r="C1988" s="19"/>
      <c r="D1988" s="19"/>
    </row>
    <row r="1989" spans="2:4" x14ac:dyDescent="0.2">
      <c r="B1989" s="19"/>
      <c r="C1989" s="19"/>
      <c r="D1989" s="19"/>
    </row>
    <row r="1990" spans="2:4" x14ac:dyDescent="0.2">
      <c r="B1990" s="19"/>
      <c r="C1990" s="19"/>
      <c r="D1990" s="19"/>
    </row>
    <row r="1991" spans="2:4" x14ac:dyDescent="0.2">
      <c r="B1991" s="19"/>
      <c r="C1991" s="19"/>
      <c r="D1991" s="19"/>
    </row>
    <row r="1992" spans="2:4" x14ac:dyDescent="0.2">
      <c r="B1992" s="19"/>
      <c r="C1992" s="19"/>
      <c r="D1992" s="19"/>
    </row>
    <row r="1993" spans="2:4" x14ac:dyDescent="0.2">
      <c r="B1993" s="19"/>
      <c r="C1993" s="19"/>
      <c r="D1993" s="19"/>
    </row>
    <row r="1994" spans="2:4" x14ac:dyDescent="0.2">
      <c r="B1994" s="19"/>
      <c r="C1994" s="19"/>
      <c r="D1994" s="19"/>
    </row>
    <row r="1995" spans="2:4" x14ac:dyDescent="0.2">
      <c r="B1995" s="19"/>
      <c r="C1995" s="19"/>
      <c r="D1995" s="19"/>
    </row>
    <row r="1996" spans="2:4" x14ac:dyDescent="0.2">
      <c r="B1996" s="19"/>
      <c r="C1996" s="19"/>
      <c r="D1996" s="19"/>
    </row>
    <row r="1997" spans="2:4" x14ac:dyDescent="0.2">
      <c r="B1997" s="19"/>
      <c r="C1997" s="19"/>
      <c r="D1997" s="19"/>
    </row>
    <row r="1998" spans="2:4" x14ac:dyDescent="0.2">
      <c r="B1998" s="19"/>
      <c r="C1998" s="19"/>
      <c r="D1998" s="19"/>
    </row>
    <row r="1999" spans="2:4" x14ac:dyDescent="0.2">
      <c r="B1999" s="19"/>
      <c r="C1999" s="19"/>
      <c r="D1999" s="19"/>
    </row>
    <row r="2000" spans="2:4" x14ac:dyDescent="0.2">
      <c r="B2000" s="19"/>
      <c r="C2000" s="19"/>
      <c r="D2000" s="19"/>
    </row>
    <row r="2001" spans="2:4" x14ac:dyDescent="0.2">
      <c r="B2001" s="19"/>
      <c r="C2001" s="19"/>
      <c r="D2001" s="19"/>
    </row>
    <row r="2002" spans="2:4" x14ac:dyDescent="0.2">
      <c r="B2002" s="19"/>
      <c r="C2002" s="19"/>
      <c r="D2002" s="19"/>
    </row>
    <row r="2003" spans="2:4" x14ac:dyDescent="0.2">
      <c r="B2003" s="19"/>
      <c r="C2003" s="19"/>
      <c r="D2003" s="19"/>
    </row>
    <row r="2004" spans="2:4" x14ac:dyDescent="0.2">
      <c r="B2004" s="19"/>
      <c r="C2004" s="19"/>
      <c r="D2004" s="19"/>
    </row>
    <row r="2005" spans="2:4" x14ac:dyDescent="0.2">
      <c r="B2005" s="19"/>
      <c r="C2005" s="19"/>
      <c r="D2005" s="19"/>
    </row>
    <row r="2006" spans="2:4" x14ac:dyDescent="0.2">
      <c r="B2006" s="19"/>
      <c r="C2006" s="19"/>
      <c r="D2006" s="19"/>
    </row>
    <row r="2007" spans="2:4" x14ac:dyDescent="0.2">
      <c r="B2007" s="19"/>
      <c r="C2007" s="19"/>
      <c r="D2007" s="19"/>
    </row>
    <row r="2008" spans="2:4" x14ac:dyDescent="0.2">
      <c r="B2008" s="19"/>
      <c r="C2008" s="19"/>
      <c r="D2008" s="19"/>
    </row>
    <row r="2009" spans="2:4" x14ac:dyDescent="0.2">
      <c r="B2009" s="19"/>
      <c r="C2009" s="19"/>
      <c r="D2009" s="19"/>
    </row>
    <row r="2010" spans="2:4" x14ac:dyDescent="0.2">
      <c r="B2010" s="19"/>
      <c r="C2010" s="19"/>
      <c r="D2010" s="19"/>
    </row>
    <row r="2011" spans="2:4" x14ac:dyDescent="0.2">
      <c r="B2011" s="19"/>
      <c r="C2011" s="19"/>
      <c r="D2011" s="19"/>
    </row>
    <row r="2012" spans="2:4" x14ac:dyDescent="0.2">
      <c r="B2012" s="19"/>
      <c r="C2012" s="19"/>
      <c r="D2012" s="19"/>
    </row>
    <row r="2013" spans="2:4" x14ac:dyDescent="0.2">
      <c r="B2013" s="19"/>
      <c r="C2013" s="19"/>
      <c r="D2013" s="19"/>
    </row>
    <row r="2014" spans="2:4" x14ac:dyDescent="0.2">
      <c r="B2014" s="19"/>
      <c r="C2014" s="19"/>
      <c r="D2014" s="19"/>
    </row>
    <row r="2015" spans="2:4" x14ac:dyDescent="0.2">
      <c r="B2015" s="19"/>
      <c r="C2015" s="19"/>
      <c r="D2015" s="19"/>
    </row>
    <row r="2016" spans="2:4" x14ac:dyDescent="0.2">
      <c r="B2016" s="19"/>
      <c r="C2016" s="19"/>
      <c r="D2016" s="19"/>
    </row>
    <row r="2017" spans="2:4" x14ac:dyDescent="0.2">
      <c r="B2017" s="19"/>
      <c r="C2017" s="19"/>
      <c r="D2017" s="19"/>
    </row>
    <row r="2018" spans="2:4" x14ac:dyDescent="0.2">
      <c r="B2018" s="19"/>
      <c r="C2018" s="19"/>
      <c r="D2018" s="19"/>
    </row>
    <row r="2019" spans="2:4" x14ac:dyDescent="0.2">
      <c r="B2019" s="19"/>
      <c r="C2019" s="19"/>
      <c r="D2019" s="19"/>
    </row>
    <row r="2020" spans="2:4" x14ac:dyDescent="0.2">
      <c r="B2020" s="19"/>
      <c r="C2020" s="19"/>
      <c r="D2020" s="19"/>
    </row>
    <row r="2021" spans="2:4" x14ac:dyDescent="0.2">
      <c r="B2021" s="19"/>
      <c r="C2021" s="19"/>
      <c r="D2021" s="19"/>
    </row>
    <row r="2022" spans="2:4" x14ac:dyDescent="0.2">
      <c r="B2022" s="19"/>
      <c r="C2022" s="19"/>
      <c r="D2022" s="19"/>
    </row>
    <row r="2023" spans="2:4" x14ac:dyDescent="0.2">
      <c r="B2023" s="19"/>
      <c r="C2023" s="19"/>
      <c r="D2023" s="19"/>
    </row>
    <row r="2024" spans="2:4" x14ac:dyDescent="0.2">
      <c r="B2024" s="19"/>
      <c r="C2024" s="19"/>
      <c r="D2024" s="19"/>
    </row>
    <row r="2025" spans="2:4" x14ac:dyDescent="0.2">
      <c r="B2025" s="19"/>
      <c r="C2025" s="19"/>
      <c r="D2025" s="19"/>
    </row>
    <row r="2026" spans="2:4" x14ac:dyDescent="0.2">
      <c r="B2026" s="19"/>
      <c r="C2026" s="19"/>
      <c r="D2026" s="19"/>
    </row>
    <row r="2027" spans="2:4" x14ac:dyDescent="0.2">
      <c r="B2027" s="19"/>
      <c r="C2027" s="19"/>
      <c r="D2027" s="19"/>
    </row>
    <row r="2028" spans="2:4" x14ac:dyDescent="0.2">
      <c r="B2028" s="19"/>
      <c r="C2028" s="19"/>
      <c r="D2028" s="19"/>
    </row>
    <row r="2029" spans="2:4" x14ac:dyDescent="0.2">
      <c r="B2029" s="19"/>
      <c r="C2029" s="19"/>
      <c r="D2029" s="19"/>
    </row>
    <row r="2030" spans="2:4" x14ac:dyDescent="0.2">
      <c r="B2030" s="19"/>
      <c r="C2030" s="19"/>
      <c r="D2030" s="19"/>
    </row>
    <row r="2031" spans="2:4" x14ac:dyDescent="0.2">
      <c r="B2031" s="19"/>
      <c r="C2031" s="19"/>
      <c r="D2031" s="19"/>
    </row>
    <row r="2032" spans="2:4" x14ac:dyDescent="0.2">
      <c r="B2032" s="19"/>
      <c r="C2032" s="19"/>
      <c r="D2032" s="19"/>
    </row>
    <row r="2033" spans="2:4" x14ac:dyDescent="0.2">
      <c r="B2033" s="19"/>
      <c r="C2033" s="19"/>
      <c r="D2033" s="19"/>
    </row>
    <row r="2034" spans="2:4" x14ac:dyDescent="0.2">
      <c r="B2034" s="19"/>
      <c r="C2034" s="19"/>
      <c r="D2034" s="19"/>
    </row>
    <row r="2035" spans="2:4" x14ac:dyDescent="0.2">
      <c r="B2035" s="19"/>
      <c r="C2035" s="19"/>
      <c r="D2035" s="19"/>
    </row>
    <row r="2036" spans="2:4" x14ac:dyDescent="0.2">
      <c r="B2036" s="19"/>
      <c r="C2036" s="19"/>
      <c r="D2036" s="19"/>
    </row>
    <row r="2037" spans="2:4" x14ac:dyDescent="0.2">
      <c r="B2037" s="19"/>
      <c r="C2037" s="19"/>
      <c r="D2037" s="19"/>
    </row>
    <row r="2038" spans="2:4" x14ac:dyDescent="0.2">
      <c r="B2038" s="19"/>
      <c r="C2038" s="19"/>
      <c r="D2038" s="19"/>
    </row>
    <row r="2039" spans="2:4" x14ac:dyDescent="0.2">
      <c r="B2039" s="19"/>
      <c r="C2039" s="19"/>
      <c r="D2039" s="19"/>
    </row>
    <row r="2040" spans="2:4" x14ac:dyDescent="0.2">
      <c r="B2040" s="19"/>
      <c r="C2040" s="19"/>
      <c r="D2040" s="19"/>
    </row>
    <row r="2041" spans="2:4" x14ac:dyDescent="0.2">
      <c r="B2041" s="19"/>
      <c r="C2041" s="19"/>
      <c r="D2041" s="19"/>
    </row>
    <row r="2042" spans="2:4" x14ac:dyDescent="0.2">
      <c r="B2042" s="19"/>
      <c r="C2042" s="19"/>
      <c r="D2042" s="19"/>
    </row>
    <row r="2043" spans="2:4" x14ac:dyDescent="0.2">
      <c r="B2043" s="19"/>
      <c r="C2043" s="19"/>
      <c r="D2043" s="19"/>
    </row>
    <row r="2044" spans="2:4" x14ac:dyDescent="0.2">
      <c r="B2044" s="19"/>
      <c r="C2044" s="19"/>
      <c r="D2044" s="19"/>
    </row>
    <row r="2045" spans="2:4" x14ac:dyDescent="0.2">
      <c r="B2045" s="19"/>
      <c r="C2045" s="19"/>
      <c r="D2045" s="19"/>
    </row>
    <row r="2046" spans="2:4" x14ac:dyDescent="0.2">
      <c r="B2046" s="19"/>
      <c r="C2046" s="19"/>
      <c r="D2046" s="19"/>
    </row>
    <row r="2047" spans="2:4" x14ac:dyDescent="0.2">
      <c r="B2047" s="19"/>
      <c r="C2047" s="19"/>
      <c r="D2047" s="19"/>
    </row>
    <row r="2048" spans="2:4" x14ac:dyDescent="0.2">
      <c r="B2048" s="19"/>
      <c r="C2048" s="19"/>
      <c r="D2048" s="19"/>
    </row>
    <row r="2049" spans="2:4" x14ac:dyDescent="0.2">
      <c r="B2049" s="19"/>
      <c r="C2049" s="19"/>
      <c r="D2049" s="19"/>
    </row>
    <row r="2050" spans="2:4" x14ac:dyDescent="0.2">
      <c r="B2050" s="19"/>
      <c r="C2050" s="19"/>
      <c r="D2050" s="19"/>
    </row>
    <row r="2051" spans="2:4" x14ac:dyDescent="0.2">
      <c r="B2051" s="19"/>
      <c r="C2051" s="19"/>
      <c r="D2051" s="19"/>
    </row>
    <row r="2052" spans="2:4" x14ac:dyDescent="0.2">
      <c r="B2052" s="19"/>
      <c r="C2052" s="19"/>
      <c r="D2052" s="19"/>
    </row>
    <row r="2053" spans="2:4" x14ac:dyDescent="0.2">
      <c r="B2053" s="19"/>
      <c r="C2053" s="19"/>
      <c r="D2053" s="19"/>
    </row>
    <row r="2054" spans="2:4" x14ac:dyDescent="0.2">
      <c r="B2054" s="19"/>
      <c r="C2054" s="19"/>
      <c r="D2054" s="19"/>
    </row>
    <row r="2055" spans="2:4" x14ac:dyDescent="0.2">
      <c r="B2055" s="19"/>
      <c r="C2055" s="19"/>
      <c r="D2055" s="19"/>
    </row>
    <row r="2056" spans="2:4" x14ac:dyDescent="0.2">
      <c r="B2056" s="19"/>
      <c r="C2056" s="19"/>
      <c r="D2056" s="19"/>
    </row>
    <row r="2057" spans="2:4" x14ac:dyDescent="0.2">
      <c r="B2057" s="19"/>
      <c r="C2057" s="19"/>
      <c r="D2057" s="19"/>
    </row>
    <row r="2058" spans="2:4" x14ac:dyDescent="0.2">
      <c r="B2058" s="19"/>
      <c r="C2058" s="19"/>
      <c r="D2058" s="19"/>
    </row>
    <row r="2059" spans="2:4" x14ac:dyDescent="0.2">
      <c r="B2059" s="19"/>
      <c r="C2059" s="19"/>
      <c r="D2059" s="19"/>
    </row>
    <row r="2060" spans="2:4" x14ac:dyDescent="0.2">
      <c r="B2060" s="19"/>
      <c r="C2060" s="19"/>
      <c r="D2060" s="19"/>
    </row>
    <row r="2061" spans="2:4" x14ac:dyDescent="0.2">
      <c r="B2061" s="19"/>
      <c r="C2061" s="19"/>
      <c r="D2061" s="19"/>
    </row>
    <row r="2062" spans="2:4" x14ac:dyDescent="0.2">
      <c r="B2062" s="19"/>
      <c r="C2062" s="19"/>
      <c r="D2062" s="19"/>
    </row>
    <row r="2063" spans="2:4" x14ac:dyDescent="0.2">
      <c r="B2063" s="19"/>
      <c r="C2063" s="19"/>
      <c r="D2063" s="19"/>
    </row>
    <row r="2064" spans="2:4" x14ac:dyDescent="0.2">
      <c r="B2064" s="19"/>
      <c r="C2064" s="19"/>
      <c r="D2064" s="19"/>
    </row>
    <row r="2065" spans="2:4" x14ac:dyDescent="0.2">
      <c r="B2065" s="19"/>
      <c r="C2065" s="19"/>
      <c r="D2065" s="19"/>
    </row>
    <row r="2066" spans="2:4" x14ac:dyDescent="0.2">
      <c r="B2066" s="19"/>
      <c r="C2066" s="19"/>
      <c r="D2066" s="19"/>
    </row>
    <row r="2067" spans="2:4" x14ac:dyDescent="0.2">
      <c r="B2067" s="19"/>
      <c r="C2067" s="19"/>
      <c r="D2067" s="19"/>
    </row>
    <row r="2068" spans="2:4" x14ac:dyDescent="0.2">
      <c r="B2068" s="19"/>
      <c r="C2068" s="19"/>
      <c r="D2068" s="19"/>
    </row>
    <row r="2069" spans="2:4" x14ac:dyDescent="0.2">
      <c r="B2069" s="19"/>
      <c r="C2069" s="19"/>
      <c r="D2069" s="19"/>
    </row>
    <row r="2070" spans="2:4" x14ac:dyDescent="0.2">
      <c r="B2070" s="19"/>
      <c r="C2070" s="19"/>
      <c r="D2070" s="19"/>
    </row>
    <row r="2071" spans="2:4" x14ac:dyDescent="0.2">
      <c r="B2071" s="19"/>
      <c r="C2071" s="19"/>
      <c r="D2071" s="19"/>
    </row>
    <row r="2072" spans="2:4" x14ac:dyDescent="0.2">
      <c r="B2072" s="19"/>
      <c r="C2072" s="19"/>
      <c r="D2072" s="19"/>
    </row>
    <row r="2073" spans="2:4" x14ac:dyDescent="0.2">
      <c r="B2073" s="19"/>
      <c r="C2073" s="19"/>
      <c r="D2073" s="19"/>
    </row>
    <row r="2074" spans="2:4" x14ac:dyDescent="0.2">
      <c r="B2074" s="19"/>
      <c r="C2074" s="19"/>
      <c r="D2074" s="19"/>
    </row>
    <row r="2075" spans="2:4" x14ac:dyDescent="0.2">
      <c r="B2075" s="19"/>
      <c r="C2075" s="19"/>
      <c r="D2075" s="19"/>
    </row>
    <row r="2076" spans="2:4" x14ac:dyDescent="0.2">
      <c r="B2076" s="19"/>
      <c r="C2076" s="19"/>
      <c r="D2076" s="19"/>
    </row>
    <row r="2077" spans="2:4" x14ac:dyDescent="0.2">
      <c r="B2077" s="19"/>
      <c r="C2077" s="19"/>
      <c r="D2077" s="19"/>
    </row>
    <row r="2078" spans="2:4" x14ac:dyDescent="0.2">
      <c r="B2078" s="19"/>
      <c r="C2078" s="19"/>
      <c r="D2078" s="19"/>
    </row>
    <row r="2079" spans="2:4" x14ac:dyDescent="0.2">
      <c r="B2079" s="19"/>
      <c r="C2079" s="19"/>
      <c r="D2079" s="19"/>
    </row>
    <row r="2080" spans="2:4" x14ac:dyDescent="0.2">
      <c r="B2080" s="19"/>
      <c r="C2080" s="19"/>
      <c r="D2080" s="19"/>
    </row>
    <row r="2081" spans="2:4" x14ac:dyDescent="0.2">
      <c r="B2081" s="19"/>
      <c r="C2081" s="19"/>
      <c r="D2081" s="19"/>
    </row>
    <row r="2082" spans="2:4" x14ac:dyDescent="0.2">
      <c r="B2082" s="19"/>
      <c r="C2082" s="19"/>
      <c r="D2082" s="19"/>
    </row>
    <row r="2083" spans="2:4" x14ac:dyDescent="0.2">
      <c r="B2083" s="19"/>
      <c r="C2083" s="19"/>
      <c r="D2083" s="19"/>
    </row>
    <row r="2084" spans="2:4" x14ac:dyDescent="0.2">
      <c r="B2084" s="19"/>
      <c r="C2084" s="19"/>
      <c r="D2084" s="19"/>
    </row>
    <row r="2085" spans="2:4" x14ac:dyDescent="0.2">
      <c r="B2085" s="19"/>
      <c r="C2085" s="19"/>
      <c r="D2085" s="19"/>
    </row>
    <row r="2086" spans="2:4" x14ac:dyDescent="0.2">
      <c r="B2086" s="19"/>
      <c r="C2086" s="19"/>
      <c r="D2086" s="19"/>
    </row>
    <row r="2087" spans="2:4" x14ac:dyDescent="0.2">
      <c r="B2087" s="19"/>
      <c r="C2087" s="19"/>
      <c r="D2087" s="19"/>
    </row>
    <row r="2088" spans="2:4" x14ac:dyDescent="0.2">
      <c r="B2088" s="19"/>
      <c r="C2088" s="19"/>
      <c r="D2088" s="19"/>
    </row>
    <row r="2089" spans="2:4" x14ac:dyDescent="0.2">
      <c r="B2089" s="19"/>
      <c r="C2089" s="19"/>
      <c r="D2089" s="19"/>
    </row>
    <row r="2090" spans="2:4" x14ac:dyDescent="0.2">
      <c r="B2090" s="19"/>
      <c r="C2090" s="19"/>
      <c r="D2090" s="19"/>
    </row>
    <row r="2091" spans="2:4" x14ac:dyDescent="0.2">
      <c r="B2091" s="19"/>
      <c r="C2091" s="19"/>
      <c r="D2091" s="19"/>
    </row>
    <row r="2092" spans="2:4" x14ac:dyDescent="0.2">
      <c r="B2092" s="19"/>
      <c r="C2092" s="19"/>
      <c r="D2092" s="19"/>
    </row>
    <row r="2093" spans="2:4" x14ac:dyDescent="0.2">
      <c r="B2093" s="19"/>
      <c r="C2093" s="19"/>
      <c r="D2093" s="19"/>
    </row>
    <row r="2094" spans="2:4" x14ac:dyDescent="0.2">
      <c r="B2094" s="19"/>
      <c r="C2094" s="19"/>
      <c r="D2094" s="19"/>
    </row>
    <row r="2095" spans="2:4" x14ac:dyDescent="0.2">
      <c r="B2095" s="19"/>
      <c r="C2095" s="19"/>
      <c r="D2095" s="19"/>
    </row>
    <row r="2096" spans="2:4" x14ac:dyDescent="0.2">
      <c r="B2096" s="19"/>
      <c r="C2096" s="19"/>
      <c r="D2096" s="19"/>
    </row>
    <row r="2097" spans="2:4" x14ac:dyDescent="0.2">
      <c r="B2097" s="19"/>
      <c r="C2097" s="19"/>
      <c r="D2097" s="19"/>
    </row>
    <row r="2098" spans="2:4" x14ac:dyDescent="0.2">
      <c r="B2098" s="19"/>
      <c r="C2098" s="19"/>
      <c r="D2098" s="19"/>
    </row>
    <row r="2099" spans="2:4" x14ac:dyDescent="0.2">
      <c r="B2099" s="19"/>
      <c r="C2099" s="19"/>
      <c r="D2099" s="19"/>
    </row>
    <row r="2100" spans="2:4" x14ac:dyDescent="0.2">
      <c r="B2100" s="19"/>
      <c r="C2100" s="19"/>
      <c r="D2100" s="19"/>
    </row>
    <row r="2101" spans="2:4" x14ac:dyDescent="0.2">
      <c r="B2101" s="19"/>
      <c r="C2101" s="19"/>
      <c r="D2101" s="19"/>
    </row>
    <row r="2102" spans="2:4" x14ac:dyDescent="0.2">
      <c r="B2102" s="19"/>
      <c r="C2102" s="19"/>
      <c r="D2102" s="19"/>
    </row>
    <row r="2103" spans="2:4" x14ac:dyDescent="0.2">
      <c r="B2103" s="19"/>
      <c r="C2103" s="19"/>
      <c r="D2103" s="19"/>
    </row>
    <row r="2104" spans="2:4" x14ac:dyDescent="0.2">
      <c r="B2104" s="19"/>
      <c r="C2104" s="19"/>
      <c r="D2104" s="19"/>
    </row>
    <row r="2105" spans="2:4" x14ac:dyDescent="0.2">
      <c r="B2105" s="19"/>
      <c r="C2105" s="19"/>
      <c r="D2105" s="19"/>
    </row>
    <row r="2106" spans="2:4" x14ac:dyDescent="0.2">
      <c r="B2106" s="19"/>
      <c r="C2106" s="19"/>
      <c r="D2106" s="19"/>
    </row>
    <row r="2107" spans="2:4" x14ac:dyDescent="0.2">
      <c r="B2107" s="19"/>
      <c r="C2107" s="19"/>
      <c r="D2107" s="19"/>
    </row>
    <row r="2108" spans="2:4" x14ac:dyDescent="0.2">
      <c r="B2108" s="19"/>
      <c r="C2108" s="19"/>
      <c r="D2108" s="19"/>
    </row>
    <row r="2109" spans="2:4" x14ac:dyDescent="0.2">
      <c r="B2109" s="19"/>
      <c r="C2109" s="19"/>
      <c r="D2109" s="19"/>
    </row>
    <row r="2110" spans="2:4" x14ac:dyDescent="0.2">
      <c r="B2110" s="19"/>
      <c r="C2110" s="19"/>
      <c r="D2110" s="19"/>
    </row>
    <row r="2111" spans="2:4" x14ac:dyDescent="0.2">
      <c r="B2111" s="19"/>
      <c r="C2111" s="19"/>
      <c r="D2111" s="19"/>
    </row>
    <row r="2112" spans="2:4" x14ac:dyDescent="0.2">
      <c r="B2112" s="19"/>
      <c r="C2112" s="19"/>
      <c r="D2112" s="19"/>
    </row>
    <row r="2113" spans="2:4" x14ac:dyDescent="0.2">
      <c r="B2113" s="19"/>
      <c r="C2113" s="19"/>
      <c r="D2113" s="19"/>
    </row>
    <row r="2114" spans="2:4" x14ac:dyDescent="0.2">
      <c r="B2114" s="19"/>
      <c r="C2114" s="19"/>
      <c r="D2114" s="19"/>
    </row>
    <row r="2115" spans="2:4" x14ac:dyDescent="0.2">
      <c r="B2115" s="19"/>
      <c r="C2115" s="19"/>
      <c r="D2115" s="19"/>
    </row>
    <row r="2116" spans="2:4" x14ac:dyDescent="0.2">
      <c r="B2116" s="19"/>
      <c r="C2116" s="19"/>
      <c r="D2116" s="19"/>
    </row>
    <row r="2117" spans="2:4" x14ac:dyDescent="0.2">
      <c r="B2117" s="19"/>
      <c r="C2117" s="19"/>
      <c r="D2117" s="19"/>
    </row>
    <row r="2118" spans="2:4" x14ac:dyDescent="0.2">
      <c r="B2118" s="19"/>
      <c r="C2118" s="19"/>
      <c r="D2118" s="19"/>
    </row>
    <row r="2119" spans="2:4" x14ac:dyDescent="0.2">
      <c r="B2119" s="19"/>
      <c r="C2119" s="19"/>
      <c r="D2119" s="19"/>
    </row>
    <row r="2120" spans="2:4" x14ac:dyDescent="0.2">
      <c r="B2120" s="19"/>
      <c r="C2120" s="19"/>
      <c r="D2120" s="19"/>
    </row>
    <row r="2121" spans="2:4" x14ac:dyDescent="0.2">
      <c r="B2121" s="19"/>
      <c r="C2121" s="19"/>
      <c r="D2121" s="19"/>
    </row>
    <row r="2122" spans="2:4" x14ac:dyDescent="0.2">
      <c r="B2122" s="19"/>
      <c r="C2122" s="19"/>
      <c r="D2122" s="19"/>
    </row>
    <row r="2123" spans="2:4" x14ac:dyDescent="0.2">
      <c r="B2123" s="19"/>
      <c r="C2123" s="19"/>
      <c r="D2123" s="19"/>
    </row>
    <row r="2124" spans="2:4" x14ac:dyDescent="0.2">
      <c r="B2124" s="19"/>
      <c r="C2124" s="19"/>
      <c r="D2124" s="19"/>
    </row>
    <row r="2125" spans="2:4" x14ac:dyDescent="0.2">
      <c r="B2125" s="19"/>
      <c r="C2125" s="19"/>
      <c r="D2125" s="19"/>
    </row>
    <row r="2126" spans="2:4" x14ac:dyDescent="0.2">
      <c r="B2126" s="19"/>
      <c r="C2126" s="19"/>
      <c r="D2126" s="19"/>
    </row>
    <row r="2127" spans="2:4" x14ac:dyDescent="0.2">
      <c r="B2127" s="19"/>
      <c r="C2127" s="19"/>
      <c r="D2127" s="19"/>
    </row>
    <row r="2128" spans="2:4" x14ac:dyDescent="0.2">
      <c r="B2128" s="19"/>
      <c r="C2128" s="19"/>
      <c r="D2128" s="19"/>
    </row>
    <row r="2129" spans="2:4" x14ac:dyDescent="0.2">
      <c r="B2129" s="19"/>
      <c r="C2129" s="19"/>
      <c r="D2129" s="19"/>
    </row>
    <row r="2130" spans="2:4" x14ac:dyDescent="0.2">
      <c r="B2130" s="19"/>
      <c r="C2130" s="19"/>
      <c r="D2130" s="19"/>
    </row>
    <row r="2131" spans="2:4" x14ac:dyDescent="0.2">
      <c r="B2131" s="19"/>
      <c r="C2131" s="19"/>
      <c r="D2131" s="19"/>
    </row>
    <row r="2132" spans="2:4" x14ac:dyDescent="0.2">
      <c r="B2132" s="19"/>
      <c r="C2132" s="19"/>
      <c r="D2132" s="19"/>
    </row>
    <row r="2133" spans="2:4" x14ac:dyDescent="0.2">
      <c r="B2133" s="19"/>
      <c r="C2133" s="19"/>
      <c r="D2133" s="19"/>
    </row>
    <row r="2134" spans="2:4" x14ac:dyDescent="0.2">
      <c r="B2134" s="19"/>
      <c r="C2134" s="19"/>
      <c r="D2134" s="19"/>
    </row>
    <row r="2135" spans="2:4" x14ac:dyDescent="0.2">
      <c r="B2135" s="19"/>
      <c r="C2135" s="19"/>
      <c r="D2135" s="19"/>
    </row>
    <row r="2136" spans="2:4" x14ac:dyDescent="0.2">
      <c r="B2136" s="19"/>
      <c r="C2136" s="19"/>
      <c r="D2136" s="19"/>
    </row>
    <row r="2137" spans="2:4" x14ac:dyDescent="0.2">
      <c r="B2137" s="19"/>
      <c r="C2137" s="19"/>
      <c r="D2137" s="19"/>
    </row>
    <row r="2138" spans="2:4" x14ac:dyDescent="0.2">
      <c r="B2138" s="19"/>
      <c r="C2138" s="19"/>
      <c r="D2138" s="19"/>
    </row>
    <row r="2139" spans="2:4" x14ac:dyDescent="0.2">
      <c r="B2139" s="19"/>
      <c r="C2139" s="19"/>
      <c r="D2139" s="19"/>
    </row>
    <row r="2140" spans="2:4" x14ac:dyDescent="0.2">
      <c r="B2140" s="19"/>
      <c r="C2140" s="19"/>
      <c r="D2140" s="19"/>
    </row>
    <row r="2141" spans="2:4" x14ac:dyDescent="0.2">
      <c r="B2141" s="19"/>
      <c r="C2141" s="19"/>
      <c r="D2141" s="19"/>
    </row>
    <row r="2142" spans="2:4" x14ac:dyDescent="0.2">
      <c r="B2142" s="19"/>
      <c r="C2142" s="19"/>
      <c r="D2142" s="19"/>
    </row>
    <row r="2143" spans="2:4" x14ac:dyDescent="0.2">
      <c r="B2143" s="19"/>
      <c r="C2143" s="19"/>
      <c r="D2143" s="19"/>
    </row>
    <row r="2144" spans="2:4" x14ac:dyDescent="0.2">
      <c r="B2144" s="19"/>
      <c r="C2144" s="19"/>
      <c r="D2144" s="19"/>
    </row>
    <row r="2145" spans="2:4" x14ac:dyDescent="0.2">
      <c r="B2145" s="19"/>
      <c r="C2145" s="19"/>
      <c r="D2145" s="19"/>
    </row>
    <row r="2146" spans="2:4" x14ac:dyDescent="0.2">
      <c r="B2146" s="19"/>
      <c r="C2146" s="19"/>
      <c r="D2146" s="19"/>
    </row>
    <row r="2147" spans="2:4" x14ac:dyDescent="0.2">
      <c r="B2147" s="19"/>
      <c r="C2147" s="19"/>
      <c r="D2147" s="19"/>
    </row>
    <row r="2148" spans="2:4" x14ac:dyDescent="0.2">
      <c r="B2148" s="19"/>
      <c r="C2148" s="19"/>
      <c r="D2148" s="19"/>
    </row>
    <row r="2149" spans="2:4" x14ac:dyDescent="0.2">
      <c r="B2149" s="19"/>
      <c r="C2149" s="19"/>
      <c r="D2149" s="19"/>
    </row>
    <row r="2150" spans="2:4" x14ac:dyDescent="0.2">
      <c r="B2150" s="19"/>
      <c r="C2150" s="19"/>
      <c r="D2150" s="19"/>
    </row>
    <row r="2151" spans="2:4" x14ac:dyDescent="0.2">
      <c r="B2151" s="19"/>
      <c r="C2151" s="19"/>
      <c r="D2151" s="19"/>
    </row>
    <row r="2152" spans="2:4" x14ac:dyDescent="0.2">
      <c r="B2152" s="19"/>
      <c r="C2152" s="19"/>
      <c r="D2152" s="19"/>
    </row>
    <row r="2153" spans="2:4" x14ac:dyDescent="0.2">
      <c r="B2153" s="19"/>
      <c r="C2153" s="19"/>
      <c r="D2153" s="19"/>
    </row>
    <row r="2154" spans="2:4" x14ac:dyDescent="0.2">
      <c r="B2154" s="19"/>
      <c r="C2154" s="19"/>
      <c r="D2154" s="19"/>
    </row>
    <row r="2155" spans="2:4" x14ac:dyDescent="0.2">
      <c r="B2155" s="19"/>
      <c r="C2155" s="19"/>
      <c r="D2155" s="19"/>
    </row>
    <row r="2156" spans="2:4" x14ac:dyDescent="0.2">
      <c r="B2156" s="19"/>
      <c r="C2156" s="19"/>
      <c r="D2156" s="19"/>
    </row>
    <row r="2157" spans="2:4" x14ac:dyDescent="0.2">
      <c r="B2157" s="19"/>
      <c r="C2157" s="19"/>
      <c r="D2157" s="19"/>
    </row>
    <row r="2158" spans="2:4" x14ac:dyDescent="0.2">
      <c r="B2158" s="19"/>
      <c r="C2158" s="19"/>
      <c r="D2158" s="19"/>
    </row>
    <row r="2159" spans="2:4" x14ac:dyDescent="0.2">
      <c r="B2159" s="19"/>
      <c r="C2159" s="19"/>
      <c r="D2159" s="19"/>
    </row>
    <row r="2160" spans="2:4" x14ac:dyDescent="0.2">
      <c r="B2160" s="19"/>
      <c r="C2160" s="19"/>
      <c r="D2160" s="19"/>
    </row>
    <row r="2161" spans="2:4" x14ac:dyDescent="0.2">
      <c r="B2161" s="19"/>
      <c r="C2161" s="19"/>
      <c r="D2161" s="19"/>
    </row>
    <row r="2162" spans="2:4" x14ac:dyDescent="0.2">
      <c r="B2162" s="19"/>
      <c r="C2162" s="19"/>
      <c r="D2162" s="19"/>
    </row>
    <row r="2163" spans="2:4" x14ac:dyDescent="0.2">
      <c r="B2163" s="19"/>
      <c r="C2163" s="19"/>
      <c r="D2163" s="19"/>
    </row>
    <row r="2164" spans="2:4" x14ac:dyDescent="0.2">
      <c r="B2164" s="19"/>
      <c r="C2164" s="19"/>
      <c r="D2164" s="19"/>
    </row>
    <row r="2165" spans="2:4" x14ac:dyDescent="0.2">
      <c r="B2165" s="19"/>
      <c r="C2165" s="19"/>
      <c r="D2165" s="19"/>
    </row>
    <row r="2166" spans="2:4" x14ac:dyDescent="0.2">
      <c r="B2166" s="19"/>
      <c r="C2166" s="19"/>
      <c r="D2166" s="19"/>
    </row>
    <row r="2167" spans="2:4" x14ac:dyDescent="0.2">
      <c r="B2167" s="19"/>
      <c r="C2167" s="19"/>
      <c r="D2167" s="19"/>
    </row>
    <row r="2168" spans="2:4" x14ac:dyDescent="0.2">
      <c r="B2168" s="19"/>
      <c r="C2168" s="19"/>
      <c r="D2168" s="19"/>
    </row>
    <row r="2169" spans="2:4" x14ac:dyDescent="0.2">
      <c r="B2169" s="19"/>
      <c r="C2169" s="19"/>
      <c r="D2169" s="19"/>
    </row>
    <row r="2170" spans="2:4" x14ac:dyDescent="0.2">
      <c r="B2170" s="19"/>
      <c r="C2170" s="19"/>
      <c r="D2170" s="19"/>
    </row>
    <row r="2171" spans="2:4" x14ac:dyDescent="0.2">
      <c r="B2171" s="19"/>
      <c r="C2171" s="19"/>
      <c r="D2171" s="19"/>
    </row>
    <row r="2172" spans="2:4" x14ac:dyDescent="0.2">
      <c r="B2172" s="19"/>
      <c r="C2172" s="19"/>
      <c r="D2172" s="19"/>
    </row>
    <row r="2173" spans="2:4" x14ac:dyDescent="0.2">
      <c r="B2173" s="19"/>
      <c r="C2173" s="19"/>
      <c r="D2173" s="19"/>
    </row>
    <row r="2174" spans="2:4" x14ac:dyDescent="0.2">
      <c r="B2174" s="19"/>
      <c r="C2174" s="19"/>
      <c r="D2174" s="19"/>
    </row>
    <row r="2175" spans="2:4" x14ac:dyDescent="0.2">
      <c r="B2175" s="19"/>
      <c r="C2175" s="19"/>
      <c r="D2175" s="19"/>
    </row>
    <row r="2176" spans="2:4" x14ac:dyDescent="0.2">
      <c r="B2176" s="19"/>
      <c r="C2176" s="19"/>
      <c r="D2176" s="19"/>
    </row>
    <row r="2177" spans="2:4" x14ac:dyDescent="0.2">
      <c r="B2177" s="19"/>
      <c r="C2177" s="19"/>
      <c r="D2177" s="19"/>
    </row>
    <row r="2178" spans="2:4" x14ac:dyDescent="0.2">
      <c r="B2178" s="19"/>
      <c r="C2178" s="19"/>
      <c r="D2178" s="19"/>
    </row>
    <row r="2179" spans="2:4" x14ac:dyDescent="0.2">
      <c r="B2179" s="19"/>
      <c r="C2179" s="19"/>
      <c r="D2179" s="19"/>
    </row>
    <row r="2180" spans="2:4" x14ac:dyDescent="0.2">
      <c r="B2180" s="19"/>
      <c r="C2180" s="19"/>
      <c r="D2180" s="19"/>
    </row>
    <row r="2181" spans="2:4" x14ac:dyDescent="0.2">
      <c r="B2181" s="19"/>
      <c r="C2181" s="19"/>
      <c r="D2181" s="19"/>
    </row>
    <row r="2182" spans="2:4" x14ac:dyDescent="0.2">
      <c r="B2182" s="19"/>
      <c r="C2182" s="19"/>
      <c r="D2182" s="19"/>
    </row>
    <row r="2183" spans="2:4" x14ac:dyDescent="0.2">
      <c r="B2183" s="19"/>
      <c r="C2183" s="19"/>
      <c r="D2183" s="19"/>
    </row>
    <row r="2184" spans="2:4" x14ac:dyDescent="0.2">
      <c r="B2184" s="19"/>
      <c r="C2184" s="19"/>
      <c r="D2184" s="19"/>
    </row>
    <row r="2185" spans="2:4" x14ac:dyDescent="0.2">
      <c r="B2185" s="19"/>
      <c r="C2185" s="19"/>
      <c r="D2185" s="19"/>
    </row>
    <row r="2186" spans="2:4" x14ac:dyDescent="0.2">
      <c r="B2186" s="19"/>
      <c r="C2186" s="19"/>
      <c r="D2186" s="19"/>
    </row>
    <row r="2187" spans="2:4" x14ac:dyDescent="0.2">
      <c r="B2187" s="19"/>
      <c r="C2187" s="19"/>
      <c r="D2187" s="19"/>
    </row>
    <row r="2188" spans="2:4" x14ac:dyDescent="0.2">
      <c r="B2188" s="19"/>
      <c r="C2188" s="19"/>
      <c r="D2188" s="19"/>
    </row>
    <row r="2189" spans="2:4" x14ac:dyDescent="0.2">
      <c r="B2189" s="19"/>
      <c r="C2189" s="19"/>
      <c r="D2189" s="19"/>
    </row>
    <row r="2190" spans="2:4" x14ac:dyDescent="0.2">
      <c r="B2190" s="19"/>
      <c r="C2190" s="19"/>
      <c r="D2190" s="19"/>
    </row>
    <row r="2191" spans="2:4" x14ac:dyDescent="0.2">
      <c r="B2191" s="19"/>
      <c r="C2191" s="19"/>
      <c r="D2191" s="19"/>
    </row>
    <row r="2192" spans="2:4" x14ac:dyDescent="0.2">
      <c r="B2192" s="19"/>
      <c r="C2192" s="19"/>
      <c r="D2192" s="19"/>
    </row>
    <row r="2193" spans="2:4" x14ac:dyDescent="0.2">
      <c r="B2193" s="19"/>
      <c r="C2193" s="19"/>
      <c r="D2193" s="19"/>
    </row>
    <row r="2194" spans="2:4" x14ac:dyDescent="0.2">
      <c r="B2194" s="19"/>
      <c r="C2194" s="19"/>
      <c r="D2194" s="19"/>
    </row>
    <row r="2195" spans="2:4" x14ac:dyDescent="0.2">
      <c r="B2195" s="19"/>
      <c r="C2195" s="19"/>
      <c r="D2195" s="19"/>
    </row>
    <row r="2196" spans="2:4" x14ac:dyDescent="0.2">
      <c r="B2196" s="19"/>
      <c r="C2196" s="19"/>
      <c r="D2196" s="19"/>
    </row>
    <row r="2197" spans="2:4" x14ac:dyDescent="0.2">
      <c r="B2197" s="19"/>
      <c r="C2197" s="19"/>
      <c r="D2197" s="19"/>
    </row>
    <row r="2198" spans="2:4" x14ac:dyDescent="0.2">
      <c r="B2198" s="19"/>
      <c r="C2198" s="19"/>
      <c r="D2198" s="19"/>
    </row>
    <row r="2199" spans="2:4" x14ac:dyDescent="0.2">
      <c r="B2199" s="19"/>
      <c r="C2199" s="19"/>
      <c r="D2199" s="19"/>
    </row>
    <row r="2200" spans="2:4" x14ac:dyDescent="0.2">
      <c r="B2200" s="19"/>
      <c r="C2200" s="19"/>
      <c r="D2200" s="19"/>
    </row>
    <row r="2201" spans="2:4" x14ac:dyDescent="0.2">
      <c r="B2201" s="19"/>
      <c r="C2201" s="19"/>
      <c r="D2201" s="19"/>
    </row>
    <row r="2202" spans="2:4" x14ac:dyDescent="0.2">
      <c r="B2202" s="19"/>
      <c r="C2202" s="19"/>
      <c r="D2202" s="19"/>
    </row>
    <row r="2203" spans="2:4" x14ac:dyDescent="0.2">
      <c r="B2203" s="19"/>
      <c r="C2203" s="19"/>
      <c r="D2203" s="19"/>
    </row>
    <row r="2204" spans="2:4" x14ac:dyDescent="0.2">
      <c r="B2204" s="19"/>
      <c r="C2204" s="19"/>
      <c r="D2204" s="19"/>
    </row>
    <row r="2205" spans="2:4" x14ac:dyDescent="0.2">
      <c r="B2205" s="19"/>
      <c r="C2205" s="19"/>
      <c r="D2205" s="19"/>
    </row>
    <row r="2206" spans="2:4" x14ac:dyDescent="0.2">
      <c r="B2206" s="19"/>
      <c r="C2206" s="19"/>
      <c r="D2206" s="19"/>
    </row>
    <row r="2207" spans="2:4" x14ac:dyDescent="0.2">
      <c r="B2207" s="19"/>
      <c r="C2207" s="19"/>
      <c r="D2207" s="19"/>
    </row>
    <row r="2208" spans="2:4" x14ac:dyDescent="0.2">
      <c r="B2208" s="19"/>
      <c r="C2208" s="19"/>
      <c r="D2208" s="19"/>
    </row>
    <row r="2209" spans="2:4" x14ac:dyDescent="0.2">
      <c r="B2209" s="19"/>
      <c r="C2209" s="19"/>
      <c r="D2209" s="19"/>
    </row>
    <row r="2210" spans="2:4" x14ac:dyDescent="0.2">
      <c r="B2210" s="19"/>
      <c r="C2210" s="19"/>
      <c r="D2210" s="19"/>
    </row>
    <row r="2211" spans="2:4" x14ac:dyDescent="0.2">
      <c r="B2211" s="19"/>
      <c r="C2211" s="19"/>
      <c r="D2211" s="19"/>
    </row>
    <row r="2212" spans="2:4" x14ac:dyDescent="0.2">
      <c r="B2212" s="19"/>
      <c r="C2212" s="19"/>
      <c r="D2212" s="19"/>
    </row>
    <row r="2213" spans="2:4" x14ac:dyDescent="0.2">
      <c r="B2213" s="19"/>
      <c r="C2213" s="19"/>
      <c r="D2213" s="19"/>
    </row>
    <row r="2214" spans="2:4" x14ac:dyDescent="0.2">
      <c r="B2214" s="19"/>
      <c r="C2214" s="19"/>
      <c r="D2214" s="19"/>
    </row>
    <row r="2215" spans="2:4" x14ac:dyDescent="0.2">
      <c r="B2215" s="19"/>
      <c r="C2215" s="19"/>
      <c r="D2215" s="19"/>
    </row>
    <row r="2216" spans="2:4" x14ac:dyDescent="0.2">
      <c r="B2216" s="19"/>
      <c r="C2216" s="19"/>
      <c r="D2216" s="19"/>
    </row>
    <row r="2217" spans="2:4" x14ac:dyDescent="0.2">
      <c r="B2217" s="19"/>
      <c r="C2217" s="19"/>
      <c r="D2217" s="19"/>
    </row>
    <row r="2218" spans="2:4" x14ac:dyDescent="0.2">
      <c r="B2218" s="19"/>
      <c r="C2218" s="19"/>
      <c r="D2218" s="19"/>
    </row>
    <row r="2219" spans="2:4" x14ac:dyDescent="0.2">
      <c r="B2219" s="19"/>
      <c r="C2219" s="19"/>
      <c r="D2219" s="19"/>
    </row>
    <row r="2220" spans="2:4" x14ac:dyDescent="0.2">
      <c r="B2220" s="19"/>
      <c r="C2220" s="19"/>
      <c r="D2220" s="19"/>
    </row>
    <row r="2221" spans="2:4" x14ac:dyDescent="0.2">
      <c r="B2221" s="19"/>
      <c r="C2221" s="19"/>
      <c r="D2221" s="19"/>
    </row>
    <row r="2222" spans="2:4" x14ac:dyDescent="0.2">
      <c r="B2222" s="19"/>
      <c r="C2222" s="19"/>
      <c r="D2222" s="19"/>
    </row>
    <row r="2223" spans="2:4" x14ac:dyDescent="0.2">
      <c r="B2223" s="19"/>
      <c r="C2223" s="19"/>
      <c r="D2223" s="19"/>
    </row>
    <row r="2224" spans="2:4" x14ac:dyDescent="0.2">
      <c r="B2224" s="19"/>
      <c r="C2224" s="19"/>
      <c r="D2224" s="19"/>
    </row>
    <row r="2225" spans="2:4" x14ac:dyDescent="0.2">
      <c r="B2225" s="19"/>
      <c r="C2225" s="19"/>
      <c r="D2225" s="19"/>
    </row>
    <row r="2226" spans="2:4" x14ac:dyDescent="0.2">
      <c r="B2226" s="19"/>
      <c r="C2226" s="19"/>
      <c r="D2226" s="19"/>
    </row>
    <row r="2227" spans="2:4" x14ac:dyDescent="0.2">
      <c r="B2227" s="19"/>
      <c r="C2227" s="19"/>
      <c r="D2227" s="19"/>
    </row>
    <row r="2228" spans="2:4" x14ac:dyDescent="0.2">
      <c r="B2228" s="19"/>
      <c r="C2228" s="19"/>
      <c r="D2228" s="19"/>
    </row>
    <row r="2229" spans="2:4" x14ac:dyDescent="0.2">
      <c r="B2229" s="19"/>
      <c r="C2229" s="19"/>
      <c r="D2229" s="19"/>
    </row>
    <row r="2230" spans="2:4" x14ac:dyDescent="0.2">
      <c r="B2230" s="19"/>
      <c r="C2230" s="19"/>
      <c r="D2230" s="19"/>
    </row>
    <row r="2231" spans="2:4" x14ac:dyDescent="0.2">
      <c r="B2231" s="19"/>
      <c r="C2231" s="19"/>
      <c r="D2231" s="19"/>
    </row>
    <row r="2232" spans="2:4" x14ac:dyDescent="0.2">
      <c r="B2232" s="19"/>
      <c r="C2232" s="19"/>
      <c r="D2232" s="19"/>
    </row>
    <row r="2233" spans="2:4" x14ac:dyDescent="0.2">
      <c r="B2233" s="19"/>
      <c r="C2233" s="19"/>
      <c r="D2233" s="19"/>
    </row>
    <row r="2234" spans="2:4" x14ac:dyDescent="0.2">
      <c r="B2234" s="19"/>
      <c r="C2234" s="19"/>
      <c r="D2234" s="19"/>
    </row>
    <row r="2235" spans="2:4" x14ac:dyDescent="0.2">
      <c r="B2235" s="19"/>
      <c r="C2235" s="19"/>
      <c r="D2235" s="19"/>
    </row>
    <row r="2236" spans="2:4" x14ac:dyDescent="0.2">
      <c r="B2236" s="19"/>
      <c r="C2236" s="19"/>
      <c r="D2236" s="19"/>
    </row>
    <row r="2237" spans="2:4" x14ac:dyDescent="0.2">
      <c r="B2237" s="19"/>
      <c r="C2237" s="19"/>
      <c r="D2237" s="19"/>
    </row>
    <row r="2238" spans="2:4" x14ac:dyDescent="0.2">
      <c r="B2238" s="19"/>
      <c r="C2238" s="19"/>
      <c r="D2238" s="19"/>
    </row>
    <row r="2239" spans="2:4" x14ac:dyDescent="0.2">
      <c r="B2239" s="19"/>
      <c r="C2239" s="19"/>
      <c r="D2239" s="19"/>
    </row>
    <row r="2240" spans="2:4" x14ac:dyDescent="0.2">
      <c r="B2240" s="19"/>
      <c r="C2240" s="19"/>
      <c r="D2240" s="19"/>
    </row>
    <row r="2241" spans="2:4" x14ac:dyDescent="0.2">
      <c r="B2241" s="19"/>
      <c r="C2241" s="19"/>
      <c r="D2241" s="19"/>
    </row>
    <row r="2242" spans="2:4" x14ac:dyDescent="0.2">
      <c r="B2242" s="19"/>
      <c r="C2242" s="19"/>
      <c r="D2242" s="19"/>
    </row>
    <row r="2243" spans="2:4" x14ac:dyDescent="0.2">
      <c r="B2243" s="19"/>
      <c r="C2243" s="19"/>
      <c r="D2243" s="19"/>
    </row>
    <row r="2244" spans="2:4" x14ac:dyDescent="0.2">
      <c r="B2244" s="19"/>
      <c r="C2244" s="19"/>
      <c r="D2244" s="19"/>
    </row>
    <row r="2245" spans="2:4" x14ac:dyDescent="0.2">
      <c r="B2245" s="19"/>
      <c r="C2245" s="19"/>
      <c r="D2245" s="19"/>
    </row>
    <row r="2246" spans="2:4" x14ac:dyDescent="0.2">
      <c r="B2246" s="19"/>
      <c r="C2246" s="19"/>
      <c r="D2246" s="19"/>
    </row>
    <row r="2247" spans="2:4" x14ac:dyDescent="0.2">
      <c r="B2247" s="19"/>
      <c r="C2247" s="19"/>
      <c r="D2247" s="19"/>
    </row>
    <row r="2248" spans="2:4" x14ac:dyDescent="0.2">
      <c r="B2248" s="19"/>
      <c r="C2248" s="19"/>
      <c r="D2248" s="19"/>
    </row>
    <row r="2249" spans="2:4" x14ac:dyDescent="0.2">
      <c r="B2249" s="19"/>
      <c r="C2249" s="19"/>
      <c r="D2249" s="19"/>
    </row>
    <row r="2250" spans="2:4" x14ac:dyDescent="0.2">
      <c r="B2250" s="19"/>
      <c r="C2250" s="19"/>
      <c r="D2250" s="19"/>
    </row>
    <row r="2251" spans="2:4" x14ac:dyDescent="0.2">
      <c r="B2251" s="19"/>
      <c r="C2251" s="19"/>
      <c r="D2251" s="19"/>
    </row>
    <row r="2252" spans="2:4" x14ac:dyDescent="0.2">
      <c r="B2252" s="19"/>
      <c r="C2252" s="19"/>
      <c r="D2252" s="19"/>
    </row>
    <row r="2253" spans="2:4" x14ac:dyDescent="0.2">
      <c r="B2253" s="19"/>
      <c r="C2253" s="19"/>
      <c r="D2253" s="19"/>
    </row>
    <row r="2254" spans="2:4" x14ac:dyDescent="0.2">
      <c r="B2254" s="19"/>
      <c r="C2254" s="19"/>
      <c r="D2254" s="19"/>
    </row>
    <row r="2255" spans="2:4" x14ac:dyDescent="0.2">
      <c r="B2255" s="19"/>
      <c r="C2255" s="19"/>
      <c r="D2255" s="19"/>
    </row>
    <row r="2256" spans="2:4" x14ac:dyDescent="0.2">
      <c r="B2256" s="19"/>
      <c r="C2256" s="19"/>
      <c r="D2256" s="19"/>
    </row>
    <row r="2257" spans="2:4" x14ac:dyDescent="0.2">
      <c r="B2257" s="19"/>
      <c r="C2257" s="19"/>
      <c r="D2257" s="19"/>
    </row>
    <row r="2258" spans="2:4" x14ac:dyDescent="0.2">
      <c r="B2258" s="19"/>
      <c r="C2258" s="19"/>
      <c r="D2258" s="19"/>
    </row>
    <row r="2259" spans="2:4" x14ac:dyDescent="0.2">
      <c r="B2259" s="19"/>
      <c r="C2259" s="19"/>
      <c r="D2259" s="19"/>
    </row>
    <row r="2260" spans="2:4" x14ac:dyDescent="0.2">
      <c r="B2260" s="19"/>
      <c r="C2260" s="19"/>
      <c r="D2260" s="19"/>
    </row>
    <row r="2261" spans="2:4" x14ac:dyDescent="0.2">
      <c r="B2261" s="19"/>
      <c r="C2261" s="19"/>
      <c r="D2261" s="19"/>
    </row>
    <row r="2262" spans="2:4" x14ac:dyDescent="0.2">
      <c r="B2262" s="19"/>
      <c r="C2262" s="19"/>
      <c r="D2262" s="19"/>
    </row>
    <row r="2263" spans="2:4" x14ac:dyDescent="0.2">
      <c r="B2263" s="19"/>
      <c r="C2263" s="19"/>
      <c r="D2263" s="19"/>
    </row>
    <row r="2264" spans="2:4" x14ac:dyDescent="0.2">
      <c r="B2264" s="19"/>
      <c r="C2264" s="19"/>
      <c r="D2264" s="19"/>
    </row>
    <row r="2265" spans="2:4" x14ac:dyDescent="0.2">
      <c r="B2265" s="19"/>
      <c r="C2265" s="19"/>
      <c r="D2265" s="19"/>
    </row>
    <row r="2266" spans="2:4" x14ac:dyDescent="0.2">
      <c r="B2266" s="19"/>
      <c r="C2266" s="19"/>
      <c r="D2266" s="19"/>
    </row>
    <row r="2267" spans="2:4" x14ac:dyDescent="0.2">
      <c r="B2267" s="19"/>
      <c r="C2267" s="19"/>
      <c r="D2267" s="19"/>
    </row>
    <row r="2268" spans="2:4" x14ac:dyDescent="0.2">
      <c r="B2268" s="19"/>
      <c r="C2268" s="19"/>
      <c r="D2268" s="19"/>
    </row>
    <row r="2269" spans="2:4" x14ac:dyDescent="0.2">
      <c r="B2269" s="19"/>
      <c r="C2269" s="19"/>
      <c r="D2269" s="19"/>
    </row>
    <row r="2270" spans="2:4" x14ac:dyDescent="0.2">
      <c r="B2270" s="19"/>
      <c r="C2270" s="19"/>
      <c r="D2270" s="19"/>
    </row>
    <row r="2271" spans="2:4" x14ac:dyDescent="0.2">
      <c r="B2271" s="19"/>
      <c r="C2271" s="19"/>
      <c r="D2271" s="19"/>
    </row>
    <row r="2272" spans="2:4" x14ac:dyDescent="0.2">
      <c r="B2272" s="19"/>
      <c r="C2272" s="19"/>
      <c r="D2272" s="19"/>
    </row>
    <row r="2273" spans="2:4" x14ac:dyDescent="0.2">
      <c r="B2273" s="19"/>
      <c r="C2273" s="19"/>
      <c r="D2273" s="19"/>
    </row>
    <row r="2274" spans="2:4" x14ac:dyDescent="0.2">
      <c r="B2274" s="19"/>
      <c r="C2274" s="19"/>
      <c r="D2274" s="19"/>
    </row>
    <row r="2275" spans="2:4" x14ac:dyDescent="0.2">
      <c r="B2275" s="19"/>
      <c r="C2275" s="19"/>
      <c r="D2275" s="19"/>
    </row>
    <row r="2276" spans="2:4" x14ac:dyDescent="0.2">
      <c r="B2276" s="19"/>
      <c r="C2276" s="19"/>
      <c r="D2276" s="19"/>
    </row>
    <row r="2277" spans="2:4" x14ac:dyDescent="0.2">
      <c r="B2277" s="19"/>
      <c r="C2277" s="19"/>
      <c r="D2277" s="19"/>
    </row>
    <row r="2278" spans="2:4" x14ac:dyDescent="0.2">
      <c r="B2278" s="19"/>
      <c r="C2278" s="19"/>
      <c r="D2278" s="19"/>
    </row>
    <row r="2279" spans="2:4" x14ac:dyDescent="0.2">
      <c r="B2279" s="19"/>
      <c r="C2279" s="19"/>
      <c r="D2279" s="19"/>
    </row>
    <row r="2280" spans="2:4" x14ac:dyDescent="0.2">
      <c r="B2280" s="19"/>
      <c r="C2280" s="19"/>
      <c r="D2280" s="19"/>
    </row>
    <row r="2281" spans="2:4" x14ac:dyDescent="0.2">
      <c r="B2281" s="19"/>
      <c r="C2281" s="19"/>
      <c r="D2281" s="19"/>
    </row>
    <row r="2282" spans="2:4" x14ac:dyDescent="0.2">
      <c r="B2282" s="19"/>
      <c r="C2282" s="19"/>
      <c r="D2282" s="19"/>
    </row>
    <row r="2283" spans="2:4" x14ac:dyDescent="0.2">
      <c r="B2283" s="19"/>
      <c r="C2283" s="19"/>
      <c r="D2283" s="19"/>
    </row>
    <row r="2284" spans="2:4" x14ac:dyDescent="0.2">
      <c r="B2284" s="19"/>
      <c r="C2284" s="19"/>
      <c r="D2284" s="19"/>
    </row>
    <row r="2285" spans="2:4" x14ac:dyDescent="0.2">
      <c r="B2285" s="19"/>
      <c r="C2285" s="19"/>
      <c r="D2285" s="19"/>
    </row>
    <row r="2286" spans="2:4" x14ac:dyDescent="0.2">
      <c r="B2286" s="19"/>
      <c r="C2286" s="19"/>
      <c r="D2286" s="19"/>
    </row>
    <row r="2287" spans="2:4" x14ac:dyDescent="0.2">
      <c r="B2287" s="19"/>
      <c r="C2287" s="19"/>
      <c r="D2287" s="19"/>
    </row>
    <row r="2288" spans="2:4" x14ac:dyDescent="0.2">
      <c r="B2288" s="19"/>
      <c r="C2288" s="19"/>
      <c r="D2288" s="19"/>
    </row>
    <row r="2289" spans="2:4" x14ac:dyDescent="0.2">
      <c r="B2289" s="19"/>
      <c r="C2289" s="19"/>
      <c r="D2289" s="19"/>
    </row>
    <row r="2290" spans="2:4" x14ac:dyDescent="0.2">
      <c r="B2290" s="19"/>
      <c r="C2290" s="19"/>
      <c r="D2290" s="19"/>
    </row>
    <row r="2291" spans="2:4" x14ac:dyDescent="0.2">
      <c r="B2291" s="19"/>
      <c r="C2291" s="19"/>
      <c r="D2291" s="19"/>
    </row>
    <row r="2292" spans="2:4" x14ac:dyDescent="0.2">
      <c r="B2292" s="19"/>
      <c r="C2292" s="19"/>
      <c r="D2292" s="19"/>
    </row>
    <row r="2293" spans="2:4" x14ac:dyDescent="0.2">
      <c r="B2293" s="19"/>
      <c r="C2293" s="19"/>
      <c r="D2293" s="19"/>
    </row>
    <row r="2294" spans="2:4" x14ac:dyDescent="0.2">
      <c r="B2294" s="19"/>
      <c r="C2294" s="19"/>
      <c r="D2294" s="19"/>
    </row>
    <row r="2295" spans="2:4" x14ac:dyDescent="0.2">
      <c r="B2295" s="19"/>
      <c r="C2295" s="19"/>
      <c r="D2295" s="19"/>
    </row>
    <row r="2296" spans="2:4" x14ac:dyDescent="0.2">
      <c r="B2296" s="19"/>
      <c r="C2296" s="19"/>
      <c r="D2296" s="19"/>
    </row>
    <row r="2297" spans="2:4" x14ac:dyDescent="0.2">
      <c r="B2297" s="19"/>
      <c r="C2297" s="19"/>
      <c r="D2297" s="19"/>
    </row>
    <row r="2298" spans="2:4" x14ac:dyDescent="0.2">
      <c r="B2298" s="19"/>
      <c r="C2298" s="19"/>
      <c r="D2298" s="19"/>
    </row>
    <row r="2299" spans="2:4" x14ac:dyDescent="0.2">
      <c r="B2299" s="19"/>
      <c r="C2299" s="19"/>
      <c r="D2299" s="19"/>
    </row>
    <row r="2300" spans="2:4" x14ac:dyDescent="0.2">
      <c r="B2300" s="19"/>
      <c r="C2300" s="19"/>
      <c r="D2300" s="19"/>
    </row>
    <row r="2301" spans="2:4" x14ac:dyDescent="0.2">
      <c r="B2301" s="19"/>
      <c r="C2301" s="19"/>
      <c r="D2301" s="19"/>
    </row>
    <row r="2302" spans="2:4" x14ac:dyDescent="0.2">
      <c r="B2302" s="19"/>
      <c r="C2302" s="19"/>
      <c r="D2302" s="19"/>
    </row>
    <row r="2303" spans="2:4" x14ac:dyDescent="0.2">
      <c r="B2303" s="19"/>
      <c r="C2303" s="19"/>
      <c r="D2303" s="19"/>
    </row>
    <row r="2304" spans="2:4" x14ac:dyDescent="0.2">
      <c r="B2304" s="19"/>
      <c r="C2304" s="19"/>
      <c r="D2304" s="19"/>
    </row>
    <row r="2305" spans="2:4" x14ac:dyDescent="0.2">
      <c r="B2305" s="19"/>
      <c r="C2305" s="19"/>
      <c r="D2305" s="19"/>
    </row>
    <row r="2306" spans="2:4" x14ac:dyDescent="0.2">
      <c r="B2306" s="19"/>
      <c r="C2306" s="19"/>
      <c r="D2306" s="19"/>
    </row>
    <row r="2307" spans="2:4" x14ac:dyDescent="0.2">
      <c r="B2307" s="19"/>
      <c r="C2307" s="19"/>
      <c r="D2307" s="19"/>
    </row>
    <row r="2308" spans="2:4" x14ac:dyDescent="0.2">
      <c r="B2308" s="19"/>
      <c r="C2308" s="19"/>
      <c r="D2308" s="19"/>
    </row>
    <row r="2309" spans="2:4" x14ac:dyDescent="0.2">
      <c r="B2309" s="19"/>
      <c r="C2309" s="19"/>
      <c r="D2309" s="19"/>
    </row>
    <row r="2310" spans="2:4" x14ac:dyDescent="0.2">
      <c r="B2310" s="19"/>
      <c r="C2310" s="19"/>
      <c r="D2310" s="19"/>
    </row>
    <row r="2311" spans="2:4" x14ac:dyDescent="0.2">
      <c r="B2311" s="19"/>
      <c r="C2311" s="19"/>
      <c r="D2311" s="19"/>
    </row>
    <row r="2312" spans="2:4" x14ac:dyDescent="0.2">
      <c r="B2312" s="19"/>
      <c r="C2312" s="19"/>
      <c r="D2312" s="19"/>
    </row>
    <row r="2313" spans="2:4" x14ac:dyDescent="0.2">
      <c r="B2313" s="19"/>
      <c r="C2313" s="19"/>
      <c r="D2313" s="19"/>
    </row>
    <row r="2314" spans="2:4" x14ac:dyDescent="0.2">
      <c r="B2314" s="19"/>
      <c r="C2314" s="19"/>
      <c r="D2314" s="19"/>
    </row>
    <row r="2315" spans="2:4" x14ac:dyDescent="0.2">
      <c r="B2315" s="19"/>
      <c r="C2315" s="19"/>
      <c r="D2315" s="19"/>
    </row>
    <row r="2316" spans="2:4" x14ac:dyDescent="0.2">
      <c r="B2316" s="19"/>
      <c r="C2316" s="19"/>
      <c r="D2316" s="19"/>
    </row>
    <row r="2317" spans="2:4" x14ac:dyDescent="0.2">
      <c r="B2317" s="19"/>
      <c r="C2317" s="19"/>
      <c r="D2317" s="19"/>
    </row>
    <row r="2318" spans="2:4" x14ac:dyDescent="0.2">
      <c r="B2318" s="19"/>
      <c r="C2318" s="19"/>
      <c r="D2318" s="19"/>
    </row>
    <row r="2319" spans="2:4" x14ac:dyDescent="0.2">
      <c r="B2319" s="19"/>
      <c r="C2319" s="19"/>
      <c r="D2319" s="19"/>
    </row>
    <row r="2320" spans="2:4" x14ac:dyDescent="0.2">
      <c r="B2320" s="19"/>
      <c r="C2320" s="19"/>
      <c r="D2320" s="19"/>
    </row>
    <row r="2321" spans="2:4" x14ac:dyDescent="0.2">
      <c r="B2321" s="19"/>
      <c r="C2321" s="19"/>
      <c r="D2321" s="19"/>
    </row>
    <row r="2322" spans="2:4" x14ac:dyDescent="0.2">
      <c r="B2322" s="19"/>
      <c r="C2322" s="19"/>
      <c r="D2322" s="19"/>
    </row>
    <row r="2323" spans="2:4" x14ac:dyDescent="0.2">
      <c r="B2323" s="19"/>
      <c r="C2323" s="19"/>
      <c r="D2323" s="19"/>
    </row>
    <row r="2324" spans="2:4" x14ac:dyDescent="0.2">
      <c r="B2324" s="19"/>
      <c r="C2324" s="19"/>
      <c r="D2324" s="19"/>
    </row>
    <row r="2325" spans="2:4" x14ac:dyDescent="0.2">
      <c r="B2325" s="19"/>
      <c r="C2325" s="19"/>
      <c r="D2325" s="19"/>
    </row>
    <row r="2326" spans="2:4" x14ac:dyDescent="0.2">
      <c r="B2326" s="19"/>
      <c r="C2326" s="19"/>
      <c r="D2326" s="19"/>
    </row>
    <row r="2327" spans="2:4" x14ac:dyDescent="0.2">
      <c r="B2327" s="19"/>
      <c r="C2327" s="19"/>
      <c r="D2327" s="19"/>
    </row>
    <row r="2328" spans="2:4" x14ac:dyDescent="0.2">
      <c r="B2328" s="19"/>
      <c r="C2328" s="19"/>
      <c r="D2328" s="19"/>
    </row>
    <row r="2329" spans="2:4" x14ac:dyDescent="0.2">
      <c r="B2329" s="19"/>
      <c r="C2329" s="19"/>
      <c r="D2329" s="19"/>
    </row>
    <row r="2330" spans="2:4" x14ac:dyDescent="0.2">
      <c r="B2330" s="19"/>
      <c r="C2330" s="19"/>
      <c r="D2330" s="19"/>
    </row>
    <row r="2331" spans="2:4" x14ac:dyDescent="0.2">
      <c r="B2331" s="19"/>
      <c r="C2331" s="19"/>
      <c r="D2331" s="19"/>
    </row>
    <row r="2332" spans="2:4" x14ac:dyDescent="0.2">
      <c r="B2332" s="19"/>
      <c r="C2332" s="19"/>
      <c r="D2332" s="19"/>
    </row>
    <row r="2333" spans="2:4" x14ac:dyDescent="0.2">
      <c r="B2333" s="19"/>
      <c r="C2333" s="19"/>
      <c r="D2333" s="19"/>
    </row>
    <row r="2334" spans="2:4" x14ac:dyDescent="0.2">
      <c r="B2334" s="19"/>
      <c r="C2334" s="19"/>
      <c r="D2334" s="19"/>
    </row>
    <row r="2335" spans="2:4" x14ac:dyDescent="0.2">
      <c r="B2335" s="19"/>
      <c r="C2335" s="19"/>
      <c r="D2335" s="19"/>
    </row>
    <row r="2336" spans="2:4" x14ac:dyDescent="0.2">
      <c r="B2336" s="19"/>
      <c r="C2336" s="19"/>
      <c r="D2336" s="19"/>
    </row>
    <row r="2337" spans="2:4" x14ac:dyDescent="0.2">
      <c r="B2337" s="19"/>
      <c r="C2337" s="19"/>
      <c r="D2337" s="19"/>
    </row>
    <row r="2338" spans="2:4" x14ac:dyDescent="0.2">
      <c r="B2338" s="19"/>
      <c r="C2338" s="19"/>
      <c r="D2338" s="19"/>
    </row>
    <row r="2339" spans="2:4" x14ac:dyDescent="0.2">
      <c r="B2339" s="19"/>
      <c r="C2339" s="19"/>
      <c r="D2339" s="19"/>
    </row>
    <row r="2340" spans="2:4" x14ac:dyDescent="0.2">
      <c r="B2340" s="19"/>
      <c r="C2340" s="19"/>
      <c r="D2340" s="19"/>
    </row>
    <row r="2341" spans="2:4" x14ac:dyDescent="0.2">
      <c r="B2341" s="19"/>
      <c r="C2341" s="19"/>
      <c r="D2341" s="19"/>
    </row>
    <row r="2342" spans="2:4" x14ac:dyDescent="0.2">
      <c r="B2342" s="19"/>
      <c r="C2342" s="19"/>
      <c r="D2342" s="19"/>
    </row>
    <row r="2343" spans="2:4" x14ac:dyDescent="0.2">
      <c r="B2343" s="19"/>
      <c r="C2343" s="19"/>
      <c r="D2343" s="19"/>
    </row>
    <row r="2344" spans="2:4" x14ac:dyDescent="0.2">
      <c r="B2344" s="19"/>
      <c r="C2344" s="19"/>
      <c r="D2344" s="19"/>
    </row>
    <row r="2345" spans="2:4" x14ac:dyDescent="0.2">
      <c r="B2345" s="19"/>
      <c r="C2345" s="19"/>
      <c r="D2345" s="19"/>
    </row>
    <row r="2346" spans="2:4" x14ac:dyDescent="0.2">
      <c r="B2346" s="19"/>
      <c r="C2346" s="19"/>
      <c r="D2346" s="19"/>
    </row>
    <row r="2347" spans="2:4" x14ac:dyDescent="0.2">
      <c r="B2347" s="19"/>
      <c r="C2347" s="19"/>
      <c r="D2347" s="19"/>
    </row>
    <row r="2348" spans="2:4" x14ac:dyDescent="0.2">
      <c r="B2348" s="19"/>
      <c r="C2348" s="19"/>
      <c r="D2348" s="19"/>
    </row>
    <row r="2349" spans="2:4" x14ac:dyDescent="0.2">
      <c r="B2349" s="19"/>
      <c r="C2349" s="19"/>
      <c r="D2349" s="19"/>
    </row>
    <row r="2350" spans="2:4" x14ac:dyDescent="0.2">
      <c r="B2350" s="19"/>
      <c r="C2350" s="19"/>
      <c r="D2350" s="19"/>
    </row>
    <row r="2351" spans="2:4" x14ac:dyDescent="0.2">
      <c r="B2351" s="19"/>
      <c r="C2351" s="19"/>
      <c r="D2351" s="19"/>
    </row>
    <row r="2352" spans="2:4" x14ac:dyDescent="0.2">
      <c r="B2352" s="19"/>
      <c r="C2352" s="19"/>
      <c r="D2352" s="19"/>
    </row>
    <row r="2353" spans="2:4" x14ac:dyDescent="0.2">
      <c r="B2353" s="19"/>
      <c r="C2353" s="19"/>
      <c r="D2353" s="19"/>
    </row>
    <row r="2354" spans="2:4" x14ac:dyDescent="0.2">
      <c r="B2354" s="19"/>
      <c r="C2354" s="19"/>
      <c r="D2354" s="19"/>
    </row>
    <row r="2355" spans="2:4" x14ac:dyDescent="0.2">
      <c r="B2355" s="19"/>
      <c r="C2355" s="19"/>
      <c r="D2355" s="19"/>
    </row>
    <row r="2356" spans="2:4" x14ac:dyDescent="0.2">
      <c r="B2356" s="19"/>
      <c r="C2356" s="19"/>
      <c r="D2356" s="19"/>
    </row>
    <row r="2357" spans="2:4" x14ac:dyDescent="0.2">
      <c r="B2357" s="19"/>
      <c r="C2357" s="19"/>
      <c r="D2357" s="19"/>
    </row>
    <row r="2358" spans="2:4" x14ac:dyDescent="0.2">
      <c r="B2358" s="19"/>
      <c r="C2358" s="19"/>
      <c r="D2358" s="19"/>
    </row>
    <row r="2359" spans="2:4" x14ac:dyDescent="0.2">
      <c r="B2359" s="19"/>
      <c r="C2359" s="19"/>
      <c r="D2359" s="19"/>
    </row>
    <row r="2360" spans="2:4" x14ac:dyDescent="0.2">
      <c r="B2360" s="19"/>
      <c r="C2360" s="19"/>
      <c r="D2360" s="19"/>
    </row>
    <row r="2361" spans="2:4" x14ac:dyDescent="0.2">
      <c r="B2361" s="19"/>
      <c r="C2361" s="19"/>
      <c r="D2361" s="19"/>
    </row>
    <row r="2362" spans="2:4" x14ac:dyDescent="0.2">
      <c r="B2362" s="19"/>
      <c r="C2362" s="19"/>
      <c r="D2362" s="19"/>
    </row>
    <row r="2363" spans="2:4" x14ac:dyDescent="0.2">
      <c r="B2363" s="19"/>
      <c r="C2363" s="19"/>
      <c r="D2363" s="19"/>
    </row>
    <row r="2364" spans="2:4" x14ac:dyDescent="0.2">
      <c r="B2364" s="19"/>
      <c r="C2364" s="19"/>
      <c r="D2364" s="19"/>
    </row>
    <row r="2365" spans="2:4" x14ac:dyDescent="0.2">
      <c r="B2365" s="19"/>
      <c r="C2365" s="19"/>
      <c r="D2365" s="19"/>
    </row>
    <row r="2366" spans="2:4" x14ac:dyDescent="0.2">
      <c r="B2366" s="19"/>
      <c r="C2366" s="19"/>
      <c r="D2366" s="19"/>
    </row>
    <row r="2367" spans="2:4" x14ac:dyDescent="0.2">
      <c r="B2367" s="19"/>
      <c r="C2367" s="19"/>
      <c r="D2367" s="19"/>
    </row>
    <row r="2368" spans="2:4" x14ac:dyDescent="0.2">
      <c r="B2368" s="19"/>
      <c r="C2368" s="19"/>
      <c r="D2368" s="19"/>
    </row>
    <row r="2369" spans="2:4" x14ac:dyDescent="0.2">
      <c r="B2369" s="19"/>
      <c r="C2369" s="19"/>
      <c r="D2369" s="19"/>
    </row>
    <row r="2370" spans="2:4" x14ac:dyDescent="0.2">
      <c r="B2370" s="19"/>
      <c r="C2370" s="19"/>
      <c r="D2370" s="19"/>
    </row>
    <row r="2371" spans="2:4" x14ac:dyDescent="0.2">
      <c r="B2371" s="19"/>
      <c r="C2371" s="19"/>
      <c r="D2371" s="19"/>
    </row>
    <row r="2372" spans="2:4" x14ac:dyDescent="0.2">
      <c r="B2372" s="19"/>
      <c r="C2372" s="19"/>
      <c r="D2372" s="19"/>
    </row>
    <row r="2373" spans="2:4" x14ac:dyDescent="0.2">
      <c r="B2373" s="19"/>
      <c r="C2373" s="19"/>
      <c r="D2373" s="19"/>
    </row>
    <row r="2374" spans="2:4" x14ac:dyDescent="0.2">
      <c r="B2374" s="19"/>
      <c r="C2374" s="19"/>
      <c r="D2374" s="19"/>
    </row>
    <row r="2375" spans="2:4" x14ac:dyDescent="0.2">
      <c r="B2375" s="19"/>
      <c r="C2375" s="19"/>
      <c r="D2375" s="19"/>
    </row>
    <row r="2376" spans="2:4" x14ac:dyDescent="0.2">
      <c r="B2376" s="19"/>
      <c r="C2376" s="19"/>
      <c r="D2376" s="19"/>
    </row>
    <row r="2377" spans="2:4" x14ac:dyDescent="0.2">
      <c r="B2377" s="19"/>
      <c r="C2377" s="19"/>
      <c r="D2377" s="19"/>
    </row>
    <row r="2378" spans="2:4" x14ac:dyDescent="0.2">
      <c r="B2378" s="19"/>
      <c r="C2378" s="19"/>
      <c r="D2378" s="19"/>
    </row>
    <row r="2379" spans="2:4" x14ac:dyDescent="0.2">
      <c r="B2379" s="19"/>
      <c r="C2379" s="19"/>
      <c r="D2379" s="19"/>
    </row>
    <row r="2380" spans="2:4" x14ac:dyDescent="0.2">
      <c r="B2380" s="19"/>
      <c r="C2380" s="19"/>
      <c r="D2380" s="19"/>
    </row>
    <row r="2381" spans="2:4" x14ac:dyDescent="0.2">
      <c r="B2381" s="19"/>
      <c r="C2381" s="19"/>
      <c r="D2381" s="19"/>
    </row>
    <row r="2382" spans="2:4" x14ac:dyDescent="0.2">
      <c r="B2382" s="19"/>
      <c r="C2382" s="19"/>
      <c r="D2382" s="19"/>
    </row>
    <row r="2383" spans="2:4" x14ac:dyDescent="0.2">
      <c r="B2383" s="19"/>
      <c r="C2383" s="19"/>
      <c r="D2383" s="19"/>
    </row>
    <row r="2384" spans="2:4" x14ac:dyDescent="0.2">
      <c r="B2384" s="19"/>
      <c r="C2384" s="19"/>
      <c r="D2384" s="19"/>
    </row>
    <row r="2385" spans="2:4" x14ac:dyDescent="0.2">
      <c r="B2385" s="19"/>
      <c r="C2385" s="19"/>
      <c r="D2385" s="19"/>
    </row>
    <row r="2386" spans="2:4" x14ac:dyDescent="0.2">
      <c r="B2386" s="19"/>
      <c r="C2386" s="19"/>
      <c r="D2386" s="19"/>
    </row>
    <row r="2387" spans="2:4" x14ac:dyDescent="0.2">
      <c r="B2387" s="19"/>
      <c r="C2387" s="19"/>
      <c r="D2387" s="19"/>
    </row>
    <row r="2388" spans="2:4" x14ac:dyDescent="0.2">
      <c r="B2388" s="19"/>
      <c r="C2388" s="19"/>
      <c r="D2388" s="19"/>
    </row>
    <row r="2389" spans="2:4" x14ac:dyDescent="0.2">
      <c r="B2389" s="19"/>
      <c r="C2389" s="19"/>
      <c r="D2389" s="19"/>
    </row>
    <row r="2390" spans="2:4" x14ac:dyDescent="0.2">
      <c r="B2390" s="19"/>
      <c r="C2390" s="19"/>
      <c r="D2390" s="19"/>
    </row>
    <row r="2391" spans="2:4" x14ac:dyDescent="0.2">
      <c r="B2391" s="19"/>
      <c r="C2391" s="19"/>
      <c r="D2391" s="19"/>
    </row>
    <row r="2392" spans="2:4" x14ac:dyDescent="0.2">
      <c r="B2392" s="19"/>
      <c r="C2392" s="19"/>
      <c r="D2392" s="19"/>
    </row>
    <row r="2393" spans="2:4" x14ac:dyDescent="0.2">
      <c r="B2393" s="19"/>
      <c r="C2393" s="19"/>
      <c r="D2393" s="19"/>
    </row>
    <row r="2394" spans="2:4" x14ac:dyDescent="0.2">
      <c r="B2394" s="19"/>
      <c r="C2394" s="19"/>
      <c r="D2394" s="19"/>
    </row>
    <row r="2395" spans="2:4" x14ac:dyDescent="0.2">
      <c r="B2395" s="19"/>
      <c r="C2395" s="19"/>
      <c r="D2395" s="19"/>
    </row>
    <row r="2396" spans="2:4" x14ac:dyDescent="0.2">
      <c r="B2396" s="19"/>
      <c r="C2396" s="19"/>
      <c r="D2396" s="19"/>
    </row>
    <row r="2397" spans="2:4" x14ac:dyDescent="0.2">
      <c r="B2397" s="19"/>
      <c r="C2397" s="19"/>
      <c r="D2397" s="19"/>
    </row>
    <row r="2398" spans="2:4" x14ac:dyDescent="0.2">
      <c r="B2398" s="19"/>
      <c r="C2398" s="19"/>
      <c r="D2398" s="19"/>
    </row>
    <row r="2399" spans="2:4" x14ac:dyDescent="0.2">
      <c r="B2399" s="19"/>
      <c r="C2399" s="19"/>
      <c r="D2399" s="19"/>
    </row>
    <row r="2400" spans="2:4" x14ac:dyDescent="0.2">
      <c r="B2400" s="19"/>
      <c r="C2400" s="19"/>
      <c r="D2400" s="19"/>
    </row>
    <row r="2401" spans="2:4" x14ac:dyDescent="0.2">
      <c r="B2401" s="19"/>
      <c r="C2401" s="19"/>
      <c r="D2401" s="19"/>
    </row>
    <row r="2402" spans="2:4" x14ac:dyDescent="0.2">
      <c r="B2402" s="19"/>
      <c r="C2402" s="19"/>
      <c r="D2402" s="19"/>
    </row>
    <row r="2403" spans="2:4" x14ac:dyDescent="0.2">
      <c r="B2403" s="19"/>
      <c r="C2403" s="19"/>
      <c r="D2403" s="19"/>
    </row>
    <row r="2404" spans="2:4" x14ac:dyDescent="0.2">
      <c r="B2404" s="19"/>
      <c r="C2404" s="19"/>
      <c r="D2404" s="19"/>
    </row>
    <row r="2405" spans="2:4" x14ac:dyDescent="0.2">
      <c r="B2405" s="19"/>
      <c r="C2405" s="19"/>
      <c r="D2405" s="19"/>
    </row>
    <row r="2406" spans="2:4" x14ac:dyDescent="0.2">
      <c r="B2406" s="19"/>
      <c r="C2406" s="19"/>
      <c r="D2406" s="19"/>
    </row>
    <row r="2407" spans="2:4" x14ac:dyDescent="0.2">
      <c r="B2407" s="19"/>
      <c r="C2407" s="19"/>
      <c r="D2407" s="19"/>
    </row>
    <row r="2408" spans="2:4" x14ac:dyDescent="0.2">
      <c r="B2408" s="19"/>
      <c r="C2408" s="19"/>
      <c r="D2408" s="19"/>
    </row>
    <row r="2409" spans="2:4" x14ac:dyDescent="0.2">
      <c r="B2409" s="19"/>
      <c r="C2409" s="19"/>
      <c r="D2409" s="19"/>
    </row>
    <row r="2410" spans="2:4" x14ac:dyDescent="0.2">
      <c r="B2410" s="19"/>
      <c r="C2410" s="19"/>
      <c r="D2410" s="19"/>
    </row>
    <row r="2411" spans="2:4" x14ac:dyDescent="0.2">
      <c r="B2411" s="19"/>
      <c r="C2411" s="19"/>
      <c r="D2411" s="19"/>
    </row>
    <row r="2412" spans="2:4" x14ac:dyDescent="0.2">
      <c r="B2412" s="19"/>
      <c r="C2412" s="19"/>
      <c r="D2412" s="19"/>
    </row>
    <row r="2413" spans="2:4" x14ac:dyDescent="0.2">
      <c r="B2413" s="19"/>
      <c r="C2413" s="19"/>
      <c r="D2413" s="19"/>
    </row>
    <row r="2414" spans="2:4" x14ac:dyDescent="0.2">
      <c r="B2414" s="19"/>
      <c r="C2414" s="19"/>
      <c r="D2414" s="19"/>
    </row>
    <row r="2415" spans="2:4" x14ac:dyDescent="0.2">
      <c r="B2415" s="19"/>
      <c r="C2415" s="19"/>
      <c r="D2415" s="19"/>
    </row>
    <row r="2416" spans="2:4" x14ac:dyDescent="0.2">
      <c r="B2416" s="19"/>
      <c r="C2416" s="19"/>
      <c r="D2416" s="19"/>
    </row>
    <row r="2417" spans="2:4" x14ac:dyDescent="0.2">
      <c r="B2417" s="19"/>
      <c r="C2417" s="19"/>
      <c r="D2417" s="19"/>
    </row>
    <row r="2418" spans="2:4" x14ac:dyDescent="0.2">
      <c r="B2418" s="19"/>
      <c r="C2418" s="19"/>
      <c r="D2418" s="19"/>
    </row>
    <row r="2419" spans="2:4" x14ac:dyDescent="0.2">
      <c r="B2419" s="19"/>
      <c r="C2419" s="19"/>
      <c r="D2419" s="19"/>
    </row>
    <row r="2420" spans="2:4" x14ac:dyDescent="0.2">
      <c r="B2420" s="19"/>
      <c r="C2420" s="19"/>
      <c r="D2420" s="19"/>
    </row>
    <row r="2421" spans="2:4" x14ac:dyDescent="0.2">
      <c r="B2421" s="19"/>
      <c r="C2421" s="19"/>
      <c r="D2421" s="19"/>
    </row>
    <row r="2422" spans="2:4" x14ac:dyDescent="0.2">
      <c r="B2422" s="19"/>
      <c r="C2422" s="19"/>
      <c r="D2422" s="19"/>
    </row>
    <row r="2423" spans="2:4" x14ac:dyDescent="0.2">
      <c r="B2423" s="19"/>
      <c r="C2423" s="19"/>
      <c r="D2423" s="19"/>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2019.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9" man="1"/>
    <brk id="133" max="69" man="1"/>
    <brk id="142" max="69" man="1"/>
    <brk id="151" max="69" man="1"/>
    <brk id="160" max="69" man="1"/>
    <brk id="187" max="69" man="1"/>
    <brk id="196" max="69"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C2423"/>
  <sheetViews>
    <sheetView zoomScaleNormal="100" workbookViewId="0">
      <pane xSplit="1" ySplit="3" topLeftCell="EP52" activePane="bottomRight" state="frozen"/>
      <selection pane="topRight" activeCell="C1" sqref="C1"/>
      <selection pane="bottomLeft" activeCell="A4" sqref="A4"/>
      <selection pane="bottomRight" activeCell="EQ9" sqref="EQ9"/>
    </sheetView>
  </sheetViews>
  <sheetFormatPr defaultColWidth="10.7109375" defaultRowHeight="12.75" x14ac:dyDescent="0.2"/>
  <cols>
    <col min="1" max="1" width="55.7109375" style="18" customWidth="1"/>
    <col min="2" max="4" width="9.7109375" style="25" customWidth="1"/>
    <col min="5" max="121" width="9.7109375" style="19" customWidth="1"/>
    <col min="122" max="124" width="9.7109375" style="20" customWidth="1"/>
    <col min="125" max="151" width="9.7109375" style="19" customWidth="1"/>
    <col min="152" max="154" width="9.7109375" style="20" customWidth="1"/>
    <col min="155" max="193" width="9.7109375" style="19" customWidth="1"/>
    <col min="194" max="209" width="9.7109375" style="20" customWidth="1"/>
    <col min="210" max="211" width="9.7109375" style="8" customWidth="1"/>
    <col min="212" max="213" width="14.7109375" style="8" customWidth="1"/>
    <col min="214" max="16384" width="10.7109375" style="8"/>
  </cols>
  <sheetData>
    <row r="1" spans="1:211" s="1" customFormat="1" ht="13.9" customHeight="1" x14ac:dyDescent="0.2">
      <c r="A1" s="108" t="s">
        <v>641</v>
      </c>
      <c r="B1" s="967">
        <v>11101</v>
      </c>
      <c r="C1" s="968"/>
      <c r="D1" s="969"/>
      <c r="E1" s="967">
        <v>11102</v>
      </c>
      <c r="F1" s="968"/>
      <c r="G1" s="969"/>
      <c r="H1" s="967">
        <v>11103</v>
      </c>
      <c r="I1" s="968"/>
      <c r="J1" s="969"/>
      <c r="K1" s="967">
        <v>11104</v>
      </c>
      <c r="L1" s="968"/>
      <c r="M1" s="969"/>
      <c r="N1" s="967">
        <v>11105</v>
      </c>
      <c r="O1" s="968"/>
      <c r="P1" s="969"/>
      <c r="Q1" s="967" t="s">
        <v>1</v>
      </c>
      <c r="R1" s="968"/>
      <c r="S1" s="969"/>
      <c r="T1" s="967" t="s">
        <v>2</v>
      </c>
      <c r="U1" s="968"/>
      <c r="V1" s="969"/>
      <c r="W1" s="967" t="s">
        <v>3</v>
      </c>
      <c r="X1" s="968"/>
      <c r="Y1" s="969"/>
      <c r="Z1" s="967" t="s">
        <v>4</v>
      </c>
      <c r="AA1" s="968"/>
      <c r="AB1" s="969"/>
      <c r="AC1" s="967" t="s">
        <v>5</v>
      </c>
      <c r="AD1" s="968"/>
      <c r="AE1" s="969"/>
      <c r="AF1" s="967">
        <v>11201</v>
      </c>
      <c r="AG1" s="968"/>
      <c r="AH1" s="969"/>
      <c r="AI1" s="967">
        <v>11301</v>
      </c>
      <c r="AJ1" s="968"/>
      <c r="AK1" s="969"/>
      <c r="AL1" s="967">
        <v>11303</v>
      </c>
      <c r="AM1" s="968"/>
      <c r="AN1" s="969"/>
      <c r="AO1" s="967">
        <v>11401</v>
      </c>
      <c r="AP1" s="968"/>
      <c r="AQ1" s="969"/>
      <c r="AR1" s="967">
        <v>11402</v>
      </c>
      <c r="AS1" s="968"/>
      <c r="AT1" s="969"/>
      <c r="AU1" s="967" t="s">
        <v>6</v>
      </c>
      <c r="AV1" s="968"/>
      <c r="AW1" s="969"/>
      <c r="AX1" s="967" t="s">
        <v>7</v>
      </c>
      <c r="AY1" s="968"/>
      <c r="AZ1" s="969"/>
      <c r="BA1" s="967">
        <v>11405</v>
      </c>
      <c r="BB1" s="968"/>
      <c r="BC1" s="969"/>
      <c r="BD1" s="967">
        <v>11406</v>
      </c>
      <c r="BE1" s="968"/>
      <c r="BF1" s="969"/>
      <c r="BG1" s="967">
        <v>11407</v>
      </c>
      <c r="BH1" s="968"/>
      <c r="BI1" s="969"/>
      <c r="BJ1" s="967">
        <v>11501</v>
      </c>
      <c r="BK1" s="968"/>
      <c r="BL1" s="969"/>
      <c r="BM1" s="967">
        <v>11502</v>
      </c>
      <c r="BN1" s="968"/>
      <c r="BO1" s="969"/>
      <c r="BP1" s="967">
        <v>11601</v>
      </c>
      <c r="BQ1" s="968"/>
      <c r="BR1" s="969"/>
      <c r="BS1" s="967" t="s">
        <v>8</v>
      </c>
      <c r="BT1" s="968"/>
      <c r="BU1" s="969"/>
      <c r="BV1" s="967" t="s">
        <v>9</v>
      </c>
      <c r="BW1" s="968"/>
      <c r="BX1" s="969"/>
      <c r="BY1" s="967" t="s">
        <v>10</v>
      </c>
      <c r="BZ1" s="968"/>
      <c r="CA1" s="969"/>
      <c r="CB1" s="967" t="s">
        <v>11</v>
      </c>
      <c r="CC1" s="968"/>
      <c r="CD1" s="969"/>
      <c r="CE1" s="967">
        <v>11602</v>
      </c>
      <c r="CF1" s="968"/>
      <c r="CG1" s="969"/>
      <c r="CH1" s="967">
        <v>11603</v>
      </c>
      <c r="CI1" s="968"/>
      <c r="CJ1" s="969"/>
      <c r="CK1" s="967">
        <v>11604</v>
      </c>
      <c r="CL1" s="968"/>
      <c r="CM1" s="969"/>
      <c r="CN1" s="967">
        <v>11605</v>
      </c>
      <c r="CO1" s="968"/>
      <c r="CP1" s="969"/>
      <c r="CQ1" s="967">
        <v>11701</v>
      </c>
      <c r="CR1" s="968"/>
      <c r="CS1" s="969"/>
      <c r="CT1" s="967">
        <v>11702</v>
      </c>
      <c r="CU1" s="968"/>
      <c r="CV1" s="969"/>
      <c r="CW1" s="967">
        <v>11703</v>
      </c>
      <c r="CX1" s="968"/>
      <c r="CY1" s="969"/>
      <c r="CZ1" s="967">
        <v>11704</v>
      </c>
      <c r="DA1" s="968"/>
      <c r="DB1" s="969"/>
      <c r="DC1" s="967">
        <v>11705</v>
      </c>
      <c r="DD1" s="968"/>
      <c r="DE1" s="969"/>
      <c r="DF1" s="967" t="s">
        <v>12</v>
      </c>
      <c r="DG1" s="968"/>
      <c r="DH1" s="969"/>
      <c r="DI1" s="967" t="s">
        <v>13</v>
      </c>
      <c r="DJ1" s="968"/>
      <c r="DK1" s="969"/>
      <c r="DL1" s="967">
        <v>11803</v>
      </c>
      <c r="DM1" s="968"/>
      <c r="DN1" s="969"/>
      <c r="DO1" s="967">
        <v>11805</v>
      </c>
      <c r="DP1" s="968"/>
      <c r="DQ1" s="969"/>
      <c r="DR1" s="1129" t="s">
        <v>436</v>
      </c>
      <c r="DS1" s="1130"/>
      <c r="DT1" s="1131"/>
      <c r="DU1" s="967">
        <v>12102</v>
      </c>
      <c r="DV1" s="968"/>
      <c r="DW1" s="969"/>
      <c r="DX1" s="967">
        <v>12103</v>
      </c>
      <c r="DY1" s="968"/>
      <c r="DZ1" s="969"/>
      <c r="EA1" s="967">
        <v>12104</v>
      </c>
      <c r="EB1" s="968"/>
      <c r="EC1" s="969"/>
      <c r="ED1" s="967" t="s">
        <v>14</v>
      </c>
      <c r="EE1" s="968"/>
      <c r="EF1" s="969"/>
      <c r="EG1" s="967" t="s">
        <v>15</v>
      </c>
      <c r="EH1" s="968"/>
      <c r="EI1" s="969"/>
      <c r="EJ1" s="967" t="s">
        <v>16</v>
      </c>
      <c r="EK1" s="968"/>
      <c r="EL1" s="969"/>
      <c r="EM1" s="967" t="s">
        <v>17</v>
      </c>
      <c r="EN1" s="968"/>
      <c r="EO1" s="969"/>
      <c r="EP1" s="967">
        <v>12202</v>
      </c>
      <c r="EQ1" s="968"/>
      <c r="ER1" s="969"/>
      <c r="ES1" s="967">
        <v>12203</v>
      </c>
      <c r="ET1" s="968"/>
      <c r="EU1" s="969"/>
      <c r="EV1" s="1129" t="s">
        <v>64</v>
      </c>
      <c r="EW1" s="1130"/>
      <c r="EX1" s="1131"/>
      <c r="EY1" s="967">
        <v>40101</v>
      </c>
      <c r="EZ1" s="968"/>
      <c r="FA1" s="969"/>
      <c r="FB1" s="967" t="s">
        <v>18</v>
      </c>
      <c r="FC1" s="968"/>
      <c r="FD1" s="969"/>
      <c r="FE1" s="967" t="s">
        <v>19</v>
      </c>
      <c r="FF1" s="968"/>
      <c r="FG1" s="969"/>
      <c r="FH1" s="967" t="s">
        <v>20</v>
      </c>
      <c r="FI1" s="968"/>
      <c r="FJ1" s="969"/>
      <c r="FK1" s="967">
        <v>40103</v>
      </c>
      <c r="FL1" s="968"/>
      <c r="FM1" s="969"/>
      <c r="FN1" s="967" t="s">
        <v>21</v>
      </c>
      <c r="FO1" s="968"/>
      <c r="FP1" s="969"/>
      <c r="FQ1" s="967" t="s">
        <v>22</v>
      </c>
      <c r="FR1" s="968"/>
      <c r="FS1" s="969"/>
      <c r="FT1" s="967">
        <v>40105</v>
      </c>
      <c r="FU1" s="968"/>
      <c r="FV1" s="969"/>
      <c r="FW1" s="967">
        <v>40106</v>
      </c>
      <c r="FX1" s="968"/>
      <c r="FY1" s="969"/>
      <c r="FZ1" s="967">
        <v>40107</v>
      </c>
      <c r="GA1" s="968"/>
      <c r="GB1" s="969"/>
      <c r="GC1" s="967">
        <v>40108</v>
      </c>
      <c r="GD1" s="968"/>
      <c r="GE1" s="969"/>
      <c r="GF1" s="967">
        <v>40109</v>
      </c>
      <c r="GG1" s="968"/>
      <c r="GH1" s="969"/>
      <c r="GI1" s="967">
        <v>40110</v>
      </c>
      <c r="GJ1" s="968"/>
      <c r="GK1" s="969"/>
      <c r="GL1" s="1135">
        <v>40100</v>
      </c>
      <c r="GM1" s="1136"/>
      <c r="GN1" s="1137"/>
      <c r="GO1" s="967" t="s">
        <v>23</v>
      </c>
      <c r="GP1" s="968"/>
      <c r="GQ1" s="969"/>
      <c r="GR1" s="988">
        <v>50100</v>
      </c>
      <c r="GS1" s="989"/>
      <c r="GT1" s="990"/>
      <c r="GU1" s="988" t="s">
        <v>24</v>
      </c>
      <c r="GV1" s="989"/>
      <c r="GW1" s="990"/>
      <c r="GX1" s="985" t="s">
        <v>358</v>
      </c>
      <c r="GY1" s="986"/>
      <c r="GZ1" s="986"/>
      <c r="HA1" s="1140" t="s">
        <v>77</v>
      </c>
      <c r="HB1" s="1141"/>
      <c r="HC1" s="1142"/>
    </row>
    <row r="2" spans="1:211" s="3" customFormat="1" ht="130.15" customHeight="1" x14ac:dyDescent="0.2">
      <c r="A2" s="505" t="s">
        <v>26</v>
      </c>
      <c r="B2" s="970" t="s">
        <v>27</v>
      </c>
      <c r="C2" s="971"/>
      <c r="D2" s="972"/>
      <c r="E2" s="970" t="s">
        <v>28</v>
      </c>
      <c r="F2" s="971"/>
      <c r="G2" s="972"/>
      <c r="H2" s="970" t="s">
        <v>29</v>
      </c>
      <c r="I2" s="971"/>
      <c r="J2" s="972"/>
      <c r="K2" s="970" t="s">
        <v>319</v>
      </c>
      <c r="L2" s="971"/>
      <c r="M2" s="972"/>
      <c r="N2" s="970" t="s">
        <v>30</v>
      </c>
      <c r="O2" s="971"/>
      <c r="P2" s="972"/>
      <c r="Q2" s="970" t="s">
        <v>31</v>
      </c>
      <c r="R2" s="971"/>
      <c r="S2" s="972"/>
      <c r="T2" s="970" t="s">
        <v>32</v>
      </c>
      <c r="U2" s="971"/>
      <c r="V2" s="972"/>
      <c r="W2" s="970" t="s">
        <v>33</v>
      </c>
      <c r="X2" s="971"/>
      <c r="Y2" s="972"/>
      <c r="Z2" s="970" t="s">
        <v>34</v>
      </c>
      <c r="AA2" s="971"/>
      <c r="AB2" s="972"/>
      <c r="AC2" s="970" t="s">
        <v>35</v>
      </c>
      <c r="AD2" s="971"/>
      <c r="AE2" s="972"/>
      <c r="AF2" s="970" t="s">
        <v>36</v>
      </c>
      <c r="AG2" s="971"/>
      <c r="AH2" s="972"/>
      <c r="AI2" s="970" t="s">
        <v>37</v>
      </c>
      <c r="AJ2" s="971"/>
      <c r="AK2" s="972"/>
      <c r="AL2" s="970" t="s">
        <v>38</v>
      </c>
      <c r="AM2" s="971"/>
      <c r="AN2" s="972"/>
      <c r="AO2" s="970" t="s">
        <v>39</v>
      </c>
      <c r="AP2" s="971"/>
      <c r="AQ2" s="972"/>
      <c r="AR2" s="970" t="s">
        <v>454</v>
      </c>
      <c r="AS2" s="971"/>
      <c r="AT2" s="972"/>
      <c r="AU2" s="970" t="s">
        <v>296</v>
      </c>
      <c r="AV2" s="971"/>
      <c r="AW2" s="972"/>
      <c r="AX2" s="970" t="s">
        <v>40</v>
      </c>
      <c r="AY2" s="971"/>
      <c r="AZ2" s="972"/>
      <c r="BA2" s="970" t="s">
        <v>41</v>
      </c>
      <c r="BB2" s="971"/>
      <c r="BC2" s="972"/>
      <c r="BD2" s="970" t="s">
        <v>42</v>
      </c>
      <c r="BE2" s="971"/>
      <c r="BF2" s="972"/>
      <c r="BG2" s="970" t="s">
        <v>43</v>
      </c>
      <c r="BH2" s="971"/>
      <c r="BI2" s="972"/>
      <c r="BJ2" s="970" t="s">
        <v>44</v>
      </c>
      <c r="BK2" s="971"/>
      <c r="BL2" s="972"/>
      <c r="BM2" s="970" t="s">
        <v>282</v>
      </c>
      <c r="BN2" s="971"/>
      <c r="BO2" s="972"/>
      <c r="BP2" s="970" t="s">
        <v>45</v>
      </c>
      <c r="BQ2" s="971"/>
      <c r="BR2" s="972"/>
      <c r="BS2" s="970" t="s">
        <v>46</v>
      </c>
      <c r="BT2" s="971"/>
      <c r="BU2" s="972"/>
      <c r="BV2" s="970" t="s">
        <v>47</v>
      </c>
      <c r="BW2" s="971"/>
      <c r="BX2" s="972"/>
      <c r="BY2" s="970" t="s">
        <v>274</v>
      </c>
      <c r="BZ2" s="971"/>
      <c r="CA2" s="972"/>
      <c r="CB2" s="970" t="s">
        <v>47</v>
      </c>
      <c r="CC2" s="971"/>
      <c r="CD2" s="972"/>
      <c r="CE2" s="973" t="s">
        <v>344</v>
      </c>
      <c r="CF2" s="974"/>
      <c r="CG2" s="975"/>
      <c r="CH2" s="970" t="s">
        <v>48</v>
      </c>
      <c r="CI2" s="971"/>
      <c r="CJ2" s="972"/>
      <c r="CK2" s="970" t="s">
        <v>456</v>
      </c>
      <c r="CL2" s="971"/>
      <c r="CM2" s="972"/>
      <c r="CN2" s="970" t="s">
        <v>816</v>
      </c>
      <c r="CO2" s="971"/>
      <c r="CP2" s="972"/>
      <c r="CQ2" s="970" t="s">
        <v>50</v>
      </c>
      <c r="CR2" s="971"/>
      <c r="CS2" s="972"/>
      <c r="CT2" s="970" t="s">
        <v>51</v>
      </c>
      <c r="CU2" s="971"/>
      <c r="CV2" s="972"/>
      <c r="CW2" s="970" t="s">
        <v>260</v>
      </c>
      <c r="CX2" s="971"/>
      <c r="CY2" s="972"/>
      <c r="CZ2" s="970" t="s">
        <v>52</v>
      </c>
      <c r="DA2" s="971"/>
      <c r="DB2" s="972"/>
      <c r="DC2" s="970" t="s">
        <v>53</v>
      </c>
      <c r="DD2" s="971"/>
      <c r="DE2" s="972"/>
      <c r="DF2" s="970" t="s">
        <v>54</v>
      </c>
      <c r="DG2" s="971"/>
      <c r="DH2" s="972"/>
      <c r="DI2" s="970" t="s">
        <v>55</v>
      </c>
      <c r="DJ2" s="971"/>
      <c r="DK2" s="972"/>
      <c r="DL2" s="970" t="s">
        <v>56</v>
      </c>
      <c r="DM2" s="971"/>
      <c r="DN2" s="972"/>
      <c r="DO2" s="982" t="s">
        <v>57</v>
      </c>
      <c r="DP2" s="983"/>
      <c r="DQ2" s="984"/>
      <c r="DR2" s="1132"/>
      <c r="DS2" s="1133"/>
      <c r="DT2" s="1134"/>
      <c r="DU2" s="970" t="s">
        <v>931</v>
      </c>
      <c r="DV2" s="971"/>
      <c r="DW2" s="972"/>
      <c r="DX2" s="970" t="s">
        <v>58</v>
      </c>
      <c r="DY2" s="971"/>
      <c r="DZ2" s="972"/>
      <c r="EA2" s="970" t="s">
        <v>59</v>
      </c>
      <c r="EB2" s="971"/>
      <c r="EC2" s="972"/>
      <c r="ED2" s="970" t="s">
        <v>60</v>
      </c>
      <c r="EE2" s="971"/>
      <c r="EF2" s="972"/>
      <c r="EG2" s="970" t="s">
        <v>61</v>
      </c>
      <c r="EH2" s="971"/>
      <c r="EI2" s="972"/>
      <c r="EJ2" s="970" t="s">
        <v>62</v>
      </c>
      <c r="EK2" s="971"/>
      <c r="EL2" s="972"/>
      <c r="EM2" s="970" t="s">
        <v>222</v>
      </c>
      <c r="EN2" s="971"/>
      <c r="EO2" s="972"/>
      <c r="EP2" s="970" t="s">
        <v>219</v>
      </c>
      <c r="EQ2" s="971"/>
      <c r="ER2" s="972"/>
      <c r="ES2" s="970" t="s">
        <v>63</v>
      </c>
      <c r="ET2" s="971"/>
      <c r="EU2" s="972"/>
      <c r="EV2" s="1132"/>
      <c r="EW2" s="1133"/>
      <c r="EX2" s="1134"/>
      <c r="EY2" s="970" t="s">
        <v>65</v>
      </c>
      <c r="EZ2" s="971"/>
      <c r="FA2" s="972"/>
      <c r="FB2" s="970" t="s">
        <v>66</v>
      </c>
      <c r="FC2" s="971"/>
      <c r="FD2" s="972"/>
      <c r="FE2" s="970" t="s">
        <v>67</v>
      </c>
      <c r="FF2" s="971"/>
      <c r="FG2" s="972"/>
      <c r="FH2" s="970" t="s">
        <v>68</v>
      </c>
      <c r="FI2" s="971"/>
      <c r="FJ2" s="972"/>
      <c r="FK2" s="970" t="s">
        <v>69</v>
      </c>
      <c r="FL2" s="971"/>
      <c r="FM2" s="972"/>
      <c r="FN2" s="970" t="s">
        <v>70</v>
      </c>
      <c r="FO2" s="971"/>
      <c r="FP2" s="972"/>
      <c r="FQ2" s="970" t="s">
        <v>437</v>
      </c>
      <c r="FR2" s="971"/>
      <c r="FS2" s="972"/>
      <c r="FT2" s="970" t="s">
        <v>71</v>
      </c>
      <c r="FU2" s="971"/>
      <c r="FV2" s="972"/>
      <c r="FW2" s="970" t="s">
        <v>72</v>
      </c>
      <c r="FX2" s="971"/>
      <c r="FY2" s="972"/>
      <c r="FZ2" s="970" t="s">
        <v>201</v>
      </c>
      <c r="GA2" s="971"/>
      <c r="GB2" s="972"/>
      <c r="GC2" s="970" t="s">
        <v>73</v>
      </c>
      <c r="GD2" s="971"/>
      <c r="GE2" s="972"/>
      <c r="GF2" s="970" t="s">
        <v>438</v>
      </c>
      <c r="GG2" s="971"/>
      <c r="GH2" s="972"/>
      <c r="GI2" s="970" t="s">
        <v>439</v>
      </c>
      <c r="GJ2" s="971"/>
      <c r="GK2" s="972"/>
      <c r="GL2" s="1126" t="s">
        <v>74</v>
      </c>
      <c r="GM2" s="1127"/>
      <c r="GN2" s="1128"/>
      <c r="GO2" s="982" t="s">
        <v>75</v>
      </c>
      <c r="GP2" s="983"/>
      <c r="GQ2" s="984"/>
      <c r="GR2" s="982" t="s">
        <v>76</v>
      </c>
      <c r="GS2" s="983"/>
      <c r="GT2" s="984"/>
      <c r="GU2" s="982" t="s">
        <v>357</v>
      </c>
      <c r="GV2" s="983"/>
      <c r="GW2" s="984"/>
      <c r="GX2" s="982"/>
      <c r="GY2" s="983"/>
      <c r="GZ2" s="983"/>
      <c r="HA2" s="1143"/>
      <c r="HB2" s="1127"/>
      <c r="HC2" s="1144"/>
    </row>
    <row r="3" spans="1:211" s="3" customFormat="1" ht="15.75" x14ac:dyDescent="0.2">
      <c r="A3" s="505"/>
      <c r="B3" s="905" t="s">
        <v>1123</v>
      </c>
      <c r="C3" s="905" t="s">
        <v>929</v>
      </c>
      <c r="D3" s="905" t="s">
        <v>930</v>
      </c>
      <c r="E3" s="905" t="s">
        <v>1123</v>
      </c>
      <c r="F3" s="905" t="s">
        <v>929</v>
      </c>
      <c r="G3" s="905" t="s">
        <v>930</v>
      </c>
      <c r="H3" s="905" t="s">
        <v>1123</v>
      </c>
      <c r="I3" s="905" t="s">
        <v>929</v>
      </c>
      <c r="J3" s="905" t="s">
        <v>930</v>
      </c>
      <c r="K3" s="905" t="s">
        <v>1123</v>
      </c>
      <c r="L3" s="905" t="s">
        <v>929</v>
      </c>
      <c r="M3" s="905" t="s">
        <v>930</v>
      </c>
      <c r="N3" s="905" t="s">
        <v>1123</v>
      </c>
      <c r="O3" s="905" t="s">
        <v>929</v>
      </c>
      <c r="P3" s="905" t="s">
        <v>930</v>
      </c>
      <c r="Q3" s="905" t="s">
        <v>1123</v>
      </c>
      <c r="R3" s="905" t="s">
        <v>929</v>
      </c>
      <c r="S3" s="905" t="s">
        <v>930</v>
      </c>
      <c r="T3" s="905" t="s">
        <v>1123</v>
      </c>
      <c r="U3" s="905" t="s">
        <v>929</v>
      </c>
      <c r="V3" s="905" t="s">
        <v>930</v>
      </c>
      <c r="W3" s="905" t="s">
        <v>1123</v>
      </c>
      <c r="X3" s="905" t="s">
        <v>929</v>
      </c>
      <c r="Y3" s="905" t="s">
        <v>930</v>
      </c>
      <c r="Z3" s="905" t="s">
        <v>1123</v>
      </c>
      <c r="AA3" s="905" t="s">
        <v>929</v>
      </c>
      <c r="AB3" s="905" t="s">
        <v>930</v>
      </c>
      <c r="AC3" s="905" t="s">
        <v>1123</v>
      </c>
      <c r="AD3" s="905" t="s">
        <v>929</v>
      </c>
      <c r="AE3" s="905" t="s">
        <v>930</v>
      </c>
      <c r="AF3" s="905" t="s">
        <v>1123</v>
      </c>
      <c r="AG3" s="905" t="s">
        <v>929</v>
      </c>
      <c r="AH3" s="905" t="s">
        <v>930</v>
      </c>
      <c r="AI3" s="905" t="s">
        <v>1123</v>
      </c>
      <c r="AJ3" s="905" t="s">
        <v>929</v>
      </c>
      <c r="AK3" s="905" t="s">
        <v>930</v>
      </c>
      <c r="AL3" s="905" t="s">
        <v>1123</v>
      </c>
      <c r="AM3" s="905" t="s">
        <v>929</v>
      </c>
      <c r="AN3" s="905" t="s">
        <v>930</v>
      </c>
      <c r="AO3" s="905" t="s">
        <v>1123</v>
      </c>
      <c r="AP3" s="905" t="s">
        <v>929</v>
      </c>
      <c r="AQ3" s="905" t="s">
        <v>930</v>
      </c>
      <c r="AR3" s="905" t="s">
        <v>1123</v>
      </c>
      <c r="AS3" s="905" t="s">
        <v>929</v>
      </c>
      <c r="AT3" s="905" t="s">
        <v>930</v>
      </c>
      <c r="AU3" s="905" t="s">
        <v>1123</v>
      </c>
      <c r="AV3" s="905" t="s">
        <v>929</v>
      </c>
      <c r="AW3" s="905" t="s">
        <v>930</v>
      </c>
      <c r="AX3" s="905" t="s">
        <v>1123</v>
      </c>
      <c r="AY3" s="905" t="s">
        <v>929</v>
      </c>
      <c r="AZ3" s="905" t="s">
        <v>930</v>
      </c>
      <c r="BA3" s="905" t="s">
        <v>1123</v>
      </c>
      <c r="BB3" s="905" t="s">
        <v>929</v>
      </c>
      <c r="BC3" s="905" t="s">
        <v>930</v>
      </c>
      <c r="BD3" s="905" t="s">
        <v>1123</v>
      </c>
      <c r="BE3" s="905" t="s">
        <v>929</v>
      </c>
      <c r="BF3" s="905" t="s">
        <v>930</v>
      </c>
      <c r="BG3" s="905" t="s">
        <v>1123</v>
      </c>
      <c r="BH3" s="905" t="s">
        <v>929</v>
      </c>
      <c r="BI3" s="905" t="s">
        <v>930</v>
      </c>
      <c r="BJ3" s="905" t="s">
        <v>1123</v>
      </c>
      <c r="BK3" s="905" t="s">
        <v>929</v>
      </c>
      <c r="BL3" s="905" t="s">
        <v>930</v>
      </c>
      <c r="BM3" s="905" t="s">
        <v>1123</v>
      </c>
      <c r="BN3" s="905" t="s">
        <v>929</v>
      </c>
      <c r="BO3" s="905" t="s">
        <v>930</v>
      </c>
      <c r="BP3" s="905" t="s">
        <v>1123</v>
      </c>
      <c r="BQ3" s="905" t="s">
        <v>929</v>
      </c>
      <c r="BR3" s="905" t="s">
        <v>930</v>
      </c>
      <c r="BS3" s="905" t="s">
        <v>1123</v>
      </c>
      <c r="BT3" s="905" t="s">
        <v>929</v>
      </c>
      <c r="BU3" s="905" t="s">
        <v>930</v>
      </c>
      <c r="BV3" s="905" t="s">
        <v>1123</v>
      </c>
      <c r="BW3" s="905" t="s">
        <v>929</v>
      </c>
      <c r="BX3" s="905" t="s">
        <v>930</v>
      </c>
      <c r="BY3" s="905" t="s">
        <v>1123</v>
      </c>
      <c r="BZ3" s="905" t="s">
        <v>929</v>
      </c>
      <c r="CA3" s="905" t="s">
        <v>930</v>
      </c>
      <c r="CB3" s="905" t="s">
        <v>1123</v>
      </c>
      <c r="CC3" s="905" t="s">
        <v>929</v>
      </c>
      <c r="CD3" s="905" t="s">
        <v>930</v>
      </c>
      <c r="CE3" s="905" t="s">
        <v>1123</v>
      </c>
      <c r="CF3" s="905" t="s">
        <v>929</v>
      </c>
      <c r="CG3" s="905" t="s">
        <v>930</v>
      </c>
      <c r="CH3" s="905" t="s">
        <v>1123</v>
      </c>
      <c r="CI3" s="905" t="s">
        <v>929</v>
      </c>
      <c r="CJ3" s="905" t="s">
        <v>930</v>
      </c>
      <c r="CK3" s="905" t="s">
        <v>1123</v>
      </c>
      <c r="CL3" s="905" t="s">
        <v>929</v>
      </c>
      <c r="CM3" s="905" t="s">
        <v>930</v>
      </c>
      <c r="CN3" s="905" t="s">
        <v>1123</v>
      </c>
      <c r="CO3" s="905" t="s">
        <v>929</v>
      </c>
      <c r="CP3" s="905" t="s">
        <v>930</v>
      </c>
      <c r="CQ3" s="905" t="s">
        <v>1123</v>
      </c>
      <c r="CR3" s="905" t="s">
        <v>929</v>
      </c>
      <c r="CS3" s="905" t="s">
        <v>930</v>
      </c>
      <c r="CT3" s="905" t="s">
        <v>1123</v>
      </c>
      <c r="CU3" s="905" t="s">
        <v>929</v>
      </c>
      <c r="CV3" s="905" t="s">
        <v>930</v>
      </c>
      <c r="CW3" s="905" t="s">
        <v>1123</v>
      </c>
      <c r="CX3" s="905" t="s">
        <v>929</v>
      </c>
      <c r="CY3" s="905" t="s">
        <v>930</v>
      </c>
      <c r="CZ3" s="905" t="s">
        <v>1123</v>
      </c>
      <c r="DA3" s="905" t="s">
        <v>929</v>
      </c>
      <c r="DB3" s="905" t="s">
        <v>930</v>
      </c>
      <c r="DC3" s="905" t="s">
        <v>1123</v>
      </c>
      <c r="DD3" s="905" t="s">
        <v>929</v>
      </c>
      <c r="DE3" s="905" t="s">
        <v>930</v>
      </c>
      <c r="DF3" s="905" t="s">
        <v>1123</v>
      </c>
      <c r="DG3" s="905" t="s">
        <v>929</v>
      </c>
      <c r="DH3" s="905" t="s">
        <v>930</v>
      </c>
      <c r="DI3" s="905" t="s">
        <v>1123</v>
      </c>
      <c r="DJ3" s="905" t="s">
        <v>929</v>
      </c>
      <c r="DK3" s="905" t="s">
        <v>930</v>
      </c>
      <c r="DL3" s="905" t="s">
        <v>1123</v>
      </c>
      <c r="DM3" s="905" t="s">
        <v>929</v>
      </c>
      <c r="DN3" s="905" t="s">
        <v>930</v>
      </c>
      <c r="DO3" s="905" t="s">
        <v>1123</v>
      </c>
      <c r="DP3" s="905" t="s">
        <v>929</v>
      </c>
      <c r="DQ3" s="905" t="s">
        <v>930</v>
      </c>
      <c r="DR3" s="905" t="s">
        <v>1123</v>
      </c>
      <c r="DS3" s="905" t="s">
        <v>929</v>
      </c>
      <c r="DT3" s="905" t="s">
        <v>930</v>
      </c>
      <c r="DU3" s="905" t="s">
        <v>1123</v>
      </c>
      <c r="DV3" s="905" t="s">
        <v>929</v>
      </c>
      <c r="DW3" s="905" t="s">
        <v>930</v>
      </c>
      <c r="DX3" s="905" t="s">
        <v>1123</v>
      </c>
      <c r="DY3" s="905" t="s">
        <v>929</v>
      </c>
      <c r="DZ3" s="905" t="s">
        <v>930</v>
      </c>
      <c r="EA3" s="905" t="s">
        <v>1123</v>
      </c>
      <c r="EB3" s="905" t="s">
        <v>929</v>
      </c>
      <c r="EC3" s="905" t="s">
        <v>930</v>
      </c>
      <c r="ED3" s="905" t="s">
        <v>1123</v>
      </c>
      <c r="EE3" s="905" t="s">
        <v>929</v>
      </c>
      <c r="EF3" s="905" t="s">
        <v>930</v>
      </c>
      <c r="EG3" s="905" t="s">
        <v>1123</v>
      </c>
      <c r="EH3" s="905" t="s">
        <v>929</v>
      </c>
      <c r="EI3" s="905" t="s">
        <v>930</v>
      </c>
      <c r="EJ3" s="905" t="s">
        <v>1123</v>
      </c>
      <c r="EK3" s="905" t="s">
        <v>929</v>
      </c>
      <c r="EL3" s="905" t="s">
        <v>930</v>
      </c>
      <c r="EM3" s="905" t="s">
        <v>1123</v>
      </c>
      <c r="EN3" s="905" t="s">
        <v>929</v>
      </c>
      <c r="EO3" s="905" t="s">
        <v>930</v>
      </c>
      <c r="EP3" s="905" t="s">
        <v>1123</v>
      </c>
      <c r="EQ3" s="905" t="s">
        <v>929</v>
      </c>
      <c r="ER3" s="905" t="s">
        <v>930</v>
      </c>
      <c r="ES3" s="905" t="s">
        <v>1123</v>
      </c>
      <c r="ET3" s="905" t="s">
        <v>929</v>
      </c>
      <c r="EU3" s="905" t="s">
        <v>930</v>
      </c>
      <c r="EV3" s="905" t="s">
        <v>1123</v>
      </c>
      <c r="EW3" s="905" t="s">
        <v>929</v>
      </c>
      <c r="EX3" s="905" t="s">
        <v>930</v>
      </c>
      <c r="EY3" s="905" t="s">
        <v>1123</v>
      </c>
      <c r="EZ3" s="905" t="s">
        <v>929</v>
      </c>
      <c r="FA3" s="905" t="s">
        <v>930</v>
      </c>
      <c r="FB3" s="905" t="s">
        <v>1123</v>
      </c>
      <c r="FC3" s="905" t="s">
        <v>929</v>
      </c>
      <c r="FD3" s="905" t="s">
        <v>930</v>
      </c>
      <c r="FE3" s="905" t="s">
        <v>1123</v>
      </c>
      <c r="FF3" s="905" t="s">
        <v>929</v>
      </c>
      <c r="FG3" s="905" t="s">
        <v>930</v>
      </c>
      <c r="FH3" s="905" t="s">
        <v>1123</v>
      </c>
      <c r="FI3" s="905" t="s">
        <v>929</v>
      </c>
      <c r="FJ3" s="905" t="s">
        <v>930</v>
      </c>
      <c r="FK3" s="905" t="s">
        <v>1123</v>
      </c>
      <c r="FL3" s="905" t="s">
        <v>929</v>
      </c>
      <c r="FM3" s="905" t="s">
        <v>930</v>
      </c>
      <c r="FN3" s="905" t="s">
        <v>1123</v>
      </c>
      <c r="FO3" s="905" t="s">
        <v>929</v>
      </c>
      <c r="FP3" s="905" t="s">
        <v>930</v>
      </c>
      <c r="FQ3" s="905" t="s">
        <v>1123</v>
      </c>
      <c r="FR3" s="905" t="s">
        <v>929</v>
      </c>
      <c r="FS3" s="905" t="s">
        <v>930</v>
      </c>
      <c r="FT3" s="905" t="s">
        <v>1123</v>
      </c>
      <c r="FU3" s="905" t="s">
        <v>929</v>
      </c>
      <c r="FV3" s="905" t="s">
        <v>930</v>
      </c>
      <c r="FW3" s="905" t="s">
        <v>1123</v>
      </c>
      <c r="FX3" s="905" t="s">
        <v>929</v>
      </c>
      <c r="FY3" s="905" t="s">
        <v>930</v>
      </c>
      <c r="FZ3" s="905" t="s">
        <v>1123</v>
      </c>
      <c r="GA3" s="905" t="s">
        <v>929</v>
      </c>
      <c r="GB3" s="905" t="s">
        <v>930</v>
      </c>
      <c r="GC3" s="905" t="s">
        <v>1123</v>
      </c>
      <c r="GD3" s="905" t="s">
        <v>929</v>
      </c>
      <c r="GE3" s="905" t="s">
        <v>930</v>
      </c>
      <c r="GF3" s="905" t="s">
        <v>1123</v>
      </c>
      <c r="GG3" s="905" t="s">
        <v>929</v>
      </c>
      <c r="GH3" s="905" t="s">
        <v>930</v>
      </c>
      <c r="GI3" s="905" t="s">
        <v>1123</v>
      </c>
      <c r="GJ3" s="905" t="s">
        <v>929</v>
      </c>
      <c r="GK3" s="905" t="s">
        <v>930</v>
      </c>
      <c r="GL3" s="905" t="s">
        <v>1123</v>
      </c>
      <c r="GM3" s="905" t="s">
        <v>929</v>
      </c>
      <c r="GN3" s="905" t="s">
        <v>930</v>
      </c>
      <c r="GO3" s="905" t="s">
        <v>1123</v>
      </c>
      <c r="GP3" s="905" t="s">
        <v>929</v>
      </c>
      <c r="GQ3" s="905" t="s">
        <v>930</v>
      </c>
      <c r="GR3" s="905" t="s">
        <v>1123</v>
      </c>
      <c r="GS3" s="905" t="s">
        <v>929</v>
      </c>
      <c r="GT3" s="905" t="s">
        <v>930</v>
      </c>
      <c r="GU3" s="905" t="s">
        <v>1123</v>
      </c>
      <c r="GV3" s="905" t="s">
        <v>929</v>
      </c>
      <c r="GW3" s="905" t="s">
        <v>930</v>
      </c>
      <c r="GX3" s="905" t="s">
        <v>1123</v>
      </c>
      <c r="GY3" s="905" t="s">
        <v>929</v>
      </c>
      <c r="GZ3" s="605" t="s">
        <v>930</v>
      </c>
      <c r="HA3" s="917" t="s">
        <v>1123</v>
      </c>
      <c r="HB3" s="905" t="s">
        <v>929</v>
      </c>
      <c r="HC3" s="605" t="s">
        <v>930</v>
      </c>
    </row>
    <row r="4" spans="1:211" s="3" customFormat="1" ht="15.75" x14ac:dyDescent="0.2">
      <c r="A4" s="505"/>
      <c r="B4" s="503"/>
      <c r="C4" s="503"/>
      <c r="D4" s="503"/>
      <c r="E4" s="503"/>
      <c r="F4" s="503"/>
      <c r="G4" s="503"/>
      <c r="H4" s="503"/>
      <c r="I4" s="503"/>
      <c r="J4" s="79"/>
      <c r="K4" s="79"/>
      <c r="L4" s="503"/>
      <c r="M4" s="503"/>
      <c r="N4" s="503"/>
      <c r="O4" s="503"/>
      <c r="P4" s="503"/>
      <c r="Q4" s="79"/>
      <c r="R4" s="503"/>
      <c r="S4" s="79"/>
      <c r="T4" s="503"/>
      <c r="U4" s="503"/>
      <c r="V4" s="503"/>
      <c r="W4" s="503"/>
      <c r="X4" s="503"/>
      <c r="Y4" s="503"/>
      <c r="Z4" s="503"/>
      <c r="AA4" s="503"/>
      <c r="AB4" s="79"/>
      <c r="AC4" s="503"/>
      <c r="AD4" s="503"/>
      <c r="AE4" s="503"/>
      <c r="AF4" s="503"/>
      <c r="AG4" s="503"/>
      <c r="AH4" s="503"/>
      <c r="AI4" s="79"/>
      <c r="AJ4" s="503"/>
      <c r="AK4" s="79"/>
      <c r="AL4" s="503"/>
      <c r="AM4" s="503"/>
      <c r="AN4" s="503"/>
      <c r="AO4" s="503"/>
      <c r="AP4" s="503"/>
      <c r="AQ4" s="503"/>
      <c r="AR4" s="503"/>
      <c r="AS4" s="503"/>
      <c r="AT4" s="79"/>
      <c r="AU4" s="503"/>
      <c r="AV4" s="503"/>
      <c r="AW4" s="503"/>
      <c r="AX4" s="503"/>
      <c r="AY4" s="503"/>
      <c r="AZ4" s="503"/>
      <c r="BA4" s="503"/>
      <c r="BB4" s="503"/>
      <c r="BC4" s="79"/>
      <c r="BD4" s="79"/>
      <c r="BE4" s="503"/>
      <c r="BF4" s="503"/>
      <c r="BG4" s="503"/>
      <c r="BH4" s="503"/>
      <c r="BI4" s="503"/>
      <c r="BJ4" s="503"/>
      <c r="BK4" s="503"/>
      <c r="BL4" s="79"/>
      <c r="BM4" s="503"/>
      <c r="BN4" s="503"/>
      <c r="BO4" s="503"/>
      <c r="BP4" s="503"/>
      <c r="BQ4" s="503"/>
      <c r="BR4" s="503"/>
      <c r="BS4" s="503"/>
      <c r="BT4" s="503"/>
      <c r="BU4" s="79"/>
      <c r="BV4" s="79"/>
      <c r="BW4" s="503"/>
      <c r="BX4" s="503"/>
      <c r="BY4" s="503"/>
      <c r="BZ4" s="503"/>
      <c r="CA4" s="503"/>
      <c r="CB4" s="503"/>
      <c r="CC4" s="503"/>
      <c r="CD4" s="79"/>
      <c r="CE4" s="80"/>
      <c r="CF4" s="80"/>
      <c r="CG4" s="80"/>
      <c r="CH4" s="503"/>
      <c r="CI4" s="503"/>
      <c r="CJ4" s="503"/>
      <c r="CK4" s="503"/>
      <c r="CL4" s="503"/>
      <c r="CM4" s="79"/>
      <c r="CN4" s="79"/>
      <c r="CO4" s="79"/>
      <c r="CP4" s="79"/>
      <c r="CQ4" s="79"/>
      <c r="CR4" s="503"/>
      <c r="CS4" s="503"/>
      <c r="CT4" s="503"/>
      <c r="CU4" s="503"/>
      <c r="CV4" s="79"/>
      <c r="CW4" s="503"/>
      <c r="CX4" s="503"/>
      <c r="CY4" s="503"/>
      <c r="CZ4" s="503"/>
      <c r="DA4" s="503"/>
      <c r="DB4" s="503"/>
      <c r="DC4" s="503"/>
      <c r="DD4" s="503"/>
      <c r="DE4" s="79"/>
      <c r="DF4" s="79"/>
      <c r="DG4" s="503"/>
      <c r="DH4" s="503"/>
      <c r="DI4" s="503"/>
      <c r="DJ4" s="503"/>
      <c r="DK4" s="503"/>
      <c r="DL4" s="503"/>
      <c r="DM4" s="503"/>
      <c r="DN4" s="79"/>
      <c r="DO4" s="81"/>
      <c r="DP4" s="81"/>
      <c r="DQ4" s="81"/>
      <c r="DR4" s="592"/>
      <c r="DS4" s="592"/>
      <c r="DT4" s="613"/>
      <c r="DU4" s="79"/>
      <c r="DV4" s="79"/>
      <c r="DW4" s="79"/>
      <c r="DX4" s="79"/>
      <c r="DY4" s="79"/>
      <c r="DZ4" s="79"/>
      <c r="EA4" s="79"/>
      <c r="EB4" s="503"/>
      <c r="EC4" s="79"/>
      <c r="ED4" s="503"/>
      <c r="EE4" s="503"/>
      <c r="EF4" s="503"/>
      <c r="EG4" s="503"/>
      <c r="EH4" s="503"/>
      <c r="EI4" s="503"/>
      <c r="EJ4" s="79"/>
      <c r="EK4" s="503"/>
      <c r="EL4" s="79"/>
      <c r="EM4" s="503"/>
      <c r="EN4" s="503"/>
      <c r="EO4" s="503"/>
      <c r="EP4" s="79"/>
      <c r="EQ4" s="503"/>
      <c r="ER4" s="503"/>
      <c r="ES4" s="503"/>
      <c r="ET4" s="503"/>
      <c r="EU4" s="79"/>
      <c r="EV4" s="592"/>
      <c r="EW4" s="601"/>
      <c r="EX4" s="601"/>
      <c r="EY4" s="503"/>
      <c r="EZ4" s="615"/>
      <c r="FA4" s="615"/>
      <c r="FB4" s="503"/>
      <c r="FC4" s="615"/>
      <c r="FD4" s="79"/>
      <c r="FE4" s="503"/>
      <c r="FF4" s="615"/>
      <c r="FG4" s="615"/>
      <c r="FH4" s="79"/>
      <c r="FI4" s="615"/>
      <c r="FJ4" s="615"/>
      <c r="FK4" s="503"/>
      <c r="FL4" s="615"/>
      <c r="FM4" s="79"/>
      <c r="FN4" s="503"/>
      <c r="FO4" s="615"/>
      <c r="FP4" s="615"/>
      <c r="FQ4" s="503"/>
      <c r="FR4" s="615"/>
      <c r="FS4" s="615"/>
      <c r="FT4" s="503"/>
      <c r="FU4" s="615"/>
      <c r="FV4" s="79"/>
      <c r="FW4" s="503"/>
      <c r="FX4" s="615"/>
      <c r="FY4" s="615"/>
      <c r="FZ4" s="79"/>
      <c r="GA4" s="615"/>
      <c r="GB4" s="615"/>
      <c r="GC4" s="503"/>
      <c r="GD4" s="615"/>
      <c r="GE4" s="79"/>
      <c r="GF4" s="503"/>
      <c r="GG4" s="615"/>
      <c r="GH4" s="615"/>
      <c r="GI4" s="503"/>
      <c r="GJ4" s="615"/>
      <c r="GK4" s="615"/>
      <c r="GL4" s="604"/>
      <c r="GM4" s="604"/>
      <c r="GN4" s="613"/>
      <c r="GO4" s="81"/>
      <c r="GP4" s="81"/>
      <c r="GQ4" s="81"/>
      <c r="GR4" s="81"/>
      <c r="GS4" s="81"/>
      <c r="GT4" s="81"/>
      <c r="GU4" s="504"/>
      <c r="GV4" s="616"/>
      <c r="GW4" s="79"/>
      <c r="GX4" s="504"/>
      <c r="GY4" s="81"/>
      <c r="GZ4" s="81"/>
      <c r="HA4" s="613"/>
      <c r="HB4" s="632"/>
      <c r="HC4" s="642"/>
    </row>
    <row r="5" spans="1:211" s="3" customFormat="1" ht="16.5" thickBot="1" x14ac:dyDescent="0.25">
      <c r="A5" s="505"/>
      <c r="B5" s="503"/>
      <c r="C5" s="503"/>
      <c r="D5" s="503"/>
      <c r="E5" s="503"/>
      <c r="F5" s="503"/>
      <c r="G5" s="503"/>
      <c r="H5" s="503"/>
      <c r="I5" s="503"/>
      <c r="J5" s="609"/>
      <c r="K5" s="79"/>
      <c r="L5" s="503"/>
      <c r="M5" s="503"/>
      <c r="N5" s="503"/>
      <c r="O5" s="503"/>
      <c r="P5" s="503"/>
      <c r="Q5" s="79"/>
      <c r="R5" s="503"/>
      <c r="S5" s="609"/>
      <c r="T5" s="503"/>
      <c r="U5" s="503"/>
      <c r="V5" s="503"/>
      <c r="W5" s="503"/>
      <c r="X5" s="503"/>
      <c r="Y5" s="503"/>
      <c r="Z5" s="503"/>
      <c r="AA5" s="503"/>
      <c r="AB5" s="609"/>
      <c r="AC5" s="503"/>
      <c r="AD5" s="503"/>
      <c r="AE5" s="503"/>
      <c r="AF5" s="503"/>
      <c r="AG5" s="503"/>
      <c r="AH5" s="503"/>
      <c r="AI5" s="79"/>
      <c r="AJ5" s="503"/>
      <c r="AK5" s="609"/>
      <c r="AL5" s="503"/>
      <c r="AM5" s="503"/>
      <c r="AN5" s="503"/>
      <c r="AO5" s="503"/>
      <c r="AP5" s="503"/>
      <c r="AQ5" s="503"/>
      <c r="AR5" s="503"/>
      <c r="AS5" s="503"/>
      <c r="AT5" s="609"/>
      <c r="AU5" s="503"/>
      <c r="AV5" s="503"/>
      <c r="AW5" s="503"/>
      <c r="AX5" s="503"/>
      <c r="AY5" s="503"/>
      <c r="AZ5" s="503"/>
      <c r="BA5" s="503"/>
      <c r="BB5" s="503"/>
      <c r="BC5" s="609"/>
      <c r="BD5" s="79"/>
      <c r="BE5" s="503"/>
      <c r="BF5" s="503"/>
      <c r="BG5" s="503"/>
      <c r="BH5" s="503"/>
      <c r="BI5" s="503"/>
      <c r="BJ5" s="503"/>
      <c r="BK5" s="503"/>
      <c r="BL5" s="609"/>
      <c r="BM5" s="503"/>
      <c r="BN5" s="503"/>
      <c r="BO5" s="503"/>
      <c r="BP5" s="503"/>
      <c r="BQ5" s="503"/>
      <c r="BR5" s="503"/>
      <c r="BS5" s="503"/>
      <c r="BT5" s="503"/>
      <c r="BU5" s="609"/>
      <c r="BV5" s="79"/>
      <c r="BW5" s="503"/>
      <c r="BX5" s="503"/>
      <c r="BY5" s="503"/>
      <c r="BZ5" s="503"/>
      <c r="CA5" s="503"/>
      <c r="CB5" s="503"/>
      <c r="CC5" s="503"/>
      <c r="CD5" s="609"/>
      <c r="CE5" s="80"/>
      <c r="CF5" s="80"/>
      <c r="CG5" s="80"/>
      <c r="CH5" s="503"/>
      <c r="CI5" s="503"/>
      <c r="CJ5" s="503"/>
      <c r="CK5" s="503"/>
      <c r="CL5" s="503"/>
      <c r="CM5" s="609"/>
      <c r="CN5" s="79"/>
      <c r="CO5" s="79"/>
      <c r="CP5" s="79"/>
      <c r="CQ5" s="79"/>
      <c r="CR5" s="503"/>
      <c r="CS5" s="503"/>
      <c r="CT5" s="503"/>
      <c r="CU5" s="503"/>
      <c r="CV5" s="609"/>
      <c r="CW5" s="503"/>
      <c r="CX5" s="503"/>
      <c r="CY5" s="503"/>
      <c r="CZ5" s="503"/>
      <c r="DA5" s="503"/>
      <c r="DB5" s="503"/>
      <c r="DC5" s="503"/>
      <c r="DD5" s="503"/>
      <c r="DE5" s="609"/>
      <c r="DF5" s="79"/>
      <c r="DG5" s="503"/>
      <c r="DH5" s="503"/>
      <c r="DI5" s="503"/>
      <c r="DJ5" s="503"/>
      <c r="DK5" s="503"/>
      <c r="DL5" s="503"/>
      <c r="DM5" s="503"/>
      <c r="DN5" s="609"/>
      <c r="DO5" s="81"/>
      <c r="DP5" s="81"/>
      <c r="DQ5" s="81"/>
      <c r="DR5" s="592"/>
      <c r="DS5" s="592"/>
      <c r="DT5" s="614"/>
      <c r="DU5" s="79"/>
      <c r="DV5" s="79"/>
      <c r="DW5" s="79"/>
      <c r="DX5" s="79"/>
      <c r="DY5" s="79"/>
      <c r="DZ5" s="79"/>
      <c r="EA5" s="79"/>
      <c r="EB5" s="503"/>
      <c r="EC5" s="609"/>
      <c r="ED5" s="503"/>
      <c r="EE5" s="503"/>
      <c r="EF5" s="503"/>
      <c r="EG5" s="503"/>
      <c r="EH5" s="503"/>
      <c r="EI5" s="503"/>
      <c r="EJ5" s="79"/>
      <c r="EK5" s="503"/>
      <c r="EL5" s="609"/>
      <c r="EM5" s="503"/>
      <c r="EN5" s="503"/>
      <c r="EO5" s="503"/>
      <c r="EP5" s="79"/>
      <c r="EQ5" s="503"/>
      <c r="ER5" s="503"/>
      <c r="ES5" s="503"/>
      <c r="ET5" s="503"/>
      <c r="EU5" s="609"/>
      <c r="EV5" s="592"/>
      <c r="EW5" s="601"/>
      <c r="EX5" s="601"/>
      <c r="EY5" s="503"/>
      <c r="EZ5" s="615"/>
      <c r="FA5" s="615"/>
      <c r="FB5" s="503"/>
      <c r="FC5" s="615"/>
      <c r="FD5" s="609"/>
      <c r="FE5" s="503"/>
      <c r="FF5" s="615"/>
      <c r="FG5" s="615"/>
      <c r="FH5" s="79"/>
      <c r="FI5" s="615"/>
      <c r="FJ5" s="615"/>
      <c r="FK5" s="503"/>
      <c r="FL5" s="615"/>
      <c r="FM5" s="609"/>
      <c r="FN5" s="503"/>
      <c r="FO5" s="615"/>
      <c r="FP5" s="615"/>
      <c r="FQ5" s="503"/>
      <c r="FR5" s="615"/>
      <c r="FS5" s="615"/>
      <c r="FT5" s="503"/>
      <c r="FU5" s="615"/>
      <c r="FV5" s="609"/>
      <c r="FW5" s="503"/>
      <c r="FX5" s="615"/>
      <c r="FY5" s="615"/>
      <c r="FZ5" s="79"/>
      <c r="GA5" s="615"/>
      <c r="GB5" s="615"/>
      <c r="GC5" s="503"/>
      <c r="GD5" s="615"/>
      <c r="GE5" s="609"/>
      <c r="GF5" s="503"/>
      <c r="GG5" s="615"/>
      <c r="GH5" s="615"/>
      <c r="GI5" s="503"/>
      <c r="GJ5" s="615"/>
      <c r="GK5" s="615"/>
      <c r="GL5" s="604"/>
      <c r="GM5" s="604"/>
      <c r="GN5" s="614"/>
      <c r="GO5" s="81"/>
      <c r="GP5" s="81"/>
      <c r="GQ5" s="81"/>
      <c r="GR5" s="81"/>
      <c r="GS5" s="81"/>
      <c r="GT5" s="81"/>
      <c r="GU5" s="504"/>
      <c r="GV5" s="616"/>
      <c r="GW5" s="609"/>
      <c r="GX5" s="504"/>
      <c r="GY5" s="81"/>
      <c r="GZ5" s="81"/>
      <c r="HA5" s="613"/>
      <c r="HB5" s="632"/>
      <c r="HC5" s="643"/>
    </row>
    <row r="6" spans="1:211" s="3" customFormat="1" ht="16.5" thickBot="1" x14ac:dyDescent="0.25">
      <c r="A6" s="109" t="s">
        <v>374</v>
      </c>
      <c r="B6" s="78">
        <f>B26+B53</f>
        <v>0</v>
      </c>
      <c r="C6" s="78">
        <f t="shared" ref="C6:BN6" si="0">C26+C53</f>
        <v>0</v>
      </c>
      <c r="D6" s="78">
        <f t="shared" si="0"/>
        <v>0</v>
      </c>
      <c r="E6" s="78">
        <f t="shared" si="0"/>
        <v>0</v>
      </c>
      <c r="F6" s="78">
        <f t="shared" si="0"/>
        <v>0</v>
      </c>
      <c r="G6" s="78">
        <f t="shared" si="0"/>
        <v>0</v>
      </c>
      <c r="H6" s="78">
        <f t="shared" si="0"/>
        <v>0</v>
      </c>
      <c r="I6" s="78">
        <f t="shared" si="0"/>
        <v>0</v>
      </c>
      <c r="J6" s="78">
        <f t="shared" si="0"/>
        <v>0</v>
      </c>
      <c r="K6" s="78">
        <f t="shared" si="0"/>
        <v>0</v>
      </c>
      <c r="L6" s="78">
        <f t="shared" si="0"/>
        <v>0</v>
      </c>
      <c r="M6" s="78">
        <f t="shared" si="0"/>
        <v>0</v>
      </c>
      <c r="N6" s="78">
        <f t="shared" si="0"/>
        <v>0</v>
      </c>
      <c r="O6" s="78">
        <f t="shared" si="0"/>
        <v>0</v>
      </c>
      <c r="P6" s="78">
        <f t="shared" si="0"/>
        <v>0</v>
      </c>
      <c r="Q6" s="78">
        <f t="shared" si="0"/>
        <v>0</v>
      </c>
      <c r="R6" s="78">
        <f t="shared" si="0"/>
        <v>0</v>
      </c>
      <c r="S6" s="78">
        <f t="shared" si="0"/>
        <v>0</v>
      </c>
      <c r="T6" s="78">
        <f t="shared" si="0"/>
        <v>0</v>
      </c>
      <c r="U6" s="78">
        <f t="shared" si="0"/>
        <v>0</v>
      </c>
      <c r="V6" s="78">
        <f t="shared" si="0"/>
        <v>0</v>
      </c>
      <c r="W6" s="78">
        <f t="shared" si="0"/>
        <v>0</v>
      </c>
      <c r="X6" s="78">
        <f t="shared" si="0"/>
        <v>0</v>
      </c>
      <c r="Y6" s="78">
        <f t="shared" si="0"/>
        <v>0</v>
      </c>
      <c r="Z6" s="78">
        <f t="shared" si="0"/>
        <v>307590</v>
      </c>
      <c r="AA6" s="78">
        <f t="shared" si="0"/>
        <v>-2099</v>
      </c>
      <c r="AB6" s="78">
        <f t="shared" si="0"/>
        <v>305491</v>
      </c>
      <c r="AC6" s="78">
        <f t="shared" si="0"/>
        <v>40176</v>
      </c>
      <c r="AD6" s="78">
        <f t="shared" si="0"/>
        <v>0</v>
      </c>
      <c r="AE6" s="78">
        <f t="shared" ref="AE6" si="1">AE26+AE53</f>
        <v>40176</v>
      </c>
      <c r="AF6" s="78">
        <f t="shared" si="0"/>
        <v>0</v>
      </c>
      <c r="AG6" s="78">
        <f t="shared" si="0"/>
        <v>0</v>
      </c>
      <c r="AH6" s="78">
        <f t="shared" ref="AH6" si="2">AH26+AH53</f>
        <v>0</v>
      </c>
      <c r="AI6" s="78">
        <f t="shared" si="0"/>
        <v>0</v>
      </c>
      <c r="AJ6" s="78">
        <f t="shared" si="0"/>
        <v>0</v>
      </c>
      <c r="AK6" s="78">
        <f t="shared" ref="AK6" si="3">AK26+AK53</f>
        <v>0</v>
      </c>
      <c r="AL6" s="78">
        <f t="shared" si="0"/>
        <v>0</v>
      </c>
      <c r="AM6" s="78">
        <f t="shared" si="0"/>
        <v>0</v>
      </c>
      <c r="AN6" s="78">
        <f t="shared" ref="AN6" si="4">AN26+AN53</f>
        <v>0</v>
      </c>
      <c r="AO6" s="78">
        <f t="shared" si="0"/>
        <v>0</v>
      </c>
      <c r="AP6" s="78">
        <f t="shared" si="0"/>
        <v>0</v>
      </c>
      <c r="AQ6" s="78">
        <f t="shared" ref="AQ6" si="5">AQ26+AQ53</f>
        <v>0</v>
      </c>
      <c r="AR6" s="78">
        <f t="shared" si="0"/>
        <v>0</v>
      </c>
      <c r="AS6" s="78">
        <f t="shared" si="0"/>
        <v>0</v>
      </c>
      <c r="AT6" s="78">
        <f t="shared" ref="AT6" si="6">AT26+AT53</f>
        <v>0</v>
      </c>
      <c r="AU6" s="78">
        <f t="shared" si="0"/>
        <v>0</v>
      </c>
      <c r="AV6" s="78">
        <f t="shared" si="0"/>
        <v>0</v>
      </c>
      <c r="AW6" s="78">
        <f t="shared" ref="AW6" si="7">AW26+AW53</f>
        <v>0</v>
      </c>
      <c r="AX6" s="78">
        <f t="shared" si="0"/>
        <v>0</v>
      </c>
      <c r="AY6" s="78">
        <f t="shared" si="0"/>
        <v>0</v>
      </c>
      <c r="AZ6" s="78">
        <f t="shared" ref="AZ6" si="8">AZ26+AZ53</f>
        <v>0</v>
      </c>
      <c r="BA6" s="78">
        <f t="shared" si="0"/>
        <v>0</v>
      </c>
      <c r="BB6" s="78">
        <f t="shared" si="0"/>
        <v>0</v>
      </c>
      <c r="BC6" s="78">
        <f t="shared" ref="BC6" si="9">BC26+BC53</f>
        <v>0</v>
      </c>
      <c r="BD6" s="78">
        <f t="shared" si="0"/>
        <v>0</v>
      </c>
      <c r="BE6" s="78">
        <f t="shared" si="0"/>
        <v>0</v>
      </c>
      <c r="BF6" s="78">
        <f t="shared" ref="BF6" si="10">BF26+BF53</f>
        <v>0</v>
      </c>
      <c r="BG6" s="78">
        <f t="shared" si="0"/>
        <v>0</v>
      </c>
      <c r="BH6" s="78">
        <f t="shared" si="0"/>
        <v>0</v>
      </c>
      <c r="BI6" s="78">
        <f t="shared" ref="BI6" si="11">BI26+BI53</f>
        <v>0</v>
      </c>
      <c r="BJ6" s="78">
        <f t="shared" si="0"/>
        <v>0</v>
      </c>
      <c r="BK6" s="78">
        <f t="shared" si="0"/>
        <v>0</v>
      </c>
      <c r="BL6" s="78">
        <f t="shared" ref="BL6" si="12">BL26+BL53</f>
        <v>0</v>
      </c>
      <c r="BM6" s="78">
        <f t="shared" si="0"/>
        <v>0</v>
      </c>
      <c r="BN6" s="78">
        <f t="shared" si="0"/>
        <v>0</v>
      </c>
      <c r="BO6" s="78">
        <f t="shared" ref="BO6" si="13">BO26+BO53</f>
        <v>0</v>
      </c>
      <c r="BP6" s="78">
        <f t="shared" ref="BP6:DZ6" si="14">BP26+BP53</f>
        <v>0</v>
      </c>
      <c r="BQ6" s="78">
        <f t="shared" si="14"/>
        <v>0</v>
      </c>
      <c r="BR6" s="78">
        <f t="shared" si="14"/>
        <v>0</v>
      </c>
      <c r="BS6" s="78">
        <f t="shared" si="14"/>
        <v>0</v>
      </c>
      <c r="BT6" s="78">
        <f t="shared" si="14"/>
        <v>0</v>
      </c>
      <c r="BU6" s="78">
        <f t="shared" si="14"/>
        <v>0</v>
      </c>
      <c r="BV6" s="78">
        <f t="shared" si="14"/>
        <v>0</v>
      </c>
      <c r="BW6" s="78">
        <f t="shared" si="14"/>
        <v>0</v>
      </c>
      <c r="BX6" s="78">
        <f t="shared" si="14"/>
        <v>0</v>
      </c>
      <c r="BY6" s="78">
        <f t="shared" si="14"/>
        <v>0</v>
      </c>
      <c r="BZ6" s="78">
        <f t="shared" si="14"/>
        <v>0</v>
      </c>
      <c r="CA6" s="78">
        <f t="shared" si="14"/>
        <v>0</v>
      </c>
      <c r="CB6" s="78">
        <f t="shared" si="14"/>
        <v>0</v>
      </c>
      <c r="CC6" s="78">
        <f t="shared" si="14"/>
        <v>0</v>
      </c>
      <c r="CD6" s="78">
        <f t="shared" si="14"/>
        <v>0</v>
      </c>
      <c r="CE6" s="78">
        <f t="shared" si="14"/>
        <v>0</v>
      </c>
      <c r="CF6" s="78">
        <f t="shared" si="14"/>
        <v>0</v>
      </c>
      <c r="CG6" s="78">
        <f t="shared" si="14"/>
        <v>0</v>
      </c>
      <c r="CH6" s="78">
        <f t="shared" si="14"/>
        <v>0</v>
      </c>
      <c r="CI6" s="78">
        <f t="shared" si="14"/>
        <v>0</v>
      </c>
      <c r="CJ6" s="78">
        <f t="shared" si="14"/>
        <v>0</v>
      </c>
      <c r="CK6" s="78">
        <f t="shared" si="14"/>
        <v>0</v>
      </c>
      <c r="CL6" s="78">
        <f t="shared" si="14"/>
        <v>0</v>
      </c>
      <c r="CM6" s="78">
        <f t="shared" si="14"/>
        <v>0</v>
      </c>
      <c r="CN6" s="78">
        <f t="shared" si="14"/>
        <v>0</v>
      </c>
      <c r="CO6" s="78">
        <f t="shared" si="14"/>
        <v>0</v>
      </c>
      <c r="CP6" s="78">
        <f t="shared" si="14"/>
        <v>0</v>
      </c>
      <c r="CQ6" s="78">
        <f t="shared" si="14"/>
        <v>0</v>
      </c>
      <c r="CR6" s="78">
        <f t="shared" si="14"/>
        <v>0</v>
      </c>
      <c r="CS6" s="78">
        <f t="shared" si="14"/>
        <v>0</v>
      </c>
      <c r="CT6" s="78">
        <f t="shared" si="14"/>
        <v>0</v>
      </c>
      <c r="CU6" s="78">
        <f t="shared" si="14"/>
        <v>0</v>
      </c>
      <c r="CV6" s="78">
        <f t="shared" si="14"/>
        <v>0</v>
      </c>
      <c r="CW6" s="78">
        <f t="shared" si="14"/>
        <v>0</v>
      </c>
      <c r="CX6" s="78">
        <f t="shared" si="14"/>
        <v>0</v>
      </c>
      <c r="CY6" s="78">
        <f t="shared" si="14"/>
        <v>0</v>
      </c>
      <c r="CZ6" s="78">
        <f t="shared" si="14"/>
        <v>0</v>
      </c>
      <c r="DA6" s="78">
        <f t="shared" si="14"/>
        <v>0</v>
      </c>
      <c r="DB6" s="78">
        <f t="shared" si="14"/>
        <v>0</v>
      </c>
      <c r="DC6" s="78">
        <f t="shared" si="14"/>
        <v>0</v>
      </c>
      <c r="DD6" s="78">
        <f t="shared" si="14"/>
        <v>0</v>
      </c>
      <c r="DE6" s="78">
        <f t="shared" si="14"/>
        <v>0</v>
      </c>
      <c r="DF6" s="78">
        <f t="shared" si="14"/>
        <v>0</v>
      </c>
      <c r="DG6" s="78">
        <f t="shared" si="14"/>
        <v>0</v>
      </c>
      <c r="DH6" s="78">
        <f t="shared" si="14"/>
        <v>0</v>
      </c>
      <c r="DI6" s="78">
        <f t="shared" si="14"/>
        <v>0</v>
      </c>
      <c r="DJ6" s="78">
        <f t="shared" si="14"/>
        <v>0</v>
      </c>
      <c r="DK6" s="78">
        <f t="shared" si="14"/>
        <v>0</v>
      </c>
      <c r="DL6" s="78">
        <f t="shared" si="14"/>
        <v>0</v>
      </c>
      <c r="DM6" s="78">
        <f t="shared" si="14"/>
        <v>0</v>
      </c>
      <c r="DN6" s="78">
        <f t="shared" si="14"/>
        <v>0</v>
      </c>
      <c r="DO6" s="78">
        <f t="shared" si="14"/>
        <v>0</v>
      </c>
      <c r="DP6" s="78">
        <f t="shared" si="14"/>
        <v>0</v>
      </c>
      <c r="DQ6" s="78">
        <f t="shared" si="14"/>
        <v>0</v>
      </c>
      <c r="DR6" s="593">
        <f t="shared" si="14"/>
        <v>347766</v>
      </c>
      <c r="DS6" s="593">
        <f t="shared" ref="DS6:DT6" si="15">DS26+DS53</f>
        <v>-2099</v>
      </c>
      <c r="DT6" s="593">
        <f t="shared" si="15"/>
        <v>345667</v>
      </c>
      <c r="DU6" s="78">
        <f t="shared" si="14"/>
        <v>30322</v>
      </c>
      <c r="DV6" s="78">
        <f t="shared" si="14"/>
        <v>0</v>
      </c>
      <c r="DW6" s="78">
        <f t="shared" si="14"/>
        <v>30322</v>
      </c>
      <c r="DX6" s="78">
        <f t="shared" si="14"/>
        <v>10150</v>
      </c>
      <c r="DY6" s="78">
        <f t="shared" si="14"/>
        <v>0</v>
      </c>
      <c r="DZ6" s="78">
        <f t="shared" si="14"/>
        <v>10150</v>
      </c>
      <c r="EA6" s="78">
        <f t="shared" ref="EA6:GL6" si="16">EA26+EA53</f>
        <v>7491</v>
      </c>
      <c r="EB6" s="78">
        <f t="shared" si="16"/>
        <v>0</v>
      </c>
      <c r="EC6" s="78">
        <f t="shared" si="16"/>
        <v>7491</v>
      </c>
      <c r="ED6" s="78">
        <f t="shared" si="16"/>
        <v>2950</v>
      </c>
      <c r="EE6" s="78">
        <f t="shared" si="16"/>
        <v>0</v>
      </c>
      <c r="EF6" s="78">
        <f t="shared" si="16"/>
        <v>2950</v>
      </c>
      <c r="EG6" s="78">
        <f t="shared" si="16"/>
        <v>868</v>
      </c>
      <c r="EH6" s="78">
        <f t="shared" si="16"/>
        <v>0</v>
      </c>
      <c r="EI6" s="78">
        <f t="shared" si="16"/>
        <v>868</v>
      </c>
      <c r="EJ6" s="78">
        <f t="shared" si="16"/>
        <v>0</v>
      </c>
      <c r="EK6" s="78">
        <f t="shared" si="16"/>
        <v>0</v>
      </c>
      <c r="EL6" s="78">
        <f t="shared" si="16"/>
        <v>0</v>
      </c>
      <c r="EM6" s="78">
        <f t="shared" si="16"/>
        <v>0</v>
      </c>
      <c r="EN6" s="78">
        <f t="shared" si="16"/>
        <v>0</v>
      </c>
      <c r="EO6" s="78">
        <f t="shared" si="16"/>
        <v>0</v>
      </c>
      <c r="EP6" s="78">
        <f t="shared" si="16"/>
        <v>300271</v>
      </c>
      <c r="EQ6" s="78">
        <f t="shared" si="16"/>
        <v>-2099</v>
      </c>
      <c r="ER6" s="78">
        <f t="shared" si="16"/>
        <v>298172</v>
      </c>
      <c r="ES6" s="78">
        <f t="shared" si="16"/>
        <v>0</v>
      </c>
      <c r="ET6" s="78">
        <f t="shared" si="16"/>
        <v>0</v>
      </c>
      <c r="EU6" s="78">
        <f t="shared" si="16"/>
        <v>0</v>
      </c>
      <c r="EV6" s="593">
        <f t="shared" si="16"/>
        <v>352052</v>
      </c>
      <c r="EW6" s="593">
        <f t="shared" ref="EW6:EX6" si="17">EW26+EW53</f>
        <v>-2099</v>
      </c>
      <c r="EX6" s="593">
        <f t="shared" si="17"/>
        <v>349953</v>
      </c>
      <c r="EY6" s="78">
        <f t="shared" si="16"/>
        <v>0</v>
      </c>
      <c r="EZ6" s="78">
        <f t="shared" si="16"/>
        <v>0</v>
      </c>
      <c r="FA6" s="78">
        <f t="shared" si="16"/>
        <v>0</v>
      </c>
      <c r="FB6" s="78">
        <f t="shared" si="16"/>
        <v>0</v>
      </c>
      <c r="FC6" s="78">
        <f t="shared" si="16"/>
        <v>0</v>
      </c>
      <c r="FD6" s="78">
        <f t="shared" si="16"/>
        <v>0</v>
      </c>
      <c r="FE6" s="78">
        <f t="shared" si="16"/>
        <v>0</v>
      </c>
      <c r="FF6" s="78">
        <f t="shared" si="16"/>
        <v>0</v>
      </c>
      <c r="FG6" s="78">
        <f t="shared" si="16"/>
        <v>0</v>
      </c>
      <c r="FH6" s="78">
        <f t="shared" si="16"/>
        <v>0</v>
      </c>
      <c r="FI6" s="78">
        <f t="shared" si="16"/>
        <v>0</v>
      </c>
      <c r="FJ6" s="78">
        <f t="shared" si="16"/>
        <v>0</v>
      </c>
      <c r="FK6" s="78">
        <f t="shared" si="16"/>
        <v>0</v>
      </c>
      <c r="FL6" s="78">
        <f t="shared" si="16"/>
        <v>0</v>
      </c>
      <c r="FM6" s="78">
        <f t="shared" si="16"/>
        <v>0</v>
      </c>
      <c r="FN6" s="78">
        <f t="shared" si="16"/>
        <v>0</v>
      </c>
      <c r="FO6" s="78">
        <f t="shared" si="16"/>
        <v>0</v>
      </c>
      <c r="FP6" s="78">
        <f t="shared" si="16"/>
        <v>0</v>
      </c>
      <c r="FQ6" s="78">
        <f t="shared" si="16"/>
        <v>0</v>
      </c>
      <c r="FR6" s="78">
        <f t="shared" si="16"/>
        <v>0</v>
      </c>
      <c r="FS6" s="78">
        <f t="shared" si="16"/>
        <v>0</v>
      </c>
      <c r="FT6" s="78">
        <f t="shared" si="16"/>
        <v>0</v>
      </c>
      <c r="FU6" s="78">
        <f t="shared" si="16"/>
        <v>0</v>
      </c>
      <c r="FV6" s="78">
        <f t="shared" si="16"/>
        <v>0</v>
      </c>
      <c r="FW6" s="78">
        <f t="shared" si="16"/>
        <v>0</v>
      </c>
      <c r="FX6" s="78">
        <f t="shared" si="16"/>
        <v>0</v>
      </c>
      <c r="FY6" s="78">
        <f t="shared" si="16"/>
        <v>0</v>
      </c>
      <c r="FZ6" s="78">
        <f t="shared" si="16"/>
        <v>0</v>
      </c>
      <c r="GA6" s="78">
        <f t="shared" si="16"/>
        <v>0</v>
      </c>
      <c r="GB6" s="78">
        <f t="shared" si="16"/>
        <v>0</v>
      </c>
      <c r="GC6" s="78">
        <f t="shared" si="16"/>
        <v>0</v>
      </c>
      <c r="GD6" s="78">
        <f t="shared" si="16"/>
        <v>0</v>
      </c>
      <c r="GE6" s="78">
        <f t="shared" si="16"/>
        <v>0</v>
      </c>
      <c r="GF6" s="78">
        <f t="shared" si="16"/>
        <v>0</v>
      </c>
      <c r="GG6" s="78">
        <f t="shared" si="16"/>
        <v>0</v>
      </c>
      <c r="GH6" s="78">
        <f t="shared" si="16"/>
        <v>0</v>
      </c>
      <c r="GI6" s="78">
        <f t="shared" si="16"/>
        <v>0</v>
      </c>
      <c r="GJ6" s="78">
        <f t="shared" si="16"/>
        <v>0</v>
      </c>
      <c r="GK6" s="78">
        <f t="shared" si="16"/>
        <v>0</v>
      </c>
      <c r="GL6" s="593">
        <f t="shared" si="16"/>
        <v>0</v>
      </c>
      <c r="GM6" s="593">
        <f t="shared" ref="GM6:GN6" si="18">GM26+GM53</f>
        <v>0</v>
      </c>
      <c r="GN6" s="593">
        <f t="shared" si="18"/>
        <v>0</v>
      </c>
      <c r="GO6" s="78">
        <f t="shared" ref="GO6:HA6" si="19">GO26+GO53</f>
        <v>0</v>
      </c>
      <c r="GP6" s="78">
        <f t="shared" si="19"/>
        <v>0</v>
      </c>
      <c r="GQ6" s="78">
        <f t="shared" si="19"/>
        <v>0</v>
      </c>
      <c r="GR6" s="78">
        <f t="shared" si="19"/>
        <v>0</v>
      </c>
      <c r="GS6" s="78">
        <f t="shared" si="19"/>
        <v>0</v>
      </c>
      <c r="GT6" s="78">
        <f t="shared" si="19"/>
        <v>0</v>
      </c>
      <c r="GU6" s="78">
        <f t="shared" si="19"/>
        <v>0</v>
      </c>
      <c r="GV6" s="78">
        <f t="shared" si="19"/>
        <v>0</v>
      </c>
      <c r="GW6" s="78">
        <f t="shared" si="19"/>
        <v>0</v>
      </c>
      <c r="GX6" s="78">
        <f t="shared" si="19"/>
        <v>0</v>
      </c>
      <c r="GY6" s="78">
        <f t="shared" ref="GY6:GZ6" si="20">GY26+GY53</f>
        <v>0</v>
      </c>
      <c r="GZ6" s="78">
        <f t="shared" si="20"/>
        <v>0</v>
      </c>
      <c r="HA6" s="593">
        <f t="shared" si="19"/>
        <v>699818</v>
      </c>
      <c r="HB6" s="593">
        <f t="shared" ref="HB6:HC6" si="21">HB26+HB53</f>
        <v>-4198</v>
      </c>
      <c r="HC6" s="633">
        <f t="shared" si="21"/>
        <v>695620</v>
      </c>
    </row>
    <row r="7" spans="1:211" x14ac:dyDescent="0.2">
      <c r="A7" s="110" t="s">
        <v>375</v>
      </c>
      <c r="B7" s="32">
        <f>B8+B9+B10+B11+B12</f>
        <v>0</v>
      </c>
      <c r="C7" s="32">
        <f t="shared" ref="C7:BO7" si="22">C8+C9+C10+C11+C12</f>
        <v>0</v>
      </c>
      <c r="D7" s="32">
        <f t="shared" si="22"/>
        <v>0</v>
      </c>
      <c r="E7" s="32">
        <f t="shared" si="22"/>
        <v>0</v>
      </c>
      <c r="F7" s="32">
        <f t="shared" si="22"/>
        <v>0</v>
      </c>
      <c r="G7" s="32">
        <f t="shared" si="22"/>
        <v>0</v>
      </c>
      <c r="H7" s="32">
        <f t="shared" si="22"/>
        <v>0</v>
      </c>
      <c r="I7" s="32">
        <f t="shared" si="22"/>
        <v>0</v>
      </c>
      <c r="J7" s="32">
        <f t="shared" si="22"/>
        <v>0</v>
      </c>
      <c r="K7" s="32">
        <f t="shared" si="22"/>
        <v>0</v>
      </c>
      <c r="L7" s="32">
        <f t="shared" si="22"/>
        <v>0</v>
      </c>
      <c r="M7" s="32">
        <f t="shared" si="22"/>
        <v>0</v>
      </c>
      <c r="N7" s="32">
        <f t="shared" si="22"/>
        <v>0</v>
      </c>
      <c r="O7" s="32">
        <f t="shared" si="22"/>
        <v>0</v>
      </c>
      <c r="P7" s="32">
        <f t="shared" si="22"/>
        <v>0</v>
      </c>
      <c r="Q7" s="32">
        <f t="shared" si="22"/>
        <v>0</v>
      </c>
      <c r="R7" s="32">
        <f t="shared" si="22"/>
        <v>0</v>
      </c>
      <c r="S7" s="32">
        <f t="shared" si="22"/>
        <v>0</v>
      </c>
      <c r="T7" s="32">
        <f t="shared" si="22"/>
        <v>0</v>
      </c>
      <c r="U7" s="32">
        <f t="shared" si="22"/>
        <v>0</v>
      </c>
      <c r="V7" s="32">
        <f t="shared" si="22"/>
        <v>0</v>
      </c>
      <c r="W7" s="32">
        <f t="shared" si="22"/>
        <v>0</v>
      </c>
      <c r="X7" s="32">
        <f t="shared" si="22"/>
        <v>0</v>
      </c>
      <c r="Y7" s="32">
        <f t="shared" si="22"/>
        <v>0</v>
      </c>
      <c r="Z7" s="32">
        <f t="shared" si="22"/>
        <v>0</v>
      </c>
      <c r="AA7" s="32">
        <f t="shared" si="22"/>
        <v>0</v>
      </c>
      <c r="AB7" s="32">
        <f t="shared" si="22"/>
        <v>0</v>
      </c>
      <c r="AC7" s="32">
        <f t="shared" si="22"/>
        <v>40176</v>
      </c>
      <c r="AD7" s="32">
        <f t="shared" si="22"/>
        <v>0</v>
      </c>
      <c r="AE7" s="32">
        <f t="shared" si="22"/>
        <v>40176</v>
      </c>
      <c r="AF7" s="32">
        <f t="shared" si="22"/>
        <v>0</v>
      </c>
      <c r="AG7" s="32">
        <f t="shared" si="22"/>
        <v>0</v>
      </c>
      <c r="AH7" s="32">
        <f t="shared" si="22"/>
        <v>0</v>
      </c>
      <c r="AI7" s="32">
        <f t="shared" si="22"/>
        <v>0</v>
      </c>
      <c r="AJ7" s="32">
        <f t="shared" si="22"/>
        <v>0</v>
      </c>
      <c r="AK7" s="32">
        <f t="shared" si="22"/>
        <v>0</v>
      </c>
      <c r="AL7" s="32">
        <f t="shared" si="22"/>
        <v>0</v>
      </c>
      <c r="AM7" s="32">
        <f t="shared" si="22"/>
        <v>0</v>
      </c>
      <c r="AN7" s="32">
        <f t="shared" si="22"/>
        <v>0</v>
      </c>
      <c r="AO7" s="32">
        <f t="shared" si="22"/>
        <v>0</v>
      </c>
      <c r="AP7" s="32">
        <f t="shared" si="22"/>
        <v>0</v>
      </c>
      <c r="AQ7" s="32">
        <f t="shared" si="22"/>
        <v>0</v>
      </c>
      <c r="AR7" s="32">
        <f t="shared" si="22"/>
        <v>0</v>
      </c>
      <c r="AS7" s="32">
        <f t="shared" si="22"/>
        <v>0</v>
      </c>
      <c r="AT7" s="32">
        <f t="shared" si="22"/>
        <v>0</v>
      </c>
      <c r="AU7" s="32">
        <f t="shared" si="22"/>
        <v>0</v>
      </c>
      <c r="AV7" s="32">
        <f t="shared" si="22"/>
        <v>0</v>
      </c>
      <c r="AW7" s="32">
        <f t="shared" si="22"/>
        <v>0</v>
      </c>
      <c r="AX7" s="32">
        <f t="shared" si="22"/>
        <v>0</v>
      </c>
      <c r="AY7" s="32">
        <f t="shared" si="22"/>
        <v>0</v>
      </c>
      <c r="AZ7" s="32">
        <f t="shared" si="22"/>
        <v>0</v>
      </c>
      <c r="BA7" s="32">
        <f t="shared" si="22"/>
        <v>0</v>
      </c>
      <c r="BB7" s="32">
        <f t="shared" si="22"/>
        <v>0</v>
      </c>
      <c r="BC7" s="32">
        <f t="shared" si="22"/>
        <v>0</v>
      </c>
      <c r="BD7" s="32">
        <f t="shared" si="22"/>
        <v>0</v>
      </c>
      <c r="BE7" s="32">
        <f t="shared" si="22"/>
        <v>0</v>
      </c>
      <c r="BF7" s="32">
        <f t="shared" si="22"/>
        <v>0</v>
      </c>
      <c r="BG7" s="32">
        <f t="shared" si="22"/>
        <v>0</v>
      </c>
      <c r="BH7" s="32">
        <f t="shared" si="22"/>
        <v>0</v>
      </c>
      <c r="BI7" s="32">
        <f t="shared" si="22"/>
        <v>0</v>
      </c>
      <c r="BJ7" s="32">
        <f t="shared" si="22"/>
        <v>0</v>
      </c>
      <c r="BK7" s="32">
        <f t="shared" si="22"/>
        <v>0</v>
      </c>
      <c r="BL7" s="32">
        <f t="shared" si="22"/>
        <v>0</v>
      </c>
      <c r="BM7" s="32">
        <f t="shared" si="22"/>
        <v>0</v>
      </c>
      <c r="BN7" s="32">
        <f t="shared" si="22"/>
        <v>0</v>
      </c>
      <c r="BO7" s="32">
        <f t="shared" si="22"/>
        <v>0</v>
      </c>
      <c r="BP7" s="32">
        <f t="shared" ref="BP7:DZ7" si="23">BP8+BP9+BP10+BP11+BP12</f>
        <v>0</v>
      </c>
      <c r="BQ7" s="32">
        <f t="shared" si="23"/>
        <v>0</v>
      </c>
      <c r="BR7" s="32">
        <f t="shared" si="23"/>
        <v>0</v>
      </c>
      <c r="BS7" s="32">
        <f t="shared" si="23"/>
        <v>0</v>
      </c>
      <c r="BT7" s="32">
        <f t="shared" si="23"/>
        <v>0</v>
      </c>
      <c r="BU7" s="32">
        <f t="shared" si="23"/>
        <v>0</v>
      </c>
      <c r="BV7" s="32">
        <f t="shared" si="23"/>
        <v>0</v>
      </c>
      <c r="BW7" s="32">
        <f t="shared" si="23"/>
        <v>0</v>
      </c>
      <c r="BX7" s="32">
        <f t="shared" si="23"/>
        <v>0</v>
      </c>
      <c r="BY7" s="32">
        <f t="shared" si="23"/>
        <v>0</v>
      </c>
      <c r="BZ7" s="32">
        <f t="shared" si="23"/>
        <v>0</v>
      </c>
      <c r="CA7" s="32">
        <f t="shared" si="23"/>
        <v>0</v>
      </c>
      <c r="CB7" s="32">
        <f t="shared" si="23"/>
        <v>0</v>
      </c>
      <c r="CC7" s="32">
        <f t="shared" si="23"/>
        <v>0</v>
      </c>
      <c r="CD7" s="32">
        <f t="shared" si="23"/>
        <v>0</v>
      </c>
      <c r="CE7" s="32">
        <f t="shared" si="23"/>
        <v>0</v>
      </c>
      <c r="CF7" s="32">
        <f t="shared" si="23"/>
        <v>0</v>
      </c>
      <c r="CG7" s="32">
        <f t="shared" si="23"/>
        <v>0</v>
      </c>
      <c r="CH7" s="32">
        <f t="shared" si="23"/>
        <v>0</v>
      </c>
      <c r="CI7" s="32">
        <f t="shared" si="23"/>
        <v>0</v>
      </c>
      <c r="CJ7" s="32">
        <f t="shared" si="23"/>
        <v>0</v>
      </c>
      <c r="CK7" s="32">
        <f t="shared" si="23"/>
        <v>0</v>
      </c>
      <c r="CL7" s="32">
        <f t="shared" si="23"/>
        <v>0</v>
      </c>
      <c r="CM7" s="32">
        <f t="shared" si="23"/>
        <v>0</v>
      </c>
      <c r="CN7" s="32">
        <f t="shared" si="23"/>
        <v>0</v>
      </c>
      <c r="CO7" s="32">
        <f t="shared" si="23"/>
        <v>0</v>
      </c>
      <c r="CP7" s="32">
        <f t="shared" si="23"/>
        <v>0</v>
      </c>
      <c r="CQ7" s="32">
        <f t="shared" si="23"/>
        <v>0</v>
      </c>
      <c r="CR7" s="32">
        <f t="shared" si="23"/>
        <v>0</v>
      </c>
      <c r="CS7" s="32">
        <f t="shared" si="23"/>
        <v>0</v>
      </c>
      <c r="CT7" s="32">
        <f t="shared" si="23"/>
        <v>0</v>
      </c>
      <c r="CU7" s="32">
        <f t="shared" si="23"/>
        <v>0</v>
      </c>
      <c r="CV7" s="32">
        <f t="shared" si="23"/>
        <v>0</v>
      </c>
      <c r="CW7" s="32">
        <f t="shared" si="23"/>
        <v>0</v>
      </c>
      <c r="CX7" s="32">
        <f t="shared" si="23"/>
        <v>0</v>
      </c>
      <c r="CY7" s="32">
        <f t="shared" si="23"/>
        <v>0</v>
      </c>
      <c r="CZ7" s="32">
        <f t="shared" si="23"/>
        <v>0</v>
      </c>
      <c r="DA7" s="32">
        <f t="shared" si="23"/>
        <v>0</v>
      </c>
      <c r="DB7" s="32">
        <f t="shared" si="23"/>
        <v>0</v>
      </c>
      <c r="DC7" s="32">
        <f t="shared" si="23"/>
        <v>0</v>
      </c>
      <c r="DD7" s="32">
        <f t="shared" si="23"/>
        <v>0</v>
      </c>
      <c r="DE7" s="32">
        <f t="shared" si="23"/>
        <v>0</v>
      </c>
      <c r="DF7" s="32">
        <f t="shared" si="23"/>
        <v>0</v>
      </c>
      <c r="DG7" s="32">
        <f t="shared" si="23"/>
        <v>0</v>
      </c>
      <c r="DH7" s="32">
        <f t="shared" si="23"/>
        <v>0</v>
      </c>
      <c r="DI7" s="32">
        <f t="shared" si="23"/>
        <v>0</v>
      </c>
      <c r="DJ7" s="32">
        <f t="shared" si="23"/>
        <v>0</v>
      </c>
      <c r="DK7" s="32">
        <f t="shared" si="23"/>
        <v>0</v>
      </c>
      <c r="DL7" s="32">
        <f t="shared" si="23"/>
        <v>0</v>
      </c>
      <c r="DM7" s="32">
        <f t="shared" si="23"/>
        <v>0</v>
      </c>
      <c r="DN7" s="32">
        <f t="shared" si="23"/>
        <v>0</v>
      </c>
      <c r="DO7" s="32">
        <f t="shared" si="23"/>
        <v>0</v>
      </c>
      <c r="DP7" s="32">
        <f t="shared" si="23"/>
        <v>0</v>
      </c>
      <c r="DQ7" s="32">
        <f t="shared" si="23"/>
        <v>0</v>
      </c>
      <c r="DR7" s="594">
        <f t="shared" si="23"/>
        <v>40176</v>
      </c>
      <c r="DS7" s="594">
        <f t="shared" ref="DS7:DT7" si="24">DS8+DS9+DS10+DS11+DS12</f>
        <v>0</v>
      </c>
      <c r="DT7" s="594">
        <f t="shared" si="24"/>
        <v>40176</v>
      </c>
      <c r="DU7" s="32">
        <f t="shared" si="23"/>
        <v>30322</v>
      </c>
      <c r="DV7" s="32">
        <f t="shared" si="23"/>
        <v>0</v>
      </c>
      <c r="DW7" s="32">
        <f t="shared" si="23"/>
        <v>30322</v>
      </c>
      <c r="DX7" s="32">
        <f t="shared" si="23"/>
        <v>10150</v>
      </c>
      <c r="DY7" s="32">
        <f t="shared" si="23"/>
        <v>0</v>
      </c>
      <c r="DZ7" s="32">
        <f t="shared" si="23"/>
        <v>10150</v>
      </c>
      <c r="EA7" s="32">
        <f t="shared" ref="EA7:GL7" si="25">EA8+EA9+EA10+EA11+EA12</f>
        <v>7491</v>
      </c>
      <c r="EB7" s="32">
        <f t="shared" si="25"/>
        <v>0</v>
      </c>
      <c r="EC7" s="32">
        <f t="shared" si="25"/>
        <v>7491</v>
      </c>
      <c r="ED7" s="32">
        <f t="shared" si="25"/>
        <v>2950</v>
      </c>
      <c r="EE7" s="32">
        <f t="shared" si="25"/>
        <v>0</v>
      </c>
      <c r="EF7" s="32">
        <f t="shared" si="25"/>
        <v>2950</v>
      </c>
      <c r="EG7" s="32">
        <f t="shared" si="25"/>
        <v>868</v>
      </c>
      <c r="EH7" s="32">
        <f t="shared" si="25"/>
        <v>0</v>
      </c>
      <c r="EI7" s="32">
        <f t="shared" si="25"/>
        <v>868</v>
      </c>
      <c r="EJ7" s="32">
        <f t="shared" si="25"/>
        <v>0</v>
      </c>
      <c r="EK7" s="32">
        <f t="shared" si="25"/>
        <v>0</v>
      </c>
      <c r="EL7" s="32">
        <f t="shared" si="25"/>
        <v>0</v>
      </c>
      <c r="EM7" s="32">
        <f t="shared" si="25"/>
        <v>0</v>
      </c>
      <c r="EN7" s="32">
        <f t="shared" si="25"/>
        <v>0</v>
      </c>
      <c r="EO7" s="32">
        <f t="shared" si="25"/>
        <v>0</v>
      </c>
      <c r="EP7" s="32">
        <f t="shared" si="25"/>
        <v>300271</v>
      </c>
      <c r="EQ7" s="32">
        <f t="shared" si="25"/>
        <v>-2099</v>
      </c>
      <c r="ER7" s="32">
        <f t="shared" si="25"/>
        <v>298172</v>
      </c>
      <c r="ES7" s="32">
        <f t="shared" si="25"/>
        <v>0</v>
      </c>
      <c r="ET7" s="32">
        <f t="shared" si="25"/>
        <v>0</v>
      </c>
      <c r="EU7" s="32">
        <f t="shared" si="25"/>
        <v>0</v>
      </c>
      <c r="EV7" s="594">
        <f t="shared" si="25"/>
        <v>352052</v>
      </c>
      <c r="EW7" s="594">
        <f t="shared" ref="EW7:EX7" si="26">EW8+EW9+EW10+EW11+EW12</f>
        <v>-2099</v>
      </c>
      <c r="EX7" s="594">
        <f t="shared" si="26"/>
        <v>349953</v>
      </c>
      <c r="EY7" s="32">
        <f t="shared" si="25"/>
        <v>0</v>
      </c>
      <c r="EZ7" s="32">
        <f t="shared" si="25"/>
        <v>0</v>
      </c>
      <c r="FA7" s="32">
        <f t="shared" si="25"/>
        <v>0</v>
      </c>
      <c r="FB7" s="32">
        <f t="shared" si="25"/>
        <v>0</v>
      </c>
      <c r="FC7" s="32">
        <f t="shared" si="25"/>
        <v>0</v>
      </c>
      <c r="FD7" s="32">
        <f t="shared" si="25"/>
        <v>0</v>
      </c>
      <c r="FE7" s="32">
        <f t="shared" si="25"/>
        <v>0</v>
      </c>
      <c r="FF7" s="32">
        <f t="shared" si="25"/>
        <v>0</v>
      </c>
      <c r="FG7" s="32">
        <f t="shared" si="25"/>
        <v>0</v>
      </c>
      <c r="FH7" s="32">
        <f t="shared" si="25"/>
        <v>0</v>
      </c>
      <c r="FI7" s="32">
        <f t="shared" si="25"/>
        <v>0</v>
      </c>
      <c r="FJ7" s="32">
        <f t="shared" si="25"/>
        <v>0</v>
      </c>
      <c r="FK7" s="32">
        <f t="shared" si="25"/>
        <v>0</v>
      </c>
      <c r="FL7" s="32">
        <f t="shared" si="25"/>
        <v>0</v>
      </c>
      <c r="FM7" s="32">
        <f t="shared" si="25"/>
        <v>0</v>
      </c>
      <c r="FN7" s="32">
        <f t="shared" si="25"/>
        <v>0</v>
      </c>
      <c r="FO7" s="32">
        <f t="shared" si="25"/>
        <v>0</v>
      </c>
      <c r="FP7" s="32">
        <f t="shared" si="25"/>
        <v>0</v>
      </c>
      <c r="FQ7" s="32">
        <f t="shared" si="25"/>
        <v>0</v>
      </c>
      <c r="FR7" s="32">
        <f t="shared" si="25"/>
        <v>0</v>
      </c>
      <c r="FS7" s="32">
        <f t="shared" si="25"/>
        <v>0</v>
      </c>
      <c r="FT7" s="32">
        <f t="shared" si="25"/>
        <v>0</v>
      </c>
      <c r="FU7" s="32">
        <f t="shared" si="25"/>
        <v>0</v>
      </c>
      <c r="FV7" s="32">
        <f t="shared" si="25"/>
        <v>0</v>
      </c>
      <c r="FW7" s="32">
        <f t="shared" si="25"/>
        <v>0</v>
      </c>
      <c r="FX7" s="32">
        <f t="shared" si="25"/>
        <v>0</v>
      </c>
      <c r="FY7" s="32">
        <f t="shared" si="25"/>
        <v>0</v>
      </c>
      <c r="FZ7" s="32">
        <f t="shared" si="25"/>
        <v>0</v>
      </c>
      <c r="GA7" s="32">
        <f t="shared" si="25"/>
        <v>0</v>
      </c>
      <c r="GB7" s="32">
        <f t="shared" si="25"/>
        <v>0</v>
      </c>
      <c r="GC7" s="32">
        <f t="shared" si="25"/>
        <v>0</v>
      </c>
      <c r="GD7" s="32">
        <f t="shared" si="25"/>
        <v>0</v>
      </c>
      <c r="GE7" s="32">
        <f t="shared" si="25"/>
        <v>0</v>
      </c>
      <c r="GF7" s="32">
        <f t="shared" si="25"/>
        <v>0</v>
      </c>
      <c r="GG7" s="32">
        <f t="shared" si="25"/>
        <v>0</v>
      </c>
      <c r="GH7" s="32">
        <f t="shared" si="25"/>
        <v>0</v>
      </c>
      <c r="GI7" s="32">
        <f t="shared" si="25"/>
        <v>0</v>
      </c>
      <c r="GJ7" s="32">
        <f t="shared" si="25"/>
        <v>0</v>
      </c>
      <c r="GK7" s="32">
        <f t="shared" si="25"/>
        <v>0</v>
      </c>
      <c r="GL7" s="594">
        <f t="shared" si="25"/>
        <v>0</v>
      </c>
      <c r="GM7" s="594">
        <f t="shared" ref="GM7:GN7" si="27">GM8+GM9+GM10+GM11+GM12</f>
        <v>0</v>
      </c>
      <c r="GN7" s="594">
        <f t="shared" si="27"/>
        <v>0</v>
      </c>
      <c r="GO7" s="32">
        <f t="shared" ref="GO7:HA7" si="28">GO8+GO9+GO10+GO11+GO12</f>
        <v>0</v>
      </c>
      <c r="GP7" s="32">
        <f t="shared" si="28"/>
        <v>0</v>
      </c>
      <c r="GQ7" s="32">
        <f t="shared" si="28"/>
        <v>0</v>
      </c>
      <c r="GR7" s="32">
        <f t="shared" si="28"/>
        <v>0</v>
      </c>
      <c r="GS7" s="32">
        <f t="shared" si="28"/>
        <v>0</v>
      </c>
      <c r="GT7" s="32">
        <f t="shared" si="28"/>
        <v>0</v>
      </c>
      <c r="GU7" s="32">
        <f t="shared" si="28"/>
        <v>0</v>
      </c>
      <c r="GV7" s="32">
        <f t="shared" si="28"/>
        <v>0</v>
      </c>
      <c r="GW7" s="32">
        <f t="shared" si="28"/>
        <v>0</v>
      </c>
      <c r="GX7" s="32">
        <f t="shared" si="28"/>
        <v>0</v>
      </c>
      <c r="GY7" s="32">
        <f t="shared" ref="GY7" si="29">GY8+GY9+GY10+GY11+GY12</f>
        <v>0</v>
      </c>
      <c r="GZ7" s="32">
        <f t="shared" ref="GZ7" si="30">GZ8+GZ9+GZ10+GZ11+GZ12</f>
        <v>0</v>
      </c>
      <c r="HA7" s="594">
        <f t="shared" si="28"/>
        <v>392228</v>
      </c>
      <c r="HB7" s="594">
        <f t="shared" ref="HB7" si="31">HB8+HB9+HB10+HB11+HB12</f>
        <v>-2099</v>
      </c>
      <c r="HC7" s="634">
        <f t="shared" ref="HC7" si="32">HC8+HC9+HC10+HC11+HC12</f>
        <v>390129</v>
      </c>
    </row>
    <row r="8" spans="1:211" x14ac:dyDescent="0.2">
      <c r="A8" s="112" t="s">
        <v>376</v>
      </c>
      <c r="B8" s="6"/>
      <c r="C8" s="6"/>
      <c r="D8" s="6"/>
      <c r="E8" s="6"/>
      <c r="F8" s="6"/>
      <c r="G8" s="6"/>
      <c r="H8" s="6"/>
      <c r="I8" s="6"/>
      <c r="J8" s="6"/>
      <c r="K8" s="6"/>
      <c r="L8" s="6"/>
      <c r="M8" s="6"/>
      <c r="N8" s="6"/>
      <c r="O8" s="6"/>
      <c r="P8" s="6"/>
      <c r="Q8" s="6"/>
      <c r="R8" s="6"/>
      <c r="S8" s="6"/>
      <c r="T8" s="6"/>
      <c r="U8" s="6"/>
      <c r="V8" s="6"/>
      <c r="W8" s="6"/>
      <c r="X8" s="6"/>
      <c r="Y8" s="6"/>
      <c r="Z8" s="6">
        <f>SUM([1]Önkormányzat!$AW$31)</f>
        <v>0</v>
      </c>
      <c r="AA8" s="6"/>
      <c r="AB8" s="6">
        <f>SUM(Z8:AA8)</f>
        <v>0</v>
      </c>
      <c r="AC8" s="6"/>
      <c r="AD8" s="6"/>
      <c r="AE8" s="6">
        <f>SUM(AC8:AD8)</f>
        <v>0</v>
      </c>
      <c r="AF8" s="6"/>
      <c r="AG8" s="6"/>
      <c r="AH8" s="6">
        <f>SUM(AF8:AG8)</f>
        <v>0</v>
      </c>
      <c r="AI8" s="6"/>
      <c r="AJ8" s="6"/>
      <c r="AK8" s="6">
        <f>SUM(AI8:AJ8)</f>
        <v>0</v>
      </c>
      <c r="AL8" s="6"/>
      <c r="AM8" s="6"/>
      <c r="AN8" s="6">
        <f>SUM(AL8:AM8)</f>
        <v>0</v>
      </c>
      <c r="AO8" s="6"/>
      <c r="AP8" s="6"/>
      <c r="AQ8" s="6">
        <f>SUM(AO8:AP8)</f>
        <v>0</v>
      </c>
      <c r="AR8" s="6"/>
      <c r="AS8" s="6"/>
      <c r="AT8" s="6">
        <f>SUM(AR8:AS8)</f>
        <v>0</v>
      </c>
      <c r="AU8" s="6"/>
      <c r="AV8" s="6"/>
      <c r="AW8" s="6">
        <f>SUM(AU8:AV8)</f>
        <v>0</v>
      </c>
      <c r="AX8" s="6"/>
      <c r="AY8" s="6"/>
      <c r="AZ8" s="6">
        <f>SUM(AX8:AY8)</f>
        <v>0</v>
      </c>
      <c r="BA8" s="6"/>
      <c r="BB8" s="6"/>
      <c r="BC8" s="6">
        <f>SUM(BA8:BB8)</f>
        <v>0</v>
      </c>
      <c r="BD8" s="6"/>
      <c r="BE8" s="6"/>
      <c r="BF8" s="6">
        <f>SUM(BD8:BE8)</f>
        <v>0</v>
      </c>
      <c r="BG8" s="6"/>
      <c r="BH8" s="6"/>
      <c r="BI8" s="6">
        <f>SUM(BG8:BH8)</f>
        <v>0</v>
      </c>
      <c r="BJ8" s="6"/>
      <c r="BK8" s="6"/>
      <c r="BL8" s="6">
        <f>SUM(BJ8:BK8)</f>
        <v>0</v>
      </c>
      <c r="BM8" s="6"/>
      <c r="BN8" s="6"/>
      <c r="BO8" s="6">
        <f>SUM(BM8:BN8)</f>
        <v>0</v>
      </c>
      <c r="BP8" s="6"/>
      <c r="BQ8" s="6"/>
      <c r="BR8" s="6">
        <f>SUM(BP8:BQ8)</f>
        <v>0</v>
      </c>
      <c r="BS8" s="6"/>
      <c r="BT8" s="6"/>
      <c r="BU8" s="6">
        <f>SUM(BS8:BT8)</f>
        <v>0</v>
      </c>
      <c r="BV8" s="6"/>
      <c r="BW8" s="6"/>
      <c r="BX8" s="6">
        <f>SUM(BV8:BW8)</f>
        <v>0</v>
      </c>
      <c r="BY8" s="6"/>
      <c r="BZ8" s="6"/>
      <c r="CA8" s="6">
        <f>SUM(BY8:BZ8)</f>
        <v>0</v>
      </c>
      <c r="CB8" s="6"/>
      <c r="CC8" s="6"/>
      <c r="CD8" s="6">
        <f>SUM(CB8:CC8)</f>
        <v>0</v>
      </c>
      <c r="CE8" s="6"/>
      <c r="CF8" s="6"/>
      <c r="CG8" s="6">
        <f>SUM(CE8:CF8)</f>
        <v>0</v>
      </c>
      <c r="CH8" s="6"/>
      <c r="CI8" s="6"/>
      <c r="CJ8" s="6">
        <f>SUM(CH8:CI8)</f>
        <v>0</v>
      </c>
      <c r="CK8" s="6"/>
      <c r="CL8" s="6"/>
      <c r="CM8" s="6">
        <f>SUM(CK8:CL8)</f>
        <v>0</v>
      </c>
      <c r="CN8" s="6"/>
      <c r="CO8" s="6"/>
      <c r="CP8" s="6">
        <f>SUM(CN8:CO8)</f>
        <v>0</v>
      </c>
      <c r="CQ8" s="6"/>
      <c r="CR8" s="6"/>
      <c r="CS8" s="6">
        <f>SUM(CQ8:CR8)</f>
        <v>0</v>
      </c>
      <c r="CT8" s="6"/>
      <c r="CU8" s="6"/>
      <c r="CV8" s="6">
        <f>SUM(CT8:CU8)</f>
        <v>0</v>
      </c>
      <c r="CW8" s="6"/>
      <c r="CX8" s="6"/>
      <c r="CY8" s="6">
        <f>SUM(CW8:CX8)</f>
        <v>0</v>
      </c>
      <c r="CZ8" s="6"/>
      <c r="DA8" s="6"/>
      <c r="DB8" s="6">
        <f>SUM(CZ8:DA8)</f>
        <v>0</v>
      </c>
      <c r="DC8" s="6"/>
      <c r="DD8" s="6"/>
      <c r="DE8" s="6">
        <f>SUM(DC8:DD8)</f>
        <v>0</v>
      </c>
      <c r="DF8" s="6"/>
      <c r="DG8" s="6"/>
      <c r="DH8" s="6">
        <f>SUM(DF8:DG8)</f>
        <v>0</v>
      </c>
      <c r="DI8" s="6"/>
      <c r="DJ8" s="6"/>
      <c r="DK8" s="6">
        <f>SUM(DI8:DJ8)</f>
        <v>0</v>
      </c>
      <c r="DL8" s="6"/>
      <c r="DM8" s="6"/>
      <c r="DN8" s="6">
        <f>SUM(DL8:DM8)</f>
        <v>0</v>
      </c>
      <c r="DO8" s="6"/>
      <c r="DP8" s="6"/>
      <c r="DQ8" s="6">
        <f>SUM(DO8:DP8)</f>
        <v>0</v>
      </c>
      <c r="DR8" s="595">
        <f>SUM(B8+E8+H8+K8+N8+Q8+T8+W8+Z8+AC8+AF8+AI8+AL8+AO8+AR8+AU8+AX8+BA8+BD8+BG8+BJ8+BM8+BP8+BS8+BV8+BY8+CB8+CE8+CH8+CK8+CN8+CQ8+CT8+CW8+CZ8+DC8+DF8+DI8+DL8+DO8)</f>
        <v>0</v>
      </c>
      <c r="DS8" s="595">
        <f t="shared" ref="DS8:DT11" si="33">SUM(C8+F8+I8+L8+O8+R8+U8+X8+AA8+AD8+AG8+AJ8+AM8+AP8+AS8+AV8+AY8+BB8+BE8+BH8+BK8+BN8+BQ8+BT8+BW8+BZ8+CC8+CF8+CI8+CL8+CO8+CR8+CU8+CX8+DA8+DD8+DG8+DJ8+DM8+DP8)</f>
        <v>0</v>
      </c>
      <c r="DT8" s="595">
        <f t="shared" si="33"/>
        <v>0</v>
      </c>
      <c r="DU8" s="6">
        <v>5741</v>
      </c>
      <c r="DV8" s="6"/>
      <c r="DW8" s="6">
        <f>SUM(DU8:DV8)</f>
        <v>5741</v>
      </c>
      <c r="DX8" s="6">
        <v>1329</v>
      </c>
      <c r="DY8" s="6"/>
      <c r="DZ8" s="6">
        <f>SUM(DX8:DY8)</f>
        <v>1329</v>
      </c>
      <c r="EA8" s="6">
        <f>SUM([1]Hivatal!$O$59)</f>
        <v>0</v>
      </c>
      <c r="EB8" s="6"/>
      <c r="EC8" s="6">
        <f>SUM(EA8:EB8)</f>
        <v>0</v>
      </c>
      <c r="ED8" s="6">
        <f>SUM([1]Hivatal!$X$59)</f>
        <v>0</v>
      </c>
      <c r="EE8" s="6"/>
      <c r="EF8" s="6">
        <f>SUM(ED8:EE8)</f>
        <v>0</v>
      </c>
      <c r="EG8" s="6">
        <f>SUM([1]Hivatal!$AB$59)</f>
        <v>0</v>
      </c>
      <c r="EH8" s="6"/>
      <c r="EI8" s="6">
        <f>SUM(EG8:EH8)</f>
        <v>0</v>
      </c>
      <c r="EJ8" s="6"/>
      <c r="EK8" s="6"/>
      <c r="EL8" s="6">
        <f>SUM(EJ8:EK8)</f>
        <v>0</v>
      </c>
      <c r="EM8" s="6"/>
      <c r="EN8" s="6"/>
      <c r="EO8" s="6">
        <f>SUM(EM8:EN8)</f>
        <v>0</v>
      </c>
      <c r="EP8" s="6">
        <v>231049</v>
      </c>
      <c r="EQ8" s="6">
        <f>10</f>
        <v>10</v>
      </c>
      <c r="ER8" s="6">
        <f>SUM(EP8:EQ8)</f>
        <v>231059</v>
      </c>
      <c r="ES8" s="6"/>
      <c r="ET8" s="6"/>
      <c r="EU8" s="6">
        <f>SUM(ES8:ET8)</f>
        <v>0</v>
      </c>
      <c r="EV8" s="595">
        <f>SUM(DU8+DX8+EA8+ED8+EG8+EJ8+EM8+EP8+ES8)</f>
        <v>238119</v>
      </c>
      <c r="EW8" s="595">
        <f t="shared" ref="EW8:EX11" si="34">SUM(DV8+DY8+EB8+EE8+EH8+EK8+EN8+EQ8+ET8)</f>
        <v>10</v>
      </c>
      <c r="EX8" s="595">
        <f t="shared" si="34"/>
        <v>238129</v>
      </c>
      <c r="EY8" s="6"/>
      <c r="EZ8" s="6"/>
      <c r="FA8" s="6">
        <f>SUM(EY8:EZ8)</f>
        <v>0</v>
      </c>
      <c r="FB8" s="6"/>
      <c r="FC8" s="6"/>
      <c r="FD8" s="6">
        <f>SUM(FB8:FC8)</f>
        <v>0</v>
      </c>
      <c r="FE8" s="6"/>
      <c r="FF8" s="6"/>
      <c r="FG8" s="6">
        <f>SUM(FE8:FF8)</f>
        <v>0</v>
      </c>
      <c r="FH8" s="6"/>
      <c r="FI8" s="6"/>
      <c r="FJ8" s="6">
        <f>SUM(FH8:FI8)</f>
        <v>0</v>
      </c>
      <c r="FK8" s="6"/>
      <c r="FL8" s="6"/>
      <c r="FM8" s="6">
        <f>SUM(FK8:FL8)</f>
        <v>0</v>
      </c>
      <c r="FN8" s="6"/>
      <c r="FO8" s="6"/>
      <c r="FP8" s="6">
        <f>SUM(FN8:FO8)</f>
        <v>0</v>
      </c>
      <c r="FQ8" s="6"/>
      <c r="FR8" s="6"/>
      <c r="FS8" s="6">
        <f>SUM(FQ8:FR8)</f>
        <v>0</v>
      </c>
      <c r="FT8" s="6"/>
      <c r="FU8" s="6"/>
      <c r="FV8" s="6">
        <f>SUM(FT8:FU8)</f>
        <v>0</v>
      </c>
      <c r="FW8" s="6"/>
      <c r="FX8" s="6"/>
      <c r="FY8" s="6">
        <f>SUM(FW8:FX8)</f>
        <v>0</v>
      </c>
      <c r="FZ8" s="6"/>
      <c r="GA8" s="6"/>
      <c r="GB8" s="6">
        <f>SUM(FZ8:GA8)</f>
        <v>0</v>
      </c>
      <c r="GC8" s="6"/>
      <c r="GD8" s="6"/>
      <c r="GE8" s="6">
        <f>SUM(GC8:GD8)</f>
        <v>0</v>
      </c>
      <c r="GF8" s="6"/>
      <c r="GG8" s="6"/>
      <c r="GH8" s="6">
        <f>SUM(GF8:GG8)</f>
        <v>0</v>
      </c>
      <c r="GI8" s="6"/>
      <c r="GJ8" s="6"/>
      <c r="GK8" s="6">
        <f>SUM(GI8:GJ8)</f>
        <v>0</v>
      </c>
      <c r="GL8" s="595">
        <f>SUM(EY8+FB8+FE8+FH8+FK8+FN8+FQ8+FT8+FW8+FZ8+GC8+GF8+GI8)</f>
        <v>0</v>
      </c>
      <c r="GM8" s="595">
        <f t="shared" ref="GM8:GN11" si="35">SUM(EZ8+FC8+FF8+FI8+FL8+FO8+FR8+FU8+FX8+GA8+GD8+GG8+GJ8)</f>
        <v>0</v>
      </c>
      <c r="GN8" s="595">
        <f t="shared" si="35"/>
        <v>0</v>
      </c>
      <c r="GO8" s="7"/>
      <c r="GP8" s="7"/>
      <c r="GQ8" s="6">
        <f>SUM(GO8:GP8)</f>
        <v>0</v>
      </c>
      <c r="GR8" s="7"/>
      <c r="GS8" s="7"/>
      <c r="GT8" s="6">
        <f>SUM(GR8:GS8)</f>
        <v>0</v>
      </c>
      <c r="GU8" s="7"/>
      <c r="GV8" s="7"/>
      <c r="GW8" s="6">
        <f>SUM(GU8:GV8)</f>
        <v>0</v>
      </c>
      <c r="GX8" s="10">
        <f>GL8+GO8+GR8+GU8</f>
        <v>0</v>
      </c>
      <c r="GY8" s="10">
        <f t="shared" ref="GY8:GZ11" si="36">GM8+GP8+GS8+GV8</f>
        <v>0</v>
      </c>
      <c r="GZ8" s="10">
        <f t="shared" si="36"/>
        <v>0</v>
      </c>
      <c r="HA8" s="596">
        <f>DR8+EV8+GX8</f>
        <v>238119</v>
      </c>
      <c r="HB8" s="596">
        <f t="shared" ref="HB8:HC11" si="37">DS8+EW8+GY8</f>
        <v>10</v>
      </c>
      <c r="HC8" s="635">
        <f t="shared" si="37"/>
        <v>238129</v>
      </c>
    </row>
    <row r="9" spans="1:211" x14ac:dyDescent="0.2">
      <c r="A9" s="112" t="s">
        <v>377</v>
      </c>
      <c r="B9" s="6"/>
      <c r="C9" s="6"/>
      <c r="D9" s="6"/>
      <c r="E9" s="6"/>
      <c r="F9" s="6"/>
      <c r="G9" s="6"/>
      <c r="H9" s="6"/>
      <c r="I9" s="6"/>
      <c r="J9" s="6"/>
      <c r="K9" s="6"/>
      <c r="L9" s="6"/>
      <c r="M9" s="6"/>
      <c r="N9" s="6"/>
      <c r="O9" s="6"/>
      <c r="P9" s="6"/>
      <c r="Q9" s="6"/>
      <c r="R9" s="6"/>
      <c r="S9" s="6"/>
      <c r="T9" s="6"/>
      <c r="U9" s="6"/>
      <c r="V9" s="6"/>
      <c r="W9" s="6"/>
      <c r="X9" s="6"/>
      <c r="Y9" s="6"/>
      <c r="Z9" s="6">
        <f>SUM([1]Önkormányzat!$AW$36)</f>
        <v>0</v>
      </c>
      <c r="AA9" s="6"/>
      <c r="AB9" s="6">
        <f t="shared" ref="AB9:AB20" si="38">SUM(Z9:AA9)</f>
        <v>0</v>
      </c>
      <c r="AC9" s="6"/>
      <c r="AD9" s="6"/>
      <c r="AE9" s="6">
        <f t="shared" ref="AE9:AE20" si="39">SUM(AC9:AD9)</f>
        <v>0</v>
      </c>
      <c r="AF9" s="6"/>
      <c r="AG9" s="6"/>
      <c r="AH9" s="6">
        <f t="shared" ref="AH9:AH20" si="40">SUM(AF9:AG9)</f>
        <v>0</v>
      </c>
      <c r="AI9" s="6"/>
      <c r="AJ9" s="6"/>
      <c r="AK9" s="6">
        <f t="shared" ref="AK9:AK20" si="41">SUM(AI9:AJ9)</f>
        <v>0</v>
      </c>
      <c r="AL9" s="6"/>
      <c r="AM9" s="6"/>
      <c r="AN9" s="6">
        <f t="shared" ref="AN9:AN20" si="42">SUM(AL9:AM9)</f>
        <v>0</v>
      </c>
      <c r="AO9" s="6"/>
      <c r="AP9" s="6"/>
      <c r="AQ9" s="6">
        <f t="shared" ref="AQ9:AQ20" si="43">SUM(AO9:AP9)</f>
        <v>0</v>
      </c>
      <c r="AR9" s="6"/>
      <c r="AS9" s="6"/>
      <c r="AT9" s="6">
        <f t="shared" ref="AT9:AT20" si="44">SUM(AR9:AS9)</f>
        <v>0</v>
      </c>
      <c r="AU9" s="6"/>
      <c r="AV9" s="6"/>
      <c r="AW9" s="6">
        <f t="shared" ref="AW9:AW20" si="45">SUM(AU9:AV9)</f>
        <v>0</v>
      </c>
      <c r="AX9" s="6"/>
      <c r="AY9" s="6"/>
      <c r="AZ9" s="6">
        <f t="shared" ref="AZ9:AZ20" si="46">SUM(AX9:AY9)</f>
        <v>0</v>
      </c>
      <c r="BA9" s="6"/>
      <c r="BB9" s="6"/>
      <c r="BC9" s="6">
        <f t="shared" ref="BC9:BC20" si="47">SUM(BA9:BB9)</f>
        <v>0</v>
      </c>
      <c r="BD9" s="6"/>
      <c r="BE9" s="6"/>
      <c r="BF9" s="6">
        <f t="shared" ref="BF9:BF20" si="48">SUM(BD9:BE9)</f>
        <v>0</v>
      </c>
      <c r="BG9" s="6"/>
      <c r="BH9" s="6"/>
      <c r="BI9" s="6">
        <f t="shared" ref="BI9:BI20" si="49">SUM(BG9:BH9)</f>
        <v>0</v>
      </c>
      <c r="BJ9" s="6"/>
      <c r="BK9" s="6"/>
      <c r="BL9" s="6">
        <f t="shared" ref="BL9:BL20" si="50">SUM(BJ9:BK9)</f>
        <v>0</v>
      </c>
      <c r="BM9" s="6"/>
      <c r="BN9" s="6"/>
      <c r="BO9" s="6">
        <f t="shared" ref="BO9:BO20" si="51">SUM(BM9:BN9)</f>
        <v>0</v>
      </c>
      <c r="BP9" s="6"/>
      <c r="BQ9" s="6"/>
      <c r="BR9" s="6">
        <f t="shared" ref="BR9:BR20" si="52">SUM(BP9:BQ9)</f>
        <v>0</v>
      </c>
      <c r="BS9" s="6"/>
      <c r="BT9" s="6"/>
      <c r="BU9" s="6">
        <f t="shared" ref="BU9:BU20" si="53">SUM(BS9:BT9)</f>
        <v>0</v>
      </c>
      <c r="BV9" s="6"/>
      <c r="BW9" s="6"/>
      <c r="BX9" s="6">
        <f t="shared" ref="BX9:BX20" si="54">SUM(BV9:BW9)</f>
        <v>0</v>
      </c>
      <c r="BY9" s="6"/>
      <c r="BZ9" s="6"/>
      <c r="CA9" s="6">
        <f t="shared" ref="CA9:CA20" si="55">SUM(BY9:BZ9)</f>
        <v>0</v>
      </c>
      <c r="CB9" s="6"/>
      <c r="CC9" s="6"/>
      <c r="CD9" s="6">
        <f t="shared" ref="CD9:CD20" si="56">SUM(CB9:CC9)</f>
        <v>0</v>
      </c>
      <c r="CE9" s="6"/>
      <c r="CF9" s="6"/>
      <c r="CG9" s="6">
        <f t="shared" ref="CG9:CG20" si="57">SUM(CE9:CF9)</f>
        <v>0</v>
      </c>
      <c r="CH9" s="6"/>
      <c r="CI9" s="6"/>
      <c r="CJ9" s="6">
        <f t="shared" ref="CJ9:CJ20" si="58">SUM(CH9:CI9)</f>
        <v>0</v>
      </c>
      <c r="CK9" s="6"/>
      <c r="CL9" s="6"/>
      <c r="CM9" s="6">
        <f t="shared" ref="CM9:CM20" si="59">SUM(CK9:CL9)</f>
        <v>0</v>
      </c>
      <c r="CN9" s="6"/>
      <c r="CO9" s="6"/>
      <c r="CP9" s="6">
        <f t="shared" ref="CP9:CP20" si="60">SUM(CN9:CO9)</f>
        <v>0</v>
      </c>
      <c r="CQ9" s="6"/>
      <c r="CR9" s="6"/>
      <c r="CS9" s="6">
        <f t="shared" ref="CS9:CS20" si="61">SUM(CQ9:CR9)</f>
        <v>0</v>
      </c>
      <c r="CT9" s="6"/>
      <c r="CU9" s="6"/>
      <c r="CV9" s="6">
        <f t="shared" ref="CV9:CV20" si="62">SUM(CT9:CU9)</f>
        <v>0</v>
      </c>
      <c r="CW9" s="6"/>
      <c r="CX9" s="6"/>
      <c r="CY9" s="6">
        <f t="shared" ref="CY9:CY20" si="63">SUM(CW9:CX9)</f>
        <v>0</v>
      </c>
      <c r="CZ9" s="6"/>
      <c r="DA9" s="6"/>
      <c r="DB9" s="6">
        <f t="shared" ref="DB9:DB20" si="64">SUM(CZ9:DA9)</f>
        <v>0</v>
      </c>
      <c r="DC9" s="6"/>
      <c r="DD9" s="6"/>
      <c r="DE9" s="6">
        <f t="shared" ref="DE9:DE20" si="65">SUM(DC9:DD9)</f>
        <v>0</v>
      </c>
      <c r="DF9" s="6"/>
      <c r="DG9" s="6"/>
      <c r="DH9" s="6">
        <f t="shared" ref="DH9:DH20" si="66">SUM(DF9:DG9)</f>
        <v>0</v>
      </c>
      <c r="DI9" s="6"/>
      <c r="DJ9" s="6"/>
      <c r="DK9" s="6">
        <f t="shared" ref="DK9:DK20" si="67">SUM(DI9:DJ9)</f>
        <v>0</v>
      </c>
      <c r="DL9" s="6"/>
      <c r="DM9" s="6"/>
      <c r="DN9" s="6">
        <f t="shared" ref="DN9:DN20" si="68">SUM(DL9:DM9)</f>
        <v>0</v>
      </c>
      <c r="DO9" s="6"/>
      <c r="DP9" s="6"/>
      <c r="DQ9" s="6">
        <f t="shared" ref="DQ9:DQ20" si="69">SUM(DO9:DP9)</f>
        <v>0</v>
      </c>
      <c r="DR9" s="595">
        <f t="shared" ref="DR9:DR25" si="70">SUM(B9+E9+H9+K9+N9+Q9+T9+W9+Z9+AC9+AF9+AI9+AL9+AO9+AR9+AU9+AX9+BA9+BD9+BG9+BJ9+BM9+BP9+BS9+BV9+BY9+CB9+CE9+CH9+CK9+CN9+CQ9+CT9+CW9+CZ9+DC9+DF9+DI9+DL9+DO9)</f>
        <v>0</v>
      </c>
      <c r="DS9" s="595">
        <f t="shared" si="33"/>
        <v>0</v>
      </c>
      <c r="DT9" s="595">
        <f t="shared" si="33"/>
        <v>0</v>
      </c>
      <c r="DU9" s="6">
        <v>1055</v>
      </c>
      <c r="DV9" s="6"/>
      <c r="DW9" s="6">
        <f t="shared" ref="DW9:DW20" si="71">SUM(DU9:DV9)</f>
        <v>1055</v>
      </c>
      <c r="DX9" s="6">
        <v>246</v>
      </c>
      <c r="DY9" s="6"/>
      <c r="DZ9" s="6">
        <f t="shared" ref="DZ9:DZ20" si="72">SUM(DX9:DY9)</f>
        <v>246</v>
      </c>
      <c r="EA9" s="6">
        <f>SUM([1]Hivatal!$O$67)</f>
        <v>0</v>
      </c>
      <c r="EB9" s="6"/>
      <c r="EC9" s="6">
        <f t="shared" ref="EC9:EC20" si="73">SUM(EA9:EB9)</f>
        <v>0</v>
      </c>
      <c r="ED9" s="6">
        <f>SUM([1]Hivatal!$X$67)</f>
        <v>0</v>
      </c>
      <c r="EE9" s="6"/>
      <c r="EF9" s="6">
        <f t="shared" ref="EF9:EF20" si="74">SUM(ED9:EE9)</f>
        <v>0</v>
      </c>
      <c r="EG9" s="6">
        <f>SUM([1]Hivatal!$AB$67)</f>
        <v>0</v>
      </c>
      <c r="EH9" s="6"/>
      <c r="EI9" s="6">
        <f t="shared" ref="EI9:EI20" si="75">SUM(EG9:EH9)</f>
        <v>0</v>
      </c>
      <c r="EJ9" s="6"/>
      <c r="EK9" s="6"/>
      <c r="EL9" s="6">
        <f t="shared" ref="EL9:EL20" si="76">SUM(EJ9:EK9)</f>
        <v>0</v>
      </c>
      <c r="EM9" s="6"/>
      <c r="EN9" s="6"/>
      <c r="EO9" s="6">
        <f t="shared" ref="EO9:EO20" si="77">SUM(EM9:EN9)</f>
        <v>0</v>
      </c>
      <c r="EP9" s="6">
        <v>46107</v>
      </c>
      <c r="EQ9" s="6">
        <f>2-2111</f>
        <v>-2109</v>
      </c>
      <c r="ER9" s="6">
        <f t="shared" ref="ER9:ER20" si="78">SUM(EP9:EQ9)</f>
        <v>43998</v>
      </c>
      <c r="ES9" s="6"/>
      <c r="ET9" s="6"/>
      <c r="EU9" s="6">
        <f t="shared" ref="EU9:EU20" si="79">SUM(ES9:ET9)</f>
        <v>0</v>
      </c>
      <c r="EV9" s="595">
        <f t="shared" ref="EV9:EV25" si="80">SUM(DU9+DX9+EA9+ED9+EG9+EJ9+EM9+EP9+ES9)</f>
        <v>47408</v>
      </c>
      <c r="EW9" s="595">
        <f t="shared" si="34"/>
        <v>-2109</v>
      </c>
      <c r="EX9" s="595">
        <f t="shared" si="34"/>
        <v>45299</v>
      </c>
      <c r="EY9" s="6"/>
      <c r="EZ9" s="6"/>
      <c r="FA9" s="6">
        <f t="shared" ref="FA9:FA20" si="81">SUM(EY9:EZ9)</f>
        <v>0</v>
      </c>
      <c r="FB9" s="6"/>
      <c r="FC9" s="6"/>
      <c r="FD9" s="6">
        <f t="shared" ref="FD9:FD20" si="82">SUM(FB9:FC9)</f>
        <v>0</v>
      </c>
      <c r="FE9" s="6"/>
      <c r="FF9" s="6"/>
      <c r="FG9" s="6">
        <f t="shared" ref="FG9:FG20" si="83">SUM(FE9:FF9)</f>
        <v>0</v>
      </c>
      <c r="FH9" s="6"/>
      <c r="FI9" s="6"/>
      <c r="FJ9" s="6">
        <f t="shared" ref="FJ9:FJ20" si="84">SUM(FH9:FI9)</f>
        <v>0</v>
      </c>
      <c r="FK9" s="6"/>
      <c r="FL9" s="6"/>
      <c r="FM9" s="6">
        <f t="shared" ref="FM9:FM20" si="85">SUM(FK9:FL9)</f>
        <v>0</v>
      </c>
      <c r="FN9" s="6"/>
      <c r="FO9" s="6"/>
      <c r="FP9" s="6">
        <f t="shared" ref="FP9:FP20" si="86">SUM(FN9:FO9)</f>
        <v>0</v>
      </c>
      <c r="FQ9" s="6"/>
      <c r="FR9" s="6"/>
      <c r="FS9" s="6">
        <f t="shared" ref="FS9:FS20" si="87">SUM(FQ9:FR9)</f>
        <v>0</v>
      </c>
      <c r="FT9" s="6"/>
      <c r="FU9" s="6"/>
      <c r="FV9" s="6">
        <f t="shared" ref="FV9:FV20" si="88">SUM(FT9:FU9)</f>
        <v>0</v>
      </c>
      <c r="FW9" s="6"/>
      <c r="FX9" s="6"/>
      <c r="FY9" s="6">
        <f t="shared" ref="FY9:FY20" si="89">SUM(FW9:FX9)</f>
        <v>0</v>
      </c>
      <c r="FZ9" s="6"/>
      <c r="GA9" s="6"/>
      <c r="GB9" s="6">
        <f t="shared" ref="GB9:GB20" si="90">SUM(FZ9:GA9)</f>
        <v>0</v>
      </c>
      <c r="GC9" s="6"/>
      <c r="GD9" s="6"/>
      <c r="GE9" s="6">
        <f t="shared" ref="GE9:GE20" si="91">SUM(GC9:GD9)</f>
        <v>0</v>
      </c>
      <c r="GF9" s="6"/>
      <c r="GG9" s="6"/>
      <c r="GH9" s="6">
        <f t="shared" ref="GH9:GH20" si="92">SUM(GF9:GG9)</f>
        <v>0</v>
      </c>
      <c r="GI9" s="6"/>
      <c r="GJ9" s="6"/>
      <c r="GK9" s="6">
        <f t="shared" ref="GK9:GK20" si="93">SUM(GI9:GJ9)</f>
        <v>0</v>
      </c>
      <c r="GL9" s="595">
        <f t="shared" ref="GL9:GL25" si="94">SUM(EY9+FB9+FE9+FH9+FK9+FN9+FQ9+FT9+FW9+FZ9+GC9+GF9+GI9)</f>
        <v>0</v>
      </c>
      <c r="GM9" s="595">
        <f t="shared" si="35"/>
        <v>0</v>
      </c>
      <c r="GN9" s="595">
        <f t="shared" si="35"/>
        <v>0</v>
      </c>
      <c r="GO9" s="7"/>
      <c r="GP9" s="7"/>
      <c r="GQ9" s="6">
        <f t="shared" ref="GQ9:GQ20" si="95">SUM(GO9:GP9)</f>
        <v>0</v>
      </c>
      <c r="GR9" s="7"/>
      <c r="GS9" s="7"/>
      <c r="GT9" s="6">
        <f t="shared" ref="GT9:GT20" si="96">SUM(GR9:GS9)</f>
        <v>0</v>
      </c>
      <c r="GU9" s="7"/>
      <c r="GV9" s="7"/>
      <c r="GW9" s="6">
        <f t="shared" ref="GW9:GW20" si="97">SUM(GU9:GV9)</f>
        <v>0</v>
      </c>
      <c r="GX9" s="10">
        <f t="shared" ref="GX9:GX25" si="98">GL9+GO9+GR9+GU9</f>
        <v>0</v>
      </c>
      <c r="GY9" s="10">
        <f t="shared" si="36"/>
        <v>0</v>
      </c>
      <c r="GZ9" s="10">
        <f t="shared" si="36"/>
        <v>0</v>
      </c>
      <c r="HA9" s="596">
        <f t="shared" ref="HA9:HA25" si="99">DR9+EV9+GX9</f>
        <v>47408</v>
      </c>
      <c r="HB9" s="596">
        <f t="shared" si="37"/>
        <v>-2109</v>
      </c>
      <c r="HC9" s="635">
        <f t="shared" si="37"/>
        <v>45299</v>
      </c>
    </row>
    <row r="10" spans="1:211" x14ac:dyDescent="0.2">
      <c r="A10" s="112" t="s">
        <v>378</v>
      </c>
      <c r="B10" s="6"/>
      <c r="C10" s="6"/>
      <c r="D10" s="6"/>
      <c r="E10" s="6"/>
      <c r="F10" s="6"/>
      <c r="G10" s="6"/>
      <c r="H10" s="6"/>
      <c r="I10" s="6"/>
      <c r="J10" s="6"/>
      <c r="K10" s="6"/>
      <c r="L10" s="6"/>
      <c r="M10" s="6"/>
      <c r="N10" s="6"/>
      <c r="O10" s="6"/>
      <c r="P10" s="6"/>
      <c r="Q10" s="6"/>
      <c r="R10" s="6"/>
      <c r="S10" s="6"/>
      <c r="T10" s="6"/>
      <c r="U10" s="6"/>
      <c r="V10" s="6"/>
      <c r="W10" s="6"/>
      <c r="X10" s="6"/>
      <c r="Y10" s="6"/>
      <c r="Z10" s="6">
        <f>SUM([1]Önkormányzat!$AW$92)</f>
        <v>0</v>
      </c>
      <c r="AA10" s="6"/>
      <c r="AB10" s="6">
        <f t="shared" si="38"/>
        <v>0</v>
      </c>
      <c r="AC10" s="6"/>
      <c r="AD10" s="6"/>
      <c r="AE10" s="6">
        <f t="shared" si="39"/>
        <v>0</v>
      </c>
      <c r="AF10" s="6"/>
      <c r="AG10" s="6"/>
      <c r="AH10" s="6">
        <f t="shared" si="40"/>
        <v>0</v>
      </c>
      <c r="AI10" s="6"/>
      <c r="AJ10" s="6"/>
      <c r="AK10" s="6">
        <f t="shared" si="41"/>
        <v>0</v>
      </c>
      <c r="AL10" s="6"/>
      <c r="AM10" s="6"/>
      <c r="AN10" s="6">
        <f t="shared" si="42"/>
        <v>0</v>
      </c>
      <c r="AO10" s="6"/>
      <c r="AP10" s="6"/>
      <c r="AQ10" s="6">
        <f t="shared" si="43"/>
        <v>0</v>
      </c>
      <c r="AR10" s="6"/>
      <c r="AS10" s="6"/>
      <c r="AT10" s="6">
        <f t="shared" si="44"/>
        <v>0</v>
      </c>
      <c r="AU10" s="6"/>
      <c r="AV10" s="6"/>
      <c r="AW10" s="6">
        <f t="shared" si="45"/>
        <v>0</v>
      </c>
      <c r="AX10" s="6"/>
      <c r="AY10" s="6"/>
      <c r="AZ10" s="6">
        <f t="shared" si="46"/>
        <v>0</v>
      </c>
      <c r="BA10" s="6"/>
      <c r="BB10" s="6"/>
      <c r="BC10" s="6">
        <f t="shared" si="47"/>
        <v>0</v>
      </c>
      <c r="BD10" s="6"/>
      <c r="BE10" s="6"/>
      <c r="BF10" s="6">
        <f t="shared" si="48"/>
        <v>0</v>
      </c>
      <c r="BG10" s="6"/>
      <c r="BH10" s="6"/>
      <c r="BI10" s="6">
        <f t="shared" si="49"/>
        <v>0</v>
      </c>
      <c r="BJ10" s="6"/>
      <c r="BK10" s="6"/>
      <c r="BL10" s="6">
        <f t="shared" si="50"/>
        <v>0</v>
      </c>
      <c r="BM10" s="6"/>
      <c r="BN10" s="6"/>
      <c r="BO10" s="6">
        <f t="shared" si="51"/>
        <v>0</v>
      </c>
      <c r="BP10" s="6"/>
      <c r="BQ10" s="6"/>
      <c r="BR10" s="6">
        <f t="shared" si="52"/>
        <v>0</v>
      </c>
      <c r="BS10" s="6"/>
      <c r="BT10" s="6"/>
      <c r="BU10" s="6">
        <f t="shared" si="53"/>
        <v>0</v>
      </c>
      <c r="BV10" s="6"/>
      <c r="BW10" s="6"/>
      <c r="BX10" s="6">
        <f t="shared" si="54"/>
        <v>0</v>
      </c>
      <c r="BY10" s="6"/>
      <c r="BZ10" s="6"/>
      <c r="CA10" s="6">
        <f t="shared" si="55"/>
        <v>0</v>
      </c>
      <c r="CB10" s="6"/>
      <c r="CC10" s="6"/>
      <c r="CD10" s="6">
        <f t="shared" si="56"/>
        <v>0</v>
      </c>
      <c r="CE10" s="6"/>
      <c r="CF10" s="6"/>
      <c r="CG10" s="6">
        <f t="shared" si="57"/>
        <v>0</v>
      </c>
      <c r="CH10" s="6"/>
      <c r="CI10" s="6"/>
      <c r="CJ10" s="6">
        <f t="shared" si="58"/>
        <v>0</v>
      </c>
      <c r="CK10" s="6"/>
      <c r="CL10" s="6"/>
      <c r="CM10" s="6">
        <f t="shared" si="59"/>
        <v>0</v>
      </c>
      <c r="CN10" s="6"/>
      <c r="CO10" s="6"/>
      <c r="CP10" s="6">
        <f t="shared" si="60"/>
        <v>0</v>
      </c>
      <c r="CQ10" s="6"/>
      <c r="CR10" s="6"/>
      <c r="CS10" s="6">
        <f t="shared" si="61"/>
        <v>0</v>
      </c>
      <c r="CT10" s="6"/>
      <c r="CU10" s="6"/>
      <c r="CV10" s="6">
        <f t="shared" si="62"/>
        <v>0</v>
      </c>
      <c r="CW10" s="6"/>
      <c r="CX10" s="6"/>
      <c r="CY10" s="6">
        <f t="shared" si="63"/>
        <v>0</v>
      </c>
      <c r="CZ10" s="6"/>
      <c r="DA10" s="6"/>
      <c r="DB10" s="6">
        <f t="shared" si="64"/>
        <v>0</v>
      </c>
      <c r="DC10" s="6"/>
      <c r="DD10" s="6"/>
      <c r="DE10" s="6">
        <f t="shared" si="65"/>
        <v>0</v>
      </c>
      <c r="DF10" s="6"/>
      <c r="DG10" s="6"/>
      <c r="DH10" s="6">
        <f t="shared" si="66"/>
        <v>0</v>
      </c>
      <c r="DI10" s="6"/>
      <c r="DJ10" s="6"/>
      <c r="DK10" s="6">
        <f t="shared" si="67"/>
        <v>0</v>
      </c>
      <c r="DL10" s="6"/>
      <c r="DM10" s="6"/>
      <c r="DN10" s="6">
        <f t="shared" si="68"/>
        <v>0</v>
      </c>
      <c r="DO10" s="6"/>
      <c r="DP10" s="6"/>
      <c r="DQ10" s="6">
        <f t="shared" si="69"/>
        <v>0</v>
      </c>
      <c r="DR10" s="595">
        <f t="shared" si="70"/>
        <v>0</v>
      </c>
      <c r="DS10" s="595">
        <f t="shared" si="33"/>
        <v>0</v>
      </c>
      <c r="DT10" s="595">
        <f t="shared" si="33"/>
        <v>0</v>
      </c>
      <c r="DU10" s="6">
        <v>11260</v>
      </c>
      <c r="DV10" s="6"/>
      <c r="DW10" s="6">
        <f t="shared" si="71"/>
        <v>11260</v>
      </c>
      <c r="DX10" s="6">
        <v>4400</v>
      </c>
      <c r="DY10" s="6"/>
      <c r="DZ10" s="6">
        <f t="shared" si="72"/>
        <v>4400</v>
      </c>
      <c r="EA10" s="6">
        <v>5832</v>
      </c>
      <c r="EB10" s="6"/>
      <c r="EC10" s="6">
        <f t="shared" si="73"/>
        <v>5832</v>
      </c>
      <c r="ED10" s="6">
        <v>1500</v>
      </c>
      <c r="EE10" s="6"/>
      <c r="EF10" s="6">
        <f t="shared" si="74"/>
        <v>1500</v>
      </c>
      <c r="EG10" s="6">
        <v>500</v>
      </c>
      <c r="EH10" s="6"/>
      <c r="EI10" s="6">
        <f t="shared" si="75"/>
        <v>500</v>
      </c>
      <c r="EJ10" s="6"/>
      <c r="EK10" s="6"/>
      <c r="EL10" s="6">
        <f t="shared" si="76"/>
        <v>0</v>
      </c>
      <c r="EM10" s="6"/>
      <c r="EN10" s="6"/>
      <c r="EO10" s="6">
        <f t="shared" si="77"/>
        <v>0</v>
      </c>
      <c r="EP10" s="6">
        <v>2423</v>
      </c>
      <c r="EQ10" s="6"/>
      <c r="ER10" s="6">
        <f t="shared" si="78"/>
        <v>2423</v>
      </c>
      <c r="ES10" s="6"/>
      <c r="ET10" s="6"/>
      <c r="EU10" s="6">
        <f t="shared" si="79"/>
        <v>0</v>
      </c>
      <c r="EV10" s="595">
        <f t="shared" si="80"/>
        <v>25915</v>
      </c>
      <c r="EW10" s="595">
        <f t="shared" si="34"/>
        <v>0</v>
      </c>
      <c r="EX10" s="595">
        <f t="shared" si="34"/>
        <v>25915</v>
      </c>
      <c r="EY10" s="6"/>
      <c r="EZ10" s="6"/>
      <c r="FA10" s="6">
        <f t="shared" si="81"/>
        <v>0</v>
      </c>
      <c r="FB10" s="6"/>
      <c r="FC10" s="6"/>
      <c r="FD10" s="6">
        <f t="shared" si="82"/>
        <v>0</v>
      </c>
      <c r="FE10" s="6"/>
      <c r="FF10" s="6"/>
      <c r="FG10" s="6">
        <f t="shared" si="83"/>
        <v>0</v>
      </c>
      <c r="FH10" s="6"/>
      <c r="FI10" s="6"/>
      <c r="FJ10" s="6">
        <f t="shared" si="84"/>
        <v>0</v>
      </c>
      <c r="FK10" s="6"/>
      <c r="FL10" s="6"/>
      <c r="FM10" s="6">
        <f t="shared" si="85"/>
        <v>0</v>
      </c>
      <c r="FN10" s="6"/>
      <c r="FO10" s="6"/>
      <c r="FP10" s="6">
        <f t="shared" si="86"/>
        <v>0</v>
      </c>
      <c r="FQ10" s="6"/>
      <c r="FR10" s="6"/>
      <c r="FS10" s="6">
        <f t="shared" si="87"/>
        <v>0</v>
      </c>
      <c r="FT10" s="6"/>
      <c r="FU10" s="6"/>
      <c r="FV10" s="6">
        <f t="shared" si="88"/>
        <v>0</v>
      </c>
      <c r="FW10" s="6"/>
      <c r="FX10" s="6"/>
      <c r="FY10" s="6">
        <f t="shared" si="89"/>
        <v>0</v>
      </c>
      <c r="FZ10" s="6"/>
      <c r="GA10" s="6"/>
      <c r="GB10" s="6">
        <f t="shared" si="90"/>
        <v>0</v>
      </c>
      <c r="GC10" s="6"/>
      <c r="GD10" s="6"/>
      <c r="GE10" s="6">
        <f t="shared" si="91"/>
        <v>0</v>
      </c>
      <c r="GF10" s="6"/>
      <c r="GG10" s="6"/>
      <c r="GH10" s="6">
        <f t="shared" si="92"/>
        <v>0</v>
      </c>
      <c r="GI10" s="6"/>
      <c r="GJ10" s="6"/>
      <c r="GK10" s="6">
        <f t="shared" si="93"/>
        <v>0</v>
      </c>
      <c r="GL10" s="595">
        <f t="shared" si="94"/>
        <v>0</v>
      </c>
      <c r="GM10" s="595">
        <f t="shared" si="35"/>
        <v>0</v>
      </c>
      <c r="GN10" s="595">
        <f t="shared" si="35"/>
        <v>0</v>
      </c>
      <c r="GO10" s="7"/>
      <c r="GP10" s="7"/>
      <c r="GQ10" s="6">
        <f t="shared" si="95"/>
        <v>0</v>
      </c>
      <c r="GR10" s="7"/>
      <c r="GS10" s="7"/>
      <c r="GT10" s="6">
        <f t="shared" si="96"/>
        <v>0</v>
      </c>
      <c r="GU10" s="7"/>
      <c r="GV10" s="7"/>
      <c r="GW10" s="6">
        <f t="shared" si="97"/>
        <v>0</v>
      </c>
      <c r="GX10" s="10">
        <f t="shared" si="98"/>
        <v>0</v>
      </c>
      <c r="GY10" s="10">
        <f t="shared" si="36"/>
        <v>0</v>
      </c>
      <c r="GZ10" s="10">
        <f t="shared" si="36"/>
        <v>0</v>
      </c>
      <c r="HA10" s="596">
        <f t="shared" si="99"/>
        <v>25915</v>
      </c>
      <c r="HB10" s="596">
        <f t="shared" si="37"/>
        <v>0</v>
      </c>
      <c r="HC10" s="635">
        <f t="shared" si="37"/>
        <v>25915</v>
      </c>
    </row>
    <row r="11" spans="1:211" x14ac:dyDescent="0.2">
      <c r="A11" s="112" t="s">
        <v>379</v>
      </c>
      <c r="B11" s="6"/>
      <c r="C11" s="6"/>
      <c r="D11" s="6"/>
      <c r="E11" s="6"/>
      <c r="F11" s="6"/>
      <c r="G11" s="6"/>
      <c r="H11" s="6"/>
      <c r="I11" s="6"/>
      <c r="J11" s="6"/>
      <c r="K11" s="6"/>
      <c r="L11" s="6"/>
      <c r="M11" s="6"/>
      <c r="N11" s="6"/>
      <c r="O11" s="6"/>
      <c r="P11" s="6"/>
      <c r="Q11" s="6"/>
      <c r="R11" s="6"/>
      <c r="S11" s="6"/>
      <c r="T11" s="6"/>
      <c r="U11" s="6"/>
      <c r="V11" s="6"/>
      <c r="W11" s="6"/>
      <c r="X11" s="6"/>
      <c r="Y11" s="6"/>
      <c r="Z11" s="6">
        <f>SUM([1]Önkormányzat!$AW$109)</f>
        <v>0</v>
      </c>
      <c r="AA11" s="6"/>
      <c r="AB11" s="6">
        <f t="shared" si="38"/>
        <v>0</v>
      </c>
      <c r="AC11" s="6"/>
      <c r="AD11" s="6"/>
      <c r="AE11" s="6">
        <f t="shared" si="39"/>
        <v>0</v>
      </c>
      <c r="AF11" s="6"/>
      <c r="AG11" s="6"/>
      <c r="AH11" s="6">
        <f t="shared" si="40"/>
        <v>0</v>
      </c>
      <c r="AI11" s="6"/>
      <c r="AJ11" s="6"/>
      <c r="AK11" s="6">
        <f t="shared" si="41"/>
        <v>0</v>
      </c>
      <c r="AL11" s="6"/>
      <c r="AM11" s="6"/>
      <c r="AN11" s="6">
        <f t="shared" si="42"/>
        <v>0</v>
      </c>
      <c r="AO11" s="6"/>
      <c r="AP11" s="6"/>
      <c r="AQ11" s="6">
        <f t="shared" si="43"/>
        <v>0</v>
      </c>
      <c r="AR11" s="6"/>
      <c r="AS11" s="6"/>
      <c r="AT11" s="6">
        <f t="shared" si="44"/>
        <v>0</v>
      </c>
      <c r="AU11" s="6"/>
      <c r="AV11" s="6"/>
      <c r="AW11" s="6">
        <f t="shared" si="45"/>
        <v>0</v>
      </c>
      <c r="AX11" s="6"/>
      <c r="AY11" s="6"/>
      <c r="AZ11" s="6">
        <f t="shared" si="46"/>
        <v>0</v>
      </c>
      <c r="BA11" s="6"/>
      <c r="BB11" s="6"/>
      <c r="BC11" s="6">
        <f t="shared" si="47"/>
        <v>0</v>
      </c>
      <c r="BD11" s="6"/>
      <c r="BE11" s="6"/>
      <c r="BF11" s="6">
        <f t="shared" si="48"/>
        <v>0</v>
      </c>
      <c r="BG11" s="6"/>
      <c r="BH11" s="6"/>
      <c r="BI11" s="6">
        <f t="shared" si="49"/>
        <v>0</v>
      </c>
      <c r="BJ11" s="6"/>
      <c r="BK11" s="6"/>
      <c r="BL11" s="6">
        <f t="shared" si="50"/>
        <v>0</v>
      </c>
      <c r="BM11" s="6"/>
      <c r="BN11" s="6"/>
      <c r="BO11" s="6">
        <f t="shared" si="51"/>
        <v>0</v>
      </c>
      <c r="BP11" s="6"/>
      <c r="BQ11" s="6"/>
      <c r="BR11" s="6">
        <f t="shared" si="52"/>
        <v>0</v>
      </c>
      <c r="BS11" s="6"/>
      <c r="BT11" s="6"/>
      <c r="BU11" s="6">
        <f t="shared" si="53"/>
        <v>0</v>
      </c>
      <c r="BV11" s="6"/>
      <c r="BW11" s="6"/>
      <c r="BX11" s="6">
        <f t="shared" si="54"/>
        <v>0</v>
      </c>
      <c r="BY11" s="6"/>
      <c r="BZ11" s="6"/>
      <c r="CA11" s="6">
        <f t="shared" si="55"/>
        <v>0</v>
      </c>
      <c r="CB11" s="6"/>
      <c r="CC11" s="6"/>
      <c r="CD11" s="6">
        <f t="shared" si="56"/>
        <v>0</v>
      </c>
      <c r="CE11" s="6"/>
      <c r="CF11" s="6"/>
      <c r="CG11" s="6">
        <f t="shared" si="57"/>
        <v>0</v>
      </c>
      <c r="CH11" s="6"/>
      <c r="CI11" s="6"/>
      <c r="CJ11" s="6">
        <f t="shared" si="58"/>
        <v>0</v>
      </c>
      <c r="CK11" s="6"/>
      <c r="CL11" s="6"/>
      <c r="CM11" s="6">
        <f t="shared" si="59"/>
        <v>0</v>
      </c>
      <c r="CN11" s="6"/>
      <c r="CO11" s="6"/>
      <c r="CP11" s="6">
        <f t="shared" si="60"/>
        <v>0</v>
      </c>
      <c r="CQ11" s="6"/>
      <c r="CR11" s="6"/>
      <c r="CS11" s="6">
        <f t="shared" si="61"/>
        <v>0</v>
      </c>
      <c r="CT11" s="6"/>
      <c r="CU11" s="6"/>
      <c r="CV11" s="6">
        <f t="shared" si="62"/>
        <v>0</v>
      </c>
      <c r="CW11" s="6"/>
      <c r="CX11" s="6"/>
      <c r="CY11" s="6">
        <f t="shared" si="63"/>
        <v>0</v>
      </c>
      <c r="CZ11" s="6"/>
      <c r="DA11" s="6"/>
      <c r="DB11" s="6">
        <f t="shared" si="64"/>
        <v>0</v>
      </c>
      <c r="DC11" s="6"/>
      <c r="DD11" s="6"/>
      <c r="DE11" s="6">
        <f t="shared" si="65"/>
        <v>0</v>
      </c>
      <c r="DF11" s="6"/>
      <c r="DG11" s="6"/>
      <c r="DH11" s="6">
        <f t="shared" si="66"/>
        <v>0</v>
      </c>
      <c r="DI11" s="6"/>
      <c r="DJ11" s="6"/>
      <c r="DK11" s="6">
        <f t="shared" si="67"/>
        <v>0</v>
      </c>
      <c r="DL11" s="6"/>
      <c r="DM11" s="6"/>
      <c r="DN11" s="6">
        <f t="shared" si="68"/>
        <v>0</v>
      </c>
      <c r="DO11" s="6"/>
      <c r="DP11" s="6"/>
      <c r="DQ11" s="6">
        <f t="shared" si="69"/>
        <v>0</v>
      </c>
      <c r="DR11" s="595">
        <f t="shared" si="70"/>
        <v>0</v>
      </c>
      <c r="DS11" s="595">
        <f t="shared" si="33"/>
        <v>0</v>
      </c>
      <c r="DT11" s="595">
        <f t="shared" si="33"/>
        <v>0</v>
      </c>
      <c r="DU11" s="6">
        <f>SUM([1]Hivatal!$E$161)</f>
        <v>0</v>
      </c>
      <c r="DV11" s="6"/>
      <c r="DW11" s="6">
        <f t="shared" si="71"/>
        <v>0</v>
      </c>
      <c r="DX11" s="6">
        <f>SUM([1]Hivatal!$J$161)</f>
        <v>0</v>
      </c>
      <c r="DY11" s="6"/>
      <c r="DZ11" s="6">
        <f t="shared" si="72"/>
        <v>0</v>
      </c>
      <c r="EA11" s="6">
        <f>SUM([1]Hivatal!$O$161)</f>
        <v>0</v>
      </c>
      <c r="EB11" s="6"/>
      <c r="EC11" s="6">
        <f t="shared" si="73"/>
        <v>0</v>
      </c>
      <c r="ED11" s="6">
        <f>SUM([1]Hivatal!$X$161)</f>
        <v>0</v>
      </c>
      <c r="EE11" s="6"/>
      <c r="EF11" s="6">
        <f t="shared" si="74"/>
        <v>0</v>
      </c>
      <c r="EG11" s="6">
        <f>SUM([1]Hivatal!$AB$161)</f>
        <v>0</v>
      </c>
      <c r="EH11" s="6"/>
      <c r="EI11" s="6">
        <f t="shared" si="75"/>
        <v>0</v>
      </c>
      <c r="EJ11" s="6"/>
      <c r="EK11" s="6"/>
      <c r="EL11" s="6">
        <f t="shared" si="76"/>
        <v>0</v>
      </c>
      <c r="EM11" s="6"/>
      <c r="EN11" s="6"/>
      <c r="EO11" s="6">
        <f t="shared" si="77"/>
        <v>0</v>
      </c>
      <c r="EP11" s="6">
        <f>SUM([1]Hivatal!$AT$161)</f>
        <v>0</v>
      </c>
      <c r="EQ11" s="6"/>
      <c r="ER11" s="6">
        <f t="shared" si="78"/>
        <v>0</v>
      </c>
      <c r="ES11" s="6"/>
      <c r="ET11" s="6"/>
      <c r="EU11" s="6">
        <f t="shared" si="79"/>
        <v>0</v>
      </c>
      <c r="EV11" s="595">
        <f t="shared" si="80"/>
        <v>0</v>
      </c>
      <c r="EW11" s="595">
        <f t="shared" si="34"/>
        <v>0</v>
      </c>
      <c r="EX11" s="595">
        <f t="shared" si="34"/>
        <v>0</v>
      </c>
      <c r="EY11" s="6"/>
      <c r="EZ11" s="6"/>
      <c r="FA11" s="6">
        <f t="shared" si="81"/>
        <v>0</v>
      </c>
      <c r="FB11" s="6"/>
      <c r="FC11" s="6"/>
      <c r="FD11" s="6">
        <f t="shared" si="82"/>
        <v>0</v>
      </c>
      <c r="FE11" s="6"/>
      <c r="FF11" s="6"/>
      <c r="FG11" s="6">
        <f t="shared" si="83"/>
        <v>0</v>
      </c>
      <c r="FH11" s="6"/>
      <c r="FI11" s="6"/>
      <c r="FJ11" s="6">
        <f t="shared" si="84"/>
        <v>0</v>
      </c>
      <c r="FK11" s="6"/>
      <c r="FL11" s="6"/>
      <c r="FM11" s="6">
        <f t="shared" si="85"/>
        <v>0</v>
      </c>
      <c r="FN11" s="6"/>
      <c r="FO11" s="6"/>
      <c r="FP11" s="6">
        <f t="shared" si="86"/>
        <v>0</v>
      </c>
      <c r="FQ11" s="6"/>
      <c r="FR11" s="6"/>
      <c r="FS11" s="6">
        <f t="shared" si="87"/>
        <v>0</v>
      </c>
      <c r="FT11" s="6"/>
      <c r="FU11" s="6"/>
      <c r="FV11" s="6">
        <f t="shared" si="88"/>
        <v>0</v>
      </c>
      <c r="FW11" s="6"/>
      <c r="FX11" s="6"/>
      <c r="FY11" s="6">
        <f t="shared" si="89"/>
        <v>0</v>
      </c>
      <c r="FZ11" s="6"/>
      <c r="GA11" s="6"/>
      <c r="GB11" s="6">
        <f t="shared" si="90"/>
        <v>0</v>
      </c>
      <c r="GC11" s="6"/>
      <c r="GD11" s="6"/>
      <c r="GE11" s="6">
        <f t="shared" si="91"/>
        <v>0</v>
      </c>
      <c r="GF11" s="6"/>
      <c r="GG11" s="6"/>
      <c r="GH11" s="6">
        <f t="shared" si="92"/>
        <v>0</v>
      </c>
      <c r="GI11" s="6"/>
      <c r="GJ11" s="6"/>
      <c r="GK11" s="6">
        <f t="shared" si="93"/>
        <v>0</v>
      </c>
      <c r="GL11" s="595">
        <f t="shared" si="94"/>
        <v>0</v>
      </c>
      <c r="GM11" s="595">
        <f t="shared" si="35"/>
        <v>0</v>
      </c>
      <c r="GN11" s="595">
        <f t="shared" si="35"/>
        <v>0</v>
      </c>
      <c r="GO11" s="7"/>
      <c r="GP11" s="7"/>
      <c r="GQ11" s="6">
        <f t="shared" si="95"/>
        <v>0</v>
      </c>
      <c r="GR11" s="7"/>
      <c r="GS11" s="7"/>
      <c r="GT11" s="6">
        <f t="shared" si="96"/>
        <v>0</v>
      </c>
      <c r="GU11" s="7"/>
      <c r="GV11" s="7"/>
      <c r="GW11" s="6">
        <f t="shared" si="97"/>
        <v>0</v>
      </c>
      <c r="GX11" s="10">
        <f t="shared" si="98"/>
        <v>0</v>
      </c>
      <c r="GY11" s="10">
        <f t="shared" si="36"/>
        <v>0</v>
      </c>
      <c r="GZ11" s="10">
        <f t="shared" si="36"/>
        <v>0</v>
      </c>
      <c r="HA11" s="596">
        <f t="shared" si="99"/>
        <v>0</v>
      </c>
      <c r="HB11" s="596">
        <f t="shared" si="37"/>
        <v>0</v>
      </c>
      <c r="HC11" s="635">
        <f t="shared" si="37"/>
        <v>0</v>
      </c>
    </row>
    <row r="12" spans="1:211" s="12" customFormat="1" x14ac:dyDescent="0.2">
      <c r="A12" s="114" t="s">
        <v>380</v>
      </c>
      <c r="B12" s="5">
        <f>B13+B14+B15+B16+B17</f>
        <v>0</v>
      </c>
      <c r="C12" s="5">
        <f t="shared" ref="C12:BO12" si="100">C13+C14+C15+C16+C17</f>
        <v>0</v>
      </c>
      <c r="D12" s="5">
        <f t="shared" si="100"/>
        <v>0</v>
      </c>
      <c r="E12" s="5">
        <f t="shared" si="100"/>
        <v>0</v>
      </c>
      <c r="F12" s="5">
        <f t="shared" si="100"/>
        <v>0</v>
      </c>
      <c r="G12" s="5">
        <f t="shared" si="100"/>
        <v>0</v>
      </c>
      <c r="H12" s="5">
        <f t="shared" si="100"/>
        <v>0</v>
      </c>
      <c r="I12" s="5">
        <f t="shared" si="100"/>
        <v>0</v>
      </c>
      <c r="J12" s="5">
        <f t="shared" si="100"/>
        <v>0</v>
      </c>
      <c r="K12" s="5">
        <f t="shared" si="100"/>
        <v>0</v>
      </c>
      <c r="L12" s="5">
        <f t="shared" si="100"/>
        <v>0</v>
      </c>
      <c r="M12" s="5">
        <f t="shared" si="100"/>
        <v>0</v>
      </c>
      <c r="N12" s="5">
        <f t="shared" si="100"/>
        <v>0</v>
      </c>
      <c r="O12" s="5">
        <f t="shared" si="100"/>
        <v>0</v>
      </c>
      <c r="P12" s="5">
        <f t="shared" si="100"/>
        <v>0</v>
      </c>
      <c r="Q12" s="5">
        <f t="shared" si="100"/>
        <v>0</v>
      </c>
      <c r="R12" s="5">
        <f t="shared" si="100"/>
        <v>0</v>
      </c>
      <c r="S12" s="5">
        <f t="shared" si="100"/>
        <v>0</v>
      </c>
      <c r="T12" s="5">
        <f t="shared" si="100"/>
        <v>0</v>
      </c>
      <c r="U12" s="5">
        <f t="shared" si="100"/>
        <v>0</v>
      </c>
      <c r="V12" s="5">
        <f t="shared" si="100"/>
        <v>0</v>
      </c>
      <c r="W12" s="5">
        <f t="shared" si="100"/>
        <v>0</v>
      </c>
      <c r="X12" s="5">
        <f t="shared" si="100"/>
        <v>0</v>
      </c>
      <c r="Y12" s="5">
        <f t="shared" si="100"/>
        <v>0</v>
      </c>
      <c r="Z12" s="5">
        <f t="shared" si="100"/>
        <v>0</v>
      </c>
      <c r="AA12" s="5">
        <f t="shared" si="100"/>
        <v>0</v>
      </c>
      <c r="AB12" s="5">
        <f t="shared" si="100"/>
        <v>0</v>
      </c>
      <c r="AC12" s="5">
        <f t="shared" si="100"/>
        <v>40176</v>
      </c>
      <c r="AD12" s="5">
        <f t="shared" si="100"/>
        <v>0</v>
      </c>
      <c r="AE12" s="5">
        <f t="shared" si="100"/>
        <v>40176</v>
      </c>
      <c r="AF12" s="5">
        <f t="shared" si="100"/>
        <v>0</v>
      </c>
      <c r="AG12" s="5">
        <f t="shared" si="100"/>
        <v>0</v>
      </c>
      <c r="AH12" s="5">
        <f t="shared" si="100"/>
        <v>0</v>
      </c>
      <c r="AI12" s="5">
        <f t="shared" si="100"/>
        <v>0</v>
      </c>
      <c r="AJ12" s="5">
        <f t="shared" si="100"/>
        <v>0</v>
      </c>
      <c r="AK12" s="5">
        <f t="shared" si="100"/>
        <v>0</v>
      </c>
      <c r="AL12" s="5">
        <f t="shared" si="100"/>
        <v>0</v>
      </c>
      <c r="AM12" s="5">
        <f t="shared" si="100"/>
        <v>0</v>
      </c>
      <c r="AN12" s="5">
        <f t="shared" si="100"/>
        <v>0</v>
      </c>
      <c r="AO12" s="5">
        <f t="shared" si="100"/>
        <v>0</v>
      </c>
      <c r="AP12" s="5">
        <f t="shared" si="100"/>
        <v>0</v>
      </c>
      <c r="AQ12" s="5">
        <f t="shared" si="100"/>
        <v>0</v>
      </c>
      <c r="AR12" s="5">
        <f t="shared" si="100"/>
        <v>0</v>
      </c>
      <c r="AS12" s="5">
        <f t="shared" si="100"/>
        <v>0</v>
      </c>
      <c r="AT12" s="5">
        <f t="shared" si="100"/>
        <v>0</v>
      </c>
      <c r="AU12" s="5">
        <f t="shared" si="100"/>
        <v>0</v>
      </c>
      <c r="AV12" s="5">
        <f t="shared" si="100"/>
        <v>0</v>
      </c>
      <c r="AW12" s="5">
        <f t="shared" si="100"/>
        <v>0</v>
      </c>
      <c r="AX12" s="5">
        <f t="shared" si="100"/>
        <v>0</v>
      </c>
      <c r="AY12" s="5">
        <f t="shared" si="100"/>
        <v>0</v>
      </c>
      <c r="AZ12" s="5">
        <f t="shared" si="100"/>
        <v>0</v>
      </c>
      <c r="BA12" s="5">
        <f t="shared" si="100"/>
        <v>0</v>
      </c>
      <c r="BB12" s="5">
        <f t="shared" si="100"/>
        <v>0</v>
      </c>
      <c r="BC12" s="5">
        <f t="shared" si="100"/>
        <v>0</v>
      </c>
      <c r="BD12" s="5">
        <f t="shared" si="100"/>
        <v>0</v>
      </c>
      <c r="BE12" s="5">
        <f t="shared" si="100"/>
        <v>0</v>
      </c>
      <c r="BF12" s="5">
        <f t="shared" si="100"/>
        <v>0</v>
      </c>
      <c r="BG12" s="5">
        <f t="shared" si="100"/>
        <v>0</v>
      </c>
      <c r="BH12" s="5">
        <f t="shared" si="100"/>
        <v>0</v>
      </c>
      <c r="BI12" s="5">
        <f t="shared" si="100"/>
        <v>0</v>
      </c>
      <c r="BJ12" s="5">
        <f t="shared" si="100"/>
        <v>0</v>
      </c>
      <c r="BK12" s="5">
        <f t="shared" si="100"/>
        <v>0</v>
      </c>
      <c r="BL12" s="5">
        <f t="shared" si="100"/>
        <v>0</v>
      </c>
      <c r="BM12" s="5">
        <f t="shared" si="100"/>
        <v>0</v>
      </c>
      <c r="BN12" s="5">
        <f t="shared" si="100"/>
        <v>0</v>
      </c>
      <c r="BO12" s="5">
        <f t="shared" si="100"/>
        <v>0</v>
      </c>
      <c r="BP12" s="5">
        <f t="shared" ref="BP12:DZ12" si="101">BP13+BP14+BP15+BP16+BP17</f>
        <v>0</v>
      </c>
      <c r="BQ12" s="5">
        <f t="shared" si="101"/>
        <v>0</v>
      </c>
      <c r="BR12" s="5">
        <f t="shared" si="101"/>
        <v>0</v>
      </c>
      <c r="BS12" s="5">
        <f t="shared" si="101"/>
        <v>0</v>
      </c>
      <c r="BT12" s="5">
        <f t="shared" si="101"/>
        <v>0</v>
      </c>
      <c r="BU12" s="5">
        <f t="shared" si="101"/>
        <v>0</v>
      </c>
      <c r="BV12" s="5">
        <f t="shared" si="101"/>
        <v>0</v>
      </c>
      <c r="BW12" s="5">
        <f t="shared" si="101"/>
        <v>0</v>
      </c>
      <c r="BX12" s="5">
        <f t="shared" si="101"/>
        <v>0</v>
      </c>
      <c r="BY12" s="5">
        <f t="shared" si="101"/>
        <v>0</v>
      </c>
      <c r="BZ12" s="5">
        <f t="shared" si="101"/>
        <v>0</v>
      </c>
      <c r="CA12" s="5">
        <f t="shared" si="101"/>
        <v>0</v>
      </c>
      <c r="CB12" s="5">
        <f t="shared" si="101"/>
        <v>0</v>
      </c>
      <c r="CC12" s="5">
        <f t="shared" si="101"/>
        <v>0</v>
      </c>
      <c r="CD12" s="5">
        <f t="shared" si="101"/>
        <v>0</v>
      </c>
      <c r="CE12" s="5">
        <f t="shared" si="101"/>
        <v>0</v>
      </c>
      <c r="CF12" s="5">
        <f t="shared" si="101"/>
        <v>0</v>
      </c>
      <c r="CG12" s="5">
        <f t="shared" si="101"/>
        <v>0</v>
      </c>
      <c r="CH12" s="5">
        <f t="shared" si="101"/>
        <v>0</v>
      </c>
      <c r="CI12" s="5">
        <f t="shared" si="101"/>
        <v>0</v>
      </c>
      <c r="CJ12" s="5">
        <f t="shared" si="101"/>
        <v>0</v>
      </c>
      <c r="CK12" s="5">
        <f t="shared" si="101"/>
        <v>0</v>
      </c>
      <c r="CL12" s="5">
        <f t="shared" si="101"/>
        <v>0</v>
      </c>
      <c r="CM12" s="5">
        <f t="shared" si="101"/>
        <v>0</v>
      </c>
      <c r="CN12" s="5">
        <f t="shared" si="101"/>
        <v>0</v>
      </c>
      <c r="CO12" s="5">
        <f t="shared" si="101"/>
        <v>0</v>
      </c>
      <c r="CP12" s="5">
        <f t="shared" si="101"/>
        <v>0</v>
      </c>
      <c r="CQ12" s="5">
        <f t="shared" si="101"/>
        <v>0</v>
      </c>
      <c r="CR12" s="5">
        <f t="shared" si="101"/>
        <v>0</v>
      </c>
      <c r="CS12" s="5">
        <f t="shared" si="101"/>
        <v>0</v>
      </c>
      <c r="CT12" s="5">
        <f t="shared" si="101"/>
        <v>0</v>
      </c>
      <c r="CU12" s="5">
        <f t="shared" si="101"/>
        <v>0</v>
      </c>
      <c r="CV12" s="5">
        <f t="shared" si="101"/>
        <v>0</v>
      </c>
      <c r="CW12" s="5">
        <f t="shared" si="101"/>
        <v>0</v>
      </c>
      <c r="CX12" s="5">
        <f t="shared" si="101"/>
        <v>0</v>
      </c>
      <c r="CY12" s="5">
        <f t="shared" si="101"/>
        <v>0</v>
      </c>
      <c r="CZ12" s="5">
        <f t="shared" si="101"/>
        <v>0</v>
      </c>
      <c r="DA12" s="5">
        <f t="shared" si="101"/>
        <v>0</v>
      </c>
      <c r="DB12" s="5">
        <f t="shared" si="101"/>
        <v>0</v>
      </c>
      <c r="DC12" s="5">
        <f t="shared" si="101"/>
        <v>0</v>
      </c>
      <c r="DD12" s="5">
        <f t="shared" si="101"/>
        <v>0</v>
      </c>
      <c r="DE12" s="5">
        <f t="shared" si="101"/>
        <v>0</v>
      </c>
      <c r="DF12" s="5">
        <f t="shared" si="101"/>
        <v>0</v>
      </c>
      <c r="DG12" s="5">
        <f t="shared" si="101"/>
        <v>0</v>
      </c>
      <c r="DH12" s="5">
        <f t="shared" si="101"/>
        <v>0</v>
      </c>
      <c r="DI12" s="5">
        <f t="shared" si="101"/>
        <v>0</v>
      </c>
      <c r="DJ12" s="5">
        <f t="shared" si="101"/>
        <v>0</v>
      </c>
      <c r="DK12" s="5">
        <f t="shared" si="101"/>
        <v>0</v>
      </c>
      <c r="DL12" s="5">
        <f t="shared" si="101"/>
        <v>0</v>
      </c>
      <c r="DM12" s="5">
        <f t="shared" si="101"/>
        <v>0</v>
      </c>
      <c r="DN12" s="5">
        <f t="shared" si="101"/>
        <v>0</v>
      </c>
      <c r="DO12" s="5">
        <f t="shared" si="101"/>
        <v>0</v>
      </c>
      <c r="DP12" s="5">
        <f t="shared" si="101"/>
        <v>0</v>
      </c>
      <c r="DQ12" s="5">
        <f t="shared" si="101"/>
        <v>0</v>
      </c>
      <c r="DR12" s="596">
        <f t="shared" si="101"/>
        <v>40176</v>
      </c>
      <c r="DS12" s="596">
        <f t="shared" ref="DS12:DT12" si="102">DS13+DS14+DS15+DS16+DS17</f>
        <v>0</v>
      </c>
      <c r="DT12" s="596">
        <f t="shared" si="102"/>
        <v>40176</v>
      </c>
      <c r="DU12" s="5">
        <f t="shared" si="101"/>
        <v>12266</v>
      </c>
      <c r="DV12" s="5">
        <f t="shared" si="101"/>
        <v>0</v>
      </c>
      <c r="DW12" s="5">
        <f t="shared" si="101"/>
        <v>12266</v>
      </c>
      <c r="DX12" s="5">
        <f t="shared" si="101"/>
        <v>4175</v>
      </c>
      <c r="DY12" s="5">
        <f t="shared" si="101"/>
        <v>0</v>
      </c>
      <c r="DZ12" s="5">
        <f t="shared" si="101"/>
        <v>4175</v>
      </c>
      <c r="EA12" s="5">
        <f t="shared" ref="EA12:GL12" si="103">EA13+EA14+EA15+EA16+EA17</f>
        <v>1659</v>
      </c>
      <c r="EB12" s="5">
        <f t="shared" si="103"/>
        <v>0</v>
      </c>
      <c r="EC12" s="5">
        <f t="shared" si="103"/>
        <v>1659</v>
      </c>
      <c r="ED12" s="5">
        <f t="shared" si="103"/>
        <v>1450</v>
      </c>
      <c r="EE12" s="5">
        <f t="shared" si="103"/>
        <v>0</v>
      </c>
      <c r="EF12" s="5">
        <f t="shared" si="103"/>
        <v>1450</v>
      </c>
      <c r="EG12" s="5">
        <f t="shared" si="103"/>
        <v>368</v>
      </c>
      <c r="EH12" s="5">
        <f t="shared" si="103"/>
        <v>0</v>
      </c>
      <c r="EI12" s="5">
        <f t="shared" si="103"/>
        <v>368</v>
      </c>
      <c r="EJ12" s="5">
        <f t="shared" si="103"/>
        <v>0</v>
      </c>
      <c r="EK12" s="5">
        <f t="shared" si="103"/>
        <v>0</v>
      </c>
      <c r="EL12" s="5">
        <f t="shared" si="103"/>
        <v>0</v>
      </c>
      <c r="EM12" s="5">
        <f t="shared" si="103"/>
        <v>0</v>
      </c>
      <c r="EN12" s="5">
        <f t="shared" si="103"/>
        <v>0</v>
      </c>
      <c r="EO12" s="5">
        <f t="shared" si="103"/>
        <v>0</v>
      </c>
      <c r="EP12" s="5">
        <f t="shared" si="103"/>
        <v>20692</v>
      </c>
      <c r="EQ12" s="5">
        <f t="shared" si="103"/>
        <v>0</v>
      </c>
      <c r="ER12" s="5">
        <f t="shared" si="103"/>
        <v>20692</v>
      </c>
      <c r="ES12" s="5">
        <f t="shared" si="103"/>
        <v>0</v>
      </c>
      <c r="ET12" s="5">
        <f t="shared" si="103"/>
        <v>0</v>
      </c>
      <c r="EU12" s="5">
        <f t="shared" si="103"/>
        <v>0</v>
      </c>
      <c r="EV12" s="596">
        <f t="shared" si="103"/>
        <v>40610</v>
      </c>
      <c r="EW12" s="596">
        <f t="shared" ref="EW12:EX12" si="104">EW13+EW14+EW15+EW16+EW17</f>
        <v>0</v>
      </c>
      <c r="EX12" s="596">
        <f t="shared" si="104"/>
        <v>40610</v>
      </c>
      <c r="EY12" s="5">
        <f t="shared" si="103"/>
        <v>0</v>
      </c>
      <c r="EZ12" s="5">
        <f t="shared" si="103"/>
        <v>0</v>
      </c>
      <c r="FA12" s="5">
        <f t="shared" si="103"/>
        <v>0</v>
      </c>
      <c r="FB12" s="5">
        <f t="shared" si="103"/>
        <v>0</v>
      </c>
      <c r="FC12" s="5">
        <f t="shared" si="103"/>
        <v>0</v>
      </c>
      <c r="FD12" s="5">
        <f t="shared" si="103"/>
        <v>0</v>
      </c>
      <c r="FE12" s="5">
        <f t="shared" si="103"/>
        <v>0</v>
      </c>
      <c r="FF12" s="5">
        <f t="shared" si="103"/>
        <v>0</v>
      </c>
      <c r="FG12" s="5">
        <f t="shared" si="103"/>
        <v>0</v>
      </c>
      <c r="FH12" s="5">
        <f t="shared" si="103"/>
        <v>0</v>
      </c>
      <c r="FI12" s="5">
        <f t="shared" si="103"/>
        <v>0</v>
      </c>
      <c r="FJ12" s="5">
        <f t="shared" si="103"/>
        <v>0</v>
      </c>
      <c r="FK12" s="5">
        <f t="shared" si="103"/>
        <v>0</v>
      </c>
      <c r="FL12" s="5">
        <f t="shared" si="103"/>
        <v>0</v>
      </c>
      <c r="FM12" s="5">
        <f t="shared" si="103"/>
        <v>0</v>
      </c>
      <c r="FN12" s="5">
        <f t="shared" si="103"/>
        <v>0</v>
      </c>
      <c r="FO12" s="5">
        <f t="shared" si="103"/>
        <v>0</v>
      </c>
      <c r="FP12" s="5">
        <f t="shared" si="103"/>
        <v>0</v>
      </c>
      <c r="FQ12" s="5">
        <f t="shared" si="103"/>
        <v>0</v>
      </c>
      <c r="FR12" s="5">
        <f t="shared" si="103"/>
        <v>0</v>
      </c>
      <c r="FS12" s="5">
        <f t="shared" si="103"/>
        <v>0</v>
      </c>
      <c r="FT12" s="5">
        <f t="shared" si="103"/>
        <v>0</v>
      </c>
      <c r="FU12" s="5">
        <f t="shared" si="103"/>
        <v>0</v>
      </c>
      <c r="FV12" s="5">
        <f t="shared" si="103"/>
        <v>0</v>
      </c>
      <c r="FW12" s="5">
        <f t="shared" si="103"/>
        <v>0</v>
      </c>
      <c r="FX12" s="5">
        <f t="shared" si="103"/>
        <v>0</v>
      </c>
      <c r="FY12" s="5">
        <f t="shared" si="103"/>
        <v>0</v>
      </c>
      <c r="FZ12" s="5">
        <f t="shared" si="103"/>
        <v>0</v>
      </c>
      <c r="GA12" s="5">
        <f t="shared" si="103"/>
        <v>0</v>
      </c>
      <c r="GB12" s="5">
        <f t="shared" si="103"/>
        <v>0</v>
      </c>
      <c r="GC12" s="5">
        <f t="shared" si="103"/>
        <v>0</v>
      </c>
      <c r="GD12" s="5">
        <f t="shared" si="103"/>
        <v>0</v>
      </c>
      <c r="GE12" s="5">
        <f t="shared" si="103"/>
        <v>0</v>
      </c>
      <c r="GF12" s="5">
        <f t="shared" si="103"/>
        <v>0</v>
      </c>
      <c r="GG12" s="5">
        <f t="shared" si="103"/>
        <v>0</v>
      </c>
      <c r="GH12" s="5">
        <f t="shared" si="103"/>
        <v>0</v>
      </c>
      <c r="GI12" s="5">
        <f t="shared" si="103"/>
        <v>0</v>
      </c>
      <c r="GJ12" s="5">
        <f t="shared" si="103"/>
        <v>0</v>
      </c>
      <c r="GK12" s="5">
        <f t="shared" si="103"/>
        <v>0</v>
      </c>
      <c r="GL12" s="596">
        <f t="shared" si="103"/>
        <v>0</v>
      </c>
      <c r="GM12" s="596">
        <f t="shared" ref="GM12:GN12" si="105">GM13+GM14+GM15+GM16+GM17</f>
        <v>0</v>
      </c>
      <c r="GN12" s="596">
        <f t="shared" si="105"/>
        <v>0</v>
      </c>
      <c r="GO12" s="5">
        <f t="shared" ref="GO12:HA12" si="106">GO13+GO14+GO15+GO16+GO17</f>
        <v>0</v>
      </c>
      <c r="GP12" s="5">
        <f t="shared" si="106"/>
        <v>0</v>
      </c>
      <c r="GQ12" s="5">
        <f t="shared" si="106"/>
        <v>0</v>
      </c>
      <c r="GR12" s="5">
        <f t="shared" si="106"/>
        <v>0</v>
      </c>
      <c r="GS12" s="5">
        <f t="shared" si="106"/>
        <v>0</v>
      </c>
      <c r="GT12" s="5">
        <f t="shared" si="106"/>
        <v>0</v>
      </c>
      <c r="GU12" s="5">
        <f t="shared" si="106"/>
        <v>0</v>
      </c>
      <c r="GV12" s="5">
        <f t="shared" si="106"/>
        <v>0</v>
      </c>
      <c r="GW12" s="5">
        <f t="shared" si="106"/>
        <v>0</v>
      </c>
      <c r="GX12" s="5">
        <f t="shared" si="106"/>
        <v>0</v>
      </c>
      <c r="GY12" s="5">
        <f t="shared" ref="GY12" si="107">GY13+GY14+GY15+GY16+GY17</f>
        <v>0</v>
      </c>
      <c r="GZ12" s="5">
        <f t="shared" ref="GZ12" si="108">GZ13+GZ14+GZ15+GZ16+GZ17</f>
        <v>0</v>
      </c>
      <c r="HA12" s="596">
        <f t="shared" si="106"/>
        <v>80786</v>
      </c>
      <c r="HB12" s="596">
        <f t="shared" ref="HB12" si="109">HB13+HB14+HB15+HB16+HB17</f>
        <v>0</v>
      </c>
      <c r="HC12" s="635">
        <f t="shared" ref="HC12" si="110">HC13+HC14+HC15+HC16+HC17</f>
        <v>80786</v>
      </c>
    </row>
    <row r="13" spans="1:211" x14ac:dyDescent="0.2">
      <c r="A13" s="112" t="s">
        <v>381</v>
      </c>
      <c r="B13" s="6"/>
      <c r="C13" s="6"/>
      <c r="D13" s="6"/>
      <c r="E13" s="6"/>
      <c r="F13" s="6"/>
      <c r="G13" s="6"/>
      <c r="H13" s="6"/>
      <c r="I13" s="6"/>
      <c r="J13" s="6"/>
      <c r="K13" s="6"/>
      <c r="L13" s="6"/>
      <c r="M13" s="6"/>
      <c r="N13" s="6"/>
      <c r="O13" s="6"/>
      <c r="P13" s="6"/>
      <c r="Q13" s="6"/>
      <c r="R13" s="6"/>
      <c r="S13" s="6"/>
      <c r="T13" s="6"/>
      <c r="U13" s="6"/>
      <c r="V13" s="6"/>
      <c r="W13" s="6"/>
      <c r="X13" s="6"/>
      <c r="Y13" s="6"/>
      <c r="Z13" s="6"/>
      <c r="AA13" s="6"/>
      <c r="AB13" s="6">
        <f t="shared" si="38"/>
        <v>0</v>
      </c>
      <c r="AC13" s="6">
        <v>40176</v>
      </c>
      <c r="AD13" s="6"/>
      <c r="AE13" s="6">
        <f t="shared" si="39"/>
        <v>40176</v>
      </c>
      <c r="AF13" s="6"/>
      <c r="AG13" s="6"/>
      <c r="AH13" s="6">
        <f t="shared" si="40"/>
        <v>0</v>
      </c>
      <c r="AI13" s="6"/>
      <c r="AJ13" s="6"/>
      <c r="AK13" s="6">
        <f t="shared" si="41"/>
        <v>0</v>
      </c>
      <c r="AL13" s="6"/>
      <c r="AM13" s="6"/>
      <c r="AN13" s="6">
        <f t="shared" si="42"/>
        <v>0</v>
      </c>
      <c r="AO13" s="6"/>
      <c r="AP13" s="6"/>
      <c r="AQ13" s="6">
        <f t="shared" si="43"/>
        <v>0</v>
      </c>
      <c r="AR13" s="6"/>
      <c r="AS13" s="6"/>
      <c r="AT13" s="6">
        <f t="shared" si="44"/>
        <v>0</v>
      </c>
      <c r="AU13" s="6"/>
      <c r="AV13" s="6"/>
      <c r="AW13" s="6">
        <f t="shared" si="45"/>
        <v>0</v>
      </c>
      <c r="AX13" s="6"/>
      <c r="AY13" s="6"/>
      <c r="AZ13" s="6">
        <f t="shared" si="46"/>
        <v>0</v>
      </c>
      <c r="BA13" s="6"/>
      <c r="BB13" s="6"/>
      <c r="BC13" s="6">
        <f t="shared" si="47"/>
        <v>0</v>
      </c>
      <c r="BD13" s="6"/>
      <c r="BE13" s="6"/>
      <c r="BF13" s="6">
        <f t="shared" si="48"/>
        <v>0</v>
      </c>
      <c r="BG13" s="6"/>
      <c r="BH13" s="6"/>
      <c r="BI13" s="6">
        <f t="shared" si="49"/>
        <v>0</v>
      </c>
      <c r="BJ13" s="6"/>
      <c r="BK13" s="6"/>
      <c r="BL13" s="6">
        <f t="shared" si="50"/>
        <v>0</v>
      </c>
      <c r="BM13" s="6"/>
      <c r="BN13" s="6"/>
      <c r="BO13" s="6">
        <f t="shared" si="51"/>
        <v>0</v>
      </c>
      <c r="BP13" s="6"/>
      <c r="BQ13" s="6"/>
      <c r="BR13" s="6">
        <f t="shared" si="52"/>
        <v>0</v>
      </c>
      <c r="BS13" s="6"/>
      <c r="BT13" s="6"/>
      <c r="BU13" s="6">
        <f t="shared" si="53"/>
        <v>0</v>
      </c>
      <c r="BV13" s="6"/>
      <c r="BW13" s="6"/>
      <c r="BX13" s="6">
        <f t="shared" si="54"/>
        <v>0</v>
      </c>
      <c r="BY13" s="6"/>
      <c r="BZ13" s="6"/>
      <c r="CA13" s="6">
        <f t="shared" si="55"/>
        <v>0</v>
      </c>
      <c r="CB13" s="6"/>
      <c r="CC13" s="6"/>
      <c r="CD13" s="6">
        <f t="shared" si="56"/>
        <v>0</v>
      </c>
      <c r="CE13" s="6"/>
      <c r="CF13" s="6"/>
      <c r="CG13" s="6">
        <f t="shared" si="57"/>
        <v>0</v>
      </c>
      <c r="CH13" s="6"/>
      <c r="CI13" s="6"/>
      <c r="CJ13" s="6">
        <f t="shared" si="58"/>
        <v>0</v>
      </c>
      <c r="CK13" s="6"/>
      <c r="CL13" s="6"/>
      <c r="CM13" s="6">
        <f t="shared" si="59"/>
        <v>0</v>
      </c>
      <c r="CN13" s="6"/>
      <c r="CO13" s="6"/>
      <c r="CP13" s="6">
        <f t="shared" si="60"/>
        <v>0</v>
      </c>
      <c r="CQ13" s="6"/>
      <c r="CR13" s="6"/>
      <c r="CS13" s="6">
        <f t="shared" si="61"/>
        <v>0</v>
      </c>
      <c r="CT13" s="6"/>
      <c r="CU13" s="6"/>
      <c r="CV13" s="6">
        <f t="shared" si="62"/>
        <v>0</v>
      </c>
      <c r="CW13" s="6"/>
      <c r="CX13" s="6"/>
      <c r="CY13" s="6">
        <f t="shared" si="63"/>
        <v>0</v>
      </c>
      <c r="CZ13" s="6"/>
      <c r="DA13" s="6"/>
      <c r="DB13" s="6">
        <f t="shared" si="64"/>
        <v>0</v>
      </c>
      <c r="DC13" s="6"/>
      <c r="DD13" s="6"/>
      <c r="DE13" s="6">
        <f t="shared" si="65"/>
        <v>0</v>
      </c>
      <c r="DF13" s="6"/>
      <c r="DG13" s="6"/>
      <c r="DH13" s="6">
        <f t="shared" si="66"/>
        <v>0</v>
      </c>
      <c r="DI13" s="6"/>
      <c r="DJ13" s="6"/>
      <c r="DK13" s="6">
        <f t="shared" si="67"/>
        <v>0</v>
      </c>
      <c r="DL13" s="6"/>
      <c r="DM13" s="6"/>
      <c r="DN13" s="6">
        <f t="shared" si="68"/>
        <v>0</v>
      </c>
      <c r="DO13" s="6"/>
      <c r="DP13" s="6"/>
      <c r="DQ13" s="6">
        <f t="shared" si="69"/>
        <v>0</v>
      </c>
      <c r="DR13" s="595">
        <f t="shared" si="70"/>
        <v>40176</v>
      </c>
      <c r="DS13" s="595">
        <f t="shared" ref="DS13:DS17" si="111">SUM(C13+F13+I13+L13+O13+R13+U13+X13+AA13+AD13+AG13+AJ13+AM13+AP13+AS13+AV13+AY13+BB13+BE13+BH13+BK13+BN13+BQ13+BT13+BW13+BZ13+CC13+CF13+CI13+CL13+CO13+CR13+CU13+CX13+DA13+DD13+DG13+DJ13+DM13+DP13)</f>
        <v>0</v>
      </c>
      <c r="DT13" s="595">
        <f t="shared" ref="DT13:DT17" si="112">SUM(D13+G13+J13+M13+P13+S13+V13+Y13+AB13+AE13+AH13+AK13+AN13+AQ13+AT13+AW13+AZ13+BC13+BF13+BI13+BL13+BO13+BR13+BU13+BX13+CA13+CD13+CG13+CJ13+CM13+CP13+CS13+CV13+CY13+DB13+DE13+DH13+DK13+DN13+DQ13)</f>
        <v>40176</v>
      </c>
      <c r="DU13" s="6">
        <v>12266</v>
      </c>
      <c r="DV13" s="6"/>
      <c r="DW13" s="6">
        <f t="shared" si="71"/>
        <v>12266</v>
      </c>
      <c r="DX13" s="6">
        <v>4175</v>
      </c>
      <c r="DY13" s="6"/>
      <c r="DZ13" s="6">
        <f t="shared" si="72"/>
        <v>4175</v>
      </c>
      <c r="EA13" s="6">
        <v>1659</v>
      </c>
      <c r="EB13" s="6"/>
      <c r="EC13" s="6">
        <f t="shared" si="73"/>
        <v>1659</v>
      </c>
      <c r="ED13" s="6">
        <v>1450</v>
      </c>
      <c r="EE13" s="6"/>
      <c r="EF13" s="6">
        <f t="shared" si="74"/>
        <v>1450</v>
      </c>
      <c r="EG13" s="6">
        <v>368</v>
      </c>
      <c r="EH13" s="6"/>
      <c r="EI13" s="6">
        <f t="shared" si="75"/>
        <v>368</v>
      </c>
      <c r="EJ13" s="6"/>
      <c r="EK13" s="6"/>
      <c r="EL13" s="6">
        <f t="shared" si="76"/>
        <v>0</v>
      </c>
      <c r="EM13" s="6"/>
      <c r="EN13" s="6"/>
      <c r="EO13" s="6">
        <f t="shared" si="77"/>
        <v>0</v>
      </c>
      <c r="EP13" s="6">
        <v>20692</v>
      </c>
      <c r="EQ13" s="6"/>
      <c r="ER13" s="6">
        <f t="shared" si="78"/>
        <v>20692</v>
      </c>
      <c r="ES13" s="6"/>
      <c r="ET13" s="6"/>
      <c r="EU13" s="6">
        <f t="shared" si="79"/>
        <v>0</v>
      </c>
      <c r="EV13" s="595">
        <f t="shared" si="80"/>
        <v>40610</v>
      </c>
      <c r="EW13" s="595">
        <f t="shared" ref="EW13:EW17" si="113">SUM(DV13+DY13+EB13+EE13+EH13+EK13+EN13+EQ13+ET13)</f>
        <v>0</v>
      </c>
      <c r="EX13" s="595">
        <f t="shared" ref="EX13:EX17" si="114">SUM(DW13+DZ13+EC13+EF13+EI13+EL13+EO13+ER13+EU13)</f>
        <v>40610</v>
      </c>
      <c r="EY13" s="6"/>
      <c r="EZ13" s="6"/>
      <c r="FA13" s="6">
        <f t="shared" si="81"/>
        <v>0</v>
      </c>
      <c r="FB13" s="6"/>
      <c r="FC13" s="6"/>
      <c r="FD13" s="6">
        <f t="shared" si="82"/>
        <v>0</v>
      </c>
      <c r="FE13" s="6"/>
      <c r="FF13" s="6"/>
      <c r="FG13" s="6">
        <f t="shared" si="83"/>
        <v>0</v>
      </c>
      <c r="FH13" s="6"/>
      <c r="FI13" s="6"/>
      <c r="FJ13" s="6">
        <f t="shared" si="84"/>
        <v>0</v>
      </c>
      <c r="FK13" s="6"/>
      <c r="FL13" s="6"/>
      <c r="FM13" s="6">
        <f t="shared" si="85"/>
        <v>0</v>
      </c>
      <c r="FN13" s="6"/>
      <c r="FO13" s="6"/>
      <c r="FP13" s="6">
        <f t="shared" si="86"/>
        <v>0</v>
      </c>
      <c r="FQ13" s="6"/>
      <c r="FR13" s="6"/>
      <c r="FS13" s="6">
        <f t="shared" si="87"/>
        <v>0</v>
      </c>
      <c r="FT13" s="6"/>
      <c r="FU13" s="6"/>
      <c r="FV13" s="6">
        <f t="shared" si="88"/>
        <v>0</v>
      </c>
      <c r="FW13" s="6"/>
      <c r="FX13" s="6"/>
      <c r="FY13" s="6">
        <f t="shared" si="89"/>
        <v>0</v>
      </c>
      <c r="FZ13" s="6"/>
      <c r="GA13" s="6"/>
      <c r="GB13" s="6">
        <f t="shared" si="90"/>
        <v>0</v>
      </c>
      <c r="GC13" s="6"/>
      <c r="GD13" s="6"/>
      <c r="GE13" s="6">
        <f t="shared" si="91"/>
        <v>0</v>
      </c>
      <c r="GF13" s="6"/>
      <c r="GG13" s="6"/>
      <c r="GH13" s="6">
        <f t="shared" si="92"/>
        <v>0</v>
      </c>
      <c r="GI13" s="6"/>
      <c r="GJ13" s="6"/>
      <c r="GK13" s="6">
        <f t="shared" si="93"/>
        <v>0</v>
      </c>
      <c r="GL13" s="595">
        <f t="shared" si="94"/>
        <v>0</v>
      </c>
      <c r="GM13" s="595">
        <f t="shared" ref="GM13:GM17" si="115">SUM(EZ13+FC13+FF13+FI13+FL13+FO13+FR13+FU13+FX13+GA13+GD13+GG13+GJ13)</f>
        <v>0</v>
      </c>
      <c r="GN13" s="595">
        <f t="shared" ref="GN13:GN17" si="116">SUM(FA13+FD13+FG13+FJ13+FM13+FP13+FS13+FV13+FY13+GB13+GE13+GH13+GK13)</f>
        <v>0</v>
      </c>
      <c r="GO13" s="7"/>
      <c r="GP13" s="7"/>
      <c r="GQ13" s="6">
        <f t="shared" si="95"/>
        <v>0</v>
      </c>
      <c r="GR13" s="7"/>
      <c r="GS13" s="7"/>
      <c r="GT13" s="6">
        <f t="shared" si="96"/>
        <v>0</v>
      </c>
      <c r="GU13" s="7"/>
      <c r="GV13" s="7"/>
      <c r="GW13" s="6">
        <f t="shared" si="97"/>
        <v>0</v>
      </c>
      <c r="GX13" s="10">
        <f t="shared" si="98"/>
        <v>0</v>
      </c>
      <c r="GY13" s="10">
        <f t="shared" ref="GY13:GY17" si="117">GM13+GP13+GS13+GV13</f>
        <v>0</v>
      </c>
      <c r="GZ13" s="10">
        <f t="shared" ref="GZ13:GZ17" si="118">GN13+GQ13+GT13+GW13</f>
        <v>0</v>
      </c>
      <c r="HA13" s="596">
        <f t="shared" si="99"/>
        <v>80786</v>
      </c>
      <c r="HB13" s="596">
        <f t="shared" ref="HB13:HB17" si="119">DS13+EW13+GY13</f>
        <v>0</v>
      </c>
      <c r="HC13" s="635">
        <f t="shared" ref="HC13:HC17" si="120">DT13+EX13+GZ13</f>
        <v>80786</v>
      </c>
    </row>
    <row r="14" spans="1:211" x14ac:dyDescent="0.2">
      <c r="A14" s="112" t="s">
        <v>382</v>
      </c>
      <c r="B14" s="6"/>
      <c r="C14" s="6"/>
      <c r="D14" s="6"/>
      <c r="E14" s="6"/>
      <c r="F14" s="6"/>
      <c r="G14" s="6"/>
      <c r="H14" s="6"/>
      <c r="I14" s="6"/>
      <c r="J14" s="6"/>
      <c r="K14" s="6"/>
      <c r="L14" s="6"/>
      <c r="M14" s="6"/>
      <c r="N14" s="6"/>
      <c r="O14" s="6"/>
      <c r="P14" s="6"/>
      <c r="Q14" s="6"/>
      <c r="R14" s="6"/>
      <c r="S14" s="6"/>
      <c r="T14" s="6"/>
      <c r="U14" s="6"/>
      <c r="V14" s="6"/>
      <c r="W14" s="6"/>
      <c r="X14" s="6"/>
      <c r="Y14" s="6"/>
      <c r="Z14" s="6"/>
      <c r="AA14" s="6"/>
      <c r="AB14" s="6">
        <f t="shared" si="38"/>
        <v>0</v>
      </c>
      <c r="AC14" s="6"/>
      <c r="AD14" s="6"/>
      <c r="AE14" s="6">
        <f t="shared" si="39"/>
        <v>0</v>
      </c>
      <c r="AF14" s="6"/>
      <c r="AG14" s="6"/>
      <c r="AH14" s="6">
        <f t="shared" si="40"/>
        <v>0</v>
      </c>
      <c r="AI14" s="6"/>
      <c r="AJ14" s="6"/>
      <c r="AK14" s="6">
        <f t="shared" si="41"/>
        <v>0</v>
      </c>
      <c r="AL14" s="6"/>
      <c r="AM14" s="6"/>
      <c r="AN14" s="6">
        <f t="shared" si="42"/>
        <v>0</v>
      </c>
      <c r="AO14" s="6"/>
      <c r="AP14" s="6"/>
      <c r="AQ14" s="6">
        <f t="shared" si="43"/>
        <v>0</v>
      </c>
      <c r="AR14" s="6"/>
      <c r="AS14" s="6"/>
      <c r="AT14" s="6">
        <f t="shared" si="44"/>
        <v>0</v>
      </c>
      <c r="AU14" s="6"/>
      <c r="AV14" s="6"/>
      <c r="AW14" s="6">
        <f t="shared" si="45"/>
        <v>0</v>
      </c>
      <c r="AX14" s="6"/>
      <c r="AY14" s="6"/>
      <c r="AZ14" s="6">
        <f t="shared" si="46"/>
        <v>0</v>
      </c>
      <c r="BA14" s="6"/>
      <c r="BB14" s="6"/>
      <c r="BC14" s="6">
        <f t="shared" si="47"/>
        <v>0</v>
      </c>
      <c r="BD14" s="6"/>
      <c r="BE14" s="6"/>
      <c r="BF14" s="6">
        <f t="shared" si="48"/>
        <v>0</v>
      </c>
      <c r="BG14" s="6"/>
      <c r="BH14" s="6"/>
      <c r="BI14" s="6">
        <f t="shared" si="49"/>
        <v>0</v>
      </c>
      <c r="BJ14" s="6"/>
      <c r="BK14" s="6"/>
      <c r="BL14" s="6">
        <f t="shared" si="50"/>
        <v>0</v>
      </c>
      <c r="BM14" s="6"/>
      <c r="BN14" s="6"/>
      <c r="BO14" s="6">
        <f t="shared" si="51"/>
        <v>0</v>
      </c>
      <c r="BP14" s="6"/>
      <c r="BQ14" s="6"/>
      <c r="BR14" s="6">
        <f t="shared" si="52"/>
        <v>0</v>
      </c>
      <c r="BS14" s="6"/>
      <c r="BT14" s="6"/>
      <c r="BU14" s="6">
        <f t="shared" si="53"/>
        <v>0</v>
      </c>
      <c r="BV14" s="6"/>
      <c r="BW14" s="6"/>
      <c r="BX14" s="6">
        <f t="shared" si="54"/>
        <v>0</v>
      </c>
      <c r="BY14" s="6"/>
      <c r="BZ14" s="6"/>
      <c r="CA14" s="6">
        <f t="shared" si="55"/>
        <v>0</v>
      </c>
      <c r="CB14" s="6"/>
      <c r="CC14" s="6"/>
      <c r="CD14" s="6">
        <f t="shared" si="56"/>
        <v>0</v>
      </c>
      <c r="CE14" s="6"/>
      <c r="CF14" s="6"/>
      <c r="CG14" s="6">
        <f t="shared" si="57"/>
        <v>0</v>
      </c>
      <c r="CH14" s="6"/>
      <c r="CI14" s="6"/>
      <c r="CJ14" s="6">
        <f t="shared" si="58"/>
        <v>0</v>
      </c>
      <c r="CK14" s="6"/>
      <c r="CL14" s="6"/>
      <c r="CM14" s="6">
        <f t="shared" si="59"/>
        <v>0</v>
      </c>
      <c r="CN14" s="6"/>
      <c r="CO14" s="6"/>
      <c r="CP14" s="6">
        <f t="shared" si="60"/>
        <v>0</v>
      </c>
      <c r="CQ14" s="6"/>
      <c r="CR14" s="6"/>
      <c r="CS14" s="6">
        <f t="shared" si="61"/>
        <v>0</v>
      </c>
      <c r="CT14" s="6"/>
      <c r="CU14" s="6"/>
      <c r="CV14" s="6">
        <f t="shared" si="62"/>
        <v>0</v>
      </c>
      <c r="CW14" s="6"/>
      <c r="CX14" s="6"/>
      <c r="CY14" s="6">
        <f t="shared" si="63"/>
        <v>0</v>
      </c>
      <c r="CZ14" s="6"/>
      <c r="DA14" s="6"/>
      <c r="DB14" s="6">
        <f t="shared" si="64"/>
        <v>0</v>
      </c>
      <c r="DC14" s="6"/>
      <c r="DD14" s="6"/>
      <c r="DE14" s="6">
        <f t="shared" si="65"/>
        <v>0</v>
      </c>
      <c r="DF14" s="6"/>
      <c r="DG14" s="6"/>
      <c r="DH14" s="6">
        <f t="shared" si="66"/>
        <v>0</v>
      </c>
      <c r="DI14" s="6"/>
      <c r="DJ14" s="6"/>
      <c r="DK14" s="6">
        <f t="shared" si="67"/>
        <v>0</v>
      </c>
      <c r="DL14" s="6"/>
      <c r="DM14" s="6"/>
      <c r="DN14" s="6">
        <f t="shared" si="68"/>
        <v>0</v>
      </c>
      <c r="DO14" s="6"/>
      <c r="DP14" s="6"/>
      <c r="DQ14" s="6">
        <f t="shared" si="69"/>
        <v>0</v>
      </c>
      <c r="DR14" s="595">
        <f t="shared" si="70"/>
        <v>0</v>
      </c>
      <c r="DS14" s="595">
        <f t="shared" si="111"/>
        <v>0</v>
      </c>
      <c r="DT14" s="595">
        <f t="shared" si="112"/>
        <v>0</v>
      </c>
      <c r="DU14" s="6">
        <f>SUM([1]Hivatal!$E$175)</f>
        <v>0</v>
      </c>
      <c r="DV14" s="6"/>
      <c r="DW14" s="6">
        <f t="shared" si="71"/>
        <v>0</v>
      </c>
      <c r="DX14" s="6">
        <f>SUM([1]Hivatal!$J$175)</f>
        <v>0</v>
      </c>
      <c r="DY14" s="6"/>
      <c r="DZ14" s="6">
        <f t="shared" si="72"/>
        <v>0</v>
      </c>
      <c r="EA14" s="6">
        <f>SUM([1]Hivatal!$O$175)</f>
        <v>0</v>
      </c>
      <c r="EB14" s="6"/>
      <c r="EC14" s="6">
        <f t="shared" si="73"/>
        <v>0</v>
      </c>
      <c r="ED14" s="6">
        <f>SUM([1]Hivatal!$X$175)</f>
        <v>0</v>
      </c>
      <c r="EE14" s="6"/>
      <c r="EF14" s="6">
        <f t="shared" si="74"/>
        <v>0</v>
      </c>
      <c r="EG14" s="6">
        <f>SUM([1]Hivatal!$AB$175)</f>
        <v>0</v>
      </c>
      <c r="EH14" s="6"/>
      <c r="EI14" s="6">
        <f t="shared" si="75"/>
        <v>0</v>
      </c>
      <c r="EJ14" s="6"/>
      <c r="EK14" s="6"/>
      <c r="EL14" s="6">
        <f t="shared" si="76"/>
        <v>0</v>
      </c>
      <c r="EM14" s="6"/>
      <c r="EN14" s="6"/>
      <c r="EO14" s="6">
        <f t="shared" si="77"/>
        <v>0</v>
      </c>
      <c r="EP14" s="6">
        <f>SUM([1]Hivatal!$AT$175)</f>
        <v>0</v>
      </c>
      <c r="EQ14" s="6"/>
      <c r="ER14" s="6">
        <f t="shared" si="78"/>
        <v>0</v>
      </c>
      <c r="ES14" s="6"/>
      <c r="ET14" s="6"/>
      <c r="EU14" s="6">
        <f t="shared" si="79"/>
        <v>0</v>
      </c>
      <c r="EV14" s="595">
        <f t="shared" si="80"/>
        <v>0</v>
      </c>
      <c r="EW14" s="595">
        <f t="shared" si="113"/>
        <v>0</v>
      </c>
      <c r="EX14" s="595">
        <f t="shared" si="114"/>
        <v>0</v>
      </c>
      <c r="EY14" s="6"/>
      <c r="EZ14" s="6"/>
      <c r="FA14" s="6">
        <f t="shared" si="81"/>
        <v>0</v>
      </c>
      <c r="FB14" s="6"/>
      <c r="FC14" s="6"/>
      <c r="FD14" s="6">
        <f t="shared" si="82"/>
        <v>0</v>
      </c>
      <c r="FE14" s="6"/>
      <c r="FF14" s="6"/>
      <c r="FG14" s="6">
        <f t="shared" si="83"/>
        <v>0</v>
      </c>
      <c r="FH14" s="6"/>
      <c r="FI14" s="6"/>
      <c r="FJ14" s="6">
        <f t="shared" si="84"/>
        <v>0</v>
      </c>
      <c r="FK14" s="6"/>
      <c r="FL14" s="6"/>
      <c r="FM14" s="6">
        <f t="shared" si="85"/>
        <v>0</v>
      </c>
      <c r="FN14" s="6"/>
      <c r="FO14" s="6"/>
      <c r="FP14" s="6">
        <f t="shared" si="86"/>
        <v>0</v>
      </c>
      <c r="FQ14" s="6"/>
      <c r="FR14" s="6"/>
      <c r="FS14" s="6">
        <f t="shared" si="87"/>
        <v>0</v>
      </c>
      <c r="FT14" s="6"/>
      <c r="FU14" s="6"/>
      <c r="FV14" s="6">
        <f t="shared" si="88"/>
        <v>0</v>
      </c>
      <c r="FW14" s="6"/>
      <c r="FX14" s="6"/>
      <c r="FY14" s="6">
        <f t="shared" si="89"/>
        <v>0</v>
      </c>
      <c r="FZ14" s="6"/>
      <c r="GA14" s="6"/>
      <c r="GB14" s="6">
        <f t="shared" si="90"/>
        <v>0</v>
      </c>
      <c r="GC14" s="6"/>
      <c r="GD14" s="6"/>
      <c r="GE14" s="6">
        <f t="shared" si="91"/>
        <v>0</v>
      </c>
      <c r="GF14" s="6"/>
      <c r="GG14" s="6"/>
      <c r="GH14" s="6">
        <f t="shared" si="92"/>
        <v>0</v>
      </c>
      <c r="GI14" s="6"/>
      <c r="GJ14" s="6"/>
      <c r="GK14" s="6">
        <f t="shared" si="93"/>
        <v>0</v>
      </c>
      <c r="GL14" s="595">
        <f t="shared" si="94"/>
        <v>0</v>
      </c>
      <c r="GM14" s="595">
        <f t="shared" si="115"/>
        <v>0</v>
      </c>
      <c r="GN14" s="595">
        <f t="shared" si="116"/>
        <v>0</v>
      </c>
      <c r="GO14" s="7"/>
      <c r="GP14" s="7"/>
      <c r="GQ14" s="6">
        <f t="shared" si="95"/>
        <v>0</v>
      </c>
      <c r="GR14" s="7"/>
      <c r="GS14" s="7"/>
      <c r="GT14" s="6">
        <f t="shared" si="96"/>
        <v>0</v>
      </c>
      <c r="GU14" s="7"/>
      <c r="GV14" s="7"/>
      <c r="GW14" s="6">
        <f t="shared" si="97"/>
        <v>0</v>
      </c>
      <c r="GX14" s="10">
        <f t="shared" si="98"/>
        <v>0</v>
      </c>
      <c r="GY14" s="10">
        <f t="shared" si="117"/>
        <v>0</v>
      </c>
      <c r="GZ14" s="10">
        <f t="shared" si="118"/>
        <v>0</v>
      </c>
      <c r="HA14" s="596">
        <f t="shared" si="99"/>
        <v>0</v>
      </c>
      <c r="HB14" s="596">
        <f t="shared" si="119"/>
        <v>0</v>
      </c>
      <c r="HC14" s="635">
        <f t="shared" si="120"/>
        <v>0</v>
      </c>
    </row>
    <row r="15" spans="1:211" x14ac:dyDescent="0.2">
      <c r="A15" s="112" t="s">
        <v>383</v>
      </c>
      <c r="B15" s="6"/>
      <c r="C15" s="6"/>
      <c r="D15" s="6"/>
      <c r="E15" s="6"/>
      <c r="F15" s="6"/>
      <c r="G15" s="6"/>
      <c r="H15" s="6"/>
      <c r="I15" s="6"/>
      <c r="J15" s="6"/>
      <c r="K15" s="6"/>
      <c r="L15" s="6"/>
      <c r="M15" s="6"/>
      <c r="N15" s="6"/>
      <c r="O15" s="6"/>
      <c r="P15" s="6"/>
      <c r="Q15" s="6"/>
      <c r="R15" s="6"/>
      <c r="S15" s="6"/>
      <c r="T15" s="6"/>
      <c r="U15" s="6"/>
      <c r="V15" s="6"/>
      <c r="W15" s="6"/>
      <c r="X15" s="6"/>
      <c r="Y15" s="6"/>
      <c r="Z15" s="6">
        <f>SUM([1]Önkormányzat!$AW$116)</f>
        <v>0</v>
      </c>
      <c r="AA15" s="6"/>
      <c r="AB15" s="6">
        <f t="shared" si="38"/>
        <v>0</v>
      </c>
      <c r="AC15" s="6"/>
      <c r="AD15" s="6"/>
      <c r="AE15" s="6">
        <f t="shared" si="39"/>
        <v>0</v>
      </c>
      <c r="AF15" s="6"/>
      <c r="AG15" s="6"/>
      <c r="AH15" s="6">
        <f t="shared" si="40"/>
        <v>0</v>
      </c>
      <c r="AI15" s="6"/>
      <c r="AJ15" s="6"/>
      <c r="AK15" s="6">
        <f t="shared" si="41"/>
        <v>0</v>
      </c>
      <c r="AL15" s="6"/>
      <c r="AM15" s="6"/>
      <c r="AN15" s="6">
        <f t="shared" si="42"/>
        <v>0</v>
      </c>
      <c r="AO15" s="6"/>
      <c r="AP15" s="6"/>
      <c r="AQ15" s="6">
        <f t="shared" si="43"/>
        <v>0</v>
      </c>
      <c r="AR15" s="6"/>
      <c r="AS15" s="6"/>
      <c r="AT15" s="6">
        <f t="shared" si="44"/>
        <v>0</v>
      </c>
      <c r="AU15" s="6"/>
      <c r="AV15" s="6"/>
      <c r="AW15" s="6">
        <f t="shared" si="45"/>
        <v>0</v>
      </c>
      <c r="AX15" s="6"/>
      <c r="AY15" s="6"/>
      <c r="AZ15" s="6">
        <f t="shared" si="46"/>
        <v>0</v>
      </c>
      <c r="BA15" s="6"/>
      <c r="BB15" s="6"/>
      <c r="BC15" s="6">
        <f t="shared" si="47"/>
        <v>0</v>
      </c>
      <c r="BD15" s="6"/>
      <c r="BE15" s="6"/>
      <c r="BF15" s="6">
        <f t="shared" si="48"/>
        <v>0</v>
      </c>
      <c r="BG15" s="6"/>
      <c r="BH15" s="6"/>
      <c r="BI15" s="6">
        <f t="shared" si="49"/>
        <v>0</v>
      </c>
      <c r="BJ15" s="6"/>
      <c r="BK15" s="6"/>
      <c r="BL15" s="6">
        <f t="shared" si="50"/>
        <v>0</v>
      </c>
      <c r="BM15" s="6"/>
      <c r="BN15" s="6"/>
      <c r="BO15" s="6">
        <f t="shared" si="51"/>
        <v>0</v>
      </c>
      <c r="BP15" s="6"/>
      <c r="BQ15" s="6"/>
      <c r="BR15" s="6">
        <f t="shared" si="52"/>
        <v>0</v>
      </c>
      <c r="BS15" s="6"/>
      <c r="BT15" s="6"/>
      <c r="BU15" s="6">
        <f t="shared" si="53"/>
        <v>0</v>
      </c>
      <c r="BV15" s="6"/>
      <c r="BW15" s="6"/>
      <c r="BX15" s="6">
        <f t="shared" si="54"/>
        <v>0</v>
      </c>
      <c r="BY15" s="6"/>
      <c r="BZ15" s="6"/>
      <c r="CA15" s="6">
        <f t="shared" si="55"/>
        <v>0</v>
      </c>
      <c r="CB15" s="6"/>
      <c r="CC15" s="6"/>
      <c r="CD15" s="6">
        <f t="shared" si="56"/>
        <v>0</v>
      </c>
      <c r="CE15" s="6"/>
      <c r="CF15" s="6"/>
      <c r="CG15" s="6">
        <f t="shared" si="57"/>
        <v>0</v>
      </c>
      <c r="CH15" s="6"/>
      <c r="CI15" s="6"/>
      <c r="CJ15" s="6">
        <f t="shared" si="58"/>
        <v>0</v>
      </c>
      <c r="CK15" s="6"/>
      <c r="CL15" s="6"/>
      <c r="CM15" s="6">
        <f t="shared" si="59"/>
        <v>0</v>
      </c>
      <c r="CN15" s="6"/>
      <c r="CO15" s="6"/>
      <c r="CP15" s="6">
        <f t="shared" si="60"/>
        <v>0</v>
      </c>
      <c r="CQ15" s="6"/>
      <c r="CR15" s="6"/>
      <c r="CS15" s="6">
        <f t="shared" si="61"/>
        <v>0</v>
      </c>
      <c r="CT15" s="6"/>
      <c r="CU15" s="6"/>
      <c r="CV15" s="6">
        <f t="shared" si="62"/>
        <v>0</v>
      </c>
      <c r="CW15" s="6"/>
      <c r="CX15" s="6"/>
      <c r="CY15" s="6">
        <f t="shared" si="63"/>
        <v>0</v>
      </c>
      <c r="CZ15" s="6"/>
      <c r="DA15" s="6"/>
      <c r="DB15" s="6">
        <f t="shared" si="64"/>
        <v>0</v>
      </c>
      <c r="DC15" s="6"/>
      <c r="DD15" s="6"/>
      <c r="DE15" s="6">
        <f t="shared" si="65"/>
        <v>0</v>
      </c>
      <c r="DF15" s="6"/>
      <c r="DG15" s="6"/>
      <c r="DH15" s="6">
        <f t="shared" si="66"/>
        <v>0</v>
      </c>
      <c r="DI15" s="6"/>
      <c r="DJ15" s="6"/>
      <c r="DK15" s="6">
        <f t="shared" si="67"/>
        <v>0</v>
      </c>
      <c r="DL15" s="6"/>
      <c r="DM15" s="6"/>
      <c r="DN15" s="6">
        <f t="shared" si="68"/>
        <v>0</v>
      </c>
      <c r="DO15" s="6"/>
      <c r="DP15" s="6"/>
      <c r="DQ15" s="6">
        <f t="shared" si="69"/>
        <v>0</v>
      </c>
      <c r="DR15" s="595">
        <f t="shared" si="70"/>
        <v>0</v>
      </c>
      <c r="DS15" s="595">
        <f t="shared" si="111"/>
        <v>0</v>
      </c>
      <c r="DT15" s="595">
        <f t="shared" si="112"/>
        <v>0</v>
      </c>
      <c r="DU15" s="6">
        <f>SUM([1]Hivatal!$E$182)</f>
        <v>0</v>
      </c>
      <c r="DV15" s="6"/>
      <c r="DW15" s="6">
        <f t="shared" si="71"/>
        <v>0</v>
      </c>
      <c r="DX15" s="6">
        <f>SUM([1]Hivatal!$J$182)</f>
        <v>0</v>
      </c>
      <c r="DY15" s="6"/>
      <c r="DZ15" s="6">
        <f t="shared" si="72"/>
        <v>0</v>
      </c>
      <c r="EA15" s="6">
        <f>SUM([1]Hivatal!$O$182)</f>
        <v>0</v>
      </c>
      <c r="EB15" s="6"/>
      <c r="EC15" s="6">
        <f t="shared" si="73"/>
        <v>0</v>
      </c>
      <c r="ED15" s="6">
        <f>SUM([1]Hivatal!$X$182)</f>
        <v>0</v>
      </c>
      <c r="EE15" s="6"/>
      <c r="EF15" s="6">
        <f t="shared" si="74"/>
        <v>0</v>
      </c>
      <c r="EG15" s="6">
        <f>SUM([1]Hivatal!$AB$182)</f>
        <v>0</v>
      </c>
      <c r="EH15" s="6"/>
      <c r="EI15" s="6">
        <f t="shared" si="75"/>
        <v>0</v>
      </c>
      <c r="EJ15" s="6"/>
      <c r="EK15" s="6"/>
      <c r="EL15" s="6">
        <f t="shared" si="76"/>
        <v>0</v>
      </c>
      <c r="EM15" s="6"/>
      <c r="EN15" s="6"/>
      <c r="EO15" s="6">
        <f t="shared" si="77"/>
        <v>0</v>
      </c>
      <c r="EP15" s="6">
        <f>SUM([1]Hivatal!$AT$182)</f>
        <v>0</v>
      </c>
      <c r="EQ15" s="6"/>
      <c r="ER15" s="6">
        <f t="shared" si="78"/>
        <v>0</v>
      </c>
      <c r="ES15" s="6"/>
      <c r="ET15" s="6"/>
      <c r="EU15" s="6">
        <f t="shared" si="79"/>
        <v>0</v>
      </c>
      <c r="EV15" s="595">
        <f t="shared" si="80"/>
        <v>0</v>
      </c>
      <c r="EW15" s="595">
        <f t="shared" si="113"/>
        <v>0</v>
      </c>
      <c r="EX15" s="595">
        <f t="shared" si="114"/>
        <v>0</v>
      </c>
      <c r="EY15" s="6"/>
      <c r="EZ15" s="6"/>
      <c r="FA15" s="6">
        <f t="shared" si="81"/>
        <v>0</v>
      </c>
      <c r="FB15" s="6"/>
      <c r="FC15" s="6"/>
      <c r="FD15" s="6">
        <f t="shared" si="82"/>
        <v>0</v>
      </c>
      <c r="FE15" s="6"/>
      <c r="FF15" s="6"/>
      <c r="FG15" s="6">
        <f t="shared" si="83"/>
        <v>0</v>
      </c>
      <c r="FH15" s="6"/>
      <c r="FI15" s="6"/>
      <c r="FJ15" s="6">
        <f t="shared" si="84"/>
        <v>0</v>
      </c>
      <c r="FK15" s="6"/>
      <c r="FL15" s="6"/>
      <c r="FM15" s="6">
        <f t="shared" si="85"/>
        <v>0</v>
      </c>
      <c r="FN15" s="6"/>
      <c r="FO15" s="6"/>
      <c r="FP15" s="6">
        <f t="shared" si="86"/>
        <v>0</v>
      </c>
      <c r="FQ15" s="6"/>
      <c r="FR15" s="6"/>
      <c r="FS15" s="6">
        <f t="shared" si="87"/>
        <v>0</v>
      </c>
      <c r="FT15" s="6"/>
      <c r="FU15" s="6"/>
      <c r="FV15" s="6">
        <f t="shared" si="88"/>
        <v>0</v>
      </c>
      <c r="FW15" s="6"/>
      <c r="FX15" s="6"/>
      <c r="FY15" s="6">
        <f t="shared" si="89"/>
        <v>0</v>
      </c>
      <c r="FZ15" s="6"/>
      <c r="GA15" s="6"/>
      <c r="GB15" s="6">
        <f t="shared" si="90"/>
        <v>0</v>
      </c>
      <c r="GC15" s="6"/>
      <c r="GD15" s="6"/>
      <c r="GE15" s="6">
        <f t="shared" si="91"/>
        <v>0</v>
      </c>
      <c r="GF15" s="6"/>
      <c r="GG15" s="6"/>
      <c r="GH15" s="6">
        <f t="shared" si="92"/>
        <v>0</v>
      </c>
      <c r="GI15" s="6"/>
      <c r="GJ15" s="6"/>
      <c r="GK15" s="6">
        <f t="shared" si="93"/>
        <v>0</v>
      </c>
      <c r="GL15" s="595">
        <f t="shared" si="94"/>
        <v>0</v>
      </c>
      <c r="GM15" s="595">
        <f t="shared" si="115"/>
        <v>0</v>
      </c>
      <c r="GN15" s="595">
        <f t="shared" si="116"/>
        <v>0</v>
      </c>
      <c r="GO15" s="7"/>
      <c r="GP15" s="7"/>
      <c r="GQ15" s="6">
        <f t="shared" si="95"/>
        <v>0</v>
      </c>
      <c r="GR15" s="7"/>
      <c r="GS15" s="7"/>
      <c r="GT15" s="6">
        <f t="shared" si="96"/>
        <v>0</v>
      </c>
      <c r="GU15" s="7"/>
      <c r="GV15" s="7"/>
      <c r="GW15" s="6">
        <f t="shared" si="97"/>
        <v>0</v>
      </c>
      <c r="GX15" s="10">
        <f t="shared" si="98"/>
        <v>0</v>
      </c>
      <c r="GY15" s="10">
        <f t="shared" si="117"/>
        <v>0</v>
      </c>
      <c r="GZ15" s="10">
        <f t="shared" si="118"/>
        <v>0</v>
      </c>
      <c r="HA15" s="596">
        <f t="shared" si="99"/>
        <v>0</v>
      </c>
      <c r="HB15" s="596">
        <f t="shared" si="119"/>
        <v>0</v>
      </c>
      <c r="HC15" s="635">
        <f t="shared" si="120"/>
        <v>0</v>
      </c>
    </row>
    <row r="16" spans="1:211" x14ac:dyDescent="0.2">
      <c r="A16" s="112" t="s">
        <v>384</v>
      </c>
      <c r="B16" s="6"/>
      <c r="C16" s="6"/>
      <c r="D16" s="6"/>
      <c r="E16" s="6"/>
      <c r="F16" s="6"/>
      <c r="G16" s="6"/>
      <c r="H16" s="6"/>
      <c r="I16" s="6"/>
      <c r="J16" s="6"/>
      <c r="K16" s="6"/>
      <c r="L16" s="6"/>
      <c r="M16" s="6"/>
      <c r="N16" s="6"/>
      <c r="O16" s="6"/>
      <c r="P16" s="6"/>
      <c r="Q16" s="6"/>
      <c r="R16" s="6"/>
      <c r="S16" s="6"/>
      <c r="T16" s="6"/>
      <c r="U16" s="6"/>
      <c r="V16" s="6"/>
      <c r="W16" s="6"/>
      <c r="X16" s="6"/>
      <c r="Y16" s="6"/>
      <c r="Z16" s="6">
        <f>SUM([1]Önkormányzat!$AW$126)</f>
        <v>0</v>
      </c>
      <c r="AA16" s="6"/>
      <c r="AB16" s="6">
        <f t="shared" si="38"/>
        <v>0</v>
      </c>
      <c r="AC16" s="6"/>
      <c r="AD16" s="6"/>
      <c r="AE16" s="6">
        <f t="shared" si="39"/>
        <v>0</v>
      </c>
      <c r="AF16" s="6"/>
      <c r="AG16" s="6"/>
      <c r="AH16" s="6">
        <f t="shared" si="40"/>
        <v>0</v>
      </c>
      <c r="AI16" s="6"/>
      <c r="AJ16" s="6"/>
      <c r="AK16" s="6">
        <f t="shared" si="41"/>
        <v>0</v>
      </c>
      <c r="AL16" s="6"/>
      <c r="AM16" s="6"/>
      <c r="AN16" s="6">
        <f t="shared" si="42"/>
        <v>0</v>
      </c>
      <c r="AO16" s="6"/>
      <c r="AP16" s="6"/>
      <c r="AQ16" s="6">
        <f t="shared" si="43"/>
        <v>0</v>
      </c>
      <c r="AR16" s="6"/>
      <c r="AS16" s="6"/>
      <c r="AT16" s="6">
        <f t="shared" si="44"/>
        <v>0</v>
      </c>
      <c r="AU16" s="6"/>
      <c r="AV16" s="6"/>
      <c r="AW16" s="6">
        <f t="shared" si="45"/>
        <v>0</v>
      </c>
      <c r="AX16" s="6"/>
      <c r="AY16" s="6"/>
      <c r="AZ16" s="6">
        <f t="shared" si="46"/>
        <v>0</v>
      </c>
      <c r="BA16" s="6"/>
      <c r="BB16" s="6"/>
      <c r="BC16" s="6">
        <f t="shared" si="47"/>
        <v>0</v>
      </c>
      <c r="BD16" s="6"/>
      <c r="BE16" s="6"/>
      <c r="BF16" s="6">
        <f t="shared" si="48"/>
        <v>0</v>
      </c>
      <c r="BG16" s="6"/>
      <c r="BH16" s="6"/>
      <c r="BI16" s="6">
        <f t="shared" si="49"/>
        <v>0</v>
      </c>
      <c r="BJ16" s="6"/>
      <c r="BK16" s="6"/>
      <c r="BL16" s="6">
        <f t="shared" si="50"/>
        <v>0</v>
      </c>
      <c r="BM16" s="6"/>
      <c r="BN16" s="6"/>
      <c r="BO16" s="6">
        <f t="shared" si="51"/>
        <v>0</v>
      </c>
      <c r="BP16" s="6"/>
      <c r="BQ16" s="6"/>
      <c r="BR16" s="6">
        <f t="shared" si="52"/>
        <v>0</v>
      </c>
      <c r="BS16" s="6"/>
      <c r="BT16" s="6"/>
      <c r="BU16" s="6">
        <f t="shared" si="53"/>
        <v>0</v>
      </c>
      <c r="BV16" s="6"/>
      <c r="BW16" s="6"/>
      <c r="BX16" s="6">
        <f t="shared" si="54"/>
        <v>0</v>
      </c>
      <c r="BY16" s="6"/>
      <c r="BZ16" s="6"/>
      <c r="CA16" s="6">
        <f t="shared" si="55"/>
        <v>0</v>
      </c>
      <c r="CB16" s="6"/>
      <c r="CC16" s="6"/>
      <c r="CD16" s="6">
        <f t="shared" si="56"/>
        <v>0</v>
      </c>
      <c r="CE16" s="6"/>
      <c r="CF16" s="6"/>
      <c r="CG16" s="6">
        <f t="shared" si="57"/>
        <v>0</v>
      </c>
      <c r="CH16" s="6"/>
      <c r="CI16" s="6"/>
      <c r="CJ16" s="6">
        <f t="shared" si="58"/>
        <v>0</v>
      </c>
      <c r="CK16" s="6"/>
      <c r="CL16" s="6"/>
      <c r="CM16" s="6">
        <f t="shared" si="59"/>
        <v>0</v>
      </c>
      <c r="CN16" s="6"/>
      <c r="CO16" s="6"/>
      <c r="CP16" s="6">
        <f t="shared" si="60"/>
        <v>0</v>
      </c>
      <c r="CQ16" s="6"/>
      <c r="CR16" s="6"/>
      <c r="CS16" s="6">
        <f t="shared" si="61"/>
        <v>0</v>
      </c>
      <c r="CT16" s="6"/>
      <c r="CU16" s="6"/>
      <c r="CV16" s="6">
        <f t="shared" si="62"/>
        <v>0</v>
      </c>
      <c r="CW16" s="6"/>
      <c r="CX16" s="6"/>
      <c r="CY16" s="6">
        <f t="shared" si="63"/>
        <v>0</v>
      </c>
      <c r="CZ16" s="6"/>
      <c r="DA16" s="6"/>
      <c r="DB16" s="6">
        <f t="shared" si="64"/>
        <v>0</v>
      </c>
      <c r="DC16" s="6"/>
      <c r="DD16" s="6"/>
      <c r="DE16" s="6">
        <f t="shared" si="65"/>
        <v>0</v>
      </c>
      <c r="DF16" s="6"/>
      <c r="DG16" s="6"/>
      <c r="DH16" s="6">
        <f t="shared" si="66"/>
        <v>0</v>
      </c>
      <c r="DI16" s="6"/>
      <c r="DJ16" s="6"/>
      <c r="DK16" s="6">
        <f t="shared" si="67"/>
        <v>0</v>
      </c>
      <c r="DL16" s="6"/>
      <c r="DM16" s="6"/>
      <c r="DN16" s="6">
        <f t="shared" si="68"/>
        <v>0</v>
      </c>
      <c r="DO16" s="6"/>
      <c r="DP16" s="6"/>
      <c r="DQ16" s="6">
        <f t="shared" si="69"/>
        <v>0</v>
      </c>
      <c r="DR16" s="595">
        <f t="shared" si="70"/>
        <v>0</v>
      </c>
      <c r="DS16" s="595">
        <f t="shared" si="111"/>
        <v>0</v>
      </c>
      <c r="DT16" s="595">
        <f t="shared" si="112"/>
        <v>0</v>
      </c>
      <c r="DU16" s="6">
        <f>SUM([1]Hivatal!$E$189)</f>
        <v>0</v>
      </c>
      <c r="DV16" s="6"/>
      <c r="DW16" s="6">
        <f t="shared" si="71"/>
        <v>0</v>
      </c>
      <c r="DX16" s="6">
        <f>SUM([1]Hivatal!$J$189)</f>
        <v>0</v>
      </c>
      <c r="DY16" s="6"/>
      <c r="DZ16" s="6">
        <f t="shared" si="72"/>
        <v>0</v>
      </c>
      <c r="EA16" s="6">
        <f>SUM([1]Hivatal!$O$189)</f>
        <v>0</v>
      </c>
      <c r="EB16" s="6"/>
      <c r="EC16" s="6">
        <f t="shared" si="73"/>
        <v>0</v>
      </c>
      <c r="ED16" s="6">
        <f>SUM([1]Hivatal!$X$189)</f>
        <v>0</v>
      </c>
      <c r="EE16" s="6"/>
      <c r="EF16" s="6">
        <f t="shared" si="74"/>
        <v>0</v>
      </c>
      <c r="EG16" s="6">
        <f>SUM([1]Hivatal!$AB$189)</f>
        <v>0</v>
      </c>
      <c r="EH16" s="6"/>
      <c r="EI16" s="6">
        <f t="shared" si="75"/>
        <v>0</v>
      </c>
      <c r="EJ16" s="6"/>
      <c r="EK16" s="6"/>
      <c r="EL16" s="6">
        <f t="shared" si="76"/>
        <v>0</v>
      </c>
      <c r="EM16" s="6"/>
      <c r="EN16" s="6"/>
      <c r="EO16" s="6">
        <f t="shared" si="77"/>
        <v>0</v>
      </c>
      <c r="EP16" s="6">
        <f>SUM([1]Hivatal!$AT$189)</f>
        <v>0</v>
      </c>
      <c r="EQ16" s="6"/>
      <c r="ER16" s="6">
        <f t="shared" si="78"/>
        <v>0</v>
      </c>
      <c r="ES16" s="6"/>
      <c r="ET16" s="6"/>
      <c r="EU16" s="6">
        <f t="shared" si="79"/>
        <v>0</v>
      </c>
      <c r="EV16" s="595">
        <f t="shared" si="80"/>
        <v>0</v>
      </c>
      <c r="EW16" s="595">
        <f t="shared" si="113"/>
        <v>0</v>
      </c>
      <c r="EX16" s="595">
        <f t="shared" si="114"/>
        <v>0</v>
      </c>
      <c r="EY16" s="6"/>
      <c r="EZ16" s="6"/>
      <c r="FA16" s="6">
        <f t="shared" si="81"/>
        <v>0</v>
      </c>
      <c r="FB16" s="6"/>
      <c r="FC16" s="6"/>
      <c r="FD16" s="6">
        <f t="shared" si="82"/>
        <v>0</v>
      </c>
      <c r="FE16" s="6"/>
      <c r="FF16" s="6"/>
      <c r="FG16" s="6">
        <f t="shared" si="83"/>
        <v>0</v>
      </c>
      <c r="FH16" s="6"/>
      <c r="FI16" s="6"/>
      <c r="FJ16" s="6">
        <f t="shared" si="84"/>
        <v>0</v>
      </c>
      <c r="FK16" s="6"/>
      <c r="FL16" s="6"/>
      <c r="FM16" s="6">
        <f t="shared" si="85"/>
        <v>0</v>
      </c>
      <c r="FN16" s="6"/>
      <c r="FO16" s="6"/>
      <c r="FP16" s="6">
        <f t="shared" si="86"/>
        <v>0</v>
      </c>
      <c r="FQ16" s="6"/>
      <c r="FR16" s="6"/>
      <c r="FS16" s="6">
        <f t="shared" si="87"/>
        <v>0</v>
      </c>
      <c r="FT16" s="6"/>
      <c r="FU16" s="6"/>
      <c r="FV16" s="6">
        <f t="shared" si="88"/>
        <v>0</v>
      </c>
      <c r="FW16" s="6"/>
      <c r="FX16" s="6"/>
      <c r="FY16" s="6">
        <f t="shared" si="89"/>
        <v>0</v>
      </c>
      <c r="FZ16" s="6"/>
      <c r="GA16" s="6"/>
      <c r="GB16" s="6">
        <f t="shared" si="90"/>
        <v>0</v>
      </c>
      <c r="GC16" s="6"/>
      <c r="GD16" s="6"/>
      <c r="GE16" s="6">
        <f t="shared" si="91"/>
        <v>0</v>
      </c>
      <c r="GF16" s="6"/>
      <c r="GG16" s="6"/>
      <c r="GH16" s="6">
        <f t="shared" si="92"/>
        <v>0</v>
      </c>
      <c r="GI16" s="6"/>
      <c r="GJ16" s="6"/>
      <c r="GK16" s="6">
        <f t="shared" si="93"/>
        <v>0</v>
      </c>
      <c r="GL16" s="595">
        <f t="shared" si="94"/>
        <v>0</v>
      </c>
      <c r="GM16" s="595">
        <f t="shared" si="115"/>
        <v>0</v>
      </c>
      <c r="GN16" s="595">
        <f t="shared" si="116"/>
        <v>0</v>
      </c>
      <c r="GO16" s="7"/>
      <c r="GP16" s="7"/>
      <c r="GQ16" s="6">
        <f t="shared" si="95"/>
        <v>0</v>
      </c>
      <c r="GR16" s="7"/>
      <c r="GS16" s="7"/>
      <c r="GT16" s="6">
        <f t="shared" si="96"/>
        <v>0</v>
      </c>
      <c r="GU16" s="7"/>
      <c r="GV16" s="7"/>
      <c r="GW16" s="6">
        <f t="shared" si="97"/>
        <v>0</v>
      </c>
      <c r="GX16" s="10">
        <f t="shared" si="98"/>
        <v>0</v>
      </c>
      <c r="GY16" s="10">
        <f t="shared" si="117"/>
        <v>0</v>
      </c>
      <c r="GZ16" s="10">
        <f t="shared" si="118"/>
        <v>0</v>
      </c>
      <c r="HA16" s="596">
        <f t="shared" si="99"/>
        <v>0</v>
      </c>
      <c r="HB16" s="596">
        <f t="shared" si="119"/>
        <v>0</v>
      </c>
      <c r="HC16" s="635">
        <f t="shared" si="120"/>
        <v>0</v>
      </c>
    </row>
    <row r="17" spans="1:211" x14ac:dyDescent="0.2">
      <c r="A17" s="112" t="s">
        <v>385</v>
      </c>
      <c r="B17" s="6"/>
      <c r="C17" s="6"/>
      <c r="D17" s="6"/>
      <c r="E17" s="6"/>
      <c r="F17" s="6"/>
      <c r="G17" s="6"/>
      <c r="H17" s="6"/>
      <c r="I17" s="6"/>
      <c r="J17" s="6"/>
      <c r="K17" s="6"/>
      <c r="L17" s="6"/>
      <c r="M17" s="6"/>
      <c r="N17" s="6"/>
      <c r="O17" s="6"/>
      <c r="P17" s="6"/>
      <c r="Q17" s="6"/>
      <c r="R17" s="6"/>
      <c r="S17" s="6"/>
      <c r="T17" s="6"/>
      <c r="U17" s="6"/>
      <c r="V17" s="6"/>
      <c r="W17" s="6"/>
      <c r="X17" s="6"/>
      <c r="Y17" s="6"/>
      <c r="Z17" s="6">
        <f>SUM([1]Önkormányzat!$AW$139)</f>
        <v>0</v>
      </c>
      <c r="AA17" s="6"/>
      <c r="AB17" s="6">
        <f t="shared" si="38"/>
        <v>0</v>
      </c>
      <c r="AC17" s="6"/>
      <c r="AD17" s="6"/>
      <c r="AE17" s="6">
        <f t="shared" si="39"/>
        <v>0</v>
      </c>
      <c r="AF17" s="6"/>
      <c r="AG17" s="6"/>
      <c r="AH17" s="6">
        <f t="shared" si="40"/>
        <v>0</v>
      </c>
      <c r="AI17" s="6"/>
      <c r="AJ17" s="6"/>
      <c r="AK17" s="6">
        <f t="shared" si="41"/>
        <v>0</v>
      </c>
      <c r="AL17" s="6"/>
      <c r="AM17" s="6"/>
      <c r="AN17" s="6">
        <f t="shared" si="42"/>
        <v>0</v>
      </c>
      <c r="AO17" s="6"/>
      <c r="AP17" s="6"/>
      <c r="AQ17" s="6">
        <f t="shared" si="43"/>
        <v>0</v>
      </c>
      <c r="AR17" s="6"/>
      <c r="AS17" s="6"/>
      <c r="AT17" s="6">
        <f t="shared" si="44"/>
        <v>0</v>
      </c>
      <c r="AU17" s="6"/>
      <c r="AV17" s="6"/>
      <c r="AW17" s="6">
        <f t="shared" si="45"/>
        <v>0</v>
      </c>
      <c r="AX17" s="6"/>
      <c r="AY17" s="6"/>
      <c r="AZ17" s="6">
        <f t="shared" si="46"/>
        <v>0</v>
      </c>
      <c r="BA17" s="6"/>
      <c r="BB17" s="6"/>
      <c r="BC17" s="6">
        <f t="shared" si="47"/>
        <v>0</v>
      </c>
      <c r="BD17" s="6"/>
      <c r="BE17" s="6"/>
      <c r="BF17" s="6">
        <f t="shared" si="48"/>
        <v>0</v>
      </c>
      <c r="BG17" s="6"/>
      <c r="BH17" s="6"/>
      <c r="BI17" s="6">
        <f t="shared" si="49"/>
        <v>0</v>
      </c>
      <c r="BJ17" s="6"/>
      <c r="BK17" s="6"/>
      <c r="BL17" s="6">
        <f t="shared" si="50"/>
        <v>0</v>
      </c>
      <c r="BM17" s="6"/>
      <c r="BN17" s="6"/>
      <c r="BO17" s="6">
        <f t="shared" si="51"/>
        <v>0</v>
      </c>
      <c r="BP17" s="6"/>
      <c r="BQ17" s="6"/>
      <c r="BR17" s="6">
        <f t="shared" si="52"/>
        <v>0</v>
      </c>
      <c r="BS17" s="6"/>
      <c r="BT17" s="6"/>
      <c r="BU17" s="6">
        <f t="shared" si="53"/>
        <v>0</v>
      </c>
      <c r="BV17" s="6"/>
      <c r="BW17" s="6"/>
      <c r="BX17" s="6">
        <f t="shared" si="54"/>
        <v>0</v>
      </c>
      <c r="BY17" s="6"/>
      <c r="BZ17" s="6"/>
      <c r="CA17" s="6">
        <f t="shared" si="55"/>
        <v>0</v>
      </c>
      <c r="CB17" s="6"/>
      <c r="CC17" s="6"/>
      <c r="CD17" s="6">
        <f t="shared" si="56"/>
        <v>0</v>
      </c>
      <c r="CE17" s="6"/>
      <c r="CF17" s="6"/>
      <c r="CG17" s="6">
        <f t="shared" si="57"/>
        <v>0</v>
      </c>
      <c r="CH17" s="6"/>
      <c r="CI17" s="6"/>
      <c r="CJ17" s="6">
        <f t="shared" si="58"/>
        <v>0</v>
      </c>
      <c r="CK17" s="6"/>
      <c r="CL17" s="6"/>
      <c r="CM17" s="6">
        <f t="shared" si="59"/>
        <v>0</v>
      </c>
      <c r="CN17" s="6"/>
      <c r="CO17" s="6"/>
      <c r="CP17" s="6">
        <f t="shared" si="60"/>
        <v>0</v>
      </c>
      <c r="CQ17" s="6"/>
      <c r="CR17" s="6"/>
      <c r="CS17" s="6">
        <f t="shared" si="61"/>
        <v>0</v>
      </c>
      <c r="CT17" s="6"/>
      <c r="CU17" s="6"/>
      <c r="CV17" s="6">
        <f t="shared" si="62"/>
        <v>0</v>
      </c>
      <c r="CW17" s="6"/>
      <c r="CX17" s="6"/>
      <c r="CY17" s="6">
        <f t="shared" si="63"/>
        <v>0</v>
      </c>
      <c r="CZ17" s="6"/>
      <c r="DA17" s="6"/>
      <c r="DB17" s="6">
        <f t="shared" si="64"/>
        <v>0</v>
      </c>
      <c r="DC17" s="6"/>
      <c r="DD17" s="6"/>
      <c r="DE17" s="6">
        <f t="shared" si="65"/>
        <v>0</v>
      </c>
      <c r="DF17" s="6"/>
      <c r="DG17" s="6"/>
      <c r="DH17" s="6">
        <f t="shared" si="66"/>
        <v>0</v>
      </c>
      <c r="DI17" s="6"/>
      <c r="DJ17" s="6"/>
      <c r="DK17" s="6">
        <f t="shared" si="67"/>
        <v>0</v>
      </c>
      <c r="DL17" s="6"/>
      <c r="DM17" s="6"/>
      <c r="DN17" s="6">
        <f t="shared" si="68"/>
        <v>0</v>
      </c>
      <c r="DO17" s="6"/>
      <c r="DP17" s="6"/>
      <c r="DQ17" s="6">
        <f t="shared" si="69"/>
        <v>0</v>
      </c>
      <c r="DR17" s="595">
        <f t="shared" si="70"/>
        <v>0</v>
      </c>
      <c r="DS17" s="595">
        <f t="shared" si="111"/>
        <v>0</v>
      </c>
      <c r="DT17" s="595">
        <f t="shared" si="112"/>
        <v>0</v>
      </c>
      <c r="DU17" s="6">
        <f>SUM([1]Hivatal!$E$194)</f>
        <v>0</v>
      </c>
      <c r="DV17" s="6"/>
      <c r="DW17" s="6">
        <f t="shared" si="71"/>
        <v>0</v>
      </c>
      <c r="DX17" s="6">
        <f>SUM([1]Hivatal!$J$194)</f>
        <v>0</v>
      </c>
      <c r="DY17" s="6"/>
      <c r="DZ17" s="6">
        <f t="shared" si="72"/>
        <v>0</v>
      </c>
      <c r="EA17" s="6">
        <f>SUM([1]Hivatal!$O$194)</f>
        <v>0</v>
      </c>
      <c r="EB17" s="6"/>
      <c r="EC17" s="6">
        <f t="shared" si="73"/>
        <v>0</v>
      </c>
      <c r="ED17" s="6">
        <f>SUM([1]Hivatal!$X$194)</f>
        <v>0</v>
      </c>
      <c r="EE17" s="6"/>
      <c r="EF17" s="6">
        <f t="shared" si="74"/>
        <v>0</v>
      </c>
      <c r="EG17" s="6">
        <f>SUM([1]Hivatal!$AB$194)</f>
        <v>0</v>
      </c>
      <c r="EH17" s="6"/>
      <c r="EI17" s="6">
        <f t="shared" si="75"/>
        <v>0</v>
      </c>
      <c r="EJ17" s="6"/>
      <c r="EK17" s="6"/>
      <c r="EL17" s="6">
        <f t="shared" si="76"/>
        <v>0</v>
      </c>
      <c r="EM17" s="6"/>
      <c r="EN17" s="6"/>
      <c r="EO17" s="6">
        <f t="shared" si="77"/>
        <v>0</v>
      </c>
      <c r="EP17" s="6">
        <f>SUM([1]Hivatal!$AT$194)</f>
        <v>0</v>
      </c>
      <c r="EQ17" s="6"/>
      <c r="ER17" s="6">
        <f t="shared" si="78"/>
        <v>0</v>
      </c>
      <c r="ES17" s="6"/>
      <c r="ET17" s="6"/>
      <c r="EU17" s="6">
        <f t="shared" si="79"/>
        <v>0</v>
      </c>
      <c r="EV17" s="595">
        <f t="shared" si="80"/>
        <v>0</v>
      </c>
      <c r="EW17" s="595">
        <f t="shared" si="113"/>
        <v>0</v>
      </c>
      <c r="EX17" s="595">
        <f t="shared" si="114"/>
        <v>0</v>
      </c>
      <c r="EY17" s="6"/>
      <c r="EZ17" s="6"/>
      <c r="FA17" s="6">
        <f t="shared" si="81"/>
        <v>0</v>
      </c>
      <c r="FB17" s="6"/>
      <c r="FC17" s="6"/>
      <c r="FD17" s="6">
        <f t="shared" si="82"/>
        <v>0</v>
      </c>
      <c r="FE17" s="6"/>
      <c r="FF17" s="6"/>
      <c r="FG17" s="6">
        <f t="shared" si="83"/>
        <v>0</v>
      </c>
      <c r="FH17" s="6"/>
      <c r="FI17" s="6"/>
      <c r="FJ17" s="6">
        <f t="shared" si="84"/>
        <v>0</v>
      </c>
      <c r="FK17" s="6"/>
      <c r="FL17" s="6"/>
      <c r="FM17" s="6">
        <f t="shared" si="85"/>
        <v>0</v>
      </c>
      <c r="FN17" s="6"/>
      <c r="FO17" s="6"/>
      <c r="FP17" s="6">
        <f t="shared" si="86"/>
        <v>0</v>
      </c>
      <c r="FQ17" s="6"/>
      <c r="FR17" s="6"/>
      <c r="FS17" s="6">
        <f t="shared" si="87"/>
        <v>0</v>
      </c>
      <c r="FT17" s="6"/>
      <c r="FU17" s="6"/>
      <c r="FV17" s="6">
        <f t="shared" si="88"/>
        <v>0</v>
      </c>
      <c r="FW17" s="6"/>
      <c r="FX17" s="6"/>
      <c r="FY17" s="6">
        <f t="shared" si="89"/>
        <v>0</v>
      </c>
      <c r="FZ17" s="6"/>
      <c r="GA17" s="6"/>
      <c r="GB17" s="6">
        <f t="shared" si="90"/>
        <v>0</v>
      </c>
      <c r="GC17" s="6"/>
      <c r="GD17" s="6"/>
      <c r="GE17" s="6">
        <f t="shared" si="91"/>
        <v>0</v>
      </c>
      <c r="GF17" s="6"/>
      <c r="GG17" s="6"/>
      <c r="GH17" s="6">
        <f t="shared" si="92"/>
        <v>0</v>
      </c>
      <c r="GI17" s="6"/>
      <c r="GJ17" s="6"/>
      <c r="GK17" s="6">
        <f t="shared" si="93"/>
        <v>0</v>
      </c>
      <c r="GL17" s="595">
        <f t="shared" si="94"/>
        <v>0</v>
      </c>
      <c r="GM17" s="595">
        <f t="shared" si="115"/>
        <v>0</v>
      </c>
      <c r="GN17" s="595">
        <f t="shared" si="116"/>
        <v>0</v>
      </c>
      <c r="GO17" s="7"/>
      <c r="GP17" s="7"/>
      <c r="GQ17" s="6">
        <f t="shared" si="95"/>
        <v>0</v>
      </c>
      <c r="GR17" s="7"/>
      <c r="GS17" s="7"/>
      <c r="GT17" s="6">
        <f t="shared" si="96"/>
        <v>0</v>
      </c>
      <c r="GU17" s="7"/>
      <c r="GV17" s="7"/>
      <c r="GW17" s="6">
        <f t="shared" si="97"/>
        <v>0</v>
      </c>
      <c r="GX17" s="10">
        <f t="shared" si="98"/>
        <v>0</v>
      </c>
      <c r="GY17" s="10">
        <f t="shared" si="117"/>
        <v>0</v>
      </c>
      <c r="GZ17" s="10">
        <f t="shared" si="118"/>
        <v>0</v>
      </c>
      <c r="HA17" s="596">
        <f t="shared" si="99"/>
        <v>0</v>
      </c>
      <c r="HB17" s="596">
        <f t="shared" si="119"/>
        <v>0</v>
      </c>
      <c r="HC17" s="635">
        <f t="shared" si="120"/>
        <v>0</v>
      </c>
    </row>
    <row r="18" spans="1:211" s="12" customFormat="1" x14ac:dyDescent="0.2">
      <c r="A18" s="114" t="s">
        <v>386</v>
      </c>
      <c r="B18" s="5">
        <f>B19+B20+B21</f>
        <v>0</v>
      </c>
      <c r="C18" s="5">
        <f t="shared" ref="C18:BO18" si="121">C19+C20+C21</f>
        <v>0</v>
      </c>
      <c r="D18" s="5">
        <f t="shared" si="121"/>
        <v>0</v>
      </c>
      <c r="E18" s="5">
        <f t="shared" si="121"/>
        <v>0</v>
      </c>
      <c r="F18" s="5">
        <f t="shared" si="121"/>
        <v>0</v>
      </c>
      <c r="G18" s="5">
        <f t="shared" si="121"/>
        <v>0</v>
      </c>
      <c r="H18" s="5">
        <f t="shared" si="121"/>
        <v>0</v>
      </c>
      <c r="I18" s="5">
        <f t="shared" si="121"/>
        <v>0</v>
      </c>
      <c r="J18" s="5">
        <f t="shared" si="121"/>
        <v>0</v>
      </c>
      <c r="K18" s="5">
        <f t="shared" si="121"/>
        <v>0</v>
      </c>
      <c r="L18" s="5">
        <f t="shared" si="121"/>
        <v>0</v>
      </c>
      <c r="M18" s="5">
        <f t="shared" si="121"/>
        <v>0</v>
      </c>
      <c r="N18" s="5">
        <f t="shared" si="121"/>
        <v>0</v>
      </c>
      <c r="O18" s="5">
        <f t="shared" si="121"/>
        <v>0</v>
      </c>
      <c r="P18" s="5">
        <f t="shared" si="121"/>
        <v>0</v>
      </c>
      <c r="Q18" s="5">
        <f t="shared" si="121"/>
        <v>0</v>
      </c>
      <c r="R18" s="5">
        <f t="shared" si="121"/>
        <v>0</v>
      </c>
      <c r="S18" s="5">
        <f t="shared" si="121"/>
        <v>0</v>
      </c>
      <c r="T18" s="5">
        <f t="shared" si="121"/>
        <v>0</v>
      </c>
      <c r="U18" s="5">
        <f t="shared" si="121"/>
        <v>0</v>
      </c>
      <c r="V18" s="5">
        <f t="shared" si="121"/>
        <v>0</v>
      </c>
      <c r="W18" s="5">
        <f t="shared" si="121"/>
        <v>0</v>
      </c>
      <c r="X18" s="5">
        <f t="shared" si="121"/>
        <v>0</v>
      </c>
      <c r="Y18" s="5">
        <f t="shared" si="121"/>
        <v>0</v>
      </c>
      <c r="Z18" s="5">
        <f t="shared" si="121"/>
        <v>0</v>
      </c>
      <c r="AA18" s="5">
        <f t="shared" si="121"/>
        <v>0</v>
      </c>
      <c r="AB18" s="5">
        <f t="shared" si="121"/>
        <v>0</v>
      </c>
      <c r="AC18" s="5">
        <f t="shared" si="121"/>
        <v>0</v>
      </c>
      <c r="AD18" s="5">
        <f t="shared" si="121"/>
        <v>0</v>
      </c>
      <c r="AE18" s="5">
        <f t="shared" si="121"/>
        <v>0</v>
      </c>
      <c r="AF18" s="5">
        <f t="shared" si="121"/>
        <v>0</v>
      </c>
      <c r="AG18" s="5">
        <f t="shared" si="121"/>
        <v>0</v>
      </c>
      <c r="AH18" s="5">
        <f t="shared" si="121"/>
        <v>0</v>
      </c>
      <c r="AI18" s="5">
        <f t="shared" si="121"/>
        <v>0</v>
      </c>
      <c r="AJ18" s="5">
        <f t="shared" si="121"/>
        <v>0</v>
      </c>
      <c r="AK18" s="5">
        <f t="shared" si="121"/>
        <v>0</v>
      </c>
      <c r="AL18" s="5">
        <f t="shared" si="121"/>
        <v>0</v>
      </c>
      <c r="AM18" s="5">
        <f t="shared" si="121"/>
        <v>0</v>
      </c>
      <c r="AN18" s="5">
        <f t="shared" si="121"/>
        <v>0</v>
      </c>
      <c r="AO18" s="5">
        <f t="shared" si="121"/>
        <v>0</v>
      </c>
      <c r="AP18" s="5">
        <f t="shared" si="121"/>
        <v>0</v>
      </c>
      <c r="AQ18" s="5">
        <f t="shared" si="121"/>
        <v>0</v>
      </c>
      <c r="AR18" s="5">
        <f t="shared" si="121"/>
        <v>0</v>
      </c>
      <c r="AS18" s="5">
        <f t="shared" si="121"/>
        <v>0</v>
      </c>
      <c r="AT18" s="5">
        <f t="shared" si="121"/>
        <v>0</v>
      </c>
      <c r="AU18" s="5">
        <f t="shared" si="121"/>
        <v>0</v>
      </c>
      <c r="AV18" s="5">
        <f t="shared" si="121"/>
        <v>0</v>
      </c>
      <c r="AW18" s="5">
        <f t="shared" si="121"/>
        <v>0</v>
      </c>
      <c r="AX18" s="5">
        <f t="shared" si="121"/>
        <v>0</v>
      </c>
      <c r="AY18" s="5">
        <f t="shared" si="121"/>
        <v>0</v>
      </c>
      <c r="AZ18" s="5">
        <f t="shared" si="121"/>
        <v>0</v>
      </c>
      <c r="BA18" s="5">
        <f t="shared" si="121"/>
        <v>0</v>
      </c>
      <c r="BB18" s="5">
        <f t="shared" si="121"/>
        <v>0</v>
      </c>
      <c r="BC18" s="5">
        <f t="shared" si="121"/>
        <v>0</v>
      </c>
      <c r="BD18" s="5">
        <f t="shared" si="121"/>
        <v>0</v>
      </c>
      <c r="BE18" s="5">
        <f t="shared" si="121"/>
        <v>0</v>
      </c>
      <c r="BF18" s="5">
        <f t="shared" si="121"/>
        <v>0</v>
      </c>
      <c r="BG18" s="5">
        <f t="shared" si="121"/>
        <v>0</v>
      </c>
      <c r="BH18" s="5">
        <f t="shared" si="121"/>
        <v>0</v>
      </c>
      <c r="BI18" s="5">
        <f t="shared" si="121"/>
        <v>0</v>
      </c>
      <c r="BJ18" s="5">
        <f t="shared" si="121"/>
        <v>0</v>
      </c>
      <c r="BK18" s="5">
        <f t="shared" si="121"/>
        <v>0</v>
      </c>
      <c r="BL18" s="5">
        <f t="shared" si="121"/>
        <v>0</v>
      </c>
      <c r="BM18" s="5">
        <f t="shared" si="121"/>
        <v>0</v>
      </c>
      <c r="BN18" s="5">
        <f t="shared" si="121"/>
        <v>0</v>
      </c>
      <c r="BO18" s="5">
        <f t="shared" si="121"/>
        <v>0</v>
      </c>
      <c r="BP18" s="5">
        <f t="shared" ref="BP18:DZ18" si="122">BP19+BP20+BP21</f>
        <v>0</v>
      </c>
      <c r="BQ18" s="5">
        <f t="shared" si="122"/>
        <v>0</v>
      </c>
      <c r="BR18" s="5">
        <f t="shared" si="122"/>
        <v>0</v>
      </c>
      <c r="BS18" s="5">
        <f t="shared" si="122"/>
        <v>0</v>
      </c>
      <c r="BT18" s="5">
        <f t="shared" si="122"/>
        <v>0</v>
      </c>
      <c r="BU18" s="5">
        <f t="shared" si="122"/>
        <v>0</v>
      </c>
      <c r="BV18" s="5">
        <f t="shared" si="122"/>
        <v>0</v>
      </c>
      <c r="BW18" s="5">
        <f t="shared" si="122"/>
        <v>0</v>
      </c>
      <c r="BX18" s="5">
        <f t="shared" si="122"/>
        <v>0</v>
      </c>
      <c r="BY18" s="5">
        <f t="shared" si="122"/>
        <v>0</v>
      </c>
      <c r="BZ18" s="5">
        <f t="shared" si="122"/>
        <v>0</v>
      </c>
      <c r="CA18" s="5">
        <f t="shared" si="122"/>
        <v>0</v>
      </c>
      <c r="CB18" s="5">
        <f t="shared" si="122"/>
        <v>0</v>
      </c>
      <c r="CC18" s="5">
        <f t="shared" si="122"/>
        <v>0</v>
      </c>
      <c r="CD18" s="5">
        <f t="shared" si="122"/>
        <v>0</v>
      </c>
      <c r="CE18" s="5">
        <f t="shared" si="122"/>
        <v>0</v>
      </c>
      <c r="CF18" s="5">
        <f t="shared" si="122"/>
        <v>0</v>
      </c>
      <c r="CG18" s="5">
        <f t="shared" si="122"/>
        <v>0</v>
      </c>
      <c r="CH18" s="5">
        <f t="shared" si="122"/>
        <v>0</v>
      </c>
      <c r="CI18" s="5">
        <f t="shared" si="122"/>
        <v>0</v>
      </c>
      <c r="CJ18" s="5">
        <f t="shared" si="122"/>
        <v>0</v>
      </c>
      <c r="CK18" s="5">
        <f t="shared" si="122"/>
        <v>0</v>
      </c>
      <c r="CL18" s="5">
        <f t="shared" si="122"/>
        <v>0</v>
      </c>
      <c r="CM18" s="5">
        <f t="shared" si="122"/>
        <v>0</v>
      </c>
      <c r="CN18" s="5">
        <f t="shared" si="122"/>
        <v>0</v>
      </c>
      <c r="CO18" s="5">
        <f t="shared" si="122"/>
        <v>0</v>
      </c>
      <c r="CP18" s="5">
        <f t="shared" si="122"/>
        <v>0</v>
      </c>
      <c r="CQ18" s="5">
        <f t="shared" si="122"/>
        <v>0</v>
      </c>
      <c r="CR18" s="5">
        <f t="shared" si="122"/>
        <v>0</v>
      </c>
      <c r="CS18" s="5">
        <f t="shared" si="122"/>
        <v>0</v>
      </c>
      <c r="CT18" s="5">
        <f t="shared" si="122"/>
        <v>0</v>
      </c>
      <c r="CU18" s="5">
        <f t="shared" si="122"/>
        <v>0</v>
      </c>
      <c r="CV18" s="5">
        <f t="shared" si="122"/>
        <v>0</v>
      </c>
      <c r="CW18" s="5">
        <f t="shared" si="122"/>
        <v>0</v>
      </c>
      <c r="CX18" s="5">
        <f t="shared" si="122"/>
        <v>0</v>
      </c>
      <c r="CY18" s="5">
        <f t="shared" si="122"/>
        <v>0</v>
      </c>
      <c r="CZ18" s="5">
        <f t="shared" si="122"/>
        <v>0</v>
      </c>
      <c r="DA18" s="5">
        <f t="shared" si="122"/>
        <v>0</v>
      </c>
      <c r="DB18" s="5">
        <f t="shared" si="122"/>
        <v>0</v>
      </c>
      <c r="DC18" s="5">
        <f t="shared" si="122"/>
        <v>0</v>
      </c>
      <c r="DD18" s="5">
        <f t="shared" si="122"/>
        <v>0</v>
      </c>
      <c r="DE18" s="5">
        <f t="shared" si="122"/>
        <v>0</v>
      </c>
      <c r="DF18" s="5">
        <f t="shared" si="122"/>
        <v>0</v>
      </c>
      <c r="DG18" s="5">
        <f t="shared" si="122"/>
        <v>0</v>
      </c>
      <c r="DH18" s="5">
        <f t="shared" si="122"/>
        <v>0</v>
      </c>
      <c r="DI18" s="5">
        <f t="shared" si="122"/>
        <v>0</v>
      </c>
      <c r="DJ18" s="5">
        <f t="shared" si="122"/>
        <v>0</v>
      </c>
      <c r="DK18" s="5">
        <f t="shared" si="122"/>
        <v>0</v>
      </c>
      <c r="DL18" s="5">
        <f t="shared" si="122"/>
        <v>0</v>
      </c>
      <c r="DM18" s="5">
        <f t="shared" si="122"/>
        <v>0</v>
      </c>
      <c r="DN18" s="5">
        <f t="shared" si="122"/>
        <v>0</v>
      </c>
      <c r="DO18" s="5">
        <f t="shared" si="122"/>
        <v>0</v>
      </c>
      <c r="DP18" s="5">
        <f t="shared" si="122"/>
        <v>0</v>
      </c>
      <c r="DQ18" s="5">
        <f t="shared" si="122"/>
        <v>0</v>
      </c>
      <c r="DR18" s="596">
        <f t="shared" si="122"/>
        <v>0</v>
      </c>
      <c r="DS18" s="596">
        <f t="shared" ref="DS18:DT18" si="123">DS19+DS20+DS21</f>
        <v>0</v>
      </c>
      <c r="DT18" s="596">
        <f t="shared" si="123"/>
        <v>0</v>
      </c>
      <c r="DU18" s="5">
        <f t="shared" si="122"/>
        <v>0</v>
      </c>
      <c r="DV18" s="5">
        <f t="shared" si="122"/>
        <v>0</v>
      </c>
      <c r="DW18" s="5">
        <f t="shared" si="122"/>
        <v>0</v>
      </c>
      <c r="DX18" s="5">
        <f t="shared" si="122"/>
        <v>0</v>
      </c>
      <c r="DY18" s="5">
        <f t="shared" si="122"/>
        <v>0</v>
      </c>
      <c r="DZ18" s="5">
        <f t="shared" si="122"/>
        <v>0</v>
      </c>
      <c r="EA18" s="5">
        <f t="shared" ref="EA18:GL18" si="124">EA19+EA20+EA21</f>
        <v>0</v>
      </c>
      <c r="EB18" s="5">
        <f t="shared" si="124"/>
        <v>0</v>
      </c>
      <c r="EC18" s="5">
        <f t="shared" si="124"/>
        <v>0</v>
      </c>
      <c r="ED18" s="5">
        <f t="shared" si="124"/>
        <v>0</v>
      </c>
      <c r="EE18" s="5">
        <f t="shared" si="124"/>
        <v>0</v>
      </c>
      <c r="EF18" s="5">
        <f t="shared" si="124"/>
        <v>0</v>
      </c>
      <c r="EG18" s="5">
        <f t="shared" si="124"/>
        <v>0</v>
      </c>
      <c r="EH18" s="5">
        <f t="shared" si="124"/>
        <v>0</v>
      </c>
      <c r="EI18" s="5">
        <f t="shared" si="124"/>
        <v>0</v>
      </c>
      <c r="EJ18" s="5">
        <f t="shared" si="124"/>
        <v>0</v>
      </c>
      <c r="EK18" s="5">
        <f t="shared" si="124"/>
        <v>0</v>
      </c>
      <c r="EL18" s="5">
        <f t="shared" si="124"/>
        <v>0</v>
      </c>
      <c r="EM18" s="5">
        <f t="shared" si="124"/>
        <v>0</v>
      </c>
      <c r="EN18" s="5">
        <f t="shared" si="124"/>
        <v>0</v>
      </c>
      <c r="EO18" s="5">
        <f t="shared" si="124"/>
        <v>0</v>
      </c>
      <c r="EP18" s="5">
        <f t="shared" si="124"/>
        <v>0</v>
      </c>
      <c r="EQ18" s="5">
        <f t="shared" si="124"/>
        <v>0</v>
      </c>
      <c r="ER18" s="5">
        <f t="shared" si="124"/>
        <v>0</v>
      </c>
      <c r="ES18" s="5">
        <f t="shared" si="124"/>
        <v>0</v>
      </c>
      <c r="ET18" s="5">
        <f t="shared" si="124"/>
        <v>0</v>
      </c>
      <c r="EU18" s="5">
        <f t="shared" si="124"/>
        <v>0</v>
      </c>
      <c r="EV18" s="596">
        <f t="shared" si="124"/>
        <v>0</v>
      </c>
      <c r="EW18" s="596">
        <f t="shared" ref="EW18:EX18" si="125">EW19+EW20+EW21</f>
        <v>0</v>
      </c>
      <c r="EX18" s="596">
        <f t="shared" si="125"/>
        <v>0</v>
      </c>
      <c r="EY18" s="5">
        <f t="shared" si="124"/>
        <v>0</v>
      </c>
      <c r="EZ18" s="5">
        <f t="shared" si="124"/>
        <v>0</v>
      </c>
      <c r="FA18" s="5">
        <f t="shared" si="124"/>
        <v>0</v>
      </c>
      <c r="FB18" s="5">
        <f t="shared" si="124"/>
        <v>0</v>
      </c>
      <c r="FC18" s="5">
        <f t="shared" si="124"/>
        <v>0</v>
      </c>
      <c r="FD18" s="5">
        <f t="shared" si="124"/>
        <v>0</v>
      </c>
      <c r="FE18" s="5">
        <f t="shared" si="124"/>
        <v>0</v>
      </c>
      <c r="FF18" s="5">
        <f t="shared" si="124"/>
        <v>0</v>
      </c>
      <c r="FG18" s="5">
        <f t="shared" si="124"/>
        <v>0</v>
      </c>
      <c r="FH18" s="5">
        <f t="shared" si="124"/>
        <v>0</v>
      </c>
      <c r="FI18" s="5">
        <f t="shared" si="124"/>
        <v>0</v>
      </c>
      <c r="FJ18" s="5">
        <f t="shared" si="124"/>
        <v>0</v>
      </c>
      <c r="FK18" s="5">
        <f t="shared" si="124"/>
        <v>0</v>
      </c>
      <c r="FL18" s="5">
        <f t="shared" si="124"/>
        <v>0</v>
      </c>
      <c r="FM18" s="5">
        <f t="shared" si="124"/>
        <v>0</v>
      </c>
      <c r="FN18" s="5">
        <f t="shared" si="124"/>
        <v>0</v>
      </c>
      <c r="FO18" s="5">
        <f t="shared" si="124"/>
        <v>0</v>
      </c>
      <c r="FP18" s="5">
        <f t="shared" si="124"/>
        <v>0</v>
      </c>
      <c r="FQ18" s="5">
        <f t="shared" si="124"/>
        <v>0</v>
      </c>
      <c r="FR18" s="5">
        <f t="shared" si="124"/>
        <v>0</v>
      </c>
      <c r="FS18" s="5">
        <f t="shared" si="124"/>
        <v>0</v>
      </c>
      <c r="FT18" s="5">
        <f t="shared" si="124"/>
        <v>0</v>
      </c>
      <c r="FU18" s="5">
        <f t="shared" si="124"/>
        <v>0</v>
      </c>
      <c r="FV18" s="5">
        <f t="shared" si="124"/>
        <v>0</v>
      </c>
      <c r="FW18" s="5">
        <f t="shared" si="124"/>
        <v>0</v>
      </c>
      <c r="FX18" s="5">
        <f t="shared" si="124"/>
        <v>0</v>
      </c>
      <c r="FY18" s="5">
        <f t="shared" si="124"/>
        <v>0</v>
      </c>
      <c r="FZ18" s="5">
        <f t="shared" si="124"/>
        <v>0</v>
      </c>
      <c r="GA18" s="5">
        <f t="shared" si="124"/>
        <v>0</v>
      </c>
      <c r="GB18" s="5">
        <f t="shared" si="124"/>
        <v>0</v>
      </c>
      <c r="GC18" s="5">
        <f t="shared" si="124"/>
        <v>0</v>
      </c>
      <c r="GD18" s="5">
        <f t="shared" si="124"/>
        <v>0</v>
      </c>
      <c r="GE18" s="5">
        <f t="shared" si="124"/>
        <v>0</v>
      </c>
      <c r="GF18" s="5">
        <f t="shared" si="124"/>
        <v>0</v>
      </c>
      <c r="GG18" s="5">
        <f t="shared" si="124"/>
        <v>0</v>
      </c>
      <c r="GH18" s="5">
        <f t="shared" si="124"/>
        <v>0</v>
      </c>
      <c r="GI18" s="5">
        <f t="shared" si="124"/>
        <v>0</v>
      </c>
      <c r="GJ18" s="5">
        <f t="shared" si="124"/>
        <v>0</v>
      </c>
      <c r="GK18" s="5">
        <f t="shared" si="124"/>
        <v>0</v>
      </c>
      <c r="GL18" s="596">
        <f t="shared" si="124"/>
        <v>0</v>
      </c>
      <c r="GM18" s="596">
        <f t="shared" ref="GM18:GN18" si="126">GM19+GM20+GM21</f>
        <v>0</v>
      </c>
      <c r="GN18" s="596">
        <f t="shared" si="126"/>
        <v>0</v>
      </c>
      <c r="GO18" s="5">
        <f t="shared" ref="GO18:HA18" si="127">GO19+GO20+GO21</f>
        <v>0</v>
      </c>
      <c r="GP18" s="5">
        <f t="shared" si="127"/>
        <v>0</v>
      </c>
      <c r="GQ18" s="5">
        <f t="shared" si="127"/>
        <v>0</v>
      </c>
      <c r="GR18" s="5">
        <f t="shared" si="127"/>
        <v>0</v>
      </c>
      <c r="GS18" s="5">
        <f t="shared" si="127"/>
        <v>0</v>
      </c>
      <c r="GT18" s="5">
        <f t="shared" si="127"/>
        <v>0</v>
      </c>
      <c r="GU18" s="5">
        <f t="shared" si="127"/>
        <v>0</v>
      </c>
      <c r="GV18" s="5">
        <f t="shared" si="127"/>
        <v>0</v>
      </c>
      <c r="GW18" s="5">
        <f t="shared" si="127"/>
        <v>0</v>
      </c>
      <c r="GX18" s="5">
        <f t="shared" si="127"/>
        <v>0</v>
      </c>
      <c r="GY18" s="5">
        <f t="shared" ref="GY18" si="128">GY19+GY20+GY21</f>
        <v>0</v>
      </c>
      <c r="GZ18" s="5">
        <f t="shared" ref="GZ18" si="129">GZ19+GZ20+GZ21</f>
        <v>0</v>
      </c>
      <c r="HA18" s="596">
        <f t="shared" si="127"/>
        <v>0</v>
      </c>
      <c r="HB18" s="596">
        <f t="shared" ref="HB18" si="130">HB19+HB20+HB21</f>
        <v>0</v>
      </c>
      <c r="HC18" s="635">
        <f t="shared" ref="HC18" si="131">HC19+HC20+HC21</f>
        <v>0</v>
      </c>
    </row>
    <row r="19" spans="1:211" x14ac:dyDescent="0.2">
      <c r="A19" s="112" t="s">
        <v>387</v>
      </c>
      <c r="B19" s="6"/>
      <c r="C19" s="6"/>
      <c r="D19" s="6"/>
      <c r="E19" s="6"/>
      <c r="F19" s="6"/>
      <c r="G19" s="6"/>
      <c r="H19" s="6"/>
      <c r="I19" s="6"/>
      <c r="J19" s="6"/>
      <c r="K19" s="6"/>
      <c r="L19" s="6"/>
      <c r="M19" s="6"/>
      <c r="N19" s="6"/>
      <c r="O19" s="6"/>
      <c r="P19" s="6"/>
      <c r="Q19" s="6"/>
      <c r="R19" s="6"/>
      <c r="S19" s="6"/>
      <c r="T19" s="6"/>
      <c r="U19" s="6"/>
      <c r="V19" s="6"/>
      <c r="W19" s="6"/>
      <c r="X19" s="6"/>
      <c r="Y19" s="6"/>
      <c r="Z19" s="6">
        <f>SUM([1]Önkormányzat!$AW$183)</f>
        <v>0</v>
      </c>
      <c r="AA19" s="6"/>
      <c r="AB19" s="6">
        <f t="shared" si="38"/>
        <v>0</v>
      </c>
      <c r="AC19" s="6"/>
      <c r="AD19" s="6"/>
      <c r="AE19" s="6">
        <f t="shared" si="39"/>
        <v>0</v>
      </c>
      <c r="AF19" s="6"/>
      <c r="AG19" s="6"/>
      <c r="AH19" s="6">
        <f t="shared" si="40"/>
        <v>0</v>
      </c>
      <c r="AI19" s="6"/>
      <c r="AJ19" s="6"/>
      <c r="AK19" s="6">
        <f t="shared" si="41"/>
        <v>0</v>
      </c>
      <c r="AL19" s="6"/>
      <c r="AM19" s="6"/>
      <c r="AN19" s="6">
        <f t="shared" si="42"/>
        <v>0</v>
      </c>
      <c r="AO19" s="6"/>
      <c r="AP19" s="6"/>
      <c r="AQ19" s="6">
        <f t="shared" si="43"/>
        <v>0</v>
      </c>
      <c r="AR19" s="6"/>
      <c r="AS19" s="6"/>
      <c r="AT19" s="6">
        <f t="shared" si="44"/>
        <v>0</v>
      </c>
      <c r="AU19" s="6"/>
      <c r="AV19" s="6"/>
      <c r="AW19" s="6">
        <f t="shared" si="45"/>
        <v>0</v>
      </c>
      <c r="AX19" s="6"/>
      <c r="AY19" s="6"/>
      <c r="AZ19" s="6">
        <f t="shared" si="46"/>
        <v>0</v>
      </c>
      <c r="BA19" s="6"/>
      <c r="BB19" s="6"/>
      <c r="BC19" s="6">
        <f t="shared" si="47"/>
        <v>0</v>
      </c>
      <c r="BD19" s="6"/>
      <c r="BE19" s="6"/>
      <c r="BF19" s="6">
        <f t="shared" si="48"/>
        <v>0</v>
      </c>
      <c r="BG19" s="6"/>
      <c r="BH19" s="6"/>
      <c r="BI19" s="6">
        <f t="shared" si="49"/>
        <v>0</v>
      </c>
      <c r="BJ19" s="6"/>
      <c r="BK19" s="6"/>
      <c r="BL19" s="6">
        <f t="shared" si="50"/>
        <v>0</v>
      </c>
      <c r="BM19" s="6"/>
      <c r="BN19" s="6"/>
      <c r="BO19" s="6">
        <f t="shared" si="51"/>
        <v>0</v>
      </c>
      <c r="BP19" s="6"/>
      <c r="BQ19" s="6"/>
      <c r="BR19" s="6">
        <f t="shared" si="52"/>
        <v>0</v>
      </c>
      <c r="BS19" s="6"/>
      <c r="BT19" s="6"/>
      <c r="BU19" s="6">
        <f t="shared" si="53"/>
        <v>0</v>
      </c>
      <c r="BV19" s="6"/>
      <c r="BW19" s="6"/>
      <c r="BX19" s="6">
        <f t="shared" si="54"/>
        <v>0</v>
      </c>
      <c r="BY19" s="6"/>
      <c r="BZ19" s="6"/>
      <c r="CA19" s="6">
        <f t="shared" si="55"/>
        <v>0</v>
      </c>
      <c r="CB19" s="6"/>
      <c r="CC19" s="6"/>
      <c r="CD19" s="6">
        <f t="shared" si="56"/>
        <v>0</v>
      </c>
      <c r="CE19" s="6"/>
      <c r="CF19" s="6"/>
      <c r="CG19" s="6">
        <f t="shared" si="57"/>
        <v>0</v>
      </c>
      <c r="CH19" s="6"/>
      <c r="CI19" s="6"/>
      <c r="CJ19" s="6">
        <f t="shared" si="58"/>
        <v>0</v>
      </c>
      <c r="CK19" s="6"/>
      <c r="CL19" s="6"/>
      <c r="CM19" s="6">
        <f t="shared" si="59"/>
        <v>0</v>
      </c>
      <c r="CN19" s="6"/>
      <c r="CO19" s="6"/>
      <c r="CP19" s="6">
        <f t="shared" si="60"/>
        <v>0</v>
      </c>
      <c r="CQ19" s="6"/>
      <c r="CR19" s="6"/>
      <c r="CS19" s="6">
        <f t="shared" si="61"/>
        <v>0</v>
      </c>
      <c r="CT19" s="6"/>
      <c r="CU19" s="6"/>
      <c r="CV19" s="6">
        <f t="shared" si="62"/>
        <v>0</v>
      </c>
      <c r="CW19" s="6"/>
      <c r="CX19" s="6"/>
      <c r="CY19" s="6">
        <f t="shared" si="63"/>
        <v>0</v>
      </c>
      <c r="CZ19" s="6"/>
      <c r="DA19" s="6"/>
      <c r="DB19" s="6">
        <f t="shared" si="64"/>
        <v>0</v>
      </c>
      <c r="DC19" s="6"/>
      <c r="DD19" s="6"/>
      <c r="DE19" s="6">
        <f t="shared" si="65"/>
        <v>0</v>
      </c>
      <c r="DF19" s="6"/>
      <c r="DG19" s="6"/>
      <c r="DH19" s="6">
        <f t="shared" si="66"/>
        <v>0</v>
      </c>
      <c r="DI19" s="6"/>
      <c r="DJ19" s="6"/>
      <c r="DK19" s="6">
        <f t="shared" si="67"/>
        <v>0</v>
      </c>
      <c r="DL19" s="6"/>
      <c r="DM19" s="6"/>
      <c r="DN19" s="6">
        <f t="shared" si="68"/>
        <v>0</v>
      </c>
      <c r="DO19" s="6"/>
      <c r="DP19" s="6"/>
      <c r="DQ19" s="6">
        <f t="shared" si="69"/>
        <v>0</v>
      </c>
      <c r="DR19" s="595">
        <f t="shared" si="70"/>
        <v>0</v>
      </c>
      <c r="DS19" s="595">
        <f t="shared" ref="DS19:DS20" si="132">SUM(C19+F19+I19+L19+O19+R19+U19+X19+AA19+AD19+AG19+AJ19+AM19+AP19+AS19+AV19+AY19+BB19+BE19+BH19+BK19+BN19+BQ19+BT19+BW19+BZ19+CC19+CF19+CI19+CL19+CO19+CR19+CU19+CX19+DA19+DD19+DG19+DJ19+DM19+DP19)</f>
        <v>0</v>
      </c>
      <c r="DT19" s="595">
        <f t="shared" ref="DT19:DT20" si="133">SUM(D19+G19+J19+M19+P19+S19+V19+Y19+AB19+AE19+AH19+AK19+AN19+AQ19+AT19+AW19+AZ19+BC19+BF19+BI19+BL19+BO19+BR19+BU19+BX19+CA19+CD19+CG19+CJ19+CM19+CP19+CS19+CV19+CY19+DB19+DE19+DH19+DK19+DN19+DQ19)</f>
        <v>0</v>
      </c>
      <c r="DU19" s="6">
        <f>SUM([1]Hivatal!$E$232)</f>
        <v>0</v>
      </c>
      <c r="DV19" s="6"/>
      <c r="DW19" s="6">
        <f t="shared" si="71"/>
        <v>0</v>
      </c>
      <c r="DX19" s="6">
        <f>SUM([1]Hivatal!$J$232)</f>
        <v>0</v>
      </c>
      <c r="DY19" s="6"/>
      <c r="DZ19" s="6">
        <f t="shared" si="72"/>
        <v>0</v>
      </c>
      <c r="EA19" s="6">
        <f>SUM([1]Hivatal!$O$232)</f>
        <v>0</v>
      </c>
      <c r="EB19" s="6"/>
      <c r="EC19" s="6">
        <f t="shared" si="73"/>
        <v>0</v>
      </c>
      <c r="ED19" s="6">
        <f>SUM([1]Hivatal!$X$232)</f>
        <v>0</v>
      </c>
      <c r="EE19" s="6"/>
      <c r="EF19" s="6">
        <f t="shared" si="74"/>
        <v>0</v>
      </c>
      <c r="EG19" s="6">
        <f>SUM([1]Hivatal!$AB$232)</f>
        <v>0</v>
      </c>
      <c r="EH19" s="6"/>
      <c r="EI19" s="6">
        <f t="shared" si="75"/>
        <v>0</v>
      </c>
      <c r="EJ19" s="6"/>
      <c r="EK19" s="6"/>
      <c r="EL19" s="6">
        <f t="shared" si="76"/>
        <v>0</v>
      </c>
      <c r="EM19" s="6"/>
      <c r="EN19" s="6"/>
      <c r="EO19" s="6">
        <f t="shared" si="77"/>
        <v>0</v>
      </c>
      <c r="EP19" s="6">
        <f>SUM([1]Hivatal!$AT$232)</f>
        <v>0</v>
      </c>
      <c r="EQ19" s="6"/>
      <c r="ER19" s="6">
        <f t="shared" si="78"/>
        <v>0</v>
      </c>
      <c r="ES19" s="6"/>
      <c r="ET19" s="6"/>
      <c r="EU19" s="6">
        <f t="shared" si="79"/>
        <v>0</v>
      </c>
      <c r="EV19" s="595">
        <f t="shared" si="80"/>
        <v>0</v>
      </c>
      <c r="EW19" s="595">
        <f t="shared" ref="EW19:EW20" si="134">SUM(DV19+DY19+EB19+EE19+EH19+EK19+EN19+EQ19+ET19)</f>
        <v>0</v>
      </c>
      <c r="EX19" s="595">
        <f t="shared" ref="EX19:EX20" si="135">SUM(DW19+DZ19+EC19+EF19+EI19+EL19+EO19+ER19+EU19)</f>
        <v>0</v>
      </c>
      <c r="EY19" s="6"/>
      <c r="EZ19" s="6"/>
      <c r="FA19" s="6">
        <f t="shared" si="81"/>
        <v>0</v>
      </c>
      <c r="FB19" s="6"/>
      <c r="FC19" s="6"/>
      <c r="FD19" s="6">
        <f t="shared" si="82"/>
        <v>0</v>
      </c>
      <c r="FE19" s="6"/>
      <c r="FF19" s="6"/>
      <c r="FG19" s="6">
        <f t="shared" si="83"/>
        <v>0</v>
      </c>
      <c r="FH19" s="6"/>
      <c r="FI19" s="6"/>
      <c r="FJ19" s="6">
        <f t="shared" si="84"/>
        <v>0</v>
      </c>
      <c r="FK19" s="6"/>
      <c r="FL19" s="6"/>
      <c r="FM19" s="6">
        <f t="shared" si="85"/>
        <v>0</v>
      </c>
      <c r="FN19" s="6"/>
      <c r="FO19" s="6"/>
      <c r="FP19" s="6">
        <f t="shared" si="86"/>
        <v>0</v>
      </c>
      <c r="FQ19" s="6"/>
      <c r="FR19" s="6"/>
      <c r="FS19" s="6">
        <f t="shared" si="87"/>
        <v>0</v>
      </c>
      <c r="FT19" s="6"/>
      <c r="FU19" s="6"/>
      <c r="FV19" s="6">
        <f t="shared" si="88"/>
        <v>0</v>
      </c>
      <c r="FW19" s="6"/>
      <c r="FX19" s="6"/>
      <c r="FY19" s="6">
        <f t="shared" si="89"/>
        <v>0</v>
      </c>
      <c r="FZ19" s="6"/>
      <c r="GA19" s="6"/>
      <c r="GB19" s="6">
        <f t="shared" si="90"/>
        <v>0</v>
      </c>
      <c r="GC19" s="6"/>
      <c r="GD19" s="6"/>
      <c r="GE19" s="6">
        <f t="shared" si="91"/>
        <v>0</v>
      </c>
      <c r="GF19" s="6"/>
      <c r="GG19" s="6"/>
      <c r="GH19" s="6">
        <f t="shared" si="92"/>
        <v>0</v>
      </c>
      <c r="GI19" s="6"/>
      <c r="GJ19" s="6"/>
      <c r="GK19" s="6">
        <f t="shared" si="93"/>
        <v>0</v>
      </c>
      <c r="GL19" s="595">
        <f t="shared" si="94"/>
        <v>0</v>
      </c>
      <c r="GM19" s="595">
        <f t="shared" ref="GM19:GM20" si="136">SUM(EZ19+FC19+FF19+FI19+FL19+FO19+FR19+FU19+FX19+GA19+GD19+GG19+GJ19)</f>
        <v>0</v>
      </c>
      <c r="GN19" s="595">
        <f t="shared" ref="GN19:GN20" si="137">SUM(FA19+FD19+FG19+FJ19+FM19+FP19+FS19+FV19+FY19+GB19+GE19+GH19+GK19)</f>
        <v>0</v>
      </c>
      <c r="GO19" s="7"/>
      <c r="GP19" s="7"/>
      <c r="GQ19" s="6">
        <f t="shared" si="95"/>
        <v>0</v>
      </c>
      <c r="GR19" s="7"/>
      <c r="GS19" s="7"/>
      <c r="GT19" s="6">
        <f t="shared" si="96"/>
        <v>0</v>
      </c>
      <c r="GU19" s="7"/>
      <c r="GV19" s="7"/>
      <c r="GW19" s="6">
        <f t="shared" si="97"/>
        <v>0</v>
      </c>
      <c r="GX19" s="10">
        <f t="shared" si="98"/>
        <v>0</v>
      </c>
      <c r="GY19" s="10">
        <f t="shared" ref="GY19:GY20" si="138">GM19+GP19+GS19+GV19</f>
        <v>0</v>
      </c>
      <c r="GZ19" s="10">
        <f t="shared" ref="GZ19:GZ20" si="139">GN19+GQ19+GT19+GW19</f>
        <v>0</v>
      </c>
      <c r="HA19" s="596">
        <f t="shared" si="99"/>
        <v>0</v>
      </c>
      <c r="HB19" s="596">
        <f t="shared" ref="HB19:HB20" si="140">DS19+EW19+GY19</f>
        <v>0</v>
      </c>
      <c r="HC19" s="635">
        <f t="shared" ref="HC19:HC20" si="141">DT19+EX19+GZ19</f>
        <v>0</v>
      </c>
    </row>
    <row r="20" spans="1:211" x14ac:dyDescent="0.2">
      <c r="A20" s="112" t="s">
        <v>388</v>
      </c>
      <c r="B20" s="6"/>
      <c r="C20" s="6"/>
      <c r="D20" s="6"/>
      <c r="E20" s="6"/>
      <c r="F20" s="6"/>
      <c r="G20" s="6"/>
      <c r="H20" s="6"/>
      <c r="I20" s="6"/>
      <c r="J20" s="6"/>
      <c r="K20" s="6"/>
      <c r="L20" s="6"/>
      <c r="M20" s="6"/>
      <c r="N20" s="6"/>
      <c r="O20" s="6"/>
      <c r="P20" s="6"/>
      <c r="Q20" s="6"/>
      <c r="R20" s="6"/>
      <c r="S20" s="6"/>
      <c r="T20" s="6"/>
      <c r="U20" s="6"/>
      <c r="V20" s="6"/>
      <c r="W20" s="6"/>
      <c r="X20" s="6"/>
      <c r="Y20" s="6"/>
      <c r="Z20" s="6">
        <f>SUM([1]Önkormányzat!$AW$202)</f>
        <v>0</v>
      </c>
      <c r="AA20" s="6"/>
      <c r="AB20" s="6">
        <f t="shared" si="38"/>
        <v>0</v>
      </c>
      <c r="AC20" s="6"/>
      <c r="AD20" s="6"/>
      <c r="AE20" s="6">
        <f t="shared" si="39"/>
        <v>0</v>
      </c>
      <c r="AF20" s="6"/>
      <c r="AG20" s="6"/>
      <c r="AH20" s="6">
        <f t="shared" si="40"/>
        <v>0</v>
      </c>
      <c r="AI20" s="6"/>
      <c r="AJ20" s="6"/>
      <c r="AK20" s="6">
        <f t="shared" si="41"/>
        <v>0</v>
      </c>
      <c r="AL20" s="6"/>
      <c r="AM20" s="6"/>
      <c r="AN20" s="6">
        <f t="shared" si="42"/>
        <v>0</v>
      </c>
      <c r="AO20" s="6"/>
      <c r="AP20" s="6"/>
      <c r="AQ20" s="6">
        <f t="shared" si="43"/>
        <v>0</v>
      </c>
      <c r="AR20" s="6"/>
      <c r="AS20" s="6"/>
      <c r="AT20" s="6">
        <f t="shared" si="44"/>
        <v>0</v>
      </c>
      <c r="AU20" s="6"/>
      <c r="AV20" s="6"/>
      <c r="AW20" s="6">
        <f t="shared" si="45"/>
        <v>0</v>
      </c>
      <c r="AX20" s="6"/>
      <c r="AY20" s="6"/>
      <c r="AZ20" s="6">
        <f t="shared" si="46"/>
        <v>0</v>
      </c>
      <c r="BA20" s="6"/>
      <c r="BB20" s="6"/>
      <c r="BC20" s="6">
        <f t="shared" si="47"/>
        <v>0</v>
      </c>
      <c r="BD20" s="6"/>
      <c r="BE20" s="6"/>
      <c r="BF20" s="6">
        <f t="shared" si="48"/>
        <v>0</v>
      </c>
      <c r="BG20" s="6"/>
      <c r="BH20" s="6"/>
      <c r="BI20" s="6">
        <f t="shared" si="49"/>
        <v>0</v>
      </c>
      <c r="BJ20" s="6"/>
      <c r="BK20" s="6"/>
      <c r="BL20" s="6">
        <f t="shared" si="50"/>
        <v>0</v>
      </c>
      <c r="BM20" s="6"/>
      <c r="BN20" s="6"/>
      <c r="BO20" s="6">
        <f t="shared" si="51"/>
        <v>0</v>
      </c>
      <c r="BP20" s="6"/>
      <c r="BQ20" s="6"/>
      <c r="BR20" s="6">
        <f t="shared" si="52"/>
        <v>0</v>
      </c>
      <c r="BS20" s="6"/>
      <c r="BT20" s="6"/>
      <c r="BU20" s="6">
        <f t="shared" si="53"/>
        <v>0</v>
      </c>
      <c r="BV20" s="6"/>
      <c r="BW20" s="6"/>
      <c r="BX20" s="6">
        <f t="shared" si="54"/>
        <v>0</v>
      </c>
      <c r="BY20" s="6"/>
      <c r="BZ20" s="6"/>
      <c r="CA20" s="6">
        <f t="shared" si="55"/>
        <v>0</v>
      </c>
      <c r="CB20" s="6"/>
      <c r="CC20" s="6"/>
      <c r="CD20" s="6">
        <f t="shared" si="56"/>
        <v>0</v>
      </c>
      <c r="CE20" s="6"/>
      <c r="CF20" s="6"/>
      <c r="CG20" s="6">
        <f t="shared" si="57"/>
        <v>0</v>
      </c>
      <c r="CH20" s="6"/>
      <c r="CI20" s="6"/>
      <c r="CJ20" s="6">
        <f t="shared" si="58"/>
        <v>0</v>
      </c>
      <c r="CK20" s="6"/>
      <c r="CL20" s="6"/>
      <c r="CM20" s="6">
        <f t="shared" si="59"/>
        <v>0</v>
      </c>
      <c r="CN20" s="6"/>
      <c r="CO20" s="6"/>
      <c r="CP20" s="6">
        <f t="shared" si="60"/>
        <v>0</v>
      </c>
      <c r="CQ20" s="6"/>
      <c r="CR20" s="6"/>
      <c r="CS20" s="6">
        <f t="shared" si="61"/>
        <v>0</v>
      </c>
      <c r="CT20" s="6"/>
      <c r="CU20" s="6"/>
      <c r="CV20" s="6">
        <f t="shared" si="62"/>
        <v>0</v>
      </c>
      <c r="CW20" s="6"/>
      <c r="CX20" s="6"/>
      <c r="CY20" s="6">
        <f t="shared" si="63"/>
        <v>0</v>
      </c>
      <c r="CZ20" s="6"/>
      <c r="DA20" s="6"/>
      <c r="DB20" s="6">
        <f t="shared" si="64"/>
        <v>0</v>
      </c>
      <c r="DC20" s="6"/>
      <c r="DD20" s="6"/>
      <c r="DE20" s="6">
        <f t="shared" si="65"/>
        <v>0</v>
      </c>
      <c r="DF20" s="6"/>
      <c r="DG20" s="6"/>
      <c r="DH20" s="6">
        <f t="shared" si="66"/>
        <v>0</v>
      </c>
      <c r="DI20" s="6"/>
      <c r="DJ20" s="6"/>
      <c r="DK20" s="6">
        <f t="shared" si="67"/>
        <v>0</v>
      </c>
      <c r="DL20" s="6"/>
      <c r="DM20" s="6"/>
      <c r="DN20" s="6">
        <f t="shared" si="68"/>
        <v>0</v>
      </c>
      <c r="DO20" s="6"/>
      <c r="DP20" s="6"/>
      <c r="DQ20" s="6">
        <f t="shared" si="69"/>
        <v>0</v>
      </c>
      <c r="DR20" s="595">
        <f t="shared" si="70"/>
        <v>0</v>
      </c>
      <c r="DS20" s="595">
        <f t="shared" si="132"/>
        <v>0</v>
      </c>
      <c r="DT20" s="595">
        <f t="shared" si="133"/>
        <v>0</v>
      </c>
      <c r="DU20" s="6">
        <f>SUM([1]Hivatal!$E$239)</f>
        <v>0</v>
      </c>
      <c r="DV20" s="6"/>
      <c r="DW20" s="6">
        <f t="shared" si="71"/>
        <v>0</v>
      </c>
      <c r="DX20" s="6">
        <f>SUM([1]Hivatal!$J$239)</f>
        <v>0</v>
      </c>
      <c r="DY20" s="6"/>
      <c r="DZ20" s="6">
        <f t="shared" si="72"/>
        <v>0</v>
      </c>
      <c r="EA20" s="6">
        <f>SUM([1]Hivatal!$O$239)</f>
        <v>0</v>
      </c>
      <c r="EB20" s="6"/>
      <c r="EC20" s="6">
        <f t="shared" si="73"/>
        <v>0</v>
      </c>
      <c r="ED20" s="6">
        <f>SUM([1]Hivatal!$X$239)</f>
        <v>0</v>
      </c>
      <c r="EE20" s="6"/>
      <c r="EF20" s="6">
        <f t="shared" si="74"/>
        <v>0</v>
      </c>
      <c r="EG20" s="6">
        <f>SUM([1]Hivatal!$AB$239)</f>
        <v>0</v>
      </c>
      <c r="EH20" s="6"/>
      <c r="EI20" s="6">
        <f t="shared" si="75"/>
        <v>0</v>
      </c>
      <c r="EJ20" s="6"/>
      <c r="EK20" s="6"/>
      <c r="EL20" s="6">
        <f t="shared" si="76"/>
        <v>0</v>
      </c>
      <c r="EM20" s="6"/>
      <c r="EN20" s="6"/>
      <c r="EO20" s="6">
        <f t="shared" si="77"/>
        <v>0</v>
      </c>
      <c r="EP20" s="6">
        <f>SUM([1]Hivatal!$AT$239)</f>
        <v>0</v>
      </c>
      <c r="EQ20" s="6"/>
      <c r="ER20" s="6">
        <f t="shared" si="78"/>
        <v>0</v>
      </c>
      <c r="ES20" s="6"/>
      <c r="ET20" s="6"/>
      <c r="EU20" s="6">
        <f t="shared" si="79"/>
        <v>0</v>
      </c>
      <c r="EV20" s="595">
        <f t="shared" si="80"/>
        <v>0</v>
      </c>
      <c r="EW20" s="595">
        <f t="shared" si="134"/>
        <v>0</v>
      </c>
      <c r="EX20" s="595">
        <f t="shared" si="135"/>
        <v>0</v>
      </c>
      <c r="EY20" s="6"/>
      <c r="EZ20" s="6"/>
      <c r="FA20" s="6">
        <f t="shared" si="81"/>
        <v>0</v>
      </c>
      <c r="FB20" s="6"/>
      <c r="FC20" s="6"/>
      <c r="FD20" s="6">
        <f t="shared" si="82"/>
        <v>0</v>
      </c>
      <c r="FE20" s="6"/>
      <c r="FF20" s="6"/>
      <c r="FG20" s="6">
        <f t="shared" si="83"/>
        <v>0</v>
      </c>
      <c r="FH20" s="6"/>
      <c r="FI20" s="6"/>
      <c r="FJ20" s="6">
        <f t="shared" si="84"/>
        <v>0</v>
      </c>
      <c r="FK20" s="6"/>
      <c r="FL20" s="6"/>
      <c r="FM20" s="6">
        <f t="shared" si="85"/>
        <v>0</v>
      </c>
      <c r="FN20" s="6"/>
      <c r="FO20" s="6"/>
      <c r="FP20" s="6">
        <f t="shared" si="86"/>
        <v>0</v>
      </c>
      <c r="FQ20" s="6"/>
      <c r="FR20" s="6"/>
      <c r="FS20" s="6">
        <f t="shared" si="87"/>
        <v>0</v>
      </c>
      <c r="FT20" s="6"/>
      <c r="FU20" s="6"/>
      <c r="FV20" s="6">
        <f t="shared" si="88"/>
        <v>0</v>
      </c>
      <c r="FW20" s="6"/>
      <c r="FX20" s="6"/>
      <c r="FY20" s="6">
        <f t="shared" si="89"/>
        <v>0</v>
      </c>
      <c r="FZ20" s="6"/>
      <c r="GA20" s="6"/>
      <c r="GB20" s="6">
        <f t="shared" si="90"/>
        <v>0</v>
      </c>
      <c r="GC20" s="6"/>
      <c r="GD20" s="6"/>
      <c r="GE20" s="6">
        <f t="shared" si="91"/>
        <v>0</v>
      </c>
      <c r="GF20" s="6"/>
      <c r="GG20" s="6"/>
      <c r="GH20" s="6">
        <f t="shared" si="92"/>
        <v>0</v>
      </c>
      <c r="GI20" s="6"/>
      <c r="GJ20" s="6"/>
      <c r="GK20" s="6">
        <f t="shared" si="93"/>
        <v>0</v>
      </c>
      <c r="GL20" s="595">
        <f t="shared" si="94"/>
        <v>0</v>
      </c>
      <c r="GM20" s="595">
        <f t="shared" si="136"/>
        <v>0</v>
      </c>
      <c r="GN20" s="595">
        <f t="shared" si="137"/>
        <v>0</v>
      </c>
      <c r="GO20" s="7"/>
      <c r="GP20" s="7"/>
      <c r="GQ20" s="6">
        <f t="shared" si="95"/>
        <v>0</v>
      </c>
      <c r="GR20" s="7"/>
      <c r="GS20" s="7"/>
      <c r="GT20" s="6">
        <f t="shared" si="96"/>
        <v>0</v>
      </c>
      <c r="GU20" s="7"/>
      <c r="GV20" s="7"/>
      <c r="GW20" s="6">
        <f t="shared" si="97"/>
        <v>0</v>
      </c>
      <c r="GX20" s="10">
        <f t="shared" si="98"/>
        <v>0</v>
      </c>
      <c r="GY20" s="10">
        <f t="shared" si="138"/>
        <v>0</v>
      </c>
      <c r="GZ20" s="10">
        <f t="shared" si="139"/>
        <v>0</v>
      </c>
      <c r="HA20" s="596">
        <f t="shared" si="99"/>
        <v>0</v>
      </c>
      <c r="HB20" s="596">
        <f t="shared" si="140"/>
        <v>0</v>
      </c>
      <c r="HC20" s="635">
        <f t="shared" si="141"/>
        <v>0</v>
      </c>
    </row>
    <row r="21" spans="1:211" s="12" customFormat="1" x14ac:dyDescent="0.2">
      <c r="A21" s="114" t="s">
        <v>389</v>
      </c>
      <c r="B21" s="5">
        <f>B22+B23+B24+B25</f>
        <v>0</v>
      </c>
      <c r="C21" s="5">
        <f t="shared" ref="C21:BO21" si="142">C22+C23+C24+C25</f>
        <v>0</v>
      </c>
      <c r="D21" s="5">
        <f t="shared" si="142"/>
        <v>0</v>
      </c>
      <c r="E21" s="5">
        <f t="shared" si="142"/>
        <v>0</v>
      </c>
      <c r="F21" s="5">
        <f t="shared" si="142"/>
        <v>0</v>
      </c>
      <c r="G21" s="5">
        <f t="shared" si="142"/>
        <v>0</v>
      </c>
      <c r="H21" s="5">
        <f t="shared" si="142"/>
        <v>0</v>
      </c>
      <c r="I21" s="5">
        <f t="shared" si="142"/>
        <v>0</v>
      </c>
      <c r="J21" s="5">
        <f t="shared" si="142"/>
        <v>0</v>
      </c>
      <c r="K21" s="5">
        <f t="shared" si="142"/>
        <v>0</v>
      </c>
      <c r="L21" s="5">
        <f t="shared" si="142"/>
        <v>0</v>
      </c>
      <c r="M21" s="5">
        <f t="shared" si="142"/>
        <v>0</v>
      </c>
      <c r="N21" s="5">
        <f t="shared" si="142"/>
        <v>0</v>
      </c>
      <c r="O21" s="5">
        <f t="shared" si="142"/>
        <v>0</v>
      </c>
      <c r="P21" s="5">
        <f t="shared" si="142"/>
        <v>0</v>
      </c>
      <c r="Q21" s="5">
        <f t="shared" si="142"/>
        <v>0</v>
      </c>
      <c r="R21" s="5">
        <f t="shared" si="142"/>
        <v>0</v>
      </c>
      <c r="S21" s="5">
        <f t="shared" si="142"/>
        <v>0</v>
      </c>
      <c r="T21" s="5">
        <f t="shared" si="142"/>
        <v>0</v>
      </c>
      <c r="U21" s="5">
        <f t="shared" si="142"/>
        <v>0</v>
      </c>
      <c r="V21" s="5">
        <f t="shared" si="142"/>
        <v>0</v>
      </c>
      <c r="W21" s="5">
        <f t="shared" si="142"/>
        <v>0</v>
      </c>
      <c r="X21" s="5">
        <f t="shared" si="142"/>
        <v>0</v>
      </c>
      <c r="Y21" s="5">
        <f t="shared" si="142"/>
        <v>0</v>
      </c>
      <c r="Z21" s="5">
        <f t="shared" si="142"/>
        <v>0</v>
      </c>
      <c r="AA21" s="5">
        <f t="shared" si="142"/>
        <v>0</v>
      </c>
      <c r="AB21" s="5">
        <f t="shared" si="142"/>
        <v>0</v>
      </c>
      <c r="AC21" s="5">
        <f t="shared" si="142"/>
        <v>0</v>
      </c>
      <c r="AD21" s="5">
        <f t="shared" si="142"/>
        <v>0</v>
      </c>
      <c r="AE21" s="5">
        <f t="shared" si="142"/>
        <v>0</v>
      </c>
      <c r="AF21" s="5">
        <f t="shared" si="142"/>
        <v>0</v>
      </c>
      <c r="AG21" s="5">
        <f t="shared" si="142"/>
        <v>0</v>
      </c>
      <c r="AH21" s="5">
        <f t="shared" si="142"/>
        <v>0</v>
      </c>
      <c r="AI21" s="5">
        <f t="shared" si="142"/>
        <v>0</v>
      </c>
      <c r="AJ21" s="5">
        <f t="shared" si="142"/>
        <v>0</v>
      </c>
      <c r="AK21" s="5">
        <f t="shared" si="142"/>
        <v>0</v>
      </c>
      <c r="AL21" s="5">
        <f t="shared" si="142"/>
        <v>0</v>
      </c>
      <c r="AM21" s="5">
        <f t="shared" si="142"/>
        <v>0</v>
      </c>
      <c r="AN21" s="5">
        <f t="shared" si="142"/>
        <v>0</v>
      </c>
      <c r="AO21" s="5">
        <f t="shared" si="142"/>
        <v>0</v>
      </c>
      <c r="AP21" s="5">
        <f t="shared" si="142"/>
        <v>0</v>
      </c>
      <c r="AQ21" s="5">
        <f t="shared" si="142"/>
        <v>0</v>
      </c>
      <c r="AR21" s="5">
        <f t="shared" si="142"/>
        <v>0</v>
      </c>
      <c r="AS21" s="5">
        <f t="shared" si="142"/>
        <v>0</v>
      </c>
      <c r="AT21" s="5">
        <f t="shared" si="142"/>
        <v>0</v>
      </c>
      <c r="AU21" s="5">
        <f t="shared" si="142"/>
        <v>0</v>
      </c>
      <c r="AV21" s="5">
        <f t="shared" si="142"/>
        <v>0</v>
      </c>
      <c r="AW21" s="5">
        <f t="shared" si="142"/>
        <v>0</v>
      </c>
      <c r="AX21" s="5">
        <f t="shared" si="142"/>
        <v>0</v>
      </c>
      <c r="AY21" s="5">
        <f t="shared" si="142"/>
        <v>0</v>
      </c>
      <c r="AZ21" s="5">
        <f t="shared" si="142"/>
        <v>0</v>
      </c>
      <c r="BA21" s="5">
        <f t="shared" si="142"/>
        <v>0</v>
      </c>
      <c r="BB21" s="5">
        <f t="shared" si="142"/>
        <v>0</v>
      </c>
      <c r="BC21" s="5">
        <f t="shared" si="142"/>
        <v>0</v>
      </c>
      <c r="BD21" s="5">
        <f t="shared" si="142"/>
        <v>0</v>
      </c>
      <c r="BE21" s="5">
        <f t="shared" si="142"/>
        <v>0</v>
      </c>
      <c r="BF21" s="5">
        <f t="shared" si="142"/>
        <v>0</v>
      </c>
      <c r="BG21" s="5">
        <f t="shared" si="142"/>
        <v>0</v>
      </c>
      <c r="BH21" s="5">
        <f t="shared" si="142"/>
        <v>0</v>
      </c>
      <c r="BI21" s="5">
        <f t="shared" si="142"/>
        <v>0</v>
      </c>
      <c r="BJ21" s="5">
        <f t="shared" si="142"/>
        <v>0</v>
      </c>
      <c r="BK21" s="5">
        <f t="shared" si="142"/>
        <v>0</v>
      </c>
      <c r="BL21" s="5">
        <f t="shared" si="142"/>
        <v>0</v>
      </c>
      <c r="BM21" s="5">
        <f t="shared" si="142"/>
        <v>0</v>
      </c>
      <c r="BN21" s="5">
        <f t="shared" si="142"/>
        <v>0</v>
      </c>
      <c r="BO21" s="5">
        <f t="shared" si="142"/>
        <v>0</v>
      </c>
      <c r="BP21" s="5">
        <f t="shared" ref="BP21:DZ21" si="143">BP22+BP23+BP24+BP25</f>
        <v>0</v>
      </c>
      <c r="BQ21" s="5">
        <f t="shared" si="143"/>
        <v>0</v>
      </c>
      <c r="BR21" s="5">
        <f t="shared" si="143"/>
        <v>0</v>
      </c>
      <c r="BS21" s="5">
        <f t="shared" si="143"/>
        <v>0</v>
      </c>
      <c r="BT21" s="5">
        <f t="shared" si="143"/>
        <v>0</v>
      </c>
      <c r="BU21" s="5">
        <f t="shared" si="143"/>
        <v>0</v>
      </c>
      <c r="BV21" s="5">
        <f t="shared" si="143"/>
        <v>0</v>
      </c>
      <c r="BW21" s="5">
        <f t="shared" si="143"/>
        <v>0</v>
      </c>
      <c r="BX21" s="5">
        <f t="shared" si="143"/>
        <v>0</v>
      </c>
      <c r="BY21" s="5">
        <f t="shared" si="143"/>
        <v>0</v>
      </c>
      <c r="BZ21" s="5">
        <f t="shared" si="143"/>
        <v>0</v>
      </c>
      <c r="CA21" s="5">
        <f t="shared" si="143"/>
        <v>0</v>
      </c>
      <c r="CB21" s="5">
        <f t="shared" si="143"/>
        <v>0</v>
      </c>
      <c r="CC21" s="5">
        <f t="shared" si="143"/>
        <v>0</v>
      </c>
      <c r="CD21" s="5">
        <f t="shared" si="143"/>
        <v>0</v>
      </c>
      <c r="CE21" s="5">
        <f t="shared" si="143"/>
        <v>0</v>
      </c>
      <c r="CF21" s="5">
        <f t="shared" si="143"/>
        <v>0</v>
      </c>
      <c r="CG21" s="5">
        <f t="shared" si="143"/>
        <v>0</v>
      </c>
      <c r="CH21" s="5">
        <f t="shared" si="143"/>
        <v>0</v>
      </c>
      <c r="CI21" s="5">
        <f t="shared" si="143"/>
        <v>0</v>
      </c>
      <c r="CJ21" s="5">
        <f t="shared" si="143"/>
        <v>0</v>
      </c>
      <c r="CK21" s="5">
        <f t="shared" si="143"/>
        <v>0</v>
      </c>
      <c r="CL21" s="5">
        <f t="shared" si="143"/>
        <v>0</v>
      </c>
      <c r="CM21" s="5">
        <f t="shared" si="143"/>
        <v>0</v>
      </c>
      <c r="CN21" s="5">
        <f t="shared" si="143"/>
        <v>0</v>
      </c>
      <c r="CO21" s="5">
        <f t="shared" si="143"/>
        <v>0</v>
      </c>
      <c r="CP21" s="5">
        <f t="shared" si="143"/>
        <v>0</v>
      </c>
      <c r="CQ21" s="5">
        <f t="shared" si="143"/>
        <v>0</v>
      </c>
      <c r="CR21" s="5">
        <f t="shared" si="143"/>
        <v>0</v>
      </c>
      <c r="CS21" s="5">
        <f t="shared" si="143"/>
        <v>0</v>
      </c>
      <c r="CT21" s="5">
        <f t="shared" si="143"/>
        <v>0</v>
      </c>
      <c r="CU21" s="5">
        <f t="shared" si="143"/>
        <v>0</v>
      </c>
      <c r="CV21" s="5">
        <f t="shared" si="143"/>
        <v>0</v>
      </c>
      <c r="CW21" s="5">
        <f t="shared" si="143"/>
        <v>0</v>
      </c>
      <c r="CX21" s="5">
        <f t="shared" si="143"/>
        <v>0</v>
      </c>
      <c r="CY21" s="5">
        <f t="shared" si="143"/>
        <v>0</v>
      </c>
      <c r="CZ21" s="5">
        <f t="shared" si="143"/>
        <v>0</v>
      </c>
      <c r="DA21" s="5">
        <f t="shared" si="143"/>
        <v>0</v>
      </c>
      <c r="DB21" s="5">
        <f t="shared" si="143"/>
        <v>0</v>
      </c>
      <c r="DC21" s="5">
        <f t="shared" si="143"/>
        <v>0</v>
      </c>
      <c r="DD21" s="5">
        <f t="shared" si="143"/>
        <v>0</v>
      </c>
      <c r="DE21" s="5">
        <f t="shared" si="143"/>
        <v>0</v>
      </c>
      <c r="DF21" s="5">
        <f t="shared" si="143"/>
        <v>0</v>
      </c>
      <c r="DG21" s="5">
        <f t="shared" si="143"/>
        <v>0</v>
      </c>
      <c r="DH21" s="5">
        <f t="shared" si="143"/>
        <v>0</v>
      </c>
      <c r="DI21" s="5">
        <f t="shared" si="143"/>
        <v>0</v>
      </c>
      <c r="DJ21" s="5">
        <f t="shared" si="143"/>
        <v>0</v>
      </c>
      <c r="DK21" s="5">
        <f t="shared" si="143"/>
        <v>0</v>
      </c>
      <c r="DL21" s="5">
        <f t="shared" si="143"/>
        <v>0</v>
      </c>
      <c r="DM21" s="5">
        <f t="shared" si="143"/>
        <v>0</v>
      </c>
      <c r="DN21" s="5">
        <f t="shared" si="143"/>
        <v>0</v>
      </c>
      <c r="DO21" s="5">
        <f t="shared" si="143"/>
        <v>0</v>
      </c>
      <c r="DP21" s="5">
        <f t="shared" si="143"/>
        <v>0</v>
      </c>
      <c r="DQ21" s="5">
        <f t="shared" si="143"/>
        <v>0</v>
      </c>
      <c r="DR21" s="596">
        <f t="shared" si="143"/>
        <v>0</v>
      </c>
      <c r="DS21" s="596">
        <f t="shared" ref="DS21:DT21" si="144">DS22+DS23+DS24+DS25</f>
        <v>0</v>
      </c>
      <c r="DT21" s="596">
        <f t="shared" si="144"/>
        <v>0</v>
      </c>
      <c r="DU21" s="5">
        <f t="shared" si="143"/>
        <v>0</v>
      </c>
      <c r="DV21" s="5">
        <f t="shared" si="143"/>
        <v>0</v>
      </c>
      <c r="DW21" s="5">
        <f t="shared" si="143"/>
        <v>0</v>
      </c>
      <c r="DX21" s="5">
        <f t="shared" si="143"/>
        <v>0</v>
      </c>
      <c r="DY21" s="5">
        <f t="shared" si="143"/>
        <v>0</v>
      </c>
      <c r="DZ21" s="5">
        <f t="shared" si="143"/>
        <v>0</v>
      </c>
      <c r="EA21" s="5">
        <f t="shared" ref="EA21:GL21" si="145">EA22+EA23+EA24+EA25</f>
        <v>0</v>
      </c>
      <c r="EB21" s="5">
        <f t="shared" si="145"/>
        <v>0</v>
      </c>
      <c r="EC21" s="5">
        <f t="shared" si="145"/>
        <v>0</v>
      </c>
      <c r="ED21" s="5">
        <f t="shared" si="145"/>
        <v>0</v>
      </c>
      <c r="EE21" s="5">
        <f t="shared" si="145"/>
        <v>0</v>
      </c>
      <c r="EF21" s="5">
        <f t="shared" si="145"/>
        <v>0</v>
      </c>
      <c r="EG21" s="5">
        <f t="shared" si="145"/>
        <v>0</v>
      </c>
      <c r="EH21" s="5">
        <f t="shared" si="145"/>
        <v>0</v>
      </c>
      <c r="EI21" s="5">
        <f t="shared" si="145"/>
        <v>0</v>
      </c>
      <c r="EJ21" s="5">
        <f t="shared" si="145"/>
        <v>0</v>
      </c>
      <c r="EK21" s="5">
        <f t="shared" si="145"/>
        <v>0</v>
      </c>
      <c r="EL21" s="5">
        <f t="shared" si="145"/>
        <v>0</v>
      </c>
      <c r="EM21" s="5">
        <f t="shared" si="145"/>
        <v>0</v>
      </c>
      <c r="EN21" s="5">
        <f t="shared" si="145"/>
        <v>0</v>
      </c>
      <c r="EO21" s="5">
        <f t="shared" si="145"/>
        <v>0</v>
      </c>
      <c r="EP21" s="5">
        <f t="shared" si="145"/>
        <v>0</v>
      </c>
      <c r="EQ21" s="5">
        <f t="shared" si="145"/>
        <v>0</v>
      </c>
      <c r="ER21" s="5">
        <f t="shared" si="145"/>
        <v>0</v>
      </c>
      <c r="ES21" s="5">
        <f t="shared" si="145"/>
        <v>0</v>
      </c>
      <c r="ET21" s="5">
        <f t="shared" si="145"/>
        <v>0</v>
      </c>
      <c r="EU21" s="5">
        <f t="shared" si="145"/>
        <v>0</v>
      </c>
      <c r="EV21" s="596">
        <f t="shared" si="145"/>
        <v>0</v>
      </c>
      <c r="EW21" s="596">
        <f t="shared" ref="EW21:EX21" si="146">EW22+EW23+EW24+EW25</f>
        <v>0</v>
      </c>
      <c r="EX21" s="596">
        <f t="shared" si="146"/>
        <v>0</v>
      </c>
      <c r="EY21" s="5">
        <f t="shared" si="145"/>
        <v>0</v>
      </c>
      <c r="EZ21" s="5">
        <f t="shared" si="145"/>
        <v>0</v>
      </c>
      <c r="FA21" s="5">
        <f t="shared" si="145"/>
        <v>0</v>
      </c>
      <c r="FB21" s="5">
        <f t="shared" si="145"/>
        <v>0</v>
      </c>
      <c r="FC21" s="5">
        <f t="shared" si="145"/>
        <v>0</v>
      </c>
      <c r="FD21" s="5">
        <f t="shared" si="145"/>
        <v>0</v>
      </c>
      <c r="FE21" s="5">
        <f t="shared" si="145"/>
        <v>0</v>
      </c>
      <c r="FF21" s="5">
        <f t="shared" si="145"/>
        <v>0</v>
      </c>
      <c r="FG21" s="5">
        <f t="shared" si="145"/>
        <v>0</v>
      </c>
      <c r="FH21" s="5">
        <f t="shared" si="145"/>
        <v>0</v>
      </c>
      <c r="FI21" s="5">
        <f t="shared" si="145"/>
        <v>0</v>
      </c>
      <c r="FJ21" s="5">
        <f t="shared" si="145"/>
        <v>0</v>
      </c>
      <c r="FK21" s="5">
        <f t="shared" si="145"/>
        <v>0</v>
      </c>
      <c r="FL21" s="5">
        <f t="shared" si="145"/>
        <v>0</v>
      </c>
      <c r="FM21" s="5">
        <f t="shared" si="145"/>
        <v>0</v>
      </c>
      <c r="FN21" s="5">
        <f t="shared" si="145"/>
        <v>0</v>
      </c>
      <c r="FO21" s="5">
        <f t="shared" si="145"/>
        <v>0</v>
      </c>
      <c r="FP21" s="5">
        <f t="shared" si="145"/>
        <v>0</v>
      </c>
      <c r="FQ21" s="5">
        <f t="shared" si="145"/>
        <v>0</v>
      </c>
      <c r="FR21" s="5">
        <f t="shared" si="145"/>
        <v>0</v>
      </c>
      <c r="FS21" s="5">
        <f t="shared" si="145"/>
        <v>0</v>
      </c>
      <c r="FT21" s="5">
        <f t="shared" si="145"/>
        <v>0</v>
      </c>
      <c r="FU21" s="5">
        <f t="shared" si="145"/>
        <v>0</v>
      </c>
      <c r="FV21" s="5">
        <f t="shared" si="145"/>
        <v>0</v>
      </c>
      <c r="FW21" s="5">
        <f t="shared" si="145"/>
        <v>0</v>
      </c>
      <c r="FX21" s="5">
        <f t="shared" si="145"/>
        <v>0</v>
      </c>
      <c r="FY21" s="5">
        <f t="shared" si="145"/>
        <v>0</v>
      </c>
      <c r="FZ21" s="5">
        <f t="shared" si="145"/>
        <v>0</v>
      </c>
      <c r="GA21" s="5">
        <f t="shared" si="145"/>
        <v>0</v>
      </c>
      <c r="GB21" s="5">
        <f t="shared" si="145"/>
        <v>0</v>
      </c>
      <c r="GC21" s="5">
        <f t="shared" si="145"/>
        <v>0</v>
      </c>
      <c r="GD21" s="5">
        <f t="shared" si="145"/>
        <v>0</v>
      </c>
      <c r="GE21" s="5">
        <f t="shared" si="145"/>
        <v>0</v>
      </c>
      <c r="GF21" s="5">
        <f t="shared" si="145"/>
        <v>0</v>
      </c>
      <c r="GG21" s="5">
        <f t="shared" si="145"/>
        <v>0</v>
      </c>
      <c r="GH21" s="5">
        <f t="shared" si="145"/>
        <v>0</v>
      </c>
      <c r="GI21" s="5">
        <f t="shared" si="145"/>
        <v>0</v>
      </c>
      <c r="GJ21" s="5">
        <f t="shared" si="145"/>
        <v>0</v>
      </c>
      <c r="GK21" s="5">
        <f t="shared" si="145"/>
        <v>0</v>
      </c>
      <c r="GL21" s="596">
        <f t="shared" si="145"/>
        <v>0</v>
      </c>
      <c r="GM21" s="596">
        <f t="shared" ref="GM21:GN21" si="147">GM22+GM23+GM24+GM25</f>
        <v>0</v>
      </c>
      <c r="GN21" s="596">
        <f t="shared" si="147"/>
        <v>0</v>
      </c>
      <c r="GO21" s="5">
        <f t="shared" ref="GO21:HA21" si="148">GO22+GO23+GO24+GO25</f>
        <v>0</v>
      </c>
      <c r="GP21" s="5">
        <f t="shared" si="148"/>
        <v>0</v>
      </c>
      <c r="GQ21" s="5">
        <f t="shared" si="148"/>
        <v>0</v>
      </c>
      <c r="GR21" s="5">
        <f t="shared" si="148"/>
        <v>0</v>
      </c>
      <c r="GS21" s="5">
        <f t="shared" si="148"/>
        <v>0</v>
      </c>
      <c r="GT21" s="5">
        <f t="shared" si="148"/>
        <v>0</v>
      </c>
      <c r="GU21" s="5">
        <f t="shared" si="148"/>
        <v>0</v>
      </c>
      <c r="GV21" s="5">
        <f t="shared" si="148"/>
        <v>0</v>
      </c>
      <c r="GW21" s="5">
        <f t="shared" si="148"/>
        <v>0</v>
      </c>
      <c r="GX21" s="5">
        <f t="shared" si="148"/>
        <v>0</v>
      </c>
      <c r="GY21" s="5">
        <f t="shared" ref="GY21" si="149">GY22+GY23+GY24+GY25</f>
        <v>0</v>
      </c>
      <c r="GZ21" s="5">
        <f t="shared" ref="GZ21" si="150">GZ22+GZ23+GZ24+GZ25</f>
        <v>0</v>
      </c>
      <c r="HA21" s="596">
        <f t="shared" si="148"/>
        <v>0</v>
      </c>
      <c r="HB21" s="596">
        <f t="shared" ref="HB21" si="151">HB22+HB23+HB24+HB25</f>
        <v>0</v>
      </c>
      <c r="HC21" s="635">
        <f t="shared" ref="HC21" si="152">HC22+HC23+HC24+HC25</f>
        <v>0</v>
      </c>
    </row>
    <row r="22" spans="1:211" x14ac:dyDescent="0.2">
      <c r="A22" s="112" t="s">
        <v>390</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595">
        <f t="shared" si="70"/>
        <v>0</v>
      </c>
      <c r="DS22" s="595">
        <f t="shared" ref="DS22:DS25" si="153">SUM(C22+F22+I22+L22+O22+R22+U22+X22+AA22+AD22+AG22+AJ22+AM22+AP22+AS22+AV22+AY22+BB22+BE22+BH22+BK22+BN22+BQ22+BT22+BW22+BZ22+CC22+CF22+CI22+CL22+CO22+CR22+CU22+CX22+DA22+DD22+DG22+DJ22+DM22+DP22)</f>
        <v>0</v>
      </c>
      <c r="DT22" s="595">
        <f t="shared" ref="DT22:DT25" si="154">SUM(D22+G22+J22+M22+P22+S22+V22+Y22+AB22+AE22+AH22+AK22+AN22+AQ22+AT22+AW22+AZ22+BC22+BF22+BI22+BL22+BO22+BR22+BU22+BX22+CA22+CD22+CG22+CJ22+CM22+CP22+CS22+CV22+CY22+DB22+DE22+DH22+DK22+DN22+DQ22)</f>
        <v>0</v>
      </c>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595">
        <f t="shared" si="80"/>
        <v>0</v>
      </c>
      <c r="EW22" s="595">
        <f t="shared" ref="EW22:EW25" si="155">SUM(DV22+DY22+EB22+EE22+EH22+EK22+EN22+EQ22+ET22)</f>
        <v>0</v>
      </c>
      <c r="EX22" s="595">
        <f t="shared" ref="EX22:EX25" si="156">SUM(DW22+DZ22+EC22+EF22+EI22+EL22+EO22+ER22+EU22)</f>
        <v>0</v>
      </c>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595">
        <f t="shared" si="94"/>
        <v>0</v>
      </c>
      <c r="GM22" s="595">
        <f t="shared" ref="GM22:GM25" si="157">SUM(EZ22+FC22+FF22+FI22+FL22+FO22+FR22+FU22+FX22+GA22+GD22+GG22+GJ22)</f>
        <v>0</v>
      </c>
      <c r="GN22" s="595">
        <f t="shared" ref="GN22:GN25" si="158">SUM(FA22+FD22+FG22+FJ22+FM22+FP22+FS22+FV22+FY22+GB22+GE22+GH22+GK22)</f>
        <v>0</v>
      </c>
      <c r="GO22" s="7"/>
      <c r="GP22" s="7"/>
      <c r="GQ22" s="6"/>
      <c r="GR22" s="7"/>
      <c r="GS22" s="7"/>
      <c r="GT22" s="6"/>
      <c r="GU22" s="7"/>
      <c r="GV22" s="7"/>
      <c r="GW22" s="6"/>
      <c r="GX22" s="10">
        <f t="shared" si="98"/>
        <v>0</v>
      </c>
      <c r="GY22" s="10">
        <f t="shared" ref="GY22:GY25" si="159">GM22+GP22+GS22+GV22</f>
        <v>0</v>
      </c>
      <c r="GZ22" s="10">
        <f t="shared" ref="GZ22:GZ25" si="160">GN22+GQ22+GT22+GW22</f>
        <v>0</v>
      </c>
      <c r="HA22" s="596">
        <f t="shared" si="99"/>
        <v>0</v>
      </c>
      <c r="HB22" s="596">
        <f t="shared" ref="HB22:HB25" si="161">DS22+EW22+GY22</f>
        <v>0</v>
      </c>
      <c r="HC22" s="635">
        <f t="shared" ref="HC22:HC25" si="162">DT22+EX22+GZ22</f>
        <v>0</v>
      </c>
    </row>
    <row r="23" spans="1:211" x14ac:dyDescent="0.2">
      <c r="A23" s="112" t="s">
        <v>391</v>
      </c>
      <c r="B23" s="6"/>
      <c r="C23" s="6"/>
      <c r="D23" s="6"/>
      <c r="E23" s="6"/>
      <c r="F23" s="6"/>
      <c r="G23" s="6"/>
      <c r="H23" s="6"/>
      <c r="I23" s="6"/>
      <c r="J23" s="6"/>
      <c r="K23" s="6"/>
      <c r="L23" s="6"/>
      <c r="M23" s="6"/>
      <c r="N23" s="6"/>
      <c r="O23" s="6"/>
      <c r="P23" s="6"/>
      <c r="Q23" s="6"/>
      <c r="R23" s="6"/>
      <c r="S23" s="6"/>
      <c r="T23" s="6"/>
      <c r="U23" s="6"/>
      <c r="V23" s="6"/>
      <c r="W23" s="6"/>
      <c r="X23" s="6"/>
      <c r="Y23" s="6"/>
      <c r="Z23" s="6">
        <f>SUM([1]Önkormányzat!$AW$215)</f>
        <v>0</v>
      </c>
      <c r="AA23" s="6"/>
      <c r="AB23" s="6">
        <f t="shared" ref="AB23:AB25" si="163">SUM(Z23:AA23)</f>
        <v>0</v>
      </c>
      <c r="AC23" s="6"/>
      <c r="AD23" s="6"/>
      <c r="AE23" s="6">
        <f t="shared" ref="AE23:AE25" si="164">SUM(AC23:AD23)</f>
        <v>0</v>
      </c>
      <c r="AF23" s="6"/>
      <c r="AG23" s="6"/>
      <c r="AH23" s="6">
        <f t="shared" ref="AH23:AH25" si="165">SUM(AF23:AG23)</f>
        <v>0</v>
      </c>
      <c r="AI23" s="6"/>
      <c r="AJ23" s="6"/>
      <c r="AK23" s="6">
        <f t="shared" ref="AK23:AK25" si="166">SUM(AI23:AJ23)</f>
        <v>0</v>
      </c>
      <c r="AL23" s="6"/>
      <c r="AM23" s="6"/>
      <c r="AN23" s="6">
        <f t="shared" ref="AN23:AN25" si="167">SUM(AL23:AM23)</f>
        <v>0</v>
      </c>
      <c r="AO23" s="6"/>
      <c r="AP23" s="6"/>
      <c r="AQ23" s="6">
        <f t="shared" ref="AQ23:AQ25" si="168">SUM(AO23:AP23)</f>
        <v>0</v>
      </c>
      <c r="AR23" s="6"/>
      <c r="AS23" s="6"/>
      <c r="AT23" s="6">
        <f t="shared" ref="AT23:AT25" si="169">SUM(AR23:AS23)</f>
        <v>0</v>
      </c>
      <c r="AU23" s="6"/>
      <c r="AV23" s="6"/>
      <c r="AW23" s="6">
        <f t="shared" ref="AW23:AW25" si="170">SUM(AU23:AV23)</f>
        <v>0</v>
      </c>
      <c r="AX23" s="6"/>
      <c r="AY23" s="6"/>
      <c r="AZ23" s="6">
        <f t="shared" ref="AZ23:AZ25" si="171">SUM(AX23:AY23)</f>
        <v>0</v>
      </c>
      <c r="BA23" s="6"/>
      <c r="BB23" s="6"/>
      <c r="BC23" s="6">
        <f t="shared" ref="BC23:BC25" si="172">SUM(BA23:BB23)</f>
        <v>0</v>
      </c>
      <c r="BD23" s="6"/>
      <c r="BE23" s="6"/>
      <c r="BF23" s="6">
        <f t="shared" ref="BF23:BF25" si="173">SUM(BD23:BE23)</f>
        <v>0</v>
      </c>
      <c r="BG23" s="6"/>
      <c r="BH23" s="6"/>
      <c r="BI23" s="6">
        <f t="shared" ref="BI23:BI25" si="174">SUM(BG23:BH23)</f>
        <v>0</v>
      </c>
      <c r="BJ23" s="6"/>
      <c r="BK23" s="6"/>
      <c r="BL23" s="6">
        <f t="shared" ref="BL23:BL25" si="175">SUM(BJ23:BK23)</f>
        <v>0</v>
      </c>
      <c r="BM23" s="6"/>
      <c r="BN23" s="6"/>
      <c r="BO23" s="6">
        <f t="shared" ref="BO23:BO25" si="176">SUM(BM23:BN23)</f>
        <v>0</v>
      </c>
      <c r="BP23" s="6"/>
      <c r="BQ23" s="6"/>
      <c r="BR23" s="6">
        <f t="shared" ref="BR23:BR25" si="177">SUM(BP23:BQ23)</f>
        <v>0</v>
      </c>
      <c r="BS23" s="6"/>
      <c r="BT23" s="6"/>
      <c r="BU23" s="6">
        <f t="shared" ref="BU23:BU25" si="178">SUM(BS23:BT23)</f>
        <v>0</v>
      </c>
      <c r="BV23" s="6"/>
      <c r="BW23" s="6"/>
      <c r="BX23" s="6">
        <f t="shared" ref="BX23:BX25" si="179">SUM(BV23:BW23)</f>
        <v>0</v>
      </c>
      <c r="BY23" s="6"/>
      <c r="BZ23" s="6"/>
      <c r="CA23" s="6">
        <f t="shared" ref="CA23:CA25" si="180">SUM(BY23:BZ23)</f>
        <v>0</v>
      </c>
      <c r="CB23" s="6"/>
      <c r="CC23" s="6"/>
      <c r="CD23" s="6">
        <f t="shared" ref="CD23:CD25" si="181">SUM(CB23:CC23)</f>
        <v>0</v>
      </c>
      <c r="CE23" s="6"/>
      <c r="CF23" s="6"/>
      <c r="CG23" s="6">
        <f t="shared" ref="CG23:CG25" si="182">SUM(CE23:CF23)</f>
        <v>0</v>
      </c>
      <c r="CH23" s="6"/>
      <c r="CI23" s="6"/>
      <c r="CJ23" s="6">
        <f t="shared" ref="CJ23:CJ25" si="183">SUM(CH23:CI23)</f>
        <v>0</v>
      </c>
      <c r="CK23" s="6"/>
      <c r="CL23" s="6"/>
      <c r="CM23" s="6">
        <f t="shared" ref="CM23:CM25" si="184">SUM(CK23:CL23)</f>
        <v>0</v>
      </c>
      <c r="CN23" s="6"/>
      <c r="CO23" s="6"/>
      <c r="CP23" s="6">
        <f t="shared" ref="CP23:CP25" si="185">SUM(CN23:CO23)</f>
        <v>0</v>
      </c>
      <c r="CQ23" s="6"/>
      <c r="CR23" s="6"/>
      <c r="CS23" s="6">
        <f t="shared" ref="CS23:CS25" si="186">SUM(CQ23:CR23)</f>
        <v>0</v>
      </c>
      <c r="CT23" s="6"/>
      <c r="CU23" s="6"/>
      <c r="CV23" s="6">
        <f t="shared" ref="CV23:CV25" si="187">SUM(CT23:CU23)</f>
        <v>0</v>
      </c>
      <c r="CW23" s="6"/>
      <c r="CX23" s="6"/>
      <c r="CY23" s="6">
        <f t="shared" ref="CY23:CY25" si="188">SUM(CW23:CX23)</f>
        <v>0</v>
      </c>
      <c r="CZ23" s="6"/>
      <c r="DA23" s="6"/>
      <c r="DB23" s="6">
        <f t="shared" ref="DB23:DB25" si="189">SUM(CZ23:DA23)</f>
        <v>0</v>
      </c>
      <c r="DC23" s="6"/>
      <c r="DD23" s="6"/>
      <c r="DE23" s="6">
        <f t="shared" ref="DE23:DE25" si="190">SUM(DC23:DD23)</f>
        <v>0</v>
      </c>
      <c r="DF23" s="6"/>
      <c r="DG23" s="6"/>
      <c r="DH23" s="6">
        <f t="shared" ref="DH23:DH25" si="191">SUM(DF23:DG23)</f>
        <v>0</v>
      </c>
      <c r="DI23" s="6"/>
      <c r="DJ23" s="6"/>
      <c r="DK23" s="6">
        <f t="shared" ref="DK23:DK25" si="192">SUM(DI23:DJ23)</f>
        <v>0</v>
      </c>
      <c r="DL23" s="6"/>
      <c r="DM23" s="6"/>
      <c r="DN23" s="6">
        <f t="shared" ref="DN23:DN25" si="193">SUM(DL23:DM23)</f>
        <v>0</v>
      </c>
      <c r="DO23" s="6"/>
      <c r="DP23" s="6"/>
      <c r="DQ23" s="6">
        <f t="shared" ref="DQ23:DQ25" si="194">SUM(DO23:DP23)</f>
        <v>0</v>
      </c>
      <c r="DR23" s="595">
        <f t="shared" si="70"/>
        <v>0</v>
      </c>
      <c r="DS23" s="595">
        <f t="shared" si="153"/>
        <v>0</v>
      </c>
      <c r="DT23" s="595">
        <f t="shared" si="154"/>
        <v>0</v>
      </c>
      <c r="DU23" s="6">
        <f>SUM([1]Hivatal!$E$245)</f>
        <v>0</v>
      </c>
      <c r="DV23" s="6"/>
      <c r="DW23" s="6">
        <f t="shared" ref="DW23:DW25" si="195">SUM(DU23:DV23)</f>
        <v>0</v>
      </c>
      <c r="DX23" s="6">
        <f>SUM([1]Hivatal!$J$245)</f>
        <v>0</v>
      </c>
      <c r="DY23" s="6"/>
      <c r="DZ23" s="6">
        <f t="shared" ref="DZ23:DZ25" si="196">SUM(DX23:DY23)</f>
        <v>0</v>
      </c>
      <c r="EA23" s="6">
        <f>SUM([1]Hivatal!$O$245)</f>
        <v>0</v>
      </c>
      <c r="EB23" s="6"/>
      <c r="EC23" s="6">
        <f t="shared" ref="EC23:EC25" si="197">SUM(EA23:EB23)</f>
        <v>0</v>
      </c>
      <c r="ED23" s="6">
        <f>SUM([1]Hivatal!$X$245)</f>
        <v>0</v>
      </c>
      <c r="EE23" s="6"/>
      <c r="EF23" s="6">
        <f t="shared" ref="EF23:EF25" si="198">SUM(ED23:EE23)</f>
        <v>0</v>
      </c>
      <c r="EG23" s="6">
        <f>SUM([1]Hivatal!$AB$245)</f>
        <v>0</v>
      </c>
      <c r="EH23" s="6"/>
      <c r="EI23" s="6">
        <f t="shared" ref="EI23:EI25" si="199">SUM(EG23:EH23)</f>
        <v>0</v>
      </c>
      <c r="EJ23" s="6"/>
      <c r="EK23" s="6"/>
      <c r="EL23" s="6">
        <f t="shared" ref="EL23:EL25" si="200">SUM(EJ23:EK23)</f>
        <v>0</v>
      </c>
      <c r="EM23" s="6"/>
      <c r="EN23" s="6"/>
      <c r="EO23" s="6">
        <f t="shared" ref="EO23:EO25" si="201">SUM(EM23:EN23)</f>
        <v>0</v>
      </c>
      <c r="EP23" s="6">
        <f>SUM([1]Hivatal!$AT$245)</f>
        <v>0</v>
      </c>
      <c r="EQ23" s="6"/>
      <c r="ER23" s="6">
        <f t="shared" ref="ER23:ER25" si="202">SUM(EP23:EQ23)</f>
        <v>0</v>
      </c>
      <c r="ES23" s="6"/>
      <c r="ET23" s="6"/>
      <c r="EU23" s="6">
        <f t="shared" ref="EU23:EU25" si="203">SUM(ES23:ET23)</f>
        <v>0</v>
      </c>
      <c r="EV23" s="595">
        <f t="shared" si="80"/>
        <v>0</v>
      </c>
      <c r="EW23" s="595">
        <f t="shared" si="155"/>
        <v>0</v>
      </c>
      <c r="EX23" s="595">
        <f t="shared" si="156"/>
        <v>0</v>
      </c>
      <c r="EY23" s="6"/>
      <c r="EZ23" s="6"/>
      <c r="FA23" s="6">
        <f t="shared" ref="FA23:FA25" si="204">SUM(EY23:EZ23)</f>
        <v>0</v>
      </c>
      <c r="FB23" s="6"/>
      <c r="FC23" s="6"/>
      <c r="FD23" s="6">
        <f t="shared" ref="FD23:FD25" si="205">SUM(FB23:FC23)</f>
        <v>0</v>
      </c>
      <c r="FE23" s="6"/>
      <c r="FF23" s="6"/>
      <c r="FG23" s="6">
        <f t="shared" ref="FG23:FG25" si="206">SUM(FE23:FF23)</f>
        <v>0</v>
      </c>
      <c r="FH23" s="6"/>
      <c r="FI23" s="6"/>
      <c r="FJ23" s="6">
        <f t="shared" ref="FJ23:FJ25" si="207">SUM(FH23:FI23)</f>
        <v>0</v>
      </c>
      <c r="FK23" s="6"/>
      <c r="FL23" s="6"/>
      <c r="FM23" s="6">
        <f t="shared" ref="FM23:FM25" si="208">SUM(FK23:FL23)</f>
        <v>0</v>
      </c>
      <c r="FN23" s="6"/>
      <c r="FO23" s="6"/>
      <c r="FP23" s="6">
        <f t="shared" ref="FP23:FP25" si="209">SUM(FN23:FO23)</f>
        <v>0</v>
      </c>
      <c r="FQ23" s="6"/>
      <c r="FR23" s="6"/>
      <c r="FS23" s="6">
        <f t="shared" ref="FS23:FS25" si="210">SUM(FQ23:FR23)</f>
        <v>0</v>
      </c>
      <c r="FT23" s="6"/>
      <c r="FU23" s="6"/>
      <c r="FV23" s="6">
        <f t="shared" ref="FV23:FV25" si="211">SUM(FT23:FU23)</f>
        <v>0</v>
      </c>
      <c r="FW23" s="6"/>
      <c r="FX23" s="6"/>
      <c r="FY23" s="6">
        <f t="shared" ref="FY23:FY25" si="212">SUM(FW23:FX23)</f>
        <v>0</v>
      </c>
      <c r="FZ23" s="6"/>
      <c r="GA23" s="6"/>
      <c r="GB23" s="6">
        <f t="shared" ref="GB23:GB25" si="213">SUM(FZ23:GA23)</f>
        <v>0</v>
      </c>
      <c r="GC23" s="6"/>
      <c r="GD23" s="6"/>
      <c r="GE23" s="6">
        <f t="shared" ref="GE23:GE25" si="214">SUM(GC23:GD23)</f>
        <v>0</v>
      </c>
      <c r="GF23" s="6"/>
      <c r="GG23" s="6"/>
      <c r="GH23" s="6">
        <f t="shared" ref="GH23:GH25" si="215">SUM(GF23:GG23)</f>
        <v>0</v>
      </c>
      <c r="GI23" s="6"/>
      <c r="GJ23" s="6"/>
      <c r="GK23" s="6">
        <f t="shared" ref="GK23:GK25" si="216">SUM(GI23:GJ23)</f>
        <v>0</v>
      </c>
      <c r="GL23" s="595">
        <f t="shared" si="94"/>
        <v>0</v>
      </c>
      <c r="GM23" s="595">
        <f t="shared" si="157"/>
        <v>0</v>
      </c>
      <c r="GN23" s="595">
        <f t="shared" si="158"/>
        <v>0</v>
      </c>
      <c r="GO23" s="7"/>
      <c r="GP23" s="7"/>
      <c r="GQ23" s="6">
        <f t="shared" ref="GQ23:GQ25" si="217">SUM(GO23:GP23)</f>
        <v>0</v>
      </c>
      <c r="GR23" s="7"/>
      <c r="GS23" s="7"/>
      <c r="GT23" s="6">
        <f t="shared" ref="GT23:GT25" si="218">SUM(GR23:GS23)</f>
        <v>0</v>
      </c>
      <c r="GU23" s="7"/>
      <c r="GV23" s="7"/>
      <c r="GW23" s="6">
        <f t="shared" ref="GW23:GW25" si="219">SUM(GU23:GV23)</f>
        <v>0</v>
      </c>
      <c r="GX23" s="10">
        <f t="shared" si="98"/>
        <v>0</v>
      </c>
      <c r="GY23" s="10">
        <f t="shared" si="159"/>
        <v>0</v>
      </c>
      <c r="GZ23" s="10">
        <f t="shared" si="160"/>
        <v>0</v>
      </c>
      <c r="HA23" s="596">
        <f t="shared" si="99"/>
        <v>0</v>
      </c>
      <c r="HB23" s="596">
        <f t="shared" si="161"/>
        <v>0</v>
      </c>
      <c r="HC23" s="635">
        <f t="shared" si="162"/>
        <v>0</v>
      </c>
    </row>
    <row r="24" spans="1:211" x14ac:dyDescent="0.2">
      <c r="A24" s="112" t="s">
        <v>392</v>
      </c>
      <c r="B24" s="6"/>
      <c r="C24" s="6"/>
      <c r="D24" s="6"/>
      <c r="E24" s="6"/>
      <c r="F24" s="6"/>
      <c r="G24" s="6"/>
      <c r="H24" s="6"/>
      <c r="I24" s="6"/>
      <c r="J24" s="6"/>
      <c r="K24" s="6"/>
      <c r="L24" s="6"/>
      <c r="M24" s="6"/>
      <c r="N24" s="6"/>
      <c r="O24" s="6"/>
      <c r="P24" s="6"/>
      <c r="Q24" s="6"/>
      <c r="R24" s="6"/>
      <c r="S24" s="6"/>
      <c r="T24" s="6"/>
      <c r="U24" s="6"/>
      <c r="V24" s="6"/>
      <c r="W24" s="6"/>
      <c r="X24" s="6"/>
      <c r="Y24" s="6"/>
      <c r="Z24" s="6">
        <f>SUM([1]Önkormányzat!$AW$226)</f>
        <v>0</v>
      </c>
      <c r="AA24" s="6"/>
      <c r="AB24" s="6">
        <f t="shared" si="163"/>
        <v>0</v>
      </c>
      <c r="AC24" s="6"/>
      <c r="AD24" s="6"/>
      <c r="AE24" s="6">
        <f t="shared" si="164"/>
        <v>0</v>
      </c>
      <c r="AF24" s="6"/>
      <c r="AG24" s="6"/>
      <c r="AH24" s="6">
        <f t="shared" si="165"/>
        <v>0</v>
      </c>
      <c r="AI24" s="6"/>
      <c r="AJ24" s="6"/>
      <c r="AK24" s="6">
        <f t="shared" si="166"/>
        <v>0</v>
      </c>
      <c r="AL24" s="6"/>
      <c r="AM24" s="6"/>
      <c r="AN24" s="6">
        <f t="shared" si="167"/>
        <v>0</v>
      </c>
      <c r="AO24" s="6"/>
      <c r="AP24" s="6"/>
      <c r="AQ24" s="6">
        <f t="shared" si="168"/>
        <v>0</v>
      </c>
      <c r="AR24" s="6"/>
      <c r="AS24" s="6"/>
      <c r="AT24" s="6">
        <f t="shared" si="169"/>
        <v>0</v>
      </c>
      <c r="AU24" s="6"/>
      <c r="AV24" s="6"/>
      <c r="AW24" s="6">
        <f t="shared" si="170"/>
        <v>0</v>
      </c>
      <c r="AX24" s="6"/>
      <c r="AY24" s="6"/>
      <c r="AZ24" s="6">
        <f t="shared" si="171"/>
        <v>0</v>
      </c>
      <c r="BA24" s="6"/>
      <c r="BB24" s="6"/>
      <c r="BC24" s="6">
        <f t="shared" si="172"/>
        <v>0</v>
      </c>
      <c r="BD24" s="6"/>
      <c r="BE24" s="6"/>
      <c r="BF24" s="6">
        <f t="shared" si="173"/>
        <v>0</v>
      </c>
      <c r="BG24" s="6"/>
      <c r="BH24" s="6"/>
      <c r="BI24" s="6">
        <f t="shared" si="174"/>
        <v>0</v>
      </c>
      <c r="BJ24" s="6"/>
      <c r="BK24" s="6"/>
      <c r="BL24" s="6">
        <f t="shared" si="175"/>
        <v>0</v>
      </c>
      <c r="BM24" s="6"/>
      <c r="BN24" s="6"/>
      <c r="BO24" s="6">
        <f t="shared" si="176"/>
        <v>0</v>
      </c>
      <c r="BP24" s="6"/>
      <c r="BQ24" s="6"/>
      <c r="BR24" s="6">
        <f t="shared" si="177"/>
        <v>0</v>
      </c>
      <c r="BS24" s="6"/>
      <c r="BT24" s="6"/>
      <c r="BU24" s="6">
        <f t="shared" si="178"/>
        <v>0</v>
      </c>
      <c r="BV24" s="6"/>
      <c r="BW24" s="6"/>
      <c r="BX24" s="6">
        <f t="shared" si="179"/>
        <v>0</v>
      </c>
      <c r="BY24" s="6"/>
      <c r="BZ24" s="6"/>
      <c r="CA24" s="6">
        <f t="shared" si="180"/>
        <v>0</v>
      </c>
      <c r="CB24" s="6"/>
      <c r="CC24" s="6"/>
      <c r="CD24" s="6">
        <f t="shared" si="181"/>
        <v>0</v>
      </c>
      <c r="CE24" s="6"/>
      <c r="CF24" s="6"/>
      <c r="CG24" s="6">
        <f t="shared" si="182"/>
        <v>0</v>
      </c>
      <c r="CH24" s="6"/>
      <c r="CI24" s="6"/>
      <c r="CJ24" s="6">
        <f t="shared" si="183"/>
        <v>0</v>
      </c>
      <c r="CK24" s="6"/>
      <c r="CL24" s="6"/>
      <c r="CM24" s="6">
        <f t="shared" si="184"/>
        <v>0</v>
      </c>
      <c r="CN24" s="6"/>
      <c r="CO24" s="6"/>
      <c r="CP24" s="6">
        <f t="shared" si="185"/>
        <v>0</v>
      </c>
      <c r="CQ24" s="6"/>
      <c r="CR24" s="6"/>
      <c r="CS24" s="6">
        <f t="shared" si="186"/>
        <v>0</v>
      </c>
      <c r="CT24" s="6"/>
      <c r="CU24" s="6"/>
      <c r="CV24" s="6">
        <f t="shared" si="187"/>
        <v>0</v>
      </c>
      <c r="CW24" s="6"/>
      <c r="CX24" s="6"/>
      <c r="CY24" s="6">
        <f t="shared" si="188"/>
        <v>0</v>
      </c>
      <c r="CZ24" s="6"/>
      <c r="DA24" s="6"/>
      <c r="DB24" s="6">
        <f t="shared" si="189"/>
        <v>0</v>
      </c>
      <c r="DC24" s="6"/>
      <c r="DD24" s="6"/>
      <c r="DE24" s="6">
        <f t="shared" si="190"/>
        <v>0</v>
      </c>
      <c r="DF24" s="6"/>
      <c r="DG24" s="6"/>
      <c r="DH24" s="6">
        <f t="shared" si="191"/>
        <v>0</v>
      </c>
      <c r="DI24" s="6"/>
      <c r="DJ24" s="6"/>
      <c r="DK24" s="6">
        <f t="shared" si="192"/>
        <v>0</v>
      </c>
      <c r="DL24" s="6"/>
      <c r="DM24" s="6"/>
      <c r="DN24" s="6">
        <f t="shared" si="193"/>
        <v>0</v>
      </c>
      <c r="DO24" s="6"/>
      <c r="DP24" s="6"/>
      <c r="DQ24" s="6">
        <f t="shared" si="194"/>
        <v>0</v>
      </c>
      <c r="DR24" s="595">
        <f t="shared" si="70"/>
        <v>0</v>
      </c>
      <c r="DS24" s="595">
        <f t="shared" si="153"/>
        <v>0</v>
      </c>
      <c r="DT24" s="595">
        <f t="shared" si="154"/>
        <v>0</v>
      </c>
      <c r="DU24" s="6">
        <f>SUM([1]Hivatal!$E$250)</f>
        <v>0</v>
      </c>
      <c r="DV24" s="6"/>
      <c r="DW24" s="6">
        <f t="shared" si="195"/>
        <v>0</v>
      </c>
      <c r="DX24" s="6">
        <f>SUM([1]Hivatal!$J$250)</f>
        <v>0</v>
      </c>
      <c r="DY24" s="6"/>
      <c r="DZ24" s="6">
        <f t="shared" si="196"/>
        <v>0</v>
      </c>
      <c r="EA24" s="6">
        <f>SUM([1]Hivatal!$O$250)</f>
        <v>0</v>
      </c>
      <c r="EB24" s="6"/>
      <c r="EC24" s="6">
        <f t="shared" si="197"/>
        <v>0</v>
      </c>
      <c r="ED24" s="6">
        <f>SUM([1]Hivatal!$X$250)</f>
        <v>0</v>
      </c>
      <c r="EE24" s="6"/>
      <c r="EF24" s="6">
        <f t="shared" si="198"/>
        <v>0</v>
      </c>
      <c r="EG24" s="6">
        <f>SUM([1]Hivatal!$AB$250)</f>
        <v>0</v>
      </c>
      <c r="EH24" s="6"/>
      <c r="EI24" s="6">
        <f t="shared" si="199"/>
        <v>0</v>
      </c>
      <c r="EJ24" s="6"/>
      <c r="EK24" s="6"/>
      <c r="EL24" s="6">
        <f t="shared" si="200"/>
        <v>0</v>
      </c>
      <c r="EM24" s="6"/>
      <c r="EN24" s="6"/>
      <c r="EO24" s="6">
        <f t="shared" si="201"/>
        <v>0</v>
      </c>
      <c r="EP24" s="6">
        <f>SUM([1]Hivatal!$AT$250)</f>
        <v>0</v>
      </c>
      <c r="EQ24" s="6"/>
      <c r="ER24" s="6">
        <f t="shared" si="202"/>
        <v>0</v>
      </c>
      <c r="ES24" s="6"/>
      <c r="ET24" s="6"/>
      <c r="EU24" s="6">
        <f t="shared" si="203"/>
        <v>0</v>
      </c>
      <c r="EV24" s="595">
        <f t="shared" si="80"/>
        <v>0</v>
      </c>
      <c r="EW24" s="595">
        <f t="shared" si="155"/>
        <v>0</v>
      </c>
      <c r="EX24" s="595">
        <f t="shared" si="156"/>
        <v>0</v>
      </c>
      <c r="EY24" s="6"/>
      <c r="EZ24" s="6"/>
      <c r="FA24" s="6">
        <f t="shared" si="204"/>
        <v>0</v>
      </c>
      <c r="FB24" s="6"/>
      <c r="FC24" s="6"/>
      <c r="FD24" s="6">
        <f t="shared" si="205"/>
        <v>0</v>
      </c>
      <c r="FE24" s="6"/>
      <c r="FF24" s="6"/>
      <c r="FG24" s="6">
        <f t="shared" si="206"/>
        <v>0</v>
      </c>
      <c r="FH24" s="6"/>
      <c r="FI24" s="6"/>
      <c r="FJ24" s="6">
        <f t="shared" si="207"/>
        <v>0</v>
      </c>
      <c r="FK24" s="6"/>
      <c r="FL24" s="6"/>
      <c r="FM24" s="6">
        <f t="shared" si="208"/>
        <v>0</v>
      </c>
      <c r="FN24" s="6"/>
      <c r="FO24" s="6"/>
      <c r="FP24" s="6">
        <f t="shared" si="209"/>
        <v>0</v>
      </c>
      <c r="FQ24" s="6"/>
      <c r="FR24" s="6"/>
      <c r="FS24" s="6">
        <f t="shared" si="210"/>
        <v>0</v>
      </c>
      <c r="FT24" s="6"/>
      <c r="FU24" s="6"/>
      <c r="FV24" s="6">
        <f t="shared" si="211"/>
        <v>0</v>
      </c>
      <c r="FW24" s="6"/>
      <c r="FX24" s="6"/>
      <c r="FY24" s="6">
        <f t="shared" si="212"/>
        <v>0</v>
      </c>
      <c r="FZ24" s="6"/>
      <c r="GA24" s="6"/>
      <c r="GB24" s="6">
        <f t="shared" si="213"/>
        <v>0</v>
      </c>
      <c r="GC24" s="6"/>
      <c r="GD24" s="6"/>
      <c r="GE24" s="6">
        <f t="shared" si="214"/>
        <v>0</v>
      </c>
      <c r="GF24" s="6"/>
      <c r="GG24" s="6"/>
      <c r="GH24" s="6">
        <f t="shared" si="215"/>
        <v>0</v>
      </c>
      <c r="GI24" s="6"/>
      <c r="GJ24" s="6"/>
      <c r="GK24" s="6">
        <f t="shared" si="216"/>
        <v>0</v>
      </c>
      <c r="GL24" s="595">
        <f t="shared" si="94"/>
        <v>0</v>
      </c>
      <c r="GM24" s="595">
        <f t="shared" si="157"/>
        <v>0</v>
      </c>
      <c r="GN24" s="595">
        <f t="shared" si="158"/>
        <v>0</v>
      </c>
      <c r="GO24" s="7"/>
      <c r="GP24" s="7"/>
      <c r="GQ24" s="6">
        <f t="shared" si="217"/>
        <v>0</v>
      </c>
      <c r="GR24" s="7"/>
      <c r="GS24" s="7"/>
      <c r="GT24" s="6">
        <f t="shared" si="218"/>
        <v>0</v>
      </c>
      <c r="GU24" s="7"/>
      <c r="GV24" s="7"/>
      <c r="GW24" s="6">
        <f t="shared" si="219"/>
        <v>0</v>
      </c>
      <c r="GX24" s="10">
        <f t="shared" si="98"/>
        <v>0</v>
      </c>
      <c r="GY24" s="10">
        <f t="shared" si="159"/>
        <v>0</v>
      </c>
      <c r="GZ24" s="10">
        <f t="shared" si="160"/>
        <v>0</v>
      </c>
      <c r="HA24" s="596">
        <f t="shared" si="99"/>
        <v>0</v>
      </c>
      <c r="HB24" s="596">
        <f t="shared" si="161"/>
        <v>0</v>
      </c>
      <c r="HC24" s="635">
        <f t="shared" si="162"/>
        <v>0</v>
      </c>
    </row>
    <row r="25" spans="1:211" x14ac:dyDescent="0.2">
      <c r="A25" s="112" t="s">
        <v>393</v>
      </c>
      <c r="B25" s="6"/>
      <c r="C25" s="6"/>
      <c r="D25" s="6"/>
      <c r="E25" s="6"/>
      <c r="F25" s="6"/>
      <c r="G25" s="6"/>
      <c r="H25" s="6"/>
      <c r="I25" s="6"/>
      <c r="J25" s="6"/>
      <c r="K25" s="6"/>
      <c r="L25" s="6"/>
      <c r="M25" s="6"/>
      <c r="N25" s="6"/>
      <c r="O25" s="6"/>
      <c r="P25" s="6"/>
      <c r="Q25" s="6"/>
      <c r="R25" s="6"/>
      <c r="S25" s="6"/>
      <c r="T25" s="6"/>
      <c r="U25" s="6"/>
      <c r="V25" s="6"/>
      <c r="W25" s="6"/>
      <c r="X25" s="6"/>
      <c r="Y25" s="6"/>
      <c r="Z25" s="6">
        <f>SUM([1]Önkormányzat!$AW$231)</f>
        <v>0</v>
      </c>
      <c r="AA25" s="6"/>
      <c r="AB25" s="6">
        <f t="shared" si="163"/>
        <v>0</v>
      </c>
      <c r="AC25" s="6"/>
      <c r="AD25" s="6"/>
      <c r="AE25" s="6">
        <f t="shared" si="164"/>
        <v>0</v>
      </c>
      <c r="AF25" s="6"/>
      <c r="AG25" s="6"/>
      <c r="AH25" s="6">
        <f t="shared" si="165"/>
        <v>0</v>
      </c>
      <c r="AI25" s="6"/>
      <c r="AJ25" s="6"/>
      <c r="AK25" s="6">
        <f t="shared" si="166"/>
        <v>0</v>
      </c>
      <c r="AL25" s="6"/>
      <c r="AM25" s="6"/>
      <c r="AN25" s="6">
        <f t="shared" si="167"/>
        <v>0</v>
      </c>
      <c r="AO25" s="6"/>
      <c r="AP25" s="6"/>
      <c r="AQ25" s="6">
        <f t="shared" si="168"/>
        <v>0</v>
      </c>
      <c r="AR25" s="6"/>
      <c r="AS25" s="6"/>
      <c r="AT25" s="6">
        <f t="shared" si="169"/>
        <v>0</v>
      </c>
      <c r="AU25" s="6"/>
      <c r="AV25" s="6"/>
      <c r="AW25" s="6">
        <f t="shared" si="170"/>
        <v>0</v>
      </c>
      <c r="AX25" s="6"/>
      <c r="AY25" s="6"/>
      <c r="AZ25" s="6">
        <f t="shared" si="171"/>
        <v>0</v>
      </c>
      <c r="BA25" s="6"/>
      <c r="BB25" s="6"/>
      <c r="BC25" s="6">
        <f t="shared" si="172"/>
        <v>0</v>
      </c>
      <c r="BD25" s="6"/>
      <c r="BE25" s="6"/>
      <c r="BF25" s="6">
        <f t="shared" si="173"/>
        <v>0</v>
      </c>
      <c r="BG25" s="6"/>
      <c r="BH25" s="6"/>
      <c r="BI25" s="6">
        <f t="shared" si="174"/>
        <v>0</v>
      </c>
      <c r="BJ25" s="6"/>
      <c r="BK25" s="6"/>
      <c r="BL25" s="6">
        <f t="shared" si="175"/>
        <v>0</v>
      </c>
      <c r="BM25" s="6"/>
      <c r="BN25" s="6"/>
      <c r="BO25" s="6">
        <f t="shared" si="176"/>
        <v>0</v>
      </c>
      <c r="BP25" s="6"/>
      <c r="BQ25" s="6"/>
      <c r="BR25" s="6">
        <f t="shared" si="177"/>
        <v>0</v>
      </c>
      <c r="BS25" s="6"/>
      <c r="BT25" s="6"/>
      <c r="BU25" s="6">
        <f t="shared" si="178"/>
        <v>0</v>
      </c>
      <c r="BV25" s="6"/>
      <c r="BW25" s="6"/>
      <c r="BX25" s="6">
        <f t="shared" si="179"/>
        <v>0</v>
      </c>
      <c r="BY25" s="6"/>
      <c r="BZ25" s="6"/>
      <c r="CA25" s="6">
        <f t="shared" si="180"/>
        <v>0</v>
      </c>
      <c r="CB25" s="6"/>
      <c r="CC25" s="6"/>
      <c r="CD25" s="6">
        <f t="shared" si="181"/>
        <v>0</v>
      </c>
      <c r="CE25" s="6"/>
      <c r="CF25" s="6"/>
      <c r="CG25" s="6">
        <f t="shared" si="182"/>
        <v>0</v>
      </c>
      <c r="CH25" s="6"/>
      <c r="CI25" s="6"/>
      <c r="CJ25" s="6">
        <f t="shared" si="183"/>
        <v>0</v>
      </c>
      <c r="CK25" s="6"/>
      <c r="CL25" s="6"/>
      <c r="CM25" s="6">
        <f t="shared" si="184"/>
        <v>0</v>
      </c>
      <c r="CN25" s="6"/>
      <c r="CO25" s="6"/>
      <c r="CP25" s="6">
        <f t="shared" si="185"/>
        <v>0</v>
      </c>
      <c r="CQ25" s="6"/>
      <c r="CR25" s="6"/>
      <c r="CS25" s="6">
        <f t="shared" si="186"/>
        <v>0</v>
      </c>
      <c r="CT25" s="6"/>
      <c r="CU25" s="6"/>
      <c r="CV25" s="6">
        <f t="shared" si="187"/>
        <v>0</v>
      </c>
      <c r="CW25" s="6"/>
      <c r="CX25" s="6"/>
      <c r="CY25" s="6">
        <f t="shared" si="188"/>
        <v>0</v>
      </c>
      <c r="CZ25" s="6"/>
      <c r="DA25" s="6"/>
      <c r="DB25" s="6">
        <f t="shared" si="189"/>
        <v>0</v>
      </c>
      <c r="DC25" s="6"/>
      <c r="DD25" s="6"/>
      <c r="DE25" s="6">
        <f t="shared" si="190"/>
        <v>0</v>
      </c>
      <c r="DF25" s="6"/>
      <c r="DG25" s="6"/>
      <c r="DH25" s="6">
        <f t="shared" si="191"/>
        <v>0</v>
      </c>
      <c r="DI25" s="6"/>
      <c r="DJ25" s="6"/>
      <c r="DK25" s="6">
        <f t="shared" si="192"/>
        <v>0</v>
      </c>
      <c r="DL25" s="6"/>
      <c r="DM25" s="6"/>
      <c r="DN25" s="6">
        <f t="shared" si="193"/>
        <v>0</v>
      </c>
      <c r="DO25" s="6"/>
      <c r="DP25" s="6"/>
      <c r="DQ25" s="6">
        <f t="shared" si="194"/>
        <v>0</v>
      </c>
      <c r="DR25" s="595">
        <f t="shared" si="70"/>
        <v>0</v>
      </c>
      <c r="DS25" s="595">
        <f t="shared" si="153"/>
        <v>0</v>
      </c>
      <c r="DT25" s="595">
        <f t="shared" si="154"/>
        <v>0</v>
      </c>
      <c r="DU25" s="6">
        <f>SUM([1]Hivatal!$E$255)</f>
        <v>0</v>
      </c>
      <c r="DV25" s="6"/>
      <c r="DW25" s="6">
        <f t="shared" si="195"/>
        <v>0</v>
      </c>
      <c r="DX25" s="6">
        <f>SUM([1]Hivatal!$J$255)</f>
        <v>0</v>
      </c>
      <c r="DY25" s="6"/>
      <c r="DZ25" s="6">
        <f t="shared" si="196"/>
        <v>0</v>
      </c>
      <c r="EA25" s="6">
        <f>SUM([1]Hivatal!$O$255)</f>
        <v>0</v>
      </c>
      <c r="EB25" s="6"/>
      <c r="EC25" s="6">
        <f t="shared" si="197"/>
        <v>0</v>
      </c>
      <c r="ED25" s="6">
        <f>SUM([1]Hivatal!$X$255)</f>
        <v>0</v>
      </c>
      <c r="EE25" s="6"/>
      <c r="EF25" s="6">
        <f t="shared" si="198"/>
        <v>0</v>
      </c>
      <c r="EG25" s="6">
        <f>SUM([1]Hivatal!$AB$255)</f>
        <v>0</v>
      </c>
      <c r="EH25" s="6"/>
      <c r="EI25" s="6">
        <f t="shared" si="199"/>
        <v>0</v>
      </c>
      <c r="EJ25" s="6"/>
      <c r="EK25" s="6"/>
      <c r="EL25" s="6">
        <f t="shared" si="200"/>
        <v>0</v>
      </c>
      <c r="EM25" s="6"/>
      <c r="EN25" s="6"/>
      <c r="EO25" s="6">
        <f t="shared" si="201"/>
        <v>0</v>
      </c>
      <c r="EP25" s="6">
        <f>SUM([1]Hivatal!$AT$255)</f>
        <v>0</v>
      </c>
      <c r="EQ25" s="6"/>
      <c r="ER25" s="6">
        <f t="shared" si="202"/>
        <v>0</v>
      </c>
      <c r="ES25" s="6"/>
      <c r="ET25" s="6"/>
      <c r="EU25" s="6">
        <f t="shared" si="203"/>
        <v>0</v>
      </c>
      <c r="EV25" s="595">
        <f t="shared" si="80"/>
        <v>0</v>
      </c>
      <c r="EW25" s="595">
        <f t="shared" si="155"/>
        <v>0</v>
      </c>
      <c r="EX25" s="595">
        <f t="shared" si="156"/>
        <v>0</v>
      </c>
      <c r="EY25" s="6"/>
      <c r="EZ25" s="6"/>
      <c r="FA25" s="6">
        <f t="shared" si="204"/>
        <v>0</v>
      </c>
      <c r="FB25" s="6"/>
      <c r="FC25" s="6"/>
      <c r="FD25" s="6">
        <f t="shared" si="205"/>
        <v>0</v>
      </c>
      <c r="FE25" s="6"/>
      <c r="FF25" s="6"/>
      <c r="FG25" s="6">
        <f t="shared" si="206"/>
        <v>0</v>
      </c>
      <c r="FH25" s="6"/>
      <c r="FI25" s="6"/>
      <c r="FJ25" s="6">
        <f t="shared" si="207"/>
        <v>0</v>
      </c>
      <c r="FK25" s="6"/>
      <c r="FL25" s="6"/>
      <c r="FM25" s="6">
        <f t="shared" si="208"/>
        <v>0</v>
      </c>
      <c r="FN25" s="6"/>
      <c r="FO25" s="6"/>
      <c r="FP25" s="6">
        <f t="shared" si="209"/>
        <v>0</v>
      </c>
      <c r="FQ25" s="6"/>
      <c r="FR25" s="6"/>
      <c r="FS25" s="6">
        <f t="shared" si="210"/>
        <v>0</v>
      </c>
      <c r="FT25" s="6"/>
      <c r="FU25" s="6"/>
      <c r="FV25" s="6">
        <f t="shared" si="211"/>
        <v>0</v>
      </c>
      <c r="FW25" s="6"/>
      <c r="FX25" s="6"/>
      <c r="FY25" s="6">
        <f t="shared" si="212"/>
        <v>0</v>
      </c>
      <c r="FZ25" s="6"/>
      <c r="GA25" s="6"/>
      <c r="GB25" s="6">
        <f t="shared" si="213"/>
        <v>0</v>
      </c>
      <c r="GC25" s="6"/>
      <c r="GD25" s="6"/>
      <c r="GE25" s="6">
        <f t="shared" si="214"/>
        <v>0</v>
      </c>
      <c r="GF25" s="6"/>
      <c r="GG25" s="6"/>
      <c r="GH25" s="6">
        <f t="shared" si="215"/>
        <v>0</v>
      </c>
      <c r="GI25" s="6"/>
      <c r="GJ25" s="6"/>
      <c r="GK25" s="6">
        <f t="shared" si="216"/>
        <v>0</v>
      </c>
      <c r="GL25" s="595">
        <f t="shared" si="94"/>
        <v>0</v>
      </c>
      <c r="GM25" s="595">
        <f t="shared" si="157"/>
        <v>0</v>
      </c>
      <c r="GN25" s="595">
        <f t="shared" si="158"/>
        <v>0</v>
      </c>
      <c r="GO25" s="7"/>
      <c r="GP25" s="7"/>
      <c r="GQ25" s="6">
        <f t="shared" si="217"/>
        <v>0</v>
      </c>
      <c r="GR25" s="7"/>
      <c r="GS25" s="7"/>
      <c r="GT25" s="6">
        <f t="shared" si="218"/>
        <v>0</v>
      </c>
      <c r="GU25" s="7"/>
      <c r="GV25" s="7"/>
      <c r="GW25" s="6">
        <f t="shared" si="219"/>
        <v>0</v>
      </c>
      <c r="GX25" s="10">
        <f t="shared" si="98"/>
        <v>0</v>
      </c>
      <c r="GY25" s="10">
        <f t="shared" si="159"/>
        <v>0</v>
      </c>
      <c r="GZ25" s="10">
        <f t="shared" si="160"/>
        <v>0</v>
      </c>
      <c r="HA25" s="596">
        <f t="shared" si="99"/>
        <v>0</v>
      </c>
      <c r="HB25" s="596">
        <f t="shared" si="161"/>
        <v>0</v>
      </c>
      <c r="HC25" s="635">
        <f t="shared" si="162"/>
        <v>0</v>
      </c>
    </row>
    <row r="26" spans="1:211" s="12" customFormat="1" ht="13.5" thickBot="1" x14ac:dyDescent="0.25">
      <c r="A26" s="116" t="s">
        <v>394</v>
      </c>
      <c r="B26" s="33">
        <f>B7+B18</f>
        <v>0</v>
      </c>
      <c r="C26" s="33">
        <f t="shared" ref="C26:BN26" si="220">C7+C18</f>
        <v>0</v>
      </c>
      <c r="D26" s="33">
        <f t="shared" si="220"/>
        <v>0</v>
      </c>
      <c r="E26" s="33">
        <f t="shared" si="220"/>
        <v>0</v>
      </c>
      <c r="F26" s="33">
        <f t="shared" si="220"/>
        <v>0</v>
      </c>
      <c r="G26" s="33">
        <f t="shared" si="220"/>
        <v>0</v>
      </c>
      <c r="H26" s="33">
        <f t="shared" si="220"/>
        <v>0</v>
      </c>
      <c r="I26" s="33">
        <f t="shared" si="220"/>
        <v>0</v>
      </c>
      <c r="J26" s="33">
        <f t="shared" si="220"/>
        <v>0</v>
      </c>
      <c r="K26" s="33">
        <f t="shared" si="220"/>
        <v>0</v>
      </c>
      <c r="L26" s="33">
        <f t="shared" si="220"/>
        <v>0</v>
      </c>
      <c r="M26" s="33">
        <f t="shared" si="220"/>
        <v>0</v>
      </c>
      <c r="N26" s="33">
        <f t="shared" si="220"/>
        <v>0</v>
      </c>
      <c r="O26" s="33">
        <f t="shared" si="220"/>
        <v>0</v>
      </c>
      <c r="P26" s="33">
        <f t="shared" si="220"/>
        <v>0</v>
      </c>
      <c r="Q26" s="33">
        <f t="shared" si="220"/>
        <v>0</v>
      </c>
      <c r="R26" s="33">
        <f t="shared" si="220"/>
        <v>0</v>
      </c>
      <c r="S26" s="33">
        <f t="shared" si="220"/>
        <v>0</v>
      </c>
      <c r="T26" s="33">
        <f t="shared" si="220"/>
        <v>0</v>
      </c>
      <c r="U26" s="33">
        <f t="shared" si="220"/>
        <v>0</v>
      </c>
      <c r="V26" s="33">
        <f t="shared" si="220"/>
        <v>0</v>
      </c>
      <c r="W26" s="33">
        <f t="shared" si="220"/>
        <v>0</v>
      </c>
      <c r="X26" s="33">
        <f t="shared" si="220"/>
        <v>0</v>
      </c>
      <c r="Y26" s="33">
        <f t="shared" si="220"/>
        <v>0</v>
      </c>
      <c r="Z26" s="33">
        <f t="shared" si="220"/>
        <v>0</v>
      </c>
      <c r="AA26" s="33">
        <f t="shared" si="220"/>
        <v>0</v>
      </c>
      <c r="AB26" s="33">
        <f t="shared" si="220"/>
        <v>0</v>
      </c>
      <c r="AC26" s="33">
        <f t="shared" si="220"/>
        <v>40176</v>
      </c>
      <c r="AD26" s="33">
        <f t="shared" si="220"/>
        <v>0</v>
      </c>
      <c r="AE26" s="33">
        <f t="shared" ref="AE26" si="221">AE7+AE18</f>
        <v>40176</v>
      </c>
      <c r="AF26" s="33">
        <f t="shared" si="220"/>
        <v>0</v>
      </c>
      <c r="AG26" s="33">
        <f t="shared" si="220"/>
        <v>0</v>
      </c>
      <c r="AH26" s="33">
        <f t="shared" ref="AH26" si="222">AH7+AH18</f>
        <v>0</v>
      </c>
      <c r="AI26" s="33">
        <f t="shared" si="220"/>
        <v>0</v>
      </c>
      <c r="AJ26" s="33">
        <f t="shared" si="220"/>
        <v>0</v>
      </c>
      <c r="AK26" s="33">
        <f t="shared" ref="AK26" si="223">AK7+AK18</f>
        <v>0</v>
      </c>
      <c r="AL26" s="33">
        <f t="shared" si="220"/>
        <v>0</v>
      </c>
      <c r="AM26" s="33">
        <f t="shared" si="220"/>
        <v>0</v>
      </c>
      <c r="AN26" s="33">
        <f t="shared" ref="AN26" si="224">AN7+AN18</f>
        <v>0</v>
      </c>
      <c r="AO26" s="33">
        <f t="shared" si="220"/>
        <v>0</v>
      </c>
      <c r="AP26" s="33">
        <f t="shared" si="220"/>
        <v>0</v>
      </c>
      <c r="AQ26" s="33">
        <f t="shared" ref="AQ26" si="225">AQ7+AQ18</f>
        <v>0</v>
      </c>
      <c r="AR26" s="33">
        <f t="shared" si="220"/>
        <v>0</v>
      </c>
      <c r="AS26" s="33">
        <f t="shared" si="220"/>
        <v>0</v>
      </c>
      <c r="AT26" s="33">
        <f t="shared" ref="AT26" si="226">AT7+AT18</f>
        <v>0</v>
      </c>
      <c r="AU26" s="33">
        <f t="shared" si="220"/>
        <v>0</v>
      </c>
      <c r="AV26" s="33">
        <f t="shared" si="220"/>
        <v>0</v>
      </c>
      <c r="AW26" s="33">
        <f t="shared" ref="AW26" si="227">AW7+AW18</f>
        <v>0</v>
      </c>
      <c r="AX26" s="33">
        <f t="shared" si="220"/>
        <v>0</v>
      </c>
      <c r="AY26" s="33">
        <f t="shared" si="220"/>
        <v>0</v>
      </c>
      <c r="AZ26" s="33">
        <f t="shared" ref="AZ26" si="228">AZ7+AZ18</f>
        <v>0</v>
      </c>
      <c r="BA26" s="33">
        <f t="shared" si="220"/>
        <v>0</v>
      </c>
      <c r="BB26" s="33">
        <f t="shared" si="220"/>
        <v>0</v>
      </c>
      <c r="BC26" s="33">
        <f t="shared" ref="BC26" si="229">BC7+BC18</f>
        <v>0</v>
      </c>
      <c r="BD26" s="33">
        <f t="shared" si="220"/>
        <v>0</v>
      </c>
      <c r="BE26" s="33">
        <f t="shared" si="220"/>
        <v>0</v>
      </c>
      <c r="BF26" s="33">
        <f t="shared" ref="BF26" si="230">BF7+BF18</f>
        <v>0</v>
      </c>
      <c r="BG26" s="33">
        <f t="shared" si="220"/>
        <v>0</v>
      </c>
      <c r="BH26" s="33">
        <f t="shared" si="220"/>
        <v>0</v>
      </c>
      <c r="BI26" s="33">
        <f t="shared" ref="BI26" si="231">BI7+BI18</f>
        <v>0</v>
      </c>
      <c r="BJ26" s="33">
        <f t="shared" si="220"/>
        <v>0</v>
      </c>
      <c r="BK26" s="33">
        <f t="shared" si="220"/>
        <v>0</v>
      </c>
      <c r="BL26" s="33">
        <f t="shared" ref="BL26" si="232">BL7+BL18</f>
        <v>0</v>
      </c>
      <c r="BM26" s="33">
        <f t="shared" si="220"/>
        <v>0</v>
      </c>
      <c r="BN26" s="33">
        <f t="shared" si="220"/>
        <v>0</v>
      </c>
      <c r="BO26" s="33">
        <f t="shared" ref="BO26" si="233">BO7+BO18</f>
        <v>0</v>
      </c>
      <c r="BP26" s="33">
        <f t="shared" ref="BP26:DZ26" si="234">BP7+BP18</f>
        <v>0</v>
      </c>
      <c r="BQ26" s="33">
        <f t="shared" si="234"/>
        <v>0</v>
      </c>
      <c r="BR26" s="33">
        <f t="shared" si="234"/>
        <v>0</v>
      </c>
      <c r="BS26" s="33">
        <f t="shared" si="234"/>
        <v>0</v>
      </c>
      <c r="BT26" s="33">
        <f t="shared" si="234"/>
        <v>0</v>
      </c>
      <c r="BU26" s="33">
        <f t="shared" si="234"/>
        <v>0</v>
      </c>
      <c r="BV26" s="33">
        <f t="shared" si="234"/>
        <v>0</v>
      </c>
      <c r="BW26" s="33">
        <f t="shared" si="234"/>
        <v>0</v>
      </c>
      <c r="BX26" s="33">
        <f t="shared" si="234"/>
        <v>0</v>
      </c>
      <c r="BY26" s="33">
        <f t="shared" si="234"/>
        <v>0</v>
      </c>
      <c r="BZ26" s="33">
        <f t="shared" si="234"/>
        <v>0</v>
      </c>
      <c r="CA26" s="33">
        <f t="shared" si="234"/>
        <v>0</v>
      </c>
      <c r="CB26" s="33">
        <f t="shared" si="234"/>
        <v>0</v>
      </c>
      <c r="CC26" s="33">
        <f t="shared" si="234"/>
        <v>0</v>
      </c>
      <c r="CD26" s="33">
        <f t="shared" si="234"/>
        <v>0</v>
      </c>
      <c r="CE26" s="33">
        <f t="shared" si="234"/>
        <v>0</v>
      </c>
      <c r="CF26" s="33">
        <f t="shared" si="234"/>
        <v>0</v>
      </c>
      <c r="CG26" s="33">
        <f t="shared" si="234"/>
        <v>0</v>
      </c>
      <c r="CH26" s="33">
        <f t="shared" si="234"/>
        <v>0</v>
      </c>
      <c r="CI26" s="33">
        <f t="shared" si="234"/>
        <v>0</v>
      </c>
      <c r="CJ26" s="33">
        <f t="shared" si="234"/>
        <v>0</v>
      </c>
      <c r="CK26" s="33">
        <f t="shared" si="234"/>
        <v>0</v>
      </c>
      <c r="CL26" s="33">
        <f t="shared" si="234"/>
        <v>0</v>
      </c>
      <c r="CM26" s="33">
        <f t="shared" si="234"/>
        <v>0</v>
      </c>
      <c r="CN26" s="33">
        <f t="shared" si="234"/>
        <v>0</v>
      </c>
      <c r="CO26" s="33">
        <f t="shared" si="234"/>
        <v>0</v>
      </c>
      <c r="CP26" s="33">
        <f t="shared" si="234"/>
        <v>0</v>
      </c>
      <c r="CQ26" s="33">
        <f t="shared" si="234"/>
        <v>0</v>
      </c>
      <c r="CR26" s="33">
        <f t="shared" si="234"/>
        <v>0</v>
      </c>
      <c r="CS26" s="33">
        <f t="shared" si="234"/>
        <v>0</v>
      </c>
      <c r="CT26" s="33">
        <f t="shared" si="234"/>
        <v>0</v>
      </c>
      <c r="CU26" s="33">
        <f t="shared" si="234"/>
        <v>0</v>
      </c>
      <c r="CV26" s="33">
        <f t="shared" si="234"/>
        <v>0</v>
      </c>
      <c r="CW26" s="33">
        <f t="shared" si="234"/>
        <v>0</v>
      </c>
      <c r="CX26" s="33">
        <f t="shared" si="234"/>
        <v>0</v>
      </c>
      <c r="CY26" s="33">
        <f t="shared" si="234"/>
        <v>0</v>
      </c>
      <c r="CZ26" s="33">
        <f t="shared" si="234"/>
        <v>0</v>
      </c>
      <c r="DA26" s="33">
        <f t="shared" si="234"/>
        <v>0</v>
      </c>
      <c r="DB26" s="33">
        <f t="shared" si="234"/>
        <v>0</v>
      </c>
      <c r="DC26" s="33">
        <f t="shared" si="234"/>
        <v>0</v>
      </c>
      <c r="DD26" s="33">
        <f t="shared" si="234"/>
        <v>0</v>
      </c>
      <c r="DE26" s="33">
        <f t="shared" si="234"/>
        <v>0</v>
      </c>
      <c r="DF26" s="33">
        <f t="shared" si="234"/>
        <v>0</v>
      </c>
      <c r="DG26" s="33">
        <f t="shared" si="234"/>
        <v>0</v>
      </c>
      <c r="DH26" s="33">
        <f t="shared" si="234"/>
        <v>0</v>
      </c>
      <c r="DI26" s="33">
        <f t="shared" si="234"/>
        <v>0</v>
      </c>
      <c r="DJ26" s="33">
        <f t="shared" si="234"/>
        <v>0</v>
      </c>
      <c r="DK26" s="33">
        <f t="shared" si="234"/>
        <v>0</v>
      </c>
      <c r="DL26" s="33">
        <f t="shared" si="234"/>
        <v>0</v>
      </c>
      <c r="DM26" s="33">
        <f t="shared" si="234"/>
        <v>0</v>
      </c>
      <c r="DN26" s="33">
        <f t="shared" si="234"/>
        <v>0</v>
      </c>
      <c r="DO26" s="33">
        <f t="shared" si="234"/>
        <v>0</v>
      </c>
      <c r="DP26" s="33">
        <f t="shared" si="234"/>
        <v>0</v>
      </c>
      <c r="DQ26" s="33">
        <f t="shared" si="234"/>
        <v>0</v>
      </c>
      <c r="DR26" s="597">
        <f t="shared" si="234"/>
        <v>40176</v>
      </c>
      <c r="DS26" s="597">
        <f t="shared" ref="DS26:DT26" si="235">DS7+DS18</f>
        <v>0</v>
      </c>
      <c r="DT26" s="597">
        <f t="shared" si="235"/>
        <v>40176</v>
      </c>
      <c r="DU26" s="33">
        <f t="shared" si="234"/>
        <v>30322</v>
      </c>
      <c r="DV26" s="33">
        <f t="shared" si="234"/>
        <v>0</v>
      </c>
      <c r="DW26" s="33">
        <f t="shared" si="234"/>
        <v>30322</v>
      </c>
      <c r="DX26" s="33">
        <f t="shared" si="234"/>
        <v>10150</v>
      </c>
      <c r="DY26" s="33">
        <f t="shared" si="234"/>
        <v>0</v>
      </c>
      <c r="DZ26" s="33">
        <f t="shared" si="234"/>
        <v>10150</v>
      </c>
      <c r="EA26" s="33">
        <f t="shared" ref="EA26:GL26" si="236">EA7+EA18</f>
        <v>7491</v>
      </c>
      <c r="EB26" s="33">
        <f t="shared" si="236"/>
        <v>0</v>
      </c>
      <c r="EC26" s="33">
        <f t="shared" si="236"/>
        <v>7491</v>
      </c>
      <c r="ED26" s="33">
        <f t="shared" si="236"/>
        <v>2950</v>
      </c>
      <c r="EE26" s="33">
        <f t="shared" si="236"/>
        <v>0</v>
      </c>
      <c r="EF26" s="33">
        <f t="shared" si="236"/>
        <v>2950</v>
      </c>
      <c r="EG26" s="33">
        <f t="shared" si="236"/>
        <v>868</v>
      </c>
      <c r="EH26" s="33">
        <f t="shared" si="236"/>
        <v>0</v>
      </c>
      <c r="EI26" s="33">
        <f t="shared" si="236"/>
        <v>868</v>
      </c>
      <c r="EJ26" s="33">
        <f t="shared" si="236"/>
        <v>0</v>
      </c>
      <c r="EK26" s="33">
        <f t="shared" si="236"/>
        <v>0</v>
      </c>
      <c r="EL26" s="33">
        <f t="shared" si="236"/>
        <v>0</v>
      </c>
      <c r="EM26" s="33">
        <f t="shared" si="236"/>
        <v>0</v>
      </c>
      <c r="EN26" s="33">
        <f t="shared" si="236"/>
        <v>0</v>
      </c>
      <c r="EO26" s="33">
        <f t="shared" si="236"/>
        <v>0</v>
      </c>
      <c r="EP26" s="33">
        <f t="shared" si="236"/>
        <v>300271</v>
      </c>
      <c r="EQ26" s="33">
        <f t="shared" si="236"/>
        <v>-2099</v>
      </c>
      <c r="ER26" s="33">
        <f t="shared" si="236"/>
        <v>298172</v>
      </c>
      <c r="ES26" s="33">
        <f t="shared" si="236"/>
        <v>0</v>
      </c>
      <c r="ET26" s="33">
        <f t="shared" si="236"/>
        <v>0</v>
      </c>
      <c r="EU26" s="33">
        <f t="shared" si="236"/>
        <v>0</v>
      </c>
      <c r="EV26" s="597">
        <f t="shared" si="236"/>
        <v>352052</v>
      </c>
      <c r="EW26" s="597">
        <f t="shared" ref="EW26:EX26" si="237">EW7+EW18</f>
        <v>-2099</v>
      </c>
      <c r="EX26" s="597">
        <f t="shared" si="237"/>
        <v>349953</v>
      </c>
      <c r="EY26" s="33">
        <f t="shared" si="236"/>
        <v>0</v>
      </c>
      <c r="EZ26" s="33">
        <f t="shared" si="236"/>
        <v>0</v>
      </c>
      <c r="FA26" s="33">
        <f t="shared" si="236"/>
        <v>0</v>
      </c>
      <c r="FB26" s="33">
        <f t="shared" si="236"/>
        <v>0</v>
      </c>
      <c r="FC26" s="33">
        <f t="shared" si="236"/>
        <v>0</v>
      </c>
      <c r="FD26" s="33">
        <f t="shared" si="236"/>
        <v>0</v>
      </c>
      <c r="FE26" s="33">
        <f t="shared" si="236"/>
        <v>0</v>
      </c>
      <c r="FF26" s="33">
        <f t="shared" si="236"/>
        <v>0</v>
      </c>
      <c r="FG26" s="33">
        <f t="shared" si="236"/>
        <v>0</v>
      </c>
      <c r="FH26" s="33">
        <f t="shared" si="236"/>
        <v>0</v>
      </c>
      <c r="FI26" s="33">
        <f t="shared" si="236"/>
        <v>0</v>
      </c>
      <c r="FJ26" s="33">
        <f t="shared" si="236"/>
        <v>0</v>
      </c>
      <c r="FK26" s="33">
        <f t="shared" si="236"/>
        <v>0</v>
      </c>
      <c r="FL26" s="33">
        <f t="shared" si="236"/>
        <v>0</v>
      </c>
      <c r="FM26" s="33">
        <f t="shared" si="236"/>
        <v>0</v>
      </c>
      <c r="FN26" s="33">
        <f t="shared" si="236"/>
        <v>0</v>
      </c>
      <c r="FO26" s="33">
        <f t="shared" si="236"/>
        <v>0</v>
      </c>
      <c r="FP26" s="33">
        <f t="shared" si="236"/>
        <v>0</v>
      </c>
      <c r="FQ26" s="33">
        <f t="shared" si="236"/>
        <v>0</v>
      </c>
      <c r="FR26" s="33">
        <f t="shared" si="236"/>
        <v>0</v>
      </c>
      <c r="FS26" s="33">
        <f t="shared" si="236"/>
        <v>0</v>
      </c>
      <c r="FT26" s="33">
        <f t="shared" si="236"/>
        <v>0</v>
      </c>
      <c r="FU26" s="33">
        <f t="shared" si="236"/>
        <v>0</v>
      </c>
      <c r="FV26" s="33">
        <f t="shared" si="236"/>
        <v>0</v>
      </c>
      <c r="FW26" s="33">
        <f t="shared" si="236"/>
        <v>0</v>
      </c>
      <c r="FX26" s="33">
        <f t="shared" si="236"/>
        <v>0</v>
      </c>
      <c r="FY26" s="33">
        <f t="shared" si="236"/>
        <v>0</v>
      </c>
      <c r="FZ26" s="33">
        <f t="shared" si="236"/>
        <v>0</v>
      </c>
      <c r="GA26" s="33">
        <f t="shared" si="236"/>
        <v>0</v>
      </c>
      <c r="GB26" s="33">
        <f t="shared" si="236"/>
        <v>0</v>
      </c>
      <c r="GC26" s="33">
        <f t="shared" si="236"/>
        <v>0</v>
      </c>
      <c r="GD26" s="33">
        <f t="shared" si="236"/>
        <v>0</v>
      </c>
      <c r="GE26" s="33">
        <f t="shared" si="236"/>
        <v>0</v>
      </c>
      <c r="GF26" s="33">
        <f t="shared" si="236"/>
        <v>0</v>
      </c>
      <c r="GG26" s="33">
        <f t="shared" si="236"/>
        <v>0</v>
      </c>
      <c r="GH26" s="33">
        <f t="shared" si="236"/>
        <v>0</v>
      </c>
      <c r="GI26" s="33">
        <f t="shared" si="236"/>
        <v>0</v>
      </c>
      <c r="GJ26" s="33">
        <f t="shared" si="236"/>
        <v>0</v>
      </c>
      <c r="GK26" s="33">
        <f t="shared" si="236"/>
        <v>0</v>
      </c>
      <c r="GL26" s="597">
        <f t="shared" si="236"/>
        <v>0</v>
      </c>
      <c r="GM26" s="597">
        <f t="shared" ref="GM26:GN26" si="238">GM7+GM18</f>
        <v>0</v>
      </c>
      <c r="GN26" s="597">
        <f t="shared" si="238"/>
        <v>0</v>
      </c>
      <c r="GO26" s="33">
        <f t="shared" ref="GO26:HA26" si="239">GO7+GO18</f>
        <v>0</v>
      </c>
      <c r="GP26" s="33">
        <f t="shared" si="239"/>
        <v>0</v>
      </c>
      <c r="GQ26" s="33">
        <f t="shared" si="239"/>
        <v>0</v>
      </c>
      <c r="GR26" s="33">
        <f t="shared" si="239"/>
        <v>0</v>
      </c>
      <c r="GS26" s="33">
        <f t="shared" si="239"/>
        <v>0</v>
      </c>
      <c r="GT26" s="33">
        <f t="shared" si="239"/>
        <v>0</v>
      </c>
      <c r="GU26" s="33">
        <f t="shared" si="239"/>
        <v>0</v>
      </c>
      <c r="GV26" s="33">
        <f t="shared" si="239"/>
        <v>0</v>
      </c>
      <c r="GW26" s="33">
        <f t="shared" si="239"/>
        <v>0</v>
      </c>
      <c r="GX26" s="33">
        <f t="shared" si="239"/>
        <v>0</v>
      </c>
      <c r="GY26" s="33">
        <f t="shared" ref="GY26:GZ26" si="240">GY7+GY18</f>
        <v>0</v>
      </c>
      <c r="GZ26" s="33">
        <f t="shared" si="240"/>
        <v>0</v>
      </c>
      <c r="HA26" s="597">
        <f t="shared" si="239"/>
        <v>392228</v>
      </c>
      <c r="HB26" s="597">
        <f t="shared" ref="HB26:HC26" si="241">HB7+HB18</f>
        <v>-2099</v>
      </c>
      <c r="HC26" s="636">
        <f t="shared" si="241"/>
        <v>390129</v>
      </c>
    </row>
    <row r="27" spans="1:211" s="12" customFormat="1" ht="16.5" thickBot="1" x14ac:dyDescent="0.25">
      <c r="A27" s="109" t="s">
        <v>440</v>
      </c>
      <c r="B27" s="34">
        <f>B52+B61</f>
        <v>0</v>
      </c>
      <c r="C27" s="34">
        <f t="shared" ref="C27:BN27" si="242">C52+C61</f>
        <v>0</v>
      </c>
      <c r="D27" s="34">
        <f t="shared" si="242"/>
        <v>0</v>
      </c>
      <c r="E27" s="34">
        <f t="shared" si="242"/>
        <v>0</v>
      </c>
      <c r="F27" s="34">
        <f t="shared" si="242"/>
        <v>0</v>
      </c>
      <c r="G27" s="34">
        <f t="shared" si="242"/>
        <v>0</v>
      </c>
      <c r="H27" s="34">
        <f t="shared" si="242"/>
        <v>0</v>
      </c>
      <c r="I27" s="34">
        <f t="shared" si="242"/>
        <v>0</v>
      </c>
      <c r="J27" s="34">
        <f t="shared" si="242"/>
        <v>0</v>
      </c>
      <c r="K27" s="34">
        <f t="shared" si="242"/>
        <v>0</v>
      </c>
      <c r="L27" s="34">
        <f t="shared" si="242"/>
        <v>0</v>
      </c>
      <c r="M27" s="34">
        <f t="shared" si="242"/>
        <v>0</v>
      </c>
      <c r="N27" s="34">
        <f t="shared" si="242"/>
        <v>0</v>
      </c>
      <c r="O27" s="34">
        <f t="shared" si="242"/>
        <v>0</v>
      </c>
      <c r="P27" s="34">
        <f t="shared" si="242"/>
        <v>0</v>
      </c>
      <c r="Q27" s="34">
        <f t="shared" si="242"/>
        <v>0</v>
      </c>
      <c r="R27" s="34">
        <f t="shared" si="242"/>
        <v>0</v>
      </c>
      <c r="S27" s="34">
        <f t="shared" si="242"/>
        <v>0</v>
      </c>
      <c r="T27" s="34">
        <f t="shared" si="242"/>
        <v>0</v>
      </c>
      <c r="U27" s="34">
        <f t="shared" si="242"/>
        <v>0</v>
      </c>
      <c r="V27" s="34">
        <f t="shared" si="242"/>
        <v>0</v>
      </c>
      <c r="W27" s="34">
        <f t="shared" si="242"/>
        <v>0</v>
      </c>
      <c r="X27" s="34">
        <f t="shared" si="242"/>
        <v>0</v>
      </c>
      <c r="Y27" s="34">
        <f t="shared" si="242"/>
        <v>0</v>
      </c>
      <c r="Z27" s="34">
        <f t="shared" si="242"/>
        <v>0</v>
      </c>
      <c r="AA27" s="34">
        <f t="shared" si="242"/>
        <v>0</v>
      </c>
      <c r="AB27" s="34">
        <f t="shared" si="242"/>
        <v>0</v>
      </c>
      <c r="AC27" s="34">
        <f t="shared" si="242"/>
        <v>-17668</v>
      </c>
      <c r="AD27" s="34">
        <f t="shared" si="242"/>
        <v>0</v>
      </c>
      <c r="AE27" s="34">
        <f t="shared" ref="AE27" si="243">AE52+AE61</f>
        <v>-17668</v>
      </c>
      <c r="AF27" s="34">
        <f t="shared" si="242"/>
        <v>0</v>
      </c>
      <c r="AG27" s="34">
        <f t="shared" si="242"/>
        <v>0</v>
      </c>
      <c r="AH27" s="34">
        <f t="shared" ref="AH27" si="244">AH52+AH61</f>
        <v>0</v>
      </c>
      <c r="AI27" s="34">
        <f t="shared" si="242"/>
        <v>0</v>
      </c>
      <c r="AJ27" s="34">
        <f t="shared" si="242"/>
        <v>0</v>
      </c>
      <c r="AK27" s="34">
        <f t="shared" ref="AK27" si="245">AK52+AK61</f>
        <v>0</v>
      </c>
      <c r="AL27" s="34">
        <f t="shared" si="242"/>
        <v>0</v>
      </c>
      <c r="AM27" s="34">
        <f t="shared" si="242"/>
        <v>0</v>
      </c>
      <c r="AN27" s="34">
        <f t="shared" ref="AN27" si="246">AN52+AN61</f>
        <v>0</v>
      </c>
      <c r="AO27" s="34">
        <f t="shared" si="242"/>
        <v>0</v>
      </c>
      <c r="AP27" s="34">
        <f t="shared" si="242"/>
        <v>0</v>
      </c>
      <c r="AQ27" s="34">
        <f t="shared" ref="AQ27" si="247">AQ52+AQ61</f>
        <v>0</v>
      </c>
      <c r="AR27" s="34">
        <f t="shared" si="242"/>
        <v>0</v>
      </c>
      <c r="AS27" s="34">
        <f t="shared" si="242"/>
        <v>0</v>
      </c>
      <c r="AT27" s="34">
        <f t="shared" ref="AT27" si="248">AT52+AT61</f>
        <v>0</v>
      </c>
      <c r="AU27" s="34">
        <f t="shared" si="242"/>
        <v>0</v>
      </c>
      <c r="AV27" s="34">
        <f t="shared" si="242"/>
        <v>0</v>
      </c>
      <c r="AW27" s="34">
        <f t="shared" ref="AW27" si="249">AW52+AW61</f>
        <v>0</v>
      </c>
      <c r="AX27" s="34">
        <f t="shared" si="242"/>
        <v>0</v>
      </c>
      <c r="AY27" s="34">
        <f t="shared" si="242"/>
        <v>0</v>
      </c>
      <c r="AZ27" s="34">
        <f t="shared" ref="AZ27" si="250">AZ52+AZ61</f>
        <v>0</v>
      </c>
      <c r="BA27" s="34">
        <f t="shared" si="242"/>
        <v>0</v>
      </c>
      <c r="BB27" s="34">
        <f t="shared" si="242"/>
        <v>0</v>
      </c>
      <c r="BC27" s="34">
        <f t="shared" ref="BC27" si="251">BC52+BC61</f>
        <v>0</v>
      </c>
      <c r="BD27" s="34">
        <f t="shared" si="242"/>
        <v>0</v>
      </c>
      <c r="BE27" s="34">
        <f t="shared" si="242"/>
        <v>0</v>
      </c>
      <c r="BF27" s="34">
        <f t="shared" ref="BF27" si="252">BF52+BF61</f>
        <v>0</v>
      </c>
      <c r="BG27" s="34">
        <f t="shared" si="242"/>
        <v>0</v>
      </c>
      <c r="BH27" s="34">
        <f t="shared" si="242"/>
        <v>0</v>
      </c>
      <c r="BI27" s="34">
        <f t="shared" ref="BI27" si="253">BI52+BI61</f>
        <v>0</v>
      </c>
      <c r="BJ27" s="34">
        <f t="shared" si="242"/>
        <v>0</v>
      </c>
      <c r="BK27" s="34">
        <f t="shared" si="242"/>
        <v>0</v>
      </c>
      <c r="BL27" s="34">
        <f t="shared" ref="BL27" si="254">BL52+BL61</f>
        <v>0</v>
      </c>
      <c r="BM27" s="34">
        <f t="shared" si="242"/>
        <v>0</v>
      </c>
      <c r="BN27" s="34">
        <f t="shared" si="242"/>
        <v>0</v>
      </c>
      <c r="BO27" s="34">
        <f t="shared" ref="BO27" si="255">BO52+BO61</f>
        <v>0</v>
      </c>
      <c r="BP27" s="34">
        <f t="shared" ref="BP27:DZ27" si="256">BP52+BP61</f>
        <v>0</v>
      </c>
      <c r="BQ27" s="34">
        <f t="shared" si="256"/>
        <v>0</v>
      </c>
      <c r="BR27" s="34">
        <f t="shared" si="256"/>
        <v>0</v>
      </c>
      <c r="BS27" s="34">
        <f t="shared" si="256"/>
        <v>0</v>
      </c>
      <c r="BT27" s="34">
        <f t="shared" si="256"/>
        <v>0</v>
      </c>
      <c r="BU27" s="34">
        <f t="shared" si="256"/>
        <v>0</v>
      </c>
      <c r="BV27" s="34">
        <f t="shared" si="256"/>
        <v>0</v>
      </c>
      <c r="BW27" s="34">
        <f t="shared" si="256"/>
        <v>0</v>
      </c>
      <c r="BX27" s="34">
        <f t="shared" si="256"/>
        <v>0</v>
      </c>
      <c r="BY27" s="34">
        <f t="shared" si="256"/>
        <v>0</v>
      </c>
      <c r="BZ27" s="34">
        <f t="shared" si="256"/>
        <v>0</v>
      </c>
      <c r="CA27" s="34">
        <f t="shared" si="256"/>
        <v>0</v>
      </c>
      <c r="CB27" s="34">
        <f t="shared" si="256"/>
        <v>0</v>
      </c>
      <c r="CC27" s="34">
        <f t="shared" si="256"/>
        <v>0</v>
      </c>
      <c r="CD27" s="34">
        <f t="shared" si="256"/>
        <v>0</v>
      </c>
      <c r="CE27" s="34">
        <f t="shared" si="256"/>
        <v>0</v>
      </c>
      <c r="CF27" s="34">
        <f t="shared" si="256"/>
        <v>0</v>
      </c>
      <c r="CG27" s="34">
        <f t="shared" si="256"/>
        <v>0</v>
      </c>
      <c r="CH27" s="34">
        <f t="shared" si="256"/>
        <v>0</v>
      </c>
      <c r="CI27" s="34">
        <f t="shared" si="256"/>
        <v>0</v>
      </c>
      <c r="CJ27" s="34">
        <f t="shared" si="256"/>
        <v>0</v>
      </c>
      <c r="CK27" s="34">
        <f t="shared" si="256"/>
        <v>0</v>
      </c>
      <c r="CL27" s="34">
        <f t="shared" si="256"/>
        <v>0</v>
      </c>
      <c r="CM27" s="34">
        <f t="shared" si="256"/>
        <v>0</v>
      </c>
      <c r="CN27" s="34">
        <f t="shared" si="256"/>
        <v>0</v>
      </c>
      <c r="CO27" s="34">
        <f t="shared" si="256"/>
        <v>0</v>
      </c>
      <c r="CP27" s="34">
        <f t="shared" si="256"/>
        <v>0</v>
      </c>
      <c r="CQ27" s="34">
        <f t="shared" si="256"/>
        <v>0</v>
      </c>
      <c r="CR27" s="34">
        <f t="shared" si="256"/>
        <v>0</v>
      </c>
      <c r="CS27" s="34">
        <f t="shared" si="256"/>
        <v>0</v>
      </c>
      <c r="CT27" s="34">
        <f t="shared" si="256"/>
        <v>0</v>
      </c>
      <c r="CU27" s="34">
        <f t="shared" si="256"/>
        <v>0</v>
      </c>
      <c r="CV27" s="34">
        <f t="shared" si="256"/>
        <v>0</v>
      </c>
      <c r="CW27" s="34">
        <f t="shared" si="256"/>
        <v>0</v>
      </c>
      <c r="CX27" s="34">
        <f t="shared" si="256"/>
        <v>0</v>
      </c>
      <c r="CY27" s="34">
        <f t="shared" si="256"/>
        <v>0</v>
      </c>
      <c r="CZ27" s="34">
        <f t="shared" si="256"/>
        <v>0</v>
      </c>
      <c r="DA27" s="34">
        <f t="shared" si="256"/>
        <v>0</v>
      </c>
      <c r="DB27" s="34">
        <f t="shared" si="256"/>
        <v>0</v>
      </c>
      <c r="DC27" s="34">
        <f t="shared" si="256"/>
        <v>0</v>
      </c>
      <c r="DD27" s="34">
        <f t="shared" si="256"/>
        <v>0</v>
      </c>
      <c r="DE27" s="34">
        <f t="shared" si="256"/>
        <v>0</v>
      </c>
      <c r="DF27" s="34">
        <f t="shared" si="256"/>
        <v>0</v>
      </c>
      <c r="DG27" s="34">
        <f t="shared" si="256"/>
        <v>0</v>
      </c>
      <c r="DH27" s="34">
        <f t="shared" si="256"/>
        <v>0</v>
      </c>
      <c r="DI27" s="34">
        <f t="shared" si="256"/>
        <v>0</v>
      </c>
      <c r="DJ27" s="34">
        <f t="shared" si="256"/>
        <v>0</v>
      </c>
      <c r="DK27" s="34">
        <f t="shared" si="256"/>
        <v>0</v>
      </c>
      <c r="DL27" s="34">
        <f t="shared" si="256"/>
        <v>0</v>
      </c>
      <c r="DM27" s="34">
        <f t="shared" si="256"/>
        <v>0</v>
      </c>
      <c r="DN27" s="34">
        <f t="shared" si="256"/>
        <v>0</v>
      </c>
      <c r="DO27" s="34">
        <f t="shared" si="256"/>
        <v>0</v>
      </c>
      <c r="DP27" s="34">
        <f t="shared" si="256"/>
        <v>0</v>
      </c>
      <c r="DQ27" s="34">
        <f t="shared" si="256"/>
        <v>0</v>
      </c>
      <c r="DR27" s="598">
        <f t="shared" si="256"/>
        <v>-17668</v>
      </c>
      <c r="DS27" s="598">
        <f t="shared" ref="DS27:DT27" si="257">DS52+DS61</f>
        <v>0</v>
      </c>
      <c r="DT27" s="598">
        <f t="shared" si="257"/>
        <v>-17668</v>
      </c>
      <c r="DU27" s="34">
        <f t="shared" si="256"/>
        <v>30322</v>
      </c>
      <c r="DV27" s="34">
        <f t="shared" si="256"/>
        <v>0</v>
      </c>
      <c r="DW27" s="34">
        <f t="shared" si="256"/>
        <v>30322</v>
      </c>
      <c r="DX27" s="34">
        <f t="shared" si="256"/>
        <v>10150</v>
      </c>
      <c r="DY27" s="34">
        <f t="shared" si="256"/>
        <v>0</v>
      </c>
      <c r="DZ27" s="34">
        <f t="shared" si="256"/>
        <v>10150</v>
      </c>
      <c r="EA27" s="34">
        <f t="shared" ref="EA27:GL27" si="258">EA52+EA61</f>
        <v>7491</v>
      </c>
      <c r="EB27" s="34">
        <f t="shared" si="258"/>
        <v>0</v>
      </c>
      <c r="EC27" s="34">
        <f t="shared" si="258"/>
        <v>7491</v>
      </c>
      <c r="ED27" s="34">
        <f t="shared" si="258"/>
        <v>2950</v>
      </c>
      <c r="EE27" s="34">
        <f t="shared" si="258"/>
        <v>0</v>
      </c>
      <c r="EF27" s="34">
        <f t="shared" si="258"/>
        <v>2950</v>
      </c>
      <c r="EG27" s="34">
        <f t="shared" si="258"/>
        <v>868</v>
      </c>
      <c r="EH27" s="34">
        <f t="shared" si="258"/>
        <v>0</v>
      </c>
      <c r="EI27" s="34">
        <f t="shared" si="258"/>
        <v>868</v>
      </c>
      <c r="EJ27" s="34">
        <f t="shared" si="258"/>
        <v>0</v>
      </c>
      <c r="EK27" s="34">
        <f t="shared" si="258"/>
        <v>0</v>
      </c>
      <c r="EL27" s="34">
        <f t="shared" si="258"/>
        <v>0</v>
      </c>
      <c r="EM27" s="34">
        <f t="shared" si="258"/>
        <v>0</v>
      </c>
      <c r="EN27" s="34">
        <f t="shared" si="258"/>
        <v>0</v>
      </c>
      <c r="EO27" s="34">
        <f t="shared" si="258"/>
        <v>0</v>
      </c>
      <c r="EP27" s="34">
        <f t="shared" si="258"/>
        <v>300271</v>
      </c>
      <c r="EQ27" s="34">
        <f t="shared" si="258"/>
        <v>-2099</v>
      </c>
      <c r="ER27" s="34">
        <f t="shared" si="258"/>
        <v>298172</v>
      </c>
      <c r="ES27" s="34">
        <f t="shared" si="258"/>
        <v>0</v>
      </c>
      <c r="ET27" s="34">
        <f t="shared" si="258"/>
        <v>0</v>
      </c>
      <c r="EU27" s="34">
        <f t="shared" si="258"/>
        <v>0</v>
      </c>
      <c r="EV27" s="598">
        <f t="shared" si="258"/>
        <v>352052</v>
      </c>
      <c r="EW27" s="598">
        <f t="shared" ref="EW27:EX27" si="259">EW52+EW61</f>
        <v>-2099</v>
      </c>
      <c r="EX27" s="598">
        <f t="shared" si="259"/>
        <v>349953</v>
      </c>
      <c r="EY27" s="34">
        <f t="shared" si="258"/>
        <v>0</v>
      </c>
      <c r="EZ27" s="34">
        <f t="shared" si="258"/>
        <v>0</v>
      </c>
      <c r="FA27" s="34">
        <f t="shared" si="258"/>
        <v>0</v>
      </c>
      <c r="FB27" s="34">
        <f t="shared" si="258"/>
        <v>0</v>
      </c>
      <c r="FC27" s="34">
        <f t="shared" si="258"/>
        <v>0</v>
      </c>
      <c r="FD27" s="34">
        <f t="shared" si="258"/>
        <v>0</v>
      </c>
      <c r="FE27" s="34">
        <f t="shared" si="258"/>
        <v>0</v>
      </c>
      <c r="FF27" s="34">
        <f t="shared" si="258"/>
        <v>0</v>
      </c>
      <c r="FG27" s="34">
        <f t="shared" si="258"/>
        <v>0</v>
      </c>
      <c r="FH27" s="34">
        <f t="shared" si="258"/>
        <v>0</v>
      </c>
      <c r="FI27" s="34">
        <f t="shared" si="258"/>
        <v>0</v>
      </c>
      <c r="FJ27" s="34">
        <f t="shared" si="258"/>
        <v>0</v>
      </c>
      <c r="FK27" s="34">
        <f t="shared" si="258"/>
        <v>0</v>
      </c>
      <c r="FL27" s="34">
        <f t="shared" si="258"/>
        <v>0</v>
      </c>
      <c r="FM27" s="34">
        <f t="shared" si="258"/>
        <v>0</v>
      </c>
      <c r="FN27" s="34">
        <f t="shared" si="258"/>
        <v>0</v>
      </c>
      <c r="FO27" s="34">
        <f t="shared" si="258"/>
        <v>0</v>
      </c>
      <c r="FP27" s="34">
        <f t="shared" si="258"/>
        <v>0</v>
      </c>
      <c r="FQ27" s="34">
        <f t="shared" si="258"/>
        <v>0</v>
      </c>
      <c r="FR27" s="34">
        <f t="shared" si="258"/>
        <v>0</v>
      </c>
      <c r="FS27" s="34">
        <f t="shared" si="258"/>
        <v>0</v>
      </c>
      <c r="FT27" s="34">
        <f t="shared" si="258"/>
        <v>0</v>
      </c>
      <c r="FU27" s="34">
        <f t="shared" si="258"/>
        <v>0</v>
      </c>
      <c r="FV27" s="34">
        <f t="shared" si="258"/>
        <v>0</v>
      </c>
      <c r="FW27" s="34">
        <f t="shared" si="258"/>
        <v>0</v>
      </c>
      <c r="FX27" s="34">
        <f t="shared" si="258"/>
        <v>0</v>
      </c>
      <c r="FY27" s="34">
        <f t="shared" si="258"/>
        <v>0</v>
      </c>
      <c r="FZ27" s="34">
        <f t="shared" si="258"/>
        <v>0</v>
      </c>
      <c r="GA27" s="34">
        <f t="shared" si="258"/>
        <v>0</v>
      </c>
      <c r="GB27" s="34">
        <f t="shared" si="258"/>
        <v>0</v>
      </c>
      <c r="GC27" s="34">
        <f t="shared" si="258"/>
        <v>0</v>
      </c>
      <c r="GD27" s="34">
        <f t="shared" si="258"/>
        <v>0</v>
      </c>
      <c r="GE27" s="34">
        <f t="shared" si="258"/>
        <v>0</v>
      </c>
      <c r="GF27" s="34">
        <f t="shared" si="258"/>
        <v>0</v>
      </c>
      <c r="GG27" s="34">
        <f t="shared" si="258"/>
        <v>0</v>
      </c>
      <c r="GH27" s="34">
        <f t="shared" si="258"/>
        <v>0</v>
      </c>
      <c r="GI27" s="34">
        <f t="shared" si="258"/>
        <v>0</v>
      </c>
      <c r="GJ27" s="34">
        <f t="shared" si="258"/>
        <v>0</v>
      </c>
      <c r="GK27" s="34">
        <f t="shared" si="258"/>
        <v>0</v>
      </c>
      <c r="GL27" s="598">
        <f t="shared" si="258"/>
        <v>0</v>
      </c>
      <c r="GM27" s="598">
        <f t="shared" ref="GM27:GN27" si="260">GM52+GM61</f>
        <v>0</v>
      </c>
      <c r="GN27" s="598">
        <f t="shared" si="260"/>
        <v>0</v>
      </c>
      <c r="GO27" s="34">
        <f t="shared" ref="GO27:HA27" si="261">GO52+GO61</f>
        <v>0</v>
      </c>
      <c r="GP27" s="34">
        <f t="shared" si="261"/>
        <v>0</v>
      </c>
      <c r="GQ27" s="34">
        <f t="shared" si="261"/>
        <v>0</v>
      </c>
      <c r="GR27" s="34">
        <f t="shared" si="261"/>
        <v>0</v>
      </c>
      <c r="GS27" s="34">
        <f t="shared" si="261"/>
        <v>0</v>
      </c>
      <c r="GT27" s="34">
        <f t="shared" si="261"/>
        <v>0</v>
      </c>
      <c r="GU27" s="34">
        <f t="shared" si="261"/>
        <v>0</v>
      </c>
      <c r="GV27" s="34">
        <f t="shared" si="261"/>
        <v>0</v>
      </c>
      <c r="GW27" s="34">
        <f t="shared" si="261"/>
        <v>0</v>
      </c>
      <c r="GX27" s="34">
        <f t="shared" si="261"/>
        <v>0</v>
      </c>
      <c r="GY27" s="34">
        <f t="shared" ref="GY27:GZ27" si="262">GY52+GY61</f>
        <v>0</v>
      </c>
      <c r="GZ27" s="34">
        <f t="shared" si="262"/>
        <v>0</v>
      </c>
      <c r="HA27" s="598">
        <f t="shared" si="261"/>
        <v>334384</v>
      </c>
      <c r="HB27" s="598">
        <f t="shared" ref="HB27:HC27" si="263">HB52+HB61</f>
        <v>-2099</v>
      </c>
      <c r="HC27" s="637">
        <f t="shared" si="263"/>
        <v>332285</v>
      </c>
    </row>
    <row r="28" spans="1:211" s="12" customFormat="1" x14ac:dyDescent="0.2">
      <c r="A28" s="110" t="s">
        <v>395</v>
      </c>
      <c r="B28" s="32">
        <f>B29+B35+B36+B37</f>
        <v>0</v>
      </c>
      <c r="C28" s="32">
        <f t="shared" ref="C28:BO28" si="264">C29+C35+C36+C37</f>
        <v>0</v>
      </c>
      <c r="D28" s="32">
        <f t="shared" si="264"/>
        <v>0</v>
      </c>
      <c r="E28" s="32">
        <f t="shared" si="264"/>
        <v>0</v>
      </c>
      <c r="F28" s="32">
        <f t="shared" si="264"/>
        <v>0</v>
      </c>
      <c r="G28" s="32">
        <f t="shared" si="264"/>
        <v>0</v>
      </c>
      <c r="H28" s="32">
        <f t="shared" si="264"/>
        <v>0</v>
      </c>
      <c r="I28" s="32">
        <f t="shared" si="264"/>
        <v>0</v>
      </c>
      <c r="J28" s="32">
        <f t="shared" si="264"/>
        <v>0</v>
      </c>
      <c r="K28" s="32">
        <f t="shared" si="264"/>
        <v>0</v>
      </c>
      <c r="L28" s="32">
        <f t="shared" si="264"/>
        <v>0</v>
      </c>
      <c r="M28" s="32">
        <f t="shared" si="264"/>
        <v>0</v>
      </c>
      <c r="N28" s="32">
        <f t="shared" si="264"/>
        <v>0</v>
      </c>
      <c r="O28" s="32">
        <f t="shared" si="264"/>
        <v>0</v>
      </c>
      <c r="P28" s="32">
        <f t="shared" si="264"/>
        <v>0</v>
      </c>
      <c r="Q28" s="32">
        <f t="shared" si="264"/>
        <v>0</v>
      </c>
      <c r="R28" s="32">
        <f t="shared" si="264"/>
        <v>0</v>
      </c>
      <c r="S28" s="32">
        <f t="shared" si="264"/>
        <v>0</v>
      </c>
      <c r="T28" s="32">
        <f t="shared" si="264"/>
        <v>0</v>
      </c>
      <c r="U28" s="32">
        <f t="shared" si="264"/>
        <v>0</v>
      </c>
      <c r="V28" s="32">
        <f t="shared" si="264"/>
        <v>0</v>
      </c>
      <c r="W28" s="32">
        <f t="shared" si="264"/>
        <v>0</v>
      </c>
      <c r="X28" s="32">
        <f t="shared" si="264"/>
        <v>0</v>
      </c>
      <c r="Y28" s="32">
        <f t="shared" si="264"/>
        <v>0</v>
      </c>
      <c r="Z28" s="32">
        <f t="shared" si="264"/>
        <v>0</v>
      </c>
      <c r="AA28" s="32">
        <f t="shared" si="264"/>
        <v>0</v>
      </c>
      <c r="AB28" s="32">
        <f t="shared" si="264"/>
        <v>0</v>
      </c>
      <c r="AC28" s="32">
        <f t="shared" si="264"/>
        <v>40610</v>
      </c>
      <c r="AD28" s="32">
        <f t="shared" si="264"/>
        <v>0</v>
      </c>
      <c r="AE28" s="32">
        <f t="shared" si="264"/>
        <v>40610</v>
      </c>
      <c r="AF28" s="32">
        <f t="shared" si="264"/>
        <v>0</v>
      </c>
      <c r="AG28" s="32">
        <f t="shared" si="264"/>
        <v>0</v>
      </c>
      <c r="AH28" s="32">
        <f t="shared" si="264"/>
        <v>0</v>
      </c>
      <c r="AI28" s="32">
        <f t="shared" si="264"/>
        <v>0</v>
      </c>
      <c r="AJ28" s="32">
        <f t="shared" si="264"/>
        <v>0</v>
      </c>
      <c r="AK28" s="32">
        <f t="shared" si="264"/>
        <v>0</v>
      </c>
      <c r="AL28" s="32">
        <f t="shared" si="264"/>
        <v>0</v>
      </c>
      <c r="AM28" s="32">
        <f t="shared" si="264"/>
        <v>0</v>
      </c>
      <c r="AN28" s="32">
        <f t="shared" si="264"/>
        <v>0</v>
      </c>
      <c r="AO28" s="32">
        <f t="shared" si="264"/>
        <v>0</v>
      </c>
      <c r="AP28" s="32">
        <f t="shared" si="264"/>
        <v>0</v>
      </c>
      <c r="AQ28" s="32">
        <f t="shared" si="264"/>
        <v>0</v>
      </c>
      <c r="AR28" s="32">
        <f t="shared" si="264"/>
        <v>0</v>
      </c>
      <c r="AS28" s="32">
        <f t="shared" si="264"/>
        <v>0</v>
      </c>
      <c r="AT28" s="32">
        <f t="shared" si="264"/>
        <v>0</v>
      </c>
      <c r="AU28" s="32">
        <f t="shared" si="264"/>
        <v>0</v>
      </c>
      <c r="AV28" s="32">
        <f t="shared" si="264"/>
        <v>0</v>
      </c>
      <c r="AW28" s="32">
        <f t="shared" si="264"/>
        <v>0</v>
      </c>
      <c r="AX28" s="32">
        <f t="shared" si="264"/>
        <v>0</v>
      </c>
      <c r="AY28" s="32">
        <f t="shared" si="264"/>
        <v>0</v>
      </c>
      <c r="AZ28" s="32">
        <f t="shared" si="264"/>
        <v>0</v>
      </c>
      <c r="BA28" s="32">
        <f t="shared" si="264"/>
        <v>0</v>
      </c>
      <c r="BB28" s="32">
        <f t="shared" si="264"/>
        <v>0</v>
      </c>
      <c r="BC28" s="32">
        <f t="shared" si="264"/>
        <v>0</v>
      </c>
      <c r="BD28" s="32">
        <f t="shared" si="264"/>
        <v>0</v>
      </c>
      <c r="BE28" s="32">
        <f t="shared" si="264"/>
        <v>0</v>
      </c>
      <c r="BF28" s="32">
        <f t="shared" si="264"/>
        <v>0</v>
      </c>
      <c r="BG28" s="32">
        <f t="shared" si="264"/>
        <v>0</v>
      </c>
      <c r="BH28" s="32">
        <f t="shared" si="264"/>
        <v>0</v>
      </c>
      <c r="BI28" s="32">
        <f t="shared" si="264"/>
        <v>0</v>
      </c>
      <c r="BJ28" s="32">
        <f t="shared" si="264"/>
        <v>0</v>
      </c>
      <c r="BK28" s="32">
        <f t="shared" si="264"/>
        <v>0</v>
      </c>
      <c r="BL28" s="32">
        <f t="shared" si="264"/>
        <v>0</v>
      </c>
      <c r="BM28" s="32">
        <f t="shared" si="264"/>
        <v>0</v>
      </c>
      <c r="BN28" s="32">
        <f t="shared" si="264"/>
        <v>0</v>
      </c>
      <c r="BO28" s="32">
        <f t="shared" si="264"/>
        <v>0</v>
      </c>
      <c r="BP28" s="32">
        <f t="shared" ref="BP28:DZ28" si="265">BP29+BP35+BP36+BP37</f>
        <v>0</v>
      </c>
      <c r="BQ28" s="32">
        <f t="shared" si="265"/>
        <v>0</v>
      </c>
      <c r="BR28" s="32">
        <f t="shared" si="265"/>
        <v>0</v>
      </c>
      <c r="BS28" s="32">
        <f t="shared" si="265"/>
        <v>0</v>
      </c>
      <c r="BT28" s="32">
        <f t="shared" si="265"/>
        <v>0</v>
      </c>
      <c r="BU28" s="32">
        <f t="shared" si="265"/>
        <v>0</v>
      </c>
      <c r="BV28" s="32">
        <f t="shared" si="265"/>
        <v>0</v>
      </c>
      <c r="BW28" s="32">
        <f t="shared" si="265"/>
        <v>0</v>
      </c>
      <c r="BX28" s="32">
        <f t="shared" si="265"/>
        <v>0</v>
      </c>
      <c r="BY28" s="32">
        <f t="shared" si="265"/>
        <v>0</v>
      </c>
      <c r="BZ28" s="32">
        <f t="shared" si="265"/>
        <v>0</v>
      </c>
      <c r="CA28" s="32">
        <f t="shared" si="265"/>
        <v>0</v>
      </c>
      <c r="CB28" s="32">
        <f t="shared" si="265"/>
        <v>0</v>
      </c>
      <c r="CC28" s="32">
        <f t="shared" si="265"/>
        <v>0</v>
      </c>
      <c r="CD28" s="32">
        <f t="shared" si="265"/>
        <v>0</v>
      </c>
      <c r="CE28" s="32">
        <f t="shared" si="265"/>
        <v>0</v>
      </c>
      <c r="CF28" s="32">
        <f t="shared" si="265"/>
        <v>0</v>
      </c>
      <c r="CG28" s="32">
        <f t="shared" si="265"/>
        <v>0</v>
      </c>
      <c r="CH28" s="32">
        <f t="shared" si="265"/>
        <v>0</v>
      </c>
      <c r="CI28" s="32">
        <f t="shared" si="265"/>
        <v>0</v>
      </c>
      <c r="CJ28" s="32">
        <f t="shared" si="265"/>
        <v>0</v>
      </c>
      <c r="CK28" s="32">
        <f t="shared" si="265"/>
        <v>0</v>
      </c>
      <c r="CL28" s="32">
        <f t="shared" si="265"/>
        <v>0</v>
      </c>
      <c r="CM28" s="32">
        <f t="shared" si="265"/>
        <v>0</v>
      </c>
      <c r="CN28" s="32">
        <f t="shared" si="265"/>
        <v>0</v>
      </c>
      <c r="CO28" s="32">
        <f t="shared" si="265"/>
        <v>0</v>
      </c>
      <c r="CP28" s="32">
        <f t="shared" si="265"/>
        <v>0</v>
      </c>
      <c r="CQ28" s="32">
        <f t="shared" si="265"/>
        <v>0</v>
      </c>
      <c r="CR28" s="32">
        <f t="shared" si="265"/>
        <v>0</v>
      </c>
      <c r="CS28" s="32">
        <f t="shared" si="265"/>
        <v>0</v>
      </c>
      <c r="CT28" s="32">
        <f t="shared" si="265"/>
        <v>0</v>
      </c>
      <c r="CU28" s="32">
        <f t="shared" si="265"/>
        <v>0</v>
      </c>
      <c r="CV28" s="32">
        <f t="shared" si="265"/>
        <v>0</v>
      </c>
      <c r="CW28" s="32">
        <f t="shared" si="265"/>
        <v>0</v>
      </c>
      <c r="CX28" s="32">
        <f t="shared" si="265"/>
        <v>0</v>
      </c>
      <c r="CY28" s="32">
        <f t="shared" si="265"/>
        <v>0</v>
      </c>
      <c r="CZ28" s="32">
        <f t="shared" si="265"/>
        <v>0</v>
      </c>
      <c r="DA28" s="32">
        <f t="shared" si="265"/>
        <v>0</v>
      </c>
      <c r="DB28" s="32">
        <f t="shared" si="265"/>
        <v>0</v>
      </c>
      <c r="DC28" s="32">
        <f t="shared" si="265"/>
        <v>0</v>
      </c>
      <c r="DD28" s="32">
        <f t="shared" si="265"/>
        <v>0</v>
      </c>
      <c r="DE28" s="32">
        <f t="shared" si="265"/>
        <v>0</v>
      </c>
      <c r="DF28" s="32">
        <f t="shared" si="265"/>
        <v>0</v>
      </c>
      <c r="DG28" s="32">
        <f t="shared" si="265"/>
        <v>0</v>
      </c>
      <c r="DH28" s="32">
        <f t="shared" si="265"/>
        <v>0</v>
      </c>
      <c r="DI28" s="32">
        <f t="shared" si="265"/>
        <v>0</v>
      </c>
      <c r="DJ28" s="32">
        <f t="shared" si="265"/>
        <v>0</v>
      </c>
      <c r="DK28" s="32">
        <f t="shared" si="265"/>
        <v>0</v>
      </c>
      <c r="DL28" s="32">
        <f t="shared" si="265"/>
        <v>0</v>
      </c>
      <c r="DM28" s="32">
        <f t="shared" si="265"/>
        <v>0</v>
      </c>
      <c r="DN28" s="32">
        <f t="shared" si="265"/>
        <v>0</v>
      </c>
      <c r="DO28" s="32">
        <f t="shared" si="265"/>
        <v>0</v>
      </c>
      <c r="DP28" s="32">
        <f t="shared" si="265"/>
        <v>0</v>
      </c>
      <c r="DQ28" s="32">
        <f t="shared" si="265"/>
        <v>0</v>
      </c>
      <c r="DR28" s="594">
        <f t="shared" si="265"/>
        <v>40610</v>
      </c>
      <c r="DS28" s="594">
        <f t="shared" ref="DS28:DT28" si="266">DS29+DS35+DS36+DS37</f>
        <v>0</v>
      </c>
      <c r="DT28" s="594">
        <f t="shared" si="266"/>
        <v>40610</v>
      </c>
      <c r="DU28" s="32">
        <f t="shared" si="265"/>
        <v>13714</v>
      </c>
      <c r="DV28" s="32">
        <f t="shared" si="265"/>
        <v>0</v>
      </c>
      <c r="DW28" s="32">
        <f t="shared" si="265"/>
        <v>13714</v>
      </c>
      <c r="DX28" s="32">
        <f t="shared" si="265"/>
        <v>3857</v>
      </c>
      <c r="DY28" s="32">
        <f t="shared" si="265"/>
        <v>0</v>
      </c>
      <c r="DZ28" s="32">
        <f t="shared" si="265"/>
        <v>3857</v>
      </c>
      <c r="EA28" s="32">
        <f t="shared" ref="EA28:GL28" si="267">EA29+EA35+EA36+EA37</f>
        <v>3259</v>
      </c>
      <c r="EB28" s="32">
        <f t="shared" si="267"/>
        <v>0</v>
      </c>
      <c r="EC28" s="32">
        <f t="shared" si="267"/>
        <v>3259</v>
      </c>
      <c r="ED28" s="32">
        <f t="shared" si="267"/>
        <v>1446</v>
      </c>
      <c r="EE28" s="32">
        <f t="shared" si="267"/>
        <v>0</v>
      </c>
      <c r="EF28" s="32">
        <f t="shared" si="267"/>
        <v>1446</v>
      </c>
      <c r="EG28" s="32">
        <f t="shared" si="267"/>
        <v>368</v>
      </c>
      <c r="EH28" s="32">
        <f t="shared" si="267"/>
        <v>0</v>
      </c>
      <c r="EI28" s="32">
        <f t="shared" si="267"/>
        <v>368</v>
      </c>
      <c r="EJ28" s="32">
        <f t="shared" si="267"/>
        <v>0</v>
      </c>
      <c r="EK28" s="32">
        <f t="shared" si="267"/>
        <v>0</v>
      </c>
      <c r="EL28" s="32">
        <f t="shared" si="267"/>
        <v>0</v>
      </c>
      <c r="EM28" s="32">
        <f t="shared" si="267"/>
        <v>0</v>
      </c>
      <c r="EN28" s="32">
        <f t="shared" si="267"/>
        <v>0</v>
      </c>
      <c r="EO28" s="32">
        <f t="shared" si="267"/>
        <v>0</v>
      </c>
      <c r="EP28" s="32">
        <f t="shared" si="267"/>
        <v>20732</v>
      </c>
      <c r="EQ28" s="32">
        <f t="shared" si="267"/>
        <v>0</v>
      </c>
      <c r="ER28" s="32">
        <f t="shared" si="267"/>
        <v>20732</v>
      </c>
      <c r="ES28" s="32">
        <f t="shared" si="267"/>
        <v>0</v>
      </c>
      <c r="ET28" s="32">
        <f t="shared" si="267"/>
        <v>0</v>
      </c>
      <c r="EU28" s="32">
        <f t="shared" si="267"/>
        <v>0</v>
      </c>
      <c r="EV28" s="594">
        <f t="shared" si="267"/>
        <v>43376</v>
      </c>
      <c r="EW28" s="594">
        <f t="shared" ref="EW28:EX28" si="268">EW29+EW35+EW36+EW37</f>
        <v>0</v>
      </c>
      <c r="EX28" s="594">
        <f t="shared" si="268"/>
        <v>43376</v>
      </c>
      <c r="EY28" s="32">
        <f t="shared" si="267"/>
        <v>0</v>
      </c>
      <c r="EZ28" s="32">
        <f t="shared" si="267"/>
        <v>0</v>
      </c>
      <c r="FA28" s="32">
        <f t="shared" si="267"/>
        <v>0</v>
      </c>
      <c r="FB28" s="32">
        <f t="shared" si="267"/>
        <v>0</v>
      </c>
      <c r="FC28" s="32">
        <f t="shared" si="267"/>
        <v>0</v>
      </c>
      <c r="FD28" s="32">
        <f t="shared" si="267"/>
        <v>0</v>
      </c>
      <c r="FE28" s="32">
        <f t="shared" si="267"/>
        <v>0</v>
      </c>
      <c r="FF28" s="32">
        <f t="shared" si="267"/>
        <v>0</v>
      </c>
      <c r="FG28" s="32">
        <f t="shared" si="267"/>
        <v>0</v>
      </c>
      <c r="FH28" s="32">
        <f t="shared" si="267"/>
        <v>0</v>
      </c>
      <c r="FI28" s="32">
        <f t="shared" si="267"/>
        <v>0</v>
      </c>
      <c r="FJ28" s="32">
        <f t="shared" si="267"/>
        <v>0</v>
      </c>
      <c r="FK28" s="32">
        <f t="shared" si="267"/>
        <v>0</v>
      </c>
      <c r="FL28" s="32">
        <f t="shared" si="267"/>
        <v>0</v>
      </c>
      <c r="FM28" s="32">
        <f t="shared" si="267"/>
        <v>0</v>
      </c>
      <c r="FN28" s="32">
        <f t="shared" si="267"/>
        <v>0</v>
      </c>
      <c r="FO28" s="32">
        <f t="shared" si="267"/>
        <v>0</v>
      </c>
      <c r="FP28" s="32">
        <f t="shared" si="267"/>
        <v>0</v>
      </c>
      <c r="FQ28" s="32">
        <f t="shared" si="267"/>
        <v>0</v>
      </c>
      <c r="FR28" s="32">
        <f t="shared" si="267"/>
        <v>0</v>
      </c>
      <c r="FS28" s="32">
        <f t="shared" si="267"/>
        <v>0</v>
      </c>
      <c r="FT28" s="32">
        <f t="shared" si="267"/>
        <v>0</v>
      </c>
      <c r="FU28" s="32">
        <f t="shared" si="267"/>
        <v>0</v>
      </c>
      <c r="FV28" s="32">
        <f t="shared" si="267"/>
        <v>0</v>
      </c>
      <c r="FW28" s="32">
        <f t="shared" si="267"/>
        <v>0</v>
      </c>
      <c r="FX28" s="32">
        <f t="shared" si="267"/>
        <v>0</v>
      </c>
      <c r="FY28" s="32">
        <f t="shared" si="267"/>
        <v>0</v>
      </c>
      <c r="FZ28" s="32">
        <f t="shared" si="267"/>
        <v>0</v>
      </c>
      <c r="GA28" s="32">
        <f t="shared" si="267"/>
        <v>0</v>
      </c>
      <c r="GB28" s="32">
        <f t="shared" si="267"/>
        <v>0</v>
      </c>
      <c r="GC28" s="32">
        <f t="shared" si="267"/>
        <v>0</v>
      </c>
      <c r="GD28" s="32">
        <f t="shared" si="267"/>
        <v>0</v>
      </c>
      <c r="GE28" s="32">
        <f t="shared" si="267"/>
        <v>0</v>
      </c>
      <c r="GF28" s="32">
        <f t="shared" si="267"/>
        <v>0</v>
      </c>
      <c r="GG28" s="32">
        <f t="shared" si="267"/>
        <v>0</v>
      </c>
      <c r="GH28" s="32">
        <f t="shared" si="267"/>
        <v>0</v>
      </c>
      <c r="GI28" s="32">
        <f t="shared" si="267"/>
        <v>0</v>
      </c>
      <c r="GJ28" s="32">
        <f t="shared" si="267"/>
        <v>0</v>
      </c>
      <c r="GK28" s="32">
        <f t="shared" si="267"/>
        <v>0</v>
      </c>
      <c r="GL28" s="594">
        <f t="shared" si="267"/>
        <v>0</v>
      </c>
      <c r="GM28" s="594">
        <f t="shared" ref="GM28:GN28" si="269">GM29+GM35+GM36+GM37</f>
        <v>0</v>
      </c>
      <c r="GN28" s="594">
        <f t="shared" si="269"/>
        <v>0</v>
      </c>
      <c r="GO28" s="32">
        <f t="shared" ref="GO28:HA28" si="270">GO29+GO35+GO36+GO37</f>
        <v>0</v>
      </c>
      <c r="GP28" s="32">
        <f t="shared" si="270"/>
        <v>0</v>
      </c>
      <c r="GQ28" s="32">
        <f t="shared" si="270"/>
        <v>0</v>
      </c>
      <c r="GR28" s="32">
        <f t="shared" si="270"/>
        <v>0</v>
      </c>
      <c r="GS28" s="32">
        <f t="shared" si="270"/>
        <v>0</v>
      </c>
      <c r="GT28" s="32">
        <f t="shared" si="270"/>
        <v>0</v>
      </c>
      <c r="GU28" s="32">
        <f t="shared" si="270"/>
        <v>0</v>
      </c>
      <c r="GV28" s="32">
        <f t="shared" si="270"/>
        <v>0</v>
      </c>
      <c r="GW28" s="32">
        <f t="shared" si="270"/>
        <v>0</v>
      </c>
      <c r="GX28" s="32">
        <f t="shared" si="270"/>
        <v>0</v>
      </c>
      <c r="GY28" s="32">
        <f t="shared" ref="GY28" si="271">GY29+GY35+GY36+GY37</f>
        <v>0</v>
      </c>
      <c r="GZ28" s="32">
        <f t="shared" ref="GZ28" si="272">GZ29+GZ35+GZ36+GZ37</f>
        <v>0</v>
      </c>
      <c r="HA28" s="594">
        <f t="shared" si="270"/>
        <v>83986</v>
      </c>
      <c r="HB28" s="594">
        <f t="shared" ref="HB28" si="273">HB29+HB35+HB36+HB37</f>
        <v>0</v>
      </c>
      <c r="HC28" s="634">
        <f t="shared" ref="HC28" si="274">HC29+HC35+HC36+HC37</f>
        <v>83986</v>
      </c>
    </row>
    <row r="29" spans="1:211" s="12" customFormat="1" ht="25.5" x14ac:dyDescent="0.2">
      <c r="A29" s="121" t="s">
        <v>396</v>
      </c>
      <c r="B29" s="5">
        <f>B30+B31+B32+B33+B34</f>
        <v>0</v>
      </c>
      <c r="C29" s="5">
        <f t="shared" ref="C29:BO29" si="275">C30+C31+C32+C33+C34</f>
        <v>0</v>
      </c>
      <c r="D29" s="5">
        <f t="shared" si="275"/>
        <v>0</v>
      </c>
      <c r="E29" s="5">
        <f t="shared" si="275"/>
        <v>0</v>
      </c>
      <c r="F29" s="5">
        <f t="shared" si="275"/>
        <v>0</v>
      </c>
      <c r="G29" s="5">
        <f t="shared" si="275"/>
        <v>0</v>
      </c>
      <c r="H29" s="5">
        <f t="shared" si="275"/>
        <v>0</v>
      </c>
      <c r="I29" s="5">
        <f t="shared" si="275"/>
        <v>0</v>
      </c>
      <c r="J29" s="5">
        <f t="shared" si="275"/>
        <v>0</v>
      </c>
      <c r="K29" s="5">
        <f t="shared" si="275"/>
        <v>0</v>
      </c>
      <c r="L29" s="5">
        <f t="shared" si="275"/>
        <v>0</v>
      </c>
      <c r="M29" s="5">
        <f t="shared" si="275"/>
        <v>0</v>
      </c>
      <c r="N29" s="5">
        <f t="shared" si="275"/>
        <v>0</v>
      </c>
      <c r="O29" s="5">
        <f t="shared" si="275"/>
        <v>0</v>
      </c>
      <c r="P29" s="5">
        <f t="shared" si="275"/>
        <v>0</v>
      </c>
      <c r="Q29" s="5">
        <f t="shared" si="275"/>
        <v>0</v>
      </c>
      <c r="R29" s="5">
        <f t="shared" si="275"/>
        <v>0</v>
      </c>
      <c r="S29" s="5">
        <f t="shared" si="275"/>
        <v>0</v>
      </c>
      <c r="T29" s="5">
        <f t="shared" si="275"/>
        <v>0</v>
      </c>
      <c r="U29" s="5">
        <f t="shared" si="275"/>
        <v>0</v>
      </c>
      <c r="V29" s="5">
        <f t="shared" si="275"/>
        <v>0</v>
      </c>
      <c r="W29" s="5">
        <f t="shared" si="275"/>
        <v>0</v>
      </c>
      <c r="X29" s="5">
        <f t="shared" si="275"/>
        <v>0</v>
      </c>
      <c r="Y29" s="5">
        <f t="shared" si="275"/>
        <v>0</v>
      </c>
      <c r="Z29" s="5">
        <f t="shared" si="275"/>
        <v>0</v>
      </c>
      <c r="AA29" s="5">
        <f t="shared" si="275"/>
        <v>0</v>
      </c>
      <c r="AB29" s="5">
        <f t="shared" si="275"/>
        <v>0</v>
      </c>
      <c r="AC29" s="5">
        <f t="shared" si="275"/>
        <v>40610</v>
      </c>
      <c r="AD29" s="5">
        <f t="shared" si="275"/>
        <v>0</v>
      </c>
      <c r="AE29" s="5">
        <f t="shared" si="275"/>
        <v>40610</v>
      </c>
      <c r="AF29" s="5">
        <f t="shared" si="275"/>
        <v>0</v>
      </c>
      <c r="AG29" s="5">
        <f t="shared" si="275"/>
        <v>0</v>
      </c>
      <c r="AH29" s="5">
        <f t="shared" si="275"/>
        <v>0</v>
      </c>
      <c r="AI29" s="5">
        <f t="shared" si="275"/>
        <v>0</v>
      </c>
      <c r="AJ29" s="5">
        <f t="shared" si="275"/>
        <v>0</v>
      </c>
      <c r="AK29" s="5">
        <f t="shared" si="275"/>
        <v>0</v>
      </c>
      <c r="AL29" s="5">
        <f t="shared" si="275"/>
        <v>0</v>
      </c>
      <c r="AM29" s="5">
        <f t="shared" si="275"/>
        <v>0</v>
      </c>
      <c r="AN29" s="5">
        <f t="shared" si="275"/>
        <v>0</v>
      </c>
      <c r="AO29" s="5">
        <f t="shared" si="275"/>
        <v>0</v>
      </c>
      <c r="AP29" s="5">
        <f t="shared" si="275"/>
        <v>0</v>
      </c>
      <c r="AQ29" s="5">
        <f t="shared" si="275"/>
        <v>0</v>
      </c>
      <c r="AR29" s="5">
        <f t="shared" si="275"/>
        <v>0</v>
      </c>
      <c r="AS29" s="5">
        <f t="shared" si="275"/>
        <v>0</v>
      </c>
      <c r="AT29" s="5">
        <f t="shared" si="275"/>
        <v>0</v>
      </c>
      <c r="AU29" s="5">
        <f t="shared" si="275"/>
        <v>0</v>
      </c>
      <c r="AV29" s="5">
        <f t="shared" si="275"/>
        <v>0</v>
      </c>
      <c r="AW29" s="5">
        <f t="shared" si="275"/>
        <v>0</v>
      </c>
      <c r="AX29" s="5">
        <f t="shared" si="275"/>
        <v>0</v>
      </c>
      <c r="AY29" s="5">
        <f t="shared" si="275"/>
        <v>0</v>
      </c>
      <c r="AZ29" s="5">
        <f t="shared" si="275"/>
        <v>0</v>
      </c>
      <c r="BA29" s="5">
        <f t="shared" si="275"/>
        <v>0</v>
      </c>
      <c r="BB29" s="5">
        <f t="shared" si="275"/>
        <v>0</v>
      </c>
      <c r="BC29" s="5">
        <f t="shared" si="275"/>
        <v>0</v>
      </c>
      <c r="BD29" s="5">
        <f t="shared" si="275"/>
        <v>0</v>
      </c>
      <c r="BE29" s="5">
        <f t="shared" si="275"/>
        <v>0</v>
      </c>
      <c r="BF29" s="5">
        <f t="shared" si="275"/>
        <v>0</v>
      </c>
      <c r="BG29" s="5">
        <f t="shared" si="275"/>
        <v>0</v>
      </c>
      <c r="BH29" s="5">
        <f t="shared" si="275"/>
        <v>0</v>
      </c>
      <c r="BI29" s="5">
        <f t="shared" si="275"/>
        <v>0</v>
      </c>
      <c r="BJ29" s="5">
        <f t="shared" si="275"/>
        <v>0</v>
      </c>
      <c r="BK29" s="5">
        <f t="shared" si="275"/>
        <v>0</v>
      </c>
      <c r="BL29" s="5">
        <f t="shared" si="275"/>
        <v>0</v>
      </c>
      <c r="BM29" s="5">
        <f t="shared" si="275"/>
        <v>0</v>
      </c>
      <c r="BN29" s="5">
        <f t="shared" si="275"/>
        <v>0</v>
      </c>
      <c r="BO29" s="5">
        <f t="shared" si="275"/>
        <v>0</v>
      </c>
      <c r="BP29" s="5">
        <f t="shared" ref="BP29:DZ29" si="276">BP30+BP31+BP32+BP33+BP34</f>
        <v>0</v>
      </c>
      <c r="BQ29" s="5">
        <f t="shared" si="276"/>
        <v>0</v>
      </c>
      <c r="BR29" s="5">
        <f t="shared" si="276"/>
        <v>0</v>
      </c>
      <c r="BS29" s="5">
        <f t="shared" si="276"/>
        <v>0</v>
      </c>
      <c r="BT29" s="5">
        <f t="shared" si="276"/>
        <v>0</v>
      </c>
      <c r="BU29" s="5">
        <f t="shared" si="276"/>
        <v>0</v>
      </c>
      <c r="BV29" s="5">
        <f t="shared" si="276"/>
        <v>0</v>
      </c>
      <c r="BW29" s="5">
        <f t="shared" si="276"/>
        <v>0</v>
      </c>
      <c r="BX29" s="5">
        <f t="shared" si="276"/>
        <v>0</v>
      </c>
      <c r="BY29" s="5">
        <f t="shared" si="276"/>
        <v>0</v>
      </c>
      <c r="BZ29" s="5">
        <f t="shared" si="276"/>
        <v>0</v>
      </c>
      <c r="CA29" s="5">
        <f t="shared" si="276"/>
        <v>0</v>
      </c>
      <c r="CB29" s="5">
        <f t="shared" si="276"/>
        <v>0</v>
      </c>
      <c r="CC29" s="5">
        <f t="shared" si="276"/>
        <v>0</v>
      </c>
      <c r="CD29" s="5">
        <f t="shared" si="276"/>
        <v>0</v>
      </c>
      <c r="CE29" s="5">
        <f t="shared" si="276"/>
        <v>0</v>
      </c>
      <c r="CF29" s="5">
        <f t="shared" si="276"/>
        <v>0</v>
      </c>
      <c r="CG29" s="5">
        <f t="shared" si="276"/>
        <v>0</v>
      </c>
      <c r="CH29" s="5">
        <f t="shared" si="276"/>
        <v>0</v>
      </c>
      <c r="CI29" s="5">
        <f t="shared" si="276"/>
        <v>0</v>
      </c>
      <c r="CJ29" s="5">
        <f t="shared" si="276"/>
        <v>0</v>
      </c>
      <c r="CK29" s="5">
        <f t="shared" si="276"/>
        <v>0</v>
      </c>
      <c r="CL29" s="5">
        <f t="shared" si="276"/>
        <v>0</v>
      </c>
      <c r="CM29" s="5">
        <f t="shared" si="276"/>
        <v>0</v>
      </c>
      <c r="CN29" s="5">
        <f t="shared" si="276"/>
        <v>0</v>
      </c>
      <c r="CO29" s="5">
        <f t="shared" si="276"/>
        <v>0</v>
      </c>
      <c r="CP29" s="5">
        <f t="shared" si="276"/>
        <v>0</v>
      </c>
      <c r="CQ29" s="5">
        <f t="shared" si="276"/>
        <v>0</v>
      </c>
      <c r="CR29" s="5">
        <f t="shared" si="276"/>
        <v>0</v>
      </c>
      <c r="CS29" s="5">
        <f t="shared" si="276"/>
        <v>0</v>
      </c>
      <c r="CT29" s="5">
        <f t="shared" si="276"/>
        <v>0</v>
      </c>
      <c r="CU29" s="5">
        <f t="shared" si="276"/>
        <v>0</v>
      </c>
      <c r="CV29" s="5">
        <f t="shared" si="276"/>
        <v>0</v>
      </c>
      <c r="CW29" s="5">
        <f t="shared" si="276"/>
        <v>0</v>
      </c>
      <c r="CX29" s="5">
        <f t="shared" si="276"/>
        <v>0</v>
      </c>
      <c r="CY29" s="5">
        <f t="shared" si="276"/>
        <v>0</v>
      </c>
      <c r="CZ29" s="5">
        <f t="shared" si="276"/>
        <v>0</v>
      </c>
      <c r="DA29" s="5">
        <f t="shared" si="276"/>
        <v>0</v>
      </c>
      <c r="DB29" s="5">
        <f t="shared" si="276"/>
        <v>0</v>
      </c>
      <c r="DC29" s="5">
        <f t="shared" si="276"/>
        <v>0</v>
      </c>
      <c r="DD29" s="5">
        <f t="shared" si="276"/>
        <v>0</v>
      </c>
      <c r="DE29" s="5">
        <f t="shared" si="276"/>
        <v>0</v>
      </c>
      <c r="DF29" s="5">
        <f t="shared" si="276"/>
        <v>0</v>
      </c>
      <c r="DG29" s="5">
        <f t="shared" si="276"/>
        <v>0</v>
      </c>
      <c r="DH29" s="5">
        <f t="shared" si="276"/>
        <v>0</v>
      </c>
      <c r="DI29" s="5">
        <f t="shared" si="276"/>
        <v>0</v>
      </c>
      <c r="DJ29" s="5">
        <f t="shared" si="276"/>
        <v>0</v>
      </c>
      <c r="DK29" s="5">
        <f t="shared" si="276"/>
        <v>0</v>
      </c>
      <c r="DL29" s="5">
        <f t="shared" si="276"/>
        <v>0</v>
      </c>
      <c r="DM29" s="5">
        <f t="shared" si="276"/>
        <v>0</v>
      </c>
      <c r="DN29" s="5">
        <f t="shared" si="276"/>
        <v>0</v>
      </c>
      <c r="DO29" s="5">
        <f t="shared" si="276"/>
        <v>0</v>
      </c>
      <c r="DP29" s="5">
        <f t="shared" si="276"/>
        <v>0</v>
      </c>
      <c r="DQ29" s="5">
        <f t="shared" si="276"/>
        <v>0</v>
      </c>
      <c r="DR29" s="596">
        <f t="shared" si="276"/>
        <v>40610</v>
      </c>
      <c r="DS29" s="596">
        <f t="shared" ref="DS29:DT29" si="277">DS30+DS31+DS32+DS33+DS34</f>
        <v>0</v>
      </c>
      <c r="DT29" s="596">
        <f t="shared" si="277"/>
        <v>40610</v>
      </c>
      <c r="DU29" s="5">
        <f t="shared" si="276"/>
        <v>12714</v>
      </c>
      <c r="DV29" s="5">
        <f t="shared" si="276"/>
        <v>0</v>
      </c>
      <c r="DW29" s="5">
        <f t="shared" si="276"/>
        <v>12714</v>
      </c>
      <c r="DX29" s="5">
        <f t="shared" si="276"/>
        <v>3257</v>
      </c>
      <c r="DY29" s="5">
        <f t="shared" si="276"/>
        <v>0</v>
      </c>
      <c r="DZ29" s="5">
        <f t="shared" si="276"/>
        <v>3257</v>
      </c>
      <c r="EA29" s="5">
        <f t="shared" ref="EA29:GL29" si="278">EA30+EA31+EA32+EA33+EA34</f>
        <v>1659</v>
      </c>
      <c r="EB29" s="5">
        <f t="shared" si="278"/>
        <v>0</v>
      </c>
      <c r="EC29" s="5">
        <f t="shared" si="278"/>
        <v>1659</v>
      </c>
      <c r="ED29" s="5">
        <f t="shared" si="278"/>
        <v>1446</v>
      </c>
      <c r="EE29" s="5">
        <f t="shared" si="278"/>
        <v>0</v>
      </c>
      <c r="EF29" s="5">
        <f t="shared" si="278"/>
        <v>1446</v>
      </c>
      <c r="EG29" s="5">
        <f t="shared" si="278"/>
        <v>368</v>
      </c>
      <c r="EH29" s="5">
        <f t="shared" si="278"/>
        <v>0</v>
      </c>
      <c r="EI29" s="5">
        <f t="shared" si="278"/>
        <v>368</v>
      </c>
      <c r="EJ29" s="5">
        <f t="shared" si="278"/>
        <v>0</v>
      </c>
      <c r="EK29" s="5">
        <f t="shared" si="278"/>
        <v>0</v>
      </c>
      <c r="EL29" s="5">
        <f t="shared" si="278"/>
        <v>0</v>
      </c>
      <c r="EM29" s="5">
        <f t="shared" si="278"/>
        <v>0</v>
      </c>
      <c r="EN29" s="5">
        <f t="shared" si="278"/>
        <v>0</v>
      </c>
      <c r="EO29" s="5">
        <f t="shared" si="278"/>
        <v>0</v>
      </c>
      <c r="EP29" s="5">
        <f t="shared" si="278"/>
        <v>20732</v>
      </c>
      <c r="EQ29" s="5">
        <f t="shared" si="278"/>
        <v>0</v>
      </c>
      <c r="ER29" s="5">
        <f t="shared" si="278"/>
        <v>20732</v>
      </c>
      <c r="ES29" s="5">
        <f t="shared" si="278"/>
        <v>0</v>
      </c>
      <c r="ET29" s="5">
        <f t="shared" si="278"/>
        <v>0</v>
      </c>
      <c r="EU29" s="5">
        <f t="shared" si="278"/>
        <v>0</v>
      </c>
      <c r="EV29" s="596">
        <f t="shared" si="278"/>
        <v>40176</v>
      </c>
      <c r="EW29" s="596">
        <f t="shared" ref="EW29:EX29" si="279">EW30+EW31+EW32+EW33+EW34</f>
        <v>0</v>
      </c>
      <c r="EX29" s="596">
        <f t="shared" si="279"/>
        <v>40176</v>
      </c>
      <c r="EY29" s="5">
        <f t="shared" si="278"/>
        <v>0</v>
      </c>
      <c r="EZ29" s="5">
        <f t="shared" si="278"/>
        <v>0</v>
      </c>
      <c r="FA29" s="5">
        <f t="shared" si="278"/>
        <v>0</v>
      </c>
      <c r="FB29" s="5">
        <f t="shared" si="278"/>
        <v>0</v>
      </c>
      <c r="FC29" s="5">
        <f t="shared" si="278"/>
        <v>0</v>
      </c>
      <c r="FD29" s="5">
        <f t="shared" si="278"/>
        <v>0</v>
      </c>
      <c r="FE29" s="5">
        <f t="shared" si="278"/>
        <v>0</v>
      </c>
      <c r="FF29" s="5">
        <f t="shared" si="278"/>
        <v>0</v>
      </c>
      <c r="FG29" s="5">
        <f t="shared" si="278"/>
        <v>0</v>
      </c>
      <c r="FH29" s="5">
        <f t="shared" si="278"/>
        <v>0</v>
      </c>
      <c r="FI29" s="5">
        <f t="shared" si="278"/>
        <v>0</v>
      </c>
      <c r="FJ29" s="5">
        <f t="shared" si="278"/>
        <v>0</v>
      </c>
      <c r="FK29" s="5">
        <f t="shared" si="278"/>
        <v>0</v>
      </c>
      <c r="FL29" s="5">
        <f t="shared" si="278"/>
        <v>0</v>
      </c>
      <c r="FM29" s="5">
        <f t="shared" si="278"/>
        <v>0</v>
      </c>
      <c r="FN29" s="5">
        <f t="shared" si="278"/>
        <v>0</v>
      </c>
      <c r="FO29" s="5">
        <f t="shared" si="278"/>
        <v>0</v>
      </c>
      <c r="FP29" s="5">
        <f t="shared" si="278"/>
        <v>0</v>
      </c>
      <c r="FQ29" s="5">
        <f t="shared" si="278"/>
        <v>0</v>
      </c>
      <c r="FR29" s="5">
        <f t="shared" si="278"/>
        <v>0</v>
      </c>
      <c r="FS29" s="5">
        <f t="shared" si="278"/>
        <v>0</v>
      </c>
      <c r="FT29" s="5">
        <f t="shared" si="278"/>
        <v>0</v>
      </c>
      <c r="FU29" s="5">
        <f t="shared" si="278"/>
        <v>0</v>
      </c>
      <c r="FV29" s="5">
        <f t="shared" si="278"/>
        <v>0</v>
      </c>
      <c r="FW29" s="5">
        <f t="shared" si="278"/>
        <v>0</v>
      </c>
      <c r="FX29" s="5">
        <f t="shared" si="278"/>
        <v>0</v>
      </c>
      <c r="FY29" s="5">
        <f t="shared" si="278"/>
        <v>0</v>
      </c>
      <c r="FZ29" s="5">
        <f t="shared" si="278"/>
        <v>0</v>
      </c>
      <c r="GA29" s="5">
        <f t="shared" si="278"/>
        <v>0</v>
      </c>
      <c r="GB29" s="5">
        <f t="shared" si="278"/>
        <v>0</v>
      </c>
      <c r="GC29" s="5">
        <f t="shared" si="278"/>
        <v>0</v>
      </c>
      <c r="GD29" s="5">
        <f t="shared" si="278"/>
        <v>0</v>
      </c>
      <c r="GE29" s="5">
        <f t="shared" si="278"/>
        <v>0</v>
      </c>
      <c r="GF29" s="5">
        <f t="shared" si="278"/>
        <v>0</v>
      </c>
      <c r="GG29" s="5">
        <f t="shared" si="278"/>
        <v>0</v>
      </c>
      <c r="GH29" s="5">
        <f t="shared" si="278"/>
        <v>0</v>
      </c>
      <c r="GI29" s="5">
        <f t="shared" si="278"/>
        <v>0</v>
      </c>
      <c r="GJ29" s="5">
        <f t="shared" si="278"/>
        <v>0</v>
      </c>
      <c r="GK29" s="5">
        <f t="shared" si="278"/>
        <v>0</v>
      </c>
      <c r="GL29" s="596">
        <f t="shared" si="278"/>
        <v>0</v>
      </c>
      <c r="GM29" s="596">
        <f t="shared" ref="GM29:GN29" si="280">GM30+GM31+GM32+GM33+GM34</f>
        <v>0</v>
      </c>
      <c r="GN29" s="596">
        <f t="shared" si="280"/>
        <v>0</v>
      </c>
      <c r="GO29" s="5">
        <f t="shared" ref="GO29:HA29" si="281">GO30+GO31+GO32+GO33+GO34</f>
        <v>0</v>
      </c>
      <c r="GP29" s="5">
        <f t="shared" si="281"/>
        <v>0</v>
      </c>
      <c r="GQ29" s="5">
        <f t="shared" si="281"/>
        <v>0</v>
      </c>
      <c r="GR29" s="5">
        <f t="shared" si="281"/>
        <v>0</v>
      </c>
      <c r="GS29" s="5">
        <f t="shared" si="281"/>
        <v>0</v>
      </c>
      <c r="GT29" s="5">
        <f t="shared" si="281"/>
        <v>0</v>
      </c>
      <c r="GU29" s="5">
        <f t="shared" si="281"/>
        <v>0</v>
      </c>
      <c r="GV29" s="5">
        <f t="shared" si="281"/>
        <v>0</v>
      </c>
      <c r="GW29" s="5">
        <f t="shared" si="281"/>
        <v>0</v>
      </c>
      <c r="GX29" s="5">
        <f t="shared" si="281"/>
        <v>0</v>
      </c>
      <c r="GY29" s="5">
        <f t="shared" ref="GY29" si="282">GY30+GY31+GY32+GY33+GY34</f>
        <v>0</v>
      </c>
      <c r="GZ29" s="5">
        <f t="shared" ref="GZ29" si="283">GZ30+GZ31+GZ32+GZ33+GZ34</f>
        <v>0</v>
      </c>
      <c r="HA29" s="596">
        <f t="shared" si="281"/>
        <v>80786</v>
      </c>
      <c r="HB29" s="596">
        <f t="shared" ref="HB29" si="284">HB30+HB31+HB32+HB33+HB34</f>
        <v>0</v>
      </c>
      <c r="HC29" s="635">
        <f t="shared" ref="HC29" si="285">HC30+HC31+HC32+HC33+HC34</f>
        <v>80786</v>
      </c>
    </row>
    <row r="30" spans="1:211" x14ac:dyDescent="0.2">
      <c r="A30" s="120" t="s">
        <v>397</v>
      </c>
      <c r="B30" s="6"/>
      <c r="C30" s="6"/>
      <c r="D30" s="6"/>
      <c r="E30" s="6"/>
      <c r="F30" s="6"/>
      <c r="G30" s="6"/>
      <c r="H30" s="6"/>
      <c r="I30" s="6"/>
      <c r="J30" s="6"/>
      <c r="K30" s="6"/>
      <c r="L30" s="6"/>
      <c r="M30" s="6"/>
      <c r="N30" s="6"/>
      <c r="O30" s="6"/>
      <c r="P30" s="6"/>
      <c r="Q30" s="6"/>
      <c r="R30" s="6"/>
      <c r="S30" s="6"/>
      <c r="T30" s="6"/>
      <c r="U30" s="6"/>
      <c r="V30" s="6"/>
      <c r="W30" s="6"/>
      <c r="X30" s="6"/>
      <c r="Y30" s="6"/>
      <c r="Z30" s="6">
        <f>SUM([1]Önkormányzat!$AW$251)</f>
        <v>0</v>
      </c>
      <c r="AA30" s="6"/>
      <c r="AB30" s="6">
        <f t="shared" ref="AB30:AB36" si="286">SUM(Z30:AA30)</f>
        <v>0</v>
      </c>
      <c r="AC30" s="6"/>
      <c r="AD30" s="6"/>
      <c r="AE30" s="6">
        <f t="shared" ref="AE30:AE36" si="287">SUM(AC30:AD30)</f>
        <v>0</v>
      </c>
      <c r="AF30" s="6"/>
      <c r="AG30" s="6"/>
      <c r="AH30" s="6">
        <f t="shared" ref="AH30:AH36" si="288">SUM(AF30:AG30)</f>
        <v>0</v>
      </c>
      <c r="AI30" s="6"/>
      <c r="AJ30" s="6"/>
      <c r="AK30" s="6">
        <f t="shared" ref="AK30:AK36" si="289">SUM(AI30:AJ30)</f>
        <v>0</v>
      </c>
      <c r="AL30" s="6"/>
      <c r="AM30" s="6"/>
      <c r="AN30" s="6">
        <f t="shared" ref="AN30:AN36" si="290">SUM(AL30:AM30)</f>
        <v>0</v>
      </c>
      <c r="AO30" s="6"/>
      <c r="AP30" s="6"/>
      <c r="AQ30" s="6">
        <f t="shared" ref="AQ30:AQ36" si="291">SUM(AO30:AP30)</f>
        <v>0</v>
      </c>
      <c r="AR30" s="6"/>
      <c r="AS30" s="6"/>
      <c r="AT30" s="6">
        <f t="shared" ref="AT30:AT36" si="292">SUM(AR30:AS30)</f>
        <v>0</v>
      </c>
      <c r="AU30" s="6"/>
      <c r="AV30" s="6"/>
      <c r="AW30" s="6">
        <f t="shared" ref="AW30:AW36" si="293">SUM(AU30:AV30)</f>
        <v>0</v>
      </c>
      <c r="AX30" s="6"/>
      <c r="AY30" s="6"/>
      <c r="AZ30" s="6">
        <f t="shared" ref="AZ30:AZ36" si="294">SUM(AX30:AY30)</f>
        <v>0</v>
      </c>
      <c r="BA30" s="6"/>
      <c r="BB30" s="6"/>
      <c r="BC30" s="6">
        <f t="shared" ref="BC30:BC36" si="295">SUM(BA30:BB30)</f>
        <v>0</v>
      </c>
      <c r="BD30" s="6"/>
      <c r="BE30" s="6"/>
      <c r="BF30" s="6">
        <f t="shared" ref="BF30:BF36" si="296">SUM(BD30:BE30)</f>
        <v>0</v>
      </c>
      <c r="BG30" s="6"/>
      <c r="BH30" s="6"/>
      <c r="BI30" s="6">
        <f t="shared" ref="BI30:BI36" si="297">SUM(BG30:BH30)</f>
        <v>0</v>
      </c>
      <c r="BJ30" s="6"/>
      <c r="BK30" s="6"/>
      <c r="BL30" s="6">
        <f t="shared" ref="BL30:BL36" si="298">SUM(BJ30:BK30)</f>
        <v>0</v>
      </c>
      <c r="BM30" s="6"/>
      <c r="BN30" s="6"/>
      <c r="BO30" s="6">
        <f t="shared" ref="BO30:BO36" si="299">SUM(BM30:BN30)</f>
        <v>0</v>
      </c>
      <c r="BP30" s="6"/>
      <c r="BQ30" s="6"/>
      <c r="BR30" s="6">
        <f t="shared" ref="BR30:BR36" si="300">SUM(BP30:BQ30)</f>
        <v>0</v>
      </c>
      <c r="BS30" s="6"/>
      <c r="BT30" s="6"/>
      <c r="BU30" s="6">
        <f t="shared" ref="BU30:BU36" si="301">SUM(BS30:BT30)</f>
        <v>0</v>
      </c>
      <c r="BV30" s="6"/>
      <c r="BW30" s="6"/>
      <c r="BX30" s="6">
        <f t="shared" ref="BX30:BX36" si="302">SUM(BV30:BW30)</f>
        <v>0</v>
      </c>
      <c r="BY30" s="6"/>
      <c r="BZ30" s="6"/>
      <c r="CA30" s="6">
        <f t="shared" ref="CA30:CA36" si="303">SUM(BY30:BZ30)</f>
        <v>0</v>
      </c>
      <c r="CB30" s="6"/>
      <c r="CC30" s="6"/>
      <c r="CD30" s="6">
        <f t="shared" ref="CD30:CD36" si="304">SUM(CB30:CC30)</f>
        <v>0</v>
      </c>
      <c r="CE30" s="6"/>
      <c r="CF30" s="6"/>
      <c r="CG30" s="6">
        <f t="shared" ref="CG30:CG36" si="305">SUM(CE30:CF30)</f>
        <v>0</v>
      </c>
      <c r="CH30" s="6"/>
      <c r="CI30" s="6"/>
      <c r="CJ30" s="6">
        <f t="shared" ref="CJ30:CJ36" si="306">SUM(CH30:CI30)</f>
        <v>0</v>
      </c>
      <c r="CK30" s="6"/>
      <c r="CL30" s="6"/>
      <c r="CM30" s="6">
        <f t="shared" ref="CM30:CM36" si="307">SUM(CK30:CL30)</f>
        <v>0</v>
      </c>
      <c r="CN30" s="6"/>
      <c r="CO30" s="6"/>
      <c r="CP30" s="6">
        <f t="shared" ref="CP30:CP36" si="308">SUM(CN30:CO30)</f>
        <v>0</v>
      </c>
      <c r="CQ30" s="6"/>
      <c r="CR30" s="6"/>
      <c r="CS30" s="6">
        <f t="shared" ref="CS30:CS36" si="309">SUM(CQ30:CR30)</f>
        <v>0</v>
      </c>
      <c r="CT30" s="6"/>
      <c r="CU30" s="6"/>
      <c r="CV30" s="6">
        <f t="shared" ref="CV30:CV36" si="310">SUM(CT30:CU30)</f>
        <v>0</v>
      </c>
      <c r="CW30" s="6"/>
      <c r="CX30" s="6"/>
      <c r="CY30" s="6">
        <f t="shared" ref="CY30:CY36" si="311">SUM(CW30:CX30)</f>
        <v>0</v>
      </c>
      <c r="CZ30" s="6"/>
      <c r="DA30" s="6"/>
      <c r="DB30" s="6">
        <f t="shared" ref="DB30:DB36" si="312">SUM(CZ30:DA30)</f>
        <v>0</v>
      </c>
      <c r="DC30" s="6"/>
      <c r="DD30" s="6"/>
      <c r="DE30" s="6">
        <f t="shared" ref="DE30:DE36" si="313">SUM(DC30:DD30)</f>
        <v>0</v>
      </c>
      <c r="DF30" s="6"/>
      <c r="DG30" s="6"/>
      <c r="DH30" s="6">
        <f t="shared" ref="DH30:DH36" si="314">SUM(DF30:DG30)</f>
        <v>0</v>
      </c>
      <c r="DI30" s="6"/>
      <c r="DJ30" s="6"/>
      <c r="DK30" s="6">
        <f t="shared" ref="DK30:DK36" si="315">SUM(DI30:DJ30)</f>
        <v>0</v>
      </c>
      <c r="DL30" s="6"/>
      <c r="DM30" s="6"/>
      <c r="DN30" s="6">
        <f t="shared" ref="DN30:DN36" si="316">SUM(DL30:DM30)</f>
        <v>0</v>
      </c>
      <c r="DO30" s="6"/>
      <c r="DP30" s="6"/>
      <c r="DQ30" s="6">
        <f t="shared" ref="DQ30:DQ36" si="317">SUM(DO30:DP30)</f>
        <v>0</v>
      </c>
      <c r="DR30" s="595">
        <f t="shared" ref="DR30:DR36" si="318">SUM(B30+E30+H30+K30+N30+Q30+T30+W30+Z30+AC30+AF30+AI30+AL30+AO30+AR30+AU30+AX30+BA30+BD30+BG30+BJ30+BM30+BP30+BS30+BV30+BY30+CB30+CE30+CH30+CK30+CN30+CQ30+CT30+CW30+CZ30+DC30+DF30+DI30+DL30+DO30)</f>
        <v>0</v>
      </c>
      <c r="DS30" s="595">
        <f t="shared" ref="DS30:DS36" si="319">SUM(C30+F30+I30+L30+O30+R30+U30+X30+AA30+AD30+AG30+AJ30+AM30+AP30+AS30+AV30+AY30+BB30+BE30+BH30+BK30+BN30+BQ30+BT30+BW30+BZ30+CC30+CF30+CI30+CL30+CO30+CR30+CU30+CX30+DA30+DD30+DG30+DJ30+DM30+DP30)</f>
        <v>0</v>
      </c>
      <c r="DT30" s="595">
        <f t="shared" ref="DT30:DT36" si="320">SUM(D30+G30+J30+M30+P30+S30+V30+Y30+AB30+AE30+AH30+AK30+AN30+AQ30+AT30+AW30+AZ30+BC30+BF30+BI30+BL30+BO30+BR30+BU30+BX30+CA30+CD30+CG30+CJ30+CM30+CP30+CS30+CV30+CY30+DB30+DE30+DH30+DK30+DN30+DQ30)</f>
        <v>0</v>
      </c>
      <c r="DU30" s="6">
        <f>SUM([1]Hivatal!$E$273)</f>
        <v>0</v>
      </c>
      <c r="DV30" s="6"/>
      <c r="DW30" s="6">
        <f t="shared" ref="DW30:DW36" si="321">SUM(DU30:DV30)</f>
        <v>0</v>
      </c>
      <c r="DX30" s="6">
        <f>SUM([1]Hivatal!$J$273)</f>
        <v>0</v>
      </c>
      <c r="DY30" s="6"/>
      <c r="DZ30" s="6">
        <f t="shared" ref="DZ30:DZ36" si="322">SUM(DX30:DY30)</f>
        <v>0</v>
      </c>
      <c r="EA30" s="6">
        <f>SUM([1]Hivatal!$O$273)</f>
        <v>0</v>
      </c>
      <c r="EB30" s="6"/>
      <c r="EC30" s="6">
        <f t="shared" ref="EC30:EC36" si="323">SUM(EA30:EB30)</f>
        <v>0</v>
      </c>
      <c r="ED30" s="6">
        <f>SUM([1]Hivatal!$X$273)</f>
        <v>0</v>
      </c>
      <c r="EE30" s="6"/>
      <c r="EF30" s="6">
        <f t="shared" ref="EF30:EF36" si="324">SUM(ED30:EE30)</f>
        <v>0</v>
      </c>
      <c r="EG30" s="6">
        <f>SUM([1]Hivatal!$AB$273)</f>
        <v>0</v>
      </c>
      <c r="EH30" s="6"/>
      <c r="EI30" s="6">
        <f t="shared" ref="EI30:EI36" si="325">SUM(EG30:EH30)</f>
        <v>0</v>
      </c>
      <c r="EJ30" s="6"/>
      <c r="EK30" s="6"/>
      <c r="EL30" s="6">
        <f t="shared" ref="EL30:EL36" si="326">SUM(EJ30:EK30)</f>
        <v>0</v>
      </c>
      <c r="EM30" s="6"/>
      <c r="EN30" s="6"/>
      <c r="EO30" s="6">
        <f t="shared" ref="EO30:EO36" si="327">SUM(EM30:EN30)</f>
        <v>0</v>
      </c>
      <c r="EP30" s="6">
        <f>SUM([1]Hivatal!$AT$273)</f>
        <v>0</v>
      </c>
      <c r="EQ30" s="6"/>
      <c r="ER30" s="6">
        <f t="shared" ref="ER30:ER36" si="328">SUM(EP30:EQ30)</f>
        <v>0</v>
      </c>
      <c r="ES30" s="6"/>
      <c r="ET30" s="6"/>
      <c r="EU30" s="6">
        <f t="shared" ref="EU30:EU36" si="329">SUM(ES30:ET30)</f>
        <v>0</v>
      </c>
      <c r="EV30" s="595">
        <f t="shared" ref="EV30:EV36" si="330">SUM(DU30+DX30+EA30+ED30+EG30+EJ30+EM30+EP30+ES30)</f>
        <v>0</v>
      </c>
      <c r="EW30" s="595">
        <f t="shared" ref="EW30:EW36" si="331">SUM(DV30+DY30+EB30+EE30+EH30+EK30+EN30+EQ30+ET30)</f>
        <v>0</v>
      </c>
      <c r="EX30" s="595">
        <f t="shared" ref="EX30:EX36" si="332">SUM(DW30+DZ30+EC30+EF30+EI30+EL30+EO30+ER30+EU30)</f>
        <v>0</v>
      </c>
      <c r="EY30" s="6"/>
      <c r="EZ30" s="6"/>
      <c r="FA30" s="6">
        <f t="shared" ref="FA30:FA36" si="333">SUM(EY30:EZ30)</f>
        <v>0</v>
      </c>
      <c r="FB30" s="6"/>
      <c r="FC30" s="6"/>
      <c r="FD30" s="6">
        <f t="shared" ref="FD30:FD36" si="334">SUM(FB30:FC30)</f>
        <v>0</v>
      </c>
      <c r="FE30" s="6"/>
      <c r="FF30" s="6"/>
      <c r="FG30" s="6">
        <f t="shared" ref="FG30:FG36" si="335">SUM(FE30:FF30)</f>
        <v>0</v>
      </c>
      <c r="FH30" s="6"/>
      <c r="FI30" s="6"/>
      <c r="FJ30" s="6">
        <f t="shared" ref="FJ30:FJ36" si="336">SUM(FH30:FI30)</f>
        <v>0</v>
      </c>
      <c r="FK30" s="6"/>
      <c r="FL30" s="6"/>
      <c r="FM30" s="6">
        <f t="shared" ref="FM30:FM36" si="337">SUM(FK30:FL30)</f>
        <v>0</v>
      </c>
      <c r="FN30" s="6"/>
      <c r="FO30" s="6"/>
      <c r="FP30" s="6">
        <f t="shared" ref="FP30:FP36" si="338">SUM(FN30:FO30)</f>
        <v>0</v>
      </c>
      <c r="FQ30" s="6"/>
      <c r="FR30" s="6"/>
      <c r="FS30" s="6">
        <f t="shared" ref="FS30:FS36" si="339">SUM(FQ30:FR30)</f>
        <v>0</v>
      </c>
      <c r="FT30" s="6"/>
      <c r="FU30" s="6"/>
      <c r="FV30" s="6">
        <f t="shared" ref="FV30:FV36" si="340">SUM(FT30:FU30)</f>
        <v>0</v>
      </c>
      <c r="FW30" s="6"/>
      <c r="FX30" s="6"/>
      <c r="FY30" s="6">
        <f t="shared" ref="FY30:FY36" si="341">SUM(FW30:FX30)</f>
        <v>0</v>
      </c>
      <c r="FZ30" s="6"/>
      <c r="GA30" s="6"/>
      <c r="GB30" s="6">
        <f t="shared" ref="GB30:GB36" si="342">SUM(FZ30:GA30)</f>
        <v>0</v>
      </c>
      <c r="GC30" s="6"/>
      <c r="GD30" s="6"/>
      <c r="GE30" s="6">
        <f t="shared" ref="GE30:GE36" si="343">SUM(GC30:GD30)</f>
        <v>0</v>
      </c>
      <c r="GF30" s="6"/>
      <c r="GG30" s="6"/>
      <c r="GH30" s="6">
        <f t="shared" ref="GH30:GH36" si="344">SUM(GF30:GG30)</f>
        <v>0</v>
      </c>
      <c r="GI30" s="6"/>
      <c r="GJ30" s="6"/>
      <c r="GK30" s="6">
        <f t="shared" ref="GK30:GK36" si="345">SUM(GI30:GJ30)</f>
        <v>0</v>
      </c>
      <c r="GL30" s="595">
        <f t="shared" ref="GL30:GL36" si="346">SUM(EY30+FB30+FE30+FH30+FK30+FN30+FQ30+FT30+FW30+FZ30+GC30+GF30+GI30)</f>
        <v>0</v>
      </c>
      <c r="GM30" s="595">
        <f t="shared" ref="GM30:GM36" si="347">SUM(EZ30+FC30+FF30+FI30+FL30+FO30+FR30+FU30+FX30+GA30+GD30+GG30+GJ30)</f>
        <v>0</v>
      </c>
      <c r="GN30" s="595">
        <f t="shared" ref="GN30:GN36" si="348">SUM(FA30+FD30+FG30+FJ30+FM30+FP30+FS30+FV30+FY30+GB30+GE30+GH30+GK30)</f>
        <v>0</v>
      </c>
      <c r="GO30" s="7"/>
      <c r="GP30" s="7"/>
      <c r="GQ30" s="6">
        <f t="shared" ref="GQ30:GQ36" si="349">SUM(GO30:GP30)</f>
        <v>0</v>
      </c>
      <c r="GR30" s="7"/>
      <c r="GS30" s="7"/>
      <c r="GT30" s="6">
        <f t="shared" ref="GT30:GT36" si="350">SUM(GR30:GS30)</f>
        <v>0</v>
      </c>
      <c r="GU30" s="7"/>
      <c r="GV30" s="7"/>
      <c r="GW30" s="6">
        <f t="shared" ref="GW30:GW36" si="351">SUM(GU30:GV30)</f>
        <v>0</v>
      </c>
      <c r="GX30" s="10">
        <f t="shared" ref="GX30:GX36" si="352">GL30+GO30+GR30+GU30</f>
        <v>0</v>
      </c>
      <c r="GY30" s="10">
        <f t="shared" ref="GY30:GY36" si="353">GM30+GP30+GS30+GV30</f>
        <v>0</v>
      </c>
      <c r="GZ30" s="10">
        <f t="shared" ref="GZ30:GZ36" si="354">GN30+GQ30+GT30+GW30</f>
        <v>0</v>
      </c>
      <c r="HA30" s="596">
        <f t="shared" ref="HA30:HA36" si="355">DR30+EV30+GX30</f>
        <v>0</v>
      </c>
      <c r="HB30" s="596">
        <f t="shared" ref="HB30:HB36" si="356">DS30+EW30+GY30</f>
        <v>0</v>
      </c>
      <c r="HC30" s="635">
        <f t="shared" ref="HC30:HC36" si="357">DT30+EX30+GZ30</f>
        <v>0</v>
      </c>
    </row>
    <row r="31" spans="1:211" x14ac:dyDescent="0.2">
      <c r="A31" s="120" t="s">
        <v>398</v>
      </c>
      <c r="B31" s="6"/>
      <c r="C31" s="6"/>
      <c r="D31" s="6"/>
      <c r="E31" s="6"/>
      <c r="F31" s="6"/>
      <c r="G31" s="6"/>
      <c r="H31" s="6"/>
      <c r="I31" s="6"/>
      <c r="J31" s="6"/>
      <c r="K31" s="6"/>
      <c r="L31" s="6"/>
      <c r="M31" s="6"/>
      <c r="N31" s="6"/>
      <c r="O31" s="6"/>
      <c r="P31" s="6"/>
      <c r="Q31" s="6"/>
      <c r="R31" s="6"/>
      <c r="S31" s="6"/>
      <c r="T31" s="6"/>
      <c r="U31" s="6"/>
      <c r="V31" s="6"/>
      <c r="W31" s="6"/>
      <c r="X31" s="6"/>
      <c r="Y31" s="6"/>
      <c r="Z31" s="6">
        <f>SUM([1]Önkormányzat!$AW$256)</f>
        <v>0</v>
      </c>
      <c r="AA31" s="6"/>
      <c r="AB31" s="6">
        <f t="shared" si="286"/>
        <v>0</v>
      </c>
      <c r="AC31" s="6">
        <v>40610</v>
      </c>
      <c r="AD31" s="6"/>
      <c r="AE31" s="6">
        <f t="shared" si="287"/>
        <v>40610</v>
      </c>
      <c r="AF31" s="6"/>
      <c r="AG31" s="6"/>
      <c r="AH31" s="6">
        <f t="shared" si="288"/>
        <v>0</v>
      </c>
      <c r="AI31" s="6"/>
      <c r="AJ31" s="6"/>
      <c r="AK31" s="6">
        <f t="shared" si="289"/>
        <v>0</v>
      </c>
      <c r="AL31" s="6"/>
      <c r="AM31" s="6"/>
      <c r="AN31" s="6">
        <f t="shared" si="290"/>
        <v>0</v>
      </c>
      <c r="AO31" s="6"/>
      <c r="AP31" s="6"/>
      <c r="AQ31" s="6">
        <f t="shared" si="291"/>
        <v>0</v>
      </c>
      <c r="AR31" s="6"/>
      <c r="AS31" s="6"/>
      <c r="AT31" s="6">
        <f t="shared" si="292"/>
        <v>0</v>
      </c>
      <c r="AU31" s="6"/>
      <c r="AV31" s="6"/>
      <c r="AW31" s="6">
        <f t="shared" si="293"/>
        <v>0</v>
      </c>
      <c r="AX31" s="6"/>
      <c r="AY31" s="6"/>
      <c r="AZ31" s="6">
        <f t="shared" si="294"/>
        <v>0</v>
      </c>
      <c r="BA31" s="6"/>
      <c r="BB31" s="6"/>
      <c r="BC31" s="6">
        <f t="shared" si="295"/>
        <v>0</v>
      </c>
      <c r="BD31" s="6"/>
      <c r="BE31" s="6"/>
      <c r="BF31" s="6">
        <f t="shared" si="296"/>
        <v>0</v>
      </c>
      <c r="BG31" s="6"/>
      <c r="BH31" s="6"/>
      <c r="BI31" s="6">
        <f t="shared" si="297"/>
        <v>0</v>
      </c>
      <c r="BJ31" s="6"/>
      <c r="BK31" s="6"/>
      <c r="BL31" s="6">
        <f t="shared" si="298"/>
        <v>0</v>
      </c>
      <c r="BM31" s="6"/>
      <c r="BN31" s="6"/>
      <c r="BO31" s="6">
        <f t="shared" si="299"/>
        <v>0</v>
      </c>
      <c r="BP31" s="6"/>
      <c r="BQ31" s="6"/>
      <c r="BR31" s="6">
        <f t="shared" si="300"/>
        <v>0</v>
      </c>
      <c r="BS31" s="6"/>
      <c r="BT31" s="6"/>
      <c r="BU31" s="6">
        <f t="shared" si="301"/>
        <v>0</v>
      </c>
      <c r="BV31" s="6"/>
      <c r="BW31" s="6"/>
      <c r="BX31" s="6">
        <f t="shared" si="302"/>
        <v>0</v>
      </c>
      <c r="BY31" s="6"/>
      <c r="BZ31" s="6"/>
      <c r="CA31" s="6">
        <f t="shared" si="303"/>
        <v>0</v>
      </c>
      <c r="CB31" s="6"/>
      <c r="CC31" s="6"/>
      <c r="CD31" s="6">
        <f t="shared" si="304"/>
        <v>0</v>
      </c>
      <c r="CE31" s="6"/>
      <c r="CF31" s="6"/>
      <c r="CG31" s="6">
        <f t="shared" si="305"/>
        <v>0</v>
      </c>
      <c r="CH31" s="6"/>
      <c r="CI31" s="6"/>
      <c r="CJ31" s="6">
        <f t="shared" si="306"/>
        <v>0</v>
      </c>
      <c r="CK31" s="6"/>
      <c r="CL31" s="6"/>
      <c r="CM31" s="6">
        <f t="shared" si="307"/>
        <v>0</v>
      </c>
      <c r="CN31" s="6"/>
      <c r="CO31" s="6"/>
      <c r="CP31" s="6">
        <f t="shared" si="308"/>
        <v>0</v>
      </c>
      <c r="CQ31" s="6"/>
      <c r="CR31" s="6"/>
      <c r="CS31" s="6">
        <f t="shared" si="309"/>
        <v>0</v>
      </c>
      <c r="CT31" s="6"/>
      <c r="CU31" s="6"/>
      <c r="CV31" s="6">
        <f t="shared" si="310"/>
        <v>0</v>
      </c>
      <c r="CW31" s="6"/>
      <c r="CX31" s="6"/>
      <c r="CY31" s="6">
        <f t="shared" si="311"/>
        <v>0</v>
      </c>
      <c r="CZ31" s="6"/>
      <c r="DA31" s="6"/>
      <c r="DB31" s="6">
        <f t="shared" si="312"/>
        <v>0</v>
      </c>
      <c r="DC31" s="6"/>
      <c r="DD31" s="6"/>
      <c r="DE31" s="6">
        <f t="shared" si="313"/>
        <v>0</v>
      </c>
      <c r="DF31" s="6"/>
      <c r="DG31" s="6"/>
      <c r="DH31" s="6">
        <f t="shared" si="314"/>
        <v>0</v>
      </c>
      <c r="DI31" s="6"/>
      <c r="DJ31" s="6"/>
      <c r="DK31" s="6">
        <f t="shared" si="315"/>
        <v>0</v>
      </c>
      <c r="DL31" s="6"/>
      <c r="DM31" s="6"/>
      <c r="DN31" s="6">
        <f t="shared" si="316"/>
        <v>0</v>
      </c>
      <c r="DO31" s="6"/>
      <c r="DP31" s="6"/>
      <c r="DQ31" s="6">
        <f t="shared" si="317"/>
        <v>0</v>
      </c>
      <c r="DR31" s="595">
        <f t="shared" si="318"/>
        <v>40610</v>
      </c>
      <c r="DS31" s="595">
        <f t="shared" si="319"/>
        <v>0</v>
      </c>
      <c r="DT31" s="595">
        <f t="shared" si="320"/>
        <v>40610</v>
      </c>
      <c r="DU31" s="6"/>
      <c r="DV31" s="6"/>
      <c r="DW31" s="6">
        <f t="shared" si="321"/>
        <v>0</v>
      </c>
      <c r="DX31" s="6"/>
      <c r="DY31" s="6"/>
      <c r="DZ31" s="6">
        <f t="shared" si="322"/>
        <v>0</v>
      </c>
      <c r="EA31" s="6"/>
      <c r="EB31" s="6"/>
      <c r="EC31" s="6">
        <f t="shared" si="323"/>
        <v>0</v>
      </c>
      <c r="ED31" s="6"/>
      <c r="EE31" s="6"/>
      <c r="EF31" s="6">
        <f t="shared" si="324"/>
        <v>0</v>
      </c>
      <c r="EG31" s="6"/>
      <c r="EH31" s="6"/>
      <c r="EI31" s="6">
        <f t="shared" si="325"/>
        <v>0</v>
      </c>
      <c r="EJ31" s="6"/>
      <c r="EK31" s="6"/>
      <c r="EL31" s="6">
        <f t="shared" si="326"/>
        <v>0</v>
      </c>
      <c r="EM31" s="6"/>
      <c r="EN31" s="6"/>
      <c r="EO31" s="6">
        <f t="shared" si="327"/>
        <v>0</v>
      </c>
      <c r="EP31" s="6"/>
      <c r="EQ31" s="6"/>
      <c r="ER31" s="6">
        <f t="shared" si="328"/>
        <v>0</v>
      </c>
      <c r="ES31" s="6"/>
      <c r="ET31" s="6"/>
      <c r="EU31" s="6">
        <f t="shared" si="329"/>
        <v>0</v>
      </c>
      <c r="EV31" s="595">
        <f t="shared" si="330"/>
        <v>0</v>
      </c>
      <c r="EW31" s="595">
        <f t="shared" si="331"/>
        <v>0</v>
      </c>
      <c r="EX31" s="595">
        <f t="shared" si="332"/>
        <v>0</v>
      </c>
      <c r="EY31" s="6"/>
      <c r="EZ31" s="6"/>
      <c r="FA31" s="6">
        <f t="shared" si="333"/>
        <v>0</v>
      </c>
      <c r="FB31" s="6"/>
      <c r="FC31" s="6"/>
      <c r="FD31" s="6">
        <f t="shared" si="334"/>
        <v>0</v>
      </c>
      <c r="FE31" s="6"/>
      <c r="FF31" s="6"/>
      <c r="FG31" s="6">
        <f t="shared" si="335"/>
        <v>0</v>
      </c>
      <c r="FH31" s="6"/>
      <c r="FI31" s="6"/>
      <c r="FJ31" s="6">
        <f t="shared" si="336"/>
        <v>0</v>
      </c>
      <c r="FK31" s="6"/>
      <c r="FL31" s="6"/>
      <c r="FM31" s="6">
        <f t="shared" si="337"/>
        <v>0</v>
      </c>
      <c r="FN31" s="6"/>
      <c r="FO31" s="6"/>
      <c r="FP31" s="6">
        <f t="shared" si="338"/>
        <v>0</v>
      </c>
      <c r="FQ31" s="6"/>
      <c r="FR31" s="6"/>
      <c r="FS31" s="6">
        <f t="shared" si="339"/>
        <v>0</v>
      </c>
      <c r="FT31" s="6"/>
      <c r="FU31" s="6"/>
      <c r="FV31" s="6">
        <f t="shared" si="340"/>
        <v>0</v>
      </c>
      <c r="FW31" s="6"/>
      <c r="FX31" s="6"/>
      <c r="FY31" s="6">
        <f t="shared" si="341"/>
        <v>0</v>
      </c>
      <c r="FZ31" s="6"/>
      <c r="GA31" s="6"/>
      <c r="GB31" s="6">
        <f t="shared" si="342"/>
        <v>0</v>
      </c>
      <c r="GC31" s="6"/>
      <c r="GD31" s="6"/>
      <c r="GE31" s="6">
        <f t="shared" si="343"/>
        <v>0</v>
      </c>
      <c r="GF31" s="6"/>
      <c r="GG31" s="6"/>
      <c r="GH31" s="6">
        <f t="shared" si="344"/>
        <v>0</v>
      </c>
      <c r="GI31" s="6"/>
      <c r="GJ31" s="6"/>
      <c r="GK31" s="6">
        <f t="shared" si="345"/>
        <v>0</v>
      </c>
      <c r="GL31" s="595">
        <f t="shared" si="346"/>
        <v>0</v>
      </c>
      <c r="GM31" s="595">
        <f t="shared" si="347"/>
        <v>0</v>
      </c>
      <c r="GN31" s="595">
        <f t="shared" si="348"/>
        <v>0</v>
      </c>
      <c r="GO31" s="7"/>
      <c r="GP31" s="7"/>
      <c r="GQ31" s="6">
        <f t="shared" si="349"/>
        <v>0</v>
      </c>
      <c r="GR31" s="7"/>
      <c r="GS31" s="7"/>
      <c r="GT31" s="6">
        <f t="shared" si="350"/>
        <v>0</v>
      </c>
      <c r="GU31" s="7"/>
      <c r="GV31" s="7"/>
      <c r="GW31" s="6">
        <f t="shared" si="351"/>
        <v>0</v>
      </c>
      <c r="GX31" s="10">
        <f t="shared" si="352"/>
        <v>0</v>
      </c>
      <c r="GY31" s="10">
        <f t="shared" si="353"/>
        <v>0</v>
      </c>
      <c r="GZ31" s="10">
        <f t="shared" si="354"/>
        <v>0</v>
      </c>
      <c r="HA31" s="596">
        <f t="shared" si="355"/>
        <v>40610</v>
      </c>
      <c r="HB31" s="596">
        <f t="shared" si="356"/>
        <v>0</v>
      </c>
      <c r="HC31" s="635">
        <f t="shared" si="357"/>
        <v>40610</v>
      </c>
    </row>
    <row r="32" spans="1:211" x14ac:dyDescent="0.2">
      <c r="A32" s="120" t="s">
        <v>399</v>
      </c>
      <c r="B32" s="6"/>
      <c r="C32" s="6"/>
      <c r="D32" s="6"/>
      <c r="E32" s="6"/>
      <c r="F32" s="6"/>
      <c r="G32" s="6"/>
      <c r="H32" s="6"/>
      <c r="I32" s="6"/>
      <c r="J32" s="6"/>
      <c r="K32" s="6"/>
      <c r="L32" s="6"/>
      <c r="M32" s="6"/>
      <c r="N32" s="6"/>
      <c r="O32" s="6"/>
      <c r="P32" s="6"/>
      <c r="Q32" s="6"/>
      <c r="R32" s="6"/>
      <c r="S32" s="6"/>
      <c r="T32" s="6"/>
      <c r="U32" s="6"/>
      <c r="V32" s="6"/>
      <c r="W32" s="6"/>
      <c r="X32" s="6"/>
      <c r="Y32" s="6"/>
      <c r="Z32" s="6"/>
      <c r="AA32" s="6"/>
      <c r="AB32" s="6">
        <f t="shared" si="286"/>
        <v>0</v>
      </c>
      <c r="AC32" s="6"/>
      <c r="AD32" s="6"/>
      <c r="AE32" s="6">
        <f t="shared" si="287"/>
        <v>0</v>
      </c>
      <c r="AF32" s="6"/>
      <c r="AG32" s="6"/>
      <c r="AH32" s="6">
        <f t="shared" si="288"/>
        <v>0</v>
      </c>
      <c r="AI32" s="6"/>
      <c r="AJ32" s="6"/>
      <c r="AK32" s="6">
        <f t="shared" si="289"/>
        <v>0</v>
      </c>
      <c r="AL32" s="6"/>
      <c r="AM32" s="6"/>
      <c r="AN32" s="6">
        <f t="shared" si="290"/>
        <v>0</v>
      </c>
      <c r="AO32" s="6"/>
      <c r="AP32" s="6"/>
      <c r="AQ32" s="6">
        <f t="shared" si="291"/>
        <v>0</v>
      </c>
      <c r="AR32" s="6"/>
      <c r="AS32" s="6"/>
      <c r="AT32" s="6">
        <f t="shared" si="292"/>
        <v>0</v>
      </c>
      <c r="AU32" s="6"/>
      <c r="AV32" s="6"/>
      <c r="AW32" s="6">
        <f t="shared" si="293"/>
        <v>0</v>
      </c>
      <c r="AX32" s="6"/>
      <c r="AY32" s="6"/>
      <c r="AZ32" s="6">
        <f t="shared" si="294"/>
        <v>0</v>
      </c>
      <c r="BA32" s="6"/>
      <c r="BB32" s="6"/>
      <c r="BC32" s="6">
        <f t="shared" si="295"/>
        <v>0</v>
      </c>
      <c r="BD32" s="6"/>
      <c r="BE32" s="6"/>
      <c r="BF32" s="6">
        <f t="shared" si="296"/>
        <v>0</v>
      </c>
      <c r="BG32" s="6"/>
      <c r="BH32" s="6"/>
      <c r="BI32" s="6">
        <f t="shared" si="297"/>
        <v>0</v>
      </c>
      <c r="BJ32" s="6"/>
      <c r="BK32" s="6"/>
      <c r="BL32" s="6">
        <f t="shared" si="298"/>
        <v>0</v>
      </c>
      <c r="BM32" s="6"/>
      <c r="BN32" s="6"/>
      <c r="BO32" s="6">
        <f t="shared" si="299"/>
        <v>0</v>
      </c>
      <c r="BP32" s="6"/>
      <c r="BQ32" s="6"/>
      <c r="BR32" s="6">
        <f t="shared" si="300"/>
        <v>0</v>
      </c>
      <c r="BS32" s="6"/>
      <c r="BT32" s="6"/>
      <c r="BU32" s="6">
        <f t="shared" si="301"/>
        <v>0</v>
      </c>
      <c r="BV32" s="6"/>
      <c r="BW32" s="6"/>
      <c r="BX32" s="6">
        <f t="shared" si="302"/>
        <v>0</v>
      </c>
      <c r="BY32" s="6"/>
      <c r="BZ32" s="6"/>
      <c r="CA32" s="6">
        <f t="shared" si="303"/>
        <v>0</v>
      </c>
      <c r="CB32" s="6"/>
      <c r="CC32" s="6"/>
      <c r="CD32" s="6">
        <f t="shared" si="304"/>
        <v>0</v>
      </c>
      <c r="CE32" s="6"/>
      <c r="CF32" s="6"/>
      <c r="CG32" s="6">
        <f t="shared" si="305"/>
        <v>0</v>
      </c>
      <c r="CH32" s="6"/>
      <c r="CI32" s="6"/>
      <c r="CJ32" s="6">
        <f t="shared" si="306"/>
        <v>0</v>
      </c>
      <c r="CK32" s="6"/>
      <c r="CL32" s="6"/>
      <c r="CM32" s="6">
        <f t="shared" si="307"/>
        <v>0</v>
      </c>
      <c r="CN32" s="6"/>
      <c r="CO32" s="6"/>
      <c r="CP32" s="6">
        <f t="shared" si="308"/>
        <v>0</v>
      </c>
      <c r="CQ32" s="6"/>
      <c r="CR32" s="6"/>
      <c r="CS32" s="6">
        <f t="shared" si="309"/>
        <v>0</v>
      </c>
      <c r="CT32" s="6"/>
      <c r="CU32" s="6"/>
      <c r="CV32" s="6">
        <f t="shared" si="310"/>
        <v>0</v>
      </c>
      <c r="CW32" s="6"/>
      <c r="CX32" s="6"/>
      <c r="CY32" s="6">
        <f t="shared" si="311"/>
        <v>0</v>
      </c>
      <c r="CZ32" s="6"/>
      <c r="DA32" s="6"/>
      <c r="DB32" s="6">
        <f t="shared" si="312"/>
        <v>0</v>
      </c>
      <c r="DC32" s="6"/>
      <c r="DD32" s="6"/>
      <c r="DE32" s="6">
        <f t="shared" si="313"/>
        <v>0</v>
      </c>
      <c r="DF32" s="6"/>
      <c r="DG32" s="6"/>
      <c r="DH32" s="6">
        <f t="shared" si="314"/>
        <v>0</v>
      </c>
      <c r="DI32" s="6"/>
      <c r="DJ32" s="6"/>
      <c r="DK32" s="6">
        <f t="shared" si="315"/>
        <v>0</v>
      </c>
      <c r="DL32" s="6"/>
      <c r="DM32" s="6"/>
      <c r="DN32" s="6">
        <f t="shared" si="316"/>
        <v>0</v>
      </c>
      <c r="DO32" s="6"/>
      <c r="DP32" s="6"/>
      <c r="DQ32" s="6">
        <f t="shared" si="317"/>
        <v>0</v>
      </c>
      <c r="DR32" s="595">
        <f t="shared" si="318"/>
        <v>0</v>
      </c>
      <c r="DS32" s="595">
        <f t="shared" si="319"/>
        <v>0</v>
      </c>
      <c r="DT32" s="595">
        <f t="shared" si="320"/>
        <v>0</v>
      </c>
      <c r="DU32" s="6"/>
      <c r="DV32" s="6"/>
      <c r="DW32" s="6">
        <f t="shared" si="321"/>
        <v>0</v>
      </c>
      <c r="DX32" s="6"/>
      <c r="DY32" s="6"/>
      <c r="DZ32" s="6">
        <f t="shared" si="322"/>
        <v>0</v>
      </c>
      <c r="EA32" s="6"/>
      <c r="EB32" s="6"/>
      <c r="EC32" s="6">
        <f t="shared" si="323"/>
        <v>0</v>
      </c>
      <c r="ED32" s="6"/>
      <c r="EE32" s="6"/>
      <c r="EF32" s="6">
        <f t="shared" si="324"/>
        <v>0</v>
      </c>
      <c r="EG32" s="6"/>
      <c r="EH32" s="6"/>
      <c r="EI32" s="6">
        <f t="shared" si="325"/>
        <v>0</v>
      </c>
      <c r="EJ32" s="6"/>
      <c r="EK32" s="6"/>
      <c r="EL32" s="6">
        <f t="shared" si="326"/>
        <v>0</v>
      </c>
      <c r="EM32" s="6"/>
      <c r="EN32" s="6"/>
      <c r="EO32" s="6">
        <f t="shared" si="327"/>
        <v>0</v>
      </c>
      <c r="EP32" s="6"/>
      <c r="EQ32" s="6"/>
      <c r="ER32" s="6">
        <f t="shared" si="328"/>
        <v>0</v>
      </c>
      <c r="ES32" s="6"/>
      <c r="ET32" s="6"/>
      <c r="EU32" s="6">
        <f t="shared" si="329"/>
        <v>0</v>
      </c>
      <c r="EV32" s="595">
        <f t="shared" si="330"/>
        <v>0</v>
      </c>
      <c r="EW32" s="595">
        <f t="shared" si="331"/>
        <v>0</v>
      </c>
      <c r="EX32" s="595">
        <f t="shared" si="332"/>
        <v>0</v>
      </c>
      <c r="EY32" s="6"/>
      <c r="EZ32" s="6"/>
      <c r="FA32" s="6">
        <f t="shared" si="333"/>
        <v>0</v>
      </c>
      <c r="FB32" s="6"/>
      <c r="FC32" s="6"/>
      <c r="FD32" s="6">
        <f t="shared" si="334"/>
        <v>0</v>
      </c>
      <c r="FE32" s="6"/>
      <c r="FF32" s="6"/>
      <c r="FG32" s="6">
        <f t="shared" si="335"/>
        <v>0</v>
      </c>
      <c r="FH32" s="6"/>
      <c r="FI32" s="6"/>
      <c r="FJ32" s="6">
        <f t="shared" si="336"/>
        <v>0</v>
      </c>
      <c r="FK32" s="6"/>
      <c r="FL32" s="6"/>
      <c r="FM32" s="6">
        <f t="shared" si="337"/>
        <v>0</v>
      </c>
      <c r="FN32" s="6"/>
      <c r="FO32" s="6"/>
      <c r="FP32" s="6">
        <f t="shared" si="338"/>
        <v>0</v>
      </c>
      <c r="FQ32" s="6"/>
      <c r="FR32" s="6"/>
      <c r="FS32" s="6">
        <f t="shared" si="339"/>
        <v>0</v>
      </c>
      <c r="FT32" s="6"/>
      <c r="FU32" s="6"/>
      <c r="FV32" s="6">
        <f t="shared" si="340"/>
        <v>0</v>
      </c>
      <c r="FW32" s="6"/>
      <c r="FX32" s="6"/>
      <c r="FY32" s="6">
        <f t="shared" si="341"/>
        <v>0</v>
      </c>
      <c r="FZ32" s="6"/>
      <c r="GA32" s="6"/>
      <c r="GB32" s="6">
        <f t="shared" si="342"/>
        <v>0</v>
      </c>
      <c r="GC32" s="6"/>
      <c r="GD32" s="6"/>
      <c r="GE32" s="6">
        <f t="shared" si="343"/>
        <v>0</v>
      </c>
      <c r="GF32" s="6"/>
      <c r="GG32" s="6"/>
      <c r="GH32" s="6">
        <f t="shared" si="344"/>
        <v>0</v>
      </c>
      <c r="GI32" s="6"/>
      <c r="GJ32" s="6"/>
      <c r="GK32" s="6">
        <f t="shared" si="345"/>
        <v>0</v>
      </c>
      <c r="GL32" s="595">
        <f t="shared" si="346"/>
        <v>0</v>
      </c>
      <c r="GM32" s="595">
        <f t="shared" si="347"/>
        <v>0</v>
      </c>
      <c r="GN32" s="595">
        <f t="shared" si="348"/>
        <v>0</v>
      </c>
      <c r="GO32" s="7"/>
      <c r="GP32" s="7"/>
      <c r="GQ32" s="6">
        <f t="shared" si="349"/>
        <v>0</v>
      </c>
      <c r="GR32" s="7"/>
      <c r="GS32" s="7"/>
      <c r="GT32" s="6">
        <f t="shared" si="350"/>
        <v>0</v>
      </c>
      <c r="GU32" s="7"/>
      <c r="GV32" s="7"/>
      <c r="GW32" s="6">
        <f t="shared" si="351"/>
        <v>0</v>
      </c>
      <c r="GX32" s="10">
        <f t="shared" si="352"/>
        <v>0</v>
      </c>
      <c r="GY32" s="10">
        <f t="shared" si="353"/>
        <v>0</v>
      </c>
      <c r="GZ32" s="10">
        <f t="shared" si="354"/>
        <v>0</v>
      </c>
      <c r="HA32" s="596">
        <f t="shared" si="355"/>
        <v>0</v>
      </c>
      <c r="HB32" s="596">
        <f t="shared" si="356"/>
        <v>0</v>
      </c>
      <c r="HC32" s="635">
        <f t="shared" si="357"/>
        <v>0</v>
      </c>
    </row>
    <row r="33" spans="1:211" x14ac:dyDescent="0.2">
      <c r="A33" s="120" t="s">
        <v>400</v>
      </c>
      <c r="B33" s="6"/>
      <c r="C33" s="6"/>
      <c r="D33" s="6"/>
      <c r="E33" s="6"/>
      <c r="F33" s="6"/>
      <c r="G33" s="6"/>
      <c r="H33" s="6"/>
      <c r="I33" s="6"/>
      <c r="J33" s="6"/>
      <c r="K33" s="6"/>
      <c r="L33" s="6"/>
      <c r="M33" s="6"/>
      <c r="N33" s="6"/>
      <c r="O33" s="6"/>
      <c r="P33" s="6"/>
      <c r="Q33" s="6"/>
      <c r="R33" s="6"/>
      <c r="S33" s="6"/>
      <c r="T33" s="6"/>
      <c r="U33" s="6"/>
      <c r="V33" s="6"/>
      <c r="W33" s="6"/>
      <c r="X33" s="6"/>
      <c r="Y33" s="6"/>
      <c r="Z33" s="6"/>
      <c r="AA33" s="6"/>
      <c r="AB33" s="6">
        <f t="shared" si="286"/>
        <v>0</v>
      </c>
      <c r="AC33" s="6"/>
      <c r="AD33" s="6"/>
      <c r="AE33" s="6">
        <f t="shared" si="287"/>
        <v>0</v>
      </c>
      <c r="AF33" s="6"/>
      <c r="AG33" s="6"/>
      <c r="AH33" s="6">
        <f t="shared" si="288"/>
        <v>0</v>
      </c>
      <c r="AI33" s="6"/>
      <c r="AJ33" s="6"/>
      <c r="AK33" s="6">
        <f t="shared" si="289"/>
        <v>0</v>
      </c>
      <c r="AL33" s="6"/>
      <c r="AM33" s="6"/>
      <c r="AN33" s="6">
        <f t="shared" si="290"/>
        <v>0</v>
      </c>
      <c r="AO33" s="6"/>
      <c r="AP33" s="6"/>
      <c r="AQ33" s="6">
        <f t="shared" si="291"/>
        <v>0</v>
      </c>
      <c r="AR33" s="6"/>
      <c r="AS33" s="6"/>
      <c r="AT33" s="6">
        <f t="shared" si="292"/>
        <v>0</v>
      </c>
      <c r="AU33" s="6"/>
      <c r="AV33" s="6"/>
      <c r="AW33" s="6">
        <f t="shared" si="293"/>
        <v>0</v>
      </c>
      <c r="AX33" s="6"/>
      <c r="AY33" s="6"/>
      <c r="AZ33" s="6">
        <f t="shared" si="294"/>
        <v>0</v>
      </c>
      <c r="BA33" s="6"/>
      <c r="BB33" s="6"/>
      <c r="BC33" s="6">
        <f t="shared" si="295"/>
        <v>0</v>
      </c>
      <c r="BD33" s="6"/>
      <c r="BE33" s="6"/>
      <c r="BF33" s="6">
        <f t="shared" si="296"/>
        <v>0</v>
      </c>
      <c r="BG33" s="6"/>
      <c r="BH33" s="6"/>
      <c r="BI33" s="6">
        <f t="shared" si="297"/>
        <v>0</v>
      </c>
      <c r="BJ33" s="6"/>
      <c r="BK33" s="6"/>
      <c r="BL33" s="6">
        <f t="shared" si="298"/>
        <v>0</v>
      </c>
      <c r="BM33" s="6"/>
      <c r="BN33" s="6"/>
      <c r="BO33" s="6">
        <f t="shared" si="299"/>
        <v>0</v>
      </c>
      <c r="BP33" s="6"/>
      <c r="BQ33" s="6"/>
      <c r="BR33" s="6">
        <f t="shared" si="300"/>
        <v>0</v>
      </c>
      <c r="BS33" s="6"/>
      <c r="BT33" s="6"/>
      <c r="BU33" s="6">
        <f t="shared" si="301"/>
        <v>0</v>
      </c>
      <c r="BV33" s="6"/>
      <c r="BW33" s="6"/>
      <c r="BX33" s="6">
        <f t="shared" si="302"/>
        <v>0</v>
      </c>
      <c r="BY33" s="6"/>
      <c r="BZ33" s="6"/>
      <c r="CA33" s="6">
        <f t="shared" si="303"/>
        <v>0</v>
      </c>
      <c r="CB33" s="6"/>
      <c r="CC33" s="6"/>
      <c r="CD33" s="6">
        <f t="shared" si="304"/>
        <v>0</v>
      </c>
      <c r="CE33" s="6"/>
      <c r="CF33" s="6"/>
      <c r="CG33" s="6">
        <f t="shared" si="305"/>
        <v>0</v>
      </c>
      <c r="CH33" s="6"/>
      <c r="CI33" s="6"/>
      <c r="CJ33" s="6">
        <f t="shared" si="306"/>
        <v>0</v>
      </c>
      <c r="CK33" s="6"/>
      <c r="CL33" s="6"/>
      <c r="CM33" s="6">
        <f t="shared" si="307"/>
        <v>0</v>
      </c>
      <c r="CN33" s="6"/>
      <c r="CO33" s="6"/>
      <c r="CP33" s="6">
        <f t="shared" si="308"/>
        <v>0</v>
      </c>
      <c r="CQ33" s="6"/>
      <c r="CR33" s="6"/>
      <c r="CS33" s="6">
        <f t="shared" si="309"/>
        <v>0</v>
      </c>
      <c r="CT33" s="6"/>
      <c r="CU33" s="6"/>
      <c r="CV33" s="6">
        <f t="shared" si="310"/>
        <v>0</v>
      </c>
      <c r="CW33" s="6"/>
      <c r="CX33" s="6"/>
      <c r="CY33" s="6">
        <f t="shared" si="311"/>
        <v>0</v>
      </c>
      <c r="CZ33" s="6"/>
      <c r="DA33" s="6"/>
      <c r="DB33" s="6">
        <f t="shared" si="312"/>
        <v>0</v>
      </c>
      <c r="DC33" s="6"/>
      <c r="DD33" s="6"/>
      <c r="DE33" s="6">
        <f t="shared" si="313"/>
        <v>0</v>
      </c>
      <c r="DF33" s="6"/>
      <c r="DG33" s="6"/>
      <c r="DH33" s="6">
        <f t="shared" si="314"/>
        <v>0</v>
      </c>
      <c r="DI33" s="6"/>
      <c r="DJ33" s="6"/>
      <c r="DK33" s="6">
        <f t="shared" si="315"/>
        <v>0</v>
      </c>
      <c r="DL33" s="6"/>
      <c r="DM33" s="6"/>
      <c r="DN33" s="6">
        <f t="shared" si="316"/>
        <v>0</v>
      </c>
      <c r="DO33" s="6"/>
      <c r="DP33" s="6"/>
      <c r="DQ33" s="6">
        <f t="shared" si="317"/>
        <v>0</v>
      </c>
      <c r="DR33" s="595">
        <f t="shared" si="318"/>
        <v>0</v>
      </c>
      <c r="DS33" s="595">
        <f t="shared" si="319"/>
        <v>0</v>
      </c>
      <c r="DT33" s="595">
        <f t="shared" si="320"/>
        <v>0</v>
      </c>
      <c r="DU33" s="6"/>
      <c r="DV33" s="6"/>
      <c r="DW33" s="6">
        <f t="shared" si="321"/>
        <v>0</v>
      </c>
      <c r="DX33" s="6"/>
      <c r="DY33" s="6"/>
      <c r="DZ33" s="6">
        <f t="shared" si="322"/>
        <v>0</v>
      </c>
      <c r="EA33" s="6"/>
      <c r="EB33" s="6"/>
      <c r="EC33" s="6">
        <f t="shared" si="323"/>
        <v>0</v>
      </c>
      <c r="ED33" s="6"/>
      <c r="EE33" s="6"/>
      <c r="EF33" s="6">
        <f t="shared" si="324"/>
        <v>0</v>
      </c>
      <c r="EG33" s="6"/>
      <c r="EH33" s="6"/>
      <c r="EI33" s="6">
        <f t="shared" si="325"/>
        <v>0</v>
      </c>
      <c r="EJ33" s="6"/>
      <c r="EK33" s="6"/>
      <c r="EL33" s="6">
        <f t="shared" si="326"/>
        <v>0</v>
      </c>
      <c r="EM33" s="6"/>
      <c r="EN33" s="6"/>
      <c r="EO33" s="6">
        <f t="shared" si="327"/>
        <v>0</v>
      </c>
      <c r="EP33" s="6"/>
      <c r="EQ33" s="6"/>
      <c r="ER33" s="6">
        <f t="shared" si="328"/>
        <v>0</v>
      </c>
      <c r="ES33" s="6"/>
      <c r="ET33" s="6"/>
      <c r="EU33" s="6">
        <f t="shared" si="329"/>
        <v>0</v>
      </c>
      <c r="EV33" s="595">
        <f t="shared" si="330"/>
        <v>0</v>
      </c>
      <c r="EW33" s="595">
        <f t="shared" si="331"/>
        <v>0</v>
      </c>
      <c r="EX33" s="595">
        <f t="shared" si="332"/>
        <v>0</v>
      </c>
      <c r="EY33" s="6"/>
      <c r="EZ33" s="6"/>
      <c r="FA33" s="6">
        <f t="shared" si="333"/>
        <v>0</v>
      </c>
      <c r="FB33" s="6"/>
      <c r="FC33" s="6"/>
      <c r="FD33" s="6">
        <f t="shared" si="334"/>
        <v>0</v>
      </c>
      <c r="FE33" s="6"/>
      <c r="FF33" s="6"/>
      <c r="FG33" s="6">
        <f t="shared" si="335"/>
        <v>0</v>
      </c>
      <c r="FH33" s="6"/>
      <c r="FI33" s="6"/>
      <c r="FJ33" s="6">
        <f t="shared" si="336"/>
        <v>0</v>
      </c>
      <c r="FK33" s="6"/>
      <c r="FL33" s="6"/>
      <c r="FM33" s="6">
        <f t="shared" si="337"/>
        <v>0</v>
      </c>
      <c r="FN33" s="6"/>
      <c r="FO33" s="6"/>
      <c r="FP33" s="6">
        <f t="shared" si="338"/>
        <v>0</v>
      </c>
      <c r="FQ33" s="6"/>
      <c r="FR33" s="6"/>
      <c r="FS33" s="6">
        <f t="shared" si="339"/>
        <v>0</v>
      </c>
      <c r="FT33" s="6"/>
      <c r="FU33" s="6"/>
      <c r="FV33" s="6">
        <f t="shared" si="340"/>
        <v>0</v>
      </c>
      <c r="FW33" s="6"/>
      <c r="FX33" s="6"/>
      <c r="FY33" s="6">
        <f t="shared" si="341"/>
        <v>0</v>
      </c>
      <c r="FZ33" s="6"/>
      <c r="GA33" s="6"/>
      <c r="GB33" s="6">
        <f t="shared" si="342"/>
        <v>0</v>
      </c>
      <c r="GC33" s="6"/>
      <c r="GD33" s="6"/>
      <c r="GE33" s="6">
        <f t="shared" si="343"/>
        <v>0</v>
      </c>
      <c r="GF33" s="6"/>
      <c r="GG33" s="6"/>
      <c r="GH33" s="6">
        <f t="shared" si="344"/>
        <v>0</v>
      </c>
      <c r="GI33" s="6"/>
      <c r="GJ33" s="6"/>
      <c r="GK33" s="6">
        <f t="shared" si="345"/>
        <v>0</v>
      </c>
      <c r="GL33" s="595">
        <f t="shared" si="346"/>
        <v>0</v>
      </c>
      <c r="GM33" s="595">
        <f t="shared" si="347"/>
        <v>0</v>
      </c>
      <c r="GN33" s="595">
        <f t="shared" si="348"/>
        <v>0</v>
      </c>
      <c r="GO33" s="7"/>
      <c r="GP33" s="7"/>
      <c r="GQ33" s="6">
        <f t="shared" si="349"/>
        <v>0</v>
      </c>
      <c r="GR33" s="7"/>
      <c r="GS33" s="7"/>
      <c r="GT33" s="6">
        <f t="shared" si="350"/>
        <v>0</v>
      </c>
      <c r="GU33" s="7"/>
      <c r="GV33" s="7"/>
      <c r="GW33" s="6">
        <f t="shared" si="351"/>
        <v>0</v>
      </c>
      <c r="GX33" s="10">
        <f t="shared" si="352"/>
        <v>0</v>
      </c>
      <c r="GY33" s="10">
        <f t="shared" si="353"/>
        <v>0</v>
      </c>
      <c r="GZ33" s="10">
        <f t="shared" si="354"/>
        <v>0</v>
      </c>
      <c r="HA33" s="596">
        <f t="shared" si="355"/>
        <v>0</v>
      </c>
      <c r="HB33" s="596">
        <f t="shared" si="356"/>
        <v>0</v>
      </c>
      <c r="HC33" s="635">
        <f t="shared" si="357"/>
        <v>0</v>
      </c>
    </row>
    <row r="34" spans="1:211" x14ac:dyDescent="0.2">
      <c r="A34" s="120" t="s">
        <v>401</v>
      </c>
      <c r="B34" s="6"/>
      <c r="C34" s="6"/>
      <c r="D34" s="6"/>
      <c r="E34" s="6"/>
      <c r="F34" s="6"/>
      <c r="G34" s="6"/>
      <c r="H34" s="6"/>
      <c r="I34" s="6"/>
      <c r="J34" s="6"/>
      <c r="K34" s="6"/>
      <c r="L34" s="6"/>
      <c r="M34" s="6"/>
      <c r="N34" s="6"/>
      <c r="O34" s="6"/>
      <c r="P34" s="6"/>
      <c r="Q34" s="6"/>
      <c r="R34" s="6"/>
      <c r="S34" s="6"/>
      <c r="T34" s="6"/>
      <c r="U34" s="6"/>
      <c r="V34" s="6"/>
      <c r="W34" s="6"/>
      <c r="X34" s="6"/>
      <c r="Y34" s="6"/>
      <c r="Z34" s="6">
        <f>SUM([1]Önkormányzat!$AW$263)</f>
        <v>0</v>
      </c>
      <c r="AA34" s="6"/>
      <c r="AB34" s="6">
        <f t="shared" si="286"/>
        <v>0</v>
      </c>
      <c r="AC34" s="6"/>
      <c r="AD34" s="6"/>
      <c r="AE34" s="6">
        <f t="shared" si="287"/>
        <v>0</v>
      </c>
      <c r="AF34" s="6"/>
      <c r="AG34" s="6"/>
      <c r="AH34" s="6">
        <f t="shared" si="288"/>
        <v>0</v>
      </c>
      <c r="AI34" s="6"/>
      <c r="AJ34" s="6"/>
      <c r="AK34" s="6">
        <f t="shared" si="289"/>
        <v>0</v>
      </c>
      <c r="AL34" s="6"/>
      <c r="AM34" s="6"/>
      <c r="AN34" s="6">
        <f t="shared" si="290"/>
        <v>0</v>
      </c>
      <c r="AO34" s="6"/>
      <c r="AP34" s="6"/>
      <c r="AQ34" s="6">
        <f t="shared" si="291"/>
        <v>0</v>
      </c>
      <c r="AR34" s="6"/>
      <c r="AS34" s="6"/>
      <c r="AT34" s="6">
        <f t="shared" si="292"/>
        <v>0</v>
      </c>
      <c r="AU34" s="6"/>
      <c r="AV34" s="6"/>
      <c r="AW34" s="6">
        <f t="shared" si="293"/>
        <v>0</v>
      </c>
      <c r="AX34" s="6"/>
      <c r="AY34" s="6"/>
      <c r="AZ34" s="6">
        <f t="shared" si="294"/>
        <v>0</v>
      </c>
      <c r="BA34" s="6"/>
      <c r="BB34" s="6"/>
      <c r="BC34" s="6">
        <f t="shared" si="295"/>
        <v>0</v>
      </c>
      <c r="BD34" s="6"/>
      <c r="BE34" s="6"/>
      <c r="BF34" s="6">
        <f t="shared" si="296"/>
        <v>0</v>
      </c>
      <c r="BG34" s="6"/>
      <c r="BH34" s="6"/>
      <c r="BI34" s="6">
        <f t="shared" si="297"/>
        <v>0</v>
      </c>
      <c r="BJ34" s="6"/>
      <c r="BK34" s="6"/>
      <c r="BL34" s="6">
        <f t="shared" si="298"/>
        <v>0</v>
      </c>
      <c r="BM34" s="6"/>
      <c r="BN34" s="6"/>
      <c r="BO34" s="6">
        <f t="shared" si="299"/>
        <v>0</v>
      </c>
      <c r="BP34" s="6"/>
      <c r="BQ34" s="6"/>
      <c r="BR34" s="6">
        <f t="shared" si="300"/>
        <v>0</v>
      </c>
      <c r="BS34" s="6"/>
      <c r="BT34" s="6"/>
      <c r="BU34" s="6">
        <f t="shared" si="301"/>
        <v>0</v>
      </c>
      <c r="BV34" s="6"/>
      <c r="BW34" s="6"/>
      <c r="BX34" s="6">
        <f t="shared" si="302"/>
        <v>0</v>
      </c>
      <c r="BY34" s="6"/>
      <c r="BZ34" s="6"/>
      <c r="CA34" s="6">
        <f t="shared" si="303"/>
        <v>0</v>
      </c>
      <c r="CB34" s="6"/>
      <c r="CC34" s="6"/>
      <c r="CD34" s="6">
        <f t="shared" si="304"/>
        <v>0</v>
      </c>
      <c r="CE34" s="6"/>
      <c r="CF34" s="6"/>
      <c r="CG34" s="6">
        <f t="shared" si="305"/>
        <v>0</v>
      </c>
      <c r="CH34" s="6"/>
      <c r="CI34" s="6"/>
      <c r="CJ34" s="6">
        <f t="shared" si="306"/>
        <v>0</v>
      </c>
      <c r="CK34" s="6"/>
      <c r="CL34" s="6"/>
      <c r="CM34" s="6">
        <f t="shared" si="307"/>
        <v>0</v>
      </c>
      <c r="CN34" s="6"/>
      <c r="CO34" s="6"/>
      <c r="CP34" s="6">
        <f t="shared" si="308"/>
        <v>0</v>
      </c>
      <c r="CQ34" s="6"/>
      <c r="CR34" s="6"/>
      <c r="CS34" s="6">
        <f t="shared" si="309"/>
        <v>0</v>
      </c>
      <c r="CT34" s="6"/>
      <c r="CU34" s="6"/>
      <c r="CV34" s="6">
        <f t="shared" si="310"/>
        <v>0</v>
      </c>
      <c r="CW34" s="6"/>
      <c r="CX34" s="6"/>
      <c r="CY34" s="6">
        <f t="shared" si="311"/>
        <v>0</v>
      </c>
      <c r="CZ34" s="6"/>
      <c r="DA34" s="6"/>
      <c r="DB34" s="6">
        <f t="shared" si="312"/>
        <v>0</v>
      </c>
      <c r="DC34" s="6"/>
      <c r="DD34" s="6"/>
      <c r="DE34" s="6">
        <f t="shared" si="313"/>
        <v>0</v>
      </c>
      <c r="DF34" s="6"/>
      <c r="DG34" s="6"/>
      <c r="DH34" s="6">
        <f t="shared" si="314"/>
        <v>0</v>
      </c>
      <c r="DI34" s="6"/>
      <c r="DJ34" s="6"/>
      <c r="DK34" s="6">
        <f t="shared" si="315"/>
        <v>0</v>
      </c>
      <c r="DL34" s="6"/>
      <c r="DM34" s="6"/>
      <c r="DN34" s="6">
        <f t="shared" si="316"/>
        <v>0</v>
      </c>
      <c r="DO34" s="6"/>
      <c r="DP34" s="6"/>
      <c r="DQ34" s="6">
        <f t="shared" si="317"/>
        <v>0</v>
      </c>
      <c r="DR34" s="595">
        <f t="shared" si="318"/>
        <v>0</v>
      </c>
      <c r="DS34" s="595">
        <f t="shared" si="319"/>
        <v>0</v>
      </c>
      <c r="DT34" s="595">
        <f t="shared" si="320"/>
        <v>0</v>
      </c>
      <c r="DU34" s="6">
        <v>12714</v>
      </c>
      <c r="DV34" s="6"/>
      <c r="DW34" s="6">
        <f t="shared" si="321"/>
        <v>12714</v>
      </c>
      <c r="DX34" s="6">
        <v>3257</v>
      </c>
      <c r="DY34" s="6"/>
      <c r="DZ34" s="6">
        <f t="shared" si="322"/>
        <v>3257</v>
      </c>
      <c r="EA34" s="6">
        <v>1659</v>
      </c>
      <c r="EB34" s="6"/>
      <c r="EC34" s="6">
        <f t="shared" si="323"/>
        <v>1659</v>
      </c>
      <c r="ED34" s="6">
        <v>1446</v>
      </c>
      <c r="EE34" s="6"/>
      <c r="EF34" s="6">
        <f t="shared" si="324"/>
        <v>1446</v>
      </c>
      <c r="EG34" s="6">
        <v>368</v>
      </c>
      <c r="EH34" s="6"/>
      <c r="EI34" s="6">
        <f t="shared" si="325"/>
        <v>368</v>
      </c>
      <c r="EJ34" s="6"/>
      <c r="EK34" s="6"/>
      <c r="EL34" s="6">
        <f t="shared" si="326"/>
        <v>0</v>
      </c>
      <c r="EM34" s="6"/>
      <c r="EN34" s="6"/>
      <c r="EO34" s="6">
        <f t="shared" si="327"/>
        <v>0</v>
      </c>
      <c r="EP34" s="6">
        <v>20732</v>
      </c>
      <c r="EQ34" s="6"/>
      <c r="ER34" s="6">
        <f t="shared" si="328"/>
        <v>20732</v>
      </c>
      <c r="ES34" s="6"/>
      <c r="ET34" s="6"/>
      <c r="EU34" s="6">
        <f t="shared" si="329"/>
        <v>0</v>
      </c>
      <c r="EV34" s="595">
        <f t="shared" si="330"/>
        <v>40176</v>
      </c>
      <c r="EW34" s="595">
        <f t="shared" si="331"/>
        <v>0</v>
      </c>
      <c r="EX34" s="595">
        <f t="shared" si="332"/>
        <v>40176</v>
      </c>
      <c r="EY34" s="6"/>
      <c r="EZ34" s="6"/>
      <c r="FA34" s="6">
        <f t="shared" si="333"/>
        <v>0</v>
      </c>
      <c r="FB34" s="6"/>
      <c r="FC34" s="6"/>
      <c r="FD34" s="6">
        <f t="shared" si="334"/>
        <v>0</v>
      </c>
      <c r="FE34" s="6"/>
      <c r="FF34" s="6"/>
      <c r="FG34" s="6">
        <f t="shared" si="335"/>
        <v>0</v>
      </c>
      <c r="FH34" s="6"/>
      <c r="FI34" s="6"/>
      <c r="FJ34" s="6">
        <f t="shared" si="336"/>
        <v>0</v>
      </c>
      <c r="FK34" s="6"/>
      <c r="FL34" s="6"/>
      <c r="FM34" s="6">
        <f t="shared" si="337"/>
        <v>0</v>
      </c>
      <c r="FN34" s="6"/>
      <c r="FO34" s="6"/>
      <c r="FP34" s="6">
        <f t="shared" si="338"/>
        <v>0</v>
      </c>
      <c r="FQ34" s="6"/>
      <c r="FR34" s="6"/>
      <c r="FS34" s="6">
        <f t="shared" si="339"/>
        <v>0</v>
      </c>
      <c r="FT34" s="6"/>
      <c r="FU34" s="6"/>
      <c r="FV34" s="6">
        <f t="shared" si="340"/>
        <v>0</v>
      </c>
      <c r="FW34" s="6"/>
      <c r="FX34" s="6"/>
      <c r="FY34" s="6">
        <f t="shared" si="341"/>
        <v>0</v>
      </c>
      <c r="FZ34" s="6"/>
      <c r="GA34" s="6"/>
      <c r="GB34" s="6">
        <f t="shared" si="342"/>
        <v>0</v>
      </c>
      <c r="GC34" s="6"/>
      <c r="GD34" s="6"/>
      <c r="GE34" s="6">
        <f t="shared" si="343"/>
        <v>0</v>
      </c>
      <c r="GF34" s="6"/>
      <c r="GG34" s="6"/>
      <c r="GH34" s="6">
        <f t="shared" si="344"/>
        <v>0</v>
      </c>
      <c r="GI34" s="6"/>
      <c r="GJ34" s="6"/>
      <c r="GK34" s="6">
        <f t="shared" si="345"/>
        <v>0</v>
      </c>
      <c r="GL34" s="595">
        <f t="shared" si="346"/>
        <v>0</v>
      </c>
      <c r="GM34" s="595">
        <f t="shared" si="347"/>
        <v>0</v>
      </c>
      <c r="GN34" s="595">
        <f t="shared" si="348"/>
        <v>0</v>
      </c>
      <c r="GO34" s="7"/>
      <c r="GP34" s="7"/>
      <c r="GQ34" s="6">
        <f t="shared" si="349"/>
        <v>0</v>
      </c>
      <c r="GR34" s="7"/>
      <c r="GS34" s="7"/>
      <c r="GT34" s="6">
        <f t="shared" si="350"/>
        <v>0</v>
      </c>
      <c r="GU34" s="7"/>
      <c r="GV34" s="7"/>
      <c r="GW34" s="6">
        <f t="shared" si="351"/>
        <v>0</v>
      </c>
      <c r="GX34" s="10">
        <f t="shared" si="352"/>
        <v>0</v>
      </c>
      <c r="GY34" s="10">
        <f t="shared" si="353"/>
        <v>0</v>
      </c>
      <c r="GZ34" s="10">
        <f t="shared" si="354"/>
        <v>0</v>
      </c>
      <c r="HA34" s="596">
        <f t="shared" si="355"/>
        <v>40176</v>
      </c>
      <c r="HB34" s="596">
        <f t="shared" si="356"/>
        <v>0</v>
      </c>
      <c r="HC34" s="635">
        <f t="shared" si="357"/>
        <v>40176</v>
      </c>
    </row>
    <row r="35" spans="1:211" x14ac:dyDescent="0.2">
      <c r="A35" s="120" t="s">
        <v>402</v>
      </c>
      <c r="B35" s="6"/>
      <c r="C35" s="6"/>
      <c r="D35" s="6"/>
      <c r="E35" s="6"/>
      <c r="F35" s="6"/>
      <c r="G35" s="6"/>
      <c r="H35" s="6"/>
      <c r="I35" s="6"/>
      <c r="J35" s="6"/>
      <c r="K35" s="6"/>
      <c r="L35" s="6"/>
      <c r="M35" s="6"/>
      <c r="N35" s="6"/>
      <c r="O35" s="6"/>
      <c r="P35" s="6"/>
      <c r="Q35" s="6"/>
      <c r="R35" s="6"/>
      <c r="S35" s="6"/>
      <c r="T35" s="6"/>
      <c r="U35" s="6"/>
      <c r="V35" s="6"/>
      <c r="W35" s="6"/>
      <c r="X35" s="6"/>
      <c r="Y35" s="6"/>
      <c r="Z35" s="6">
        <f>SUM([1]Önkormányzat!$AW$274)</f>
        <v>0</v>
      </c>
      <c r="AA35" s="6"/>
      <c r="AB35" s="6">
        <f t="shared" si="286"/>
        <v>0</v>
      </c>
      <c r="AC35" s="6"/>
      <c r="AD35" s="6"/>
      <c r="AE35" s="6">
        <f t="shared" si="287"/>
        <v>0</v>
      </c>
      <c r="AF35" s="6"/>
      <c r="AG35" s="6"/>
      <c r="AH35" s="6">
        <f t="shared" si="288"/>
        <v>0</v>
      </c>
      <c r="AI35" s="6"/>
      <c r="AJ35" s="6"/>
      <c r="AK35" s="6">
        <f t="shared" si="289"/>
        <v>0</v>
      </c>
      <c r="AL35" s="6"/>
      <c r="AM35" s="6"/>
      <c r="AN35" s="6">
        <f t="shared" si="290"/>
        <v>0</v>
      </c>
      <c r="AO35" s="6"/>
      <c r="AP35" s="6"/>
      <c r="AQ35" s="6">
        <f t="shared" si="291"/>
        <v>0</v>
      </c>
      <c r="AR35" s="6"/>
      <c r="AS35" s="6"/>
      <c r="AT35" s="6">
        <f t="shared" si="292"/>
        <v>0</v>
      </c>
      <c r="AU35" s="6"/>
      <c r="AV35" s="6"/>
      <c r="AW35" s="6">
        <f t="shared" si="293"/>
        <v>0</v>
      </c>
      <c r="AX35" s="6"/>
      <c r="AY35" s="6"/>
      <c r="AZ35" s="6">
        <f t="shared" si="294"/>
        <v>0</v>
      </c>
      <c r="BA35" s="6"/>
      <c r="BB35" s="6"/>
      <c r="BC35" s="6">
        <f t="shared" si="295"/>
        <v>0</v>
      </c>
      <c r="BD35" s="6"/>
      <c r="BE35" s="6"/>
      <c r="BF35" s="6">
        <f t="shared" si="296"/>
        <v>0</v>
      </c>
      <c r="BG35" s="6"/>
      <c r="BH35" s="6"/>
      <c r="BI35" s="6">
        <f t="shared" si="297"/>
        <v>0</v>
      </c>
      <c r="BJ35" s="6"/>
      <c r="BK35" s="6"/>
      <c r="BL35" s="6">
        <f t="shared" si="298"/>
        <v>0</v>
      </c>
      <c r="BM35" s="6"/>
      <c r="BN35" s="6"/>
      <c r="BO35" s="6">
        <f t="shared" si="299"/>
        <v>0</v>
      </c>
      <c r="BP35" s="6"/>
      <c r="BQ35" s="6"/>
      <c r="BR35" s="6">
        <f t="shared" si="300"/>
        <v>0</v>
      </c>
      <c r="BS35" s="6"/>
      <c r="BT35" s="6"/>
      <c r="BU35" s="6">
        <f t="shared" si="301"/>
        <v>0</v>
      </c>
      <c r="BV35" s="6"/>
      <c r="BW35" s="6"/>
      <c r="BX35" s="6">
        <f t="shared" si="302"/>
        <v>0</v>
      </c>
      <c r="BY35" s="6"/>
      <c r="BZ35" s="6"/>
      <c r="CA35" s="6">
        <f t="shared" si="303"/>
        <v>0</v>
      </c>
      <c r="CB35" s="6"/>
      <c r="CC35" s="6"/>
      <c r="CD35" s="6">
        <f t="shared" si="304"/>
        <v>0</v>
      </c>
      <c r="CE35" s="6"/>
      <c r="CF35" s="6"/>
      <c r="CG35" s="6">
        <f t="shared" si="305"/>
        <v>0</v>
      </c>
      <c r="CH35" s="6"/>
      <c r="CI35" s="6"/>
      <c r="CJ35" s="6">
        <f t="shared" si="306"/>
        <v>0</v>
      </c>
      <c r="CK35" s="6"/>
      <c r="CL35" s="6"/>
      <c r="CM35" s="6">
        <f t="shared" si="307"/>
        <v>0</v>
      </c>
      <c r="CN35" s="6"/>
      <c r="CO35" s="6"/>
      <c r="CP35" s="6">
        <f t="shared" si="308"/>
        <v>0</v>
      </c>
      <c r="CQ35" s="6"/>
      <c r="CR35" s="6"/>
      <c r="CS35" s="6">
        <f t="shared" si="309"/>
        <v>0</v>
      </c>
      <c r="CT35" s="6"/>
      <c r="CU35" s="6"/>
      <c r="CV35" s="6">
        <f t="shared" si="310"/>
        <v>0</v>
      </c>
      <c r="CW35" s="6"/>
      <c r="CX35" s="6"/>
      <c r="CY35" s="6">
        <f t="shared" si="311"/>
        <v>0</v>
      </c>
      <c r="CZ35" s="6"/>
      <c r="DA35" s="6"/>
      <c r="DB35" s="6">
        <f t="shared" si="312"/>
        <v>0</v>
      </c>
      <c r="DC35" s="6"/>
      <c r="DD35" s="6"/>
      <c r="DE35" s="6">
        <f t="shared" si="313"/>
        <v>0</v>
      </c>
      <c r="DF35" s="6"/>
      <c r="DG35" s="6"/>
      <c r="DH35" s="6">
        <f t="shared" si="314"/>
        <v>0</v>
      </c>
      <c r="DI35" s="6"/>
      <c r="DJ35" s="6"/>
      <c r="DK35" s="6">
        <f t="shared" si="315"/>
        <v>0</v>
      </c>
      <c r="DL35" s="6"/>
      <c r="DM35" s="6"/>
      <c r="DN35" s="6">
        <f t="shared" si="316"/>
        <v>0</v>
      </c>
      <c r="DO35" s="6"/>
      <c r="DP35" s="6"/>
      <c r="DQ35" s="6">
        <f t="shared" si="317"/>
        <v>0</v>
      </c>
      <c r="DR35" s="595">
        <f t="shared" si="318"/>
        <v>0</v>
      </c>
      <c r="DS35" s="595">
        <f t="shared" si="319"/>
        <v>0</v>
      </c>
      <c r="DT35" s="595">
        <f t="shared" si="320"/>
        <v>0</v>
      </c>
      <c r="DU35" s="6">
        <v>1000</v>
      </c>
      <c r="DV35" s="6"/>
      <c r="DW35" s="6">
        <f t="shared" si="321"/>
        <v>1000</v>
      </c>
      <c r="DX35" s="6">
        <v>600</v>
      </c>
      <c r="DY35" s="6"/>
      <c r="DZ35" s="6">
        <f t="shared" si="322"/>
        <v>600</v>
      </c>
      <c r="EA35" s="6">
        <f>SUM([1]Hivatal!$O$285)</f>
        <v>0</v>
      </c>
      <c r="EB35" s="6"/>
      <c r="EC35" s="6">
        <f t="shared" si="323"/>
        <v>0</v>
      </c>
      <c r="ED35" s="6">
        <f>SUM([1]Hivatal!$X$285)</f>
        <v>0</v>
      </c>
      <c r="EE35" s="6"/>
      <c r="EF35" s="6">
        <f t="shared" si="324"/>
        <v>0</v>
      </c>
      <c r="EG35" s="6">
        <f>SUM([1]Hivatal!$AB$285)</f>
        <v>0</v>
      </c>
      <c r="EH35" s="6"/>
      <c r="EI35" s="6">
        <f t="shared" si="325"/>
        <v>0</v>
      </c>
      <c r="EJ35" s="6"/>
      <c r="EK35" s="6"/>
      <c r="EL35" s="6">
        <f t="shared" si="326"/>
        <v>0</v>
      </c>
      <c r="EM35" s="6"/>
      <c r="EN35" s="6"/>
      <c r="EO35" s="6">
        <f t="shared" si="327"/>
        <v>0</v>
      </c>
      <c r="EP35" s="6">
        <f>SUM([1]Hivatal!$AT$285)</f>
        <v>0</v>
      </c>
      <c r="EQ35" s="6"/>
      <c r="ER35" s="6">
        <f t="shared" si="328"/>
        <v>0</v>
      </c>
      <c r="ES35" s="6"/>
      <c r="ET35" s="6"/>
      <c r="EU35" s="6">
        <f t="shared" si="329"/>
        <v>0</v>
      </c>
      <c r="EV35" s="595">
        <f t="shared" si="330"/>
        <v>1600</v>
      </c>
      <c r="EW35" s="595">
        <f t="shared" si="331"/>
        <v>0</v>
      </c>
      <c r="EX35" s="595">
        <f t="shared" si="332"/>
        <v>1600</v>
      </c>
      <c r="EY35" s="6"/>
      <c r="EZ35" s="6"/>
      <c r="FA35" s="6">
        <f t="shared" si="333"/>
        <v>0</v>
      </c>
      <c r="FB35" s="6"/>
      <c r="FC35" s="6"/>
      <c r="FD35" s="6">
        <f t="shared" si="334"/>
        <v>0</v>
      </c>
      <c r="FE35" s="6"/>
      <c r="FF35" s="6"/>
      <c r="FG35" s="6">
        <f t="shared" si="335"/>
        <v>0</v>
      </c>
      <c r="FH35" s="6"/>
      <c r="FI35" s="6"/>
      <c r="FJ35" s="6">
        <f t="shared" si="336"/>
        <v>0</v>
      </c>
      <c r="FK35" s="6"/>
      <c r="FL35" s="6"/>
      <c r="FM35" s="6">
        <f t="shared" si="337"/>
        <v>0</v>
      </c>
      <c r="FN35" s="6"/>
      <c r="FO35" s="6"/>
      <c r="FP35" s="6">
        <f t="shared" si="338"/>
        <v>0</v>
      </c>
      <c r="FQ35" s="6"/>
      <c r="FR35" s="6"/>
      <c r="FS35" s="6">
        <f t="shared" si="339"/>
        <v>0</v>
      </c>
      <c r="FT35" s="6"/>
      <c r="FU35" s="6"/>
      <c r="FV35" s="6">
        <f t="shared" si="340"/>
        <v>0</v>
      </c>
      <c r="FW35" s="6"/>
      <c r="FX35" s="6"/>
      <c r="FY35" s="6">
        <f t="shared" si="341"/>
        <v>0</v>
      </c>
      <c r="FZ35" s="6"/>
      <c r="GA35" s="6"/>
      <c r="GB35" s="6">
        <f t="shared" si="342"/>
        <v>0</v>
      </c>
      <c r="GC35" s="6"/>
      <c r="GD35" s="6"/>
      <c r="GE35" s="6">
        <f t="shared" si="343"/>
        <v>0</v>
      </c>
      <c r="GF35" s="6"/>
      <c r="GG35" s="6"/>
      <c r="GH35" s="6">
        <f t="shared" si="344"/>
        <v>0</v>
      </c>
      <c r="GI35" s="6"/>
      <c r="GJ35" s="6"/>
      <c r="GK35" s="6">
        <f t="shared" si="345"/>
        <v>0</v>
      </c>
      <c r="GL35" s="595">
        <f t="shared" si="346"/>
        <v>0</v>
      </c>
      <c r="GM35" s="595">
        <f t="shared" si="347"/>
        <v>0</v>
      </c>
      <c r="GN35" s="595">
        <f t="shared" si="348"/>
        <v>0</v>
      </c>
      <c r="GO35" s="7"/>
      <c r="GP35" s="7"/>
      <c r="GQ35" s="6">
        <f t="shared" si="349"/>
        <v>0</v>
      </c>
      <c r="GR35" s="7"/>
      <c r="GS35" s="7"/>
      <c r="GT35" s="6">
        <f t="shared" si="350"/>
        <v>0</v>
      </c>
      <c r="GU35" s="7"/>
      <c r="GV35" s="7"/>
      <c r="GW35" s="6">
        <f t="shared" si="351"/>
        <v>0</v>
      </c>
      <c r="GX35" s="10">
        <f t="shared" si="352"/>
        <v>0</v>
      </c>
      <c r="GY35" s="10">
        <f t="shared" si="353"/>
        <v>0</v>
      </c>
      <c r="GZ35" s="10">
        <f t="shared" si="354"/>
        <v>0</v>
      </c>
      <c r="HA35" s="596">
        <f t="shared" si="355"/>
        <v>1600</v>
      </c>
      <c r="HB35" s="596">
        <f t="shared" si="356"/>
        <v>0</v>
      </c>
      <c r="HC35" s="635">
        <f t="shared" si="357"/>
        <v>1600</v>
      </c>
    </row>
    <row r="36" spans="1:211" x14ac:dyDescent="0.2">
      <c r="A36" s="120" t="s">
        <v>403</v>
      </c>
      <c r="B36" s="6"/>
      <c r="C36" s="6"/>
      <c r="D36" s="6"/>
      <c r="E36" s="6"/>
      <c r="F36" s="6"/>
      <c r="G36" s="6"/>
      <c r="H36" s="6"/>
      <c r="I36" s="6"/>
      <c r="J36" s="6"/>
      <c r="K36" s="6"/>
      <c r="L36" s="6"/>
      <c r="M36" s="6"/>
      <c r="N36" s="6"/>
      <c r="O36" s="6"/>
      <c r="P36" s="6"/>
      <c r="Q36" s="6"/>
      <c r="R36" s="6"/>
      <c r="S36" s="6"/>
      <c r="T36" s="6"/>
      <c r="U36" s="6"/>
      <c r="V36" s="6"/>
      <c r="W36" s="6"/>
      <c r="X36" s="6"/>
      <c r="Y36" s="6"/>
      <c r="Z36" s="6">
        <f>SUM([1]Önkormányzat!$AW$312)</f>
        <v>0</v>
      </c>
      <c r="AA36" s="6"/>
      <c r="AB36" s="6">
        <f t="shared" si="286"/>
        <v>0</v>
      </c>
      <c r="AC36" s="6"/>
      <c r="AD36" s="6"/>
      <c r="AE36" s="6">
        <f t="shared" si="287"/>
        <v>0</v>
      </c>
      <c r="AF36" s="6"/>
      <c r="AG36" s="6"/>
      <c r="AH36" s="6">
        <f t="shared" si="288"/>
        <v>0</v>
      </c>
      <c r="AI36" s="6"/>
      <c r="AJ36" s="6"/>
      <c r="AK36" s="6">
        <f t="shared" si="289"/>
        <v>0</v>
      </c>
      <c r="AL36" s="6"/>
      <c r="AM36" s="6"/>
      <c r="AN36" s="6">
        <f t="shared" si="290"/>
        <v>0</v>
      </c>
      <c r="AO36" s="6"/>
      <c r="AP36" s="6"/>
      <c r="AQ36" s="6">
        <f t="shared" si="291"/>
        <v>0</v>
      </c>
      <c r="AR36" s="6"/>
      <c r="AS36" s="6"/>
      <c r="AT36" s="6">
        <f t="shared" si="292"/>
        <v>0</v>
      </c>
      <c r="AU36" s="6"/>
      <c r="AV36" s="6"/>
      <c r="AW36" s="6">
        <f t="shared" si="293"/>
        <v>0</v>
      </c>
      <c r="AX36" s="6"/>
      <c r="AY36" s="6"/>
      <c r="AZ36" s="6">
        <f t="shared" si="294"/>
        <v>0</v>
      </c>
      <c r="BA36" s="6"/>
      <c r="BB36" s="6"/>
      <c r="BC36" s="6">
        <f t="shared" si="295"/>
        <v>0</v>
      </c>
      <c r="BD36" s="6"/>
      <c r="BE36" s="6"/>
      <c r="BF36" s="6">
        <f t="shared" si="296"/>
        <v>0</v>
      </c>
      <c r="BG36" s="6"/>
      <c r="BH36" s="6"/>
      <c r="BI36" s="6">
        <f t="shared" si="297"/>
        <v>0</v>
      </c>
      <c r="BJ36" s="6"/>
      <c r="BK36" s="6"/>
      <c r="BL36" s="6">
        <f t="shared" si="298"/>
        <v>0</v>
      </c>
      <c r="BM36" s="6"/>
      <c r="BN36" s="6"/>
      <c r="BO36" s="6">
        <f t="shared" si="299"/>
        <v>0</v>
      </c>
      <c r="BP36" s="6"/>
      <c r="BQ36" s="6"/>
      <c r="BR36" s="6">
        <f t="shared" si="300"/>
        <v>0</v>
      </c>
      <c r="BS36" s="6"/>
      <c r="BT36" s="6"/>
      <c r="BU36" s="6">
        <f t="shared" si="301"/>
        <v>0</v>
      </c>
      <c r="BV36" s="6"/>
      <c r="BW36" s="6"/>
      <c r="BX36" s="6">
        <f t="shared" si="302"/>
        <v>0</v>
      </c>
      <c r="BY36" s="6"/>
      <c r="BZ36" s="6"/>
      <c r="CA36" s="6">
        <f t="shared" si="303"/>
        <v>0</v>
      </c>
      <c r="CB36" s="6"/>
      <c r="CC36" s="6"/>
      <c r="CD36" s="6">
        <f t="shared" si="304"/>
        <v>0</v>
      </c>
      <c r="CE36" s="6"/>
      <c r="CF36" s="6"/>
      <c r="CG36" s="6">
        <f t="shared" si="305"/>
        <v>0</v>
      </c>
      <c r="CH36" s="6"/>
      <c r="CI36" s="6"/>
      <c r="CJ36" s="6">
        <f t="shared" si="306"/>
        <v>0</v>
      </c>
      <c r="CK36" s="6"/>
      <c r="CL36" s="6"/>
      <c r="CM36" s="6">
        <f t="shared" si="307"/>
        <v>0</v>
      </c>
      <c r="CN36" s="6"/>
      <c r="CO36" s="6"/>
      <c r="CP36" s="6">
        <f t="shared" si="308"/>
        <v>0</v>
      </c>
      <c r="CQ36" s="6"/>
      <c r="CR36" s="6"/>
      <c r="CS36" s="6">
        <f t="shared" si="309"/>
        <v>0</v>
      </c>
      <c r="CT36" s="6"/>
      <c r="CU36" s="6"/>
      <c r="CV36" s="6">
        <f t="shared" si="310"/>
        <v>0</v>
      </c>
      <c r="CW36" s="6"/>
      <c r="CX36" s="6"/>
      <c r="CY36" s="6">
        <f t="shared" si="311"/>
        <v>0</v>
      </c>
      <c r="CZ36" s="6"/>
      <c r="DA36" s="6"/>
      <c r="DB36" s="6">
        <f t="shared" si="312"/>
        <v>0</v>
      </c>
      <c r="DC36" s="6"/>
      <c r="DD36" s="6"/>
      <c r="DE36" s="6">
        <f t="shared" si="313"/>
        <v>0</v>
      </c>
      <c r="DF36" s="6"/>
      <c r="DG36" s="6"/>
      <c r="DH36" s="6">
        <f t="shared" si="314"/>
        <v>0</v>
      </c>
      <c r="DI36" s="6"/>
      <c r="DJ36" s="6"/>
      <c r="DK36" s="6">
        <f t="shared" si="315"/>
        <v>0</v>
      </c>
      <c r="DL36" s="6"/>
      <c r="DM36" s="6"/>
      <c r="DN36" s="6">
        <f t="shared" si="316"/>
        <v>0</v>
      </c>
      <c r="DO36" s="6"/>
      <c r="DP36" s="6"/>
      <c r="DQ36" s="6">
        <f t="shared" si="317"/>
        <v>0</v>
      </c>
      <c r="DR36" s="595">
        <f t="shared" si="318"/>
        <v>0</v>
      </c>
      <c r="DS36" s="595">
        <f t="shared" si="319"/>
        <v>0</v>
      </c>
      <c r="DT36" s="595">
        <f t="shared" si="320"/>
        <v>0</v>
      </c>
      <c r="DU36" s="6">
        <f>SUM([1]Hivatal!$E$292)</f>
        <v>0</v>
      </c>
      <c r="DV36" s="6"/>
      <c r="DW36" s="6">
        <f t="shared" si="321"/>
        <v>0</v>
      </c>
      <c r="DX36" s="6">
        <f>SUM([1]Hivatal!$J$292)</f>
        <v>0</v>
      </c>
      <c r="DY36" s="6"/>
      <c r="DZ36" s="6">
        <f t="shared" si="322"/>
        <v>0</v>
      </c>
      <c r="EA36" s="6">
        <v>1600</v>
      </c>
      <c r="EB36" s="6"/>
      <c r="EC36" s="6">
        <f t="shared" si="323"/>
        <v>1600</v>
      </c>
      <c r="ED36" s="6">
        <f>SUM([1]Hivatal!$X$292)</f>
        <v>0</v>
      </c>
      <c r="EE36" s="6"/>
      <c r="EF36" s="6">
        <f t="shared" si="324"/>
        <v>0</v>
      </c>
      <c r="EG36" s="6">
        <f>SUM([1]Hivatal!$AB$292)</f>
        <v>0</v>
      </c>
      <c r="EH36" s="6"/>
      <c r="EI36" s="6">
        <f t="shared" si="325"/>
        <v>0</v>
      </c>
      <c r="EJ36" s="6"/>
      <c r="EK36" s="6"/>
      <c r="EL36" s="6">
        <f t="shared" si="326"/>
        <v>0</v>
      </c>
      <c r="EM36" s="6"/>
      <c r="EN36" s="6"/>
      <c r="EO36" s="6">
        <f t="shared" si="327"/>
        <v>0</v>
      </c>
      <c r="EP36" s="6">
        <f>SUM([1]Hivatal!$AT$292)</f>
        <v>0</v>
      </c>
      <c r="EQ36" s="6"/>
      <c r="ER36" s="6">
        <f t="shared" si="328"/>
        <v>0</v>
      </c>
      <c r="ES36" s="6"/>
      <c r="ET36" s="6"/>
      <c r="EU36" s="6">
        <f t="shared" si="329"/>
        <v>0</v>
      </c>
      <c r="EV36" s="595">
        <f t="shared" si="330"/>
        <v>1600</v>
      </c>
      <c r="EW36" s="595">
        <f t="shared" si="331"/>
        <v>0</v>
      </c>
      <c r="EX36" s="595">
        <f t="shared" si="332"/>
        <v>1600</v>
      </c>
      <c r="EY36" s="6"/>
      <c r="EZ36" s="6"/>
      <c r="FA36" s="6">
        <f t="shared" si="333"/>
        <v>0</v>
      </c>
      <c r="FB36" s="6"/>
      <c r="FC36" s="6"/>
      <c r="FD36" s="6">
        <f t="shared" si="334"/>
        <v>0</v>
      </c>
      <c r="FE36" s="6"/>
      <c r="FF36" s="6"/>
      <c r="FG36" s="6">
        <f t="shared" si="335"/>
        <v>0</v>
      </c>
      <c r="FH36" s="6"/>
      <c r="FI36" s="6"/>
      <c r="FJ36" s="6">
        <f t="shared" si="336"/>
        <v>0</v>
      </c>
      <c r="FK36" s="6"/>
      <c r="FL36" s="6"/>
      <c r="FM36" s="6">
        <f t="shared" si="337"/>
        <v>0</v>
      </c>
      <c r="FN36" s="6"/>
      <c r="FO36" s="6"/>
      <c r="FP36" s="6">
        <f t="shared" si="338"/>
        <v>0</v>
      </c>
      <c r="FQ36" s="6"/>
      <c r="FR36" s="6"/>
      <c r="FS36" s="6">
        <f t="shared" si="339"/>
        <v>0</v>
      </c>
      <c r="FT36" s="6"/>
      <c r="FU36" s="6"/>
      <c r="FV36" s="6">
        <f t="shared" si="340"/>
        <v>0</v>
      </c>
      <c r="FW36" s="6"/>
      <c r="FX36" s="6"/>
      <c r="FY36" s="6">
        <f t="shared" si="341"/>
        <v>0</v>
      </c>
      <c r="FZ36" s="6"/>
      <c r="GA36" s="6"/>
      <c r="GB36" s="6">
        <f t="shared" si="342"/>
        <v>0</v>
      </c>
      <c r="GC36" s="6"/>
      <c r="GD36" s="6"/>
      <c r="GE36" s="6">
        <f t="shared" si="343"/>
        <v>0</v>
      </c>
      <c r="GF36" s="6"/>
      <c r="GG36" s="6"/>
      <c r="GH36" s="6">
        <f t="shared" si="344"/>
        <v>0</v>
      </c>
      <c r="GI36" s="6"/>
      <c r="GJ36" s="6"/>
      <c r="GK36" s="6">
        <f t="shared" si="345"/>
        <v>0</v>
      </c>
      <c r="GL36" s="595">
        <f t="shared" si="346"/>
        <v>0</v>
      </c>
      <c r="GM36" s="595">
        <f t="shared" si="347"/>
        <v>0</v>
      </c>
      <c r="GN36" s="595">
        <f t="shared" si="348"/>
        <v>0</v>
      </c>
      <c r="GO36" s="7"/>
      <c r="GP36" s="7"/>
      <c r="GQ36" s="6">
        <f t="shared" si="349"/>
        <v>0</v>
      </c>
      <c r="GR36" s="7"/>
      <c r="GS36" s="7"/>
      <c r="GT36" s="6">
        <f t="shared" si="350"/>
        <v>0</v>
      </c>
      <c r="GU36" s="7"/>
      <c r="GV36" s="7"/>
      <c r="GW36" s="6">
        <f t="shared" si="351"/>
        <v>0</v>
      </c>
      <c r="GX36" s="10">
        <f t="shared" si="352"/>
        <v>0</v>
      </c>
      <c r="GY36" s="10">
        <f t="shared" si="353"/>
        <v>0</v>
      </c>
      <c r="GZ36" s="10">
        <f t="shared" si="354"/>
        <v>0</v>
      </c>
      <c r="HA36" s="596">
        <f t="shared" si="355"/>
        <v>1600</v>
      </c>
      <c r="HB36" s="596">
        <f t="shared" si="356"/>
        <v>0</v>
      </c>
      <c r="HC36" s="635">
        <f t="shared" si="357"/>
        <v>1600</v>
      </c>
    </row>
    <row r="37" spans="1:211" s="12" customFormat="1" x14ac:dyDescent="0.2">
      <c r="A37" s="121" t="s">
        <v>404</v>
      </c>
      <c r="B37" s="5">
        <f>B38+B39</f>
        <v>0</v>
      </c>
      <c r="C37" s="5">
        <f t="shared" ref="C37:BO37" si="358">C38+C39</f>
        <v>0</v>
      </c>
      <c r="D37" s="5">
        <f t="shared" si="358"/>
        <v>0</v>
      </c>
      <c r="E37" s="5">
        <f t="shared" si="358"/>
        <v>0</v>
      </c>
      <c r="F37" s="5">
        <f t="shared" si="358"/>
        <v>0</v>
      </c>
      <c r="G37" s="5">
        <f t="shared" si="358"/>
        <v>0</v>
      </c>
      <c r="H37" s="5">
        <f t="shared" si="358"/>
        <v>0</v>
      </c>
      <c r="I37" s="5">
        <f t="shared" si="358"/>
        <v>0</v>
      </c>
      <c r="J37" s="5">
        <f t="shared" si="358"/>
        <v>0</v>
      </c>
      <c r="K37" s="5">
        <f t="shared" si="358"/>
        <v>0</v>
      </c>
      <c r="L37" s="5">
        <f t="shared" si="358"/>
        <v>0</v>
      </c>
      <c r="M37" s="5">
        <f t="shared" si="358"/>
        <v>0</v>
      </c>
      <c r="N37" s="5">
        <f t="shared" si="358"/>
        <v>0</v>
      </c>
      <c r="O37" s="5">
        <f t="shared" si="358"/>
        <v>0</v>
      </c>
      <c r="P37" s="5">
        <f t="shared" si="358"/>
        <v>0</v>
      </c>
      <c r="Q37" s="5">
        <f t="shared" si="358"/>
        <v>0</v>
      </c>
      <c r="R37" s="5">
        <f t="shared" si="358"/>
        <v>0</v>
      </c>
      <c r="S37" s="5">
        <f t="shared" si="358"/>
        <v>0</v>
      </c>
      <c r="T37" s="5">
        <f t="shared" si="358"/>
        <v>0</v>
      </c>
      <c r="U37" s="5">
        <f t="shared" si="358"/>
        <v>0</v>
      </c>
      <c r="V37" s="5">
        <f t="shared" si="358"/>
        <v>0</v>
      </c>
      <c r="W37" s="5">
        <f t="shared" si="358"/>
        <v>0</v>
      </c>
      <c r="X37" s="5">
        <f t="shared" si="358"/>
        <v>0</v>
      </c>
      <c r="Y37" s="5">
        <f t="shared" si="358"/>
        <v>0</v>
      </c>
      <c r="Z37" s="5">
        <f t="shared" si="358"/>
        <v>0</v>
      </c>
      <c r="AA37" s="5">
        <f t="shared" si="358"/>
        <v>0</v>
      </c>
      <c r="AB37" s="5">
        <f t="shared" si="358"/>
        <v>0</v>
      </c>
      <c r="AC37" s="5">
        <f t="shared" si="358"/>
        <v>0</v>
      </c>
      <c r="AD37" s="5">
        <f t="shared" si="358"/>
        <v>0</v>
      </c>
      <c r="AE37" s="5">
        <f t="shared" si="358"/>
        <v>0</v>
      </c>
      <c r="AF37" s="5">
        <f t="shared" si="358"/>
        <v>0</v>
      </c>
      <c r="AG37" s="5">
        <f t="shared" si="358"/>
        <v>0</v>
      </c>
      <c r="AH37" s="5">
        <f t="shared" si="358"/>
        <v>0</v>
      </c>
      <c r="AI37" s="5">
        <f t="shared" si="358"/>
        <v>0</v>
      </c>
      <c r="AJ37" s="5">
        <f t="shared" si="358"/>
        <v>0</v>
      </c>
      <c r="AK37" s="5">
        <f t="shared" si="358"/>
        <v>0</v>
      </c>
      <c r="AL37" s="5">
        <f t="shared" si="358"/>
        <v>0</v>
      </c>
      <c r="AM37" s="5">
        <f t="shared" si="358"/>
        <v>0</v>
      </c>
      <c r="AN37" s="5">
        <f t="shared" si="358"/>
        <v>0</v>
      </c>
      <c r="AO37" s="5">
        <f t="shared" si="358"/>
        <v>0</v>
      </c>
      <c r="AP37" s="5">
        <f t="shared" si="358"/>
        <v>0</v>
      </c>
      <c r="AQ37" s="5">
        <f t="shared" si="358"/>
        <v>0</v>
      </c>
      <c r="AR37" s="5">
        <f t="shared" si="358"/>
        <v>0</v>
      </c>
      <c r="AS37" s="5">
        <f t="shared" si="358"/>
        <v>0</v>
      </c>
      <c r="AT37" s="5">
        <f t="shared" si="358"/>
        <v>0</v>
      </c>
      <c r="AU37" s="5">
        <f t="shared" si="358"/>
        <v>0</v>
      </c>
      <c r="AV37" s="5">
        <f t="shared" si="358"/>
        <v>0</v>
      </c>
      <c r="AW37" s="5">
        <f t="shared" si="358"/>
        <v>0</v>
      </c>
      <c r="AX37" s="5">
        <f t="shared" si="358"/>
        <v>0</v>
      </c>
      <c r="AY37" s="5">
        <f t="shared" si="358"/>
        <v>0</v>
      </c>
      <c r="AZ37" s="5">
        <f t="shared" si="358"/>
        <v>0</v>
      </c>
      <c r="BA37" s="5">
        <f t="shared" si="358"/>
        <v>0</v>
      </c>
      <c r="BB37" s="5">
        <f t="shared" si="358"/>
        <v>0</v>
      </c>
      <c r="BC37" s="5">
        <f t="shared" si="358"/>
        <v>0</v>
      </c>
      <c r="BD37" s="5">
        <f t="shared" si="358"/>
        <v>0</v>
      </c>
      <c r="BE37" s="5">
        <f t="shared" si="358"/>
        <v>0</v>
      </c>
      <c r="BF37" s="5">
        <f t="shared" si="358"/>
        <v>0</v>
      </c>
      <c r="BG37" s="5">
        <f t="shared" si="358"/>
        <v>0</v>
      </c>
      <c r="BH37" s="5">
        <f t="shared" si="358"/>
        <v>0</v>
      </c>
      <c r="BI37" s="5">
        <f t="shared" si="358"/>
        <v>0</v>
      </c>
      <c r="BJ37" s="5">
        <f t="shared" si="358"/>
        <v>0</v>
      </c>
      <c r="BK37" s="5">
        <f t="shared" si="358"/>
        <v>0</v>
      </c>
      <c r="BL37" s="5">
        <f t="shared" si="358"/>
        <v>0</v>
      </c>
      <c r="BM37" s="5">
        <f t="shared" si="358"/>
        <v>0</v>
      </c>
      <c r="BN37" s="5">
        <f t="shared" si="358"/>
        <v>0</v>
      </c>
      <c r="BO37" s="5">
        <f t="shared" si="358"/>
        <v>0</v>
      </c>
      <c r="BP37" s="5">
        <f t="shared" ref="BP37:DZ37" si="359">BP38+BP39</f>
        <v>0</v>
      </c>
      <c r="BQ37" s="5">
        <f t="shared" si="359"/>
        <v>0</v>
      </c>
      <c r="BR37" s="5">
        <f t="shared" si="359"/>
        <v>0</v>
      </c>
      <c r="BS37" s="5">
        <f t="shared" si="359"/>
        <v>0</v>
      </c>
      <c r="BT37" s="5">
        <f t="shared" si="359"/>
        <v>0</v>
      </c>
      <c r="BU37" s="5">
        <f t="shared" si="359"/>
        <v>0</v>
      </c>
      <c r="BV37" s="5">
        <f t="shared" si="359"/>
        <v>0</v>
      </c>
      <c r="BW37" s="5">
        <f t="shared" si="359"/>
        <v>0</v>
      </c>
      <c r="BX37" s="5">
        <f t="shared" si="359"/>
        <v>0</v>
      </c>
      <c r="BY37" s="5">
        <f t="shared" si="359"/>
        <v>0</v>
      </c>
      <c r="BZ37" s="5">
        <f t="shared" si="359"/>
        <v>0</v>
      </c>
      <c r="CA37" s="5">
        <f t="shared" si="359"/>
        <v>0</v>
      </c>
      <c r="CB37" s="5">
        <f t="shared" si="359"/>
        <v>0</v>
      </c>
      <c r="CC37" s="5">
        <f t="shared" si="359"/>
        <v>0</v>
      </c>
      <c r="CD37" s="5">
        <f t="shared" si="359"/>
        <v>0</v>
      </c>
      <c r="CE37" s="5">
        <f t="shared" si="359"/>
        <v>0</v>
      </c>
      <c r="CF37" s="5">
        <f t="shared" si="359"/>
        <v>0</v>
      </c>
      <c r="CG37" s="5">
        <f t="shared" si="359"/>
        <v>0</v>
      </c>
      <c r="CH37" s="5">
        <f t="shared" si="359"/>
        <v>0</v>
      </c>
      <c r="CI37" s="5">
        <f t="shared" si="359"/>
        <v>0</v>
      </c>
      <c r="CJ37" s="5">
        <f t="shared" si="359"/>
        <v>0</v>
      </c>
      <c r="CK37" s="5">
        <f t="shared" si="359"/>
        <v>0</v>
      </c>
      <c r="CL37" s="5">
        <f t="shared" si="359"/>
        <v>0</v>
      </c>
      <c r="CM37" s="5">
        <f t="shared" si="359"/>
        <v>0</v>
      </c>
      <c r="CN37" s="5">
        <f t="shared" si="359"/>
        <v>0</v>
      </c>
      <c r="CO37" s="5">
        <f t="shared" si="359"/>
        <v>0</v>
      </c>
      <c r="CP37" s="5">
        <f t="shared" si="359"/>
        <v>0</v>
      </c>
      <c r="CQ37" s="5">
        <f t="shared" si="359"/>
        <v>0</v>
      </c>
      <c r="CR37" s="5">
        <f t="shared" si="359"/>
        <v>0</v>
      </c>
      <c r="CS37" s="5">
        <f t="shared" si="359"/>
        <v>0</v>
      </c>
      <c r="CT37" s="5">
        <f t="shared" si="359"/>
        <v>0</v>
      </c>
      <c r="CU37" s="5">
        <f t="shared" si="359"/>
        <v>0</v>
      </c>
      <c r="CV37" s="5">
        <f t="shared" si="359"/>
        <v>0</v>
      </c>
      <c r="CW37" s="5">
        <f t="shared" si="359"/>
        <v>0</v>
      </c>
      <c r="CX37" s="5">
        <f t="shared" si="359"/>
        <v>0</v>
      </c>
      <c r="CY37" s="5">
        <f t="shared" si="359"/>
        <v>0</v>
      </c>
      <c r="CZ37" s="5">
        <f t="shared" si="359"/>
        <v>0</v>
      </c>
      <c r="DA37" s="5">
        <f t="shared" si="359"/>
        <v>0</v>
      </c>
      <c r="DB37" s="5">
        <f t="shared" si="359"/>
        <v>0</v>
      </c>
      <c r="DC37" s="5">
        <f t="shared" si="359"/>
        <v>0</v>
      </c>
      <c r="DD37" s="5">
        <f t="shared" si="359"/>
        <v>0</v>
      </c>
      <c r="DE37" s="5">
        <f t="shared" si="359"/>
        <v>0</v>
      </c>
      <c r="DF37" s="5">
        <f t="shared" si="359"/>
        <v>0</v>
      </c>
      <c r="DG37" s="5">
        <f t="shared" si="359"/>
        <v>0</v>
      </c>
      <c r="DH37" s="5">
        <f t="shared" si="359"/>
        <v>0</v>
      </c>
      <c r="DI37" s="5">
        <f t="shared" si="359"/>
        <v>0</v>
      </c>
      <c r="DJ37" s="5">
        <f t="shared" si="359"/>
        <v>0</v>
      </c>
      <c r="DK37" s="5">
        <f t="shared" si="359"/>
        <v>0</v>
      </c>
      <c r="DL37" s="5">
        <f t="shared" si="359"/>
        <v>0</v>
      </c>
      <c r="DM37" s="5">
        <f t="shared" si="359"/>
        <v>0</v>
      </c>
      <c r="DN37" s="5">
        <f t="shared" si="359"/>
        <v>0</v>
      </c>
      <c r="DO37" s="5">
        <f t="shared" si="359"/>
        <v>0</v>
      </c>
      <c r="DP37" s="5">
        <f t="shared" si="359"/>
        <v>0</v>
      </c>
      <c r="DQ37" s="5">
        <f t="shared" si="359"/>
        <v>0</v>
      </c>
      <c r="DR37" s="596">
        <f t="shared" si="359"/>
        <v>0</v>
      </c>
      <c r="DS37" s="596">
        <f t="shared" ref="DS37:DT37" si="360">DS38+DS39</f>
        <v>0</v>
      </c>
      <c r="DT37" s="596">
        <f t="shared" si="360"/>
        <v>0</v>
      </c>
      <c r="DU37" s="5">
        <f t="shared" si="359"/>
        <v>0</v>
      </c>
      <c r="DV37" s="5">
        <f t="shared" si="359"/>
        <v>0</v>
      </c>
      <c r="DW37" s="5">
        <f t="shared" si="359"/>
        <v>0</v>
      </c>
      <c r="DX37" s="5">
        <f t="shared" si="359"/>
        <v>0</v>
      </c>
      <c r="DY37" s="5">
        <f t="shared" si="359"/>
        <v>0</v>
      </c>
      <c r="DZ37" s="5">
        <f t="shared" si="359"/>
        <v>0</v>
      </c>
      <c r="EA37" s="5">
        <f t="shared" ref="EA37:GL37" si="361">EA38+EA39</f>
        <v>0</v>
      </c>
      <c r="EB37" s="5">
        <f t="shared" si="361"/>
        <v>0</v>
      </c>
      <c r="EC37" s="5">
        <f t="shared" si="361"/>
        <v>0</v>
      </c>
      <c r="ED37" s="5">
        <f t="shared" si="361"/>
        <v>0</v>
      </c>
      <c r="EE37" s="5">
        <f t="shared" si="361"/>
        <v>0</v>
      </c>
      <c r="EF37" s="5">
        <f t="shared" si="361"/>
        <v>0</v>
      </c>
      <c r="EG37" s="5">
        <f t="shared" si="361"/>
        <v>0</v>
      </c>
      <c r="EH37" s="5">
        <f t="shared" si="361"/>
        <v>0</v>
      </c>
      <c r="EI37" s="5">
        <f t="shared" si="361"/>
        <v>0</v>
      </c>
      <c r="EJ37" s="5">
        <f t="shared" si="361"/>
        <v>0</v>
      </c>
      <c r="EK37" s="5">
        <f t="shared" si="361"/>
        <v>0</v>
      </c>
      <c r="EL37" s="5">
        <f t="shared" si="361"/>
        <v>0</v>
      </c>
      <c r="EM37" s="5">
        <f t="shared" si="361"/>
        <v>0</v>
      </c>
      <c r="EN37" s="5">
        <f t="shared" si="361"/>
        <v>0</v>
      </c>
      <c r="EO37" s="5">
        <f t="shared" si="361"/>
        <v>0</v>
      </c>
      <c r="EP37" s="5">
        <f t="shared" si="361"/>
        <v>0</v>
      </c>
      <c r="EQ37" s="5">
        <f t="shared" si="361"/>
        <v>0</v>
      </c>
      <c r="ER37" s="5">
        <f t="shared" si="361"/>
        <v>0</v>
      </c>
      <c r="ES37" s="5">
        <f t="shared" si="361"/>
        <v>0</v>
      </c>
      <c r="ET37" s="5">
        <f t="shared" si="361"/>
        <v>0</v>
      </c>
      <c r="EU37" s="5">
        <f t="shared" si="361"/>
        <v>0</v>
      </c>
      <c r="EV37" s="596">
        <f t="shared" si="361"/>
        <v>0</v>
      </c>
      <c r="EW37" s="596">
        <f t="shared" ref="EW37:EX37" si="362">EW38+EW39</f>
        <v>0</v>
      </c>
      <c r="EX37" s="596">
        <f t="shared" si="362"/>
        <v>0</v>
      </c>
      <c r="EY37" s="5">
        <f t="shared" si="361"/>
        <v>0</v>
      </c>
      <c r="EZ37" s="5">
        <f t="shared" si="361"/>
        <v>0</v>
      </c>
      <c r="FA37" s="5">
        <f t="shared" si="361"/>
        <v>0</v>
      </c>
      <c r="FB37" s="5">
        <f t="shared" si="361"/>
        <v>0</v>
      </c>
      <c r="FC37" s="5">
        <f t="shared" si="361"/>
        <v>0</v>
      </c>
      <c r="FD37" s="5">
        <f t="shared" si="361"/>
        <v>0</v>
      </c>
      <c r="FE37" s="5">
        <f t="shared" si="361"/>
        <v>0</v>
      </c>
      <c r="FF37" s="5">
        <f t="shared" si="361"/>
        <v>0</v>
      </c>
      <c r="FG37" s="5">
        <f t="shared" si="361"/>
        <v>0</v>
      </c>
      <c r="FH37" s="5">
        <f t="shared" si="361"/>
        <v>0</v>
      </c>
      <c r="FI37" s="5">
        <f t="shared" si="361"/>
        <v>0</v>
      </c>
      <c r="FJ37" s="5">
        <f t="shared" si="361"/>
        <v>0</v>
      </c>
      <c r="FK37" s="5">
        <f t="shared" si="361"/>
        <v>0</v>
      </c>
      <c r="FL37" s="5">
        <f t="shared" si="361"/>
        <v>0</v>
      </c>
      <c r="FM37" s="5">
        <f t="shared" si="361"/>
        <v>0</v>
      </c>
      <c r="FN37" s="5">
        <f t="shared" si="361"/>
        <v>0</v>
      </c>
      <c r="FO37" s="5">
        <f t="shared" si="361"/>
        <v>0</v>
      </c>
      <c r="FP37" s="5">
        <f t="shared" si="361"/>
        <v>0</v>
      </c>
      <c r="FQ37" s="5">
        <f t="shared" si="361"/>
        <v>0</v>
      </c>
      <c r="FR37" s="5">
        <f t="shared" si="361"/>
        <v>0</v>
      </c>
      <c r="FS37" s="5">
        <f t="shared" si="361"/>
        <v>0</v>
      </c>
      <c r="FT37" s="5">
        <f t="shared" si="361"/>
        <v>0</v>
      </c>
      <c r="FU37" s="5">
        <f t="shared" si="361"/>
        <v>0</v>
      </c>
      <c r="FV37" s="5">
        <f t="shared" si="361"/>
        <v>0</v>
      </c>
      <c r="FW37" s="5">
        <f t="shared" si="361"/>
        <v>0</v>
      </c>
      <c r="FX37" s="5">
        <f t="shared" si="361"/>
        <v>0</v>
      </c>
      <c r="FY37" s="5">
        <f t="shared" si="361"/>
        <v>0</v>
      </c>
      <c r="FZ37" s="5">
        <f t="shared" si="361"/>
        <v>0</v>
      </c>
      <c r="GA37" s="5">
        <f t="shared" si="361"/>
        <v>0</v>
      </c>
      <c r="GB37" s="5">
        <f t="shared" si="361"/>
        <v>0</v>
      </c>
      <c r="GC37" s="5">
        <f t="shared" si="361"/>
        <v>0</v>
      </c>
      <c r="GD37" s="5">
        <f t="shared" si="361"/>
        <v>0</v>
      </c>
      <c r="GE37" s="5">
        <f t="shared" si="361"/>
        <v>0</v>
      </c>
      <c r="GF37" s="5">
        <f t="shared" si="361"/>
        <v>0</v>
      </c>
      <c r="GG37" s="5">
        <f t="shared" si="361"/>
        <v>0</v>
      </c>
      <c r="GH37" s="5">
        <f t="shared" si="361"/>
        <v>0</v>
      </c>
      <c r="GI37" s="5">
        <f t="shared" si="361"/>
        <v>0</v>
      </c>
      <c r="GJ37" s="5">
        <f t="shared" si="361"/>
        <v>0</v>
      </c>
      <c r="GK37" s="5">
        <f t="shared" si="361"/>
        <v>0</v>
      </c>
      <c r="GL37" s="596">
        <f t="shared" si="361"/>
        <v>0</v>
      </c>
      <c r="GM37" s="596">
        <f t="shared" ref="GM37:GN37" si="363">GM38+GM39</f>
        <v>0</v>
      </c>
      <c r="GN37" s="596">
        <f t="shared" si="363"/>
        <v>0</v>
      </c>
      <c r="GO37" s="5">
        <f t="shared" ref="GO37:HA37" si="364">GO38+GO39</f>
        <v>0</v>
      </c>
      <c r="GP37" s="5">
        <f t="shared" si="364"/>
        <v>0</v>
      </c>
      <c r="GQ37" s="5">
        <f t="shared" si="364"/>
        <v>0</v>
      </c>
      <c r="GR37" s="5">
        <f t="shared" si="364"/>
        <v>0</v>
      </c>
      <c r="GS37" s="5">
        <f t="shared" si="364"/>
        <v>0</v>
      </c>
      <c r="GT37" s="5">
        <f t="shared" si="364"/>
        <v>0</v>
      </c>
      <c r="GU37" s="5">
        <f t="shared" si="364"/>
        <v>0</v>
      </c>
      <c r="GV37" s="5">
        <f t="shared" si="364"/>
        <v>0</v>
      </c>
      <c r="GW37" s="5">
        <f t="shared" si="364"/>
        <v>0</v>
      </c>
      <c r="GX37" s="5">
        <f t="shared" si="364"/>
        <v>0</v>
      </c>
      <c r="GY37" s="5">
        <f t="shared" ref="GY37" si="365">GY38+GY39</f>
        <v>0</v>
      </c>
      <c r="GZ37" s="5">
        <f t="shared" ref="GZ37" si="366">GZ38+GZ39</f>
        <v>0</v>
      </c>
      <c r="HA37" s="596">
        <f t="shared" si="364"/>
        <v>0</v>
      </c>
      <c r="HB37" s="596">
        <f t="shared" ref="HB37" si="367">HB38+HB39</f>
        <v>0</v>
      </c>
      <c r="HC37" s="635">
        <f t="shared" ref="HC37" si="368">HC38+HC39</f>
        <v>0</v>
      </c>
    </row>
    <row r="38" spans="1:211" x14ac:dyDescent="0.2">
      <c r="A38" s="120" t="s">
        <v>405</v>
      </c>
      <c r="B38" s="6"/>
      <c r="C38" s="6"/>
      <c r="D38" s="6"/>
      <c r="E38" s="6"/>
      <c r="F38" s="6"/>
      <c r="G38" s="6"/>
      <c r="H38" s="6"/>
      <c r="I38" s="6"/>
      <c r="J38" s="6"/>
      <c r="K38" s="6"/>
      <c r="L38" s="6"/>
      <c r="M38" s="6"/>
      <c r="N38" s="6"/>
      <c r="O38" s="6"/>
      <c r="P38" s="6"/>
      <c r="Q38" s="6"/>
      <c r="R38" s="6"/>
      <c r="S38" s="6"/>
      <c r="T38" s="6"/>
      <c r="U38" s="6"/>
      <c r="V38" s="6"/>
      <c r="W38" s="6"/>
      <c r="X38" s="6"/>
      <c r="Y38" s="6"/>
      <c r="Z38" s="6"/>
      <c r="AA38" s="6"/>
      <c r="AB38" s="6">
        <f t="shared" ref="AB38:AB39" si="369">SUM(Z38:AA38)</f>
        <v>0</v>
      </c>
      <c r="AC38" s="6"/>
      <c r="AD38" s="6"/>
      <c r="AE38" s="6">
        <f t="shared" ref="AE38:AE39" si="370">SUM(AC38:AD38)</f>
        <v>0</v>
      </c>
      <c r="AF38" s="6"/>
      <c r="AG38" s="6"/>
      <c r="AH38" s="6">
        <f t="shared" ref="AH38:AH39" si="371">SUM(AF38:AG38)</f>
        <v>0</v>
      </c>
      <c r="AI38" s="6"/>
      <c r="AJ38" s="6"/>
      <c r="AK38" s="6">
        <f t="shared" ref="AK38:AK39" si="372">SUM(AI38:AJ38)</f>
        <v>0</v>
      </c>
      <c r="AL38" s="6"/>
      <c r="AM38" s="6"/>
      <c r="AN38" s="6">
        <f t="shared" ref="AN38:AN39" si="373">SUM(AL38:AM38)</f>
        <v>0</v>
      </c>
      <c r="AO38" s="6"/>
      <c r="AP38" s="6"/>
      <c r="AQ38" s="6">
        <f t="shared" ref="AQ38:AQ39" si="374">SUM(AO38:AP38)</f>
        <v>0</v>
      </c>
      <c r="AR38" s="6"/>
      <c r="AS38" s="6"/>
      <c r="AT38" s="6">
        <f t="shared" ref="AT38:AT39" si="375">SUM(AR38:AS38)</f>
        <v>0</v>
      </c>
      <c r="AU38" s="6"/>
      <c r="AV38" s="6"/>
      <c r="AW38" s="6">
        <f t="shared" ref="AW38:AW39" si="376">SUM(AU38:AV38)</f>
        <v>0</v>
      </c>
      <c r="AX38" s="6"/>
      <c r="AY38" s="6"/>
      <c r="AZ38" s="6">
        <f t="shared" ref="AZ38:AZ39" si="377">SUM(AX38:AY38)</f>
        <v>0</v>
      </c>
      <c r="BA38" s="6"/>
      <c r="BB38" s="6"/>
      <c r="BC38" s="6">
        <f t="shared" ref="BC38:BC39" si="378">SUM(BA38:BB38)</f>
        <v>0</v>
      </c>
      <c r="BD38" s="6"/>
      <c r="BE38" s="6"/>
      <c r="BF38" s="6">
        <f t="shared" ref="BF38:BF39" si="379">SUM(BD38:BE38)</f>
        <v>0</v>
      </c>
      <c r="BG38" s="6"/>
      <c r="BH38" s="6"/>
      <c r="BI38" s="6">
        <f t="shared" ref="BI38:BI39" si="380">SUM(BG38:BH38)</f>
        <v>0</v>
      </c>
      <c r="BJ38" s="6"/>
      <c r="BK38" s="6"/>
      <c r="BL38" s="6">
        <f t="shared" ref="BL38:BL39" si="381">SUM(BJ38:BK38)</f>
        <v>0</v>
      </c>
      <c r="BM38" s="6"/>
      <c r="BN38" s="6"/>
      <c r="BO38" s="6">
        <f t="shared" ref="BO38:BO39" si="382">SUM(BM38:BN38)</f>
        <v>0</v>
      </c>
      <c r="BP38" s="6"/>
      <c r="BQ38" s="6"/>
      <c r="BR38" s="6">
        <f t="shared" ref="BR38:BR39" si="383">SUM(BP38:BQ38)</f>
        <v>0</v>
      </c>
      <c r="BS38" s="6"/>
      <c r="BT38" s="6"/>
      <c r="BU38" s="6">
        <f t="shared" ref="BU38:BU39" si="384">SUM(BS38:BT38)</f>
        <v>0</v>
      </c>
      <c r="BV38" s="6"/>
      <c r="BW38" s="6"/>
      <c r="BX38" s="6">
        <f t="shared" ref="BX38:BX39" si="385">SUM(BV38:BW38)</f>
        <v>0</v>
      </c>
      <c r="BY38" s="6"/>
      <c r="BZ38" s="6"/>
      <c r="CA38" s="6">
        <f t="shared" ref="CA38:CA39" si="386">SUM(BY38:BZ38)</f>
        <v>0</v>
      </c>
      <c r="CB38" s="6"/>
      <c r="CC38" s="6"/>
      <c r="CD38" s="6">
        <f t="shared" ref="CD38:CD39" si="387">SUM(CB38:CC38)</f>
        <v>0</v>
      </c>
      <c r="CE38" s="6"/>
      <c r="CF38" s="6"/>
      <c r="CG38" s="6">
        <f t="shared" ref="CG38:CG39" si="388">SUM(CE38:CF38)</f>
        <v>0</v>
      </c>
      <c r="CH38" s="6"/>
      <c r="CI38" s="6"/>
      <c r="CJ38" s="6">
        <f t="shared" ref="CJ38:CJ39" si="389">SUM(CH38:CI38)</f>
        <v>0</v>
      </c>
      <c r="CK38" s="6"/>
      <c r="CL38" s="6"/>
      <c r="CM38" s="6">
        <f t="shared" ref="CM38:CM39" si="390">SUM(CK38:CL38)</f>
        <v>0</v>
      </c>
      <c r="CN38" s="6"/>
      <c r="CO38" s="6"/>
      <c r="CP38" s="6">
        <f t="shared" ref="CP38:CP39" si="391">SUM(CN38:CO38)</f>
        <v>0</v>
      </c>
      <c r="CQ38" s="6"/>
      <c r="CR38" s="6"/>
      <c r="CS38" s="6">
        <f t="shared" ref="CS38:CS39" si="392">SUM(CQ38:CR38)</f>
        <v>0</v>
      </c>
      <c r="CT38" s="6"/>
      <c r="CU38" s="6"/>
      <c r="CV38" s="6">
        <f t="shared" ref="CV38:CV39" si="393">SUM(CT38:CU38)</f>
        <v>0</v>
      </c>
      <c r="CW38" s="6"/>
      <c r="CX38" s="6"/>
      <c r="CY38" s="6">
        <f t="shared" ref="CY38:CY39" si="394">SUM(CW38:CX38)</f>
        <v>0</v>
      </c>
      <c r="CZ38" s="6"/>
      <c r="DA38" s="6"/>
      <c r="DB38" s="6">
        <f t="shared" ref="DB38:DB39" si="395">SUM(CZ38:DA38)</f>
        <v>0</v>
      </c>
      <c r="DC38" s="6"/>
      <c r="DD38" s="6"/>
      <c r="DE38" s="6">
        <f t="shared" ref="DE38:DE39" si="396">SUM(DC38:DD38)</f>
        <v>0</v>
      </c>
      <c r="DF38" s="6"/>
      <c r="DG38" s="6"/>
      <c r="DH38" s="6">
        <f t="shared" ref="DH38:DH39" si="397">SUM(DF38:DG38)</f>
        <v>0</v>
      </c>
      <c r="DI38" s="6"/>
      <c r="DJ38" s="6"/>
      <c r="DK38" s="6">
        <f t="shared" ref="DK38:DK39" si="398">SUM(DI38:DJ38)</f>
        <v>0</v>
      </c>
      <c r="DL38" s="6"/>
      <c r="DM38" s="6"/>
      <c r="DN38" s="6">
        <f t="shared" ref="DN38:DN39" si="399">SUM(DL38:DM38)</f>
        <v>0</v>
      </c>
      <c r="DO38" s="6"/>
      <c r="DP38" s="6"/>
      <c r="DQ38" s="6">
        <f t="shared" ref="DQ38:DQ39" si="400">SUM(DO38:DP38)</f>
        <v>0</v>
      </c>
      <c r="DR38" s="595">
        <f t="shared" ref="DR38:DR39" si="401">SUM(B38+E38+H38+K38+N38+Q38+T38+W38+Z38+AC38+AF38+AI38+AL38+AO38+AR38+AU38+AX38+BA38+BD38+BG38+BJ38+BM38+BP38+BS38+BV38+BY38+CB38+CE38+CH38+CK38+CN38+CQ38+CT38+CW38+CZ38+DC38+DF38+DI38+DL38+DO38)</f>
        <v>0</v>
      </c>
      <c r="DS38" s="595">
        <f t="shared" ref="DS38:DS39" si="402">SUM(C38+F38+I38+L38+O38+R38+U38+X38+AA38+AD38+AG38+AJ38+AM38+AP38+AS38+AV38+AY38+BB38+BE38+BH38+BK38+BN38+BQ38+BT38+BW38+BZ38+CC38+CF38+CI38+CL38+CO38+CR38+CU38+CX38+DA38+DD38+DG38+DJ38+DM38+DP38)</f>
        <v>0</v>
      </c>
      <c r="DT38" s="595">
        <f t="shared" ref="DT38:DT39" si="403">SUM(D38+G38+J38+M38+P38+S38+V38+Y38+AB38+AE38+AH38+AK38+AN38+AQ38+AT38+AW38+AZ38+BC38+BF38+BI38+BL38+BO38+BR38+BU38+BX38+CA38+CD38+CG38+CJ38+CM38+CP38+CS38+CV38+CY38+DB38+DE38+DH38+DK38+DN38+DQ38)</f>
        <v>0</v>
      </c>
      <c r="DU38" s="6"/>
      <c r="DV38" s="6"/>
      <c r="DW38" s="6">
        <f t="shared" ref="DW38:DW39" si="404">SUM(DU38:DV38)</f>
        <v>0</v>
      </c>
      <c r="DX38" s="6"/>
      <c r="DY38" s="6"/>
      <c r="DZ38" s="6">
        <f t="shared" ref="DZ38:DZ39" si="405">SUM(DX38:DY38)</f>
        <v>0</v>
      </c>
      <c r="EA38" s="6"/>
      <c r="EB38" s="6"/>
      <c r="EC38" s="6">
        <f t="shared" ref="EC38:EC39" si="406">SUM(EA38:EB38)</f>
        <v>0</v>
      </c>
      <c r="ED38" s="6"/>
      <c r="EE38" s="6"/>
      <c r="EF38" s="6">
        <f t="shared" ref="EF38:EF39" si="407">SUM(ED38:EE38)</f>
        <v>0</v>
      </c>
      <c r="EG38" s="6"/>
      <c r="EH38" s="6"/>
      <c r="EI38" s="6">
        <f t="shared" ref="EI38:EI39" si="408">SUM(EG38:EH38)</f>
        <v>0</v>
      </c>
      <c r="EJ38" s="6"/>
      <c r="EK38" s="6"/>
      <c r="EL38" s="6">
        <f t="shared" ref="EL38:EL39" si="409">SUM(EJ38:EK38)</f>
        <v>0</v>
      </c>
      <c r="EM38" s="6"/>
      <c r="EN38" s="6"/>
      <c r="EO38" s="6">
        <f t="shared" ref="EO38:EO39" si="410">SUM(EM38:EN38)</f>
        <v>0</v>
      </c>
      <c r="EP38" s="6"/>
      <c r="EQ38" s="6"/>
      <c r="ER38" s="6">
        <f t="shared" ref="ER38:ER39" si="411">SUM(EP38:EQ38)</f>
        <v>0</v>
      </c>
      <c r="ES38" s="6"/>
      <c r="ET38" s="6"/>
      <c r="EU38" s="6">
        <f t="shared" ref="EU38:EU39" si="412">SUM(ES38:ET38)</f>
        <v>0</v>
      </c>
      <c r="EV38" s="595">
        <f t="shared" ref="EV38:EV39" si="413">SUM(DU38+DX38+EA38+ED38+EG38+EJ38+EM38+EP38+ES38)</f>
        <v>0</v>
      </c>
      <c r="EW38" s="595">
        <f t="shared" ref="EW38:EW39" si="414">SUM(DV38+DY38+EB38+EE38+EH38+EK38+EN38+EQ38+ET38)</f>
        <v>0</v>
      </c>
      <c r="EX38" s="595">
        <f t="shared" ref="EX38:EX39" si="415">SUM(DW38+DZ38+EC38+EF38+EI38+EL38+EO38+ER38+EU38)</f>
        <v>0</v>
      </c>
      <c r="EY38" s="6"/>
      <c r="EZ38" s="6"/>
      <c r="FA38" s="6">
        <f t="shared" ref="FA38:FA39" si="416">SUM(EY38:EZ38)</f>
        <v>0</v>
      </c>
      <c r="FB38" s="6"/>
      <c r="FC38" s="6"/>
      <c r="FD38" s="6">
        <f t="shared" ref="FD38:FD39" si="417">SUM(FB38:FC38)</f>
        <v>0</v>
      </c>
      <c r="FE38" s="6"/>
      <c r="FF38" s="6"/>
      <c r="FG38" s="6">
        <f t="shared" ref="FG38:FG39" si="418">SUM(FE38:FF38)</f>
        <v>0</v>
      </c>
      <c r="FH38" s="6"/>
      <c r="FI38" s="6"/>
      <c r="FJ38" s="6">
        <f t="shared" ref="FJ38:FJ39" si="419">SUM(FH38:FI38)</f>
        <v>0</v>
      </c>
      <c r="FK38" s="6"/>
      <c r="FL38" s="6"/>
      <c r="FM38" s="6">
        <f t="shared" ref="FM38:FM39" si="420">SUM(FK38:FL38)</f>
        <v>0</v>
      </c>
      <c r="FN38" s="6"/>
      <c r="FO38" s="6"/>
      <c r="FP38" s="6">
        <f t="shared" ref="FP38:FP39" si="421">SUM(FN38:FO38)</f>
        <v>0</v>
      </c>
      <c r="FQ38" s="6"/>
      <c r="FR38" s="6"/>
      <c r="FS38" s="6">
        <f t="shared" ref="FS38:FS39" si="422">SUM(FQ38:FR38)</f>
        <v>0</v>
      </c>
      <c r="FT38" s="6"/>
      <c r="FU38" s="6"/>
      <c r="FV38" s="6">
        <f t="shared" ref="FV38:FV39" si="423">SUM(FT38:FU38)</f>
        <v>0</v>
      </c>
      <c r="FW38" s="6"/>
      <c r="FX38" s="6"/>
      <c r="FY38" s="6">
        <f t="shared" ref="FY38:FY39" si="424">SUM(FW38:FX38)</f>
        <v>0</v>
      </c>
      <c r="FZ38" s="6"/>
      <c r="GA38" s="6"/>
      <c r="GB38" s="6">
        <f t="shared" ref="GB38:GB39" si="425">SUM(FZ38:GA38)</f>
        <v>0</v>
      </c>
      <c r="GC38" s="6"/>
      <c r="GD38" s="6"/>
      <c r="GE38" s="6">
        <f t="shared" ref="GE38:GE39" si="426">SUM(GC38:GD38)</f>
        <v>0</v>
      </c>
      <c r="GF38" s="6"/>
      <c r="GG38" s="6"/>
      <c r="GH38" s="6">
        <f t="shared" ref="GH38:GH39" si="427">SUM(GF38:GG38)</f>
        <v>0</v>
      </c>
      <c r="GI38" s="6"/>
      <c r="GJ38" s="6"/>
      <c r="GK38" s="6">
        <f t="shared" ref="GK38:GK39" si="428">SUM(GI38:GJ38)</f>
        <v>0</v>
      </c>
      <c r="GL38" s="595">
        <f t="shared" ref="GL38:GL39" si="429">SUM(EY38+FB38+FE38+FH38+FK38+FN38+FQ38+FT38+FW38+FZ38+GC38+GF38+GI38)</f>
        <v>0</v>
      </c>
      <c r="GM38" s="595">
        <f t="shared" ref="GM38:GM39" si="430">SUM(EZ38+FC38+FF38+FI38+FL38+FO38+FR38+FU38+FX38+GA38+GD38+GG38+GJ38)</f>
        <v>0</v>
      </c>
      <c r="GN38" s="595">
        <f t="shared" ref="GN38:GN39" si="431">SUM(FA38+FD38+FG38+FJ38+FM38+FP38+FS38+FV38+FY38+GB38+GE38+GH38+GK38)</f>
        <v>0</v>
      </c>
      <c r="GO38" s="7"/>
      <c r="GP38" s="7"/>
      <c r="GQ38" s="6">
        <f t="shared" ref="GQ38:GQ39" si="432">SUM(GO38:GP38)</f>
        <v>0</v>
      </c>
      <c r="GR38" s="7"/>
      <c r="GS38" s="7"/>
      <c r="GT38" s="6">
        <f t="shared" ref="GT38:GT39" si="433">SUM(GR38:GS38)</f>
        <v>0</v>
      </c>
      <c r="GU38" s="7"/>
      <c r="GV38" s="7"/>
      <c r="GW38" s="6">
        <f t="shared" ref="GW38:GW39" si="434">SUM(GU38:GV38)</f>
        <v>0</v>
      </c>
      <c r="GX38" s="10">
        <f>GL38+GO38+GR38+GU38</f>
        <v>0</v>
      </c>
      <c r="GY38" s="10">
        <f t="shared" ref="GY38:GZ39" si="435">GM38+GP38+GS38+GV38</f>
        <v>0</v>
      </c>
      <c r="GZ38" s="10">
        <f t="shared" si="435"/>
        <v>0</v>
      </c>
      <c r="HA38" s="596">
        <f>DR38+EV38+GX38</f>
        <v>0</v>
      </c>
      <c r="HB38" s="596">
        <f t="shared" ref="HB38:HC39" si="436">DS38+EW38+GY38</f>
        <v>0</v>
      </c>
      <c r="HC38" s="635">
        <f t="shared" si="436"/>
        <v>0</v>
      </c>
    </row>
    <row r="39" spans="1:211" x14ac:dyDescent="0.2">
      <c r="A39" s="120" t="s">
        <v>406</v>
      </c>
      <c r="B39" s="6"/>
      <c r="C39" s="6"/>
      <c r="D39" s="6"/>
      <c r="E39" s="6"/>
      <c r="F39" s="6"/>
      <c r="G39" s="6"/>
      <c r="H39" s="6"/>
      <c r="I39" s="6"/>
      <c r="J39" s="6"/>
      <c r="K39" s="6"/>
      <c r="L39" s="6"/>
      <c r="M39" s="6"/>
      <c r="N39" s="6"/>
      <c r="O39" s="6"/>
      <c r="P39" s="6"/>
      <c r="Q39" s="6"/>
      <c r="R39" s="6"/>
      <c r="S39" s="6"/>
      <c r="T39" s="6"/>
      <c r="U39" s="6"/>
      <c r="V39" s="6"/>
      <c r="W39" s="6"/>
      <c r="X39" s="6"/>
      <c r="Y39" s="6"/>
      <c r="Z39" s="6">
        <f>SUM([1]Önkormányzat!$AW$317)</f>
        <v>0</v>
      </c>
      <c r="AA39" s="6"/>
      <c r="AB39" s="6">
        <f t="shared" si="369"/>
        <v>0</v>
      </c>
      <c r="AC39" s="6"/>
      <c r="AD39" s="6"/>
      <c r="AE39" s="6">
        <f t="shared" si="370"/>
        <v>0</v>
      </c>
      <c r="AF39" s="6"/>
      <c r="AG39" s="6"/>
      <c r="AH39" s="6">
        <f t="shared" si="371"/>
        <v>0</v>
      </c>
      <c r="AI39" s="6"/>
      <c r="AJ39" s="6"/>
      <c r="AK39" s="6">
        <f t="shared" si="372"/>
        <v>0</v>
      </c>
      <c r="AL39" s="6"/>
      <c r="AM39" s="6"/>
      <c r="AN39" s="6">
        <f t="shared" si="373"/>
        <v>0</v>
      </c>
      <c r="AO39" s="6"/>
      <c r="AP39" s="6"/>
      <c r="AQ39" s="6">
        <f t="shared" si="374"/>
        <v>0</v>
      </c>
      <c r="AR39" s="6"/>
      <c r="AS39" s="6"/>
      <c r="AT39" s="6">
        <f t="shared" si="375"/>
        <v>0</v>
      </c>
      <c r="AU39" s="6"/>
      <c r="AV39" s="6"/>
      <c r="AW39" s="6">
        <f t="shared" si="376"/>
        <v>0</v>
      </c>
      <c r="AX39" s="6"/>
      <c r="AY39" s="6"/>
      <c r="AZ39" s="6">
        <f t="shared" si="377"/>
        <v>0</v>
      </c>
      <c r="BA39" s="6"/>
      <c r="BB39" s="6"/>
      <c r="BC39" s="6">
        <f t="shared" si="378"/>
        <v>0</v>
      </c>
      <c r="BD39" s="6"/>
      <c r="BE39" s="6"/>
      <c r="BF39" s="6">
        <f t="shared" si="379"/>
        <v>0</v>
      </c>
      <c r="BG39" s="6"/>
      <c r="BH39" s="6"/>
      <c r="BI39" s="6">
        <f t="shared" si="380"/>
        <v>0</v>
      </c>
      <c r="BJ39" s="6"/>
      <c r="BK39" s="6"/>
      <c r="BL39" s="6">
        <f t="shared" si="381"/>
        <v>0</v>
      </c>
      <c r="BM39" s="6"/>
      <c r="BN39" s="6"/>
      <c r="BO39" s="6">
        <f t="shared" si="382"/>
        <v>0</v>
      </c>
      <c r="BP39" s="6"/>
      <c r="BQ39" s="6"/>
      <c r="BR39" s="6">
        <f t="shared" si="383"/>
        <v>0</v>
      </c>
      <c r="BS39" s="6"/>
      <c r="BT39" s="6"/>
      <c r="BU39" s="6">
        <f t="shared" si="384"/>
        <v>0</v>
      </c>
      <c r="BV39" s="6"/>
      <c r="BW39" s="6"/>
      <c r="BX39" s="6">
        <f t="shared" si="385"/>
        <v>0</v>
      </c>
      <c r="BY39" s="6"/>
      <c r="BZ39" s="6"/>
      <c r="CA39" s="6">
        <f t="shared" si="386"/>
        <v>0</v>
      </c>
      <c r="CB39" s="6"/>
      <c r="CC39" s="6"/>
      <c r="CD39" s="6">
        <f t="shared" si="387"/>
        <v>0</v>
      </c>
      <c r="CE39" s="6"/>
      <c r="CF39" s="6"/>
      <c r="CG39" s="6">
        <f t="shared" si="388"/>
        <v>0</v>
      </c>
      <c r="CH39" s="6"/>
      <c r="CI39" s="6"/>
      <c r="CJ39" s="6">
        <f t="shared" si="389"/>
        <v>0</v>
      </c>
      <c r="CK39" s="6"/>
      <c r="CL39" s="6"/>
      <c r="CM39" s="6">
        <f t="shared" si="390"/>
        <v>0</v>
      </c>
      <c r="CN39" s="6"/>
      <c r="CO39" s="6"/>
      <c r="CP39" s="6">
        <f t="shared" si="391"/>
        <v>0</v>
      </c>
      <c r="CQ39" s="6"/>
      <c r="CR39" s="6"/>
      <c r="CS39" s="6">
        <f t="shared" si="392"/>
        <v>0</v>
      </c>
      <c r="CT39" s="6"/>
      <c r="CU39" s="6"/>
      <c r="CV39" s="6">
        <f t="shared" si="393"/>
        <v>0</v>
      </c>
      <c r="CW39" s="6"/>
      <c r="CX39" s="6"/>
      <c r="CY39" s="6">
        <f t="shared" si="394"/>
        <v>0</v>
      </c>
      <c r="CZ39" s="6"/>
      <c r="DA39" s="6"/>
      <c r="DB39" s="6">
        <f t="shared" si="395"/>
        <v>0</v>
      </c>
      <c r="DC39" s="6"/>
      <c r="DD39" s="6"/>
      <c r="DE39" s="6">
        <f t="shared" si="396"/>
        <v>0</v>
      </c>
      <c r="DF39" s="6"/>
      <c r="DG39" s="6"/>
      <c r="DH39" s="6">
        <f t="shared" si="397"/>
        <v>0</v>
      </c>
      <c r="DI39" s="6"/>
      <c r="DJ39" s="6"/>
      <c r="DK39" s="6">
        <f t="shared" si="398"/>
        <v>0</v>
      </c>
      <c r="DL39" s="6"/>
      <c r="DM39" s="6"/>
      <c r="DN39" s="6">
        <f t="shared" si="399"/>
        <v>0</v>
      </c>
      <c r="DO39" s="6"/>
      <c r="DP39" s="6"/>
      <c r="DQ39" s="6">
        <f t="shared" si="400"/>
        <v>0</v>
      </c>
      <c r="DR39" s="595">
        <f t="shared" si="401"/>
        <v>0</v>
      </c>
      <c r="DS39" s="595">
        <f t="shared" si="402"/>
        <v>0</v>
      </c>
      <c r="DT39" s="595">
        <f t="shared" si="403"/>
        <v>0</v>
      </c>
      <c r="DU39" s="6">
        <f>SUM([1]Hivatal!$E$299)</f>
        <v>0</v>
      </c>
      <c r="DV39" s="6"/>
      <c r="DW39" s="6">
        <f t="shared" si="404"/>
        <v>0</v>
      </c>
      <c r="DX39" s="6">
        <f>SUM([1]Hivatal!$J$299)</f>
        <v>0</v>
      </c>
      <c r="DY39" s="6"/>
      <c r="DZ39" s="6">
        <f t="shared" si="405"/>
        <v>0</v>
      </c>
      <c r="EA39" s="6">
        <f>SUM([1]Hivatal!$O$299)</f>
        <v>0</v>
      </c>
      <c r="EB39" s="6"/>
      <c r="EC39" s="6">
        <f t="shared" si="406"/>
        <v>0</v>
      </c>
      <c r="ED39" s="6">
        <f>SUM([1]Hivatal!$X$299)</f>
        <v>0</v>
      </c>
      <c r="EE39" s="6"/>
      <c r="EF39" s="6">
        <f t="shared" si="407"/>
        <v>0</v>
      </c>
      <c r="EG39" s="6">
        <f>SUM([1]Hivatal!$AB$299)</f>
        <v>0</v>
      </c>
      <c r="EH39" s="6"/>
      <c r="EI39" s="6">
        <f t="shared" si="408"/>
        <v>0</v>
      </c>
      <c r="EJ39" s="6"/>
      <c r="EK39" s="6"/>
      <c r="EL39" s="6">
        <f t="shared" si="409"/>
        <v>0</v>
      </c>
      <c r="EM39" s="6"/>
      <c r="EN39" s="6"/>
      <c r="EO39" s="6">
        <f t="shared" si="410"/>
        <v>0</v>
      </c>
      <c r="EP39" s="6">
        <f>SUM([1]Hivatal!$AT$299)</f>
        <v>0</v>
      </c>
      <c r="EQ39" s="6"/>
      <c r="ER39" s="6">
        <f t="shared" si="411"/>
        <v>0</v>
      </c>
      <c r="ES39" s="6"/>
      <c r="ET39" s="6"/>
      <c r="EU39" s="6">
        <f t="shared" si="412"/>
        <v>0</v>
      </c>
      <c r="EV39" s="595">
        <f t="shared" si="413"/>
        <v>0</v>
      </c>
      <c r="EW39" s="595">
        <f t="shared" si="414"/>
        <v>0</v>
      </c>
      <c r="EX39" s="595">
        <f t="shared" si="415"/>
        <v>0</v>
      </c>
      <c r="EY39" s="6"/>
      <c r="EZ39" s="6"/>
      <c r="FA39" s="6">
        <f t="shared" si="416"/>
        <v>0</v>
      </c>
      <c r="FB39" s="6"/>
      <c r="FC39" s="6"/>
      <c r="FD39" s="6">
        <f t="shared" si="417"/>
        <v>0</v>
      </c>
      <c r="FE39" s="6"/>
      <c r="FF39" s="6"/>
      <c r="FG39" s="6">
        <f t="shared" si="418"/>
        <v>0</v>
      </c>
      <c r="FH39" s="6"/>
      <c r="FI39" s="6"/>
      <c r="FJ39" s="6">
        <f t="shared" si="419"/>
        <v>0</v>
      </c>
      <c r="FK39" s="6"/>
      <c r="FL39" s="6"/>
      <c r="FM39" s="6">
        <f t="shared" si="420"/>
        <v>0</v>
      </c>
      <c r="FN39" s="6"/>
      <c r="FO39" s="6"/>
      <c r="FP39" s="6">
        <f t="shared" si="421"/>
        <v>0</v>
      </c>
      <c r="FQ39" s="6"/>
      <c r="FR39" s="6"/>
      <c r="FS39" s="6">
        <f t="shared" si="422"/>
        <v>0</v>
      </c>
      <c r="FT39" s="6"/>
      <c r="FU39" s="6"/>
      <c r="FV39" s="6">
        <f t="shared" si="423"/>
        <v>0</v>
      </c>
      <c r="FW39" s="6"/>
      <c r="FX39" s="6"/>
      <c r="FY39" s="6">
        <f t="shared" si="424"/>
        <v>0</v>
      </c>
      <c r="FZ39" s="6"/>
      <c r="GA39" s="6"/>
      <c r="GB39" s="6">
        <f t="shared" si="425"/>
        <v>0</v>
      </c>
      <c r="GC39" s="6"/>
      <c r="GD39" s="6"/>
      <c r="GE39" s="6">
        <f t="shared" si="426"/>
        <v>0</v>
      </c>
      <c r="GF39" s="6"/>
      <c r="GG39" s="6"/>
      <c r="GH39" s="6">
        <f t="shared" si="427"/>
        <v>0</v>
      </c>
      <c r="GI39" s="6"/>
      <c r="GJ39" s="6"/>
      <c r="GK39" s="6">
        <f t="shared" si="428"/>
        <v>0</v>
      </c>
      <c r="GL39" s="595">
        <f t="shared" si="429"/>
        <v>0</v>
      </c>
      <c r="GM39" s="595">
        <f t="shared" si="430"/>
        <v>0</v>
      </c>
      <c r="GN39" s="595">
        <f t="shared" si="431"/>
        <v>0</v>
      </c>
      <c r="GO39" s="7"/>
      <c r="GP39" s="7"/>
      <c r="GQ39" s="6">
        <f t="shared" si="432"/>
        <v>0</v>
      </c>
      <c r="GR39" s="7"/>
      <c r="GS39" s="7"/>
      <c r="GT39" s="6">
        <f t="shared" si="433"/>
        <v>0</v>
      </c>
      <c r="GU39" s="7"/>
      <c r="GV39" s="7"/>
      <c r="GW39" s="6">
        <f t="shared" si="434"/>
        <v>0</v>
      </c>
      <c r="GX39" s="10">
        <f>GL39+GO39+GR39+GU39</f>
        <v>0</v>
      </c>
      <c r="GY39" s="10">
        <f t="shared" si="435"/>
        <v>0</v>
      </c>
      <c r="GZ39" s="10">
        <f t="shared" si="435"/>
        <v>0</v>
      </c>
      <c r="HA39" s="596">
        <f>DR39+EV39+GX39</f>
        <v>0</v>
      </c>
      <c r="HB39" s="596">
        <f t="shared" si="436"/>
        <v>0</v>
      </c>
      <c r="HC39" s="635">
        <f t="shared" si="436"/>
        <v>0</v>
      </c>
    </row>
    <row r="40" spans="1:211" s="12" customFormat="1" x14ac:dyDescent="0.2">
      <c r="A40" s="121" t="s">
        <v>407</v>
      </c>
      <c r="B40" s="5">
        <f>B41+B46+B47+B48+B49</f>
        <v>0</v>
      </c>
      <c r="C40" s="5">
        <f t="shared" ref="C40:BO40" si="437">C41+C46+C47+C48+C49</f>
        <v>0</v>
      </c>
      <c r="D40" s="5">
        <f t="shared" si="437"/>
        <v>0</v>
      </c>
      <c r="E40" s="5">
        <f t="shared" si="437"/>
        <v>0</v>
      </c>
      <c r="F40" s="5">
        <f t="shared" si="437"/>
        <v>0</v>
      </c>
      <c r="G40" s="5">
        <f t="shared" si="437"/>
        <v>0</v>
      </c>
      <c r="H40" s="5">
        <f t="shared" si="437"/>
        <v>0</v>
      </c>
      <c r="I40" s="5">
        <f t="shared" si="437"/>
        <v>0</v>
      </c>
      <c r="J40" s="5">
        <f t="shared" si="437"/>
        <v>0</v>
      </c>
      <c r="K40" s="5">
        <f t="shared" si="437"/>
        <v>0</v>
      </c>
      <c r="L40" s="5">
        <f t="shared" si="437"/>
        <v>0</v>
      </c>
      <c r="M40" s="5">
        <f t="shared" si="437"/>
        <v>0</v>
      </c>
      <c r="N40" s="5">
        <f t="shared" si="437"/>
        <v>0</v>
      </c>
      <c r="O40" s="5">
        <f t="shared" si="437"/>
        <v>0</v>
      </c>
      <c r="P40" s="5">
        <f t="shared" si="437"/>
        <v>0</v>
      </c>
      <c r="Q40" s="5">
        <f t="shared" si="437"/>
        <v>0</v>
      </c>
      <c r="R40" s="5">
        <f t="shared" si="437"/>
        <v>0</v>
      </c>
      <c r="S40" s="5">
        <f t="shared" si="437"/>
        <v>0</v>
      </c>
      <c r="T40" s="5">
        <f t="shared" si="437"/>
        <v>0</v>
      </c>
      <c r="U40" s="5">
        <f t="shared" si="437"/>
        <v>0</v>
      </c>
      <c r="V40" s="5">
        <f t="shared" si="437"/>
        <v>0</v>
      </c>
      <c r="W40" s="5">
        <f t="shared" si="437"/>
        <v>0</v>
      </c>
      <c r="X40" s="5">
        <f t="shared" si="437"/>
        <v>0</v>
      </c>
      <c r="Y40" s="5">
        <f t="shared" si="437"/>
        <v>0</v>
      </c>
      <c r="Z40" s="5">
        <f t="shared" si="437"/>
        <v>0</v>
      </c>
      <c r="AA40" s="5">
        <f t="shared" si="437"/>
        <v>0</v>
      </c>
      <c r="AB40" s="5">
        <f t="shared" si="437"/>
        <v>0</v>
      </c>
      <c r="AC40" s="5">
        <f t="shared" si="437"/>
        <v>0</v>
      </c>
      <c r="AD40" s="5">
        <f t="shared" si="437"/>
        <v>0</v>
      </c>
      <c r="AE40" s="5">
        <f t="shared" si="437"/>
        <v>0</v>
      </c>
      <c r="AF40" s="5">
        <f t="shared" si="437"/>
        <v>0</v>
      </c>
      <c r="AG40" s="5">
        <f t="shared" si="437"/>
        <v>0</v>
      </c>
      <c r="AH40" s="5">
        <f t="shared" si="437"/>
        <v>0</v>
      </c>
      <c r="AI40" s="5">
        <f t="shared" si="437"/>
        <v>0</v>
      </c>
      <c r="AJ40" s="5">
        <f t="shared" si="437"/>
        <v>0</v>
      </c>
      <c r="AK40" s="5">
        <f t="shared" si="437"/>
        <v>0</v>
      </c>
      <c r="AL40" s="5">
        <f t="shared" si="437"/>
        <v>0</v>
      </c>
      <c r="AM40" s="5">
        <f t="shared" si="437"/>
        <v>0</v>
      </c>
      <c r="AN40" s="5">
        <f t="shared" si="437"/>
        <v>0</v>
      </c>
      <c r="AO40" s="5">
        <f t="shared" si="437"/>
        <v>0</v>
      </c>
      <c r="AP40" s="5">
        <f t="shared" si="437"/>
        <v>0</v>
      </c>
      <c r="AQ40" s="5">
        <f t="shared" si="437"/>
        <v>0</v>
      </c>
      <c r="AR40" s="5">
        <f t="shared" si="437"/>
        <v>0</v>
      </c>
      <c r="AS40" s="5">
        <f t="shared" si="437"/>
        <v>0</v>
      </c>
      <c r="AT40" s="5">
        <f t="shared" si="437"/>
        <v>0</v>
      </c>
      <c r="AU40" s="5">
        <f t="shared" si="437"/>
        <v>0</v>
      </c>
      <c r="AV40" s="5">
        <f t="shared" si="437"/>
        <v>0</v>
      </c>
      <c r="AW40" s="5">
        <f t="shared" si="437"/>
        <v>0</v>
      </c>
      <c r="AX40" s="5">
        <f t="shared" si="437"/>
        <v>0</v>
      </c>
      <c r="AY40" s="5">
        <f t="shared" si="437"/>
        <v>0</v>
      </c>
      <c r="AZ40" s="5">
        <f t="shared" si="437"/>
        <v>0</v>
      </c>
      <c r="BA40" s="5">
        <f t="shared" si="437"/>
        <v>0</v>
      </c>
      <c r="BB40" s="5">
        <f t="shared" si="437"/>
        <v>0</v>
      </c>
      <c r="BC40" s="5">
        <f t="shared" si="437"/>
        <v>0</v>
      </c>
      <c r="BD40" s="5">
        <f t="shared" si="437"/>
        <v>0</v>
      </c>
      <c r="BE40" s="5">
        <f t="shared" si="437"/>
        <v>0</v>
      </c>
      <c r="BF40" s="5">
        <f t="shared" si="437"/>
        <v>0</v>
      </c>
      <c r="BG40" s="5">
        <f t="shared" si="437"/>
        <v>0</v>
      </c>
      <c r="BH40" s="5">
        <f t="shared" si="437"/>
        <v>0</v>
      </c>
      <c r="BI40" s="5">
        <f t="shared" si="437"/>
        <v>0</v>
      </c>
      <c r="BJ40" s="5">
        <f t="shared" si="437"/>
        <v>0</v>
      </c>
      <c r="BK40" s="5">
        <f t="shared" si="437"/>
        <v>0</v>
      </c>
      <c r="BL40" s="5">
        <f t="shared" si="437"/>
        <v>0</v>
      </c>
      <c r="BM40" s="5">
        <f t="shared" si="437"/>
        <v>0</v>
      </c>
      <c r="BN40" s="5">
        <f t="shared" si="437"/>
        <v>0</v>
      </c>
      <c r="BO40" s="5">
        <f t="shared" si="437"/>
        <v>0</v>
      </c>
      <c r="BP40" s="5">
        <f t="shared" ref="BP40:DZ40" si="438">BP41+BP46+BP47+BP48+BP49</f>
        <v>0</v>
      </c>
      <c r="BQ40" s="5">
        <f t="shared" si="438"/>
        <v>0</v>
      </c>
      <c r="BR40" s="5">
        <f t="shared" si="438"/>
        <v>0</v>
      </c>
      <c r="BS40" s="5">
        <f t="shared" si="438"/>
        <v>0</v>
      </c>
      <c r="BT40" s="5">
        <f t="shared" si="438"/>
        <v>0</v>
      </c>
      <c r="BU40" s="5">
        <f t="shared" si="438"/>
        <v>0</v>
      </c>
      <c r="BV40" s="5">
        <f t="shared" si="438"/>
        <v>0</v>
      </c>
      <c r="BW40" s="5">
        <f t="shared" si="438"/>
        <v>0</v>
      </c>
      <c r="BX40" s="5">
        <f t="shared" si="438"/>
        <v>0</v>
      </c>
      <c r="BY40" s="5">
        <f t="shared" si="438"/>
        <v>0</v>
      </c>
      <c r="BZ40" s="5">
        <f t="shared" si="438"/>
        <v>0</v>
      </c>
      <c r="CA40" s="5">
        <f t="shared" si="438"/>
        <v>0</v>
      </c>
      <c r="CB40" s="5">
        <f t="shared" si="438"/>
        <v>0</v>
      </c>
      <c r="CC40" s="5">
        <f t="shared" si="438"/>
        <v>0</v>
      </c>
      <c r="CD40" s="5">
        <f t="shared" si="438"/>
        <v>0</v>
      </c>
      <c r="CE40" s="5">
        <f t="shared" si="438"/>
        <v>0</v>
      </c>
      <c r="CF40" s="5">
        <f t="shared" si="438"/>
        <v>0</v>
      </c>
      <c r="CG40" s="5">
        <f t="shared" si="438"/>
        <v>0</v>
      </c>
      <c r="CH40" s="5">
        <f t="shared" si="438"/>
        <v>0</v>
      </c>
      <c r="CI40" s="5">
        <f t="shared" si="438"/>
        <v>0</v>
      </c>
      <c r="CJ40" s="5">
        <f t="shared" si="438"/>
        <v>0</v>
      </c>
      <c r="CK40" s="5">
        <f t="shared" si="438"/>
        <v>0</v>
      </c>
      <c r="CL40" s="5">
        <f t="shared" si="438"/>
        <v>0</v>
      </c>
      <c r="CM40" s="5">
        <f t="shared" si="438"/>
        <v>0</v>
      </c>
      <c r="CN40" s="5">
        <f t="shared" si="438"/>
        <v>0</v>
      </c>
      <c r="CO40" s="5">
        <f t="shared" si="438"/>
        <v>0</v>
      </c>
      <c r="CP40" s="5">
        <f t="shared" si="438"/>
        <v>0</v>
      </c>
      <c r="CQ40" s="5">
        <f t="shared" si="438"/>
        <v>0</v>
      </c>
      <c r="CR40" s="5">
        <f t="shared" si="438"/>
        <v>0</v>
      </c>
      <c r="CS40" s="5">
        <f t="shared" si="438"/>
        <v>0</v>
      </c>
      <c r="CT40" s="5">
        <f t="shared" si="438"/>
        <v>0</v>
      </c>
      <c r="CU40" s="5">
        <f t="shared" si="438"/>
        <v>0</v>
      </c>
      <c r="CV40" s="5">
        <f t="shared" si="438"/>
        <v>0</v>
      </c>
      <c r="CW40" s="5">
        <f t="shared" si="438"/>
        <v>0</v>
      </c>
      <c r="CX40" s="5">
        <f t="shared" si="438"/>
        <v>0</v>
      </c>
      <c r="CY40" s="5">
        <f t="shared" si="438"/>
        <v>0</v>
      </c>
      <c r="CZ40" s="5">
        <f t="shared" si="438"/>
        <v>0</v>
      </c>
      <c r="DA40" s="5">
        <f t="shared" si="438"/>
        <v>0</v>
      </c>
      <c r="DB40" s="5">
        <f t="shared" si="438"/>
        <v>0</v>
      </c>
      <c r="DC40" s="5">
        <f t="shared" si="438"/>
        <v>0</v>
      </c>
      <c r="DD40" s="5">
        <f t="shared" si="438"/>
        <v>0</v>
      </c>
      <c r="DE40" s="5">
        <f t="shared" si="438"/>
        <v>0</v>
      </c>
      <c r="DF40" s="5">
        <f t="shared" si="438"/>
        <v>0</v>
      </c>
      <c r="DG40" s="5">
        <f t="shared" si="438"/>
        <v>0</v>
      </c>
      <c r="DH40" s="5">
        <f t="shared" si="438"/>
        <v>0</v>
      </c>
      <c r="DI40" s="5">
        <f t="shared" si="438"/>
        <v>0</v>
      </c>
      <c r="DJ40" s="5">
        <f t="shared" si="438"/>
        <v>0</v>
      </c>
      <c r="DK40" s="5">
        <f t="shared" si="438"/>
        <v>0</v>
      </c>
      <c r="DL40" s="5">
        <f t="shared" si="438"/>
        <v>0</v>
      </c>
      <c r="DM40" s="5">
        <f t="shared" si="438"/>
        <v>0</v>
      </c>
      <c r="DN40" s="5">
        <f t="shared" si="438"/>
        <v>0</v>
      </c>
      <c r="DO40" s="5">
        <f t="shared" si="438"/>
        <v>0</v>
      </c>
      <c r="DP40" s="5">
        <f t="shared" si="438"/>
        <v>0</v>
      </c>
      <c r="DQ40" s="5">
        <f t="shared" si="438"/>
        <v>0</v>
      </c>
      <c r="DR40" s="596">
        <f t="shared" si="438"/>
        <v>0</v>
      </c>
      <c r="DS40" s="596">
        <f t="shared" ref="DS40:DT40" si="439">DS41+DS46+DS47+DS48+DS49</f>
        <v>0</v>
      </c>
      <c r="DT40" s="596">
        <f t="shared" si="439"/>
        <v>0</v>
      </c>
      <c r="DU40" s="5">
        <f t="shared" si="438"/>
        <v>0</v>
      </c>
      <c r="DV40" s="5">
        <f t="shared" si="438"/>
        <v>0</v>
      </c>
      <c r="DW40" s="5">
        <f t="shared" si="438"/>
        <v>0</v>
      </c>
      <c r="DX40" s="5">
        <f t="shared" si="438"/>
        <v>0</v>
      </c>
      <c r="DY40" s="5">
        <f t="shared" si="438"/>
        <v>0</v>
      </c>
      <c r="DZ40" s="5">
        <f t="shared" si="438"/>
        <v>0</v>
      </c>
      <c r="EA40" s="5">
        <f t="shared" ref="EA40:GL40" si="440">EA41+EA46+EA47+EA48+EA49</f>
        <v>0</v>
      </c>
      <c r="EB40" s="5">
        <f t="shared" si="440"/>
        <v>0</v>
      </c>
      <c r="EC40" s="5">
        <f t="shared" si="440"/>
        <v>0</v>
      </c>
      <c r="ED40" s="5">
        <f t="shared" si="440"/>
        <v>0</v>
      </c>
      <c r="EE40" s="5">
        <f t="shared" si="440"/>
        <v>0</v>
      </c>
      <c r="EF40" s="5">
        <f t="shared" si="440"/>
        <v>0</v>
      </c>
      <c r="EG40" s="5">
        <f t="shared" si="440"/>
        <v>0</v>
      </c>
      <c r="EH40" s="5">
        <f t="shared" si="440"/>
        <v>0</v>
      </c>
      <c r="EI40" s="5">
        <f t="shared" si="440"/>
        <v>0</v>
      </c>
      <c r="EJ40" s="5">
        <f t="shared" si="440"/>
        <v>0</v>
      </c>
      <c r="EK40" s="5">
        <f t="shared" si="440"/>
        <v>0</v>
      </c>
      <c r="EL40" s="5">
        <f t="shared" si="440"/>
        <v>0</v>
      </c>
      <c r="EM40" s="5">
        <f t="shared" si="440"/>
        <v>0</v>
      </c>
      <c r="EN40" s="5">
        <f t="shared" si="440"/>
        <v>0</v>
      </c>
      <c r="EO40" s="5">
        <f t="shared" si="440"/>
        <v>0</v>
      </c>
      <c r="EP40" s="5">
        <f t="shared" si="440"/>
        <v>0</v>
      </c>
      <c r="EQ40" s="5">
        <f t="shared" si="440"/>
        <v>0</v>
      </c>
      <c r="ER40" s="5">
        <f t="shared" si="440"/>
        <v>0</v>
      </c>
      <c r="ES40" s="5">
        <f t="shared" si="440"/>
        <v>0</v>
      </c>
      <c r="ET40" s="5">
        <f t="shared" si="440"/>
        <v>0</v>
      </c>
      <c r="EU40" s="5">
        <f t="shared" si="440"/>
        <v>0</v>
      </c>
      <c r="EV40" s="596">
        <f t="shared" si="440"/>
        <v>0</v>
      </c>
      <c r="EW40" s="596">
        <f t="shared" ref="EW40:EX40" si="441">EW41+EW46+EW47+EW48+EW49</f>
        <v>0</v>
      </c>
      <c r="EX40" s="596">
        <f t="shared" si="441"/>
        <v>0</v>
      </c>
      <c r="EY40" s="5">
        <f t="shared" si="440"/>
        <v>0</v>
      </c>
      <c r="EZ40" s="5">
        <f t="shared" si="440"/>
        <v>0</v>
      </c>
      <c r="FA40" s="5">
        <f t="shared" si="440"/>
        <v>0</v>
      </c>
      <c r="FB40" s="5">
        <f t="shared" si="440"/>
        <v>0</v>
      </c>
      <c r="FC40" s="5">
        <f t="shared" si="440"/>
        <v>0</v>
      </c>
      <c r="FD40" s="5">
        <f t="shared" si="440"/>
        <v>0</v>
      </c>
      <c r="FE40" s="5">
        <f t="shared" si="440"/>
        <v>0</v>
      </c>
      <c r="FF40" s="5">
        <f t="shared" si="440"/>
        <v>0</v>
      </c>
      <c r="FG40" s="5">
        <f t="shared" si="440"/>
        <v>0</v>
      </c>
      <c r="FH40" s="5">
        <f t="shared" si="440"/>
        <v>0</v>
      </c>
      <c r="FI40" s="5">
        <f t="shared" si="440"/>
        <v>0</v>
      </c>
      <c r="FJ40" s="5">
        <f t="shared" si="440"/>
        <v>0</v>
      </c>
      <c r="FK40" s="5">
        <f t="shared" si="440"/>
        <v>0</v>
      </c>
      <c r="FL40" s="5">
        <f t="shared" si="440"/>
        <v>0</v>
      </c>
      <c r="FM40" s="5">
        <f t="shared" si="440"/>
        <v>0</v>
      </c>
      <c r="FN40" s="5">
        <f t="shared" si="440"/>
        <v>0</v>
      </c>
      <c r="FO40" s="5">
        <f t="shared" si="440"/>
        <v>0</v>
      </c>
      <c r="FP40" s="5">
        <f t="shared" si="440"/>
        <v>0</v>
      </c>
      <c r="FQ40" s="5">
        <f t="shared" si="440"/>
        <v>0</v>
      </c>
      <c r="FR40" s="5">
        <f t="shared" si="440"/>
        <v>0</v>
      </c>
      <c r="FS40" s="5">
        <f t="shared" si="440"/>
        <v>0</v>
      </c>
      <c r="FT40" s="5">
        <f t="shared" si="440"/>
        <v>0</v>
      </c>
      <c r="FU40" s="5">
        <f t="shared" si="440"/>
        <v>0</v>
      </c>
      <c r="FV40" s="5">
        <f t="shared" si="440"/>
        <v>0</v>
      </c>
      <c r="FW40" s="5">
        <f t="shared" si="440"/>
        <v>0</v>
      </c>
      <c r="FX40" s="5">
        <f t="shared" si="440"/>
        <v>0</v>
      </c>
      <c r="FY40" s="5">
        <f t="shared" si="440"/>
        <v>0</v>
      </c>
      <c r="FZ40" s="5">
        <f t="shared" si="440"/>
        <v>0</v>
      </c>
      <c r="GA40" s="5">
        <f t="shared" si="440"/>
        <v>0</v>
      </c>
      <c r="GB40" s="5">
        <f t="shared" si="440"/>
        <v>0</v>
      </c>
      <c r="GC40" s="5">
        <f t="shared" si="440"/>
        <v>0</v>
      </c>
      <c r="GD40" s="5">
        <f t="shared" si="440"/>
        <v>0</v>
      </c>
      <c r="GE40" s="5">
        <f t="shared" si="440"/>
        <v>0</v>
      </c>
      <c r="GF40" s="5">
        <f t="shared" si="440"/>
        <v>0</v>
      </c>
      <c r="GG40" s="5">
        <f t="shared" si="440"/>
        <v>0</v>
      </c>
      <c r="GH40" s="5">
        <f t="shared" si="440"/>
        <v>0</v>
      </c>
      <c r="GI40" s="5">
        <f t="shared" si="440"/>
        <v>0</v>
      </c>
      <c r="GJ40" s="5">
        <f t="shared" si="440"/>
        <v>0</v>
      </c>
      <c r="GK40" s="5">
        <f t="shared" si="440"/>
        <v>0</v>
      </c>
      <c r="GL40" s="596">
        <f t="shared" si="440"/>
        <v>0</v>
      </c>
      <c r="GM40" s="596">
        <f t="shared" ref="GM40:GN40" si="442">GM41+GM46+GM47+GM48+GM49</f>
        <v>0</v>
      </c>
      <c r="GN40" s="596">
        <f t="shared" si="442"/>
        <v>0</v>
      </c>
      <c r="GO40" s="5">
        <f t="shared" ref="GO40:HA40" si="443">GO41+GO46+GO47+GO48+GO49</f>
        <v>0</v>
      </c>
      <c r="GP40" s="5">
        <f t="shared" si="443"/>
        <v>0</v>
      </c>
      <c r="GQ40" s="5">
        <f t="shared" si="443"/>
        <v>0</v>
      </c>
      <c r="GR40" s="5">
        <f t="shared" si="443"/>
        <v>0</v>
      </c>
      <c r="GS40" s="5">
        <f t="shared" si="443"/>
        <v>0</v>
      </c>
      <c r="GT40" s="5">
        <f t="shared" si="443"/>
        <v>0</v>
      </c>
      <c r="GU40" s="5">
        <f t="shared" si="443"/>
        <v>0</v>
      </c>
      <c r="GV40" s="5">
        <f t="shared" si="443"/>
        <v>0</v>
      </c>
      <c r="GW40" s="5">
        <f t="shared" si="443"/>
        <v>0</v>
      </c>
      <c r="GX40" s="5">
        <f t="shared" si="443"/>
        <v>0</v>
      </c>
      <c r="GY40" s="5">
        <f t="shared" ref="GY40" si="444">GY41+GY46+GY47+GY48+GY49</f>
        <v>0</v>
      </c>
      <c r="GZ40" s="5">
        <f t="shared" ref="GZ40" si="445">GZ41+GZ46+GZ47+GZ48+GZ49</f>
        <v>0</v>
      </c>
      <c r="HA40" s="596">
        <f t="shared" si="443"/>
        <v>0</v>
      </c>
      <c r="HB40" s="596">
        <f t="shared" ref="HB40" si="446">HB41+HB46+HB47+HB48+HB49</f>
        <v>0</v>
      </c>
      <c r="HC40" s="635">
        <f t="shared" ref="HC40" si="447">HC41+HC46+HC47+HC48+HC49</f>
        <v>0</v>
      </c>
    </row>
    <row r="41" spans="1:211" s="12" customFormat="1" x14ac:dyDescent="0.2">
      <c r="A41" s="121" t="s">
        <v>408</v>
      </c>
      <c r="B41" s="5">
        <f>B42+B43+B44+B45</f>
        <v>0</v>
      </c>
      <c r="C41" s="5">
        <f t="shared" ref="C41:BO41" si="448">C42+C43+C44+C45</f>
        <v>0</v>
      </c>
      <c r="D41" s="5">
        <f t="shared" si="448"/>
        <v>0</v>
      </c>
      <c r="E41" s="5">
        <f t="shared" si="448"/>
        <v>0</v>
      </c>
      <c r="F41" s="5">
        <f t="shared" si="448"/>
        <v>0</v>
      </c>
      <c r="G41" s="5">
        <f t="shared" si="448"/>
        <v>0</v>
      </c>
      <c r="H41" s="5">
        <f t="shared" si="448"/>
        <v>0</v>
      </c>
      <c r="I41" s="5">
        <f t="shared" si="448"/>
        <v>0</v>
      </c>
      <c r="J41" s="5">
        <f t="shared" si="448"/>
        <v>0</v>
      </c>
      <c r="K41" s="5">
        <f t="shared" si="448"/>
        <v>0</v>
      </c>
      <c r="L41" s="5">
        <f t="shared" si="448"/>
        <v>0</v>
      </c>
      <c r="M41" s="5">
        <f t="shared" si="448"/>
        <v>0</v>
      </c>
      <c r="N41" s="5">
        <f t="shared" si="448"/>
        <v>0</v>
      </c>
      <c r="O41" s="5">
        <f t="shared" si="448"/>
        <v>0</v>
      </c>
      <c r="P41" s="5">
        <f t="shared" si="448"/>
        <v>0</v>
      </c>
      <c r="Q41" s="5">
        <f t="shared" si="448"/>
        <v>0</v>
      </c>
      <c r="R41" s="5">
        <f t="shared" si="448"/>
        <v>0</v>
      </c>
      <c r="S41" s="5">
        <f t="shared" si="448"/>
        <v>0</v>
      </c>
      <c r="T41" s="5">
        <f t="shared" si="448"/>
        <v>0</v>
      </c>
      <c r="U41" s="5">
        <f t="shared" si="448"/>
        <v>0</v>
      </c>
      <c r="V41" s="5">
        <f t="shared" si="448"/>
        <v>0</v>
      </c>
      <c r="W41" s="5">
        <f t="shared" si="448"/>
        <v>0</v>
      </c>
      <c r="X41" s="5">
        <f t="shared" si="448"/>
        <v>0</v>
      </c>
      <c r="Y41" s="5">
        <f t="shared" si="448"/>
        <v>0</v>
      </c>
      <c r="Z41" s="5">
        <f t="shared" si="448"/>
        <v>0</v>
      </c>
      <c r="AA41" s="5">
        <f t="shared" si="448"/>
        <v>0</v>
      </c>
      <c r="AB41" s="5">
        <f t="shared" si="448"/>
        <v>0</v>
      </c>
      <c r="AC41" s="5">
        <f t="shared" si="448"/>
        <v>0</v>
      </c>
      <c r="AD41" s="5">
        <f t="shared" si="448"/>
        <v>0</v>
      </c>
      <c r="AE41" s="5">
        <f t="shared" si="448"/>
        <v>0</v>
      </c>
      <c r="AF41" s="5">
        <f t="shared" si="448"/>
        <v>0</v>
      </c>
      <c r="AG41" s="5">
        <f t="shared" si="448"/>
        <v>0</v>
      </c>
      <c r="AH41" s="5">
        <f t="shared" si="448"/>
        <v>0</v>
      </c>
      <c r="AI41" s="5">
        <f t="shared" si="448"/>
        <v>0</v>
      </c>
      <c r="AJ41" s="5">
        <f t="shared" si="448"/>
        <v>0</v>
      </c>
      <c r="AK41" s="5">
        <f t="shared" si="448"/>
        <v>0</v>
      </c>
      <c r="AL41" s="5">
        <f t="shared" si="448"/>
        <v>0</v>
      </c>
      <c r="AM41" s="5">
        <f t="shared" si="448"/>
        <v>0</v>
      </c>
      <c r="AN41" s="5">
        <f t="shared" si="448"/>
        <v>0</v>
      </c>
      <c r="AO41" s="5">
        <f t="shared" si="448"/>
        <v>0</v>
      </c>
      <c r="AP41" s="5">
        <f t="shared" si="448"/>
        <v>0</v>
      </c>
      <c r="AQ41" s="5">
        <f t="shared" si="448"/>
        <v>0</v>
      </c>
      <c r="AR41" s="5">
        <f t="shared" si="448"/>
        <v>0</v>
      </c>
      <c r="AS41" s="5">
        <f t="shared" si="448"/>
        <v>0</v>
      </c>
      <c r="AT41" s="5">
        <f t="shared" si="448"/>
        <v>0</v>
      </c>
      <c r="AU41" s="5">
        <f t="shared" si="448"/>
        <v>0</v>
      </c>
      <c r="AV41" s="5">
        <f t="shared" si="448"/>
        <v>0</v>
      </c>
      <c r="AW41" s="5">
        <f t="shared" si="448"/>
        <v>0</v>
      </c>
      <c r="AX41" s="5">
        <f t="shared" si="448"/>
        <v>0</v>
      </c>
      <c r="AY41" s="5">
        <f t="shared" si="448"/>
        <v>0</v>
      </c>
      <c r="AZ41" s="5">
        <f t="shared" si="448"/>
        <v>0</v>
      </c>
      <c r="BA41" s="5">
        <f t="shared" si="448"/>
        <v>0</v>
      </c>
      <c r="BB41" s="5">
        <f t="shared" si="448"/>
        <v>0</v>
      </c>
      <c r="BC41" s="5">
        <f t="shared" si="448"/>
        <v>0</v>
      </c>
      <c r="BD41" s="5">
        <f t="shared" si="448"/>
        <v>0</v>
      </c>
      <c r="BE41" s="5">
        <f t="shared" si="448"/>
        <v>0</v>
      </c>
      <c r="BF41" s="5">
        <f t="shared" si="448"/>
        <v>0</v>
      </c>
      <c r="BG41" s="5">
        <f t="shared" si="448"/>
        <v>0</v>
      </c>
      <c r="BH41" s="5">
        <f t="shared" si="448"/>
        <v>0</v>
      </c>
      <c r="BI41" s="5">
        <f t="shared" si="448"/>
        <v>0</v>
      </c>
      <c r="BJ41" s="5">
        <f t="shared" si="448"/>
        <v>0</v>
      </c>
      <c r="BK41" s="5">
        <f t="shared" si="448"/>
        <v>0</v>
      </c>
      <c r="BL41" s="5">
        <f t="shared" si="448"/>
        <v>0</v>
      </c>
      <c r="BM41" s="5">
        <f t="shared" si="448"/>
        <v>0</v>
      </c>
      <c r="BN41" s="5">
        <f t="shared" si="448"/>
        <v>0</v>
      </c>
      <c r="BO41" s="5">
        <f t="shared" si="448"/>
        <v>0</v>
      </c>
      <c r="BP41" s="5">
        <f t="shared" ref="BP41:DZ41" si="449">BP42+BP43+BP44+BP45</f>
        <v>0</v>
      </c>
      <c r="BQ41" s="5">
        <f t="shared" si="449"/>
        <v>0</v>
      </c>
      <c r="BR41" s="5">
        <f t="shared" si="449"/>
        <v>0</v>
      </c>
      <c r="BS41" s="5">
        <f t="shared" si="449"/>
        <v>0</v>
      </c>
      <c r="BT41" s="5">
        <f t="shared" si="449"/>
        <v>0</v>
      </c>
      <c r="BU41" s="5">
        <f t="shared" si="449"/>
        <v>0</v>
      </c>
      <c r="BV41" s="5">
        <f t="shared" si="449"/>
        <v>0</v>
      </c>
      <c r="BW41" s="5">
        <f t="shared" si="449"/>
        <v>0</v>
      </c>
      <c r="BX41" s="5">
        <f t="shared" si="449"/>
        <v>0</v>
      </c>
      <c r="BY41" s="5">
        <f t="shared" si="449"/>
        <v>0</v>
      </c>
      <c r="BZ41" s="5">
        <f t="shared" si="449"/>
        <v>0</v>
      </c>
      <c r="CA41" s="5">
        <f t="shared" si="449"/>
        <v>0</v>
      </c>
      <c r="CB41" s="5">
        <f t="shared" si="449"/>
        <v>0</v>
      </c>
      <c r="CC41" s="5">
        <f t="shared" si="449"/>
        <v>0</v>
      </c>
      <c r="CD41" s="5">
        <f t="shared" si="449"/>
        <v>0</v>
      </c>
      <c r="CE41" s="5">
        <f t="shared" si="449"/>
        <v>0</v>
      </c>
      <c r="CF41" s="5">
        <f t="shared" si="449"/>
        <v>0</v>
      </c>
      <c r="CG41" s="5">
        <f t="shared" si="449"/>
        <v>0</v>
      </c>
      <c r="CH41" s="5">
        <f t="shared" si="449"/>
        <v>0</v>
      </c>
      <c r="CI41" s="5">
        <f t="shared" si="449"/>
        <v>0</v>
      </c>
      <c r="CJ41" s="5">
        <f t="shared" si="449"/>
        <v>0</v>
      </c>
      <c r="CK41" s="5">
        <f t="shared" si="449"/>
        <v>0</v>
      </c>
      <c r="CL41" s="5">
        <f t="shared" si="449"/>
        <v>0</v>
      </c>
      <c r="CM41" s="5">
        <f t="shared" si="449"/>
        <v>0</v>
      </c>
      <c r="CN41" s="5">
        <f t="shared" si="449"/>
        <v>0</v>
      </c>
      <c r="CO41" s="5">
        <f t="shared" si="449"/>
        <v>0</v>
      </c>
      <c r="CP41" s="5">
        <f t="shared" si="449"/>
        <v>0</v>
      </c>
      <c r="CQ41" s="5">
        <f t="shared" si="449"/>
        <v>0</v>
      </c>
      <c r="CR41" s="5">
        <f t="shared" si="449"/>
        <v>0</v>
      </c>
      <c r="CS41" s="5">
        <f t="shared" si="449"/>
        <v>0</v>
      </c>
      <c r="CT41" s="5">
        <f t="shared" si="449"/>
        <v>0</v>
      </c>
      <c r="CU41" s="5">
        <f t="shared" si="449"/>
        <v>0</v>
      </c>
      <c r="CV41" s="5">
        <f t="shared" si="449"/>
        <v>0</v>
      </c>
      <c r="CW41" s="5">
        <f t="shared" si="449"/>
        <v>0</v>
      </c>
      <c r="CX41" s="5">
        <f t="shared" si="449"/>
        <v>0</v>
      </c>
      <c r="CY41" s="5">
        <f t="shared" si="449"/>
        <v>0</v>
      </c>
      <c r="CZ41" s="5">
        <f t="shared" si="449"/>
        <v>0</v>
      </c>
      <c r="DA41" s="5">
        <f t="shared" si="449"/>
        <v>0</v>
      </c>
      <c r="DB41" s="5">
        <f t="shared" si="449"/>
        <v>0</v>
      </c>
      <c r="DC41" s="5">
        <f t="shared" si="449"/>
        <v>0</v>
      </c>
      <c r="DD41" s="5">
        <f t="shared" si="449"/>
        <v>0</v>
      </c>
      <c r="DE41" s="5">
        <f t="shared" si="449"/>
        <v>0</v>
      </c>
      <c r="DF41" s="5">
        <f t="shared" si="449"/>
        <v>0</v>
      </c>
      <c r="DG41" s="5">
        <f t="shared" si="449"/>
        <v>0</v>
      </c>
      <c r="DH41" s="5">
        <f t="shared" si="449"/>
        <v>0</v>
      </c>
      <c r="DI41" s="5">
        <f t="shared" si="449"/>
        <v>0</v>
      </c>
      <c r="DJ41" s="5">
        <f t="shared" si="449"/>
        <v>0</v>
      </c>
      <c r="DK41" s="5">
        <f t="shared" si="449"/>
        <v>0</v>
      </c>
      <c r="DL41" s="5">
        <f t="shared" si="449"/>
        <v>0</v>
      </c>
      <c r="DM41" s="5">
        <f t="shared" si="449"/>
        <v>0</v>
      </c>
      <c r="DN41" s="5">
        <f t="shared" si="449"/>
        <v>0</v>
      </c>
      <c r="DO41" s="5">
        <f t="shared" si="449"/>
        <v>0</v>
      </c>
      <c r="DP41" s="5">
        <f t="shared" si="449"/>
        <v>0</v>
      </c>
      <c r="DQ41" s="5">
        <f t="shared" si="449"/>
        <v>0</v>
      </c>
      <c r="DR41" s="596">
        <f t="shared" si="449"/>
        <v>0</v>
      </c>
      <c r="DS41" s="596">
        <f t="shared" ref="DS41:DT41" si="450">DS42+DS43+DS44+DS45</f>
        <v>0</v>
      </c>
      <c r="DT41" s="596">
        <f t="shared" si="450"/>
        <v>0</v>
      </c>
      <c r="DU41" s="5">
        <f t="shared" si="449"/>
        <v>0</v>
      </c>
      <c r="DV41" s="5">
        <f t="shared" si="449"/>
        <v>0</v>
      </c>
      <c r="DW41" s="5">
        <f t="shared" si="449"/>
        <v>0</v>
      </c>
      <c r="DX41" s="5">
        <f t="shared" si="449"/>
        <v>0</v>
      </c>
      <c r="DY41" s="5">
        <f t="shared" si="449"/>
        <v>0</v>
      </c>
      <c r="DZ41" s="5">
        <f t="shared" si="449"/>
        <v>0</v>
      </c>
      <c r="EA41" s="5">
        <f t="shared" ref="EA41:GL41" si="451">EA42+EA43+EA44+EA45</f>
        <v>0</v>
      </c>
      <c r="EB41" s="5">
        <f t="shared" si="451"/>
        <v>0</v>
      </c>
      <c r="EC41" s="5">
        <f t="shared" si="451"/>
        <v>0</v>
      </c>
      <c r="ED41" s="5">
        <f t="shared" si="451"/>
        <v>0</v>
      </c>
      <c r="EE41" s="5">
        <f t="shared" si="451"/>
        <v>0</v>
      </c>
      <c r="EF41" s="5">
        <f t="shared" si="451"/>
        <v>0</v>
      </c>
      <c r="EG41" s="5">
        <f t="shared" si="451"/>
        <v>0</v>
      </c>
      <c r="EH41" s="5">
        <f t="shared" si="451"/>
        <v>0</v>
      </c>
      <c r="EI41" s="5">
        <f t="shared" si="451"/>
        <v>0</v>
      </c>
      <c r="EJ41" s="5">
        <f t="shared" si="451"/>
        <v>0</v>
      </c>
      <c r="EK41" s="5">
        <f t="shared" si="451"/>
        <v>0</v>
      </c>
      <c r="EL41" s="5">
        <f t="shared" si="451"/>
        <v>0</v>
      </c>
      <c r="EM41" s="5">
        <f t="shared" si="451"/>
        <v>0</v>
      </c>
      <c r="EN41" s="5">
        <f t="shared" si="451"/>
        <v>0</v>
      </c>
      <c r="EO41" s="5">
        <f t="shared" si="451"/>
        <v>0</v>
      </c>
      <c r="EP41" s="5">
        <f t="shared" si="451"/>
        <v>0</v>
      </c>
      <c r="EQ41" s="5">
        <f t="shared" si="451"/>
        <v>0</v>
      </c>
      <c r="ER41" s="5">
        <f t="shared" si="451"/>
        <v>0</v>
      </c>
      <c r="ES41" s="5">
        <f t="shared" si="451"/>
        <v>0</v>
      </c>
      <c r="ET41" s="5">
        <f t="shared" si="451"/>
        <v>0</v>
      </c>
      <c r="EU41" s="5">
        <f t="shared" si="451"/>
        <v>0</v>
      </c>
      <c r="EV41" s="596">
        <f t="shared" si="451"/>
        <v>0</v>
      </c>
      <c r="EW41" s="596">
        <f t="shared" ref="EW41:EX41" si="452">EW42+EW43+EW44+EW45</f>
        <v>0</v>
      </c>
      <c r="EX41" s="596">
        <f t="shared" si="452"/>
        <v>0</v>
      </c>
      <c r="EY41" s="5">
        <f t="shared" si="451"/>
        <v>0</v>
      </c>
      <c r="EZ41" s="5">
        <f t="shared" si="451"/>
        <v>0</v>
      </c>
      <c r="FA41" s="5">
        <f t="shared" si="451"/>
        <v>0</v>
      </c>
      <c r="FB41" s="5">
        <f t="shared" si="451"/>
        <v>0</v>
      </c>
      <c r="FC41" s="5">
        <f t="shared" si="451"/>
        <v>0</v>
      </c>
      <c r="FD41" s="5">
        <f t="shared" si="451"/>
        <v>0</v>
      </c>
      <c r="FE41" s="5">
        <f t="shared" si="451"/>
        <v>0</v>
      </c>
      <c r="FF41" s="5">
        <f t="shared" si="451"/>
        <v>0</v>
      </c>
      <c r="FG41" s="5">
        <f t="shared" si="451"/>
        <v>0</v>
      </c>
      <c r="FH41" s="5">
        <f t="shared" si="451"/>
        <v>0</v>
      </c>
      <c r="FI41" s="5">
        <f t="shared" si="451"/>
        <v>0</v>
      </c>
      <c r="FJ41" s="5">
        <f t="shared" si="451"/>
        <v>0</v>
      </c>
      <c r="FK41" s="5">
        <f t="shared" si="451"/>
        <v>0</v>
      </c>
      <c r="FL41" s="5">
        <f t="shared" si="451"/>
        <v>0</v>
      </c>
      <c r="FM41" s="5">
        <f t="shared" si="451"/>
        <v>0</v>
      </c>
      <c r="FN41" s="5">
        <f t="shared" si="451"/>
        <v>0</v>
      </c>
      <c r="FO41" s="5">
        <f t="shared" si="451"/>
        <v>0</v>
      </c>
      <c r="FP41" s="5">
        <f t="shared" si="451"/>
        <v>0</v>
      </c>
      <c r="FQ41" s="5">
        <f t="shared" si="451"/>
        <v>0</v>
      </c>
      <c r="FR41" s="5">
        <f t="shared" si="451"/>
        <v>0</v>
      </c>
      <c r="FS41" s="5">
        <f t="shared" si="451"/>
        <v>0</v>
      </c>
      <c r="FT41" s="5">
        <f t="shared" si="451"/>
        <v>0</v>
      </c>
      <c r="FU41" s="5">
        <f t="shared" si="451"/>
        <v>0</v>
      </c>
      <c r="FV41" s="5">
        <f t="shared" si="451"/>
        <v>0</v>
      </c>
      <c r="FW41" s="5">
        <f t="shared" si="451"/>
        <v>0</v>
      </c>
      <c r="FX41" s="5">
        <f t="shared" si="451"/>
        <v>0</v>
      </c>
      <c r="FY41" s="5">
        <f t="shared" si="451"/>
        <v>0</v>
      </c>
      <c r="FZ41" s="5">
        <f t="shared" si="451"/>
        <v>0</v>
      </c>
      <c r="GA41" s="5">
        <f t="shared" si="451"/>
        <v>0</v>
      </c>
      <c r="GB41" s="5">
        <f t="shared" si="451"/>
        <v>0</v>
      </c>
      <c r="GC41" s="5">
        <f t="shared" si="451"/>
        <v>0</v>
      </c>
      <c r="GD41" s="5">
        <f t="shared" si="451"/>
        <v>0</v>
      </c>
      <c r="GE41" s="5">
        <f t="shared" si="451"/>
        <v>0</v>
      </c>
      <c r="GF41" s="5">
        <f t="shared" si="451"/>
        <v>0</v>
      </c>
      <c r="GG41" s="5">
        <f t="shared" si="451"/>
        <v>0</v>
      </c>
      <c r="GH41" s="5">
        <f t="shared" si="451"/>
        <v>0</v>
      </c>
      <c r="GI41" s="5">
        <f t="shared" si="451"/>
        <v>0</v>
      </c>
      <c r="GJ41" s="5">
        <f t="shared" si="451"/>
        <v>0</v>
      </c>
      <c r="GK41" s="5">
        <f t="shared" si="451"/>
        <v>0</v>
      </c>
      <c r="GL41" s="596">
        <f t="shared" si="451"/>
        <v>0</v>
      </c>
      <c r="GM41" s="596">
        <f t="shared" ref="GM41:GN41" si="453">GM42+GM43+GM44+GM45</f>
        <v>0</v>
      </c>
      <c r="GN41" s="596">
        <f t="shared" si="453"/>
        <v>0</v>
      </c>
      <c r="GO41" s="5">
        <f t="shared" ref="GO41:HA41" si="454">GO42+GO43+GO44+GO45</f>
        <v>0</v>
      </c>
      <c r="GP41" s="5">
        <f t="shared" si="454"/>
        <v>0</v>
      </c>
      <c r="GQ41" s="5">
        <f t="shared" si="454"/>
        <v>0</v>
      </c>
      <c r="GR41" s="5">
        <f t="shared" si="454"/>
        <v>0</v>
      </c>
      <c r="GS41" s="5">
        <f t="shared" si="454"/>
        <v>0</v>
      </c>
      <c r="GT41" s="5">
        <f t="shared" si="454"/>
        <v>0</v>
      </c>
      <c r="GU41" s="5">
        <f t="shared" si="454"/>
        <v>0</v>
      </c>
      <c r="GV41" s="5">
        <f t="shared" si="454"/>
        <v>0</v>
      </c>
      <c r="GW41" s="5">
        <f t="shared" si="454"/>
        <v>0</v>
      </c>
      <c r="GX41" s="5">
        <f t="shared" si="454"/>
        <v>0</v>
      </c>
      <c r="GY41" s="5">
        <f t="shared" ref="GY41" si="455">GY42+GY43+GY44+GY45</f>
        <v>0</v>
      </c>
      <c r="GZ41" s="5">
        <f t="shared" ref="GZ41" si="456">GZ42+GZ43+GZ44+GZ45</f>
        <v>0</v>
      </c>
      <c r="HA41" s="596">
        <f t="shared" si="454"/>
        <v>0</v>
      </c>
      <c r="HB41" s="596">
        <f t="shared" ref="HB41" si="457">HB42+HB43+HB44+HB45</f>
        <v>0</v>
      </c>
      <c r="HC41" s="635">
        <f t="shared" ref="HC41" si="458">HC42+HC43+HC44+HC45</f>
        <v>0</v>
      </c>
    </row>
    <row r="42" spans="1:211" x14ac:dyDescent="0.2">
      <c r="A42" s="120" t="s">
        <v>409</v>
      </c>
      <c r="B42" s="6"/>
      <c r="C42" s="6"/>
      <c r="D42" s="6"/>
      <c r="E42" s="6"/>
      <c r="F42" s="6"/>
      <c r="G42" s="6"/>
      <c r="H42" s="6"/>
      <c r="I42" s="6"/>
      <c r="J42" s="6"/>
      <c r="K42" s="6"/>
      <c r="L42" s="6"/>
      <c r="M42" s="6"/>
      <c r="N42" s="6"/>
      <c r="O42" s="6"/>
      <c r="P42" s="6"/>
      <c r="Q42" s="6"/>
      <c r="R42" s="6"/>
      <c r="S42" s="6"/>
      <c r="T42" s="6"/>
      <c r="U42" s="6"/>
      <c r="V42" s="6"/>
      <c r="W42" s="6"/>
      <c r="X42" s="6"/>
      <c r="Y42" s="6"/>
      <c r="Z42" s="6">
        <f>SUM([1]Önkormányzat!$AW$340)</f>
        <v>0</v>
      </c>
      <c r="AA42" s="6"/>
      <c r="AB42" s="6">
        <f t="shared" ref="AB42:AB48" si="459">SUM(Z42:AA42)</f>
        <v>0</v>
      </c>
      <c r="AC42" s="6"/>
      <c r="AD42" s="6"/>
      <c r="AE42" s="6">
        <f t="shared" ref="AE42:AE48" si="460">SUM(AC42:AD42)</f>
        <v>0</v>
      </c>
      <c r="AF42" s="6"/>
      <c r="AG42" s="6"/>
      <c r="AH42" s="6">
        <f t="shared" ref="AH42:AH48" si="461">SUM(AF42:AG42)</f>
        <v>0</v>
      </c>
      <c r="AI42" s="6"/>
      <c r="AJ42" s="6"/>
      <c r="AK42" s="6">
        <f t="shared" ref="AK42:AK48" si="462">SUM(AI42:AJ42)</f>
        <v>0</v>
      </c>
      <c r="AL42" s="6"/>
      <c r="AM42" s="6"/>
      <c r="AN42" s="6">
        <f t="shared" ref="AN42:AN48" si="463">SUM(AL42:AM42)</f>
        <v>0</v>
      </c>
      <c r="AO42" s="6"/>
      <c r="AP42" s="6"/>
      <c r="AQ42" s="6">
        <f t="shared" ref="AQ42:AQ48" si="464">SUM(AO42:AP42)</f>
        <v>0</v>
      </c>
      <c r="AR42" s="6"/>
      <c r="AS42" s="6"/>
      <c r="AT42" s="6">
        <f t="shared" ref="AT42:AT48" si="465">SUM(AR42:AS42)</f>
        <v>0</v>
      </c>
      <c r="AU42" s="6"/>
      <c r="AV42" s="6"/>
      <c r="AW42" s="6">
        <f t="shared" ref="AW42:AW48" si="466">SUM(AU42:AV42)</f>
        <v>0</v>
      </c>
      <c r="AX42" s="6"/>
      <c r="AY42" s="6"/>
      <c r="AZ42" s="6">
        <f t="shared" ref="AZ42:AZ48" si="467">SUM(AX42:AY42)</f>
        <v>0</v>
      </c>
      <c r="BA42" s="6"/>
      <c r="BB42" s="6"/>
      <c r="BC42" s="6">
        <f t="shared" ref="BC42:BC48" si="468">SUM(BA42:BB42)</f>
        <v>0</v>
      </c>
      <c r="BD42" s="6"/>
      <c r="BE42" s="6"/>
      <c r="BF42" s="6">
        <f t="shared" ref="BF42:BF48" si="469">SUM(BD42:BE42)</f>
        <v>0</v>
      </c>
      <c r="BG42" s="6"/>
      <c r="BH42" s="6"/>
      <c r="BI42" s="6">
        <f t="shared" ref="BI42:BI48" si="470">SUM(BG42:BH42)</f>
        <v>0</v>
      </c>
      <c r="BJ42" s="6"/>
      <c r="BK42" s="6"/>
      <c r="BL42" s="6">
        <f t="shared" ref="BL42:BL48" si="471">SUM(BJ42:BK42)</f>
        <v>0</v>
      </c>
      <c r="BM42" s="6"/>
      <c r="BN42" s="6"/>
      <c r="BO42" s="6">
        <f t="shared" ref="BO42:BO48" si="472">SUM(BM42:BN42)</f>
        <v>0</v>
      </c>
      <c r="BP42" s="6"/>
      <c r="BQ42" s="6"/>
      <c r="BR42" s="6">
        <f t="shared" ref="BR42:BR48" si="473">SUM(BP42:BQ42)</f>
        <v>0</v>
      </c>
      <c r="BS42" s="6"/>
      <c r="BT42" s="6"/>
      <c r="BU42" s="6">
        <f t="shared" ref="BU42:BU48" si="474">SUM(BS42:BT42)</f>
        <v>0</v>
      </c>
      <c r="BV42" s="6"/>
      <c r="BW42" s="6"/>
      <c r="BX42" s="6">
        <f t="shared" ref="BX42:BX48" si="475">SUM(BV42:BW42)</f>
        <v>0</v>
      </c>
      <c r="BY42" s="6"/>
      <c r="BZ42" s="6"/>
      <c r="CA42" s="6">
        <f t="shared" ref="CA42:CA48" si="476">SUM(BY42:BZ42)</f>
        <v>0</v>
      </c>
      <c r="CB42" s="6"/>
      <c r="CC42" s="6"/>
      <c r="CD42" s="6">
        <f t="shared" ref="CD42:CD48" si="477">SUM(CB42:CC42)</f>
        <v>0</v>
      </c>
      <c r="CE42" s="6"/>
      <c r="CF42" s="6"/>
      <c r="CG42" s="6">
        <f t="shared" ref="CG42:CG48" si="478">SUM(CE42:CF42)</f>
        <v>0</v>
      </c>
      <c r="CH42" s="6"/>
      <c r="CI42" s="6"/>
      <c r="CJ42" s="6">
        <f t="shared" ref="CJ42:CJ48" si="479">SUM(CH42:CI42)</f>
        <v>0</v>
      </c>
      <c r="CK42" s="6"/>
      <c r="CL42" s="6"/>
      <c r="CM42" s="6">
        <f t="shared" ref="CM42:CM48" si="480">SUM(CK42:CL42)</f>
        <v>0</v>
      </c>
      <c r="CN42" s="6"/>
      <c r="CO42" s="6"/>
      <c r="CP42" s="6">
        <f t="shared" ref="CP42:CP48" si="481">SUM(CN42:CO42)</f>
        <v>0</v>
      </c>
      <c r="CQ42" s="6"/>
      <c r="CR42" s="6"/>
      <c r="CS42" s="6">
        <f t="shared" ref="CS42:CS48" si="482">SUM(CQ42:CR42)</f>
        <v>0</v>
      </c>
      <c r="CT42" s="6"/>
      <c r="CU42" s="6"/>
      <c r="CV42" s="6">
        <f t="shared" ref="CV42:CV48" si="483">SUM(CT42:CU42)</f>
        <v>0</v>
      </c>
      <c r="CW42" s="6"/>
      <c r="CX42" s="6"/>
      <c r="CY42" s="6">
        <f t="shared" ref="CY42:CY48" si="484">SUM(CW42:CX42)</f>
        <v>0</v>
      </c>
      <c r="CZ42" s="6"/>
      <c r="DA42" s="6"/>
      <c r="DB42" s="6">
        <f t="shared" ref="DB42:DB48" si="485">SUM(CZ42:DA42)</f>
        <v>0</v>
      </c>
      <c r="DC42" s="6"/>
      <c r="DD42" s="6"/>
      <c r="DE42" s="6">
        <f t="shared" ref="DE42:DE48" si="486">SUM(DC42:DD42)</f>
        <v>0</v>
      </c>
      <c r="DF42" s="6"/>
      <c r="DG42" s="6"/>
      <c r="DH42" s="6">
        <f t="shared" ref="DH42:DH48" si="487">SUM(DF42:DG42)</f>
        <v>0</v>
      </c>
      <c r="DI42" s="6"/>
      <c r="DJ42" s="6"/>
      <c r="DK42" s="6">
        <f t="shared" ref="DK42:DK48" si="488">SUM(DI42:DJ42)</f>
        <v>0</v>
      </c>
      <c r="DL42" s="6"/>
      <c r="DM42" s="6"/>
      <c r="DN42" s="6">
        <f t="shared" ref="DN42:DN48" si="489">SUM(DL42:DM42)</f>
        <v>0</v>
      </c>
      <c r="DO42" s="6"/>
      <c r="DP42" s="6"/>
      <c r="DQ42" s="6">
        <f t="shared" ref="DQ42:DQ48" si="490">SUM(DO42:DP42)</f>
        <v>0</v>
      </c>
      <c r="DR42" s="595">
        <f t="shared" ref="DR42:DR48" si="491">SUM(B42+E42+H42+K42+N42+Q42+T42+W42+Z42+AC42+AF42+AI42+AL42+AO42+AR42+AU42+AX42+BA42+BD42+BG42+BJ42+BM42+BP42+BS42+BV42+BY42+CB42+CE42+CH42+CK42+CN42+CQ42+CT42+CW42+CZ42+DC42+DF42+DI42+DL42+DO42)</f>
        <v>0</v>
      </c>
      <c r="DS42" s="595">
        <f t="shared" ref="DS42:DS48" si="492">SUM(C42+F42+I42+L42+O42+R42+U42+X42+AA42+AD42+AG42+AJ42+AM42+AP42+AS42+AV42+AY42+BB42+BE42+BH42+BK42+BN42+BQ42+BT42+BW42+BZ42+CC42+CF42+CI42+CL42+CO42+CR42+CU42+CX42+DA42+DD42+DG42+DJ42+DM42+DP42)</f>
        <v>0</v>
      </c>
      <c r="DT42" s="595">
        <f t="shared" ref="DT42:DT48" si="493">SUM(D42+G42+J42+M42+P42+S42+V42+Y42+AB42+AE42+AH42+AK42+AN42+AQ42+AT42+AW42+AZ42+BC42+BF42+BI42+BL42+BO42+BR42+BU42+BX42+CA42+CD42+CG42+CJ42+CM42+CP42+CS42+CV42+CY42+DB42+DE42+DH42+DK42+DN42+DQ42)</f>
        <v>0</v>
      </c>
      <c r="DU42" s="6">
        <f>SUM([1]Hivatal!$E$317)</f>
        <v>0</v>
      </c>
      <c r="DV42" s="6"/>
      <c r="DW42" s="6">
        <f t="shared" ref="DW42:DW48" si="494">SUM(DU42:DV42)</f>
        <v>0</v>
      </c>
      <c r="DX42" s="6">
        <f>SUM([1]Hivatal!$J$317)</f>
        <v>0</v>
      </c>
      <c r="DY42" s="6"/>
      <c r="DZ42" s="6">
        <f t="shared" ref="DZ42:DZ48" si="495">SUM(DX42:DY42)</f>
        <v>0</v>
      </c>
      <c r="EA42" s="6">
        <f>SUM([1]Hivatal!$O$317)</f>
        <v>0</v>
      </c>
      <c r="EB42" s="6"/>
      <c r="EC42" s="6">
        <f t="shared" ref="EC42:EC48" si="496">SUM(EA42:EB42)</f>
        <v>0</v>
      </c>
      <c r="ED42" s="6">
        <f>SUM([1]Hivatal!$X$317)</f>
        <v>0</v>
      </c>
      <c r="EE42" s="6"/>
      <c r="EF42" s="6">
        <f t="shared" ref="EF42:EF48" si="497">SUM(ED42:EE42)</f>
        <v>0</v>
      </c>
      <c r="EG42" s="6">
        <f>SUM([1]Hivatal!$AB$317)</f>
        <v>0</v>
      </c>
      <c r="EH42" s="6"/>
      <c r="EI42" s="6">
        <f t="shared" ref="EI42:EI48" si="498">SUM(EG42:EH42)</f>
        <v>0</v>
      </c>
      <c r="EJ42" s="6"/>
      <c r="EK42" s="6"/>
      <c r="EL42" s="6">
        <f t="shared" ref="EL42:EL48" si="499">SUM(EJ42:EK42)</f>
        <v>0</v>
      </c>
      <c r="EM42" s="6"/>
      <c r="EN42" s="6"/>
      <c r="EO42" s="6">
        <f t="shared" ref="EO42:EO48" si="500">SUM(EM42:EN42)</f>
        <v>0</v>
      </c>
      <c r="EP42" s="6">
        <f>SUM([1]Hivatal!$AT$317)</f>
        <v>0</v>
      </c>
      <c r="EQ42" s="6"/>
      <c r="ER42" s="6">
        <f t="shared" ref="ER42:ER48" si="501">SUM(EP42:EQ42)</f>
        <v>0</v>
      </c>
      <c r="ES42" s="6"/>
      <c r="ET42" s="6"/>
      <c r="EU42" s="6">
        <f t="shared" ref="EU42:EU48" si="502">SUM(ES42:ET42)</f>
        <v>0</v>
      </c>
      <c r="EV42" s="595">
        <f t="shared" ref="EV42:EV48" si="503">SUM(DU42+DX42+EA42+ED42+EG42+EJ42+EM42+EP42+ES42)</f>
        <v>0</v>
      </c>
      <c r="EW42" s="595">
        <f t="shared" ref="EW42:EW48" si="504">SUM(DV42+DY42+EB42+EE42+EH42+EK42+EN42+EQ42+ET42)</f>
        <v>0</v>
      </c>
      <c r="EX42" s="595">
        <f t="shared" ref="EX42:EX48" si="505">SUM(DW42+DZ42+EC42+EF42+EI42+EL42+EO42+ER42+EU42)</f>
        <v>0</v>
      </c>
      <c r="EY42" s="6"/>
      <c r="EZ42" s="6"/>
      <c r="FA42" s="6">
        <f t="shared" ref="FA42:FA48" si="506">SUM(EY42:EZ42)</f>
        <v>0</v>
      </c>
      <c r="FB42" s="6"/>
      <c r="FC42" s="6"/>
      <c r="FD42" s="6">
        <f t="shared" ref="FD42:FD48" si="507">SUM(FB42:FC42)</f>
        <v>0</v>
      </c>
      <c r="FE42" s="6"/>
      <c r="FF42" s="6"/>
      <c r="FG42" s="6">
        <f t="shared" ref="FG42:FG48" si="508">SUM(FE42:FF42)</f>
        <v>0</v>
      </c>
      <c r="FH42" s="6"/>
      <c r="FI42" s="6"/>
      <c r="FJ42" s="6">
        <f t="shared" ref="FJ42:FJ48" si="509">SUM(FH42:FI42)</f>
        <v>0</v>
      </c>
      <c r="FK42" s="6"/>
      <c r="FL42" s="6"/>
      <c r="FM42" s="6">
        <f t="shared" ref="FM42:FM48" si="510">SUM(FK42:FL42)</f>
        <v>0</v>
      </c>
      <c r="FN42" s="6"/>
      <c r="FO42" s="6"/>
      <c r="FP42" s="6">
        <f t="shared" ref="FP42:FP48" si="511">SUM(FN42:FO42)</f>
        <v>0</v>
      </c>
      <c r="FQ42" s="6"/>
      <c r="FR42" s="6"/>
      <c r="FS42" s="6">
        <f t="shared" ref="FS42:FS48" si="512">SUM(FQ42:FR42)</f>
        <v>0</v>
      </c>
      <c r="FT42" s="6"/>
      <c r="FU42" s="6"/>
      <c r="FV42" s="6">
        <f t="shared" ref="FV42:FV48" si="513">SUM(FT42:FU42)</f>
        <v>0</v>
      </c>
      <c r="FW42" s="6"/>
      <c r="FX42" s="6"/>
      <c r="FY42" s="6">
        <f t="shared" ref="FY42:FY48" si="514">SUM(FW42:FX42)</f>
        <v>0</v>
      </c>
      <c r="FZ42" s="6"/>
      <c r="GA42" s="6"/>
      <c r="GB42" s="6">
        <f t="shared" ref="GB42:GB48" si="515">SUM(FZ42:GA42)</f>
        <v>0</v>
      </c>
      <c r="GC42" s="6"/>
      <c r="GD42" s="6"/>
      <c r="GE42" s="6">
        <f t="shared" ref="GE42:GE48" si="516">SUM(GC42:GD42)</f>
        <v>0</v>
      </c>
      <c r="GF42" s="6"/>
      <c r="GG42" s="6"/>
      <c r="GH42" s="6">
        <f t="shared" ref="GH42:GH48" si="517">SUM(GF42:GG42)</f>
        <v>0</v>
      </c>
      <c r="GI42" s="6"/>
      <c r="GJ42" s="6"/>
      <c r="GK42" s="6">
        <f t="shared" ref="GK42:GK48" si="518">SUM(GI42:GJ42)</f>
        <v>0</v>
      </c>
      <c r="GL42" s="595">
        <f t="shared" ref="GL42:GL48" si="519">SUM(EY42+FB42+FE42+FH42+FK42+FN42+FQ42+FT42+FW42+FZ42+GC42+GF42+GI42)</f>
        <v>0</v>
      </c>
      <c r="GM42" s="595">
        <f t="shared" ref="GM42:GM48" si="520">SUM(EZ42+FC42+FF42+FI42+FL42+FO42+FR42+FU42+FX42+GA42+GD42+GG42+GJ42)</f>
        <v>0</v>
      </c>
      <c r="GN42" s="595">
        <f t="shared" ref="GN42:GN48" si="521">SUM(FA42+FD42+FG42+FJ42+FM42+FP42+FS42+FV42+FY42+GB42+GE42+GH42+GK42)</f>
        <v>0</v>
      </c>
      <c r="GO42" s="7"/>
      <c r="GP42" s="7"/>
      <c r="GQ42" s="6">
        <f t="shared" ref="GQ42:GQ48" si="522">SUM(GO42:GP42)</f>
        <v>0</v>
      </c>
      <c r="GR42" s="7"/>
      <c r="GS42" s="7"/>
      <c r="GT42" s="6">
        <f t="shared" ref="GT42:GT48" si="523">SUM(GR42:GS42)</f>
        <v>0</v>
      </c>
      <c r="GU42" s="7"/>
      <c r="GV42" s="7"/>
      <c r="GW42" s="6">
        <f t="shared" ref="GW42:GW48" si="524">SUM(GU42:GV42)</f>
        <v>0</v>
      </c>
      <c r="GX42" s="10">
        <f t="shared" ref="GX42:GX48" si="525">GL42+GO42+GR42+GU42</f>
        <v>0</v>
      </c>
      <c r="GY42" s="10">
        <f t="shared" ref="GY42:GY48" si="526">GM42+GP42+GS42+GV42</f>
        <v>0</v>
      </c>
      <c r="GZ42" s="10">
        <f t="shared" ref="GZ42:GZ48" si="527">GN42+GQ42+GT42+GW42</f>
        <v>0</v>
      </c>
      <c r="HA42" s="596">
        <f t="shared" ref="HA42:HA48" si="528">DR42+EV42+GX42</f>
        <v>0</v>
      </c>
      <c r="HB42" s="596">
        <f t="shared" ref="HB42:HB48" si="529">DS42+EW42+GY42</f>
        <v>0</v>
      </c>
      <c r="HC42" s="635">
        <f t="shared" ref="HC42:HC48" si="530">DT42+EX42+GZ42</f>
        <v>0</v>
      </c>
    </row>
    <row r="43" spans="1:211" ht="25.5" x14ac:dyDescent="0.2">
      <c r="A43" s="120" t="s">
        <v>410</v>
      </c>
      <c r="B43" s="6"/>
      <c r="C43" s="6"/>
      <c r="D43" s="6"/>
      <c r="E43" s="6"/>
      <c r="F43" s="6"/>
      <c r="G43" s="6"/>
      <c r="H43" s="6"/>
      <c r="I43" s="6"/>
      <c r="J43" s="6"/>
      <c r="K43" s="6"/>
      <c r="L43" s="6"/>
      <c r="M43" s="6"/>
      <c r="N43" s="6"/>
      <c r="O43" s="6"/>
      <c r="P43" s="6"/>
      <c r="Q43" s="6"/>
      <c r="R43" s="6"/>
      <c r="S43" s="6"/>
      <c r="T43" s="6"/>
      <c r="U43" s="6"/>
      <c r="V43" s="6"/>
      <c r="W43" s="6"/>
      <c r="X43" s="6"/>
      <c r="Y43" s="6"/>
      <c r="Z43" s="6"/>
      <c r="AA43" s="6"/>
      <c r="AB43" s="6">
        <f t="shared" si="459"/>
        <v>0</v>
      </c>
      <c r="AC43" s="6"/>
      <c r="AD43" s="6"/>
      <c r="AE43" s="6">
        <f t="shared" si="460"/>
        <v>0</v>
      </c>
      <c r="AF43" s="6"/>
      <c r="AG43" s="6"/>
      <c r="AH43" s="6">
        <f t="shared" si="461"/>
        <v>0</v>
      </c>
      <c r="AI43" s="6"/>
      <c r="AJ43" s="6"/>
      <c r="AK43" s="6">
        <f t="shared" si="462"/>
        <v>0</v>
      </c>
      <c r="AL43" s="6"/>
      <c r="AM43" s="6"/>
      <c r="AN43" s="6">
        <f t="shared" si="463"/>
        <v>0</v>
      </c>
      <c r="AO43" s="6"/>
      <c r="AP43" s="6"/>
      <c r="AQ43" s="6">
        <f t="shared" si="464"/>
        <v>0</v>
      </c>
      <c r="AR43" s="6"/>
      <c r="AS43" s="6"/>
      <c r="AT43" s="6">
        <f t="shared" si="465"/>
        <v>0</v>
      </c>
      <c r="AU43" s="6"/>
      <c r="AV43" s="6"/>
      <c r="AW43" s="6">
        <f t="shared" si="466"/>
        <v>0</v>
      </c>
      <c r="AX43" s="6"/>
      <c r="AY43" s="6"/>
      <c r="AZ43" s="6">
        <f t="shared" si="467"/>
        <v>0</v>
      </c>
      <c r="BA43" s="6"/>
      <c r="BB43" s="6"/>
      <c r="BC43" s="6">
        <f t="shared" si="468"/>
        <v>0</v>
      </c>
      <c r="BD43" s="6"/>
      <c r="BE43" s="6"/>
      <c r="BF43" s="6">
        <f t="shared" si="469"/>
        <v>0</v>
      </c>
      <c r="BG43" s="6"/>
      <c r="BH43" s="6"/>
      <c r="BI43" s="6">
        <f t="shared" si="470"/>
        <v>0</v>
      </c>
      <c r="BJ43" s="6"/>
      <c r="BK43" s="6"/>
      <c r="BL43" s="6">
        <f t="shared" si="471"/>
        <v>0</v>
      </c>
      <c r="BM43" s="6"/>
      <c r="BN43" s="6"/>
      <c r="BO43" s="6">
        <f t="shared" si="472"/>
        <v>0</v>
      </c>
      <c r="BP43" s="6"/>
      <c r="BQ43" s="6"/>
      <c r="BR43" s="6">
        <f t="shared" si="473"/>
        <v>0</v>
      </c>
      <c r="BS43" s="6"/>
      <c r="BT43" s="6"/>
      <c r="BU43" s="6">
        <f t="shared" si="474"/>
        <v>0</v>
      </c>
      <c r="BV43" s="6"/>
      <c r="BW43" s="6"/>
      <c r="BX43" s="6">
        <f t="shared" si="475"/>
        <v>0</v>
      </c>
      <c r="BY43" s="6"/>
      <c r="BZ43" s="6"/>
      <c r="CA43" s="6">
        <f t="shared" si="476"/>
        <v>0</v>
      </c>
      <c r="CB43" s="6"/>
      <c r="CC43" s="6"/>
      <c r="CD43" s="6">
        <f t="shared" si="477"/>
        <v>0</v>
      </c>
      <c r="CE43" s="6"/>
      <c r="CF43" s="6"/>
      <c r="CG43" s="6">
        <f t="shared" si="478"/>
        <v>0</v>
      </c>
      <c r="CH43" s="6"/>
      <c r="CI43" s="6"/>
      <c r="CJ43" s="6">
        <f t="shared" si="479"/>
        <v>0</v>
      </c>
      <c r="CK43" s="6"/>
      <c r="CL43" s="6"/>
      <c r="CM43" s="6">
        <f t="shared" si="480"/>
        <v>0</v>
      </c>
      <c r="CN43" s="6"/>
      <c r="CO43" s="6"/>
      <c r="CP43" s="6">
        <f t="shared" si="481"/>
        <v>0</v>
      </c>
      <c r="CQ43" s="6"/>
      <c r="CR43" s="6"/>
      <c r="CS43" s="6">
        <f t="shared" si="482"/>
        <v>0</v>
      </c>
      <c r="CT43" s="6"/>
      <c r="CU43" s="6"/>
      <c r="CV43" s="6">
        <f t="shared" si="483"/>
        <v>0</v>
      </c>
      <c r="CW43" s="6"/>
      <c r="CX43" s="6"/>
      <c r="CY43" s="6">
        <f t="shared" si="484"/>
        <v>0</v>
      </c>
      <c r="CZ43" s="6"/>
      <c r="DA43" s="6"/>
      <c r="DB43" s="6">
        <f t="shared" si="485"/>
        <v>0</v>
      </c>
      <c r="DC43" s="6"/>
      <c r="DD43" s="6"/>
      <c r="DE43" s="6">
        <f t="shared" si="486"/>
        <v>0</v>
      </c>
      <c r="DF43" s="6"/>
      <c r="DG43" s="6"/>
      <c r="DH43" s="6">
        <f t="shared" si="487"/>
        <v>0</v>
      </c>
      <c r="DI43" s="6"/>
      <c r="DJ43" s="6"/>
      <c r="DK43" s="6">
        <f t="shared" si="488"/>
        <v>0</v>
      </c>
      <c r="DL43" s="6"/>
      <c r="DM43" s="6"/>
      <c r="DN43" s="6">
        <f t="shared" si="489"/>
        <v>0</v>
      </c>
      <c r="DO43" s="6"/>
      <c r="DP43" s="6"/>
      <c r="DQ43" s="6">
        <f t="shared" si="490"/>
        <v>0</v>
      </c>
      <c r="DR43" s="595">
        <f t="shared" si="491"/>
        <v>0</v>
      </c>
      <c r="DS43" s="595">
        <f t="shared" si="492"/>
        <v>0</v>
      </c>
      <c r="DT43" s="595">
        <f t="shared" si="493"/>
        <v>0</v>
      </c>
      <c r="DU43" s="6"/>
      <c r="DV43" s="6"/>
      <c r="DW43" s="6">
        <f t="shared" si="494"/>
        <v>0</v>
      </c>
      <c r="DX43" s="6"/>
      <c r="DY43" s="6"/>
      <c r="DZ43" s="6">
        <f t="shared" si="495"/>
        <v>0</v>
      </c>
      <c r="EA43" s="6"/>
      <c r="EB43" s="6"/>
      <c r="EC43" s="6">
        <f t="shared" si="496"/>
        <v>0</v>
      </c>
      <c r="ED43" s="6"/>
      <c r="EE43" s="6"/>
      <c r="EF43" s="6">
        <f t="shared" si="497"/>
        <v>0</v>
      </c>
      <c r="EG43" s="6"/>
      <c r="EH43" s="6"/>
      <c r="EI43" s="6">
        <f t="shared" si="498"/>
        <v>0</v>
      </c>
      <c r="EJ43" s="6"/>
      <c r="EK43" s="6"/>
      <c r="EL43" s="6">
        <f t="shared" si="499"/>
        <v>0</v>
      </c>
      <c r="EM43" s="6"/>
      <c r="EN43" s="6"/>
      <c r="EO43" s="6">
        <f t="shared" si="500"/>
        <v>0</v>
      </c>
      <c r="EP43" s="6"/>
      <c r="EQ43" s="6"/>
      <c r="ER43" s="6">
        <f t="shared" si="501"/>
        <v>0</v>
      </c>
      <c r="ES43" s="6"/>
      <c r="ET43" s="6"/>
      <c r="EU43" s="6">
        <f t="shared" si="502"/>
        <v>0</v>
      </c>
      <c r="EV43" s="595">
        <f t="shared" si="503"/>
        <v>0</v>
      </c>
      <c r="EW43" s="595">
        <f t="shared" si="504"/>
        <v>0</v>
      </c>
      <c r="EX43" s="595">
        <f t="shared" si="505"/>
        <v>0</v>
      </c>
      <c r="EY43" s="6"/>
      <c r="EZ43" s="6"/>
      <c r="FA43" s="6">
        <f t="shared" si="506"/>
        <v>0</v>
      </c>
      <c r="FB43" s="6"/>
      <c r="FC43" s="6"/>
      <c r="FD43" s="6">
        <f t="shared" si="507"/>
        <v>0</v>
      </c>
      <c r="FE43" s="6"/>
      <c r="FF43" s="6"/>
      <c r="FG43" s="6">
        <f t="shared" si="508"/>
        <v>0</v>
      </c>
      <c r="FH43" s="6"/>
      <c r="FI43" s="6"/>
      <c r="FJ43" s="6">
        <f t="shared" si="509"/>
        <v>0</v>
      </c>
      <c r="FK43" s="6"/>
      <c r="FL43" s="6"/>
      <c r="FM43" s="6">
        <f t="shared" si="510"/>
        <v>0</v>
      </c>
      <c r="FN43" s="6"/>
      <c r="FO43" s="6"/>
      <c r="FP43" s="6">
        <f t="shared" si="511"/>
        <v>0</v>
      </c>
      <c r="FQ43" s="6"/>
      <c r="FR43" s="6"/>
      <c r="FS43" s="6">
        <f t="shared" si="512"/>
        <v>0</v>
      </c>
      <c r="FT43" s="6"/>
      <c r="FU43" s="6"/>
      <c r="FV43" s="6">
        <f t="shared" si="513"/>
        <v>0</v>
      </c>
      <c r="FW43" s="6"/>
      <c r="FX43" s="6"/>
      <c r="FY43" s="6">
        <f t="shared" si="514"/>
        <v>0</v>
      </c>
      <c r="FZ43" s="6"/>
      <c r="GA43" s="6"/>
      <c r="GB43" s="6">
        <f t="shared" si="515"/>
        <v>0</v>
      </c>
      <c r="GC43" s="6"/>
      <c r="GD43" s="6"/>
      <c r="GE43" s="6">
        <f t="shared" si="516"/>
        <v>0</v>
      </c>
      <c r="GF43" s="6"/>
      <c r="GG43" s="6"/>
      <c r="GH43" s="6">
        <f t="shared" si="517"/>
        <v>0</v>
      </c>
      <c r="GI43" s="6"/>
      <c r="GJ43" s="6"/>
      <c r="GK43" s="6">
        <f t="shared" si="518"/>
        <v>0</v>
      </c>
      <c r="GL43" s="595">
        <f t="shared" si="519"/>
        <v>0</v>
      </c>
      <c r="GM43" s="595">
        <f t="shared" si="520"/>
        <v>0</v>
      </c>
      <c r="GN43" s="595">
        <f t="shared" si="521"/>
        <v>0</v>
      </c>
      <c r="GO43" s="7"/>
      <c r="GP43" s="7"/>
      <c r="GQ43" s="6">
        <f t="shared" si="522"/>
        <v>0</v>
      </c>
      <c r="GR43" s="7"/>
      <c r="GS43" s="7"/>
      <c r="GT43" s="6">
        <f t="shared" si="523"/>
        <v>0</v>
      </c>
      <c r="GU43" s="7"/>
      <c r="GV43" s="7"/>
      <c r="GW43" s="6">
        <f t="shared" si="524"/>
        <v>0</v>
      </c>
      <c r="GX43" s="10">
        <f t="shared" si="525"/>
        <v>0</v>
      </c>
      <c r="GY43" s="10">
        <f t="shared" si="526"/>
        <v>0</v>
      </c>
      <c r="GZ43" s="10">
        <f t="shared" si="527"/>
        <v>0</v>
      </c>
      <c r="HA43" s="596">
        <f t="shared" si="528"/>
        <v>0</v>
      </c>
      <c r="HB43" s="596">
        <f t="shared" si="529"/>
        <v>0</v>
      </c>
      <c r="HC43" s="635">
        <f t="shared" si="530"/>
        <v>0</v>
      </c>
    </row>
    <row r="44" spans="1:211" x14ac:dyDescent="0.2">
      <c r="A44" s="120" t="s">
        <v>411</v>
      </c>
      <c r="B44" s="6"/>
      <c r="C44" s="6"/>
      <c r="D44" s="6"/>
      <c r="E44" s="6"/>
      <c r="F44" s="6"/>
      <c r="G44" s="6"/>
      <c r="H44" s="6"/>
      <c r="I44" s="6"/>
      <c r="J44" s="6"/>
      <c r="K44" s="6"/>
      <c r="L44" s="6"/>
      <c r="M44" s="6"/>
      <c r="N44" s="6"/>
      <c r="O44" s="6"/>
      <c r="P44" s="6"/>
      <c r="Q44" s="6"/>
      <c r="R44" s="6"/>
      <c r="S44" s="6"/>
      <c r="T44" s="6"/>
      <c r="U44" s="6"/>
      <c r="V44" s="6"/>
      <c r="W44" s="6"/>
      <c r="X44" s="6"/>
      <c r="Y44" s="6"/>
      <c r="Z44" s="6"/>
      <c r="AA44" s="6"/>
      <c r="AB44" s="6">
        <f t="shared" si="459"/>
        <v>0</v>
      </c>
      <c r="AC44" s="6"/>
      <c r="AD44" s="6"/>
      <c r="AE44" s="6">
        <f t="shared" si="460"/>
        <v>0</v>
      </c>
      <c r="AF44" s="6"/>
      <c r="AG44" s="6"/>
      <c r="AH44" s="6">
        <f t="shared" si="461"/>
        <v>0</v>
      </c>
      <c r="AI44" s="6"/>
      <c r="AJ44" s="6"/>
      <c r="AK44" s="6">
        <f t="shared" si="462"/>
        <v>0</v>
      </c>
      <c r="AL44" s="6"/>
      <c r="AM44" s="6"/>
      <c r="AN44" s="6">
        <f t="shared" si="463"/>
        <v>0</v>
      </c>
      <c r="AO44" s="6"/>
      <c r="AP44" s="6"/>
      <c r="AQ44" s="6">
        <f t="shared" si="464"/>
        <v>0</v>
      </c>
      <c r="AR44" s="6"/>
      <c r="AS44" s="6"/>
      <c r="AT44" s="6">
        <f t="shared" si="465"/>
        <v>0</v>
      </c>
      <c r="AU44" s="6"/>
      <c r="AV44" s="6"/>
      <c r="AW44" s="6">
        <f t="shared" si="466"/>
        <v>0</v>
      </c>
      <c r="AX44" s="6"/>
      <c r="AY44" s="6"/>
      <c r="AZ44" s="6">
        <f t="shared" si="467"/>
        <v>0</v>
      </c>
      <c r="BA44" s="6"/>
      <c r="BB44" s="6"/>
      <c r="BC44" s="6">
        <f t="shared" si="468"/>
        <v>0</v>
      </c>
      <c r="BD44" s="6"/>
      <c r="BE44" s="6"/>
      <c r="BF44" s="6">
        <f t="shared" si="469"/>
        <v>0</v>
      </c>
      <c r="BG44" s="6"/>
      <c r="BH44" s="6"/>
      <c r="BI44" s="6">
        <f t="shared" si="470"/>
        <v>0</v>
      </c>
      <c r="BJ44" s="6"/>
      <c r="BK44" s="6"/>
      <c r="BL44" s="6">
        <f t="shared" si="471"/>
        <v>0</v>
      </c>
      <c r="BM44" s="6"/>
      <c r="BN44" s="6"/>
      <c r="BO44" s="6">
        <f t="shared" si="472"/>
        <v>0</v>
      </c>
      <c r="BP44" s="6"/>
      <c r="BQ44" s="6"/>
      <c r="BR44" s="6">
        <f t="shared" si="473"/>
        <v>0</v>
      </c>
      <c r="BS44" s="6"/>
      <c r="BT44" s="6"/>
      <c r="BU44" s="6">
        <f t="shared" si="474"/>
        <v>0</v>
      </c>
      <c r="BV44" s="6"/>
      <c r="BW44" s="6"/>
      <c r="BX44" s="6">
        <f t="shared" si="475"/>
        <v>0</v>
      </c>
      <c r="BY44" s="6"/>
      <c r="BZ44" s="6"/>
      <c r="CA44" s="6">
        <f t="shared" si="476"/>
        <v>0</v>
      </c>
      <c r="CB44" s="6"/>
      <c r="CC44" s="6"/>
      <c r="CD44" s="6">
        <f t="shared" si="477"/>
        <v>0</v>
      </c>
      <c r="CE44" s="6"/>
      <c r="CF44" s="6"/>
      <c r="CG44" s="6">
        <f t="shared" si="478"/>
        <v>0</v>
      </c>
      <c r="CH44" s="6"/>
      <c r="CI44" s="6"/>
      <c r="CJ44" s="6">
        <f t="shared" si="479"/>
        <v>0</v>
      </c>
      <c r="CK44" s="6"/>
      <c r="CL44" s="6"/>
      <c r="CM44" s="6">
        <f t="shared" si="480"/>
        <v>0</v>
      </c>
      <c r="CN44" s="6"/>
      <c r="CO44" s="6"/>
      <c r="CP44" s="6">
        <f t="shared" si="481"/>
        <v>0</v>
      </c>
      <c r="CQ44" s="6"/>
      <c r="CR44" s="6"/>
      <c r="CS44" s="6">
        <f t="shared" si="482"/>
        <v>0</v>
      </c>
      <c r="CT44" s="6"/>
      <c r="CU44" s="6"/>
      <c r="CV44" s="6">
        <f t="shared" si="483"/>
        <v>0</v>
      </c>
      <c r="CW44" s="6"/>
      <c r="CX44" s="6"/>
      <c r="CY44" s="6">
        <f t="shared" si="484"/>
        <v>0</v>
      </c>
      <c r="CZ44" s="6"/>
      <c r="DA44" s="6"/>
      <c r="DB44" s="6">
        <f t="shared" si="485"/>
        <v>0</v>
      </c>
      <c r="DC44" s="6"/>
      <c r="DD44" s="6"/>
      <c r="DE44" s="6">
        <f t="shared" si="486"/>
        <v>0</v>
      </c>
      <c r="DF44" s="6"/>
      <c r="DG44" s="6"/>
      <c r="DH44" s="6">
        <f t="shared" si="487"/>
        <v>0</v>
      </c>
      <c r="DI44" s="6"/>
      <c r="DJ44" s="6"/>
      <c r="DK44" s="6">
        <f t="shared" si="488"/>
        <v>0</v>
      </c>
      <c r="DL44" s="6"/>
      <c r="DM44" s="6"/>
      <c r="DN44" s="6">
        <f t="shared" si="489"/>
        <v>0</v>
      </c>
      <c r="DO44" s="6"/>
      <c r="DP44" s="6"/>
      <c r="DQ44" s="6">
        <f t="shared" si="490"/>
        <v>0</v>
      </c>
      <c r="DR44" s="595">
        <f t="shared" si="491"/>
        <v>0</v>
      </c>
      <c r="DS44" s="595">
        <f t="shared" si="492"/>
        <v>0</v>
      </c>
      <c r="DT44" s="595">
        <f t="shared" si="493"/>
        <v>0</v>
      </c>
      <c r="DU44" s="6"/>
      <c r="DV44" s="6"/>
      <c r="DW44" s="6">
        <f t="shared" si="494"/>
        <v>0</v>
      </c>
      <c r="DX44" s="6"/>
      <c r="DY44" s="6"/>
      <c r="DZ44" s="6">
        <f t="shared" si="495"/>
        <v>0</v>
      </c>
      <c r="EA44" s="6"/>
      <c r="EB44" s="6"/>
      <c r="EC44" s="6">
        <f t="shared" si="496"/>
        <v>0</v>
      </c>
      <c r="ED44" s="6"/>
      <c r="EE44" s="6"/>
      <c r="EF44" s="6">
        <f t="shared" si="497"/>
        <v>0</v>
      </c>
      <c r="EG44" s="6"/>
      <c r="EH44" s="6"/>
      <c r="EI44" s="6">
        <f t="shared" si="498"/>
        <v>0</v>
      </c>
      <c r="EJ44" s="6"/>
      <c r="EK44" s="6"/>
      <c r="EL44" s="6">
        <f t="shared" si="499"/>
        <v>0</v>
      </c>
      <c r="EM44" s="6"/>
      <c r="EN44" s="6"/>
      <c r="EO44" s="6">
        <f t="shared" si="500"/>
        <v>0</v>
      </c>
      <c r="EP44" s="6"/>
      <c r="EQ44" s="6"/>
      <c r="ER44" s="6">
        <f t="shared" si="501"/>
        <v>0</v>
      </c>
      <c r="ES44" s="6"/>
      <c r="ET44" s="6"/>
      <c r="EU44" s="6">
        <f t="shared" si="502"/>
        <v>0</v>
      </c>
      <c r="EV44" s="595">
        <f t="shared" si="503"/>
        <v>0</v>
      </c>
      <c r="EW44" s="595">
        <f t="shared" si="504"/>
        <v>0</v>
      </c>
      <c r="EX44" s="595">
        <f t="shared" si="505"/>
        <v>0</v>
      </c>
      <c r="EY44" s="6"/>
      <c r="EZ44" s="6"/>
      <c r="FA44" s="6">
        <f t="shared" si="506"/>
        <v>0</v>
      </c>
      <c r="FB44" s="6"/>
      <c r="FC44" s="6"/>
      <c r="FD44" s="6">
        <f t="shared" si="507"/>
        <v>0</v>
      </c>
      <c r="FE44" s="6"/>
      <c r="FF44" s="6"/>
      <c r="FG44" s="6">
        <f t="shared" si="508"/>
        <v>0</v>
      </c>
      <c r="FH44" s="6"/>
      <c r="FI44" s="6"/>
      <c r="FJ44" s="6">
        <f t="shared" si="509"/>
        <v>0</v>
      </c>
      <c r="FK44" s="6"/>
      <c r="FL44" s="6"/>
      <c r="FM44" s="6">
        <f t="shared" si="510"/>
        <v>0</v>
      </c>
      <c r="FN44" s="6"/>
      <c r="FO44" s="6"/>
      <c r="FP44" s="6">
        <f t="shared" si="511"/>
        <v>0</v>
      </c>
      <c r="FQ44" s="6"/>
      <c r="FR44" s="6"/>
      <c r="FS44" s="6">
        <f t="shared" si="512"/>
        <v>0</v>
      </c>
      <c r="FT44" s="6"/>
      <c r="FU44" s="6"/>
      <c r="FV44" s="6">
        <f t="shared" si="513"/>
        <v>0</v>
      </c>
      <c r="FW44" s="6"/>
      <c r="FX44" s="6"/>
      <c r="FY44" s="6">
        <f t="shared" si="514"/>
        <v>0</v>
      </c>
      <c r="FZ44" s="6"/>
      <c r="GA44" s="6"/>
      <c r="GB44" s="6">
        <f t="shared" si="515"/>
        <v>0</v>
      </c>
      <c r="GC44" s="6"/>
      <c r="GD44" s="6"/>
      <c r="GE44" s="6">
        <f t="shared" si="516"/>
        <v>0</v>
      </c>
      <c r="GF44" s="6"/>
      <c r="GG44" s="6"/>
      <c r="GH44" s="6">
        <f t="shared" si="517"/>
        <v>0</v>
      </c>
      <c r="GI44" s="6"/>
      <c r="GJ44" s="6"/>
      <c r="GK44" s="6">
        <f t="shared" si="518"/>
        <v>0</v>
      </c>
      <c r="GL44" s="595">
        <f t="shared" si="519"/>
        <v>0</v>
      </c>
      <c r="GM44" s="595">
        <f t="shared" si="520"/>
        <v>0</v>
      </c>
      <c r="GN44" s="595">
        <f t="shared" si="521"/>
        <v>0</v>
      </c>
      <c r="GO44" s="7"/>
      <c r="GP44" s="7"/>
      <c r="GQ44" s="6">
        <f t="shared" si="522"/>
        <v>0</v>
      </c>
      <c r="GR44" s="7"/>
      <c r="GS44" s="7"/>
      <c r="GT44" s="6">
        <f t="shared" si="523"/>
        <v>0</v>
      </c>
      <c r="GU44" s="7"/>
      <c r="GV44" s="7"/>
      <c r="GW44" s="6">
        <f t="shared" si="524"/>
        <v>0</v>
      </c>
      <c r="GX44" s="10">
        <f t="shared" si="525"/>
        <v>0</v>
      </c>
      <c r="GY44" s="10">
        <f t="shared" si="526"/>
        <v>0</v>
      </c>
      <c r="GZ44" s="10">
        <f t="shared" si="527"/>
        <v>0</v>
      </c>
      <c r="HA44" s="596">
        <f t="shared" si="528"/>
        <v>0</v>
      </c>
      <c r="HB44" s="596">
        <f t="shared" si="529"/>
        <v>0</v>
      </c>
      <c r="HC44" s="635">
        <f t="shared" si="530"/>
        <v>0</v>
      </c>
    </row>
    <row r="45" spans="1:211" x14ac:dyDescent="0.2">
      <c r="A45" s="120" t="s">
        <v>412</v>
      </c>
      <c r="B45" s="6"/>
      <c r="C45" s="6"/>
      <c r="D45" s="6"/>
      <c r="E45" s="6"/>
      <c r="F45" s="6"/>
      <c r="G45" s="6"/>
      <c r="H45" s="6"/>
      <c r="I45" s="6"/>
      <c r="J45" s="6"/>
      <c r="K45" s="6"/>
      <c r="L45" s="6"/>
      <c r="M45" s="6"/>
      <c r="N45" s="6"/>
      <c r="O45" s="6"/>
      <c r="P45" s="6"/>
      <c r="Q45" s="6"/>
      <c r="R45" s="6"/>
      <c r="S45" s="6"/>
      <c r="T45" s="6"/>
      <c r="U45" s="6"/>
      <c r="V45" s="6"/>
      <c r="W45" s="6"/>
      <c r="X45" s="6"/>
      <c r="Y45" s="6"/>
      <c r="Z45" s="6">
        <f>SUM([1]Önkormányzat!$AW$346)</f>
        <v>0</v>
      </c>
      <c r="AA45" s="6"/>
      <c r="AB45" s="6">
        <f t="shared" si="459"/>
        <v>0</v>
      </c>
      <c r="AC45" s="6"/>
      <c r="AD45" s="6"/>
      <c r="AE45" s="6">
        <f t="shared" si="460"/>
        <v>0</v>
      </c>
      <c r="AF45" s="6"/>
      <c r="AG45" s="6"/>
      <c r="AH45" s="6">
        <f t="shared" si="461"/>
        <v>0</v>
      </c>
      <c r="AI45" s="6"/>
      <c r="AJ45" s="6"/>
      <c r="AK45" s="6">
        <f t="shared" si="462"/>
        <v>0</v>
      </c>
      <c r="AL45" s="6"/>
      <c r="AM45" s="6"/>
      <c r="AN45" s="6">
        <f t="shared" si="463"/>
        <v>0</v>
      </c>
      <c r="AO45" s="6"/>
      <c r="AP45" s="6"/>
      <c r="AQ45" s="6">
        <f t="shared" si="464"/>
        <v>0</v>
      </c>
      <c r="AR45" s="6"/>
      <c r="AS45" s="6"/>
      <c r="AT45" s="6">
        <f t="shared" si="465"/>
        <v>0</v>
      </c>
      <c r="AU45" s="6"/>
      <c r="AV45" s="6"/>
      <c r="AW45" s="6">
        <f t="shared" si="466"/>
        <v>0</v>
      </c>
      <c r="AX45" s="6"/>
      <c r="AY45" s="6"/>
      <c r="AZ45" s="6">
        <f t="shared" si="467"/>
        <v>0</v>
      </c>
      <c r="BA45" s="6"/>
      <c r="BB45" s="6"/>
      <c r="BC45" s="6">
        <f t="shared" si="468"/>
        <v>0</v>
      </c>
      <c r="BD45" s="6"/>
      <c r="BE45" s="6"/>
      <c r="BF45" s="6">
        <f t="shared" si="469"/>
        <v>0</v>
      </c>
      <c r="BG45" s="6"/>
      <c r="BH45" s="6"/>
      <c r="BI45" s="6">
        <f t="shared" si="470"/>
        <v>0</v>
      </c>
      <c r="BJ45" s="6"/>
      <c r="BK45" s="6"/>
      <c r="BL45" s="6">
        <f t="shared" si="471"/>
        <v>0</v>
      </c>
      <c r="BM45" s="6"/>
      <c r="BN45" s="6"/>
      <c r="BO45" s="6">
        <f t="shared" si="472"/>
        <v>0</v>
      </c>
      <c r="BP45" s="6"/>
      <c r="BQ45" s="6"/>
      <c r="BR45" s="6">
        <f t="shared" si="473"/>
        <v>0</v>
      </c>
      <c r="BS45" s="6"/>
      <c r="BT45" s="6"/>
      <c r="BU45" s="6">
        <f t="shared" si="474"/>
        <v>0</v>
      </c>
      <c r="BV45" s="6"/>
      <c r="BW45" s="6"/>
      <c r="BX45" s="6">
        <f t="shared" si="475"/>
        <v>0</v>
      </c>
      <c r="BY45" s="6"/>
      <c r="BZ45" s="6"/>
      <c r="CA45" s="6">
        <f t="shared" si="476"/>
        <v>0</v>
      </c>
      <c r="CB45" s="6"/>
      <c r="CC45" s="6"/>
      <c r="CD45" s="6">
        <f t="shared" si="477"/>
        <v>0</v>
      </c>
      <c r="CE45" s="6"/>
      <c r="CF45" s="6"/>
      <c r="CG45" s="6">
        <f t="shared" si="478"/>
        <v>0</v>
      </c>
      <c r="CH45" s="6"/>
      <c r="CI45" s="6"/>
      <c r="CJ45" s="6">
        <f t="shared" si="479"/>
        <v>0</v>
      </c>
      <c r="CK45" s="6"/>
      <c r="CL45" s="6"/>
      <c r="CM45" s="6">
        <f t="shared" si="480"/>
        <v>0</v>
      </c>
      <c r="CN45" s="6"/>
      <c r="CO45" s="6"/>
      <c r="CP45" s="6">
        <f t="shared" si="481"/>
        <v>0</v>
      </c>
      <c r="CQ45" s="6"/>
      <c r="CR45" s="6"/>
      <c r="CS45" s="6">
        <f t="shared" si="482"/>
        <v>0</v>
      </c>
      <c r="CT45" s="6"/>
      <c r="CU45" s="6"/>
      <c r="CV45" s="6">
        <f t="shared" si="483"/>
        <v>0</v>
      </c>
      <c r="CW45" s="6"/>
      <c r="CX45" s="6"/>
      <c r="CY45" s="6">
        <f t="shared" si="484"/>
        <v>0</v>
      </c>
      <c r="CZ45" s="6"/>
      <c r="DA45" s="6"/>
      <c r="DB45" s="6">
        <f t="shared" si="485"/>
        <v>0</v>
      </c>
      <c r="DC45" s="6"/>
      <c r="DD45" s="6"/>
      <c r="DE45" s="6">
        <f t="shared" si="486"/>
        <v>0</v>
      </c>
      <c r="DF45" s="6"/>
      <c r="DG45" s="6"/>
      <c r="DH45" s="6">
        <f t="shared" si="487"/>
        <v>0</v>
      </c>
      <c r="DI45" s="6"/>
      <c r="DJ45" s="6"/>
      <c r="DK45" s="6">
        <f t="shared" si="488"/>
        <v>0</v>
      </c>
      <c r="DL45" s="6"/>
      <c r="DM45" s="6"/>
      <c r="DN45" s="6">
        <f t="shared" si="489"/>
        <v>0</v>
      </c>
      <c r="DO45" s="6"/>
      <c r="DP45" s="6"/>
      <c r="DQ45" s="6">
        <f t="shared" si="490"/>
        <v>0</v>
      </c>
      <c r="DR45" s="595">
        <f t="shared" si="491"/>
        <v>0</v>
      </c>
      <c r="DS45" s="595">
        <f t="shared" si="492"/>
        <v>0</v>
      </c>
      <c r="DT45" s="595">
        <f t="shared" si="493"/>
        <v>0</v>
      </c>
      <c r="DU45" s="6">
        <f>SUM([1]Hivatal!$E$322)</f>
        <v>0</v>
      </c>
      <c r="DV45" s="6"/>
      <c r="DW45" s="6">
        <f t="shared" si="494"/>
        <v>0</v>
      </c>
      <c r="DX45" s="6">
        <f>SUM([1]Hivatal!$J$322)</f>
        <v>0</v>
      </c>
      <c r="DY45" s="6"/>
      <c r="DZ45" s="6">
        <f t="shared" si="495"/>
        <v>0</v>
      </c>
      <c r="EA45" s="6">
        <f>SUM([1]Hivatal!$O$322)</f>
        <v>0</v>
      </c>
      <c r="EB45" s="6"/>
      <c r="EC45" s="6">
        <f t="shared" si="496"/>
        <v>0</v>
      </c>
      <c r="ED45" s="6">
        <f>SUM([1]Hivatal!$X$322)</f>
        <v>0</v>
      </c>
      <c r="EE45" s="6"/>
      <c r="EF45" s="6">
        <f t="shared" si="497"/>
        <v>0</v>
      </c>
      <c r="EG45" s="6">
        <f>SUM([1]Hivatal!$AB$322)</f>
        <v>0</v>
      </c>
      <c r="EH45" s="6"/>
      <c r="EI45" s="6">
        <f t="shared" si="498"/>
        <v>0</v>
      </c>
      <c r="EJ45" s="6"/>
      <c r="EK45" s="6"/>
      <c r="EL45" s="6">
        <f t="shared" si="499"/>
        <v>0</v>
      </c>
      <c r="EM45" s="6"/>
      <c r="EN45" s="6"/>
      <c r="EO45" s="6">
        <f t="shared" si="500"/>
        <v>0</v>
      </c>
      <c r="EP45" s="6">
        <f>SUM([1]Hivatal!$AT$322)</f>
        <v>0</v>
      </c>
      <c r="EQ45" s="6"/>
      <c r="ER45" s="6">
        <f t="shared" si="501"/>
        <v>0</v>
      </c>
      <c r="ES45" s="6"/>
      <c r="ET45" s="6"/>
      <c r="EU45" s="6">
        <f t="shared" si="502"/>
        <v>0</v>
      </c>
      <c r="EV45" s="595">
        <f t="shared" si="503"/>
        <v>0</v>
      </c>
      <c r="EW45" s="595">
        <f t="shared" si="504"/>
        <v>0</v>
      </c>
      <c r="EX45" s="595">
        <f t="shared" si="505"/>
        <v>0</v>
      </c>
      <c r="EY45" s="6"/>
      <c r="EZ45" s="6"/>
      <c r="FA45" s="6">
        <f t="shared" si="506"/>
        <v>0</v>
      </c>
      <c r="FB45" s="6"/>
      <c r="FC45" s="6"/>
      <c r="FD45" s="6">
        <f t="shared" si="507"/>
        <v>0</v>
      </c>
      <c r="FE45" s="6"/>
      <c r="FF45" s="6"/>
      <c r="FG45" s="6">
        <f t="shared" si="508"/>
        <v>0</v>
      </c>
      <c r="FH45" s="6"/>
      <c r="FI45" s="6"/>
      <c r="FJ45" s="6">
        <f t="shared" si="509"/>
        <v>0</v>
      </c>
      <c r="FK45" s="6"/>
      <c r="FL45" s="6"/>
      <c r="FM45" s="6">
        <f t="shared" si="510"/>
        <v>0</v>
      </c>
      <c r="FN45" s="6"/>
      <c r="FO45" s="6"/>
      <c r="FP45" s="6">
        <f t="shared" si="511"/>
        <v>0</v>
      </c>
      <c r="FQ45" s="6"/>
      <c r="FR45" s="6"/>
      <c r="FS45" s="6">
        <f t="shared" si="512"/>
        <v>0</v>
      </c>
      <c r="FT45" s="6"/>
      <c r="FU45" s="6"/>
      <c r="FV45" s="6">
        <f t="shared" si="513"/>
        <v>0</v>
      </c>
      <c r="FW45" s="6"/>
      <c r="FX45" s="6"/>
      <c r="FY45" s="6">
        <f t="shared" si="514"/>
        <v>0</v>
      </c>
      <c r="FZ45" s="6"/>
      <c r="GA45" s="6"/>
      <c r="GB45" s="6">
        <f t="shared" si="515"/>
        <v>0</v>
      </c>
      <c r="GC45" s="6"/>
      <c r="GD45" s="6"/>
      <c r="GE45" s="6">
        <f t="shared" si="516"/>
        <v>0</v>
      </c>
      <c r="GF45" s="6"/>
      <c r="GG45" s="6"/>
      <c r="GH45" s="6">
        <f t="shared" si="517"/>
        <v>0</v>
      </c>
      <c r="GI45" s="6"/>
      <c r="GJ45" s="6"/>
      <c r="GK45" s="6">
        <f t="shared" si="518"/>
        <v>0</v>
      </c>
      <c r="GL45" s="595">
        <f t="shared" si="519"/>
        <v>0</v>
      </c>
      <c r="GM45" s="595">
        <f t="shared" si="520"/>
        <v>0</v>
      </c>
      <c r="GN45" s="595">
        <f t="shared" si="521"/>
        <v>0</v>
      </c>
      <c r="GO45" s="7"/>
      <c r="GP45" s="7"/>
      <c r="GQ45" s="6">
        <f t="shared" si="522"/>
        <v>0</v>
      </c>
      <c r="GR45" s="7"/>
      <c r="GS45" s="7"/>
      <c r="GT45" s="6">
        <f t="shared" si="523"/>
        <v>0</v>
      </c>
      <c r="GU45" s="7"/>
      <c r="GV45" s="7"/>
      <c r="GW45" s="6">
        <f t="shared" si="524"/>
        <v>0</v>
      </c>
      <c r="GX45" s="10">
        <f t="shared" si="525"/>
        <v>0</v>
      </c>
      <c r="GY45" s="10">
        <f t="shared" si="526"/>
        <v>0</v>
      </c>
      <c r="GZ45" s="10">
        <f t="shared" si="527"/>
        <v>0</v>
      </c>
      <c r="HA45" s="596">
        <f t="shared" si="528"/>
        <v>0</v>
      </c>
      <c r="HB45" s="596">
        <f t="shared" si="529"/>
        <v>0</v>
      </c>
      <c r="HC45" s="635">
        <f t="shared" si="530"/>
        <v>0</v>
      </c>
    </row>
    <row r="46" spans="1:211" x14ac:dyDescent="0.2">
      <c r="A46" s="120" t="s">
        <v>413</v>
      </c>
      <c r="B46" s="6"/>
      <c r="C46" s="6"/>
      <c r="D46" s="6"/>
      <c r="E46" s="6"/>
      <c r="F46" s="6"/>
      <c r="G46" s="6"/>
      <c r="H46" s="6"/>
      <c r="I46" s="6"/>
      <c r="J46" s="6"/>
      <c r="K46" s="6"/>
      <c r="L46" s="6"/>
      <c r="M46" s="6"/>
      <c r="N46" s="6"/>
      <c r="O46" s="6"/>
      <c r="P46" s="6"/>
      <c r="Q46" s="6"/>
      <c r="R46" s="6"/>
      <c r="S46" s="6"/>
      <c r="T46" s="6"/>
      <c r="U46" s="6"/>
      <c r="V46" s="6"/>
      <c r="W46" s="6"/>
      <c r="X46" s="6"/>
      <c r="Y46" s="6"/>
      <c r="Z46" s="6">
        <f>SUM([1]Önkormányzat!$AW$368)</f>
        <v>0</v>
      </c>
      <c r="AA46" s="6"/>
      <c r="AB46" s="6">
        <f t="shared" si="459"/>
        <v>0</v>
      </c>
      <c r="AC46" s="6"/>
      <c r="AD46" s="6"/>
      <c r="AE46" s="6">
        <f t="shared" si="460"/>
        <v>0</v>
      </c>
      <c r="AF46" s="6"/>
      <c r="AG46" s="6"/>
      <c r="AH46" s="6">
        <f t="shared" si="461"/>
        <v>0</v>
      </c>
      <c r="AI46" s="6"/>
      <c r="AJ46" s="6"/>
      <c r="AK46" s="6">
        <f t="shared" si="462"/>
        <v>0</v>
      </c>
      <c r="AL46" s="6"/>
      <c r="AM46" s="6"/>
      <c r="AN46" s="6">
        <f t="shared" si="463"/>
        <v>0</v>
      </c>
      <c r="AO46" s="6"/>
      <c r="AP46" s="6"/>
      <c r="AQ46" s="6">
        <f t="shared" si="464"/>
        <v>0</v>
      </c>
      <c r="AR46" s="6"/>
      <c r="AS46" s="6"/>
      <c r="AT46" s="6">
        <f t="shared" si="465"/>
        <v>0</v>
      </c>
      <c r="AU46" s="6"/>
      <c r="AV46" s="6"/>
      <c r="AW46" s="6">
        <f t="shared" si="466"/>
        <v>0</v>
      </c>
      <c r="AX46" s="6"/>
      <c r="AY46" s="6"/>
      <c r="AZ46" s="6">
        <f t="shared" si="467"/>
        <v>0</v>
      </c>
      <c r="BA46" s="6"/>
      <c r="BB46" s="6"/>
      <c r="BC46" s="6">
        <f t="shared" si="468"/>
        <v>0</v>
      </c>
      <c r="BD46" s="6"/>
      <c r="BE46" s="6"/>
      <c r="BF46" s="6">
        <f t="shared" si="469"/>
        <v>0</v>
      </c>
      <c r="BG46" s="6"/>
      <c r="BH46" s="6"/>
      <c r="BI46" s="6">
        <f t="shared" si="470"/>
        <v>0</v>
      </c>
      <c r="BJ46" s="6"/>
      <c r="BK46" s="6"/>
      <c r="BL46" s="6">
        <f t="shared" si="471"/>
        <v>0</v>
      </c>
      <c r="BM46" s="6"/>
      <c r="BN46" s="6"/>
      <c r="BO46" s="6">
        <f t="shared" si="472"/>
        <v>0</v>
      </c>
      <c r="BP46" s="6"/>
      <c r="BQ46" s="6"/>
      <c r="BR46" s="6">
        <f t="shared" si="473"/>
        <v>0</v>
      </c>
      <c r="BS46" s="6"/>
      <c r="BT46" s="6"/>
      <c r="BU46" s="6">
        <f t="shared" si="474"/>
        <v>0</v>
      </c>
      <c r="BV46" s="6"/>
      <c r="BW46" s="6"/>
      <c r="BX46" s="6">
        <f t="shared" si="475"/>
        <v>0</v>
      </c>
      <c r="BY46" s="6"/>
      <c r="BZ46" s="6"/>
      <c r="CA46" s="6">
        <f t="shared" si="476"/>
        <v>0</v>
      </c>
      <c r="CB46" s="6"/>
      <c r="CC46" s="6"/>
      <c r="CD46" s="6">
        <f t="shared" si="477"/>
        <v>0</v>
      </c>
      <c r="CE46" s="6"/>
      <c r="CF46" s="6"/>
      <c r="CG46" s="6">
        <f t="shared" si="478"/>
        <v>0</v>
      </c>
      <c r="CH46" s="6"/>
      <c r="CI46" s="6"/>
      <c r="CJ46" s="6">
        <f t="shared" si="479"/>
        <v>0</v>
      </c>
      <c r="CK46" s="6"/>
      <c r="CL46" s="6"/>
      <c r="CM46" s="6">
        <f t="shared" si="480"/>
        <v>0</v>
      </c>
      <c r="CN46" s="6"/>
      <c r="CO46" s="6"/>
      <c r="CP46" s="6">
        <f t="shared" si="481"/>
        <v>0</v>
      </c>
      <c r="CQ46" s="6"/>
      <c r="CR46" s="6"/>
      <c r="CS46" s="6">
        <f t="shared" si="482"/>
        <v>0</v>
      </c>
      <c r="CT46" s="6"/>
      <c r="CU46" s="6"/>
      <c r="CV46" s="6">
        <f t="shared" si="483"/>
        <v>0</v>
      </c>
      <c r="CW46" s="6"/>
      <c r="CX46" s="6"/>
      <c r="CY46" s="6">
        <f t="shared" si="484"/>
        <v>0</v>
      </c>
      <c r="CZ46" s="6"/>
      <c r="DA46" s="6"/>
      <c r="DB46" s="6">
        <f t="shared" si="485"/>
        <v>0</v>
      </c>
      <c r="DC46" s="6"/>
      <c r="DD46" s="6"/>
      <c r="DE46" s="6">
        <f t="shared" si="486"/>
        <v>0</v>
      </c>
      <c r="DF46" s="6"/>
      <c r="DG46" s="6"/>
      <c r="DH46" s="6">
        <f t="shared" si="487"/>
        <v>0</v>
      </c>
      <c r="DI46" s="6"/>
      <c r="DJ46" s="6"/>
      <c r="DK46" s="6">
        <f t="shared" si="488"/>
        <v>0</v>
      </c>
      <c r="DL46" s="6"/>
      <c r="DM46" s="6"/>
      <c r="DN46" s="6">
        <f t="shared" si="489"/>
        <v>0</v>
      </c>
      <c r="DO46" s="6"/>
      <c r="DP46" s="6"/>
      <c r="DQ46" s="6">
        <f t="shared" si="490"/>
        <v>0</v>
      </c>
      <c r="DR46" s="595">
        <f t="shared" si="491"/>
        <v>0</v>
      </c>
      <c r="DS46" s="595">
        <f t="shared" si="492"/>
        <v>0</v>
      </c>
      <c r="DT46" s="595">
        <f t="shared" si="493"/>
        <v>0</v>
      </c>
      <c r="DU46" s="6">
        <f>SUM([1]Hivatal!$E$327)</f>
        <v>0</v>
      </c>
      <c r="DV46" s="6"/>
      <c r="DW46" s="6">
        <f t="shared" si="494"/>
        <v>0</v>
      </c>
      <c r="DX46" s="6">
        <f>SUM([1]Hivatal!$J$327)</f>
        <v>0</v>
      </c>
      <c r="DY46" s="6"/>
      <c r="DZ46" s="6">
        <f t="shared" si="495"/>
        <v>0</v>
      </c>
      <c r="EA46" s="6">
        <f>SUM([1]Hivatal!$O$327)</f>
        <v>0</v>
      </c>
      <c r="EB46" s="6"/>
      <c r="EC46" s="6">
        <f t="shared" si="496"/>
        <v>0</v>
      </c>
      <c r="ED46" s="6">
        <f>SUM([1]Hivatal!$X$327)</f>
        <v>0</v>
      </c>
      <c r="EE46" s="6"/>
      <c r="EF46" s="6">
        <f t="shared" si="497"/>
        <v>0</v>
      </c>
      <c r="EG46" s="6">
        <f>SUM([1]Hivatal!$AB$327)</f>
        <v>0</v>
      </c>
      <c r="EH46" s="6"/>
      <c r="EI46" s="6">
        <f t="shared" si="498"/>
        <v>0</v>
      </c>
      <c r="EJ46" s="6"/>
      <c r="EK46" s="6"/>
      <c r="EL46" s="6">
        <f t="shared" si="499"/>
        <v>0</v>
      </c>
      <c r="EM46" s="6"/>
      <c r="EN46" s="6"/>
      <c r="EO46" s="6">
        <f t="shared" si="500"/>
        <v>0</v>
      </c>
      <c r="EP46" s="6">
        <f>SUM([1]Hivatal!$AT$327)</f>
        <v>0</v>
      </c>
      <c r="EQ46" s="6"/>
      <c r="ER46" s="6">
        <f t="shared" si="501"/>
        <v>0</v>
      </c>
      <c r="ES46" s="6"/>
      <c r="ET46" s="6"/>
      <c r="EU46" s="6">
        <f t="shared" si="502"/>
        <v>0</v>
      </c>
      <c r="EV46" s="595">
        <f t="shared" si="503"/>
        <v>0</v>
      </c>
      <c r="EW46" s="595">
        <f t="shared" si="504"/>
        <v>0</v>
      </c>
      <c r="EX46" s="595">
        <f t="shared" si="505"/>
        <v>0</v>
      </c>
      <c r="EY46" s="6"/>
      <c r="EZ46" s="6"/>
      <c r="FA46" s="6">
        <f t="shared" si="506"/>
        <v>0</v>
      </c>
      <c r="FB46" s="6"/>
      <c r="FC46" s="6"/>
      <c r="FD46" s="6">
        <f t="shared" si="507"/>
        <v>0</v>
      </c>
      <c r="FE46" s="6"/>
      <c r="FF46" s="6"/>
      <c r="FG46" s="6">
        <f t="shared" si="508"/>
        <v>0</v>
      </c>
      <c r="FH46" s="6"/>
      <c r="FI46" s="6"/>
      <c r="FJ46" s="6">
        <f t="shared" si="509"/>
        <v>0</v>
      </c>
      <c r="FK46" s="6"/>
      <c r="FL46" s="6"/>
      <c r="FM46" s="6">
        <f t="shared" si="510"/>
        <v>0</v>
      </c>
      <c r="FN46" s="6"/>
      <c r="FO46" s="6"/>
      <c r="FP46" s="6">
        <f t="shared" si="511"/>
        <v>0</v>
      </c>
      <c r="FQ46" s="6"/>
      <c r="FR46" s="6"/>
      <c r="FS46" s="6">
        <f t="shared" si="512"/>
        <v>0</v>
      </c>
      <c r="FT46" s="6"/>
      <c r="FU46" s="6"/>
      <c r="FV46" s="6">
        <f t="shared" si="513"/>
        <v>0</v>
      </c>
      <c r="FW46" s="6"/>
      <c r="FX46" s="6"/>
      <c r="FY46" s="6">
        <f t="shared" si="514"/>
        <v>0</v>
      </c>
      <c r="FZ46" s="6"/>
      <c r="GA46" s="6"/>
      <c r="GB46" s="6">
        <f t="shared" si="515"/>
        <v>0</v>
      </c>
      <c r="GC46" s="6"/>
      <c r="GD46" s="6"/>
      <c r="GE46" s="6">
        <f t="shared" si="516"/>
        <v>0</v>
      </c>
      <c r="GF46" s="6"/>
      <c r="GG46" s="6"/>
      <c r="GH46" s="6">
        <f t="shared" si="517"/>
        <v>0</v>
      </c>
      <c r="GI46" s="6"/>
      <c r="GJ46" s="6"/>
      <c r="GK46" s="6">
        <f t="shared" si="518"/>
        <v>0</v>
      </c>
      <c r="GL46" s="595">
        <f t="shared" si="519"/>
        <v>0</v>
      </c>
      <c r="GM46" s="595">
        <f t="shared" si="520"/>
        <v>0</v>
      </c>
      <c r="GN46" s="595">
        <f t="shared" si="521"/>
        <v>0</v>
      </c>
      <c r="GO46" s="7"/>
      <c r="GP46" s="7"/>
      <c r="GQ46" s="6">
        <f t="shared" si="522"/>
        <v>0</v>
      </c>
      <c r="GR46" s="7"/>
      <c r="GS46" s="7"/>
      <c r="GT46" s="6">
        <f t="shared" si="523"/>
        <v>0</v>
      </c>
      <c r="GU46" s="7"/>
      <c r="GV46" s="7"/>
      <c r="GW46" s="6">
        <f t="shared" si="524"/>
        <v>0</v>
      </c>
      <c r="GX46" s="10">
        <f t="shared" si="525"/>
        <v>0</v>
      </c>
      <c r="GY46" s="10">
        <f t="shared" si="526"/>
        <v>0</v>
      </c>
      <c r="GZ46" s="10">
        <f t="shared" si="527"/>
        <v>0</v>
      </c>
      <c r="HA46" s="596">
        <f t="shared" si="528"/>
        <v>0</v>
      </c>
      <c r="HB46" s="596">
        <f t="shared" si="529"/>
        <v>0</v>
      </c>
      <c r="HC46" s="635">
        <f t="shared" si="530"/>
        <v>0</v>
      </c>
    </row>
    <row r="47" spans="1:211" x14ac:dyDescent="0.2">
      <c r="A47" s="120" t="s">
        <v>414</v>
      </c>
      <c r="B47" s="6"/>
      <c r="C47" s="6"/>
      <c r="D47" s="6"/>
      <c r="E47" s="6"/>
      <c r="F47" s="6"/>
      <c r="G47" s="6"/>
      <c r="H47" s="6"/>
      <c r="I47" s="6"/>
      <c r="J47" s="6"/>
      <c r="K47" s="6"/>
      <c r="L47" s="6"/>
      <c r="M47" s="6"/>
      <c r="N47" s="6"/>
      <c r="O47" s="6"/>
      <c r="P47" s="6"/>
      <c r="Q47" s="6"/>
      <c r="R47" s="6"/>
      <c r="S47" s="6"/>
      <c r="T47" s="6"/>
      <c r="U47" s="6"/>
      <c r="V47" s="6"/>
      <c r="W47" s="6"/>
      <c r="X47" s="6"/>
      <c r="Y47" s="6"/>
      <c r="Z47" s="6">
        <f>SUM([1]Önkormányzat!$AW$374)</f>
        <v>0</v>
      </c>
      <c r="AA47" s="6"/>
      <c r="AB47" s="6">
        <f t="shared" si="459"/>
        <v>0</v>
      </c>
      <c r="AC47" s="6"/>
      <c r="AD47" s="6"/>
      <c r="AE47" s="6">
        <f t="shared" si="460"/>
        <v>0</v>
      </c>
      <c r="AF47" s="6"/>
      <c r="AG47" s="6"/>
      <c r="AH47" s="6">
        <f t="shared" si="461"/>
        <v>0</v>
      </c>
      <c r="AI47" s="6"/>
      <c r="AJ47" s="6"/>
      <c r="AK47" s="6">
        <f t="shared" si="462"/>
        <v>0</v>
      </c>
      <c r="AL47" s="6"/>
      <c r="AM47" s="6"/>
      <c r="AN47" s="6">
        <f t="shared" si="463"/>
        <v>0</v>
      </c>
      <c r="AO47" s="6"/>
      <c r="AP47" s="6"/>
      <c r="AQ47" s="6">
        <f t="shared" si="464"/>
        <v>0</v>
      </c>
      <c r="AR47" s="6"/>
      <c r="AS47" s="6"/>
      <c r="AT47" s="6">
        <f t="shared" si="465"/>
        <v>0</v>
      </c>
      <c r="AU47" s="6"/>
      <c r="AV47" s="6"/>
      <c r="AW47" s="6">
        <f t="shared" si="466"/>
        <v>0</v>
      </c>
      <c r="AX47" s="6"/>
      <c r="AY47" s="6"/>
      <c r="AZ47" s="6">
        <f t="shared" si="467"/>
        <v>0</v>
      </c>
      <c r="BA47" s="6"/>
      <c r="BB47" s="6"/>
      <c r="BC47" s="6">
        <f t="shared" si="468"/>
        <v>0</v>
      </c>
      <c r="BD47" s="6"/>
      <c r="BE47" s="6"/>
      <c r="BF47" s="6">
        <f t="shared" si="469"/>
        <v>0</v>
      </c>
      <c r="BG47" s="6"/>
      <c r="BH47" s="6"/>
      <c r="BI47" s="6">
        <f t="shared" si="470"/>
        <v>0</v>
      </c>
      <c r="BJ47" s="6"/>
      <c r="BK47" s="6"/>
      <c r="BL47" s="6">
        <f t="shared" si="471"/>
        <v>0</v>
      </c>
      <c r="BM47" s="6"/>
      <c r="BN47" s="6"/>
      <c r="BO47" s="6">
        <f t="shared" si="472"/>
        <v>0</v>
      </c>
      <c r="BP47" s="6"/>
      <c r="BQ47" s="6"/>
      <c r="BR47" s="6">
        <f t="shared" si="473"/>
        <v>0</v>
      </c>
      <c r="BS47" s="6"/>
      <c r="BT47" s="6"/>
      <c r="BU47" s="6">
        <f t="shared" si="474"/>
        <v>0</v>
      </c>
      <c r="BV47" s="6"/>
      <c r="BW47" s="6"/>
      <c r="BX47" s="6">
        <f t="shared" si="475"/>
        <v>0</v>
      </c>
      <c r="BY47" s="6"/>
      <c r="BZ47" s="6"/>
      <c r="CA47" s="6">
        <f t="shared" si="476"/>
        <v>0</v>
      </c>
      <c r="CB47" s="6"/>
      <c r="CC47" s="6"/>
      <c r="CD47" s="6">
        <f t="shared" si="477"/>
        <v>0</v>
      </c>
      <c r="CE47" s="6"/>
      <c r="CF47" s="6"/>
      <c r="CG47" s="6">
        <f t="shared" si="478"/>
        <v>0</v>
      </c>
      <c r="CH47" s="6"/>
      <c r="CI47" s="6"/>
      <c r="CJ47" s="6">
        <f t="shared" si="479"/>
        <v>0</v>
      </c>
      <c r="CK47" s="6"/>
      <c r="CL47" s="6"/>
      <c r="CM47" s="6">
        <f t="shared" si="480"/>
        <v>0</v>
      </c>
      <c r="CN47" s="6"/>
      <c r="CO47" s="6"/>
      <c r="CP47" s="6">
        <f t="shared" si="481"/>
        <v>0</v>
      </c>
      <c r="CQ47" s="6"/>
      <c r="CR47" s="6"/>
      <c r="CS47" s="6">
        <f t="shared" si="482"/>
        <v>0</v>
      </c>
      <c r="CT47" s="6"/>
      <c r="CU47" s="6"/>
      <c r="CV47" s="6">
        <f t="shared" si="483"/>
        <v>0</v>
      </c>
      <c r="CW47" s="6"/>
      <c r="CX47" s="6"/>
      <c r="CY47" s="6">
        <f t="shared" si="484"/>
        <v>0</v>
      </c>
      <c r="CZ47" s="6"/>
      <c r="DA47" s="6"/>
      <c r="DB47" s="6">
        <f t="shared" si="485"/>
        <v>0</v>
      </c>
      <c r="DC47" s="6"/>
      <c r="DD47" s="6"/>
      <c r="DE47" s="6">
        <f t="shared" si="486"/>
        <v>0</v>
      </c>
      <c r="DF47" s="6"/>
      <c r="DG47" s="6"/>
      <c r="DH47" s="6">
        <f t="shared" si="487"/>
        <v>0</v>
      </c>
      <c r="DI47" s="6"/>
      <c r="DJ47" s="6"/>
      <c r="DK47" s="6">
        <f t="shared" si="488"/>
        <v>0</v>
      </c>
      <c r="DL47" s="6"/>
      <c r="DM47" s="6"/>
      <c r="DN47" s="6">
        <f t="shared" si="489"/>
        <v>0</v>
      </c>
      <c r="DO47" s="6"/>
      <c r="DP47" s="6"/>
      <c r="DQ47" s="6">
        <f t="shared" si="490"/>
        <v>0</v>
      </c>
      <c r="DR47" s="595">
        <f t="shared" si="491"/>
        <v>0</v>
      </c>
      <c r="DS47" s="595">
        <f t="shared" si="492"/>
        <v>0</v>
      </c>
      <c r="DT47" s="595">
        <f t="shared" si="493"/>
        <v>0</v>
      </c>
      <c r="DU47" s="6">
        <f>SUM([1]Hivatal!$E$333)</f>
        <v>0</v>
      </c>
      <c r="DV47" s="6"/>
      <c r="DW47" s="6">
        <f t="shared" si="494"/>
        <v>0</v>
      </c>
      <c r="DX47" s="6">
        <f>SUM([1]Hivatal!$J$333)</f>
        <v>0</v>
      </c>
      <c r="DY47" s="6"/>
      <c r="DZ47" s="6">
        <f t="shared" si="495"/>
        <v>0</v>
      </c>
      <c r="EA47" s="6">
        <f>SUM([1]Hivatal!$O$333)</f>
        <v>0</v>
      </c>
      <c r="EB47" s="6"/>
      <c r="EC47" s="6">
        <f t="shared" si="496"/>
        <v>0</v>
      </c>
      <c r="ED47" s="6">
        <f>SUM([1]Hivatal!$X$333)</f>
        <v>0</v>
      </c>
      <c r="EE47" s="6"/>
      <c r="EF47" s="6">
        <f t="shared" si="497"/>
        <v>0</v>
      </c>
      <c r="EG47" s="6">
        <f>SUM([1]Hivatal!$AB$333)</f>
        <v>0</v>
      </c>
      <c r="EH47" s="6"/>
      <c r="EI47" s="6">
        <f t="shared" si="498"/>
        <v>0</v>
      </c>
      <c r="EJ47" s="6"/>
      <c r="EK47" s="6"/>
      <c r="EL47" s="6">
        <f t="shared" si="499"/>
        <v>0</v>
      </c>
      <c r="EM47" s="6"/>
      <c r="EN47" s="6"/>
      <c r="EO47" s="6">
        <f t="shared" si="500"/>
        <v>0</v>
      </c>
      <c r="EP47" s="6">
        <f>SUM([1]Hivatal!$AT$333)</f>
        <v>0</v>
      </c>
      <c r="EQ47" s="6"/>
      <c r="ER47" s="6">
        <f t="shared" si="501"/>
        <v>0</v>
      </c>
      <c r="ES47" s="6"/>
      <c r="ET47" s="6"/>
      <c r="EU47" s="6">
        <f t="shared" si="502"/>
        <v>0</v>
      </c>
      <c r="EV47" s="595">
        <f t="shared" si="503"/>
        <v>0</v>
      </c>
      <c r="EW47" s="595">
        <f t="shared" si="504"/>
        <v>0</v>
      </c>
      <c r="EX47" s="595">
        <f t="shared" si="505"/>
        <v>0</v>
      </c>
      <c r="EY47" s="6"/>
      <c r="EZ47" s="6"/>
      <c r="FA47" s="6">
        <f t="shared" si="506"/>
        <v>0</v>
      </c>
      <c r="FB47" s="6"/>
      <c r="FC47" s="6"/>
      <c r="FD47" s="6">
        <f t="shared" si="507"/>
        <v>0</v>
      </c>
      <c r="FE47" s="6"/>
      <c r="FF47" s="6"/>
      <c r="FG47" s="6">
        <f t="shared" si="508"/>
        <v>0</v>
      </c>
      <c r="FH47" s="6"/>
      <c r="FI47" s="6"/>
      <c r="FJ47" s="6">
        <f t="shared" si="509"/>
        <v>0</v>
      </c>
      <c r="FK47" s="6"/>
      <c r="FL47" s="6"/>
      <c r="FM47" s="6">
        <f t="shared" si="510"/>
        <v>0</v>
      </c>
      <c r="FN47" s="6"/>
      <c r="FO47" s="6"/>
      <c r="FP47" s="6">
        <f t="shared" si="511"/>
        <v>0</v>
      </c>
      <c r="FQ47" s="6"/>
      <c r="FR47" s="6"/>
      <c r="FS47" s="6">
        <f t="shared" si="512"/>
        <v>0</v>
      </c>
      <c r="FT47" s="6"/>
      <c r="FU47" s="6"/>
      <c r="FV47" s="6">
        <f t="shared" si="513"/>
        <v>0</v>
      </c>
      <c r="FW47" s="6"/>
      <c r="FX47" s="6"/>
      <c r="FY47" s="6">
        <f t="shared" si="514"/>
        <v>0</v>
      </c>
      <c r="FZ47" s="6"/>
      <c r="GA47" s="6"/>
      <c r="GB47" s="6">
        <f t="shared" si="515"/>
        <v>0</v>
      </c>
      <c r="GC47" s="6"/>
      <c r="GD47" s="6"/>
      <c r="GE47" s="6">
        <f t="shared" si="516"/>
        <v>0</v>
      </c>
      <c r="GF47" s="6"/>
      <c r="GG47" s="6"/>
      <c r="GH47" s="6">
        <f t="shared" si="517"/>
        <v>0</v>
      </c>
      <c r="GI47" s="6"/>
      <c r="GJ47" s="6"/>
      <c r="GK47" s="6">
        <f t="shared" si="518"/>
        <v>0</v>
      </c>
      <c r="GL47" s="595">
        <f t="shared" si="519"/>
        <v>0</v>
      </c>
      <c r="GM47" s="595">
        <f t="shared" si="520"/>
        <v>0</v>
      </c>
      <c r="GN47" s="595">
        <f t="shared" si="521"/>
        <v>0</v>
      </c>
      <c r="GO47" s="7"/>
      <c r="GP47" s="7"/>
      <c r="GQ47" s="6">
        <f t="shared" si="522"/>
        <v>0</v>
      </c>
      <c r="GR47" s="7"/>
      <c r="GS47" s="7"/>
      <c r="GT47" s="6">
        <f t="shared" si="523"/>
        <v>0</v>
      </c>
      <c r="GU47" s="7"/>
      <c r="GV47" s="7"/>
      <c r="GW47" s="6">
        <f t="shared" si="524"/>
        <v>0</v>
      </c>
      <c r="GX47" s="10">
        <f t="shared" si="525"/>
        <v>0</v>
      </c>
      <c r="GY47" s="10">
        <f t="shared" si="526"/>
        <v>0</v>
      </c>
      <c r="GZ47" s="10">
        <f t="shared" si="527"/>
        <v>0</v>
      </c>
      <c r="HA47" s="596">
        <f t="shared" si="528"/>
        <v>0</v>
      </c>
      <c r="HB47" s="596">
        <f t="shared" si="529"/>
        <v>0</v>
      </c>
      <c r="HC47" s="635">
        <f t="shared" si="530"/>
        <v>0</v>
      </c>
    </row>
    <row r="48" spans="1:211" ht="25.5" x14ac:dyDescent="0.2">
      <c r="A48" s="120" t="s">
        <v>415</v>
      </c>
      <c r="B48" s="6"/>
      <c r="C48" s="6"/>
      <c r="D48" s="6"/>
      <c r="E48" s="6"/>
      <c r="F48" s="6"/>
      <c r="G48" s="6"/>
      <c r="H48" s="6"/>
      <c r="I48" s="6"/>
      <c r="J48" s="6"/>
      <c r="K48" s="6"/>
      <c r="L48" s="6"/>
      <c r="M48" s="6"/>
      <c r="N48" s="6"/>
      <c r="O48" s="6"/>
      <c r="P48" s="6"/>
      <c r="Q48" s="6"/>
      <c r="R48" s="6"/>
      <c r="S48" s="6"/>
      <c r="T48" s="6"/>
      <c r="U48" s="6"/>
      <c r="V48" s="6"/>
      <c r="W48" s="6"/>
      <c r="X48" s="6"/>
      <c r="Y48" s="6"/>
      <c r="Z48" s="6">
        <f>SUM([1]Önkormányzat!$AW$379)</f>
        <v>0</v>
      </c>
      <c r="AA48" s="6"/>
      <c r="AB48" s="6">
        <f t="shared" si="459"/>
        <v>0</v>
      </c>
      <c r="AC48" s="6"/>
      <c r="AD48" s="6"/>
      <c r="AE48" s="6">
        <f t="shared" si="460"/>
        <v>0</v>
      </c>
      <c r="AF48" s="6"/>
      <c r="AG48" s="6"/>
      <c r="AH48" s="6">
        <f t="shared" si="461"/>
        <v>0</v>
      </c>
      <c r="AI48" s="6"/>
      <c r="AJ48" s="6"/>
      <c r="AK48" s="6">
        <f t="shared" si="462"/>
        <v>0</v>
      </c>
      <c r="AL48" s="6"/>
      <c r="AM48" s="6"/>
      <c r="AN48" s="6">
        <f t="shared" si="463"/>
        <v>0</v>
      </c>
      <c r="AO48" s="6"/>
      <c r="AP48" s="6"/>
      <c r="AQ48" s="6">
        <f t="shared" si="464"/>
        <v>0</v>
      </c>
      <c r="AR48" s="6"/>
      <c r="AS48" s="6"/>
      <c r="AT48" s="6">
        <f t="shared" si="465"/>
        <v>0</v>
      </c>
      <c r="AU48" s="6"/>
      <c r="AV48" s="6"/>
      <c r="AW48" s="6">
        <f t="shared" si="466"/>
        <v>0</v>
      </c>
      <c r="AX48" s="6"/>
      <c r="AY48" s="6"/>
      <c r="AZ48" s="6">
        <f t="shared" si="467"/>
        <v>0</v>
      </c>
      <c r="BA48" s="6"/>
      <c r="BB48" s="6"/>
      <c r="BC48" s="6">
        <f t="shared" si="468"/>
        <v>0</v>
      </c>
      <c r="BD48" s="6"/>
      <c r="BE48" s="6"/>
      <c r="BF48" s="6">
        <f t="shared" si="469"/>
        <v>0</v>
      </c>
      <c r="BG48" s="6"/>
      <c r="BH48" s="6"/>
      <c r="BI48" s="6">
        <f t="shared" si="470"/>
        <v>0</v>
      </c>
      <c r="BJ48" s="6"/>
      <c r="BK48" s="6"/>
      <c r="BL48" s="6">
        <f t="shared" si="471"/>
        <v>0</v>
      </c>
      <c r="BM48" s="6"/>
      <c r="BN48" s="6"/>
      <c r="BO48" s="6">
        <f t="shared" si="472"/>
        <v>0</v>
      </c>
      <c r="BP48" s="6"/>
      <c r="BQ48" s="6"/>
      <c r="BR48" s="6">
        <f t="shared" si="473"/>
        <v>0</v>
      </c>
      <c r="BS48" s="6"/>
      <c r="BT48" s="6"/>
      <c r="BU48" s="6">
        <f t="shared" si="474"/>
        <v>0</v>
      </c>
      <c r="BV48" s="6"/>
      <c r="BW48" s="6"/>
      <c r="BX48" s="6">
        <f t="shared" si="475"/>
        <v>0</v>
      </c>
      <c r="BY48" s="6"/>
      <c r="BZ48" s="6"/>
      <c r="CA48" s="6">
        <f t="shared" si="476"/>
        <v>0</v>
      </c>
      <c r="CB48" s="6"/>
      <c r="CC48" s="6"/>
      <c r="CD48" s="6">
        <f t="shared" si="477"/>
        <v>0</v>
      </c>
      <c r="CE48" s="6"/>
      <c r="CF48" s="6"/>
      <c r="CG48" s="6">
        <f t="shared" si="478"/>
        <v>0</v>
      </c>
      <c r="CH48" s="6"/>
      <c r="CI48" s="6"/>
      <c r="CJ48" s="6">
        <f t="shared" si="479"/>
        <v>0</v>
      </c>
      <c r="CK48" s="6"/>
      <c r="CL48" s="6"/>
      <c r="CM48" s="6">
        <f t="shared" si="480"/>
        <v>0</v>
      </c>
      <c r="CN48" s="6"/>
      <c r="CO48" s="6"/>
      <c r="CP48" s="6">
        <f t="shared" si="481"/>
        <v>0</v>
      </c>
      <c r="CQ48" s="6"/>
      <c r="CR48" s="6"/>
      <c r="CS48" s="6">
        <f t="shared" si="482"/>
        <v>0</v>
      </c>
      <c r="CT48" s="6"/>
      <c r="CU48" s="6"/>
      <c r="CV48" s="6">
        <f t="shared" si="483"/>
        <v>0</v>
      </c>
      <c r="CW48" s="6"/>
      <c r="CX48" s="6"/>
      <c r="CY48" s="6">
        <f t="shared" si="484"/>
        <v>0</v>
      </c>
      <c r="CZ48" s="6"/>
      <c r="DA48" s="6"/>
      <c r="DB48" s="6">
        <f t="shared" si="485"/>
        <v>0</v>
      </c>
      <c r="DC48" s="6"/>
      <c r="DD48" s="6"/>
      <c r="DE48" s="6">
        <f t="shared" si="486"/>
        <v>0</v>
      </c>
      <c r="DF48" s="6"/>
      <c r="DG48" s="6"/>
      <c r="DH48" s="6">
        <f t="shared" si="487"/>
        <v>0</v>
      </c>
      <c r="DI48" s="6"/>
      <c r="DJ48" s="6"/>
      <c r="DK48" s="6">
        <f t="shared" si="488"/>
        <v>0</v>
      </c>
      <c r="DL48" s="6"/>
      <c r="DM48" s="6"/>
      <c r="DN48" s="6">
        <f t="shared" si="489"/>
        <v>0</v>
      </c>
      <c r="DO48" s="6"/>
      <c r="DP48" s="6"/>
      <c r="DQ48" s="6">
        <f t="shared" si="490"/>
        <v>0</v>
      </c>
      <c r="DR48" s="595">
        <f t="shared" si="491"/>
        <v>0</v>
      </c>
      <c r="DS48" s="595">
        <f t="shared" si="492"/>
        <v>0</v>
      </c>
      <c r="DT48" s="595">
        <f t="shared" si="493"/>
        <v>0</v>
      </c>
      <c r="DU48" s="6"/>
      <c r="DV48" s="6"/>
      <c r="DW48" s="6">
        <f t="shared" si="494"/>
        <v>0</v>
      </c>
      <c r="DX48" s="6"/>
      <c r="DY48" s="6"/>
      <c r="DZ48" s="6">
        <f t="shared" si="495"/>
        <v>0</v>
      </c>
      <c r="EA48" s="6"/>
      <c r="EB48" s="6"/>
      <c r="EC48" s="6">
        <f t="shared" si="496"/>
        <v>0</v>
      </c>
      <c r="ED48" s="6"/>
      <c r="EE48" s="6"/>
      <c r="EF48" s="6">
        <f t="shared" si="497"/>
        <v>0</v>
      </c>
      <c r="EG48" s="6"/>
      <c r="EH48" s="6"/>
      <c r="EI48" s="6">
        <f t="shared" si="498"/>
        <v>0</v>
      </c>
      <c r="EJ48" s="6"/>
      <c r="EK48" s="6"/>
      <c r="EL48" s="6">
        <f t="shared" si="499"/>
        <v>0</v>
      </c>
      <c r="EM48" s="6"/>
      <c r="EN48" s="6"/>
      <c r="EO48" s="6">
        <f t="shared" si="500"/>
        <v>0</v>
      </c>
      <c r="EP48" s="6"/>
      <c r="EQ48" s="6"/>
      <c r="ER48" s="6">
        <f t="shared" si="501"/>
        <v>0</v>
      </c>
      <c r="ES48" s="6"/>
      <c r="ET48" s="6"/>
      <c r="EU48" s="6">
        <f t="shared" si="502"/>
        <v>0</v>
      </c>
      <c r="EV48" s="595">
        <f t="shared" si="503"/>
        <v>0</v>
      </c>
      <c r="EW48" s="595">
        <f t="shared" si="504"/>
        <v>0</v>
      </c>
      <c r="EX48" s="595">
        <f t="shared" si="505"/>
        <v>0</v>
      </c>
      <c r="EY48" s="6"/>
      <c r="EZ48" s="6"/>
      <c r="FA48" s="6">
        <f t="shared" si="506"/>
        <v>0</v>
      </c>
      <c r="FB48" s="6"/>
      <c r="FC48" s="6"/>
      <c r="FD48" s="6">
        <f t="shared" si="507"/>
        <v>0</v>
      </c>
      <c r="FE48" s="6"/>
      <c r="FF48" s="6"/>
      <c r="FG48" s="6">
        <f t="shared" si="508"/>
        <v>0</v>
      </c>
      <c r="FH48" s="6"/>
      <c r="FI48" s="6"/>
      <c r="FJ48" s="6">
        <f t="shared" si="509"/>
        <v>0</v>
      </c>
      <c r="FK48" s="6"/>
      <c r="FL48" s="6"/>
      <c r="FM48" s="6">
        <f t="shared" si="510"/>
        <v>0</v>
      </c>
      <c r="FN48" s="6"/>
      <c r="FO48" s="6"/>
      <c r="FP48" s="6">
        <f t="shared" si="511"/>
        <v>0</v>
      </c>
      <c r="FQ48" s="6"/>
      <c r="FR48" s="6"/>
      <c r="FS48" s="6">
        <f t="shared" si="512"/>
        <v>0</v>
      </c>
      <c r="FT48" s="6"/>
      <c r="FU48" s="6"/>
      <c r="FV48" s="6">
        <f t="shared" si="513"/>
        <v>0</v>
      </c>
      <c r="FW48" s="6"/>
      <c r="FX48" s="6"/>
      <c r="FY48" s="6">
        <f t="shared" si="514"/>
        <v>0</v>
      </c>
      <c r="FZ48" s="6"/>
      <c r="GA48" s="6"/>
      <c r="GB48" s="6">
        <f t="shared" si="515"/>
        <v>0</v>
      </c>
      <c r="GC48" s="6"/>
      <c r="GD48" s="6"/>
      <c r="GE48" s="6">
        <f t="shared" si="516"/>
        <v>0</v>
      </c>
      <c r="GF48" s="6"/>
      <c r="GG48" s="6"/>
      <c r="GH48" s="6">
        <f t="shared" si="517"/>
        <v>0</v>
      </c>
      <c r="GI48" s="6"/>
      <c r="GJ48" s="6"/>
      <c r="GK48" s="6">
        <f t="shared" si="518"/>
        <v>0</v>
      </c>
      <c r="GL48" s="595">
        <f t="shared" si="519"/>
        <v>0</v>
      </c>
      <c r="GM48" s="595">
        <f t="shared" si="520"/>
        <v>0</v>
      </c>
      <c r="GN48" s="595">
        <f t="shared" si="521"/>
        <v>0</v>
      </c>
      <c r="GO48" s="7"/>
      <c r="GP48" s="7"/>
      <c r="GQ48" s="6">
        <f t="shared" si="522"/>
        <v>0</v>
      </c>
      <c r="GR48" s="7"/>
      <c r="GS48" s="7"/>
      <c r="GT48" s="6">
        <f t="shared" si="523"/>
        <v>0</v>
      </c>
      <c r="GU48" s="7"/>
      <c r="GV48" s="7"/>
      <c r="GW48" s="6">
        <f t="shared" si="524"/>
        <v>0</v>
      </c>
      <c r="GX48" s="10">
        <f t="shared" si="525"/>
        <v>0</v>
      </c>
      <c r="GY48" s="10">
        <f t="shared" si="526"/>
        <v>0</v>
      </c>
      <c r="GZ48" s="10">
        <f t="shared" si="527"/>
        <v>0</v>
      </c>
      <c r="HA48" s="596">
        <f t="shared" si="528"/>
        <v>0</v>
      </c>
      <c r="HB48" s="596">
        <f t="shared" si="529"/>
        <v>0</v>
      </c>
      <c r="HC48" s="635">
        <f t="shared" si="530"/>
        <v>0</v>
      </c>
    </row>
    <row r="49" spans="1:211" s="12" customFormat="1" x14ac:dyDescent="0.2">
      <c r="A49" s="121" t="s">
        <v>416</v>
      </c>
      <c r="B49" s="5">
        <f>B50+B51</f>
        <v>0</v>
      </c>
      <c r="C49" s="5">
        <f t="shared" ref="C49:BO49" si="531">C50+C51</f>
        <v>0</v>
      </c>
      <c r="D49" s="5">
        <f t="shared" si="531"/>
        <v>0</v>
      </c>
      <c r="E49" s="5">
        <f t="shared" si="531"/>
        <v>0</v>
      </c>
      <c r="F49" s="5">
        <f t="shared" si="531"/>
        <v>0</v>
      </c>
      <c r="G49" s="5">
        <f t="shared" si="531"/>
        <v>0</v>
      </c>
      <c r="H49" s="5">
        <f t="shared" si="531"/>
        <v>0</v>
      </c>
      <c r="I49" s="5">
        <f t="shared" si="531"/>
        <v>0</v>
      </c>
      <c r="J49" s="5">
        <f t="shared" si="531"/>
        <v>0</v>
      </c>
      <c r="K49" s="5">
        <f t="shared" si="531"/>
        <v>0</v>
      </c>
      <c r="L49" s="5">
        <f t="shared" si="531"/>
        <v>0</v>
      </c>
      <c r="M49" s="5">
        <f t="shared" si="531"/>
        <v>0</v>
      </c>
      <c r="N49" s="5">
        <f t="shared" si="531"/>
        <v>0</v>
      </c>
      <c r="O49" s="5">
        <f t="shared" si="531"/>
        <v>0</v>
      </c>
      <c r="P49" s="5">
        <f t="shared" si="531"/>
        <v>0</v>
      </c>
      <c r="Q49" s="5">
        <f t="shared" si="531"/>
        <v>0</v>
      </c>
      <c r="R49" s="5">
        <f t="shared" si="531"/>
        <v>0</v>
      </c>
      <c r="S49" s="5">
        <f t="shared" si="531"/>
        <v>0</v>
      </c>
      <c r="T49" s="5">
        <f t="shared" si="531"/>
        <v>0</v>
      </c>
      <c r="U49" s="5">
        <f t="shared" si="531"/>
        <v>0</v>
      </c>
      <c r="V49" s="5">
        <f t="shared" si="531"/>
        <v>0</v>
      </c>
      <c r="W49" s="5">
        <f t="shared" si="531"/>
        <v>0</v>
      </c>
      <c r="X49" s="5">
        <f t="shared" si="531"/>
        <v>0</v>
      </c>
      <c r="Y49" s="5">
        <f t="shared" si="531"/>
        <v>0</v>
      </c>
      <c r="Z49" s="5">
        <f t="shared" si="531"/>
        <v>0</v>
      </c>
      <c r="AA49" s="5">
        <f t="shared" si="531"/>
        <v>0</v>
      </c>
      <c r="AB49" s="5">
        <f t="shared" si="531"/>
        <v>0</v>
      </c>
      <c r="AC49" s="5">
        <f t="shared" si="531"/>
        <v>0</v>
      </c>
      <c r="AD49" s="5">
        <f t="shared" si="531"/>
        <v>0</v>
      </c>
      <c r="AE49" s="5">
        <f t="shared" si="531"/>
        <v>0</v>
      </c>
      <c r="AF49" s="5">
        <f t="shared" si="531"/>
        <v>0</v>
      </c>
      <c r="AG49" s="5">
        <f t="shared" si="531"/>
        <v>0</v>
      </c>
      <c r="AH49" s="5">
        <f t="shared" si="531"/>
        <v>0</v>
      </c>
      <c r="AI49" s="5">
        <f t="shared" si="531"/>
        <v>0</v>
      </c>
      <c r="AJ49" s="5">
        <f t="shared" si="531"/>
        <v>0</v>
      </c>
      <c r="AK49" s="5">
        <f t="shared" si="531"/>
        <v>0</v>
      </c>
      <c r="AL49" s="5">
        <f t="shared" si="531"/>
        <v>0</v>
      </c>
      <c r="AM49" s="5">
        <f t="shared" si="531"/>
        <v>0</v>
      </c>
      <c r="AN49" s="5">
        <f t="shared" si="531"/>
        <v>0</v>
      </c>
      <c r="AO49" s="5">
        <f t="shared" si="531"/>
        <v>0</v>
      </c>
      <c r="AP49" s="5">
        <f t="shared" si="531"/>
        <v>0</v>
      </c>
      <c r="AQ49" s="5">
        <f t="shared" si="531"/>
        <v>0</v>
      </c>
      <c r="AR49" s="5">
        <f t="shared" si="531"/>
        <v>0</v>
      </c>
      <c r="AS49" s="5">
        <f t="shared" si="531"/>
        <v>0</v>
      </c>
      <c r="AT49" s="5">
        <f t="shared" si="531"/>
        <v>0</v>
      </c>
      <c r="AU49" s="5">
        <f t="shared" si="531"/>
        <v>0</v>
      </c>
      <c r="AV49" s="5">
        <f t="shared" si="531"/>
        <v>0</v>
      </c>
      <c r="AW49" s="5">
        <f t="shared" si="531"/>
        <v>0</v>
      </c>
      <c r="AX49" s="5">
        <f t="shared" si="531"/>
        <v>0</v>
      </c>
      <c r="AY49" s="5">
        <f t="shared" si="531"/>
        <v>0</v>
      </c>
      <c r="AZ49" s="5">
        <f t="shared" si="531"/>
        <v>0</v>
      </c>
      <c r="BA49" s="5">
        <f t="shared" si="531"/>
        <v>0</v>
      </c>
      <c r="BB49" s="5">
        <f t="shared" si="531"/>
        <v>0</v>
      </c>
      <c r="BC49" s="5">
        <f t="shared" si="531"/>
        <v>0</v>
      </c>
      <c r="BD49" s="5">
        <f t="shared" si="531"/>
        <v>0</v>
      </c>
      <c r="BE49" s="5">
        <f t="shared" si="531"/>
        <v>0</v>
      </c>
      <c r="BF49" s="5">
        <f t="shared" si="531"/>
        <v>0</v>
      </c>
      <c r="BG49" s="5">
        <f t="shared" si="531"/>
        <v>0</v>
      </c>
      <c r="BH49" s="5">
        <f t="shared" si="531"/>
        <v>0</v>
      </c>
      <c r="BI49" s="5">
        <f t="shared" si="531"/>
        <v>0</v>
      </c>
      <c r="BJ49" s="5">
        <f t="shared" si="531"/>
        <v>0</v>
      </c>
      <c r="BK49" s="5">
        <f t="shared" si="531"/>
        <v>0</v>
      </c>
      <c r="BL49" s="5">
        <f t="shared" si="531"/>
        <v>0</v>
      </c>
      <c r="BM49" s="5">
        <f t="shared" si="531"/>
        <v>0</v>
      </c>
      <c r="BN49" s="5">
        <f t="shared" si="531"/>
        <v>0</v>
      </c>
      <c r="BO49" s="5">
        <f t="shared" si="531"/>
        <v>0</v>
      </c>
      <c r="BP49" s="5">
        <f t="shared" ref="BP49:DZ49" si="532">BP50+BP51</f>
        <v>0</v>
      </c>
      <c r="BQ49" s="5">
        <f t="shared" si="532"/>
        <v>0</v>
      </c>
      <c r="BR49" s="5">
        <f t="shared" si="532"/>
        <v>0</v>
      </c>
      <c r="BS49" s="5">
        <f t="shared" si="532"/>
        <v>0</v>
      </c>
      <c r="BT49" s="5">
        <f t="shared" si="532"/>
        <v>0</v>
      </c>
      <c r="BU49" s="5">
        <f t="shared" si="532"/>
        <v>0</v>
      </c>
      <c r="BV49" s="5">
        <f t="shared" si="532"/>
        <v>0</v>
      </c>
      <c r="BW49" s="5">
        <f t="shared" si="532"/>
        <v>0</v>
      </c>
      <c r="BX49" s="5">
        <f t="shared" si="532"/>
        <v>0</v>
      </c>
      <c r="BY49" s="5">
        <f t="shared" si="532"/>
        <v>0</v>
      </c>
      <c r="BZ49" s="5">
        <f t="shared" si="532"/>
        <v>0</v>
      </c>
      <c r="CA49" s="5">
        <f t="shared" si="532"/>
        <v>0</v>
      </c>
      <c r="CB49" s="5">
        <f t="shared" si="532"/>
        <v>0</v>
      </c>
      <c r="CC49" s="5">
        <f t="shared" si="532"/>
        <v>0</v>
      </c>
      <c r="CD49" s="5">
        <f t="shared" si="532"/>
        <v>0</v>
      </c>
      <c r="CE49" s="5">
        <f t="shared" si="532"/>
        <v>0</v>
      </c>
      <c r="CF49" s="5">
        <f t="shared" si="532"/>
        <v>0</v>
      </c>
      <c r="CG49" s="5">
        <f t="shared" si="532"/>
        <v>0</v>
      </c>
      <c r="CH49" s="5">
        <f t="shared" si="532"/>
        <v>0</v>
      </c>
      <c r="CI49" s="5">
        <f t="shared" si="532"/>
        <v>0</v>
      </c>
      <c r="CJ49" s="5">
        <f t="shared" si="532"/>
        <v>0</v>
      </c>
      <c r="CK49" s="5">
        <f t="shared" si="532"/>
        <v>0</v>
      </c>
      <c r="CL49" s="5">
        <f t="shared" si="532"/>
        <v>0</v>
      </c>
      <c r="CM49" s="5">
        <f t="shared" si="532"/>
        <v>0</v>
      </c>
      <c r="CN49" s="5">
        <f t="shared" si="532"/>
        <v>0</v>
      </c>
      <c r="CO49" s="5">
        <f t="shared" si="532"/>
        <v>0</v>
      </c>
      <c r="CP49" s="5">
        <f t="shared" si="532"/>
        <v>0</v>
      </c>
      <c r="CQ49" s="5">
        <f t="shared" si="532"/>
        <v>0</v>
      </c>
      <c r="CR49" s="5">
        <f t="shared" si="532"/>
        <v>0</v>
      </c>
      <c r="CS49" s="5">
        <f t="shared" si="532"/>
        <v>0</v>
      </c>
      <c r="CT49" s="5">
        <f t="shared" si="532"/>
        <v>0</v>
      </c>
      <c r="CU49" s="5">
        <f t="shared" si="532"/>
        <v>0</v>
      </c>
      <c r="CV49" s="5">
        <f t="shared" si="532"/>
        <v>0</v>
      </c>
      <c r="CW49" s="5">
        <f t="shared" si="532"/>
        <v>0</v>
      </c>
      <c r="CX49" s="5">
        <f t="shared" si="532"/>
        <v>0</v>
      </c>
      <c r="CY49" s="5">
        <f t="shared" si="532"/>
        <v>0</v>
      </c>
      <c r="CZ49" s="5">
        <f t="shared" si="532"/>
        <v>0</v>
      </c>
      <c r="DA49" s="5">
        <f t="shared" si="532"/>
        <v>0</v>
      </c>
      <c r="DB49" s="5">
        <f t="shared" si="532"/>
        <v>0</v>
      </c>
      <c r="DC49" s="5">
        <f t="shared" si="532"/>
        <v>0</v>
      </c>
      <c r="DD49" s="5">
        <f t="shared" si="532"/>
        <v>0</v>
      </c>
      <c r="DE49" s="5">
        <f t="shared" si="532"/>
        <v>0</v>
      </c>
      <c r="DF49" s="5">
        <f t="shared" si="532"/>
        <v>0</v>
      </c>
      <c r="DG49" s="5">
        <f t="shared" si="532"/>
        <v>0</v>
      </c>
      <c r="DH49" s="5">
        <f t="shared" si="532"/>
        <v>0</v>
      </c>
      <c r="DI49" s="5">
        <f t="shared" si="532"/>
        <v>0</v>
      </c>
      <c r="DJ49" s="5">
        <f t="shared" si="532"/>
        <v>0</v>
      </c>
      <c r="DK49" s="5">
        <f t="shared" si="532"/>
        <v>0</v>
      </c>
      <c r="DL49" s="5">
        <f t="shared" si="532"/>
        <v>0</v>
      </c>
      <c r="DM49" s="5">
        <f t="shared" si="532"/>
        <v>0</v>
      </c>
      <c r="DN49" s="5">
        <f t="shared" si="532"/>
        <v>0</v>
      </c>
      <c r="DO49" s="5">
        <f t="shared" si="532"/>
        <v>0</v>
      </c>
      <c r="DP49" s="5">
        <f t="shared" si="532"/>
        <v>0</v>
      </c>
      <c r="DQ49" s="5">
        <f t="shared" si="532"/>
        <v>0</v>
      </c>
      <c r="DR49" s="596">
        <f t="shared" si="532"/>
        <v>0</v>
      </c>
      <c r="DS49" s="596">
        <f t="shared" ref="DS49:DT49" si="533">DS50+DS51</f>
        <v>0</v>
      </c>
      <c r="DT49" s="596">
        <f t="shared" si="533"/>
        <v>0</v>
      </c>
      <c r="DU49" s="5">
        <f t="shared" si="532"/>
        <v>0</v>
      </c>
      <c r="DV49" s="5">
        <f t="shared" si="532"/>
        <v>0</v>
      </c>
      <c r="DW49" s="5">
        <f t="shared" si="532"/>
        <v>0</v>
      </c>
      <c r="DX49" s="5">
        <f t="shared" si="532"/>
        <v>0</v>
      </c>
      <c r="DY49" s="5">
        <f t="shared" si="532"/>
        <v>0</v>
      </c>
      <c r="DZ49" s="5">
        <f t="shared" si="532"/>
        <v>0</v>
      </c>
      <c r="EA49" s="5">
        <f t="shared" ref="EA49:GL49" si="534">EA50+EA51</f>
        <v>0</v>
      </c>
      <c r="EB49" s="5">
        <f t="shared" si="534"/>
        <v>0</v>
      </c>
      <c r="EC49" s="5">
        <f t="shared" si="534"/>
        <v>0</v>
      </c>
      <c r="ED49" s="5">
        <f t="shared" si="534"/>
        <v>0</v>
      </c>
      <c r="EE49" s="5">
        <f t="shared" si="534"/>
        <v>0</v>
      </c>
      <c r="EF49" s="5">
        <f t="shared" si="534"/>
        <v>0</v>
      </c>
      <c r="EG49" s="5">
        <f t="shared" si="534"/>
        <v>0</v>
      </c>
      <c r="EH49" s="5">
        <f t="shared" si="534"/>
        <v>0</v>
      </c>
      <c r="EI49" s="5">
        <f t="shared" si="534"/>
        <v>0</v>
      </c>
      <c r="EJ49" s="5">
        <f t="shared" si="534"/>
        <v>0</v>
      </c>
      <c r="EK49" s="5">
        <f t="shared" si="534"/>
        <v>0</v>
      </c>
      <c r="EL49" s="5">
        <f t="shared" si="534"/>
        <v>0</v>
      </c>
      <c r="EM49" s="5">
        <f t="shared" si="534"/>
        <v>0</v>
      </c>
      <c r="EN49" s="5">
        <f t="shared" si="534"/>
        <v>0</v>
      </c>
      <c r="EO49" s="5">
        <f t="shared" si="534"/>
        <v>0</v>
      </c>
      <c r="EP49" s="5">
        <f t="shared" si="534"/>
        <v>0</v>
      </c>
      <c r="EQ49" s="5">
        <f t="shared" si="534"/>
        <v>0</v>
      </c>
      <c r="ER49" s="5">
        <f t="shared" si="534"/>
        <v>0</v>
      </c>
      <c r="ES49" s="5">
        <f t="shared" si="534"/>
        <v>0</v>
      </c>
      <c r="ET49" s="5">
        <f t="shared" si="534"/>
        <v>0</v>
      </c>
      <c r="EU49" s="5">
        <f t="shared" si="534"/>
        <v>0</v>
      </c>
      <c r="EV49" s="596">
        <f t="shared" si="534"/>
        <v>0</v>
      </c>
      <c r="EW49" s="596">
        <f t="shared" ref="EW49:EX49" si="535">EW50+EW51</f>
        <v>0</v>
      </c>
      <c r="EX49" s="596">
        <f t="shared" si="535"/>
        <v>0</v>
      </c>
      <c r="EY49" s="5">
        <f t="shared" si="534"/>
        <v>0</v>
      </c>
      <c r="EZ49" s="5">
        <f t="shared" si="534"/>
        <v>0</v>
      </c>
      <c r="FA49" s="5">
        <f t="shared" si="534"/>
        <v>0</v>
      </c>
      <c r="FB49" s="5">
        <f t="shared" si="534"/>
        <v>0</v>
      </c>
      <c r="FC49" s="5">
        <f t="shared" si="534"/>
        <v>0</v>
      </c>
      <c r="FD49" s="5">
        <f t="shared" si="534"/>
        <v>0</v>
      </c>
      <c r="FE49" s="5">
        <f t="shared" si="534"/>
        <v>0</v>
      </c>
      <c r="FF49" s="5">
        <f t="shared" si="534"/>
        <v>0</v>
      </c>
      <c r="FG49" s="5">
        <f t="shared" si="534"/>
        <v>0</v>
      </c>
      <c r="FH49" s="5">
        <f t="shared" si="534"/>
        <v>0</v>
      </c>
      <c r="FI49" s="5">
        <f t="shared" si="534"/>
        <v>0</v>
      </c>
      <c r="FJ49" s="5">
        <f t="shared" si="534"/>
        <v>0</v>
      </c>
      <c r="FK49" s="5">
        <f t="shared" si="534"/>
        <v>0</v>
      </c>
      <c r="FL49" s="5">
        <f t="shared" si="534"/>
        <v>0</v>
      </c>
      <c r="FM49" s="5">
        <f t="shared" si="534"/>
        <v>0</v>
      </c>
      <c r="FN49" s="5">
        <f t="shared" si="534"/>
        <v>0</v>
      </c>
      <c r="FO49" s="5">
        <f t="shared" si="534"/>
        <v>0</v>
      </c>
      <c r="FP49" s="5">
        <f t="shared" si="534"/>
        <v>0</v>
      </c>
      <c r="FQ49" s="5">
        <f t="shared" si="534"/>
        <v>0</v>
      </c>
      <c r="FR49" s="5">
        <f t="shared" si="534"/>
        <v>0</v>
      </c>
      <c r="FS49" s="5">
        <f t="shared" si="534"/>
        <v>0</v>
      </c>
      <c r="FT49" s="5">
        <f t="shared" si="534"/>
        <v>0</v>
      </c>
      <c r="FU49" s="5">
        <f t="shared" si="534"/>
        <v>0</v>
      </c>
      <c r="FV49" s="5">
        <f t="shared" si="534"/>
        <v>0</v>
      </c>
      <c r="FW49" s="5">
        <f t="shared" si="534"/>
        <v>0</v>
      </c>
      <c r="FX49" s="5">
        <f t="shared" si="534"/>
        <v>0</v>
      </c>
      <c r="FY49" s="5">
        <f t="shared" si="534"/>
        <v>0</v>
      </c>
      <c r="FZ49" s="5">
        <f t="shared" si="534"/>
        <v>0</v>
      </c>
      <c r="GA49" s="5">
        <f t="shared" si="534"/>
        <v>0</v>
      </c>
      <c r="GB49" s="5">
        <f t="shared" si="534"/>
        <v>0</v>
      </c>
      <c r="GC49" s="5">
        <f t="shared" si="534"/>
        <v>0</v>
      </c>
      <c r="GD49" s="5">
        <f t="shared" si="534"/>
        <v>0</v>
      </c>
      <c r="GE49" s="5">
        <f t="shared" si="534"/>
        <v>0</v>
      </c>
      <c r="GF49" s="5">
        <f t="shared" si="534"/>
        <v>0</v>
      </c>
      <c r="GG49" s="5">
        <f t="shared" si="534"/>
        <v>0</v>
      </c>
      <c r="GH49" s="5">
        <f t="shared" si="534"/>
        <v>0</v>
      </c>
      <c r="GI49" s="5">
        <f t="shared" si="534"/>
        <v>0</v>
      </c>
      <c r="GJ49" s="5">
        <f t="shared" si="534"/>
        <v>0</v>
      </c>
      <c r="GK49" s="5">
        <f t="shared" si="534"/>
        <v>0</v>
      </c>
      <c r="GL49" s="596">
        <f t="shared" si="534"/>
        <v>0</v>
      </c>
      <c r="GM49" s="596">
        <f t="shared" ref="GM49:GN49" si="536">GM50+GM51</f>
        <v>0</v>
      </c>
      <c r="GN49" s="596">
        <f t="shared" si="536"/>
        <v>0</v>
      </c>
      <c r="GO49" s="5">
        <f t="shared" ref="GO49:HA49" si="537">GO50+GO51</f>
        <v>0</v>
      </c>
      <c r="GP49" s="5">
        <f t="shared" si="537"/>
        <v>0</v>
      </c>
      <c r="GQ49" s="5">
        <f t="shared" si="537"/>
        <v>0</v>
      </c>
      <c r="GR49" s="5">
        <f t="shared" si="537"/>
        <v>0</v>
      </c>
      <c r="GS49" s="5">
        <f t="shared" si="537"/>
        <v>0</v>
      </c>
      <c r="GT49" s="5">
        <f t="shared" si="537"/>
        <v>0</v>
      </c>
      <c r="GU49" s="5">
        <f t="shared" si="537"/>
        <v>0</v>
      </c>
      <c r="GV49" s="5">
        <f t="shared" si="537"/>
        <v>0</v>
      </c>
      <c r="GW49" s="5">
        <f t="shared" si="537"/>
        <v>0</v>
      </c>
      <c r="GX49" s="5">
        <f t="shared" si="537"/>
        <v>0</v>
      </c>
      <c r="GY49" s="5">
        <f t="shared" ref="GY49" si="538">GY50+GY51</f>
        <v>0</v>
      </c>
      <c r="GZ49" s="5">
        <f t="shared" ref="GZ49" si="539">GZ50+GZ51</f>
        <v>0</v>
      </c>
      <c r="HA49" s="596">
        <f t="shared" si="537"/>
        <v>0</v>
      </c>
      <c r="HB49" s="596">
        <f t="shared" ref="HB49" si="540">HB50+HB51</f>
        <v>0</v>
      </c>
      <c r="HC49" s="635">
        <f t="shared" ref="HC49" si="541">HC50+HC51</f>
        <v>0</v>
      </c>
    </row>
    <row r="50" spans="1:211" ht="25.5" x14ac:dyDescent="0.2">
      <c r="A50" s="120" t="s">
        <v>417</v>
      </c>
      <c r="B50" s="6"/>
      <c r="C50" s="6"/>
      <c r="D50" s="6"/>
      <c r="E50" s="6"/>
      <c r="F50" s="6"/>
      <c r="G50" s="6"/>
      <c r="H50" s="6"/>
      <c r="I50" s="6"/>
      <c r="J50" s="6"/>
      <c r="K50" s="6"/>
      <c r="L50" s="6"/>
      <c r="M50" s="6"/>
      <c r="N50" s="6"/>
      <c r="O50" s="6"/>
      <c r="P50" s="6"/>
      <c r="Q50" s="6"/>
      <c r="R50" s="6"/>
      <c r="S50" s="6"/>
      <c r="T50" s="6"/>
      <c r="U50" s="6"/>
      <c r="V50" s="6"/>
      <c r="W50" s="6"/>
      <c r="X50" s="6"/>
      <c r="Y50" s="6"/>
      <c r="Z50" s="6">
        <f>SUM([1]Önkormányzat!$AW$389)</f>
        <v>0</v>
      </c>
      <c r="AA50" s="6"/>
      <c r="AB50" s="6">
        <f t="shared" ref="AB50:AB51" si="542">SUM(Z50:AA50)</f>
        <v>0</v>
      </c>
      <c r="AC50" s="6"/>
      <c r="AD50" s="6"/>
      <c r="AE50" s="6">
        <f t="shared" ref="AE50:AE51" si="543">SUM(AC50:AD50)</f>
        <v>0</v>
      </c>
      <c r="AF50" s="6"/>
      <c r="AG50" s="6"/>
      <c r="AH50" s="6">
        <f t="shared" ref="AH50:AH51" si="544">SUM(AF50:AG50)</f>
        <v>0</v>
      </c>
      <c r="AI50" s="6"/>
      <c r="AJ50" s="6"/>
      <c r="AK50" s="6">
        <f t="shared" ref="AK50:AK51" si="545">SUM(AI50:AJ50)</f>
        <v>0</v>
      </c>
      <c r="AL50" s="6"/>
      <c r="AM50" s="6"/>
      <c r="AN50" s="6">
        <f t="shared" ref="AN50:AN51" si="546">SUM(AL50:AM50)</f>
        <v>0</v>
      </c>
      <c r="AO50" s="6"/>
      <c r="AP50" s="6"/>
      <c r="AQ50" s="6">
        <f t="shared" ref="AQ50:AQ51" si="547">SUM(AO50:AP50)</f>
        <v>0</v>
      </c>
      <c r="AR50" s="6"/>
      <c r="AS50" s="6"/>
      <c r="AT50" s="6">
        <f t="shared" ref="AT50:AT51" si="548">SUM(AR50:AS50)</f>
        <v>0</v>
      </c>
      <c r="AU50" s="6"/>
      <c r="AV50" s="6"/>
      <c r="AW50" s="6">
        <f t="shared" ref="AW50:AW51" si="549">SUM(AU50:AV50)</f>
        <v>0</v>
      </c>
      <c r="AX50" s="6"/>
      <c r="AY50" s="6"/>
      <c r="AZ50" s="6">
        <f t="shared" ref="AZ50:AZ51" si="550">SUM(AX50:AY50)</f>
        <v>0</v>
      </c>
      <c r="BA50" s="6"/>
      <c r="BB50" s="6"/>
      <c r="BC50" s="6">
        <f t="shared" ref="BC50:BC51" si="551">SUM(BA50:BB50)</f>
        <v>0</v>
      </c>
      <c r="BD50" s="6"/>
      <c r="BE50" s="6"/>
      <c r="BF50" s="6">
        <f t="shared" ref="BF50:BF51" si="552">SUM(BD50:BE50)</f>
        <v>0</v>
      </c>
      <c r="BG50" s="6"/>
      <c r="BH50" s="6"/>
      <c r="BI50" s="6">
        <f t="shared" ref="BI50:BI51" si="553">SUM(BG50:BH50)</f>
        <v>0</v>
      </c>
      <c r="BJ50" s="6"/>
      <c r="BK50" s="6"/>
      <c r="BL50" s="6">
        <f t="shared" ref="BL50:BL51" si="554">SUM(BJ50:BK50)</f>
        <v>0</v>
      </c>
      <c r="BM50" s="6"/>
      <c r="BN50" s="6"/>
      <c r="BO50" s="6">
        <f t="shared" ref="BO50:BO51" si="555">SUM(BM50:BN50)</f>
        <v>0</v>
      </c>
      <c r="BP50" s="6"/>
      <c r="BQ50" s="6"/>
      <c r="BR50" s="6">
        <f t="shared" ref="BR50:BR51" si="556">SUM(BP50:BQ50)</f>
        <v>0</v>
      </c>
      <c r="BS50" s="6"/>
      <c r="BT50" s="6"/>
      <c r="BU50" s="6">
        <f t="shared" ref="BU50:BU51" si="557">SUM(BS50:BT50)</f>
        <v>0</v>
      </c>
      <c r="BV50" s="6"/>
      <c r="BW50" s="6"/>
      <c r="BX50" s="6">
        <f t="shared" ref="BX50:BX51" si="558">SUM(BV50:BW50)</f>
        <v>0</v>
      </c>
      <c r="BY50" s="6"/>
      <c r="BZ50" s="6"/>
      <c r="CA50" s="6">
        <f t="shared" ref="CA50:CA51" si="559">SUM(BY50:BZ50)</f>
        <v>0</v>
      </c>
      <c r="CB50" s="6"/>
      <c r="CC50" s="6"/>
      <c r="CD50" s="6">
        <f t="shared" ref="CD50:CD51" si="560">SUM(CB50:CC50)</f>
        <v>0</v>
      </c>
      <c r="CE50" s="6"/>
      <c r="CF50" s="6"/>
      <c r="CG50" s="6">
        <f t="shared" ref="CG50:CG51" si="561">SUM(CE50:CF50)</f>
        <v>0</v>
      </c>
      <c r="CH50" s="6"/>
      <c r="CI50" s="6"/>
      <c r="CJ50" s="6">
        <f t="shared" ref="CJ50:CJ51" si="562">SUM(CH50:CI50)</f>
        <v>0</v>
      </c>
      <c r="CK50" s="6"/>
      <c r="CL50" s="6"/>
      <c r="CM50" s="6">
        <f t="shared" ref="CM50:CM51" si="563">SUM(CK50:CL50)</f>
        <v>0</v>
      </c>
      <c r="CN50" s="6"/>
      <c r="CO50" s="6"/>
      <c r="CP50" s="6">
        <f t="shared" ref="CP50:CP51" si="564">SUM(CN50:CO50)</f>
        <v>0</v>
      </c>
      <c r="CQ50" s="6"/>
      <c r="CR50" s="6"/>
      <c r="CS50" s="6">
        <f t="shared" ref="CS50:CS51" si="565">SUM(CQ50:CR50)</f>
        <v>0</v>
      </c>
      <c r="CT50" s="6"/>
      <c r="CU50" s="6"/>
      <c r="CV50" s="6">
        <f t="shared" ref="CV50:CV51" si="566">SUM(CT50:CU50)</f>
        <v>0</v>
      </c>
      <c r="CW50" s="6"/>
      <c r="CX50" s="6"/>
      <c r="CY50" s="6">
        <f t="shared" ref="CY50:CY51" si="567">SUM(CW50:CX50)</f>
        <v>0</v>
      </c>
      <c r="CZ50" s="6"/>
      <c r="DA50" s="6"/>
      <c r="DB50" s="6">
        <f t="shared" ref="DB50:DB51" si="568">SUM(CZ50:DA50)</f>
        <v>0</v>
      </c>
      <c r="DC50" s="6"/>
      <c r="DD50" s="6"/>
      <c r="DE50" s="6">
        <f t="shared" ref="DE50:DE51" si="569">SUM(DC50:DD50)</f>
        <v>0</v>
      </c>
      <c r="DF50" s="6"/>
      <c r="DG50" s="6"/>
      <c r="DH50" s="6">
        <f t="shared" ref="DH50:DH51" si="570">SUM(DF50:DG50)</f>
        <v>0</v>
      </c>
      <c r="DI50" s="6"/>
      <c r="DJ50" s="6"/>
      <c r="DK50" s="6">
        <f t="shared" ref="DK50:DK51" si="571">SUM(DI50:DJ50)</f>
        <v>0</v>
      </c>
      <c r="DL50" s="6"/>
      <c r="DM50" s="6"/>
      <c r="DN50" s="6">
        <f t="shared" ref="DN50:DN51" si="572">SUM(DL50:DM50)</f>
        <v>0</v>
      </c>
      <c r="DO50" s="6"/>
      <c r="DP50" s="6"/>
      <c r="DQ50" s="6">
        <f t="shared" ref="DQ50:DQ51" si="573">SUM(DO50:DP50)</f>
        <v>0</v>
      </c>
      <c r="DR50" s="595">
        <f t="shared" ref="DR50:DR51" si="574">SUM(B50+E50+H50+K50+N50+Q50+T50+W50+Z50+AC50+AF50+AI50+AL50+AO50+AR50+AU50+AX50+BA50+BD50+BG50+BJ50+BM50+BP50+BS50+BV50+BY50+CB50+CE50+CH50+CK50+CN50+CQ50+CT50+CW50+CZ50+DC50+DF50+DI50+DL50+DO50)</f>
        <v>0</v>
      </c>
      <c r="DS50" s="595">
        <f t="shared" ref="DS50:DS51" si="575">SUM(C50+F50+I50+L50+O50+R50+U50+X50+AA50+AD50+AG50+AJ50+AM50+AP50+AS50+AV50+AY50+BB50+BE50+BH50+BK50+BN50+BQ50+BT50+BW50+BZ50+CC50+CF50+CI50+CL50+CO50+CR50+CU50+CX50+DA50+DD50+DG50+DJ50+DM50+DP50)</f>
        <v>0</v>
      </c>
      <c r="DT50" s="595">
        <f t="shared" ref="DT50:DT51" si="576">SUM(D50+G50+J50+M50+P50+S50+V50+Y50+AB50+AE50+AH50+AK50+AN50+AQ50+AT50+AW50+AZ50+BC50+BF50+BI50+BL50+BO50+BR50+BU50+BX50+CA50+CD50+CG50+CJ50+CM50+CP50+CS50+CV50+CY50+DB50+DE50+DH50+DK50+DN50+DQ50)</f>
        <v>0</v>
      </c>
      <c r="DU50" s="6"/>
      <c r="DV50" s="6"/>
      <c r="DW50" s="6">
        <f t="shared" ref="DW50:DW51" si="577">SUM(DU50:DV50)</f>
        <v>0</v>
      </c>
      <c r="DX50" s="6"/>
      <c r="DY50" s="6"/>
      <c r="DZ50" s="6">
        <f t="shared" ref="DZ50:DZ51" si="578">SUM(DX50:DY50)</f>
        <v>0</v>
      </c>
      <c r="EA50" s="6"/>
      <c r="EB50" s="6"/>
      <c r="EC50" s="6">
        <f t="shared" ref="EC50:EC51" si="579">SUM(EA50:EB50)</f>
        <v>0</v>
      </c>
      <c r="ED50" s="6"/>
      <c r="EE50" s="6"/>
      <c r="EF50" s="6">
        <f t="shared" ref="EF50:EF51" si="580">SUM(ED50:EE50)</f>
        <v>0</v>
      </c>
      <c r="EG50" s="6"/>
      <c r="EH50" s="6"/>
      <c r="EI50" s="6">
        <f t="shared" ref="EI50:EI51" si="581">SUM(EG50:EH50)</f>
        <v>0</v>
      </c>
      <c r="EJ50" s="6"/>
      <c r="EK50" s="6"/>
      <c r="EL50" s="6">
        <f t="shared" ref="EL50:EL51" si="582">SUM(EJ50:EK50)</f>
        <v>0</v>
      </c>
      <c r="EM50" s="6"/>
      <c r="EN50" s="6"/>
      <c r="EO50" s="6">
        <f t="shared" ref="EO50:EO51" si="583">SUM(EM50:EN50)</f>
        <v>0</v>
      </c>
      <c r="EP50" s="6"/>
      <c r="EQ50" s="6"/>
      <c r="ER50" s="6">
        <f t="shared" ref="ER50:ER51" si="584">SUM(EP50:EQ50)</f>
        <v>0</v>
      </c>
      <c r="ES50" s="6"/>
      <c r="ET50" s="6"/>
      <c r="EU50" s="6">
        <f t="shared" ref="EU50:EU51" si="585">SUM(ES50:ET50)</f>
        <v>0</v>
      </c>
      <c r="EV50" s="595">
        <f t="shared" ref="EV50:EV51" si="586">SUM(DU50+DX50+EA50+ED50+EG50+EJ50+EM50+EP50+ES50)</f>
        <v>0</v>
      </c>
      <c r="EW50" s="595">
        <f t="shared" ref="EW50:EW51" si="587">SUM(DV50+DY50+EB50+EE50+EH50+EK50+EN50+EQ50+ET50)</f>
        <v>0</v>
      </c>
      <c r="EX50" s="595">
        <f t="shared" ref="EX50:EX51" si="588">SUM(DW50+DZ50+EC50+EF50+EI50+EL50+EO50+ER50+EU50)</f>
        <v>0</v>
      </c>
      <c r="EY50" s="6"/>
      <c r="EZ50" s="6"/>
      <c r="FA50" s="6">
        <f t="shared" ref="FA50:FA51" si="589">SUM(EY50:EZ50)</f>
        <v>0</v>
      </c>
      <c r="FB50" s="6"/>
      <c r="FC50" s="6"/>
      <c r="FD50" s="6">
        <f t="shared" ref="FD50:FD51" si="590">SUM(FB50:FC50)</f>
        <v>0</v>
      </c>
      <c r="FE50" s="6"/>
      <c r="FF50" s="6"/>
      <c r="FG50" s="6">
        <f t="shared" ref="FG50:FG51" si="591">SUM(FE50:FF50)</f>
        <v>0</v>
      </c>
      <c r="FH50" s="6"/>
      <c r="FI50" s="6"/>
      <c r="FJ50" s="6">
        <f t="shared" ref="FJ50:FJ51" si="592">SUM(FH50:FI50)</f>
        <v>0</v>
      </c>
      <c r="FK50" s="6"/>
      <c r="FL50" s="6"/>
      <c r="FM50" s="6">
        <f t="shared" ref="FM50:FM51" si="593">SUM(FK50:FL50)</f>
        <v>0</v>
      </c>
      <c r="FN50" s="6"/>
      <c r="FO50" s="6"/>
      <c r="FP50" s="6">
        <f t="shared" ref="FP50:FP51" si="594">SUM(FN50:FO50)</f>
        <v>0</v>
      </c>
      <c r="FQ50" s="6"/>
      <c r="FR50" s="6"/>
      <c r="FS50" s="6">
        <f t="shared" ref="FS50:FS51" si="595">SUM(FQ50:FR50)</f>
        <v>0</v>
      </c>
      <c r="FT50" s="6"/>
      <c r="FU50" s="6"/>
      <c r="FV50" s="6">
        <f t="shared" ref="FV50:FV51" si="596">SUM(FT50:FU50)</f>
        <v>0</v>
      </c>
      <c r="FW50" s="6"/>
      <c r="FX50" s="6"/>
      <c r="FY50" s="6">
        <f t="shared" ref="FY50:FY51" si="597">SUM(FW50:FX50)</f>
        <v>0</v>
      </c>
      <c r="FZ50" s="6"/>
      <c r="GA50" s="6"/>
      <c r="GB50" s="6">
        <f t="shared" ref="GB50:GB51" si="598">SUM(FZ50:GA50)</f>
        <v>0</v>
      </c>
      <c r="GC50" s="6"/>
      <c r="GD50" s="6"/>
      <c r="GE50" s="6">
        <f t="shared" ref="GE50:GE51" si="599">SUM(GC50:GD50)</f>
        <v>0</v>
      </c>
      <c r="GF50" s="6"/>
      <c r="GG50" s="6"/>
      <c r="GH50" s="6">
        <f t="shared" ref="GH50:GH51" si="600">SUM(GF50:GG50)</f>
        <v>0</v>
      </c>
      <c r="GI50" s="6"/>
      <c r="GJ50" s="6"/>
      <c r="GK50" s="6">
        <f t="shared" ref="GK50:GK51" si="601">SUM(GI50:GJ50)</f>
        <v>0</v>
      </c>
      <c r="GL50" s="595">
        <f t="shared" ref="GL50:GL51" si="602">SUM(EY50+FB50+FE50+FH50+FK50+FN50+FQ50+FT50+FW50+FZ50+GC50+GF50+GI50)</f>
        <v>0</v>
      </c>
      <c r="GM50" s="595">
        <f t="shared" ref="GM50:GM51" si="603">SUM(EZ50+FC50+FF50+FI50+FL50+FO50+FR50+FU50+FX50+GA50+GD50+GG50+GJ50)</f>
        <v>0</v>
      </c>
      <c r="GN50" s="595">
        <f t="shared" ref="GN50:GN51" si="604">SUM(FA50+FD50+FG50+FJ50+FM50+FP50+FS50+FV50+FY50+GB50+GE50+GH50+GK50)</f>
        <v>0</v>
      </c>
      <c r="GO50" s="7"/>
      <c r="GP50" s="7"/>
      <c r="GQ50" s="6">
        <f t="shared" ref="GQ50:GQ51" si="605">SUM(GO50:GP50)</f>
        <v>0</v>
      </c>
      <c r="GR50" s="7"/>
      <c r="GS50" s="7"/>
      <c r="GT50" s="6">
        <f t="shared" ref="GT50:GT51" si="606">SUM(GR50:GS50)</f>
        <v>0</v>
      </c>
      <c r="GU50" s="7"/>
      <c r="GV50" s="7"/>
      <c r="GW50" s="6">
        <f t="shared" ref="GW50:GW51" si="607">SUM(GU50:GV50)</f>
        <v>0</v>
      </c>
      <c r="GX50" s="10">
        <f>GL50+GO50+GR50+GU50</f>
        <v>0</v>
      </c>
      <c r="GY50" s="10">
        <f t="shared" ref="GY50:GZ51" si="608">GM50+GP50+GS50+GV50</f>
        <v>0</v>
      </c>
      <c r="GZ50" s="10">
        <f t="shared" si="608"/>
        <v>0</v>
      </c>
      <c r="HA50" s="596">
        <f>DR50+EV50+GX50</f>
        <v>0</v>
      </c>
      <c r="HB50" s="596">
        <f t="shared" ref="HB50:HC51" si="609">DS50+EW50+GY50</f>
        <v>0</v>
      </c>
      <c r="HC50" s="635">
        <f t="shared" si="609"/>
        <v>0</v>
      </c>
    </row>
    <row r="51" spans="1:211" x14ac:dyDescent="0.2">
      <c r="A51" s="120" t="s">
        <v>418</v>
      </c>
      <c r="B51" s="6"/>
      <c r="C51" s="6"/>
      <c r="D51" s="6"/>
      <c r="E51" s="6"/>
      <c r="F51" s="6"/>
      <c r="G51" s="6"/>
      <c r="H51" s="6"/>
      <c r="I51" s="6"/>
      <c r="J51" s="6"/>
      <c r="K51" s="6"/>
      <c r="L51" s="6"/>
      <c r="M51" s="6"/>
      <c r="N51" s="6"/>
      <c r="O51" s="6"/>
      <c r="P51" s="6"/>
      <c r="Q51" s="6"/>
      <c r="R51" s="6"/>
      <c r="S51" s="6"/>
      <c r="T51" s="6"/>
      <c r="U51" s="6"/>
      <c r="V51" s="6"/>
      <c r="W51" s="6"/>
      <c r="X51" s="6"/>
      <c r="Y51" s="6"/>
      <c r="Z51" s="6"/>
      <c r="AA51" s="6"/>
      <c r="AB51" s="6">
        <f t="shared" si="542"/>
        <v>0</v>
      </c>
      <c r="AC51" s="6"/>
      <c r="AD51" s="6"/>
      <c r="AE51" s="6">
        <f t="shared" si="543"/>
        <v>0</v>
      </c>
      <c r="AF51" s="6"/>
      <c r="AG51" s="6"/>
      <c r="AH51" s="6">
        <f t="shared" si="544"/>
        <v>0</v>
      </c>
      <c r="AI51" s="6"/>
      <c r="AJ51" s="6"/>
      <c r="AK51" s="6">
        <f t="shared" si="545"/>
        <v>0</v>
      </c>
      <c r="AL51" s="6"/>
      <c r="AM51" s="6"/>
      <c r="AN51" s="6">
        <f t="shared" si="546"/>
        <v>0</v>
      </c>
      <c r="AO51" s="6"/>
      <c r="AP51" s="6"/>
      <c r="AQ51" s="6">
        <f t="shared" si="547"/>
        <v>0</v>
      </c>
      <c r="AR51" s="6"/>
      <c r="AS51" s="6"/>
      <c r="AT51" s="6">
        <f t="shared" si="548"/>
        <v>0</v>
      </c>
      <c r="AU51" s="6"/>
      <c r="AV51" s="6"/>
      <c r="AW51" s="6">
        <f t="shared" si="549"/>
        <v>0</v>
      </c>
      <c r="AX51" s="6"/>
      <c r="AY51" s="6"/>
      <c r="AZ51" s="6">
        <f t="shared" si="550"/>
        <v>0</v>
      </c>
      <c r="BA51" s="6"/>
      <c r="BB51" s="6"/>
      <c r="BC51" s="6">
        <f t="shared" si="551"/>
        <v>0</v>
      </c>
      <c r="BD51" s="6"/>
      <c r="BE51" s="6"/>
      <c r="BF51" s="6">
        <f t="shared" si="552"/>
        <v>0</v>
      </c>
      <c r="BG51" s="6"/>
      <c r="BH51" s="6"/>
      <c r="BI51" s="6">
        <f t="shared" si="553"/>
        <v>0</v>
      </c>
      <c r="BJ51" s="6"/>
      <c r="BK51" s="6"/>
      <c r="BL51" s="6">
        <f t="shared" si="554"/>
        <v>0</v>
      </c>
      <c r="BM51" s="6"/>
      <c r="BN51" s="6"/>
      <c r="BO51" s="6">
        <f t="shared" si="555"/>
        <v>0</v>
      </c>
      <c r="BP51" s="6"/>
      <c r="BQ51" s="6"/>
      <c r="BR51" s="6">
        <f t="shared" si="556"/>
        <v>0</v>
      </c>
      <c r="BS51" s="6"/>
      <c r="BT51" s="6"/>
      <c r="BU51" s="6">
        <f t="shared" si="557"/>
        <v>0</v>
      </c>
      <c r="BV51" s="6"/>
      <c r="BW51" s="6"/>
      <c r="BX51" s="6">
        <f t="shared" si="558"/>
        <v>0</v>
      </c>
      <c r="BY51" s="6"/>
      <c r="BZ51" s="6"/>
      <c r="CA51" s="6">
        <f t="shared" si="559"/>
        <v>0</v>
      </c>
      <c r="CB51" s="6"/>
      <c r="CC51" s="6"/>
      <c r="CD51" s="6">
        <f t="shared" si="560"/>
        <v>0</v>
      </c>
      <c r="CE51" s="6"/>
      <c r="CF51" s="6"/>
      <c r="CG51" s="6">
        <f t="shared" si="561"/>
        <v>0</v>
      </c>
      <c r="CH51" s="6"/>
      <c r="CI51" s="6"/>
      <c r="CJ51" s="6">
        <f t="shared" si="562"/>
        <v>0</v>
      </c>
      <c r="CK51" s="6"/>
      <c r="CL51" s="6"/>
      <c r="CM51" s="6">
        <f t="shared" si="563"/>
        <v>0</v>
      </c>
      <c r="CN51" s="6"/>
      <c r="CO51" s="6"/>
      <c r="CP51" s="6">
        <f t="shared" si="564"/>
        <v>0</v>
      </c>
      <c r="CQ51" s="6"/>
      <c r="CR51" s="6"/>
      <c r="CS51" s="6">
        <f t="shared" si="565"/>
        <v>0</v>
      </c>
      <c r="CT51" s="6"/>
      <c r="CU51" s="6"/>
      <c r="CV51" s="6">
        <f t="shared" si="566"/>
        <v>0</v>
      </c>
      <c r="CW51" s="6"/>
      <c r="CX51" s="6"/>
      <c r="CY51" s="6">
        <f t="shared" si="567"/>
        <v>0</v>
      </c>
      <c r="CZ51" s="6"/>
      <c r="DA51" s="6"/>
      <c r="DB51" s="6">
        <f t="shared" si="568"/>
        <v>0</v>
      </c>
      <c r="DC51" s="6"/>
      <c r="DD51" s="6"/>
      <c r="DE51" s="6">
        <f t="shared" si="569"/>
        <v>0</v>
      </c>
      <c r="DF51" s="6"/>
      <c r="DG51" s="6"/>
      <c r="DH51" s="6">
        <f t="shared" si="570"/>
        <v>0</v>
      </c>
      <c r="DI51" s="6"/>
      <c r="DJ51" s="6"/>
      <c r="DK51" s="6">
        <f t="shared" si="571"/>
        <v>0</v>
      </c>
      <c r="DL51" s="6"/>
      <c r="DM51" s="6"/>
      <c r="DN51" s="6">
        <f t="shared" si="572"/>
        <v>0</v>
      </c>
      <c r="DO51" s="6"/>
      <c r="DP51" s="6"/>
      <c r="DQ51" s="6">
        <f t="shared" si="573"/>
        <v>0</v>
      </c>
      <c r="DR51" s="595">
        <f t="shared" si="574"/>
        <v>0</v>
      </c>
      <c r="DS51" s="595">
        <f t="shared" si="575"/>
        <v>0</v>
      </c>
      <c r="DT51" s="595">
        <f t="shared" si="576"/>
        <v>0</v>
      </c>
      <c r="DU51" s="6">
        <f>SUM([1]Hivatal!$E$338)</f>
        <v>0</v>
      </c>
      <c r="DV51" s="6"/>
      <c r="DW51" s="6">
        <f t="shared" si="577"/>
        <v>0</v>
      </c>
      <c r="DX51" s="6">
        <f>SUM([1]Hivatal!$J$338)</f>
        <v>0</v>
      </c>
      <c r="DY51" s="6"/>
      <c r="DZ51" s="6">
        <f t="shared" si="578"/>
        <v>0</v>
      </c>
      <c r="EA51" s="6">
        <f>SUM([1]Hivatal!$O$338)</f>
        <v>0</v>
      </c>
      <c r="EB51" s="6"/>
      <c r="EC51" s="6">
        <f t="shared" si="579"/>
        <v>0</v>
      </c>
      <c r="ED51" s="6">
        <f>SUM([1]Hivatal!$X$338)</f>
        <v>0</v>
      </c>
      <c r="EE51" s="6"/>
      <c r="EF51" s="6">
        <f t="shared" si="580"/>
        <v>0</v>
      </c>
      <c r="EG51" s="6">
        <f>SUM([1]Hivatal!$AB$338)</f>
        <v>0</v>
      </c>
      <c r="EH51" s="6"/>
      <c r="EI51" s="6">
        <f t="shared" si="581"/>
        <v>0</v>
      </c>
      <c r="EJ51" s="6"/>
      <c r="EK51" s="6"/>
      <c r="EL51" s="6">
        <f t="shared" si="582"/>
        <v>0</v>
      </c>
      <c r="EM51" s="6"/>
      <c r="EN51" s="6"/>
      <c r="EO51" s="6">
        <f t="shared" si="583"/>
        <v>0</v>
      </c>
      <c r="EP51" s="6">
        <f>SUM([1]Hivatal!$AT$338)</f>
        <v>0</v>
      </c>
      <c r="EQ51" s="6"/>
      <c r="ER51" s="6">
        <f t="shared" si="584"/>
        <v>0</v>
      </c>
      <c r="ES51" s="6"/>
      <c r="ET51" s="6"/>
      <c r="EU51" s="6">
        <f t="shared" si="585"/>
        <v>0</v>
      </c>
      <c r="EV51" s="595">
        <f t="shared" si="586"/>
        <v>0</v>
      </c>
      <c r="EW51" s="595">
        <f t="shared" si="587"/>
        <v>0</v>
      </c>
      <c r="EX51" s="595">
        <f t="shared" si="588"/>
        <v>0</v>
      </c>
      <c r="EY51" s="6"/>
      <c r="EZ51" s="6"/>
      <c r="FA51" s="6">
        <f t="shared" si="589"/>
        <v>0</v>
      </c>
      <c r="FB51" s="6"/>
      <c r="FC51" s="6"/>
      <c r="FD51" s="6">
        <f t="shared" si="590"/>
        <v>0</v>
      </c>
      <c r="FE51" s="6"/>
      <c r="FF51" s="6"/>
      <c r="FG51" s="6">
        <f t="shared" si="591"/>
        <v>0</v>
      </c>
      <c r="FH51" s="6"/>
      <c r="FI51" s="6"/>
      <c r="FJ51" s="6">
        <f t="shared" si="592"/>
        <v>0</v>
      </c>
      <c r="FK51" s="6"/>
      <c r="FL51" s="6"/>
      <c r="FM51" s="6">
        <f t="shared" si="593"/>
        <v>0</v>
      </c>
      <c r="FN51" s="6"/>
      <c r="FO51" s="6"/>
      <c r="FP51" s="6">
        <f t="shared" si="594"/>
        <v>0</v>
      </c>
      <c r="FQ51" s="6"/>
      <c r="FR51" s="6"/>
      <c r="FS51" s="6">
        <f t="shared" si="595"/>
        <v>0</v>
      </c>
      <c r="FT51" s="6"/>
      <c r="FU51" s="6"/>
      <c r="FV51" s="6">
        <f t="shared" si="596"/>
        <v>0</v>
      </c>
      <c r="FW51" s="6"/>
      <c r="FX51" s="6"/>
      <c r="FY51" s="6">
        <f t="shared" si="597"/>
        <v>0</v>
      </c>
      <c r="FZ51" s="6"/>
      <c r="GA51" s="6"/>
      <c r="GB51" s="6">
        <f t="shared" si="598"/>
        <v>0</v>
      </c>
      <c r="GC51" s="6"/>
      <c r="GD51" s="6"/>
      <c r="GE51" s="6">
        <f t="shared" si="599"/>
        <v>0</v>
      </c>
      <c r="GF51" s="6"/>
      <c r="GG51" s="6"/>
      <c r="GH51" s="6">
        <f t="shared" si="600"/>
        <v>0</v>
      </c>
      <c r="GI51" s="6"/>
      <c r="GJ51" s="6"/>
      <c r="GK51" s="6">
        <f t="shared" si="601"/>
        <v>0</v>
      </c>
      <c r="GL51" s="595">
        <f t="shared" si="602"/>
        <v>0</v>
      </c>
      <c r="GM51" s="595">
        <f t="shared" si="603"/>
        <v>0</v>
      </c>
      <c r="GN51" s="595">
        <f t="shared" si="604"/>
        <v>0</v>
      </c>
      <c r="GO51" s="7"/>
      <c r="GP51" s="7"/>
      <c r="GQ51" s="6">
        <f t="shared" si="605"/>
        <v>0</v>
      </c>
      <c r="GR51" s="7"/>
      <c r="GS51" s="7"/>
      <c r="GT51" s="6">
        <f t="shared" si="606"/>
        <v>0</v>
      </c>
      <c r="GU51" s="7"/>
      <c r="GV51" s="7"/>
      <c r="GW51" s="6">
        <f t="shared" si="607"/>
        <v>0</v>
      </c>
      <c r="GX51" s="10">
        <f>GL51+GO51+GR51+GU51</f>
        <v>0</v>
      </c>
      <c r="GY51" s="10">
        <f t="shared" si="608"/>
        <v>0</v>
      </c>
      <c r="GZ51" s="10">
        <f t="shared" si="608"/>
        <v>0</v>
      </c>
      <c r="HA51" s="596">
        <f>DR51+EV51+GX51</f>
        <v>0</v>
      </c>
      <c r="HB51" s="596">
        <f t="shared" si="609"/>
        <v>0</v>
      </c>
      <c r="HC51" s="635">
        <f t="shared" si="609"/>
        <v>0</v>
      </c>
    </row>
    <row r="52" spans="1:211" s="12" customFormat="1" x14ac:dyDescent="0.2">
      <c r="A52" s="121" t="s">
        <v>419</v>
      </c>
      <c r="B52" s="5">
        <f>B28+B40</f>
        <v>0</v>
      </c>
      <c r="C52" s="5">
        <f t="shared" ref="C52:BN52" si="610">C28+C40</f>
        <v>0</v>
      </c>
      <c r="D52" s="5">
        <f t="shared" si="610"/>
        <v>0</v>
      </c>
      <c r="E52" s="5">
        <f t="shared" si="610"/>
        <v>0</v>
      </c>
      <c r="F52" s="5">
        <f t="shared" si="610"/>
        <v>0</v>
      </c>
      <c r="G52" s="5">
        <f t="shared" si="610"/>
        <v>0</v>
      </c>
      <c r="H52" s="5">
        <f t="shared" si="610"/>
        <v>0</v>
      </c>
      <c r="I52" s="5">
        <f t="shared" si="610"/>
        <v>0</v>
      </c>
      <c r="J52" s="5">
        <f t="shared" si="610"/>
        <v>0</v>
      </c>
      <c r="K52" s="5">
        <f t="shared" si="610"/>
        <v>0</v>
      </c>
      <c r="L52" s="5">
        <f t="shared" si="610"/>
        <v>0</v>
      </c>
      <c r="M52" s="5">
        <f t="shared" si="610"/>
        <v>0</v>
      </c>
      <c r="N52" s="5">
        <f t="shared" si="610"/>
        <v>0</v>
      </c>
      <c r="O52" s="5">
        <f t="shared" si="610"/>
        <v>0</v>
      </c>
      <c r="P52" s="5">
        <f t="shared" si="610"/>
        <v>0</v>
      </c>
      <c r="Q52" s="5">
        <f t="shared" si="610"/>
        <v>0</v>
      </c>
      <c r="R52" s="5">
        <f t="shared" si="610"/>
        <v>0</v>
      </c>
      <c r="S52" s="5">
        <f t="shared" si="610"/>
        <v>0</v>
      </c>
      <c r="T52" s="5">
        <f t="shared" si="610"/>
        <v>0</v>
      </c>
      <c r="U52" s="5">
        <f t="shared" si="610"/>
        <v>0</v>
      </c>
      <c r="V52" s="5">
        <f t="shared" si="610"/>
        <v>0</v>
      </c>
      <c r="W52" s="5">
        <f t="shared" si="610"/>
        <v>0</v>
      </c>
      <c r="X52" s="5">
        <f t="shared" si="610"/>
        <v>0</v>
      </c>
      <c r="Y52" s="5">
        <f t="shared" si="610"/>
        <v>0</v>
      </c>
      <c r="Z52" s="5">
        <f t="shared" si="610"/>
        <v>0</v>
      </c>
      <c r="AA52" s="5">
        <f t="shared" si="610"/>
        <v>0</v>
      </c>
      <c r="AB52" s="5">
        <f t="shared" si="610"/>
        <v>0</v>
      </c>
      <c r="AC52" s="5">
        <f t="shared" si="610"/>
        <v>40610</v>
      </c>
      <c r="AD52" s="5">
        <f t="shared" si="610"/>
        <v>0</v>
      </c>
      <c r="AE52" s="5">
        <f t="shared" ref="AE52" si="611">AE28+AE40</f>
        <v>40610</v>
      </c>
      <c r="AF52" s="5">
        <f t="shared" si="610"/>
        <v>0</v>
      </c>
      <c r="AG52" s="5">
        <f t="shared" si="610"/>
        <v>0</v>
      </c>
      <c r="AH52" s="5">
        <f t="shared" ref="AH52" si="612">AH28+AH40</f>
        <v>0</v>
      </c>
      <c r="AI52" s="5">
        <f t="shared" si="610"/>
        <v>0</v>
      </c>
      <c r="AJ52" s="5">
        <f t="shared" si="610"/>
        <v>0</v>
      </c>
      <c r="AK52" s="5">
        <f t="shared" ref="AK52" si="613">AK28+AK40</f>
        <v>0</v>
      </c>
      <c r="AL52" s="5">
        <f t="shared" si="610"/>
        <v>0</v>
      </c>
      <c r="AM52" s="5">
        <f t="shared" si="610"/>
        <v>0</v>
      </c>
      <c r="AN52" s="5">
        <f t="shared" ref="AN52" si="614">AN28+AN40</f>
        <v>0</v>
      </c>
      <c r="AO52" s="5">
        <f t="shared" si="610"/>
        <v>0</v>
      </c>
      <c r="AP52" s="5">
        <f t="shared" si="610"/>
        <v>0</v>
      </c>
      <c r="AQ52" s="5">
        <f t="shared" ref="AQ52" si="615">AQ28+AQ40</f>
        <v>0</v>
      </c>
      <c r="AR52" s="5">
        <f t="shared" si="610"/>
        <v>0</v>
      </c>
      <c r="AS52" s="5">
        <f t="shared" si="610"/>
        <v>0</v>
      </c>
      <c r="AT52" s="5">
        <f t="shared" ref="AT52" si="616">AT28+AT40</f>
        <v>0</v>
      </c>
      <c r="AU52" s="5">
        <f t="shared" si="610"/>
        <v>0</v>
      </c>
      <c r="AV52" s="5">
        <f t="shared" si="610"/>
        <v>0</v>
      </c>
      <c r="AW52" s="5">
        <f t="shared" ref="AW52" si="617">AW28+AW40</f>
        <v>0</v>
      </c>
      <c r="AX52" s="5">
        <f t="shared" si="610"/>
        <v>0</v>
      </c>
      <c r="AY52" s="5">
        <f t="shared" si="610"/>
        <v>0</v>
      </c>
      <c r="AZ52" s="5">
        <f t="shared" ref="AZ52" si="618">AZ28+AZ40</f>
        <v>0</v>
      </c>
      <c r="BA52" s="5">
        <f t="shared" si="610"/>
        <v>0</v>
      </c>
      <c r="BB52" s="5">
        <f t="shared" si="610"/>
        <v>0</v>
      </c>
      <c r="BC52" s="5">
        <f t="shared" ref="BC52" si="619">BC28+BC40</f>
        <v>0</v>
      </c>
      <c r="BD52" s="5">
        <f t="shared" si="610"/>
        <v>0</v>
      </c>
      <c r="BE52" s="5">
        <f t="shared" si="610"/>
        <v>0</v>
      </c>
      <c r="BF52" s="5">
        <f t="shared" ref="BF52" si="620">BF28+BF40</f>
        <v>0</v>
      </c>
      <c r="BG52" s="5">
        <f t="shared" si="610"/>
        <v>0</v>
      </c>
      <c r="BH52" s="5">
        <f t="shared" si="610"/>
        <v>0</v>
      </c>
      <c r="BI52" s="5">
        <f t="shared" ref="BI52" si="621">BI28+BI40</f>
        <v>0</v>
      </c>
      <c r="BJ52" s="5">
        <f t="shared" si="610"/>
        <v>0</v>
      </c>
      <c r="BK52" s="5">
        <f t="shared" si="610"/>
        <v>0</v>
      </c>
      <c r="BL52" s="5">
        <f t="shared" ref="BL52" si="622">BL28+BL40</f>
        <v>0</v>
      </c>
      <c r="BM52" s="5">
        <f t="shared" si="610"/>
        <v>0</v>
      </c>
      <c r="BN52" s="5">
        <f t="shared" si="610"/>
        <v>0</v>
      </c>
      <c r="BO52" s="5">
        <f t="shared" ref="BO52" si="623">BO28+BO40</f>
        <v>0</v>
      </c>
      <c r="BP52" s="5">
        <f t="shared" ref="BP52:DZ52" si="624">BP28+BP40</f>
        <v>0</v>
      </c>
      <c r="BQ52" s="5">
        <f t="shared" si="624"/>
        <v>0</v>
      </c>
      <c r="BR52" s="5">
        <f t="shared" si="624"/>
        <v>0</v>
      </c>
      <c r="BS52" s="5">
        <f t="shared" si="624"/>
        <v>0</v>
      </c>
      <c r="BT52" s="5">
        <f t="shared" si="624"/>
        <v>0</v>
      </c>
      <c r="BU52" s="5">
        <f t="shared" si="624"/>
        <v>0</v>
      </c>
      <c r="BV52" s="5">
        <f t="shared" si="624"/>
        <v>0</v>
      </c>
      <c r="BW52" s="5">
        <f t="shared" si="624"/>
        <v>0</v>
      </c>
      <c r="BX52" s="5">
        <f t="shared" si="624"/>
        <v>0</v>
      </c>
      <c r="BY52" s="5">
        <f t="shared" si="624"/>
        <v>0</v>
      </c>
      <c r="BZ52" s="5">
        <f t="shared" si="624"/>
        <v>0</v>
      </c>
      <c r="CA52" s="5">
        <f t="shared" si="624"/>
        <v>0</v>
      </c>
      <c r="CB52" s="5">
        <f t="shared" si="624"/>
        <v>0</v>
      </c>
      <c r="CC52" s="5">
        <f t="shared" si="624"/>
        <v>0</v>
      </c>
      <c r="CD52" s="5">
        <f t="shared" si="624"/>
        <v>0</v>
      </c>
      <c r="CE52" s="5">
        <f t="shared" si="624"/>
        <v>0</v>
      </c>
      <c r="CF52" s="5">
        <f t="shared" si="624"/>
        <v>0</v>
      </c>
      <c r="CG52" s="5">
        <f t="shared" si="624"/>
        <v>0</v>
      </c>
      <c r="CH52" s="5">
        <f t="shared" si="624"/>
        <v>0</v>
      </c>
      <c r="CI52" s="5">
        <f t="shared" si="624"/>
        <v>0</v>
      </c>
      <c r="CJ52" s="5">
        <f t="shared" si="624"/>
        <v>0</v>
      </c>
      <c r="CK52" s="5">
        <f t="shared" si="624"/>
        <v>0</v>
      </c>
      <c r="CL52" s="5">
        <f t="shared" si="624"/>
        <v>0</v>
      </c>
      <c r="CM52" s="5">
        <f t="shared" si="624"/>
        <v>0</v>
      </c>
      <c r="CN52" s="5">
        <f t="shared" si="624"/>
        <v>0</v>
      </c>
      <c r="CO52" s="5">
        <f t="shared" si="624"/>
        <v>0</v>
      </c>
      <c r="CP52" s="5">
        <f t="shared" si="624"/>
        <v>0</v>
      </c>
      <c r="CQ52" s="5">
        <f t="shared" si="624"/>
        <v>0</v>
      </c>
      <c r="CR52" s="5">
        <f t="shared" si="624"/>
        <v>0</v>
      </c>
      <c r="CS52" s="5">
        <f t="shared" si="624"/>
        <v>0</v>
      </c>
      <c r="CT52" s="5">
        <f t="shared" si="624"/>
        <v>0</v>
      </c>
      <c r="CU52" s="5">
        <f t="shared" si="624"/>
        <v>0</v>
      </c>
      <c r="CV52" s="5">
        <f t="shared" si="624"/>
        <v>0</v>
      </c>
      <c r="CW52" s="5">
        <f t="shared" si="624"/>
        <v>0</v>
      </c>
      <c r="CX52" s="5">
        <f t="shared" si="624"/>
        <v>0</v>
      </c>
      <c r="CY52" s="5">
        <f t="shared" si="624"/>
        <v>0</v>
      </c>
      <c r="CZ52" s="5">
        <f t="shared" si="624"/>
        <v>0</v>
      </c>
      <c r="DA52" s="5">
        <f t="shared" si="624"/>
        <v>0</v>
      </c>
      <c r="DB52" s="5">
        <f t="shared" si="624"/>
        <v>0</v>
      </c>
      <c r="DC52" s="5">
        <f t="shared" si="624"/>
        <v>0</v>
      </c>
      <c r="DD52" s="5">
        <f t="shared" si="624"/>
        <v>0</v>
      </c>
      <c r="DE52" s="5">
        <f t="shared" si="624"/>
        <v>0</v>
      </c>
      <c r="DF52" s="5">
        <f t="shared" si="624"/>
        <v>0</v>
      </c>
      <c r="DG52" s="5">
        <f t="shared" si="624"/>
        <v>0</v>
      </c>
      <c r="DH52" s="5">
        <f t="shared" si="624"/>
        <v>0</v>
      </c>
      <c r="DI52" s="5">
        <f t="shared" si="624"/>
        <v>0</v>
      </c>
      <c r="DJ52" s="5">
        <f t="shared" si="624"/>
        <v>0</v>
      </c>
      <c r="DK52" s="5">
        <f t="shared" si="624"/>
        <v>0</v>
      </c>
      <c r="DL52" s="5">
        <f t="shared" si="624"/>
        <v>0</v>
      </c>
      <c r="DM52" s="5">
        <f t="shared" si="624"/>
        <v>0</v>
      </c>
      <c r="DN52" s="5">
        <f t="shared" si="624"/>
        <v>0</v>
      </c>
      <c r="DO52" s="5">
        <f t="shared" si="624"/>
        <v>0</v>
      </c>
      <c r="DP52" s="5">
        <f t="shared" si="624"/>
        <v>0</v>
      </c>
      <c r="DQ52" s="5">
        <f t="shared" si="624"/>
        <v>0</v>
      </c>
      <c r="DR52" s="596">
        <f t="shared" si="624"/>
        <v>40610</v>
      </c>
      <c r="DS52" s="596">
        <f t="shared" ref="DS52:DT52" si="625">DS28+DS40</f>
        <v>0</v>
      </c>
      <c r="DT52" s="596">
        <f t="shared" si="625"/>
        <v>40610</v>
      </c>
      <c r="DU52" s="5">
        <f t="shared" si="624"/>
        <v>13714</v>
      </c>
      <c r="DV52" s="5">
        <f t="shared" si="624"/>
        <v>0</v>
      </c>
      <c r="DW52" s="5">
        <f t="shared" si="624"/>
        <v>13714</v>
      </c>
      <c r="DX52" s="5">
        <f t="shared" si="624"/>
        <v>3857</v>
      </c>
      <c r="DY52" s="5">
        <f t="shared" si="624"/>
        <v>0</v>
      </c>
      <c r="DZ52" s="5">
        <f t="shared" si="624"/>
        <v>3857</v>
      </c>
      <c r="EA52" s="5">
        <f t="shared" ref="EA52:GL52" si="626">EA28+EA40</f>
        <v>3259</v>
      </c>
      <c r="EB52" s="5">
        <f t="shared" si="626"/>
        <v>0</v>
      </c>
      <c r="EC52" s="5">
        <f t="shared" si="626"/>
        <v>3259</v>
      </c>
      <c r="ED52" s="5">
        <f t="shared" si="626"/>
        <v>1446</v>
      </c>
      <c r="EE52" s="5">
        <f t="shared" si="626"/>
        <v>0</v>
      </c>
      <c r="EF52" s="5">
        <f t="shared" si="626"/>
        <v>1446</v>
      </c>
      <c r="EG52" s="5">
        <f t="shared" si="626"/>
        <v>368</v>
      </c>
      <c r="EH52" s="5">
        <f t="shared" si="626"/>
        <v>0</v>
      </c>
      <c r="EI52" s="5">
        <f t="shared" si="626"/>
        <v>368</v>
      </c>
      <c r="EJ52" s="5">
        <f t="shared" si="626"/>
        <v>0</v>
      </c>
      <c r="EK52" s="5">
        <f t="shared" si="626"/>
        <v>0</v>
      </c>
      <c r="EL52" s="5">
        <f t="shared" si="626"/>
        <v>0</v>
      </c>
      <c r="EM52" s="5">
        <f t="shared" si="626"/>
        <v>0</v>
      </c>
      <c r="EN52" s="5">
        <f t="shared" si="626"/>
        <v>0</v>
      </c>
      <c r="EO52" s="5">
        <f t="shared" si="626"/>
        <v>0</v>
      </c>
      <c r="EP52" s="5">
        <f t="shared" si="626"/>
        <v>20732</v>
      </c>
      <c r="EQ52" s="5">
        <f t="shared" si="626"/>
        <v>0</v>
      </c>
      <c r="ER52" s="5">
        <f t="shared" si="626"/>
        <v>20732</v>
      </c>
      <c r="ES52" s="5">
        <f t="shared" si="626"/>
        <v>0</v>
      </c>
      <c r="ET52" s="5">
        <f t="shared" si="626"/>
        <v>0</v>
      </c>
      <c r="EU52" s="5">
        <f t="shared" si="626"/>
        <v>0</v>
      </c>
      <c r="EV52" s="596">
        <f t="shared" si="626"/>
        <v>43376</v>
      </c>
      <c r="EW52" s="596">
        <f t="shared" ref="EW52:EX52" si="627">EW28+EW40</f>
        <v>0</v>
      </c>
      <c r="EX52" s="596">
        <f t="shared" si="627"/>
        <v>43376</v>
      </c>
      <c r="EY52" s="5">
        <f t="shared" si="626"/>
        <v>0</v>
      </c>
      <c r="EZ52" s="5">
        <f t="shared" si="626"/>
        <v>0</v>
      </c>
      <c r="FA52" s="5">
        <f t="shared" si="626"/>
        <v>0</v>
      </c>
      <c r="FB52" s="5">
        <f t="shared" si="626"/>
        <v>0</v>
      </c>
      <c r="FC52" s="5">
        <f t="shared" si="626"/>
        <v>0</v>
      </c>
      <c r="FD52" s="5">
        <f t="shared" si="626"/>
        <v>0</v>
      </c>
      <c r="FE52" s="5">
        <f t="shared" si="626"/>
        <v>0</v>
      </c>
      <c r="FF52" s="5">
        <f t="shared" si="626"/>
        <v>0</v>
      </c>
      <c r="FG52" s="5">
        <f t="shared" si="626"/>
        <v>0</v>
      </c>
      <c r="FH52" s="5">
        <f t="shared" si="626"/>
        <v>0</v>
      </c>
      <c r="FI52" s="5">
        <f t="shared" si="626"/>
        <v>0</v>
      </c>
      <c r="FJ52" s="5">
        <f t="shared" si="626"/>
        <v>0</v>
      </c>
      <c r="FK52" s="5">
        <f t="shared" si="626"/>
        <v>0</v>
      </c>
      <c r="FL52" s="5">
        <f t="shared" si="626"/>
        <v>0</v>
      </c>
      <c r="FM52" s="5">
        <f t="shared" si="626"/>
        <v>0</v>
      </c>
      <c r="FN52" s="5">
        <f t="shared" si="626"/>
        <v>0</v>
      </c>
      <c r="FO52" s="5">
        <f t="shared" si="626"/>
        <v>0</v>
      </c>
      <c r="FP52" s="5">
        <f t="shared" si="626"/>
        <v>0</v>
      </c>
      <c r="FQ52" s="5">
        <f t="shared" si="626"/>
        <v>0</v>
      </c>
      <c r="FR52" s="5">
        <f t="shared" si="626"/>
        <v>0</v>
      </c>
      <c r="FS52" s="5">
        <f t="shared" si="626"/>
        <v>0</v>
      </c>
      <c r="FT52" s="5">
        <f t="shared" si="626"/>
        <v>0</v>
      </c>
      <c r="FU52" s="5">
        <f t="shared" si="626"/>
        <v>0</v>
      </c>
      <c r="FV52" s="5">
        <f t="shared" si="626"/>
        <v>0</v>
      </c>
      <c r="FW52" s="5">
        <f t="shared" si="626"/>
        <v>0</v>
      </c>
      <c r="FX52" s="5">
        <f t="shared" si="626"/>
        <v>0</v>
      </c>
      <c r="FY52" s="5">
        <f t="shared" si="626"/>
        <v>0</v>
      </c>
      <c r="FZ52" s="5">
        <f t="shared" si="626"/>
        <v>0</v>
      </c>
      <c r="GA52" s="5">
        <f t="shared" si="626"/>
        <v>0</v>
      </c>
      <c r="GB52" s="5">
        <f t="shared" si="626"/>
        <v>0</v>
      </c>
      <c r="GC52" s="5">
        <f t="shared" si="626"/>
        <v>0</v>
      </c>
      <c r="GD52" s="5">
        <f t="shared" si="626"/>
        <v>0</v>
      </c>
      <c r="GE52" s="5">
        <f t="shared" si="626"/>
        <v>0</v>
      </c>
      <c r="GF52" s="5">
        <f t="shared" si="626"/>
        <v>0</v>
      </c>
      <c r="GG52" s="5">
        <f t="shared" si="626"/>
        <v>0</v>
      </c>
      <c r="GH52" s="5">
        <f t="shared" si="626"/>
        <v>0</v>
      </c>
      <c r="GI52" s="5">
        <f t="shared" si="626"/>
        <v>0</v>
      </c>
      <c r="GJ52" s="5">
        <f t="shared" si="626"/>
        <v>0</v>
      </c>
      <c r="GK52" s="5">
        <f t="shared" si="626"/>
        <v>0</v>
      </c>
      <c r="GL52" s="596">
        <f t="shared" si="626"/>
        <v>0</v>
      </c>
      <c r="GM52" s="596">
        <f t="shared" ref="GM52:GN52" si="628">GM28+GM40</f>
        <v>0</v>
      </c>
      <c r="GN52" s="596">
        <f t="shared" si="628"/>
        <v>0</v>
      </c>
      <c r="GO52" s="5">
        <f t="shared" ref="GO52:HA52" si="629">GO28+GO40</f>
        <v>0</v>
      </c>
      <c r="GP52" s="5">
        <f t="shared" si="629"/>
        <v>0</v>
      </c>
      <c r="GQ52" s="5">
        <f t="shared" si="629"/>
        <v>0</v>
      </c>
      <c r="GR52" s="5">
        <f t="shared" si="629"/>
        <v>0</v>
      </c>
      <c r="GS52" s="5">
        <f t="shared" si="629"/>
        <v>0</v>
      </c>
      <c r="GT52" s="5">
        <f t="shared" si="629"/>
        <v>0</v>
      </c>
      <c r="GU52" s="5">
        <f t="shared" si="629"/>
        <v>0</v>
      </c>
      <c r="GV52" s="5">
        <f t="shared" si="629"/>
        <v>0</v>
      </c>
      <c r="GW52" s="5">
        <f t="shared" si="629"/>
        <v>0</v>
      </c>
      <c r="GX52" s="5">
        <f t="shared" si="629"/>
        <v>0</v>
      </c>
      <c r="GY52" s="5">
        <f t="shared" ref="GY52:GZ52" si="630">GY28+GY40</f>
        <v>0</v>
      </c>
      <c r="GZ52" s="5">
        <f t="shared" si="630"/>
        <v>0</v>
      </c>
      <c r="HA52" s="596">
        <f t="shared" si="629"/>
        <v>83986</v>
      </c>
      <c r="HB52" s="596">
        <f t="shared" ref="HB52:HC52" si="631">HB28+HB40</f>
        <v>0</v>
      </c>
      <c r="HC52" s="635">
        <f t="shared" si="631"/>
        <v>83986</v>
      </c>
    </row>
    <row r="53" spans="1:211" s="12" customFormat="1" x14ac:dyDescent="0.2">
      <c r="A53" s="121" t="s">
        <v>420</v>
      </c>
      <c r="B53" s="5">
        <f>B54+B58</f>
        <v>0</v>
      </c>
      <c r="C53" s="5">
        <f t="shared" ref="C53:BO53" si="632">C54+C58</f>
        <v>0</v>
      </c>
      <c r="D53" s="5">
        <f t="shared" si="632"/>
        <v>0</v>
      </c>
      <c r="E53" s="5">
        <f t="shared" si="632"/>
        <v>0</v>
      </c>
      <c r="F53" s="5">
        <f t="shared" si="632"/>
        <v>0</v>
      </c>
      <c r="G53" s="5">
        <f t="shared" si="632"/>
        <v>0</v>
      </c>
      <c r="H53" s="5">
        <f t="shared" si="632"/>
        <v>0</v>
      </c>
      <c r="I53" s="5">
        <f t="shared" si="632"/>
        <v>0</v>
      </c>
      <c r="J53" s="5">
        <f t="shared" si="632"/>
        <v>0</v>
      </c>
      <c r="K53" s="5">
        <f t="shared" si="632"/>
        <v>0</v>
      </c>
      <c r="L53" s="5">
        <f t="shared" si="632"/>
        <v>0</v>
      </c>
      <c r="M53" s="5">
        <f t="shared" si="632"/>
        <v>0</v>
      </c>
      <c r="N53" s="5">
        <f t="shared" si="632"/>
        <v>0</v>
      </c>
      <c r="O53" s="5">
        <f t="shared" si="632"/>
        <v>0</v>
      </c>
      <c r="P53" s="5">
        <f t="shared" si="632"/>
        <v>0</v>
      </c>
      <c r="Q53" s="5">
        <f t="shared" si="632"/>
        <v>0</v>
      </c>
      <c r="R53" s="5">
        <f t="shared" si="632"/>
        <v>0</v>
      </c>
      <c r="S53" s="5">
        <f t="shared" si="632"/>
        <v>0</v>
      </c>
      <c r="T53" s="5">
        <f t="shared" si="632"/>
        <v>0</v>
      </c>
      <c r="U53" s="5">
        <f t="shared" si="632"/>
        <v>0</v>
      </c>
      <c r="V53" s="5">
        <f t="shared" si="632"/>
        <v>0</v>
      </c>
      <c r="W53" s="5">
        <f t="shared" si="632"/>
        <v>0</v>
      </c>
      <c r="X53" s="5">
        <f t="shared" si="632"/>
        <v>0</v>
      </c>
      <c r="Y53" s="5">
        <f t="shared" si="632"/>
        <v>0</v>
      </c>
      <c r="Z53" s="5">
        <f t="shared" si="632"/>
        <v>307590</v>
      </c>
      <c r="AA53" s="5">
        <f t="shared" si="632"/>
        <v>-2099</v>
      </c>
      <c r="AB53" s="5">
        <f t="shared" si="632"/>
        <v>305491</v>
      </c>
      <c r="AC53" s="5">
        <f t="shared" si="632"/>
        <v>0</v>
      </c>
      <c r="AD53" s="5">
        <f t="shared" si="632"/>
        <v>0</v>
      </c>
      <c r="AE53" s="5">
        <f t="shared" si="632"/>
        <v>0</v>
      </c>
      <c r="AF53" s="5">
        <f t="shared" si="632"/>
        <v>0</v>
      </c>
      <c r="AG53" s="5">
        <f t="shared" si="632"/>
        <v>0</v>
      </c>
      <c r="AH53" s="5">
        <f t="shared" si="632"/>
        <v>0</v>
      </c>
      <c r="AI53" s="5">
        <f t="shared" si="632"/>
        <v>0</v>
      </c>
      <c r="AJ53" s="5">
        <f t="shared" si="632"/>
        <v>0</v>
      </c>
      <c r="AK53" s="5">
        <f t="shared" si="632"/>
        <v>0</v>
      </c>
      <c r="AL53" s="5">
        <f t="shared" si="632"/>
        <v>0</v>
      </c>
      <c r="AM53" s="5">
        <f t="shared" si="632"/>
        <v>0</v>
      </c>
      <c r="AN53" s="5">
        <f t="shared" si="632"/>
        <v>0</v>
      </c>
      <c r="AO53" s="5">
        <f t="shared" si="632"/>
        <v>0</v>
      </c>
      <c r="AP53" s="5">
        <f t="shared" si="632"/>
        <v>0</v>
      </c>
      <c r="AQ53" s="5">
        <f t="shared" si="632"/>
        <v>0</v>
      </c>
      <c r="AR53" s="5">
        <f t="shared" si="632"/>
        <v>0</v>
      </c>
      <c r="AS53" s="5">
        <f t="shared" si="632"/>
        <v>0</v>
      </c>
      <c r="AT53" s="5">
        <f t="shared" si="632"/>
        <v>0</v>
      </c>
      <c r="AU53" s="5">
        <f t="shared" si="632"/>
        <v>0</v>
      </c>
      <c r="AV53" s="5">
        <f t="shared" si="632"/>
        <v>0</v>
      </c>
      <c r="AW53" s="5">
        <f t="shared" si="632"/>
        <v>0</v>
      </c>
      <c r="AX53" s="5">
        <f t="shared" si="632"/>
        <v>0</v>
      </c>
      <c r="AY53" s="5">
        <f t="shared" si="632"/>
        <v>0</v>
      </c>
      <c r="AZ53" s="5">
        <f t="shared" si="632"/>
        <v>0</v>
      </c>
      <c r="BA53" s="5">
        <f t="shared" si="632"/>
        <v>0</v>
      </c>
      <c r="BB53" s="5">
        <f t="shared" si="632"/>
        <v>0</v>
      </c>
      <c r="BC53" s="5">
        <f t="shared" si="632"/>
        <v>0</v>
      </c>
      <c r="BD53" s="5">
        <f t="shared" si="632"/>
        <v>0</v>
      </c>
      <c r="BE53" s="5">
        <f t="shared" si="632"/>
        <v>0</v>
      </c>
      <c r="BF53" s="5">
        <f t="shared" si="632"/>
        <v>0</v>
      </c>
      <c r="BG53" s="5">
        <f t="shared" si="632"/>
        <v>0</v>
      </c>
      <c r="BH53" s="5">
        <f t="shared" si="632"/>
        <v>0</v>
      </c>
      <c r="BI53" s="5">
        <f t="shared" si="632"/>
        <v>0</v>
      </c>
      <c r="BJ53" s="5">
        <f t="shared" si="632"/>
        <v>0</v>
      </c>
      <c r="BK53" s="5">
        <f t="shared" si="632"/>
        <v>0</v>
      </c>
      <c r="BL53" s="5">
        <f t="shared" si="632"/>
        <v>0</v>
      </c>
      <c r="BM53" s="5">
        <f t="shared" si="632"/>
        <v>0</v>
      </c>
      <c r="BN53" s="5">
        <f t="shared" si="632"/>
        <v>0</v>
      </c>
      <c r="BO53" s="5">
        <f t="shared" si="632"/>
        <v>0</v>
      </c>
      <c r="BP53" s="5">
        <f t="shared" ref="BP53:DZ53" si="633">BP54+BP58</f>
        <v>0</v>
      </c>
      <c r="BQ53" s="5">
        <f t="shared" si="633"/>
        <v>0</v>
      </c>
      <c r="BR53" s="5">
        <f t="shared" si="633"/>
        <v>0</v>
      </c>
      <c r="BS53" s="5">
        <f t="shared" si="633"/>
        <v>0</v>
      </c>
      <c r="BT53" s="5">
        <f t="shared" si="633"/>
        <v>0</v>
      </c>
      <c r="BU53" s="5">
        <f t="shared" si="633"/>
        <v>0</v>
      </c>
      <c r="BV53" s="5">
        <f t="shared" si="633"/>
        <v>0</v>
      </c>
      <c r="BW53" s="5">
        <f t="shared" si="633"/>
        <v>0</v>
      </c>
      <c r="BX53" s="5">
        <f t="shared" si="633"/>
        <v>0</v>
      </c>
      <c r="BY53" s="5">
        <f t="shared" si="633"/>
        <v>0</v>
      </c>
      <c r="BZ53" s="5">
        <f t="shared" si="633"/>
        <v>0</v>
      </c>
      <c r="CA53" s="5">
        <f t="shared" si="633"/>
        <v>0</v>
      </c>
      <c r="CB53" s="5">
        <f t="shared" si="633"/>
        <v>0</v>
      </c>
      <c r="CC53" s="5">
        <f t="shared" si="633"/>
        <v>0</v>
      </c>
      <c r="CD53" s="5">
        <f t="shared" si="633"/>
        <v>0</v>
      </c>
      <c r="CE53" s="5">
        <f t="shared" si="633"/>
        <v>0</v>
      </c>
      <c r="CF53" s="5">
        <f t="shared" si="633"/>
        <v>0</v>
      </c>
      <c r="CG53" s="5">
        <f t="shared" si="633"/>
        <v>0</v>
      </c>
      <c r="CH53" s="5">
        <f t="shared" si="633"/>
        <v>0</v>
      </c>
      <c r="CI53" s="5">
        <f t="shared" si="633"/>
        <v>0</v>
      </c>
      <c r="CJ53" s="5">
        <f t="shared" si="633"/>
        <v>0</v>
      </c>
      <c r="CK53" s="5">
        <f t="shared" si="633"/>
        <v>0</v>
      </c>
      <c r="CL53" s="5">
        <f t="shared" si="633"/>
        <v>0</v>
      </c>
      <c r="CM53" s="5">
        <f t="shared" si="633"/>
        <v>0</v>
      </c>
      <c r="CN53" s="5">
        <f t="shared" si="633"/>
        <v>0</v>
      </c>
      <c r="CO53" s="5">
        <f t="shared" si="633"/>
        <v>0</v>
      </c>
      <c r="CP53" s="5">
        <f t="shared" si="633"/>
        <v>0</v>
      </c>
      <c r="CQ53" s="5">
        <f t="shared" si="633"/>
        <v>0</v>
      </c>
      <c r="CR53" s="5">
        <f t="shared" si="633"/>
        <v>0</v>
      </c>
      <c r="CS53" s="5">
        <f t="shared" si="633"/>
        <v>0</v>
      </c>
      <c r="CT53" s="5">
        <f t="shared" si="633"/>
        <v>0</v>
      </c>
      <c r="CU53" s="5">
        <f t="shared" si="633"/>
        <v>0</v>
      </c>
      <c r="CV53" s="5">
        <f t="shared" si="633"/>
        <v>0</v>
      </c>
      <c r="CW53" s="5">
        <f t="shared" si="633"/>
        <v>0</v>
      </c>
      <c r="CX53" s="5">
        <f t="shared" si="633"/>
        <v>0</v>
      </c>
      <c r="CY53" s="5">
        <f t="shared" si="633"/>
        <v>0</v>
      </c>
      <c r="CZ53" s="5">
        <f t="shared" si="633"/>
        <v>0</v>
      </c>
      <c r="DA53" s="5">
        <f t="shared" si="633"/>
        <v>0</v>
      </c>
      <c r="DB53" s="5">
        <f t="shared" si="633"/>
        <v>0</v>
      </c>
      <c r="DC53" s="5">
        <f t="shared" si="633"/>
        <v>0</v>
      </c>
      <c r="DD53" s="5">
        <f t="shared" si="633"/>
        <v>0</v>
      </c>
      <c r="DE53" s="5">
        <f t="shared" si="633"/>
        <v>0</v>
      </c>
      <c r="DF53" s="5">
        <f t="shared" si="633"/>
        <v>0</v>
      </c>
      <c r="DG53" s="5">
        <f t="shared" si="633"/>
        <v>0</v>
      </c>
      <c r="DH53" s="5">
        <f t="shared" si="633"/>
        <v>0</v>
      </c>
      <c r="DI53" s="5">
        <f t="shared" si="633"/>
        <v>0</v>
      </c>
      <c r="DJ53" s="5">
        <f t="shared" si="633"/>
        <v>0</v>
      </c>
      <c r="DK53" s="5">
        <f t="shared" si="633"/>
        <v>0</v>
      </c>
      <c r="DL53" s="5">
        <f t="shared" si="633"/>
        <v>0</v>
      </c>
      <c r="DM53" s="5">
        <f t="shared" si="633"/>
        <v>0</v>
      </c>
      <c r="DN53" s="5">
        <f t="shared" si="633"/>
        <v>0</v>
      </c>
      <c r="DO53" s="5">
        <f t="shared" si="633"/>
        <v>0</v>
      </c>
      <c r="DP53" s="5">
        <f t="shared" si="633"/>
        <v>0</v>
      </c>
      <c r="DQ53" s="5">
        <f t="shared" si="633"/>
        <v>0</v>
      </c>
      <c r="DR53" s="596">
        <f t="shared" si="633"/>
        <v>307590</v>
      </c>
      <c r="DS53" s="596">
        <f t="shared" ref="DS53:DT53" si="634">DS54+DS58</f>
        <v>-2099</v>
      </c>
      <c r="DT53" s="596">
        <f t="shared" si="634"/>
        <v>305491</v>
      </c>
      <c r="DU53" s="5">
        <f t="shared" si="633"/>
        <v>0</v>
      </c>
      <c r="DV53" s="5">
        <f t="shared" si="633"/>
        <v>0</v>
      </c>
      <c r="DW53" s="5">
        <f t="shared" si="633"/>
        <v>0</v>
      </c>
      <c r="DX53" s="5">
        <f t="shared" si="633"/>
        <v>0</v>
      </c>
      <c r="DY53" s="5">
        <f t="shared" si="633"/>
        <v>0</v>
      </c>
      <c r="DZ53" s="5">
        <f t="shared" si="633"/>
        <v>0</v>
      </c>
      <c r="EA53" s="5">
        <f t="shared" ref="EA53:GL53" si="635">EA54+EA58</f>
        <v>0</v>
      </c>
      <c r="EB53" s="5">
        <f t="shared" si="635"/>
        <v>0</v>
      </c>
      <c r="EC53" s="5">
        <f t="shared" si="635"/>
        <v>0</v>
      </c>
      <c r="ED53" s="5">
        <f t="shared" si="635"/>
        <v>0</v>
      </c>
      <c r="EE53" s="5">
        <f t="shared" si="635"/>
        <v>0</v>
      </c>
      <c r="EF53" s="5">
        <f t="shared" si="635"/>
        <v>0</v>
      </c>
      <c r="EG53" s="5">
        <f t="shared" si="635"/>
        <v>0</v>
      </c>
      <c r="EH53" s="5">
        <f t="shared" si="635"/>
        <v>0</v>
      </c>
      <c r="EI53" s="5">
        <f t="shared" si="635"/>
        <v>0</v>
      </c>
      <c r="EJ53" s="5">
        <f t="shared" si="635"/>
        <v>0</v>
      </c>
      <c r="EK53" s="5">
        <f t="shared" si="635"/>
        <v>0</v>
      </c>
      <c r="EL53" s="5">
        <f t="shared" si="635"/>
        <v>0</v>
      </c>
      <c r="EM53" s="5">
        <f t="shared" si="635"/>
        <v>0</v>
      </c>
      <c r="EN53" s="5">
        <f t="shared" si="635"/>
        <v>0</v>
      </c>
      <c r="EO53" s="5">
        <f t="shared" si="635"/>
        <v>0</v>
      </c>
      <c r="EP53" s="5">
        <f t="shared" si="635"/>
        <v>0</v>
      </c>
      <c r="EQ53" s="5">
        <f t="shared" si="635"/>
        <v>0</v>
      </c>
      <c r="ER53" s="5">
        <f t="shared" si="635"/>
        <v>0</v>
      </c>
      <c r="ES53" s="5">
        <f t="shared" si="635"/>
        <v>0</v>
      </c>
      <c r="ET53" s="5">
        <f t="shared" si="635"/>
        <v>0</v>
      </c>
      <c r="EU53" s="5">
        <f t="shared" si="635"/>
        <v>0</v>
      </c>
      <c r="EV53" s="596">
        <f t="shared" si="635"/>
        <v>0</v>
      </c>
      <c r="EW53" s="596">
        <f t="shared" ref="EW53:EX53" si="636">EW54+EW58</f>
        <v>0</v>
      </c>
      <c r="EX53" s="596">
        <f t="shared" si="636"/>
        <v>0</v>
      </c>
      <c r="EY53" s="5">
        <f t="shared" si="635"/>
        <v>0</v>
      </c>
      <c r="EZ53" s="5">
        <f t="shared" si="635"/>
        <v>0</v>
      </c>
      <c r="FA53" s="5">
        <f t="shared" si="635"/>
        <v>0</v>
      </c>
      <c r="FB53" s="5">
        <f t="shared" si="635"/>
        <v>0</v>
      </c>
      <c r="FC53" s="5">
        <f t="shared" si="635"/>
        <v>0</v>
      </c>
      <c r="FD53" s="5">
        <f t="shared" si="635"/>
        <v>0</v>
      </c>
      <c r="FE53" s="5">
        <f t="shared" si="635"/>
        <v>0</v>
      </c>
      <c r="FF53" s="5">
        <f t="shared" si="635"/>
        <v>0</v>
      </c>
      <c r="FG53" s="5">
        <f t="shared" si="635"/>
        <v>0</v>
      </c>
      <c r="FH53" s="5">
        <f t="shared" si="635"/>
        <v>0</v>
      </c>
      <c r="FI53" s="5">
        <f t="shared" si="635"/>
        <v>0</v>
      </c>
      <c r="FJ53" s="5">
        <f t="shared" si="635"/>
        <v>0</v>
      </c>
      <c r="FK53" s="5">
        <f t="shared" si="635"/>
        <v>0</v>
      </c>
      <c r="FL53" s="5">
        <f t="shared" si="635"/>
        <v>0</v>
      </c>
      <c r="FM53" s="5">
        <f t="shared" si="635"/>
        <v>0</v>
      </c>
      <c r="FN53" s="5">
        <f t="shared" si="635"/>
        <v>0</v>
      </c>
      <c r="FO53" s="5">
        <f t="shared" si="635"/>
        <v>0</v>
      </c>
      <c r="FP53" s="5">
        <f t="shared" si="635"/>
        <v>0</v>
      </c>
      <c r="FQ53" s="5">
        <f t="shared" si="635"/>
        <v>0</v>
      </c>
      <c r="FR53" s="5">
        <f t="shared" si="635"/>
        <v>0</v>
      </c>
      <c r="FS53" s="5">
        <f t="shared" si="635"/>
        <v>0</v>
      </c>
      <c r="FT53" s="5">
        <f t="shared" si="635"/>
        <v>0</v>
      </c>
      <c r="FU53" s="5">
        <f t="shared" si="635"/>
        <v>0</v>
      </c>
      <c r="FV53" s="5">
        <f t="shared" si="635"/>
        <v>0</v>
      </c>
      <c r="FW53" s="5">
        <f t="shared" si="635"/>
        <v>0</v>
      </c>
      <c r="FX53" s="5">
        <f t="shared" si="635"/>
        <v>0</v>
      </c>
      <c r="FY53" s="5">
        <f t="shared" si="635"/>
        <v>0</v>
      </c>
      <c r="FZ53" s="5">
        <f t="shared" si="635"/>
        <v>0</v>
      </c>
      <c r="GA53" s="5">
        <f t="shared" si="635"/>
        <v>0</v>
      </c>
      <c r="GB53" s="5">
        <f t="shared" si="635"/>
        <v>0</v>
      </c>
      <c r="GC53" s="5">
        <f t="shared" si="635"/>
        <v>0</v>
      </c>
      <c r="GD53" s="5">
        <f t="shared" si="635"/>
        <v>0</v>
      </c>
      <c r="GE53" s="5">
        <f t="shared" si="635"/>
        <v>0</v>
      </c>
      <c r="GF53" s="5">
        <f t="shared" si="635"/>
        <v>0</v>
      </c>
      <c r="GG53" s="5">
        <f t="shared" si="635"/>
        <v>0</v>
      </c>
      <c r="GH53" s="5">
        <f t="shared" si="635"/>
        <v>0</v>
      </c>
      <c r="GI53" s="5">
        <f t="shared" si="635"/>
        <v>0</v>
      </c>
      <c r="GJ53" s="5">
        <f t="shared" si="635"/>
        <v>0</v>
      </c>
      <c r="GK53" s="5">
        <f t="shared" si="635"/>
        <v>0</v>
      </c>
      <c r="GL53" s="596">
        <f t="shared" si="635"/>
        <v>0</v>
      </c>
      <c r="GM53" s="596">
        <f t="shared" ref="GM53:GN53" si="637">GM54+GM58</f>
        <v>0</v>
      </c>
      <c r="GN53" s="596">
        <f t="shared" si="637"/>
        <v>0</v>
      </c>
      <c r="GO53" s="5">
        <f t="shared" ref="GO53:HA53" si="638">GO54+GO58</f>
        <v>0</v>
      </c>
      <c r="GP53" s="5">
        <f t="shared" si="638"/>
        <v>0</v>
      </c>
      <c r="GQ53" s="5">
        <f t="shared" si="638"/>
        <v>0</v>
      </c>
      <c r="GR53" s="5">
        <f t="shared" si="638"/>
        <v>0</v>
      </c>
      <c r="GS53" s="5">
        <f t="shared" si="638"/>
        <v>0</v>
      </c>
      <c r="GT53" s="5">
        <f t="shared" si="638"/>
        <v>0</v>
      </c>
      <c r="GU53" s="5">
        <f t="shared" si="638"/>
        <v>0</v>
      </c>
      <c r="GV53" s="5">
        <f t="shared" si="638"/>
        <v>0</v>
      </c>
      <c r="GW53" s="5">
        <f t="shared" si="638"/>
        <v>0</v>
      </c>
      <c r="GX53" s="5">
        <f t="shared" si="638"/>
        <v>0</v>
      </c>
      <c r="GY53" s="5">
        <f t="shared" ref="GY53" si="639">GY54+GY58</f>
        <v>0</v>
      </c>
      <c r="GZ53" s="5">
        <f t="shared" ref="GZ53" si="640">GZ54+GZ58</f>
        <v>0</v>
      </c>
      <c r="HA53" s="596">
        <f t="shared" si="638"/>
        <v>307590</v>
      </c>
      <c r="HB53" s="596">
        <f t="shared" ref="HB53" si="641">HB54+HB58</f>
        <v>-2099</v>
      </c>
      <c r="HC53" s="635">
        <f t="shared" ref="HC53" si="642">HC54+HC58</f>
        <v>305491</v>
      </c>
    </row>
    <row r="54" spans="1:211" s="12" customFormat="1" x14ac:dyDescent="0.2">
      <c r="A54" s="121" t="s">
        <v>421</v>
      </c>
      <c r="B54" s="5">
        <f>B55+B56+B57</f>
        <v>0</v>
      </c>
      <c r="C54" s="5">
        <f t="shared" ref="C54:BO54" si="643">C55+C56+C57</f>
        <v>0</v>
      </c>
      <c r="D54" s="5">
        <f t="shared" si="643"/>
        <v>0</v>
      </c>
      <c r="E54" s="5">
        <f t="shared" si="643"/>
        <v>0</v>
      </c>
      <c r="F54" s="5">
        <f t="shared" si="643"/>
        <v>0</v>
      </c>
      <c r="G54" s="5">
        <f t="shared" si="643"/>
        <v>0</v>
      </c>
      <c r="H54" s="5">
        <f t="shared" si="643"/>
        <v>0</v>
      </c>
      <c r="I54" s="5">
        <f t="shared" si="643"/>
        <v>0</v>
      </c>
      <c r="J54" s="5">
        <f t="shared" si="643"/>
        <v>0</v>
      </c>
      <c r="K54" s="5">
        <f t="shared" si="643"/>
        <v>0</v>
      </c>
      <c r="L54" s="5">
        <f t="shared" si="643"/>
        <v>0</v>
      </c>
      <c r="M54" s="5">
        <f t="shared" si="643"/>
        <v>0</v>
      </c>
      <c r="N54" s="5">
        <f t="shared" si="643"/>
        <v>0</v>
      </c>
      <c r="O54" s="5">
        <f t="shared" si="643"/>
        <v>0</v>
      </c>
      <c r="P54" s="5">
        <f t="shared" si="643"/>
        <v>0</v>
      </c>
      <c r="Q54" s="5">
        <f t="shared" si="643"/>
        <v>0</v>
      </c>
      <c r="R54" s="5">
        <f t="shared" si="643"/>
        <v>0</v>
      </c>
      <c r="S54" s="5">
        <f t="shared" si="643"/>
        <v>0</v>
      </c>
      <c r="T54" s="5">
        <f t="shared" si="643"/>
        <v>0</v>
      </c>
      <c r="U54" s="5">
        <f t="shared" si="643"/>
        <v>0</v>
      </c>
      <c r="V54" s="5">
        <f t="shared" si="643"/>
        <v>0</v>
      </c>
      <c r="W54" s="5">
        <f t="shared" si="643"/>
        <v>0</v>
      </c>
      <c r="X54" s="5">
        <f t="shared" si="643"/>
        <v>0</v>
      </c>
      <c r="Y54" s="5">
        <f t="shared" si="643"/>
        <v>0</v>
      </c>
      <c r="Z54" s="5">
        <f t="shared" si="643"/>
        <v>307590</v>
      </c>
      <c r="AA54" s="5">
        <f t="shared" si="643"/>
        <v>-2099</v>
      </c>
      <c r="AB54" s="5">
        <f t="shared" si="643"/>
        <v>305491</v>
      </c>
      <c r="AC54" s="5">
        <f t="shared" si="643"/>
        <v>0</v>
      </c>
      <c r="AD54" s="5">
        <f t="shared" si="643"/>
        <v>0</v>
      </c>
      <c r="AE54" s="5">
        <f t="shared" si="643"/>
        <v>0</v>
      </c>
      <c r="AF54" s="5">
        <f t="shared" si="643"/>
        <v>0</v>
      </c>
      <c r="AG54" s="5">
        <f t="shared" si="643"/>
        <v>0</v>
      </c>
      <c r="AH54" s="5">
        <f t="shared" si="643"/>
        <v>0</v>
      </c>
      <c r="AI54" s="5">
        <f t="shared" si="643"/>
        <v>0</v>
      </c>
      <c r="AJ54" s="5">
        <f t="shared" si="643"/>
        <v>0</v>
      </c>
      <c r="AK54" s="5">
        <f t="shared" si="643"/>
        <v>0</v>
      </c>
      <c r="AL54" s="5">
        <f t="shared" si="643"/>
        <v>0</v>
      </c>
      <c r="AM54" s="5">
        <f t="shared" si="643"/>
        <v>0</v>
      </c>
      <c r="AN54" s="5">
        <f t="shared" si="643"/>
        <v>0</v>
      </c>
      <c r="AO54" s="5">
        <f t="shared" si="643"/>
        <v>0</v>
      </c>
      <c r="AP54" s="5">
        <f t="shared" si="643"/>
        <v>0</v>
      </c>
      <c r="AQ54" s="5">
        <f t="shared" si="643"/>
        <v>0</v>
      </c>
      <c r="AR54" s="5">
        <f t="shared" si="643"/>
        <v>0</v>
      </c>
      <c r="AS54" s="5">
        <f t="shared" si="643"/>
        <v>0</v>
      </c>
      <c r="AT54" s="5">
        <f t="shared" si="643"/>
        <v>0</v>
      </c>
      <c r="AU54" s="5">
        <f t="shared" si="643"/>
        <v>0</v>
      </c>
      <c r="AV54" s="5">
        <f t="shared" si="643"/>
        <v>0</v>
      </c>
      <c r="AW54" s="5">
        <f t="shared" si="643"/>
        <v>0</v>
      </c>
      <c r="AX54" s="5">
        <f t="shared" si="643"/>
        <v>0</v>
      </c>
      <c r="AY54" s="5">
        <f t="shared" si="643"/>
        <v>0</v>
      </c>
      <c r="AZ54" s="5">
        <f t="shared" si="643"/>
        <v>0</v>
      </c>
      <c r="BA54" s="5">
        <f t="shared" si="643"/>
        <v>0</v>
      </c>
      <c r="BB54" s="5">
        <f t="shared" si="643"/>
        <v>0</v>
      </c>
      <c r="BC54" s="5">
        <f t="shared" si="643"/>
        <v>0</v>
      </c>
      <c r="BD54" s="5">
        <f t="shared" si="643"/>
        <v>0</v>
      </c>
      <c r="BE54" s="5">
        <f t="shared" si="643"/>
        <v>0</v>
      </c>
      <c r="BF54" s="5">
        <f t="shared" si="643"/>
        <v>0</v>
      </c>
      <c r="BG54" s="5">
        <f t="shared" si="643"/>
        <v>0</v>
      </c>
      <c r="BH54" s="5">
        <f t="shared" si="643"/>
        <v>0</v>
      </c>
      <c r="BI54" s="5">
        <f t="shared" si="643"/>
        <v>0</v>
      </c>
      <c r="BJ54" s="5">
        <f t="shared" si="643"/>
        <v>0</v>
      </c>
      <c r="BK54" s="5">
        <f t="shared" si="643"/>
        <v>0</v>
      </c>
      <c r="BL54" s="5">
        <f t="shared" si="643"/>
        <v>0</v>
      </c>
      <c r="BM54" s="5">
        <f t="shared" si="643"/>
        <v>0</v>
      </c>
      <c r="BN54" s="5">
        <f t="shared" si="643"/>
        <v>0</v>
      </c>
      <c r="BO54" s="5">
        <f t="shared" si="643"/>
        <v>0</v>
      </c>
      <c r="BP54" s="5">
        <f t="shared" ref="BP54:DZ54" si="644">BP55+BP56+BP57</f>
        <v>0</v>
      </c>
      <c r="BQ54" s="5">
        <f t="shared" si="644"/>
        <v>0</v>
      </c>
      <c r="BR54" s="5">
        <f t="shared" si="644"/>
        <v>0</v>
      </c>
      <c r="BS54" s="5">
        <f t="shared" si="644"/>
        <v>0</v>
      </c>
      <c r="BT54" s="5">
        <f t="shared" si="644"/>
        <v>0</v>
      </c>
      <c r="BU54" s="5">
        <f t="shared" si="644"/>
        <v>0</v>
      </c>
      <c r="BV54" s="5">
        <f t="shared" si="644"/>
        <v>0</v>
      </c>
      <c r="BW54" s="5">
        <f t="shared" si="644"/>
        <v>0</v>
      </c>
      <c r="BX54" s="5">
        <f t="shared" si="644"/>
        <v>0</v>
      </c>
      <c r="BY54" s="5">
        <f t="shared" si="644"/>
        <v>0</v>
      </c>
      <c r="BZ54" s="5">
        <f t="shared" si="644"/>
        <v>0</v>
      </c>
      <c r="CA54" s="5">
        <f t="shared" si="644"/>
        <v>0</v>
      </c>
      <c r="CB54" s="5">
        <f t="shared" si="644"/>
        <v>0</v>
      </c>
      <c r="CC54" s="5">
        <f t="shared" si="644"/>
        <v>0</v>
      </c>
      <c r="CD54" s="5">
        <f t="shared" si="644"/>
        <v>0</v>
      </c>
      <c r="CE54" s="5">
        <f t="shared" si="644"/>
        <v>0</v>
      </c>
      <c r="CF54" s="5">
        <f t="shared" si="644"/>
        <v>0</v>
      </c>
      <c r="CG54" s="5">
        <f t="shared" si="644"/>
        <v>0</v>
      </c>
      <c r="CH54" s="5">
        <f t="shared" si="644"/>
        <v>0</v>
      </c>
      <c r="CI54" s="5">
        <f t="shared" si="644"/>
        <v>0</v>
      </c>
      <c r="CJ54" s="5">
        <f t="shared" si="644"/>
        <v>0</v>
      </c>
      <c r="CK54" s="5">
        <f t="shared" si="644"/>
        <v>0</v>
      </c>
      <c r="CL54" s="5">
        <f t="shared" si="644"/>
        <v>0</v>
      </c>
      <c r="CM54" s="5">
        <f t="shared" si="644"/>
        <v>0</v>
      </c>
      <c r="CN54" s="5">
        <f t="shared" si="644"/>
        <v>0</v>
      </c>
      <c r="CO54" s="5">
        <f t="shared" si="644"/>
        <v>0</v>
      </c>
      <c r="CP54" s="5">
        <f t="shared" si="644"/>
        <v>0</v>
      </c>
      <c r="CQ54" s="5">
        <f t="shared" si="644"/>
        <v>0</v>
      </c>
      <c r="CR54" s="5">
        <f t="shared" si="644"/>
        <v>0</v>
      </c>
      <c r="CS54" s="5">
        <f t="shared" si="644"/>
        <v>0</v>
      </c>
      <c r="CT54" s="5">
        <f t="shared" si="644"/>
        <v>0</v>
      </c>
      <c r="CU54" s="5">
        <f t="shared" si="644"/>
        <v>0</v>
      </c>
      <c r="CV54" s="5">
        <f t="shared" si="644"/>
        <v>0</v>
      </c>
      <c r="CW54" s="5">
        <f t="shared" si="644"/>
        <v>0</v>
      </c>
      <c r="CX54" s="5">
        <f t="shared" si="644"/>
        <v>0</v>
      </c>
      <c r="CY54" s="5">
        <f t="shared" si="644"/>
        <v>0</v>
      </c>
      <c r="CZ54" s="5">
        <f t="shared" si="644"/>
        <v>0</v>
      </c>
      <c r="DA54" s="5">
        <f t="shared" si="644"/>
        <v>0</v>
      </c>
      <c r="DB54" s="5">
        <f t="shared" si="644"/>
        <v>0</v>
      </c>
      <c r="DC54" s="5">
        <f t="shared" si="644"/>
        <v>0</v>
      </c>
      <c r="DD54" s="5">
        <f t="shared" si="644"/>
        <v>0</v>
      </c>
      <c r="DE54" s="5">
        <f t="shared" si="644"/>
        <v>0</v>
      </c>
      <c r="DF54" s="5">
        <f t="shared" si="644"/>
        <v>0</v>
      </c>
      <c r="DG54" s="5">
        <f t="shared" si="644"/>
        <v>0</v>
      </c>
      <c r="DH54" s="5">
        <f t="shared" si="644"/>
        <v>0</v>
      </c>
      <c r="DI54" s="5">
        <f t="shared" si="644"/>
        <v>0</v>
      </c>
      <c r="DJ54" s="5">
        <f t="shared" si="644"/>
        <v>0</v>
      </c>
      <c r="DK54" s="5">
        <f t="shared" si="644"/>
        <v>0</v>
      </c>
      <c r="DL54" s="5">
        <f t="shared" si="644"/>
        <v>0</v>
      </c>
      <c r="DM54" s="5">
        <f t="shared" si="644"/>
        <v>0</v>
      </c>
      <c r="DN54" s="5">
        <f t="shared" si="644"/>
        <v>0</v>
      </c>
      <c r="DO54" s="5">
        <f t="shared" si="644"/>
        <v>0</v>
      </c>
      <c r="DP54" s="5">
        <f t="shared" si="644"/>
        <v>0</v>
      </c>
      <c r="DQ54" s="5">
        <f t="shared" si="644"/>
        <v>0</v>
      </c>
      <c r="DR54" s="596">
        <f t="shared" si="644"/>
        <v>307590</v>
      </c>
      <c r="DS54" s="596">
        <f t="shared" ref="DS54:DT54" si="645">DS55+DS56+DS57</f>
        <v>-2099</v>
      </c>
      <c r="DT54" s="596">
        <f t="shared" si="645"/>
        <v>305491</v>
      </c>
      <c r="DU54" s="5">
        <f t="shared" si="644"/>
        <v>0</v>
      </c>
      <c r="DV54" s="5">
        <f t="shared" si="644"/>
        <v>0</v>
      </c>
      <c r="DW54" s="5">
        <f t="shared" si="644"/>
        <v>0</v>
      </c>
      <c r="DX54" s="5">
        <f t="shared" si="644"/>
        <v>0</v>
      </c>
      <c r="DY54" s="5">
        <f t="shared" si="644"/>
        <v>0</v>
      </c>
      <c r="DZ54" s="5">
        <f t="shared" si="644"/>
        <v>0</v>
      </c>
      <c r="EA54" s="5">
        <f t="shared" ref="EA54:GL54" si="646">EA55+EA56+EA57</f>
        <v>0</v>
      </c>
      <c r="EB54" s="5">
        <f t="shared" si="646"/>
        <v>0</v>
      </c>
      <c r="EC54" s="5">
        <f t="shared" si="646"/>
        <v>0</v>
      </c>
      <c r="ED54" s="5">
        <f t="shared" si="646"/>
        <v>0</v>
      </c>
      <c r="EE54" s="5">
        <f t="shared" si="646"/>
        <v>0</v>
      </c>
      <c r="EF54" s="5">
        <f t="shared" si="646"/>
        <v>0</v>
      </c>
      <c r="EG54" s="5">
        <f t="shared" si="646"/>
        <v>0</v>
      </c>
      <c r="EH54" s="5">
        <f t="shared" si="646"/>
        <v>0</v>
      </c>
      <c r="EI54" s="5">
        <f t="shared" si="646"/>
        <v>0</v>
      </c>
      <c r="EJ54" s="5">
        <f t="shared" si="646"/>
        <v>0</v>
      </c>
      <c r="EK54" s="5">
        <f t="shared" si="646"/>
        <v>0</v>
      </c>
      <c r="EL54" s="5">
        <f t="shared" si="646"/>
        <v>0</v>
      </c>
      <c r="EM54" s="5">
        <f t="shared" si="646"/>
        <v>0</v>
      </c>
      <c r="EN54" s="5">
        <f t="shared" si="646"/>
        <v>0</v>
      </c>
      <c r="EO54" s="5">
        <f t="shared" si="646"/>
        <v>0</v>
      </c>
      <c r="EP54" s="5">
        <f t="shared" si="646"/>
        <v>0</v>
      </c>
      <c r="EQ54" s="5">
        <f t="shared" si="646"/>
        <v>0</v>
      </c>
      <c r="ER54" s="5">
        <f t="shared" si="646"/>
        <v>0</v>
      </c>
      <c r="ES54" s="5">
        <f t="shared" si="646"/>
        <v>0</v>
      </c>
      <c r="ET54" s="5">
        <f t="shared" si="646"/>
        <v>0</v>
      </c>
      <c r="EU54" s="5">
        <f t="shared" si="646"/>
        <v>0</v>
      </c>
      <c r="EV54" s="596">
        <f t="shared" si="646"/>
        <v>0</v>
      </c>
      <c r="EW54" s="596">
        <f t="shared" ref="EW54:EX54" si="647">EW55+EW56+EW57</f>
        <v>0</v>
      </c>
      <c r="EX54" s="596">
        <f t="shared" si="647"/>
        <v>0</v>
      </c>
      <c r="EY54" s="5">
        <f t="shared" si="646"/>
        <v>0</v>
      </c>
      <c r="EZ54" s="5">
        <f t="shared" si="646"/>
        <v>0</v>
      </c>
      <c r="FA54" s="5">
        <f t="shared" si="646"/>
        <v>0</v>
      </c>
      <c r="FB54" s="5">
        <f t="shared" si="646"/>
        <v>0</v>
      </c>
      <c r="FC54" s="5">
        <f t="shared" si="646"/>
        <v>0</v>
      </c>
      <c r="FD54" s="5">
        <f t="shared" si="646"/>
        <v>0</v>
      </c>
      <c r="FE54" s="5">
        <f t="shared" si="646"/>
        <v>0</v>
      </c>
      <c r="FF54" s="5">
        <f t="shared" si="646"/>
        <v>0</v>
      </c>
      <c r="FG54" s="5">
        <f t="shared" si="646"/>
        <v>0</v>
      </c>
      <c r="FH54" s="5">
        <f t="shared" si="646"/>
        <v>0</v>
      </c>
      <c r="FI54" s="5">
        <f t="shared" si="646"/>
        <v>0</v>
      </c>
      <c r="FJ54" s="5">
        <f t="shared" si="646"/>
        <v>0</v>
      </c>
      <c r="FK54" s="5">
        <f t="shared" si="646"/>
        <v>0</v>
      </c>
      <c r="FL54" s="5">
        <f t="shared" si="646"/>
        <v>0</v>
      </c>
      <c r="FM54" s="5">
        <f t="shared" si="646"/>
        <v>0</v>
      </c>
      <c r="FN54" s="5">
        <f t="shared" si="646"/>
        <v>0</v>
      </c>
      <c r="FO54" s="5">
        <f t="shared" si="646"/>
        <v>0</v>
      </c>
      <c r="FP54" s="5">
        <f t="shared" si="646"/>
        <v>0</v>
      </c>
      <c r="FQ54" s="5">
        <f t="shared" si="646"/>
        <v>0</v>
      </c>
      <c r="FR54" s="5">
        <f t="shared" si="646"/>
        <v>0</v>
      </c>
      <c r="FS54" s="5">
        <f t="shared" si="646"/>
        <v>0</v>
      </c>
      <c r="FT54" s="5">
        <f t="shared" si="646"/>
        <v>0</v>
      </c>
      <c r="FU54" s="5">
        <f t="shared" si="646"/>
        <v>0</v>
      </c>
      <c r="FV54" s="5">
        <f t="shared" si="646"/>
        <v>0</v>
      </c>
      <c r="FW54" s="5">
        <f t="shared" si="646"/>
        <v>0</v>
      </c>
      <c r="FX54" s="5">
        <f t="shared" si="646"/>
        <v>0</v>
      </c>
      <c r="FY54" s="5">
        <f t="shared" si="646"/>
        <v>0</v>
      </c>
      <c r="FZ54" s="5">
        <f t="shared" si="646"/>
        <v>0</v>
      </c>
      <c r="GA54" s="5">
        <f t="shared" si="646"/>
        <v>0</v>
      </c>
      <c r="GB54" s="5">
        <f t="shared" si="646"/>
        <v>0</v>
      </c>
      <c r="GC54" s="5">
        <f t="shared" si="646"/>
        <v>0</v>
      </c>
      <c r="GD54" s="5">
        <f t="shared" si="646"/>
        <v>0</v>
      </c>
      <c r="GE54" s="5">
        <f t="shared" si="646"/>
        <v>0</v>
      </c>
      <c r="GF54" s="5">
        <f t="shared" si="646"/>
        <v>0</v>
      </c>
      <c r="GG54" s="5">
        <f t="shared" si="646"/>
        <v>0</v>
      </c>
      <c r="GH54" s="5">
        <f t="shared" si="646"/>
        <v>0</v>
      </c>
      <c r="GI54" s="5">
        <f t="shared" si="646"/>
        <v>0</v>
      </c>
      <c r="GJ54" s="5">
        <f t="shared" si="646"/>
        <v>0</v>
      </c>
      <c r="GK54" s="5">
        <f t="shared" si="646"/>
        <v>0</v>
      </c>
      <c r="GL54" s="596">
        <f t="shared" si="646"/>
        <v>0</v>
      </c>
      <c r="GM54" s="596">
        <f t="shared" ref="GM54:GN54" si="648">GM55+GM56+GM57</f>
        <v>0</v>
      </c>
      <c r="GN54" s="596">
        <f t="shared" si="648"/>
        <v>0</v>
      </c>
      <c r="GO54" s="5">
        <f t="shared" ref="GO54:HA54" si="649">GO55+GO56+GO57</f>
        <v>0</v>
      </c>
      <c r="GP54" s="5">
        <f t="shared" si="649"/>
        <v>0</v>
      </c>
      <c r="GQ54" s="5">
        <f t="shared" si="649"/>
        <v>0</v>
      </c>
      <c r="GR54" s="5">
        <f t="shared" si="649"/>
        <v>0</v>
      </c>
      <c r="GS54" s="5">
        <f t="shared" si="649"/>
        <v>0</v>
      </c>
      <c r="GT54" s="5">
        <f t="shared" si="649"/>
        <v>0</v>
      </c>
      <c r="GU54" s="5">
        <f t="shared" si="649"/>
        <v>0</v>
      </c>
      <c r="GV54" s="5">
        <f t="shared" si="649"/>
        <v>0</v>
      </c>
      <c r="GW54" s="5">
        <f t="shared" si="649"/>
        <v>0</v>
      </c>
      <c r="GX54" s="5">
        <f t="shared" si="649"/>
        <v>0</v>
      </c>
      <c r="GY54" s="5">
        <f t="shared" ref="GY54" si="650">GY55+GY56+GY57</f>
        <v>0</v>
      </c>
      <c r="GZ54" s="5">
        <f t="shared" ref="GZ54" si="651">GZ55+GZ56+GZ57</f>
        <v>0</v>
      </c>
      <c r="HA54" s="596">
        <f t="shared" si="649"/>
        <v>307590</v>
      </c>
      <c r="HB54" s="596">
        <f t="shared" ref="HB54" si="652">HB55+HB56+HB57</f>
        <v>-2099</v>
      </c>
      <c r="HC54" s="635">
        <f t="shared" ref="HC54" si="653">HC55+HC56+HC57</f>
        <v>305491</v>
      </c>
    </row>
    <row r="55" spans="1:211" s="12" customFormat="1" x14ac:dyDescent="0.2">
      <c r="A55" s="120" t="s">
        <v>422</v>
      </c>
      <c r="B55" s="6"/>
      <c r="C55" s="6"/>
      <c r="D55" s="6"/>
      <c r="E55" s="6"/>
      <c r="F55" s="6"/>
      <c r="G55" s="6"/>
      <c r="H55" s="6"/>
      <c r="I55" s="6"/>
      <c r="J55" s="6"/>
      <c r="K55" s="6"/>
      <c r="L55" s="6"/>
      <c r="M55" s="6"/>
      <c r="N55" s="6"/>
      <c r="O55" s="6"/>
      <c r="P55" s="6"/>
      <c r="Q55" s="6"/>
      <c r="R55" s="6"/>
      <c r="S55" s="6"/>
      <c r="T55" s="6"/>
      <c r="U55" s="6"/>
      <c r="V55" s="6"/>
      <c r="W55" s="6"/>
      <c r="X55" s="6"/>
      <c r="Y55" s="6"/>
      <c r="Z55" s="6">
        <f>SUM([1]Önkormányzat!$AW$146)</f>
        <v>0</v>
      </c>
      <c r="AA55" s="6"/>
      <c r="AB55" s="6">
        <f t="shared" ref="AB55:AB56" si="654">SUM(Z55:AA55)</f>
        <v>0</v>
      </c>
      <c r="AC55" s="6"/>
      <c r="AD55" s="6"/>
      <c r="AE55" s="6">
        <f t="shared" ref="AE55:AE57" si="655">SUM(AC55:AD55)</f>
        <v>0</v>
      </c>
      <c r="AF55" s="6"/>
      <c r="AG55" s="6"/>
      <c r="AH55" s="6">
        <f t="shared" ref="AH55:AH57" si="656">SUM(AF55:AG55)</f>
        <v>0</v>
      </c>
      <c r="AI55" s="6"/>
      <c r="AJ55" s="6"/>
      <c r="AK55" s="6">
        <f t="shared" ref="AK55:AK57" si="657">SUM(AI55:AJ55)</f>
        <v>0</v>
      </c>
      <c r="AL55" s="6"/>
      <c r="AM55" s="6"/>
      <c r="AN55" s="6">
        <f t="shared" ref="AN55:AN57" si="658">SUM(AL55:AM55)</f>
        <v>0</v>
      </c>
      <c r="AO55" s="6"/>
      <c r="AP55" s="6"/>
      <c r="AQ55" s="6">
        <f t="shared" ref="AQ55:AQ57" si="659">SUM(AO55:AP55)</f>
        <v>0</v>
      </c>
      <c r="AR55" s="6"/>
      <c r="AS55" s="6"/>
      <c r="AT55" s="6">
        <f t="shared" ref="AT55:AT57" si="660">SUM(AR55:AS55)</f>
        <v>0</v>
      </c>
      <c r="AU55" s="6"/>
      <c r="AV55" s="6"/>
      <c r="AW55" s="6">
        <f t="shared" ref="AW55:AW57" si="661">SUM(AU55:AV55)</f>
        <v>0</v>
      </c>
      <c r="AX55" s="6"/>
      <c r="AY55" s="6"/>
      <c r="AZ55" s="6">
        <f t="shared" ref="AZ55:AZ57" si="662">SUM(AX55:AY55)</f>
        <v>0</v>
      </c>
      <c r="BA55" s="6"/>
      <c r="BB55" s="6"/>
      <c r="BC55" s="6">
        <f t="shared" ref="BC55:BC57" si="663">SUM(BA55:BB55)</f>
        <v>0</v>
      </c>
      <c r="BD55" s="6"/>
      <c r="BE55" s="6"/>
      <c r="BF55" s="6">
        <f t="shared" ref="BF55:BF57" si="664">SUM(BD55:BE55)</f>
        <v>0</v>
      </c>
      <c r="BG55" s="6"/>
      <c r="BH55" s="6"/>
      <c r="BI55" s="6">
        <f t="shared" ref="BI55:BI57" si="665">SUM(BG55:BH55)</f>
        <v>0</v>
      </c>
      <c r="BJ55" s="6"/>
      <c r="BK55" s="6"/>
      <c r="BL55" s="6">
        <f t="shared" ref="BL55:BL57" si="666">SUM(BJ55:BK55)</f>
        <v>0</v>
      </c>
      <c r="BM55" s="6"/>
      <c r="BN55" s="6"/>
      <c r="BO55" s="6">
        <f t="shared" ref="BO55:BO57" si="667">SUM(BM55:BN55)</f>
        <v>0</v>
      </c>
      <c r="BP55" s="6"/>
      <c r="BQ55" s="6"/>
      <c r="BR55" s="6">
        <f t="shared" ref="BR55:BR57" si="668">SUM(BP55:BQ55)</f>
        <v>0</v>
      </c>
      <c r="BS55" s="6"/>
      <c r="BT55" s="6"/>
      <c r="BU55" s="6">
        <f t="shared" ref="BU55:BU57" si="669">SUM(BS55:BT55)</f>
        <v>0</v>
      </c>
      <c r="BV55" s="6"/>
      <c r="BW55" s="6"/>
      <c r="BX55" s="6">
        <f t="shared" ref="BX55:BX57" si="670">SUM(BV55:BW55)</f>
        <v>0</v>
      </c>
      <c r="BY55" s="6"/>
      <c r="BZ55" s="6"/>
      <c r="CA55" s="6">
        <f t="shared" ref="CA55:CA57" si="671">SUM(BY55:BZ55)</f>
        <v>0</v>
      </c>
      <c r="CB55" s="6"/>
      <c r="CC55" s="6"/>
      <c r="CD55" s="6">
        <f t="shared" ref="CD55:CD57" si="672">SUM(CB55:CC55)</f>
        <v>0</v>
      </c>
      <c r="CE55" s="6"/>
      <c r="CF55" s="6"/>
      <c r="CG55" s="6">
        <f t="shared" ref="CG55:CG57" si="673">SUM(CE55:CF55)</f>
        <v>0</v>
      </c>
      <c r="CH55" s="6"/>
      <c r="CI55" s="6"/>
      <c r="CJ55" s="6">
        <f t="shared" ref="CJ55:CJ57" si="674">SUM(CH55:CI55)</f>
        <v>0</v>
      </c>
      <c r="CK55" s="6"/>
      <c r="CL55" s="6"/>
      <c r="CM55" s="6">
        <f t="shared" ref="CM55:CM57" si="675">SUM(CK55:CL55)</f>
        <v>0</v>
      </c>
      <c r="CN55" s="6"/>
      <c r="CO55" s="6"/>
      <c r="CP55" s="6">
        <f t="shared" ref="CP55:CP57" si="676">SUM(CN55:CO55)</f>
        <v>0</v>
      </c>
      <c r="CQ55" s="6"/>
      <c r="CR55" s="6"/>
      <c r="CS55" s="6">
        <f t="shared" ref="CS55:CS57" si="677">SUM(CQ55:CR55)</f>
        <v>0</v>
      </c>
      <c r="CT55" s="6"/>
      <c r="CU55" s="6"/>
      <c r="CV55" s="6">
        <f t="shared" ref="CV55:CV57" si="678">SUM(CT55:CU55)</f>
        <v>0</v>
      </c>
      <c r="CW55" s="6"/>
      <c r="CX55" s="6"/>
      <c r="CY55" s="6">
        <f t="shared" ref="CY55:CY57" si="679">SUM(CW55:CX55)</f>
        <v>0</v>
      </c>
      <c r="CZ55" s="6"/>
      <c r="DA55" s="6"/>
      <c r="DB55" s="6">
        <f t="shared" ref="DB55:DB57" si="680">SUM(CZ55:DA55)</f>
        <v>0</v>
      </c>
      <c r="DC55" s="6"/>
      <c r="DD55" s="6"/>
      <c r="DE55" s="6">
        <f t="shared" ref="DE55:DE57" si="681">SUM(DC55:DD55)</f>
        <v>0</v>
      </c>
      <c r="DF55" s="6"/>
      <c r="DG55" s="6"/>
      <c r="DH55" s="6">
        <f t="shared" ref="DH55:DH57" si="682">SUM(DF55:DG55)</f>
        <v>0</v>
      </c>
      <c r="DI55" s="6"/>
      <c r="DJ55" s="6"/>
      <c r="DK55" s="6">
        <f t="shared" ref="DK55:DK57" si="683">SUM(DI55:DJ55)</f>
        <v>0</v>
      </c>
      <c r="DL55" s="6"/>
      <c r="DM55" s="6"/>
      <c r="DN55" s="6">
        <f t="shared" ref="DN55:DN57" si="684">SUM(DL55:DM55)</f>
        <v>0</v>
      </c>
      <c r="DO55" s="6"/>
      <c r="DP55" s="6"/>
      <c r="DQ55" s="6">
        <f t="shared" ref="DQ55:DQ57" si="685">SUM(DO55:DP55)</f>
        <v>0</v>
      </c>
      <c r="DR55" s="595">
        <f t="shared" ref="DR55:DR57" si="686">SUM(B55+E55+H55+K55+N55+Q55+T55+W55+Z55+AC55+AF55+AI55+AL55+AO55+AR55+AU55+AX55+BA55+BD55+BG55+BJ55+BM55+BP55+BS55+BV55+BY55+CB55+CE55+CH55+CK55+CN55+CQ55+CT55+CW55+CZ55+DC55+DF55+DI55+DL55+DO55)</f>
        <v>0</v>
      </c>
      <c r="DS55" s="595">
        <f t="shared" ref="DS55:DS57" si="687">SUM(C55+F55+I55+L55+O55+R55+U55+X55+AA55+AD55+AG55+AJ55+AM55+AP55+AS55+AV55+AY55+BB55+BE55+BH55+BK55+BN55+BQ55+BT55+BW55+BZ55+CC55+CF55+CI55+CL55+CO55+CR55+CU55+CX55+DA55+DD55+DG55+DJ55+DM55+DP55)</f>
        <v>0</v>
      </c>
      <c r="DT55" s="595">
        <f t="shared" ref="DT55:DT57" si="688">SUM(D55+G55+J55+M55+P55+S55+V55+Y55+AB55+AE55+AH55+AK55+AN55+AQ55+AT55+AW55+AZ55+BC55+BF55+BI55+BL55+BO55+BR55+BU55+BX55+CA55+CD55+CG55+CJ55+CM55+CP55+CS55+CV55+CY55+DB55+DE55+DH55+DK55+DN55+DQ55)</f>
        <v>0</v>
      </c>
      <c r="DU55" s="6"/>
      <c r="DV55" s="6"/>
      <c r="DW55" s="6">
        <f t="shared" ref="DW55:DW57" si="689">SUM(DU55:DV55)</f>
        <v>0</v>
      </c>
      <c r="DX55" s="6"/>
      <c r="DY55" s="6"/>
      <c r="DZ55" s="6">
        <f t="shared" ref="DZ55:DZ57" si="690">SUM(DX55:DY55)</f>
        <v>0</v>
      </c>
      <c r="EA55" s="6"/>
      <c r="EB55" s="6"/>
      <c r="EC55" s="6">
        <f t="shared" ref="EC55:EC57" si="691">SUM(EA55:EB55)</f>
        <v>0</v>
      </c>
      <c r="ED55" s="6"/>
      <c r="EE55" s="6"/>
      <c r="EF55" s="6">
        <f t="shared" ref="EF55:EF57" si="692">SUM(ED55:EE55)</f>
        <v>0</v>
      </c>
      <c r="EG55" s="6"/>
      <c r="EH55" s="6"/>
      <c r="EI55" s="6">
        <f t="shared" ref="EI55:EI57" si="693">SUM(EG55:EH55)</f>
        <v>0</v>
      </c>
      <c r="EJ55" s="6"/>
      <c r="EK55" s="6"/>
      <c r="EL55" s="6">
        <f t="shared" ref="EL55:EL57" si="694">SUM(EJ55:EK55)</f>
        <v>0</v>
      </c>
      <c r="EM55" s="6"/>
      <c r="EN55" s="6"/>
      <c r="EO55" s="6">
        <f t="shared" ref="EO55:EO57" si="695">SUM(EM55:EN55)</f>
        <v>0</v>
      </c>
      <c r="EP55" s="6"/>
      <c r="EQ55" s="6"/>
      <c r="ER55" s="6">
        <f t="shared" ref="ER55:ER57" si="696">SUM(EP55:EQ55)</f>
        <v>0</v>
      </c>
      <c r="ES55" s="6"/>
      <c r="ET55" s="6"/>
      <c r="EU55" s="6">
        <f t="shared" ref="EU55:EU57" si="697">SUM(ES55:ET55)</f>
        <v>0</v>
      </c>
      <c r="EV55" s="595">
        <f t="shared" ref="EV55:EV57" si="698">SUM(DU55+DX55+EA55+ED55+EG55+EJ55+EM55+EP55+ES55)</f>
        <v>0</v>
      </c>
      <c r="EW55" s="595">
        <f t="shared" ref="EW55:EW57" si="699">SUM(DV55+DY55+EB55+EE55+EH55+EK55+EN55+EQ55+ET55)</f>
        <v>0</v>
      </c>
      <c r="EX55" s="595">
        <f t="shared" ref="EX55:EX57" si="700">SUM(DW55+DZ55+EC55+EF55+EI55+EL55+EO55+ER55+EU55)</f>
        <v>0</v>
      </c>
      <c r="EY55" s="6"/>
      <c r="EZ55" s="6"/>
      <c r="FA55" s="6">
        <f t="shared" ref="FA55:FA57" si="701">SUM(EY55:EZ55)</f>
        <v>0</v>
      </c>
      <c r="FB55" s="6"/>
      <c r="FC55" s="6"/>
      <c r="FD55" s="6">
        <f t="shared" ref="FD55:FD57" si="702">SUM(FB55:FC55)</f>
        <v>0</v>
      </c>
      <c r="FE55" s="6"/>
      <c r="FF55" s="6"/>
      <c r="FG55" s="6">
        <f t="shared" ref="FG55:FG57" si="703">SUM(FE55:FF55)</f>
        <v>0</v>
      </c>
      <c r="FH55" s="6"/>
      <c r="FI55" s="6"/>
      <c r="FJ55" s="6">
        <f t="shared" ref="FJ55:FJ57" si="704">SUM(FH55:FI55)</f>
        <v>0</v>
      </c>
      <c r="FK55" s="6"/>
      <c r="FL55" s="6"/>
      <c r="FM55" s="6">
        <f t="shared" ref="FM55:FM57" si="705">SUM(FK55:FL55)</f>
        <v>0</v>
      </c>
      <c r="FN55" s="6"/>
      <c r="FO55" s="6"/>
      <c r="FP55" s="6">
        <f t="shared" ref="FP55:FP57" si="706">SUM(FN55:FO55)</f>
        <v>0</v>
      </c>
      <c r="FQ55" s="6"/>
      <c r="FR55" s="6"/>
      <c r="FS55" s="6">
        <f t="shared" ref="FS55:FS57" si="707">SUM(FQ55:FR55)</f>
        <v>0</v>
      </c>
      <c r="FT55" s="6"/>
      <c r="FU55" s="6"/>
      <c r="FV55" s="6">
        <f t="shared" ref="FV55:FV57" si="708">SUM(FT55:FU55)</f>
        <v>0</v>
      </c>
      <c r="FW55" s="6"/>
      <c r="FX55" s="6"/>
      <c r="FY55" s="6">
        <f t="shared" ref="FY55:FY57" si="709">SUM(FW55:FX55)</f>
        <v>0</v>
      </c>
      <c r="FZ55" s="6"/>
      <c r="GA55" s="6"/>
      <c r="GB55" s="6">
        <f t="shared" ref="GB55:GB57" si="710">SUM(FZ55:GA55)</f>
        <v>0</v>
      </c>
      <c r="GC55" s="6"/>
      <c r="GD55" s="6"/>
      <c r="GE55" s="6">
        <f t="shared" ref="GE55:GE57" si="711">SUM(GC55:GD55)</f>
        <v>0</v>
      </c>
      <c r="GF55" s="6"/>
      <c r="GG55" s="6"/>
      <c r="GH55" s="6">
        <f t="shared" ref="GH55:GH57" si="712">SUM(GF55:GG55)</f>
        <v>0</v>
      </c>
      <c r="GI55" s="6"/>
      <c r="GJ55" s="6"/>
      <c r="GK55" s="6">
        <f t="shared" ref="GK55:GK57" si="713">SUM(GI55:GJ55)</f>
        <v>0</v>
      </c>
      <c r="GL55" s="595">
        <f t="shared" ref="GL55:GL57" si="714">SUM(EY55+FB55+FE55+FH55+FK55+FN55+FQ55+FT55+FW55+FZ55+GC55+GF55+GI55)</f>
        <v>0</v>
      </c>
      <c r="GM55" s="595">
        <f t="shared" ref="GM55:GM57" si="715">SUM(EZ55+FC55+FF55+FI55+FL55+FO55+FR55+FU55+FX55+GA55+GD55+GG55+GJ55)</f>
        <v>0</v>
      </c>
      <c r="GN55" s="595">
        <f t="shared" ref="GN55:GN57" si="716">SUM(FA55+FD55+FG55+FJ55+FM55+FP55+FS55+FV55+FY55+GB55+GE55+GH55+GK55)</f>
        <v>0</v>
      </c>
      <c r="GO55" s="7"/>
      <c r="GP55" s="7"/>
      <c r="GQ55" s="6">
        <f t="shared" ref="GQ55:GQ57" si="717">SUM(GO55:GP55)</f>
        <v>0</v>
      </c>
      <c r="GR55" s="7"/>
      <c r="GS55" s="7"/>
      <c r="GT55" s="6">
        <f t="shared" ref="GT55:GT57" si="718">SUM(GR55:GS55)</f>
        <v>0</v>
      </c>
      <c r="GU55" s="7"/>
      <c r="GV55" s="7"/>
      <c r="GW55" s="6">
        <f t="shared" ref="GW55:GW57" si="719">SUM(GU55:GV55)</f>
        <v>0</v>
      </c>
      <c r="GX55" s="10">
        <f>GL55+GO55+GR55+GU55</f>
        <v>0</v>
      </c>
      <c r="GY55" s="10">
        <f t="shared" ref="GY55:GZ57" si="720">GM55+GP55+GS55+GV55</f>
        <v>0</v>
      </c>
      <c r="GZ55" s="10">
        <f t="shared" si="720"/>
        <v>0</v>
      </c>
      <c r="HA55" s="596">
        <f>DR55+EV55+GX55</f>
        <v>0</v>
      </c>
      <c r="HB55" s="596">
        <f t="shared" ref="HB55:HC57" si="721">DS55+EW55+GY55</f>
        <v>0</v>
      </c>
      <c r="HC55" s="635">
        <f t="shared" si="721"/>
        <v>0</v>
      </c>
    </row>
    <row r="56" spans="1:211" s="12" customFormat="1" x14ac:dyDescent="0.2">
      <c r="A56" s="120" t="s">
        <v>423</v>
      </c>
      <c r="B56" s="6"/>
      <c r="C56" s="6"/>
      <c r="D56" s="6"/>
      <c r="E56" s="6"/>
      <c r="F56" s="6"/>
      <c r="G56" s="6"/>
      <c r="H56" s="6"/>
      <c r="I56" s="6"/>
      <c r="J56" s="6"/>
      <c r="K56" s="6"/>
      <c r="L56" s="6"/>
      <c r="M56" s="6"/>
      <c r="N56" s="6"/>
      <c r="O56" s="6"/>
      <c r="P56" s="6"/>
      <c r="Q56" s="6"/>
      <c r="R56" s="6"/>
      <c r="S56" s="6"/>
      <c r="T56" s="6"/>
      <c r="U56" s="6"/>
      <c r="V56" s="6"/>
      <c r="W56" s="6"/>
      <c r="X56" s="6"/>
      <c r="Y56" s="6"/>
      <c r="Z56" s="6"/>
      <c r="AA56" s="6"/>
      <c r="AB56" s="6">
        <f t="shared" si="654"/>
        <v>0</v>
      </c>
      <c r="AC56" s="6"/>
      <c r="AD56" s="6"/>
      <c r="AE56" s="6">
        <f t="shared" si="655"/>
        <v>0</v>
      </c>
      <c r="AF56" s="6"/>
      <c r="AG56" s="6"/>
      <c r="AH56" s="6">
        <f t="shared" si="656"/>
        <v>0</v>
      </c>
      <c r="AI56" s="6"/>
      <c r="AJ56" s="6"/>
      <c r="AK56" s="6">
        <f t="shared" si="657"/>
        <v>0</v>
      </c>
      <c r="AL56" s="6"/>
      <c r="AM56" s="6"/>
      <c r="AN56" s="6">
        <f t="shared" si="658"/>
        <v>0</v>
      </c>
      <c r="AO56" s="6"/>
      <c r="AP56" s="6"/>
      <c r="AQ56" s="6">
        <f t="shared" si="659"/>
        <v>0</v>
      </c>
      <c r="AR56" s="6"/>
      <c r="AS56" s="6"/>
      <c r="AT56" s="6">
        <f t="shared" si="660"/>
        <v>0</v>
      </c>
      <c r="AU56" s="6"/>
      <c r="AV56" s="6"/>
      <c r="AW56" s="6">
        <f t="shared" si="661"/>
        <v>0</v>
      </c>
      <c r="AX56" s="6"/>
      <c r="AY56" s="6"/>
      <c r="AZ56" s="6">
        <f t="shared" si="662"/>
        <v>0</v>
      </c>
      <c r="BA56" s="6"/>
      <c r="BB56" s="6"/>
      <c r="BC56" s="6">
        <f t="shared" si="663"/>
        <v>0</v>
      </c>
      <c r="BD56" s="6"/>
      <c r="BE56" s="6"/>
      <c r="BF56" s="6">
        <f t="shared" si="664"/>
        <v>0</v>
      </c>
      <c r="BG56" s="6"/>
      <c r="BH56" s="6"/>
      <c r="BI56" s="6">
        <f t="shared" si="665"/>
        <v>0</v>
      </c>
      <c r="BJ56" s="6"/>
      <c r="BK56" s="6"/>
      <c r="BL56" s="6">
        <f t="shared" si="666"/>
        <v>0</v>
      </c>
      <c r="BM56" s="6"/>
      <c r="BN56" s="6"/>
      <c r="BO56" s="6">
        <f t="shared" si="667"/>
        <v>0</v>
      </c>
      <c r="BP56" s="6"/>
      <c r="BQ56" s="6"/>
      <c r="BR56" s="6">
        <f t="shared" si="668"/>
        <v>0</v>
      </c>
      <c r="BS56" s="6"/>
      <c r="BT56" s="6"/>
      <c r="BU56" s="6">
        <f t="shared" si="669"/>
        <v>0</v>
      </c>
      <c r="BV56" s="6"/>
      <c r="BW56" s="6"/>
      <c r="BX56" s="6">
        <f t="shared" si="670"/>
        <v>0</v>
      </c>
      <c r="BY56" s="6"/>
      <c r="BZ56" s="6"/>
      <c r="CA56" s="6">
        <f t="shared" si="671"/>
        <v>0</v>
      </c>
      <c r="CB56" s="6"/>
      <c r="CC56" s="6"/>
      <c r="CD56" s="6">
        <f t="shared" si="672"/>
        <v>0</v>
      </c>
      <c r="CE56" s="6"/>
      <c r="CF56" s="6"/>
      <c r="CG56" s="6">
        <f t="shared" si="673"/>
        <v>0</v>
      </c>
      <c r="CH56" s="6"/>
      <c r="CI56" s="6"/>
      <c r="CJ56" s="6">
        <f t="shared" si="674"/>
        <v>0</v>
      </c>
      <c r="CK56" s="6"/>
      <c r="CL56" s="6"/>
      <c r="CM56" s="6">
        <f t="shared" si="675"/>
        <v>0</v>
      </c>
      <c r="CN56" s="6"/>
      <c r="CO56" s="6"/>
      <c r="CP56" s="6">
        <f t="shared" si="676"/>
        <v>0</v>
      </c>
      <c r="CQ56" s="6"/>
      <c r="CR56" s="6"/>
      <c r="CS56" s="6">
        <f t="shared" si="677"/>
        <v>0</v>
      </c>
      <c r="CT56" s="6"/>
      <c r="CU56" s="6"/>
      <c r="CV56" s="6">
        <f t="shared" si="678"/>
        <v>0</v>
      </c>
      <c r="CW56" s="6"/>
      <c r="CX56" s="6"/>
      <c r="CY56" s="6">
        <f t="shared" si="679"/>
        <v>0</v>
      </c>
      <c r="CZ56" s="6"/>
      <c r="DA56" s="6"/>
      <c r="DB56" s="6">
        <f t="shared" si="680"/>
        <v>0</v>
      </c>
      <c r="DC56" s="6"/>
      <c r="DD56" s="6"/>
      <c r="DE56" s="6">
        <f t="shared" si="681"/>
        <v>0</v>
      </c>
      <c r="DF56" s="6"/>
      <c r="DG56" s="6"/>
      <c r="DH56" s="6">
        <f t="shared" si="682"/>
        <v>0</v>
      </c>
      <c r="DI56" s="6"/>
      <c r="DJ56" s="6"/>
      <c r="DK56" s="6">
        <f t="shared" si="683"/>
        <v>0</v>
      </c>
      <c r="DL56" s="6"/>
      <c r="DM56" s="6"/>
      <c r="DN56" s="6">
        <f t="shared" si="684"/>
        <v>0</v>
      </c>
      <c r="DO56" s="6"/>
      <c r="DP56" s="6"/>
      <c r="DQ56" s="6">
        <f t="shared" si="685"/>
        <v>0</v>
      </c>
      <c r="DR56" s="595">
        <f t="shared" si="686"/>
        <v>0</v>
      </c>
      <c r="DS56" s="595">
        <f t="shared" si="687"/>
        <v>0</v>
      </c>
      <c r="DT56" s="595">
        <f t="shared" si="688"/>
        <v>0</v>
      </c>
      <c r="DU56" s="6"/>
      <c r="DV56" s="6"/>
      <c r="DW56" s="6">
        <f t="shared" si="689"/>
        <v>0</v>
      </c>
      <c r="DX56" s="6"/>
      <c r="DY56" s="6"/>
      <c r="DZ56" s="6">
        <f t="shared" si="690"/>
        <v>0</v>
      </c>
      <c r="EA56" s="6"/>
      <c r="EB56" s="6"/>
      <c r="EC56" s="6">
        <f t="shared" si="691"/>
        <v>0</v>
      </c>
      <c r="ED56" s="6"/>
      <c r="EE56" s="6"/>
      <c r="EF56" s="6">
        <f t="shared" si="692"/>
        <v>0</v>
      </c>
      <c r="EG56" s="6"/>
      <c r="EH56" s="6"/>
      <c r="EI56" s="6">
        <f t="shared" si="693"/>
        <v>0</v>
      </c>
      <c r="EJ56" s="6"/>
      <c r="EK56" s="6"/>
      <c r="EL56" s="6">
        <f t="shared" si="694"/>
        <v>0</v>
      </c>
      <c r="EM56" s="6"/>
      <c r="EN56" s="6"/>
      <c r="EO56" s="6">
        <f t="shared" si="695"/>
        <v>0</v>
      </c>
      <c r="EP56" s="6"/>
      <c r="EQ56" s="6"/>
      <c r="ER56" s="6">
        <f t="shared" si="696"/>
        <v>0</v>
      </c>
      <c r="ES56" s="6"/>
      <c r="ET56" s="6"/>
      <c r="EU56" s="6">
        <f t="shared" si="697"/>
        <v>0</v>
      </c>
      <c r="EV56" s="595">
        <f t="shared" si="698"/>
        <v>0</v>
      </c>
      <c r="EW56" s="595">
        <f t="shared" si="699"/>
        <v>0</v>
      </c>
      <c r="EX56" s="595">
        <f t="shared" si="700"/>
        <v>0</v>
      </c>
      <c r="EY56" s="6"/>
      <c r="EZ56" s="6"/>
      <c r="FA56" s="6">
        <f t="shared" si="701"/>
        <v>0</v>
      </c>
      <c r="FB56" s="6"/>
      <c r="FC56" s="6"/>
      <c r="FD56" s="6">
        <f t="shared" si="702"/>
        <v>0</v>
      </c>
      <c r="FE56" s="6"/>
      <c r="FF56" s="6"/>
      <c r="FG56" s="6">
        <f t="shared" si="703"/>
        <v>0</v>
      </c>
      <c r="FH56" s="6"/>
      <c r="FI56" s="6"/>
      <c r="FJ56" s="6">
        <f t="shared" si="704"/>
        <v>0</v>
      </c>
      <c r="FK56" s="6"/>
      <c r="FL56" s="6"/>
      <c r="FM56" s="6">
        <f t="shared" si="705"/>
        <v>0</v>
      </c>
      <c r="FN56" s="6"/>
      <c r="FO56" s="6"/>
      <c r="FP56" s="6">
        <f t="shared" si="706"/>
        <v>0</v>
      </c>
      <c r="FQ56" s="6"/>
      <c r="FR56" s="6"/>
      <c r="FS56" s="6">
        <f t="shared" si="707"/>
        <v>0</v>
      </c>
      <c r="FT56" s="6"/>
      <c r="FU56" s="6"/>
      <c r="FV56" s="6">
        <f t="shared" si="708"/>
        <v>0</v>
      </c>
      <c r="FW56" s="6"/>
      <c r="FX56" s="6"/>
      <c r="FY56" s="6">
        <f t="shared" si="709"/>
        <v>0</v>
      </c>
      <c r="FZ56" s="6"/>
      <c r="GA56" s="6"/>
      <c r="GB56" s="6">
        <f t="shared" si="710"/>
        <v>0</v>
      </c>
      <c r="GC56" s="6"/>
      <c r="GD56" s="6"/>
      <c r="GE56" s="6">
        <f t="shared" si="711"/>
        <v>0</v>
      </c>
      <c r="GF56" s="6"/>
      <c r="GG56" s="6"/>
      <c r="GH56" s="6">
        <f t="shared" si="712"/>
        <v>0</v>
      </c>
      <c r="GI56" s="6"/>
      <c r="GJ56" s="6"/>
      <c r="GK56" s="6">
        <f t="shared" si="713"/>
        <v>0</v>
      </c>
      <c r="GL56" s="595">
        <f t="shared" si="714"/>
        <v>0</v>
      </c>
      <c r="GM56" s="595">
        <f t="shared" si="715"/>
        <v>0</v>
      </c>
      <c r="GN56" s="595">
        <f t="shared" si="716"/>
        <v>0</v>
      </c>
      <c r="GO56" s="7"/>
      <c r="GP56" s="7"/>
      <c r="GQ56" s="6">
        <f t="shared" si="717"/>
        <v>0</v>
      </c>
      <c r="GR56" s="7"/>
      <c r="GS56" s="7"/>
      <c r="GT56" s="6">
        <f t="shared" si="718"/>
        <v>0</v>
      </c>
      <c r="GU56" s="7"/>
      <c r="GV56" s="7"/>
      <c r="GW56" s="6">
        <f t="shared" si="719"/>
        <v>0</v>
      </c>
      <c r="GX56" s="10">
        <f>GL56+GO56+GR56+GU56</f>
        <v>0</v>
      </c>
      <c r="GY56" s="10">
        <f t="shared" si="720"/>
        <v>0</v>
      </c>
      <c r="GZ56" s="10">
        <f t="shared" si="720"/>
        <v>0</v>
      </c>
      <c r="HA56" s="596">
        <f>DR56+EV56+GX56</f>
        <v>0</v>
      </c>
      <c r="HB56" s="596">
        <f t="shared" si="721"/>
        <v>0</v>
      </c>
      <c r="HC56" s="635">
        <f t="shared" si="721"/>
        <v>0</v>
      </c>
    </row>
    <row r="57" spans="1:211" x14ac:dyDescent="0.2">
      <c r="A57" s="122" t="s">
        <v>424</v>
      </c>
      <c r="B57" s="6"/>
      <c r="C57" s="6"/>
      <c r="D57" s="6"/>
      <c r="E57" s="6"/>
      <c r="F57" s="6"/>
      <c r="G57" s="6"/>
      <c r="H57" s="6"/>
      <c r="I57" s="6"/>
      <c r="J57" s="6"/>
      <c r="K57" s="6"/>
      <c r="L57" s="6"/>
      <c r="M57" s="6"/>
      <c r="N57" s="6"/>
      <c r="O57" s="6"/>
      <c r="P57" s="6"/>
      <c r="Q57" s="6"/>
      <c r="R57" s="6"/>
      <c r="S57" s="6"/>
      <c r="T57" s="6"/>
      <c r="U57" s="6"/>
      <c r="V57" s="6"/>
      <c r="W57" s="6"/>
      <c r="X57" s="6"/>
      <c r="Y57" s="6"/>
      <c r="Z57" s="6">
        <f>EV63</f>
        <v>307590</v>
      </c>
      <c r="AA57" s="6">
        <f t="shared" ref="AA57:AB57" si="722">EW63</f>
        <v>-2099</v>
      </c>
      <c r="AB57" s="6">
        <f t="shared" si="722"/>
        <v>305491</v>
      </c>
      <c r="AC57" s="6"/>
      <c r="AD57" s="6"/>
      <c r="AE57" s="6">
        <f t="shared" si="655"/>
        <v>0</v>
      </c>
      <c r="AF57" s="6"/>
      <c r="AG57" s="6"/>
      <c r="AH57" s="6">
        <f t="shared" si="656"/>
        <v>0</v>
      </c>
      <c r="AI57" s="6"/>
      <c r="AJ57" s="6"/>
      <c r="AK57" s="6">
        <f t="shared" si="657"/>
        <v>0</v>
      </c>
      <c r="AL57" s="6"/>
      <c r="AM57" s="6"/>
      <c r="AN57" s="6">
        <f t="shared" si="658"/>
        <v>0</v>
      </c>
      <c r="AO57" s="6"/>
      <c r="AP57" s="6"/>
      <c r="AQ57" s="6">
        <f t="shared" si="659"/>
        <v>0</v>
      </c>
      <c r="AR57" s="6"/>
      <c r="AS57" s="6"/>
      <c r="AT57" s="6">
        <f t="shared" si="660"/>
        <v>0</v>
      </c>
      <c r="AU57" s="6"/>
      <c r="AV57" s="6"/>
      <c r="AW57" s="6">
        <f t="shared" si="661"/>
        <v>0</v>
      </c>
      <c r="AX57" s="6"/>
      <c r="AY57" s="6"/>
      <c r="AZ57" s="6">
        <f t="shared" si="662"/>
        <v>0</v>
      </c>
      <c r="BA57" s="6"/>
      <c r="BB57" s="6"/>
      <c r="BC57" s="6">
        <f t="shared" si="663"/>
        <v>0</v>
      </c>
      <c r="BD57" s="6"/>
      <c r="BE57" s="6"/>
      <c r="BF57" s="6">
        <f t="shared" si="664"/>
        <v>0</v>
      </c>
      <c r="BG57" s="6"/>
      <c r="BH57" s="6"/>
      <c r="BI57" s="6">
        <f t="shared" si="665"/>
        <v>0</v>
      </c>
      <c r="BJ57" s="6"/>
      <c r="BK57" s="6"/>
      <c r="BL57" s="6">
        <f t="shared" si="666"/>
        <v>0</v>
      </c>
      <c r="BM57" s="6"/>
      <c r="BN57" s="6"/>
      <c r="BO57" s="6">
        <f t="shared" si="667"/>
        <v>0</v>
      </c>
      <c r="BP57" s="6"/>
      <c r="BQ57" s="6"/>
      <c r="BR57" s="6">
        <f t="shared" si="668"/>
        <v>0</v>
      </c>
      <c r="BS57" s="6"/>
      <c r="BT57" s="6"/>
      <c r="BU57" s="6">
        <f t="shared" si="669"/>
        <v>0</v>
      </c>
      <c r="BV57" s="6"/>
      <c r="BW57" s="6"/>
      <c r="BX57" s="6">
        <f t="shared" si="670"/>
        <v>0</v>
      </c>
      <c r="BY57" s="6"/>
      <c r="BZ57" s="6"/>
      <c r="CA57" s="6">
        <f t="shared" si="671"/>
        <v>0</v>
      </c>
      <c r="CB57" s="6"/>
      <c r="CC57" s="6"/>
      <c r="CD57" s="6">
        <f t="shared" si="672"/>
        <v>0</v>
      </c>
      <c r="CE57" s="6"/>
      <c r="CF57" s="6"/>
      <c r="CG57" s="6">
        <f t="shared" si="673"/>
        <v>0</v>
      </c>
      <c r="CH57" s="6"/>
      <c r="CI57" s="6"/>
      <c r="CJ57" s="6">
        <f t="shared" si="674"/>
        <v>0</v>
      </c>
      <c r="CK57" s="6"/>
      <c r="CL57" s="6"/>
      <c r="CM57" s="6">
        <f t="shared" si="675"/>
        <v>0</v>
      </c>
      <c r="CN57" s="6"/>
      <c r="CO57" s="6"/>
      <c r="CP57" s="6">
        <f t="shared" si="676"/>
        <v>0</v>
      </c>
      <c r="CQ57" s="6"/>
      <c r="CR57" s="6"/>
      <c r="CS57" s="6">
        <f t="shared" si="677"/>
        <v>0</v>
      </c>
      <c r="CT57" s="6"/>
      <c r="CU57" s="6"/>
      <c r="CV57" s="6">
        <f t="shared" si="678"/>
        <v>0</v>
      </c>
      <c r="CW57" s="6"/>
      <c r="CX57" s="6"/>
      <c r="CY57" s="6">
        <f t="shared" si="679"/>
        <v>0</v>
      </c>
      <c r="CZ57" s="6"/>
      <c r="DA57" s="6"/>
      <c r="DB57" s="6">
        <f t="shared" si="680"/>
        <v>0</v>
      </c>
      <c r="DC57" s="6"/>
      <c r="DD57" s="6"/>
      <c r="DE57" s="6">
        <f t="shared" si="681"/>
        <v>0</v>
      </c>
      <c r="DF57" s="6"/>
      <c r="DG57" s="6"/>
      <c r="DH57" s="6">
        <f t="shared" si="682"/>
        <v>0</v>
      </c>
      <c r="DI57" s="6"/>
      <c r="DJ57" s="6"/>
      <c r="DK57" s="6">
        <f t="shared" si="683"/>
        <v>0</v>
      </c>
      <c r="DL57" s="6"/>
      <c r="DM57" s="6"/>
      <c r="DN57" s="6">
        <f t="shared" si="684"/>
        <v>0</v>
      </c>
      <c r="DO57" s="6"/>
      <c r="DP57" s="6"/>
      <c r="DQ57" s="6">
        <f t="shared" si="685"/>
        <v>0</v>
      </c>
      <c r="DR57" s="595">
        <f t="shared" si="686"/>
        <v>307590</v>
      </c>
      <c r="DS57" s="595">
        <f t="shared" si="687"/>
        <v>-2099</v>
      </c>
      <c r="DT57" s="595">
        <f t="shared" si="688"/>
        <v>305491</v>
      </c>
      <c r="DU57" s="6">
        <f>SUM([1]Hivatal!$E$199)</f>
        <v>0</v>
      </c>
      <c r="DV57" s="6"/>
      <c r="DW57" s="6">
        <f t="shared" si="689"/>
        <v>0</v>
      </c>
      <c r="DX57" s="6">
        <f>SUM([1]Hivatal!$J$199)</f>
        <v>0</v>
      </c>
      <c r="DY57" s="6"/>
      <c r="DZ57" s="6">
        <f t="shared" si="690"/>
        <v>0</v>
      </c>
      <c r="EA57" s="6">
        <f>SUM([1]Hivatal!$O$199)</f>
        <v>0</v>
      </c>
      <c r="EB57" s="6"/>
      <c r="EC57" s="6">
        <f t="shared" si="691"/>
        <v>0</v>
      </c>
      <c r="ED57" s="6">
        <f>SUM([1]Hivatal!$X$199)</f>
        <v>0</v>
      </c>
      <c r="EE57" s="6"/>
      <c r="EF57" s="6">
        <f t="shared" si="692"/>
        <v>0</v>
      </c>
      <c r="EG57" s="6">
        <f>SUM([1]Hivatal!$AB$199)</f>
        <v>0</v>
      </c>
      <c r="EH57" s="6"/>
      <c r="EI57" s="6">
        <f t="shared" si="693"/>
        <v>0</v>
      </c>
      <c r="EJ57" s="6"/>
      <c r="EK57" s="6"/>
      <c r="EL57" s="6">
        <f t="shared" si="694"/>
        <v>0</v>
      </c>
      <c r="EM57" s="6"/>
      <c r="EN57" s="6"/>
      <c r="EO57" s="6">
        <f t="shared" si="695"/>
        <v>0</v>
      </c>
      <c r="EP57" s="6">
        <f>SUM([1]Hivatal!$AT$199)</f>
        <v>0</v>
      </c>
      <c r="EQ57" s="6"/>
      <c r="ER57" s="6">
        <f t="shared" si="696"/>
        <v>0</v>
      </c>
      <c r="ES57" s="6"/>
      <c r="ET57" s="6"/>
      <c r="EU57" s="6">
        <f t="shared" si="697"/>
        <v>0</v>
      </c>
      <c r="EV57" s="595">
        <f t="shared" si="698"/>
        <v>0</v>
      </c>
      <c r="EW57" s="595">
        <f t="shared" si="699"/>
        <v>0</v>
      </c>
      <c r="EX57" s="595">
        <f t="shared" si="700"/>
        <v>0</v>
      </c>
      <c r="EY57" s="6"/>
      <c r="EZ57" s="6"/>
      <c r="FA57" s="6">
        <f t="shared" si="701"/>
        <v>0</v>
      </c>
      <c r="FB57" s="6"/>
      <c r="FC57" s="6"/>
      <c r="FD57" s="6">
        <f t="shared" si="702"/>
        <v>0</v>
      </c>
      <c r="FE57" s="6"/>
      <c r="FF57" s="6"/>
      <c r="FG57" s="6">
        <f t="shared" si="703"/>
        <v>0</v>
      </c>
      <c r="FH57" s="6"/>
      <c r="FI57" s="6"/>
      <c r="FJ57" s="6">
        <f t="shared" si="704"/>
        <v>0</v>
      </c>
      <c r="FK57" s="6"/>
      <c r="FL57" s="6"/>
      <c r="FM57" s="6">
        <f t="shared" si="705"/>
        <v>0</v>
      </c>
      <c r="FN57" s="6"/>
      <c r="FO57" s="6"/>
      <c r="FP57" s="6">
        <f t="shared" si="706"/>
        <v>0</v>
      </c>
      <c r="FQ57" s="6"/>
      <c r="FR57" s="6"/>
      <c r="FS57" s="6">
        <f t="shared" si="707"/>
        <v>0</v>
      </c>
      <c r="FT57" s="6"/>
      <c r="FU57" s="6"/>
      <c r="FV57" s="6">
        <f t="shared" si="708"/>
        <v>0</v>
      </c>
      <c r="FW57" s="6"/>
      <c r="FX57" s="6"/>
      <c r="FY57" s="6">
        <f t="shared" si="709"/>
        <v>0</v>
      </c>
      <c r="FZ57" s="6"/>
      <c r="GA57" s="6"/>
      <c r="GB57" s="6">
        <f t="shared" si="710"/>
        <v>0</v>
      </c>
      <c r="GC57" s="6"/>
      <c r="GD57" s="6"/>
      <c r="GE57" s="6">
        <f t="shared" si="711"/>
        <v>0</v>
      </c>
      <c r="GF57" s="6"/>
      <c r="GG57" s="6"/>
      <c r="GH57" s="6">
        <f t="shared" si="712"/>
        <v>0</v>
      </c>
      <c r="GI57" s="6"/>
      <c r="GJ57" s="6"/>
      <c r="GK57" s="6">
        <f t="shared" si="713"/>
        <v>0</v>
      </c>
      <c r="GL57" s="595">
        <f t="shared" si="714"/>
        <v>0</v>
      </c>
      <c r="GM57" s="595">
        <f t="shared" si="715"/>
        <v>0</v>
      </c>
      <c r="GN57" s="595">
        <f t="shared" si="716"/>
        <v>0</v>
      </c>
      <c r="GO57" s="7"/>
      <c r="GP57" s="7"/>
      <c r="GQ57" s="6">
        <f t="shared" si="717"/>
        <v>0</v>
      </c>
      <c r="GR57" s="7"/>
      <c r="GS57" s="7"/>
      <c r="GT57" s="6">
        <f t="shared" si="718"/>
        <v>0</v>
      </c>
      <c r="GU57" s="7"/>
      <c r="GV57" s="7"/>
      <c r="GW57" s="6">
        <f t="shared" si="719"/>
        <v>0</v>
      </c>
      <c r="GX57" s="10">
        <f>GL57+GO57+GR57+GU57</f>
        <v>0</v>
      </c>
      <c r="GY57" s="10">
        <f t="shared" si="720"/>
        <v>0</v>
      </c>
      <c r="GZ57" s="10">
        <f t="shared" si="720"/>
        <v>0</v>
      </c>
      <c r="HA57" s="596">
        <f>DR57+EV57+GX57</f>
        <v>307590</v>
      </c>
      <c r="HB57" s="596">
        <f t="shared" si="721"/>
        <v>-2099</v>
      </c>
      <c r="HC57" s="635">
        <f t="shared" si="721"/>
        <v>305491</v>
      </c>
    </row>
    <row r="58" spans="1:211" s="12" customFormat="1" x14ac:dyDescent="0.2">
      <c r="A58" s="121" t="s">
        <v>425</v>
      </c>
      <c r="B58" s="5">
        <f>B59+B60</f>
        <v>0</v>
      </c>
      <c r="C58" s="5">
        <f t="shared" ref="C58:BO58" si="723">C59+C60</f>
        <v>0</v>
      </c>
      <c r="D58" s="5">
        <f t="shared" si="723"/>
        <v>0</v>
      </c>
      <c r="E58" s="5">
        <f t="shared" si="723"/>
        <v>0</v>
      </c>
      <c r="F58" s="5">
        <f t="shared" si="723"/>
        <v>0</v>
      </c>
      <c r="G58" s="5">
        <f t="shared" si="723"/>
        <v>0</v>
      </c>
      <c r="H58" s="5">
        <f t="shared" si="723"/>
        <v>0</v>
      </c>
      <c r="I58" s="5">
        <f t="shared" si="723"/>
        <v>0</v>
      </c>
      <c r="J58" s="5">
        <f t="shared" si="723"/>
        <v>0</v>
      </c>
      <c r="K58" s="5">
        <f t="shared" si="723"/>
        <v>0</v>
      </c>
      <c r="L58" s="5">
        <f t="shared" si="723"/>
        <v>0</v>
      </c>
      <c r="M58" s="5">
        <f t="shared" si="723"/>
        <v>0</v>
      </c>
      <c r="N58" s="5">
        <f t="shared" si="723"/>
        <v>0</v>
      </c>
      <c r="O58" s="5">
        <f t="shared" si="723"/>
        <v>0</v>
      </c>
      <c r="P58" s="5">
        <f t="shared" si="723"/>
        <v>0</v>
      </c>
      <c r="Q58" s="5">
        <f t="shared" si="723"/>
        <v>0</v>
      </c>
      <c r="R58" s="5">
        <f t="shared" si="723"/>
        <v>0</v>
      </c>
      <c r="S58" s="5">
        <f t="shared" si="723"/>
        <v>0</v>
      </c>
      <c r="T58" s="5">
        <f t="shared" si="723"/>
        <v>0</v>
      </c>
      <c r="U58" s="5">
        <f t="shared" si="723"/>
        <v>0</v>
      </c>
      <c r="V58" s="5">
        <f t="shared" si="723"/>
        <v>0</v>
      </c>
      <c r="W58" s="5">
        <f t="shared" si="723"/>
        <v>0</v>
      </c>
      <c r="X58" s="5">
        <f t="shared" si="723"/>
        <v>0</v>
      </c>
      <c r="Y58" s="5">
        <f t="shared" si="723"/>
        <v>0</v>
      </c>
      <c r="Z58" s="5">
        <f t="shared" si="723"/>
        <v>0</v>
      </c>
      <c r="AA58" s="5">
        <f t="shared" si="723"/>
        <v>0</v>
      </c>
      <c r="AB58" s="5">
        <f t="shared" si="723"/>
        <v>0</v>
      </c>
      <c r="AC58" s="5">
        <f t="shared" si="723"/>
        <v>0</v>
      </c>
      <c r="AD58" s="5">
        <f t="shared" si="723"/>
        <v>0</v>
      </c>
      <c r="AE58" s="5">
        <f t="shared" si="723"/>
        <v>0</v>
      </c>
      <c r="AF58" s="5">
        <f t="shared" si="723"/>
        <v>0</v>
      </c>
      <c r="AG58" s="5">
        <f t="shared" si="723"/>
        <v>0</v>
      </c>
      <c r="AH58" s="5">
        <f t="shared" si="723"/>
        <v>0</v>
      </c>
      <c r="AI58" s="5">
        <f t="shared" si="723"/>
        <v>0</v>
      </c>
      <c r="AJ58" s="5">
        <f t="shared" si="723"/>
        <v>0</v>
      </c>
      <c r="AK58" s="5">
        <f t="shared" si="723"/>
        <v>0</v>
      </c>
      <c r="AL58" s="5">
        <f t="shared" si="723"/>
        <v>0</v>
      </c>
      <c r="AM58" s="5">
        <f t="shared" si="723"/>
        <v>0</v>
      </c>
      <c r="AN58" s="5">
        <f t="shared" si="723"/>
        <v>0</v>
      </c>
      <c r="AO58" s="5">
        <f t="shared" si="723"/>
        <v>0</v>
      </c>
      <c r="AP58" s="5">
        <f t="shared" si="723"/>
        <v>0</v>
      </c>
      <c r="AQ58" s="5">
        <f t="shared" si="723"/>
        <v>0</v>
      </c>
      <c r="AR58" s="5">
        <f t="shared" si="723"/>
        <v>0</v>
      </c>
      <c r="AS58" s="5">
        <f t="shared" si="723"/>
        <v>0</v>
      </c>
      <c r="AT58" s="5">
        <f t="shared" si="723"/>
        <v>0</v>
      </c>
      <c r="AU58" s="5">
        <f t="shared" si="723"/>
        <v>0</v>
      </c>
      <c r="AV58" s="5">
        <f t="shared" si="723"/>
        <v>0</v>
      </c>
      <c r="AW58" s="5">
        <f t="shared" si="723"/>
        <v>0</v>
      </c>
      <c r="AX58" s="5">
        <f t="shared" si="723"/>
        <v>0</v>
      </c>
      <c r="AY58" s="5">
        <f t="shared" si="723"/>
        <v>0</v>
      </c>
      <c r="AZ58" s="5">
        <f t="shared" si="723"/>
        <v>0</v>
      </c>
      <c r="BA58" s="5">
        <f t="shared" si="723"/>
        <v>0</v>
      </c>
      <c r="BB58" s="5">
        <f t="shared" si="723"/>
        <v>0</v>
      </c>
      <c r="BC58" s="5">
        <f t="shared" si="723"/>
        <v>0</v>
      </c>
      <c r="BD58" s="5">
        <f t="shared" si="723"/>
        <v>0</v>
      </c>
      <c r="BE58" s="5">
        <f t="shared" si="723"/>
        <v>0</v>
      </c>
      <c r="BF58" s="5">
        <f t="shared" si="723"/>
        <v>0</v>
      </c>
      <c r="BG58" s="5">
        <f t="shared" si="723"/>
        <v>0</v>
      </c>
      <c r="BH58" s="5">
        <f t="shared" si="723"/>
        <v>0</v>
      </c>
      <c r="BI58" s="5">
        <f t="shared" si="723"/>
        <v>0</v>
      </c>
      <c r="BJ58" s="5">
        <f t="shared" si="723"/>
        <v>0</v>
      </c>
      <c r="BK58" s="5">
        <f t="shared" si="723"/>
        <v>0</v>
      </c>
      <c r="BL58" s="5">
        <f t="shared" si="723"/>
        <v>0</v>
      </c>
      <c r="BM58" s="5">
        <f t="shared" si="723"/>
        <v>0</v>
      </c>
      <c r="BN58" s="5">
        <f t="shared" si="723"/>
        <v>0</v>
      </c>
      <c r="BO58" s="5">
        <f t="shared" si="723"/>
        <v>0</v>
      </c>
      <c r="BP58" s="5">
        <f t="shared" ref="BP58:DZ58" si="724">BP59+BP60</f>
        <v>0</v>
      </c>
      <c r="BQ58" s="5">
        <f t="shared" si="724"/>
        <v>0</v>
      </c>
      <c r="BR58" s="5">
        <f t="shared" si="724"/>
        <v>0</v>
      </c>
      <c r="BS58" s="5">
        <f t="shared" si="724"/>
        <v>0</v>
      </c>
      <c r="BT58" s="5">
        <f t="shared" si="724"/>
        <v>0</v>
      </c>
      <c r="BU58" s="5">
        <f t="shared" si="724"/>
        <v>0</v>
      </c>
      <c r="BV58" s="5">
        <f t="shared" si="724"/>
        <v>0</v>
      </c>
      <c r="BW58" s="5">
        <f t="shared" si="724"/>
        <v>0</v>
      </c>
      <c r="BX58" s="5">
        <f t="shared" si="724"/>
        <v>0</v>
      </c>
      <c r="BY58" s="5">
        <f t="shared" si="724"/>
        <v>0</v>
      </c>
      <c r="BZ58" s="5">
        <f t="shared" si="724"/>
        <v>0</v>
      </c>
      <c r="CA58" s="5">
        <f t="shared" si="724"/>
        <v>0</v>
      </c>
      <c r="CB58" s="5">
        <f t="shared" si="724"/>
        <v>0</v>
      </c>
      <c r="CC58" s="5">
        <f t="shared" si="724"/>
        <v>0</v>
      </c>
      <c r="CD58" s="5">
        <f t="shared" si="724"/>
        <v>0</v>
      </c>
      <c r="CE58" s="5">
        <f t="shared" si="724"/>
        <v>0</v>
      </c>
      <c r="CF58" s="5">
        <f t="shared" si="724"/>
        <v>0</v>
      </c>
      <c r="CG58" s="5">
        <f t="shared" si="724"/>
        <v>0</v>
      </c>
      <c r="CH58" s="5">
        <f t="shared" si="724"/>
        <v>0</v>
      </c>
      <c r="CI58" s="5">
        <f t="shared" si="724"/>
        <v>0</v>
      </c>
      <c r="CJ58" s="5">
        <f t="shared" si="724"/>
        <v>0</v>
      </c>
      <c r="CK58" s="5">
        <f t="shared" si="724"/>
        <v>0</v>
      </c>
      <c r="CL58" s="5">
        <f t="shared" si="724"/>
        <v>0</v>
      </c>
      <c r="CM58" s="5">
        <f t="shared" si="724"/>
        <v>0</v>
      </c>
      <c r="CN58" s="5">
        <f t="shared" si="724"/>
        <v>0</v>
      </c>
      <c r="CO58" s="5">
        <f t="shared" si="724"/>
        <v>0</v>
      </c>
      <c r="CP58" s="5">
        <f t="shared" si="724"/>
        <v>0</v>
      </c>
      <c r="CQ58" s="5">
        <f t="shared" si="724"/>
        <v>0</v>
      </c>
      <c r="CR58" s="5">
        <f t="shared" si="724"/>
        <v>0</v>
      </c>
      <c r="CS58" s="5">
        <f t="shared" si="724"/>
        <v>0</v>
      </c>
      <c r="CT58" s="5">
        <f t="shared" si="724"/>
        <v>0</v>
      </c>
      <c r="CU58" s="5">
        <f t="shared" si="724"/>
        <v>0</v>
      </c>
      <c r="CV58" s="5">
        <f t="shared" si="724"/>
        <v>0</v>
      </c>
      <c r="CW58" s="5">
        <f t="shared" si="724"/>
        <v>0</v>
      </c>
      <c r="CX58" s="5">
        <f t="shared" si="724"/>
        <v>0</v>
      </c>
      <c r="CY58" s="5">
        <f t="shared" si="724"/>
        <v>0</v>
      </c>
      <c r="CZ58" s="5">
        <f t="shared" si="724"/>
        <v>0</v>
      </c>
      <c r="DA58" s="5">
        <f t="shared" si="724"/>
        <v>0</v>
      </c>
      <c r="DB58" s="5">
        <f t="shared" si="724"/>
        <v>0</v>
      </c>
      <c r="DC58" s="5">
        <f t="shared" si="724"/>
        <v>0</v>
      </c>
      <c r="DD58" s="5">
        <f t="shared" si="724"/>
        <v>0</v>
      </c>
      <c r="DE58" s="5">
        <f t="shared" si="724"/>
        <v>0</v>
      </c>
      <c r="DF58" s="5">
        <f t="shared" si="724"/>
        <v>0</v>
      </c>
      <c r="DG58" s="5">
        <f t="shared" si="724"/>
        <v>0</v>
      </c>
      <c r="DH58" s="5">
        <f t="shared" si="724"/>
        <v>0</v>
      </c>
      <c r="DI58" s="5">
        <f t="shared" si="724"/>
        <v>0</v>
      </c>
      <c r="DJ58" s="5">
        <f t="shared" si="724"/>
        <v>0</v>
      </c>
      <c r="DK58" s="5">
        <f t="shared" si="724"/>
        <v>0</v>
      </c>
      <c r="DL58" s="5">
        <f t="shared" si="724"/>
        <v>0</v>
      </c>
      <c r="DM58" s="5">
        <f t="shared" si="724"/>
        <v>0</v>
      </c>
      <c r="DN58" s="5">
        <f t="shared" si="724"/>
        <v>0</v>
      </c>
      <c r="DO58" s="5">
        <f t="shared" si="724"/>
        <v>0</v>
      </c>
      <c r="DP58" s="5">
        <f t="shared" si="724"/>
        <v>0</v>
      </c>
      <c r="DQ58" s="5">
        <f t="shared" si="724"/>
        <v>0</v>
      </c>
      <c r="DR58" s="596">
        <f t="shared" si="724"/>
        <v>0</v>
      </c>
      <c r="DS58" s="596">
        <f t="shared" ref="DS58:DT58" si="725">DS59+DS60</f>
        <v>0</v>
      </c>
      <c r="DT58" s="596">
        <f t="shared" si="725"/>
        <v>0</v>
      </c>
      <c r="DU58" s="5">
        <f t="shared" si="724"/>
        <v>0</v>
      </c>
      <c r="DV58" s="5">
        <f t="shared" si="724"/>
        <v>0</v>
      </c>
      <c r="DW58" s="5">
        <f t="shared" si="724"/>
        <v>0</v>
      </c>
      <c r="DX58" s="5">
        <f t="shared" si="724"/>
        <v>0</v>
      </c>
      <c r="DY58" s="5">
        <f t="shared" si="724"/>
        <v>0</v>
      </c>
      <c r="DZ58" s="5">
        <f t="shared" si="724"/>
        <v>0</v>
      </c>
      <c r="EA58" s="5">
        <f t="shared" ref="EA58:GL58" si="726">EA59+EA60</f>
        <v>0</v>
      </c>
      <c r="EB58" s="5">
        <f t="shared" si="726"/>
        <v>0</v>
      </c>
      <c r="EC58" s="5">
        <f t="shared" si="726"/>
        <v>0</v>
      </c>
      <c r="ED58" s="5">
        <f t="shared" si="726"/>
        <v>0</v>
      </c>
      <c r="EE58" s="5">
        <f t="shared" si="726"/>
        <v>0</v>
      </c>
      <c r="EF58" s="5">
        <f t="shared" si="726"/>
        <v>0</v>
      </c>
      <c r="EG58" s="5">
        <f t="shared" si="726"/>
        <v>0</v>
      </c>
      <c r="EH58" s="5">
        <f t="shared" si="726"/>
        <v>0</v>
      </c>
      <c r="EI58" s="5">
        <f t="shared" si="726"/>
        <v>0</v>
      </c>
      <c r="EJ58" s="5">
        <f t="shared" si="726"/>
        <v>0</v>
      </c>
      <c r="EK58" s="5">
        <f t="shared" si="726"/>
        <v>0</v>
      </c>
      <c r="EL58" s="5">
        <f t="shared" si="726"/>
        <v>0</v>
      </c>
      <c r="EM58" s="5">
        <f t="shared" si="726"/>
        <v>0</v>
      </c>
      <c r="EN58" s="5">
        <f t="shared" si="726"/>
        <v>0</v>
      </c>
      <c r="EO58" s="5">
        <f t="shared" si="726"/>
        <v>0</v>
      </c>
      <c r="EP58" s="5">
        <f t="shared" si="726"/>
        <v>0</v>
      </c>
      <c r="EQ58" s="5">
        <f t="shared" si="726"/>
        <v>0</v>
      </c>
      <c r="ER58" s="5">
        <f t="shared" si="726"/>
        <v>0</v>
      </c>
      <c r="ES58" s="5">
        <f t="shared" si="726"/>
        <v>0</v>
      </c>
      <c r="ET58" s="5">
        <f t="shared" si="726"/>
        <v>0</v>
      </c>
      <c r="EU58" s="5">
        <f t="shared" si="726"/>
        <v>0</v>
      </c>
      <c r="EV58" s="596">
        <f t="shared" si="726"/>
        <v>0</v>
      </c>
      <c r="EW58" s="596">
        <f t="shared" ref="EW58:EX58" si="727">EW59+EW60</f>
        <v>0</v>
      </c>
      <c r="EX58" s="596">
        <f t="shared" si="727"/>
        <v>0</v>
      </c>
      <c r="EY58" s="5">
        <f t="shared" si="726"/>
        <v>0</v>
      </c>
      <c r="EZ58" s="5">
        <f t="shared" si="726"/>
        <v>0</v>
      </c>
      <c r="FA58" s="5">
        <f t="shared" si="726"/>
        <v>0</v>
      </c>
      <c r="FB58" s="5">
        <f t="shared" si="726"/>
        <v>0</v>
      </c>
      <c r="FC58" s="5">
        <f t="shared" si="726"/>
        <v>0</v>
      </c>
      <c r="FD58" s="5">
        <f t="shared" si="726"/>
        <v>0</v>
      </c>
      <c r="FE58" s="5">
        <f t="shared" si="726"/>
        <v>0</v>
      </c>
      <c r="FF58" s="5">
        <f t="shared" si="726"/>
        <v>0</v>
      </c>
      <c r="FG58" s="5">
        <f t="shared" si="726"/>
        <v>0</v>
      </c>
      <c r="FH58" s="5">
        <f t="shared" si="726"/>
        <v>0</v>
      </c>
      <c r="FI58" s="5">
        <f t="shared" si="726"/>
        <v>0</v>
      </c>
      <c r="FJ58" s="5">
        <f t="shared" si="726"/>
        <v>0</v>
      </c>
      <c r="FK58" s="5">
        <f t="shared" si="726"/>
        <v>0</v>
      </c>
      <c r="FL58" s="5">
        <f t="shared" si="726"/>
        <v>0</v>
      </c>
      <c r="FM58" s="5">
        <f t="shared" si="726"/>
        <v>0</v>
      </c>
      <c r="FN58" s="5">
        <f t="shared" si="726"/>
        <v>0</v>
      </c>
      <c r="FO58" s="5">
        <f t="shared" si="726"/>
        <v>0</v>
      </c>
      <c r="FP58" s="5">
        <f t="shared" si="726"/>
        <v>0</v>
      </c>
      <c r="FQ58" s="5">
        <f t="shared" si="726"/>
        <v>0</v>
      </c>
      <c r="FR58" s="5">
        <f t="shared" si="726"/>
        <v>0</v>
      </c>
      <c r="FS58" s="5">
        <f t="shared" si="726"/>
        <v>0</v>
      </c>
      <c r="FT58" s="5">
        <f t="shared" si="726"/>
        <v>0</v>
      </c>
      <c r="FU58" s="5">
        <f t="shared" si="726"/>
        <v>0</v>
      </c>
      <c r="FV58" s="5">
        <f t="shared" si="726"/>
        <v>0</v>
      </c>
      <c r="FW58" s="5">
        <f t="shared" si="726"/>
        <v>0</v>
      </c>
      <c r="FX58" s="5">
        <f t="shared" si="726"/>
        <v>0</v>
      </c>
      <c r="FY58" s="5">
        <f t="shared" si="726"/>
        <v>0</v>
      </c>
      <c r="FZ58" s="5">
        <f t="shared" si="726"/>
        <v>0</v>
      </c>
      <c r="GA58" s="5">
        <f t="shared" si="726"/>
        <v>0</v>
      </c>
      <c r="GB58" s="5">
        <f t="shared" si="726"/>
        <v>0</v>
      </c>
      <c r="GC58" s="5">
        <f t="shared" si="726"/>
        <v>0</v>
      </c>
      <c r="GD58" s="5">
        <f t="shared" si="726"/>
        <v>0</v>
      </c>
      <c r="GE58" s="5">
        <f t="shared" si="726"/>
        <v>0</v>
      </c>
      <c r="GF58" s="5">
        <f t="shared" si="726"/>
        <v>0</v>
      </c>
      <c r="GG58" s="5">
        <f t="shared" si="726"/>
        <v>0</v>
      </c>
      <c r="GH58" s="5">
        <f t="shared" si="726"/>
        <v>0</v>
      </c>
      <c r="GI58" s="5">
        <f t="shared" si="726"/>
        <v>0</v>
      </c>
      <c r="GJ58" s="5">
        <f t="shared" si="726"/>
        <v>0</v>
      </c>
      <c r="GK58" s="5">
        <f t="shared" si="726"/>
        <v>0</v>
      </c>
      <c r="GL58" s="596">
        <f t="shared" si="726"/>
        <v>0</v>
      </c>
      <c r="GM58" s="596">
        <f t="shared" ref="GM58:GN58" si="728">GM59+GM60</f>
        <v>0</v>
      </c>
      <c r="GN58" s="596">
        <f t="shared" si="728"/>
        <v>0</v>
      </c>
      <c r="GO58" s="5">
        <f t="shared" ref="GO58:HA58" si="729">GO59+GO60</f>
        <v>0</v>
      </c>
      <c r="GP58" s="5">
        <f t="shared" si="729"/>
        <v>0</v>
      </c>
      <c r="GQ58" s="5">
        <f t="shared" si="729"/>
        <v>0</v>
      </c>
      <c r="GR58" s="5">
        <f t="shared" si="729"/>
        <v>0</v>
      </c>
      <c r="GS58" s="5">
        <f t="shared" si="729"/>
        <v>0</v>
      </c>
      <c r="GT58" s="5">
        <f t="shared" si="729"/>
        <v>0</v>
      </c>
      <c r="GU58" s="5">
        <f t="shared" si="729"/>
        <v>0</v>
      </c>
      <c r="GV58" s="5">
        <f t="shared" si="729"/>
        <v>0</v>
      </c>
      <c r="GW58" s="5">
        <f t="shared" si="729"/>
        <v>0</v>
      </c>
      <c r="GX58" s="5">
        <f t="shared" si="729"/>
        <v>0</v>
      </c>
      <c r="GY58" s="5">
        <f t="shared" ref="GY58" si="730">GY59+GY60</f>
        <v>0</v>
      </c>
      <c r="GZ58" s="5">
        <f t="shared" ref="GZ58" si="731">GZ59+GZ60</f>
        <v>0</v>
      </c>
      <c r="HA58" s="596">
        <f t="shared" si="729"/>
        <v>0</v>
      </c>
      <c r="HB58" s="596">
        <f t="shared" ref="HB58" si="732">HB59+HB60</f>
        <v>0</v>
      </c>
      <c r="HC58" s="635">
        <f t="shared" ref="HC58" si="733">HC59+HC60</f>
        <v>0</v>
      </c>
    </row>
    <row r="59" spans="1:211" x14ac:dyDescent="0.2">
      <c r="A59" s="122" t="s">
        <v>426</v>
      </c>
      <c r="B59" s="6"/>
      <c r="C59" s="6"/>
      <c r="D59" s="6"/>
      <c r="E59" s="6"/>
      <c r="F59" s="6"/>
      <c r="G59" s="6"/>
      <c r="H59" s="6"/>
      <c r="I59" s="6"/>
      <c r="J59" s="6"/>
      <c r="K59" s="6"/>
      <c r="L59" s="6"/>
      <c r="M59" s="6"/>
      <c r="N59" s="6"/>
      <c r="O59" s="6"/>
      <c r="P59" s="6"/>
      <c r="Q59" s="6"/>
      <c r="R59" s="6"/>
      <c r="S59" s="6"/>
      <c r="T59" s="6"/>
      <c r="U59" s="6"/>
      <c r="V59" s="6"/>
      <c r="W59" s="6"/>
      <c r="X59" s="6"/>
      <c r="Y59" s="6"/>
      <c r="Z59" s="6">
        <f>EV68</f>
        <v>0</v>
      </c>
      <c r="AA59" s="6">
        <f t="shared" ref="AA59:AB59" si="734">EW68</f>
        <v>0</v>
      </c>
      <c r="AB59" s="6">
        <f t="shared" si="734"/>
        <v>0</v>
      </c>
      <c r="AC59" s="6"/>
      <c r="AD59" s="6"/>
      <c r="AE59" s="6">
        <f t="shared" ref="AE59:AE60" si="735">SUM(AC59:AD59)</f>
        <v>0</v>
      </c>
      <c r="AF59" s="6"/>
      <c r="AG59" s="6"/>
      <c r="AH59" s="6">
        <f t="shared" ref="AH59:AH60" si="736">SUM(AF59:AG59)</f>
        <v>0</v>
      </c>
      <c r="AI59" s="6"/>
      <c r="AJ59" s="6"/>
      <c r="AK59" s="6">
        <f t="shared" ref="AK59:AK60" si="737">SUM(AI59:AJ59)</f>
        <v>0</v>
      </c>
      <c r="AL59" s="6"/>
      <c r="AM59" s="6"/>
      <c r="AN59" s="6">
        <f t="shared" ref="AN59:AN60" si="738">SUM(AL59:AM59)</f>
        <v>0</v>
      </c>
      <c r="AO59" s="6"/>
      <c r="AP59" s="6"/>
      <c r="AQ59" s="6">
        <f t="shared" ref="AQ59:AQ60" si="739">SUM(AO59:AP59)</f>
        <v>0</v>
      </c>
      <c r="AR59" s="6"/>
      <c r="AS59" s="6"/>
      <c r="AT59" s="6">
        <f t="shared" ref="AT59:AT60" si="740">SUM(AR59:AS59)</f>
        <v>0</v>
      </c>
      <c r="AU59" s="6"/>
      <c r="AV59" s="6"/>
      <c r="AW59" s="6">
        <f t="shared" ref="AW59:AW60" si="741">SUM(AU59:AV59)</f>
        <v>0</v>
      </c>
      <c r="AX59" s="6"/>
      <c r="AY59" s="6"/>
      <c r="AZ59" s="6">
        <f t="shared" ref="AZ59:AZ60" si="742">SUM(AX59:AY59)</f>
        <v>0</v>
      </c>
      <c r="BA59" s="6"/>
      <c r="BB59" s="6"/>
      <c r="BC59" s="6">
        <f t="shared" ref="BC59:BC60" si="743">SUM(BA59:BB59)</f>
        <v>0</v>
      </c>
      <c r="BD59" s="6"/>
      <c r="BE59" s="6"/>
      <c r="BF59" s="6">
        <f t="shared" ref="BF59:BF60" si="744">SUM(BD59:BE59)</f>
        <v>0</v>
      </c>
      <c r="BG59" s="6"/>
      <c r="BH59" s="6"/>
      <c r="BI59" s="6">
        <f t="shared" ref="BI59:BI60" si="745">SUM(BG59:BH59)</f>
        <v>0</v>
      </c>
      <c r="BJ59" s="6"/>
      <c r="BK59" s="6"/>
      <c r="BL59" s="6">
        <f t="shared" ref="BL59:BL60" si="746">SUM(BJ59:BK59)</f>
        <v>0</v>
      </c>
      <c r="BM59" s="6"/>
      <c r="BN59" s="6"/>
      <c r="BO59" s="6">
        <f t="shared" ref="BO59:BO60" si="747">SUM(BM59:BN59)</f>
        <v>0</v>
      </c>
      <c r="BP59" s="6"/>
      <c r="BQ59" s="6"/>
      <c r="BR59" s="6">
        <f t="shared" ref="BR59:BR60" si="748">SUM(BP59:BQ59)</f>
        <v>0</v>
      </c>
      <c r="BS59" s="6"/>
      <c r="BT59" s="6"/>
      <c r="BU59" s="6">
        <f t="shared" ref="BU59:BU60" si="749">SUM(BS59:BT59)</f>
        <v>0</v>
      </c>
      <c r="BV59" s="6"/>
      <c r="BW59" s="6"/>
      <c r="BX59" s="6">
        <f t="shared" ref="BX59:BX60" si="750">SUM(BV59:BW59)</f>
        <v>0</v>
      </c>
      <c r="BY59" s="6"/>
      <c r="BZ59" s="6"/>
      <c r="CA59" s="6">
        <f t="shared" ref="CA59:CA60" si="751">SUM(BY59:BZ59)</f>
        <v>0</v>
      </c>
      <c r="CB59" s="6"/>
      <c r="CC59" s="6"/>
      <c r="CD59" s="6">
        <f t="shared" ref="CD59:CD60" si="752">SUM(CB59:CC59)</f>
        <v>0</v>
      </c>
      <c r="CE59" s="6"/>
      <c r="CF59" s="6"/>
      <c r="CG59" s="6">
        <f t="shared" ref="CG59:CG60" si="753">SUM(CE59:CF59)</f>
        <v>0</v>
      </c>
      <c r="CH59" s="6"/>
      <c r="CI59" s="6"/>
      <c r="CJ59" s="6">
        <f t="shared" ref="CJ59:CJ60" si="754">SUM(CH59:CI59)</f>
        <v>0</v>
      </c>
      <c r="CK59" s="6"/>
      <c r="CL59" s="6"/>
      <c r="CM59" s="6">
        <f t="shared" ref="CM59:CM60" si="755">SUM(CK59:CL59)</f>
        <v>0</v>
      </c>
      <c r="CN59" s="6"/>
      <c r="CO59" s="6"/>
      <c r="CP59" s="6">
        <f t="shared" ref="CP59:CP60" si="756">SUM(CN59:CO59)</f>
        <v>0</v>
      </c>
      <c r="CQ59" s="6"/>
      <c r="CR59" s="6"/>
      <c r="CS59" s="6">
        <f t="shared" ref="CS59:CS60" si="757">SUM(CQ59:CR59)</f>
        <v>0</v>
      </c>
      <c r="CT59" s="6"/>
      <c r="CU59" s="6"/>
      <c r="CV59" s="6">
        <f t="shared" ref="CV59:CV60" si="758">SUM(CT59:CU59)</f>
        <v>0</v>
      </c>
      <c r="CW59" s="6"/>
      <c r="CX59" s="6"/>
      <c r="CY59" s="6">
        <f t="shared" ref="CY59:CY60" si="759">SUM(CW59:CX59)</f>
        <v>0</v>
      </c>
      <c r="CZ59" s="6"/>
      <c r="DA59" s="6"/>
      <c r="DB59" s="6">
        <f t="shared" ref="DB59:DB60" si="760">SUM(CZ59:DA59)</f>
        <v>0</v>
      </c>
      <c r="DC59" s="6"/>
      <c r="DD59" s="6"/>
      <c r="DE59" s="6">
        <f t="shared" ref="DE59:DE60" si="761">SUM(DC59:DD59)</f>
        <v>0</v>
      </c>
      <c r="DF59" s="6"/>
      <c r="DG59" s="6"/>
      <c r="DH59" s="6">
        <f t="shared" ref="DH59:DH60" si="762">SUM(DF59:DG59)</f>
        <v>0</v>
      </c>
      <c r="DI59" s="6"/>
      <c r="DJ59" s="6"/>
      <c r="DK59" s="6">
        <f t="shared" ref="DK59:DK60" si="763">SUM(DI59:DJ59)</f>
        <v>0</v>
      </c>
      <c r="DL59" s="6"/>
      <c r="DM59" s="6"/>
      <c r="DN59" s="6">
        <f t="shared" ref="DN59:DN60" si="764">SUM(DL59:DM59)</f>
        <v>0</v>
      </c>
      <c r="DO59" s="6"/>
      <c r="DP59" s="6"/>
      <c r="DQ59" s="6">
        <f t="shared" ref="DQ59:DQ60" si="765">SUM(DO59:DP59)</f>
        <v>0</v>
      </c>
      <c r="DR59" s="595">
        <f t="shared" ref="DR59:DR60" si="766">SUM(B59+E59+H59+K59+N59+Q59+T59+W59+Z59+AC59+AF59+AI59+AL59+AO59+AR59+AU59+AX59+BA59+BD59+BG59+BJ59+BM59+BP59+BS59+BV59+BY59+CB59+CE59+CH59+CK59+CN59+CQ59+CT59+CW59+CZ59+DC59+DF59+DI59+DL59+DO59)</f>
        <v>0</v>
      </c>
      <c r="DS59" s="595">
        <f t="shared" ref="DS59:DS60" si="767">SUM(C59+F59+I59+L59+O59+R59+U59+X59+AA59+AD59+AG59+AJ59+AM59+AP59+AS59+AV59+AY59+BB59+BE59+BH59+BK59+BN59+BQ59+BT59+BW59+BZ59+CC59+CF59+CI59+CL59+CO59+CR59+CU59+CX59+DA59+DD59+DG59+DJ59+DM59+DP59)</f>
        <v>0</v>
      </c>
      <c r="DT59" s="595">
        <f t="shared" ref="DT59:DT60" si="768">SUM(D59+G59+J59+M59+P59+S59+V59+Y59+AB59+AE59+AH59+AK59+AN59+AQ59+AT59+AW59+AZ59+BC59+BF59+BI59+BL59+BO59+BR59+BU59+BX59+CA59+CD59+CG59+CJ59+CM59+CP59+CS59+CV59+CY59+DB59+DE59+DH59+DK59+DN59+DQ59)</f>
        <v>0</v>
      </c>
      <c r="DU59" s="6">
        <f>SUM([1]Hivatal!$E$261)</f>
        <v>0</v>
      </c>
      <c r="DV59" s="6"/>
      <c r="DW59" s="6">
        <f t="shared" ref="DW59:DW60" si="769">SUM(DU59:DV59)</f>
        <v>0</v>
      </c>
      <c r="DX59" s="6">
        <f>SUM([1]Hivatal!$J$261)</f>
        <v>0</v>
      </c>
      <c r="DY59" s="6"/>
      <c r="DZ59" s="6">
        <f t="shared" ref="DZ59:DZ60" si="770">SUM(DX59:DY59)</f>
        <v>0</v>
      </c>
      <c r="EA59" s="6">
        <f>SUM([1]Hivatal!$O$261)</f>
        <v>0</v>
      </c>
      <c r="EB59" s="6"/>
      <c r="EC59" s="6">
        <f t="shared" ref="EC59:EC60" si="771">SUM(EA59:EB59)</f>
        <v>0</v>
      </c>
      <c r="ED59" s="6">
        <f>SUM([1]Hivatal!$X$261)</f>
        <v>0</v>
      </c>
      <c r="EE59" s="6"/>
      <c r="EF59" s="6">
        <f t="shared" ref="EF59:EF60" si="772">SUM(ED59:EE59)</f>
        <v>0</v>
      </c>
      <c r="EG59" s="6">
        <f>SUM([1]Hivatal!$AB$261)</f>
        <v>0</v>
      </c>
      <c r="EH59" s="6"/>
      <c r="EI59" s="6">
        <f t="shared" ref="EI59:EI60" si="773">SUM(EG59:EH59)</f>
        <v>0</v>
      </c>
      <c r="EJ59" s="6"/>
      <c r="EK59" s="6"/>
      <c r="EL59" s="6">
        <f t="shared" ref="EL59:EL60" si="774">SUM(EJ59:EK59)</f>
        <v>0</v>
      </c>
      <c r="EM59" s="6"/>
      <c r="EN59" s="6"/>
      <c r="EO59" s="6">
        <f t="shared" ref="EO59:EO60" si="775">SUM(EM59:EN59)</f>
        <v>0</v>
      </c>
      <c r="EP59" s="6">
        <f>SUM([1]Hivatal!$AT$261)</f>
        <v>0</v>
      </c>
      <c r="EQ59" s="6"/>
      <c r="ER59" s="6">
        <f t="shared" ref="ER59:ER60" si="776">SUM(EP59:EQ59)</f>
        <v>0</v>
      </c>
      <c r="ES59" s="6"/>
      <c r="ET59" s="6"/>
      <c r="EU59" s="6">
        <f t="shared" ref="EU59:EU60" si="777">SUM(ES59:ET59)</f>
        <v>0</v>
      </c>
      <c r="EV59" s="595">
        <f t="shared" ref="EV59:EV60" si="778">SUM(DU59+DX59+EA59+ED59+EG59+EJ59+EM59+EP59+ES59)</f>
        <v>0</v>
      </c>
      <c r="EW59" s="595">
        <f t="shared" ref="EW59:EW60" si="779">SUM(DV59+DY59+EB59+EE59+EH59+EK59+EN59+EQ59+ET59)</f>
        <v>0</v>
      </c>
      <c r="EX59" s="595">
        <f t="shared" ref="EX59:EX60" si="780">SUM(DW59+DZ59+EC59+EF59+EI59+EL59+EO59+ER59+EU59)</f>
        <v>0</v>
      </c>
      <c r="EY59" s="6"/>
      <c r="EZ59" s="6"/>
      <c r="FA59" s="6">
        <f t="shared" ref="FA59:FA60" si="781">SUM(EY59:EZ59)</f>
        <v>0</v>
      </c>
      <c r="FB59" s="6"/>
      <c r="FC59" s="6"/>
      <c r="FD59" s="6">
        <f t="shared" ref="FD59:FD60" si="782">SUM(FB59:FC59)</f>
        <v>0</v>
      </c>
      <c r="FE59" s="6"/>
      <c r="FF59" s="6"/>
      <c r="FG59" s="6">
        <f t="shared" ref="FG59:FG60" si="783">SUM(FE59:FF59)</f>
        <v>0</v>
      </c>
      <c r="FH59" s="6"/>
      <c r="FI59" s="6"/>
      <c r="FJ59" s="6">
        <f t="shared" ref="FJ59:FJ60" si="784">SUM(FH59:FI59)</f>
        <v>0</v>
      </c>
      <c r="FK59" s="6"/>
      <c r="FL59" s="6"/>
      <c r="FM59" s="6">
        <f t="shared" ref="FM59:FM60" si="785">SUM(FK59:FL59)</f>
        <v>0</v>
      </c>
      <c r="FN59" s="6"/>
      <c r="FO59" s="6"/>
      <c r="FP59" s="6">
        <f t="shared" ref="FP59:FP60" si="786">SUM(FN59:FO59)</f>
        <v>0</v>
      </c>
      <c r="FQ59" s="6"/>
      <c r="FR59" s="6"/>
      <c r="FS59" s="6">
        <f t="shared" ref="FS59:FS60" si="787">SUM(FQ59:FR59)</f>
        <v>0</v>
      </c>
      <c r="FT59" s="6"/>
      <c r="FU59" s="6"/>
      <c r="FV59" s="6">
        <f t="shared" ref="FV59:FV60" si="788">SUM(FT59:FU59)</f>
        <v>0</v>
      </c>
      <c r="FW59" s="6"/>
      <c r="FX59" s="6"/>
      <c r="FY59" s="6">
        <f t="shared" ref="FY59:FY60" si="789">SUM(FW59:FX59)</f>
        <v>0</v>
      </c>
      <c r="FZ59" s="6"/>
      <c r="GA59" s="6"/>
      <c r="GB59" s="6">
        <f t="shared" ref="GB59:GB60" si="790">SUM(FZ59:GA59)</f>
        <v>0</v>
      </c>
      <c r="GC59" s="6"/>
      <c r="GD59" s="6"/>
      <c r="GE59" s="6">
        <f t="shared" ref="GE59:GE60" si="791">SUM(GC59:GD59)</f>
        <v>0</v>
      </c>
      <c r="GF59" s="6"/>
      <c r="GG59" s="6"/>
      <c r="GH59" s="6">
        <f t="shared" ref="GH59:GH60" si="792">SUM(GF59:GG59)</f>
        <v>0</v>
      </c>
      <c r="GI59" s="6"/>
      <c r="GJ59" s="6"/>
      <c r="GK59" s="6">
        <f t="shared" ref="GK59:GK60" si="793">SUM(GI59:GJ59)</f>
        <v>0</v>
      </c>
      <c r="GL59" s="595">
        <f t="shared" ref="GL59:GL60" si="794">SUM(EY59+FB59+FE59+FH59+FK59+FN59+FQ59+FT59+FW59+FZ59+GC59+GF59+GI59)</f>
        <v>0</v>
      </c>
      <c r="GM59" s="595">
        <f t="shared" ref="GM59:GM60" si="795">SUM(EZ59+FC59+FF59+FI59+FL59+FO59+FR59+FU59+FX59+GA59+GD59+GG59+GJ59)</f>
        <v>0</v>
      </c>
      <c r="GN59" s="595">
        <f t="shared" ref="GN59:GN60" si="796">SUM(FA59+FD59+FG59+FJ59+FM59+FP59+FS59+FV59+FY59+GB59+GE59+GH59+GK59)</f>
        <v>0</v>
      </c>
      <c r="GO59" s="7"/>
      <c r="GP59" s="7"/>
      <c r="GQ59" s="6">
        <f t="shared" ref="GQ59:GQ60" si="797">SUM(GO59:GP59)</f>
        <v>0</v>
      </c>
      <c r="GR59" s="7"/>
      <c r="GS59" s="7"/>
      <c r="GT59" s="6">
        <f t="shared" ref="GT59:GT60" si="798">SUM(GR59:GS59)</f>
        <v>0</v>
      </c>
      <c r="GU59" s="7"/>
      <c r="GV59" s="7"/>
      <c r="GW59" s="6">
        <f t="shared" ref="GW59:GW60" si="799">SUM(GU59:GV59)</f>
        <v>0</v>
      </c>
      <c r="GX59" s="10">
        <f>GL59+GO59+GR59+GU59</f>
        <v>0</v>
      </c>
      <c r="GY59" s="10">
        <f t="shared" ref="GY59:GZ60" si="800">GM59+GP59+GS59+GV59</f>
        <v>0</v>
      </c>
      <c r="GZ59" s="10">
        <f t="shared" si="800"/>
        <v>0</v>
      </c>
      <c r="HA59" s="596">
        <f>DR59+EV59+GX59</f>
        <v>0</v>
      </c>
      <c r="HB59" s="596">
        <f t="shared" ref="HB59:HC60" si="801">DS59+EW59+GY59</f>
        <v>0</v>
      </c>
      <c r="HC59" s="635">
        <f t="shared" si="801"/>
        <v>0</v>
      </c>
    </row>
    <row r="60" spans="1:211" x14ac:dyDescent="0.2">
      <c r="A60" s="120" t="s">
        <v>427</v>
      </c>
      <c r="B60" s="6"/>
      <c r="C60" s="6"/>
      <c r="D60" s="6"/>
      <c r="E60" s="6"/>
      <c r="F60" s="6"/>
      <c r="G60" s="6"/>
      <c r="H60" s="6"/>
      <c r="I60" s="6"/>
      <c r="J60" s="6"/>
      <c r="K60" s="6"/>
      <c r="L60" s="6"/>
      <c r="M60" s="6"/>
      <c r="N60" s="6"/>
      <c r="O60" s="6"/>
      <c r="P60" s="6"/>
      <c r="Q60" s="6"/>
      <c r="R60" s="6"/>
      <c r="S60" s="6"/>
      <c r="T60" s="6"/>
      <c r="U60" s="6"/>
      <c r="V60" s="6"/>
      <c r="W60" s="6"/>
      <c r="X60" s="6"/>
      <c r="Y60" s="6"/>
      <c r="Z60" s="6">
        <f>SUM([1]Önkormányzat!$AW$241)</f>
        <v>0</v>
      </c>
      <c r="AA60" s="6"/>
      <c r="AB60" s="6">
        <f t="shared" ref="AB60" si="802">SUM(Z60:AA60)</f>
        <v>0</v>
      </c>
      <c r="AC60" s="6"/>
      <c r="AD60" s="6"/>
      <c r="AE60" s="6">
        <f t="shared" si="735"/>
        <v>0</v>
      </c>
      <c r="AF60" s="6"/>
      <c r="AG60" s="6"/>
      <c r="AH60" s="6">
        <f t="shared" si="736"/>
        <v>0</v>
      </c>
      <c r="AI60" s="6"/>
      <c r="AJ60" s="6"/>
      <c r="AK60" s="6">
        <f t="shared" si="737"/>
        <v>0</v>
      </c>
      <c r="AL60" s="6"/>
      <c r="AM60" s="6"/>
      <c r="AN60" s="6">
        <f t="shared" si="738"/>
        <v>0</v>
      </c>
      <c r="AO60" s="6"/>
      <c r="AP60" s="6"/>
      <c r="AQ60" s="6">
        <f t="shared" si="739"/>
        <v>0</v>
      </c>
      <c r="AR60" s="6"/>
      <c r="AS60" s="6"/>
      <c r="AT60" s="6">
        <f t="shared" si="740"/>
        <v>0</v>
      </c>
      <c r="AU60" s="6"/>
      <c r="AV60" s="6"/>
      <c r="AW60" s="6">
        <f t="shared" si="741"/>
        <v>0</v>
      </c>
      <c r="AX60" s="6"/>
      <c r="AY60" s="6"/>
      <c r="AZ60" s="6">
        <f t="shared" si="742"/>
        <v>0</v>
      </c>
      <c r="BA60" s="6"/>
      <c r="BB60" s="6"/>
      <c r="BC60" s="6">
        <f t="shared" si="743"/>
        <v>0</v>
      </c>
      <c r="BD60" s="6"/>
      <c r="BE60" s="6"/>
      <c r="BF60" s="6">
        <f t="shared" si="744"/>
        <v>0</v>
      </c>
      <c r="BG60" s="6"/>
      <c r="BH60" s="6"/>
      <c r="BI60" s="6">
        <f t="shared" si="745"/>
        <v>0</v>
      </c>
      <c r="BJ60" s="6"/>
      <c r="BK60" s="6"/>
      <c r="BL60" s="6">
        <f t="shared" si="746"/>
        <v>0</v>
      </c>
      <c r="BM60" s="6"/>
      <c r="BN60" s="6"/>
      <c r="BO60" s="6">
        <f t="shared" si="747"/>
        <v>0</v>
      </c>
      <c r="BP60" s="6"/>
      <c r="BQ60" s="6"/>
      <c r="BR60" s="6">
        <f t="shared" si="748"/>
        <v>0</v>
      </c>
      <c r="BS60" s="6"/>
      <c r="BT60" s="6"/>
      <c r="BU60" s="6">
        <f t="shared" si="749"/>
        <v>0</v>
      </c>
      <c r="BV60" s="6"/>
      <c r="BW60" s="6"/>
      <c r="BX60" s="6">
        <f t="shared" si="750"/>
        <v>0</v>
      </c>
      <c r="BY60" s="6"/>
      <c r="BZ60" s="6"/>
      <c r="CA60" s="6">
        <f t="shared" si="751"/>
        <v>0</v>
      </c>
      <c r="CB60" s="6"/>
      <c r="CC60" s="6"/>
      <c r="CD60" s="6">
        <f t="shared" si="752"/>
        <v>0</v>
      </c>
      <c r="CE60" s="6"/>
      <c r="CF60" s="6"/>
      <c r="CG60" s="6">
        <f t="shared" si="753"/>
        <v>0</v>
      </c>
      <c r="CH60" s="6"/>
      <c r="CI60" s="6"/>
      <c r="CJ60" s="6">
        <f t="shared" si="754"/>
        <v>0</v>
      </c>
      <c r="CK60" s="6"/>
      <c r="CL60" s="6"/>
      <c r="CM60" s="6">
        <f t="shared" si="755"/>
        <v>0</v>
      </c>
      <c r="CN60" s="6"/>
      <c r="CO60" s="6"/>
      <c r="CP60" s="6">
        <f t="shared" si="756"/>
        <v>0</v>
      </c>
      <c r="CQ60" s="6"/>
      <c r="CR60" s="6"/>
      <c r="CS60" s="6">
        <f t="shared" si="757"/>
        <v>0</v>
      </c>
      <c r="CT60" s="6"/>
      <c r="CU60" s="6"/>
      <c r="CV60" s="6">
        <f t="shared" si="758"/>
        <v>0</v>
      </c>
      <c r="CW60" s="6"/>
      <c r="CX60" s="6"/>
      <c r="CY60" s="6">
        <f t="shared" si="759"/>
        <v>0</v>
      </c>
      <c r="CZ60" s="6"/>
      <c r="DA60" s="6"/>
      <c r="DB60" s="6">
        <f t="shared" si="760"/>
        <v>0</v>
      </c>
      <c r="DC60" s="6"/>
      <c r="DD60" s="6"/>
      <c r="DE60" s="6">
        <f t="shared" si="761"/>
        <v>0</v>
      </c>
      <c r="DF60" s="6"/>
      <c r="DG60" s="6"/>
      <c r="DH60" s="6">
        <f t="shared" si="762"/>
        <v>0</v>
      </c>
      <c r="DI60" s="6"/>
      <c r="DJ60" s="6"/>
      <c r="DK60" s="6">
        <f t="shared" si="763"/>
        <v>0</v>
      </c>
      <c r="DL60" s="6"/>
      <c r="DM60" s="6"/>
      <c r="DN60" s="6">
        <f t="shared" si="764"/>
        <v>0</v>
      </c>
      <c r="DO60" s="6"/>
      <c r="DP60" s="6"/>
      <c r="DQ60" s="6">
        <f t="shared" si="765"/>
        <v>0</v>
      </c>
      <c r="DR60" s="595">
        <f t="shared" si="766"/>
        <v>0</v>
      </c>
      <c r="DS60" s="595">
        <f t="shared" si="767"/>
        <v>0</v>
      </c>
      <c r="DT60" s="595">
        <f t="shared" si="768"/>
        <v>0</v>
      </c>
      <c r="DU60" s="6">
        <f>SUM([1]Hivatal!$E$265)</f>
        <v>0</v>
      </c>
      <c r="DV60" s="6"/>
      <c r="DW60" s="6">
        <f t="shared" si="769"/>
        <v>0</v>
      </c>
      <c r="DX60" s="6">
        <f>SUM([1]Hivatal!$J$265)</f>
        <v>0</v>
      </c>
      <c r="DY60" s="6"/>
      <c r="DZ60" s="6">
        <f t="shared" si="770"/>
        <v>0</v>
      </c>
      <c r="EA60" s="6">
        <f>SUM([1]Hivatal!$O$265)</f>
        <v>0</v>
      </c>
      <c r="EB60" s="6"/>
      <c r="EC60" s="6">
        <f t="shared" si="771"/>
        <v>0</v>
      </c>
      <c r="ED60" s="6">
        <f>SUM([1]Hivatal!$X$265)</f>
        <v>0</v>
      </c>
      <c r="EE60" s="6"/>
      <c r="EF60" s="6">
        <f t="shared" si="772"/>
        <v>0</v>
      </c>
      <c r="EG60" s="6">
        <f>SUM([1]Hivatal!$AB$265)</f>
        <v>0</v>
      </c>
      <c r="EH60" s="6"/>
      <c r="EI60" s="6">
        <f t="shared" si="773"/>
        <v>0</v>
      </c>
      <c r="EJ60" s="6"/>
      <c r="EK60" s="6"/>
      <c r="EL60" s="6">
        <f t="shared" si="774"/>
        <v>0</v>
      </c>
      <c r="EM60" s="6"/>
      <c r="EN60" s="6"/>
      <c r="EO60" s="6">
        <f t="shared" si="775"/>
        <v>0</v>
      </c>
      <c r="EP60" s="6">
        <f>SUM([1]Hivatal!$AT$265)</f>
        <v>0</v>
      </c>
      <c r="EQ60" s="6"/>
      <c r="ER60" s="6">
        <f t="shared" si="776"/>
        <v>0</v>
      </c>
      <c r="ES60" s="6"/>
      <c r="ET60" s="6"/>
      <c r="EU60" s="6">
        <f t="shared" si="777"/>
        <v>0</v>
      </c>
      <c r="EV60" s="595">
        <f t="shared" si="778"/>
        <v>0</v>
      </c>
      <c r="EW60" s="595">
        <f t="shared" si="779"/>
        <v>0</v>
      </c>
      <c r="EX60" s="595">
        <f t="shared" si="780"/>
        <v>0</v>
      </c>
      <c r="EY60" s="6"/>
      <c r="EZ60" s="6"/>
      <c r="FA60" s="6">
        <f t="shared" si="781"/>
        <v>0</v>
      </c>
      <c r="FB60" s="6"/>
      <c r="FC60" s="6"/>
      <c r="FD60" s="6">
        <f t="shared" si="782"/>
        <v>0</v>
      </c>
      <c r="FE60" s="6"/>
      <c r="FF60" s="6"/>
      <c r="FG60" s="6">
        <f t="shared" si="783"/>
        <v>0</v>
      </c>
      <c r="FH60" s="6"/>
      <c r="FI60" s="6"/>
      <c r="FJ60" s="6">
        <f t="shared" si="784"/>
        <v>0</v>
      </c>
      <c r="FK60" s="6"/>
      <c r="FL60" s="6"/>
      <c r="FM60" s="6">
        <f t="shared" si="785"/>
        <v>0</v>
      </c>
      <c r="FN60" s="6"/>
      <c r="FO60" s="6"/>
      <c r="FP60" s="6">
        <f t="shared" si="786"/>
        <v>0</v>
      </c>
      <c r="FQ60" s="6"/>
      <c r="FR60" s="6"/>
      <c r="FS60" s="6">
        <f t="shared" si="787"/>
        <v>0</v>
      </c>
      <c r="FT60" s="6"/>
      <c r="FU60" s="6"/>
      <c r="FV60" s="6">
        <f t="shared" si="788"/>
        <v>0</v>
      </c>
      <c r="FW60" s="6"/>
      <c r="FX60" s="6"/>
      <c r="FY60" s="6">
        <f t="shared" si="789"/>
        <v>0</v>
      </c>
      <c r="FZ60" s="6"/>
      <c r="GA60" s="6"/>
      <c r="GB60" s="6">
        <f t="shared" si="790"/>
        <v>0</v>
      </c>
      <c r="GC60" s="6"/>
      <c r="GD60" s="6"/>
      <c r="GE60" s="6">
        <f t="shared" si="791"/>
        <v>0</v>
      </c>
      <c r="GF60" s="6"/>
      <c r="GG60" s="6"/>
      <c r="GH60" s="6">
        <f t="shared" si="792"/>
        <v>0</v>
      </c>
      <c r="GI60" s="6"/>
      <c r="GJ60" s="6"/>
      <c r="GK60" s="6">
        <f t="shared" si="793"/>
        <v>0</v>
      </c>
      <c r="GL60" s="595">
        <f t="shared" si="794"/>
        <v>0</v>
      </c>
      <c r="GM60" s="595">
        <f t="shared" si="795"/>
        <v>0</v>
      </c>
      <c r="GN60" s="595">
        <f t="shared" si="796"/>
        <v>0</v>
      </c>
      <c r="GO60" s="7"/>
      <c r="GP60" s="7"/>
      <c r="GQ60" s="6">
        <f t="shared" si="797"/>
        <v>0</v>
      </c>
      <c r="GR60" s="7"/>
      <c r="GS60" s="7"/>
      <c r="GT60" s="6">
        <f t="shared" si="798"/>
        <v>0</v>
      </c>
      <c r="GU60" s="7"/>
      <c r="GV60" s="7"/>
      <c r="GW60" s="6">
        <f t="shared" si="799"/>
        <v>0</v>
      </c>
      <c r="GX60" s="10">
        <f>GL60+GO60+GR60+GU60</f>
        <v>0</v>
      </c>
      <c r="GY60" s="10">
        <f t="shared" si="800"/>
        <v>0</v>
      </c>
      <c r="GZ60" s="10">
        <f t="shared" si="800"/>
        <v>0</v>
      </c>
      <c r="HA60" s="596">
        <f>DR60+EV60+GX60</f>
        <v>0</v>
      </c>
      <c r="HB60" s="596">
        <f t="shared" si="801"/>
        <v>0</v>
      </c>
      <c r="HC60" s="635">
        <f t="shared" si="801"/>
        <v>0</v>
      </c>
    </row>
    <row r="61" spans="1:211" s="12" customFormat="1" x14ac:dyDescent="0.2">
      <c r="A61" s="121" t="s">
        <v>428</v>
      </c>
      <c r="B61" s="5">
        <f>B62+B67</f>
        <v>0</v>
      </c>
      <c r="C61" s="5">
        <f t="shared" ref="C61:BO61" si="803">C62+C67</f>
        <v>0</v>
      </c>
      <c r="D61" s="5">
        <f t="shared" si="803"/>
        <v>0</v>
      </c>
      <c r="E61" s="5">
        <f t="shared" si="803"/>
        <v>0</v>
      </c>
      <c r="F61" s="5">
        <f t="shared" si="803"/>
        <v>0</v>
      </c>
      <c r="G61" s="5">
        <f t="shared" si="803"/>
        <v>0</v>
      </c>
      <c r="H61" s="5">
        <f t="shared" si="803"/>
        <v>0</v>
      </c>
      <c r="I61" s="5">
        <f t="shared" si="803"/>
        <v>0</v>
      </c>
      <c r="J61" s="5">
        <f t="shared" si="803"/>
        <v>0</v>
      </c>
      <c r="K61" s="5">
        <f t="shared" si="803"/>
        <v>0</v>
      </c>
      <c r="L61" s="5">
        <f t="shared" si="803"/>
        <v>0</v>
      </c>
      <c r="M61" s="5">
        <f t="shared" si="803"/>
        <v>0</v>
      </c>
      <c r="N61" s="5">
        <f t="shared" si="803"/>
        <v>0</v>
      </c>
      <c r="O61" s="5">
        <f t="shared" si="803"/>
        <v>0</v>
      </c>
      <c r="P61" s="5">
        <f t="shared" si="803"/>
        <v>0</v>
      </c>
      <c r="Q61" s="5">
        <f t="shared" si="803"/>
        <v>0</v>
      </c>
      <c r="R61" s="5">
        <f t="shared" si="803"/>
        <v>0</v>
      </c>
      <c r="S61" s="5">
        <f t="shared" si="803"/>
        <v>0</v>
      </c>
      <c r="T61" s="5">
        <f t="shared" si="803"/>
        <v>0</v>
      </c>
      <c r="U61" s="5">
        <f t="shared" si="803"/>
        <v>0</v>
      </c>
      <c r="V61" s="5">
        <f t="shared" si="803"/>
        <v>0</v>
      </c>
      <c r="W61" s="5">
        <f t="shared" si="803"/>
        <v>0</v>
      </c>
      <c r="X61" s="5">
        <f t="shared" si="803"/>
        <v>0</v>
      </c>
      <c r="Y61" s="5">
        <f t="shared" si="803"/>
        <v>0</v>
      </c>
      <c r="Z61" s="5">
        <f t="shared" si="803"/>
        <v>0</v>
      </c>
      <c r="AA61" s="5">
        <f t="shared" si="803"/>
        <v>0</v>
      </c>
      <c r="AB61" s="5">
        <f t="shared" si="803"/>
        <v>0</v>
      </c>
      <c r="AC61" s="5">
        <f t="shared" si="803"/>
        <v>-58278</v>
      </c>
      <c r="AD61" s="5">
        <f t="shared" si="803"/>
        <v>0</v>
      </c>
      <c r="AE61" s="5">
        <f t="shared" si="803"/>
        <v>-58278</v>
      </c>
      <c r="AF61" s="5">
        <f t="shared" si="803"/>
        <v>0</v>
      </c>
      <c r="AG61" s="5">
        <f t="shared" si="803"/>
        <v>0</v>
      </c>
      <c r="AH61" s="5">
        <f t="shared" si="803"/>
        <v>0</v>
      </c>
      <c r="AI61" s="5">
        <f t="shared" si="803"/>
        <v>0</v>
      </c>
      <c r="AJ61" s="5">
        <f t="shared" si="803"/>
        <v>0</v>
      </c>
      <c r="AK61" s="5">
        <f t="shared" si="803"/>
        <v>0</v>
      </c>
      <c r="AL61" s="5">
        <f t="shared" si="803"/>
        <v>0</v>
      </c>
      <c r="AM61" s="5">
        <f t="shared" si="803"/>
        <v>0</v>
      </c>
      <c r="AN61" s="5">
        <f t="shared" si="803"/>
        <v>0</v>
      </c>
      <c r="AO61" s="5">
        <f t="shared" si="803"/>
        <v>0</v>
      </c>
      <c r="AP61" s="5">
        <f t="shared" si="803"/>
        <v>0</v>
      </c>
      <c r="AQ61" s="5">
        <f t="shared" si="803"/>
        <v>0</v>
      </c>
      <c r="AR61" s="5">
        <f t="shared" si="803"/>
        <v>0</v>
      </c>
      <c r="AS61" s="5">
        <f t="shared" si="803"/>
        <v>0</v>
      </c>
      <c r="AT61" s="5">
        <f t="shared" si="803"/>
        <v>0</v>
      </c>
      <c r="AU61" s="5">
        <f t="shared" si="803"/>
        <v>0</v>
      </c>
      <c r="AV61" s="5">
        <f t="shared" si="803"/>
        <v>0</v>
      </c>
      <c r="AW61" s="5">
        <f t="shared" si="803"/>
        <v>0</v>
      </c>
      <c r="AX61" s="5">
        <f t="shared" si="803"/>
        <v>0</v>
      </c>
      <c r="AY61" s="5">
        <f t="shared" si="803"/>
        <v>0</v>
      </c>
      <c r="AZ61" s="5">
        <f t="shared" si="803"/>
        <v>0</v>
      </c>
      <c r="BA61" s="5">
        <f t="shared" si="803"/>
        <v>0</v>
      </c>
      <c r="BB61" s="5">
        <f t="shared" si="803"/>
        <v>0</v>
      </c>
      <c r="BC61" s="5">
        <f t="shared" si="803"/>
        <v>0</v>
      </c>
      <c r="BD61" s="5">
        <f t="shared" si="803"/>
        <v>0</v>
      </c>
      <c r="BE61" s="5">
        <f t="shared" si="803"/>
        <v>0</v>
      </c>
      <c r="BF61" s="5">
        <f t="shared" si="803"/>
        <v>0</v>
      </c>
      <c r="BG61" s="5">
        <f t="shared" si="803"/>
        <v>0</v>
      </c>
      <c r="BH61" s="5">
        <f t="shared" si="803"/>
        <v>0</v>
      </c>
      <c r="BI61" s="5">
        <f t="shared" si="803"/>
        <v>0</v>
      </c>
      <c r="BJ61" s="5">
        <f t="shared" si="803"/>
        <v>0</v>
      </c>
      <c r="BK61" s="5">
        <f t="shared" si="803"/>
        <v>0</v>
      </c>
      <c r="BL61" s="5">
        <f t="shared" si="803"/>
        <v>0</v>
      </c>
      <c r="BM61" s="5">
        <f t="shared" si="803"/>
        <v>0</v>
      </c>
      <c r="BN61" s="5">
        <f t="shared" si="803"/>
        <v>0</v>
      </c>
      <c r="BO61" s="5">
        <f t="shared" si="803"/>
        <v>0</v>
      </c>
      <c r="BP61" s="5">
        <f t="shared" ref="BP61:DZ61" si="804">BP62+BP67</f>
        <v>0</v>
      </c>
      <c r="BQ61" s="5">
        <f t="shared" si="804"/>
        <v>0</v>
      </c>
      <c r="BR61" s="5">
        <f t="shared" si="804"/>
        <v>0</v>
      </c>
      <c r="BS61" s="5">
        <f t="shared" si="804"/>
        <v>0</v>
      </c>
      <c r="BT61" s="5">
        <f t="shared" si="804"/>
        <v>0</v>
      </c>
      <c r="BU61" s="5">
        <f t="shared" si="804"/>
        <v>0</v>
      </c>
      <c r="BV61" s="5">
        <f t="shared" si="804"/>
        <v>0</v>
      </c>
      <c r="BW61" s="5">
        <f t="shared" si="804"/>
        <v>0</v>
      </c>
      <c r="BX61" s="5">
        <f t="shared" si="804"/>
        <v>0</v>
      </c>
      <c r="BY61" s="5">
        <f t="shared" si="804"/>
        <v>0</v>
      </c>
      <c r="BZ61" s="5">
        <f t="shared" si="804"/>
        <v>0</v>
      </c>
      <c r="CA61" s="5">
        <f t="shared" si="804"/>
        <v>0</v>
      </c>
      <c r="CB61" s="5">
        <f t="shared" si="804"/>
        <v>0</v>
      </c>
      <c r="CC61" s="5">
        <f t="shared" si="804"/>
        <v>0</v>
      </c>
      <c r="CD61" s="5">
        <f t="shared" si="804"/>
        <v>0</v>
      </c>
      <c r="CE61" s="5">
        <f t="shared" si="804"/>
        <v>0</v>
      </c>
      <c r="CF61" s="5">
        <f t="shared" si="804"/>
        <v>0</v>
      </c>
      <c r="CG61" s="5">
        <f t="shared" si="804"/>
        <v>0</v>
      </c>
      <c r="CH61" s="5">
        <f t="shared" si="804"/>
        <v>0</v>
      </c>
      <c r="CI61" s="5">
        <f t="shared" si="804"/>
        <v>0</v>
      </c>
      <c r="CJ61" s="5">
        <f t="shared" si="804"/>
        <v>0</v>
      </c>
      <c r="CK61" s="5">
        <f t="shared" si="804"/>
        <v>0</v>
      </c>
      <c r="CL61" s="5">
        <f t="shared" si="804"/>
        <v>0</v>
      </c>
      <c r="CM61" s="5">
        <f t="shared" si="804"/>
        <v>0</v>
      </c>
      <c r="CN61" s="5">
        <f t="shared" si="804"/>
        <v>0</v>
      </c>
      <c r="CO61" s="5">
        <f t="shared" si="804"/>
        <v>0</v>
      </c>
      <c r="CP61" s="5">
        <f t="shared" si="804"/>
        <v>0</v>
      </c>
      <c r="CQ61" s="5">
        <f t="shared" si="804"/>
        <v>0</v>
      </c>
      <c r="CR61" s="5">
        <f t="shared" si="804"/>
        <v>0</v>
      </c>
      <c r="CS61" s="5">
        <f t="shared" si="804"/>
        <v>0</v>
      </c>
      <c r="CT61" s="5">
        <f t="shared" si="804"/>
        <v>0</v>
      </c>
      <c r="CU61" s="5">
        <f t="shared" si="804"/>
        <v>0</v>
      </c>
      <c r="CV61" s="5">
        <f t="shared" si="804"/>
        <v>0</v>
      </c>
      <c r="CW61" s="5">
        <f t="shared" si="804"/>
        <v>0</v>
      </c>
      <c r="CX61" s="5">
        <f t="shared" si="804"/>
        <v>0</v>
      </c>
      <c r="CY61" s="5">
        <f t="shared" si="804"/>
        <v>0</v>
      </c>
      <c r="CZ61" s="5">
        <f t="shared" si="804"/>
        <v>0</v>
      </c>
      <c r="DA61" s="5">
        <f t="shared" si="804"/>
        <v>0</v>
      </c>
      <c r="DB61" s="5">
        <f t="shared" si="804"/>
        <v>0</v>
      </c>
      <c r="DC61" s="5">
        <f t="shared" si="804"/>
        <v>0</v>
      </c>
      <c r="DD61" s="5">
        <f t="shared" si="804"/>
        <v>0</v>
      </c>
      <c r="DE61" s="5">
        <f t="shared" si="804"/>
        <v>0</v>
      </c>
      <c r="DF61" s="5">
        <f t="shared" si="804"/>
        <v>0</v>
      </c>
      <c r="DG61" s="5">
        <f t="shared" si="804"/>
        <v>0</v>
      </c>
      <c r="DH61" s="5">
        <f t="shared" si="804"/>
        <v>0</v>
      </c>
      <c r="DI61" s="5">
        <f t="shared" si="804"/>
        <v>0</v>
      </c>
      <c r="DJ61" s="5">
        <f t="shared" si="804"/>
        <v>0</v>
      </c>
      <c r="DK61" s="5">
        <f t="shared" si="804"/>
        <v>0</v>
      </c>
      <c r="DL61" s="5">
        <f t="shared" si="804"/>
        <v>0</v>
      </c>
      <c r="DM61" s="5">
        <f t="shared" si="804"/>
        <v>0</v>
      </c>
      <c r="DN61" s="5">
        <f t="shared" si="804"/>
        <v>0</v>
      </c>
      <c r="DO61" s="5">
        <f t="shared" si="804"/>
        <v>0</v>
      </c>
      <c r="DP61" s="5">
        <f t="shared" si="804"/>
        <v>0</v>
      </c>
      <c r="DQ61" s="5">
        <f t="shared" si="804"/>
        <v>0</v>
      </c>
      <c r="DR61" s="596">
        <f t="shared" si="804"/>
        <v>-58278</v>
      </c>
      <c r="DS61" s="596">
        <f t="shared" ref="DS61:DT61" si="805">DS62+DS67</f>
        <v>0</v>
      </c>
      <c r="DT61" s="596">
        <f t="shared" si="805"/>
        <v>-58278</v>
      </c>
      <c r="DU61" s="5">
        <f t="shared" si="804"/>
        <v>16608</v>
      </c>
      <c r="DV61" s="5">
        <f t="shared" si="804"/>
        <v>0</v>
      </c>
      <c r="DW61" s="5">
        <f t="shared" si="804"/>
        <v>16608</v>
      </c>
      <c r="DX61" s="5">
        <f t="shared" si="804"/>
        <v>6293</v>
      </c>
      <c r="DY61" s="5">
        <f t="shared" si="804"/>
        <v>0</v>
      </c>
      <c r="DZ61" s="5">
        <f t="shared" si="804"/>
        <v>6293</v>
      </c>
      <c r="EA61" s="5">
        <f t="shared" ref="EA61:GL61" si="806">EA62+EA67</f>
        <v>4232</v>
      </c>
      <c r="EB61" s="5">
        <f t="shared" si="806"/>
        <v>0</v>
      </c>
      <c r="EC61" s="5">
        <f t="shared" si="806"/>
        <v>4232</v>
      </c>
      <c r="ED61" s="5">
        <f t="shared" si="806"/>
        <v>1504</v>
      </c>
      <c r="EE61" s="5">
        <f t="shared" si="806"/>
        <v>0</v>
      </c>
      <c r="EF61" s="5">
        <f t="shared" si="806"/>
        <v>1504</v>
      </c>
      <c r="EG61" s="5">
        <f t="shared" si="806"/>
        <v>500</v>
      </c>
      <c r="EH61" s="5">
        <f t="shared" si="806"/>
        <v>0</v>
      </c>
      <c r="EI61" s="5">
        <f t="shared" si="806"/>
        <v>500</v>
      </c>
      <c r="EJ61" s="5">
        <f t="shared" si="806"/>
        <v>0</v>
      </c>
      <c r="EK61" s="5">
        <f t="shared" si="806"/>
        <v>0</v>
      </c>
      <c r="EL61" s="5">
        <f t="shared" si="806"/>
        <v>0</v>
      </c>
      <c r="EM61" s="5">
        <f t="shared" si="806"/>
        <v>0</v>
      </c>
      <c r="EN61" s="5">
        <f t="shared" si="806"/>
        <v>0</v>
      </c>
      <c r="EO61" s="5">
        <f t="shared" si="806"/>
        <v>0</v>
      </c>
      <c r="EP61" s="5">
        <f t="shared" si="806"/>
        <v>279539</v>
      </c>
      <c r="EQ61" s="5">
        <f t="shared" si="806"/>
        <v>-2099</v>
      </c>
      <c r="ER61" s="5">
        <f t="shared" si="806"/>
        <v>277440</v>
      </c>
      <c r="ES61" s="5">
        <f t="shared" si="806"/>
        <v>0</v>
      </c>
      <c r="ET61" s="5">
        <f t="shared" si="806"/>
        <v>0</v>
      </c>
      <c r="EU61" s="5">
        <f t="shared" si="806"/>
        <v>0</v>
      </c>
      <c r="EV61" s="596">
        <f t="shared" si="806"/>
        <v>308676</v>
      </c>
      <c r="EW61" s="596">
        <f t="shared" ref="EW61:EX61" si="807">EW62+EW67</f>
        <v>-2099</v>
      </c>
      <c r="EX61" s="596">
        <f t="shared" si="807"/>
        <v>306577</v>
      </c>
      <c r="EY61" s="5">
        <f t="shared" si="806"/>
        <v>0</v>
      </c>
      <c r="EZ61" s="5">
        <f t="shared" si="806"/>
        <v>0</v>
      </c>
      <c r="FA61" s="5">
        <f t="shared" si="806"/>
        <v>0</v>
      </c>
      <c r="FB61" s="5">
        <f t="shared" si="806"/>
        <v>0</v>
      </c>
      <c r="FC61" s="5">
        <f t="shared" si="806"/>
        <v>0</v>
      </c>
      <c r="FD61" s="5">
        <f t="shared" si="806"/>
        <v>0</v>
      </c>
      <c r="FE61" s="5">
        <f t="shared" si="806"/>
        <v>0</v>
      </c>
      <c r="FF61" s="5">
        <f t="shared" si="806"/>
        <v>0</v>
      </c>
      <c r="FG61" s="5">
        <f t="shared" si="806"/>
        <v>0</v>
      </c>
      <c r="FH61" s="5">
        <f t="shared" si="806"/>
        <v>0</v>
      </c>
      <c r="FI61" s="5">
        <f t="shared" si="806"/>
        <v>0</v>
      </c>
      <c r="FJ61" s="5">
        <f t="shared" si="806"/>
        <v>0</v>
      </c>
      <c r="FK61" s="5">
        <f t="shared" si="806"/>
        <v>0</v>
      </c>
      <c r="FL61" s="5">
        <f t="shared" si="806"/>
        <v>0</v>
      </c>
      <c r="FM61" s="5">
        <f t="shared" si="806"/>
        <v>0</v>
      </c>
      <c r="FN61" s="5">
        <f t="shared" si="806"/>
        <v>0</v>
      </c>
      <c r="FO61" s="5">
        <f t="shared" si="806"/>
        <v>0</v>
      </c>
      <c r="FP61" s="5">
        <f t="shared" si="806"/>
        <v>0</v>
      </c>
      <c r="FQ61" s="5">
        <f t="shared" si="806"/>
        <v>0</v>
      </c>
      <c r="FR61" s="5">
        <f t="shared" si="806"/>
        <v>0</v>
      </c>
      <c r="FS61" s="5">
        <f t="shared" si="806"/>
        <v>0</v>
      </c>
      <c r="FT61" s="5">
        <f t="shared" si="806"/>
        <v>0</v>
      </c>
      <c r="FU61" s="5">
        <f t="shared" si="806"/>
        <v>0</v>
      </c>
      <c r="FV61" s="5">
        <f t="shared" si="806"/>
        <v>0</v>
      </c>
      <c r="FW61" s="5">
        <f t="shared" si="806"/>
        <v>0</v>
      </c>
      <c r="FX61" s="5">
        <f t="shared" si="806"/>
        <v>0</v>
      </c>
      <c r="FY61" s="5">
        <f t="shared" si="806"/>
        <v>0</v>
      </c>
      <c r="FZ61" s="5">
        <f t="shared" si="806"/>
        <v>0</v>
      </c>
      <c r="GA61" s="5">
        <f t="shared" si="806"/>
        <v>0</v>
      </c>
      <c r="GB61" s="5">
        <f t="shared" si="806"/>
        <v>0</v>
      </c>
      <c r="GC61" s="5">
        <f t="shared" si="806"/>
        <v>0</v>
      </c>
      <c r="GD61" s="5">
        <f t="shared" si="806"/>
        <v>0</v>
      </c>
      <c r="GE61" s="5">
        <f t="shared" si="806"/>
        <v>0</v>
      </c>
      <c r="GF61" s="5">
        <f t="shared" si="806"/>
        <v>0</v>
      </c>
      <c r="GG61" s="5">
        <f t="shared" si="806"/>
        <v>0</v>
      </c>
      <c r="GH61" s="5">
        <f t="shared" si="806"/>
        <v>0</v>
      </c>
      <c r="GI61" s="5">
        <f t="shared" si="806"/>
        <v>0</v>
      </c>
      <c r="GJ61" s="5">
        <f t="shared" si="806"/>
        <v>0</v>
      </c>
      <c r="GK61" s="5">
        <f t="shared" si="806"/>
        <v>0</v>
      </c>
      <c r="GL61" s="596">
        <f t="shared" si="806"/>
        <v>0</v>
      </c>
      <c r="GM61" s="596">
        <f t="shared" ref="GM61:GN61" si="808">GM62+GM67</f>
        <v>0</v>
      </c>
      <c r="GN61" s="596">
        <f t="shared" si="808"/>
        <v>0</v>
      </c>
      <c r="GO61" s="5">
        <f t="shared" ref="GO61:HA61" si="809">GO62+GO67</f>
        <v>0</v>
      </c>
      <c r="GP61" s="5">
        <f t="shared" si="809"/>
        <v>0</v>
      </c>
      <c r="GQ61" s="5">
        <f t="shared" si="809"/>
        <v>0</v>
      </c>
      <c r="GR61" s="5">
        <f t="shared" si="809"/>
        <v>0</v>
      </c>
      <c r="GS61" s="5">
        <f t="shared" si="809"/>
        <v>0</v>
      </c>
      <c r="GT61" s="5">
        <f t="shared" si="809"/>
        <v>0</v>
      </c>
      <c r="GU61" s="5">
        <f t="shared" si="809"/>
        <v>0</v>
      </c>
      <c r="GV61" s="5">
        <f t="shared" si="809"/>
        <v>0</v>
      </c>
      <c r="GW61" s="5">
        <f t="shared" si="809"/>
        <v>0</v>
      </c>
      <c r="GX61" s="5">
        <f t="shared" si="809"/>
        <v>0</v>
      </c>
      <c r="GY61" s="5">
        <f t="shared" ref="GY61" si="810">GY62+GY67</f>
        <v>0</v>
      </c>
      <c r="GZ61" s="5">
        <f t="shared" ref="GZ61" si="811">GZ62+GZ67</f>
        <v>0</v>
      </c>
      <c r="HA61" s="596">
        <f t="shared" si="809"/>
        <v>250398</v>
      </c>
      <c r="HB61" s="596">
        <f t="shared" ref="HB61" si="812">HB62+HB67</f>
        <v>-2099</v>
      </c>
      <c r="HC61" s="635">
        <f t="shared" ref="HC61" si="813">HC62+HC67</f>
        <v>248299</v>
      </c>
    </row>
    <row r="62" spans="1:211" s="12" customFormat="1" x14ac:dyDescent="0.2">
      <c r="A62" s="121" t="s">
        <v>429</v>
      </c>
      <c r="B62" s="5">
        <f>B63+B64+B65+B66</f>
        <v>0</v>
      </c>
      <c r="C62" s="5">
        <f t="shared" ref="C62:BO62" si="814">C63+C64+C65+C66</f>
        <v>0</v>
      </c>
      <c r="D62" s="5">
        <f t="shared" si="814"/>
        <v>0</v>
      </c>
      <c r="E62" s="5">
        <f t="shared" si="814"/>
        <v>0</v>
      </c>
      <c r="F62" s="5">
        <f t="shared" si="814"/>
        <v>0</v>
      </c>
      <c r="G62" s="5">
        <f t="shared" si="814"/>
        <v>0</v>
      </c>
      <c r="H62" s="5">
        <f t="shared" si="814"/>
        <v>0</v>
      </c>
      <c r="I62" s="5">
        <f t="shared" si="814"/>
        <v>0</v>
      </c>
      <c r="J62" s="5">
        <f t="shared" si="814"/>
        <v>0</v>
      </c>
      <c r="K62" s="5">
        <f t="shared" si="814"/>
        <v>0</v>
      </c>
      <c r="L62" s="5">
        <f t="shared" si="814"/>
        <v>0</v>
      </c>
      <c r="M62" s="5">
        <f t="shared" si="814"/>
        <v>0</v>
      </c>
      <c r="N62" s="5">
        <f t="shared" si="814"/>
        <v>0</v>
      </c>
      <c r="O62" s="5">
        <f t="shared" si="814"/>
        <v>0</v>
      </c>
      <c r="P62" s="5">
        <f t="shared" si="814"/>
        <v>0</v>
      </c>
      <c r="Q62" s="5">
        <f t="shared" si="814"/>
        <v>0</v>
      </c>
      <c r="R62" s="5">
        <f t="shared" si="814"/>
        <v>0</v>
      </c>
      <c r="S62" s="5">
        <f t="shared" si="814"/>
        <v>0</v>
      </c>
      <c r="T62" s="5">
        <f t="shared" si="814"/>
        <v>0</v>
      </c>
      <c r="U62" s="5">
        <f t="shared" si="814"/>
        <v>0</v>
      </c>
      <c r="V62" s="5">
        <f t="shared" si="814"/>
        <v>0</v>
      </c>
      <c r="W62" s="5">
        <f t="shared" si="814"/>
        <v>0</v>
      </c>
      <c r="X62" s="5">
        <f t="shared" si="814"/>
        <v>0</v>
      </c>
      <c r="Y62" s="5">
        <f t="shared" si="814"/>
        <v>0</v>
      </c>
      <c r="Z62" s="5">
        <f t="shared" si="814"/>
        <v>0</v>
      </c>
      <c r="AA62" s="5">
        <f t="shared" si="814"/>
        <v>0</v>
      </c>
      <c r="AB62" s="5">
        <f t="shared" si="814"/>
        <v>0</v>
      </c>
      <c r="AC62" s="5">
        <f t="shared" si="814"/>
        <v>-58278</v>
      </c>
      <c r="AD62" s="5">
        <f t="shared" si="814"/>
        <v>0</v>
      </c>
      <c r="AE62" s="5">
        <f t="shared" si="814"/>
        <v>-58278</v>
      </c>
      <c r="AF62" s="5">
        <f t="shared" si="814"/>
        <v>0</v>
      </c>
      <c r="AG62" s="5">
        <f t="shared" si="814"/>
        <v>0</v>
      </c>
      <c r="AH62" s="5">
        <f t="shared" si="814"/>
        <v>0</v>
      </c>
      <c r="AI62" s="5">
        <f t="shared" si="814"/>
        <v>0</v>
      </c>
      <c r="AJ62" s="5">
        <f t="shared" si="814"/>
        <v>0</v>
      </c>
      <c r="AK62" s="5">
        <f t="shared" si="814"/>
        <v>0</v>
      </c>
      <c r="AL62" s="5">
        <f t="shared" si="814"/>
        <v>0</v>
      </c>
      <c r="AM62" s="5">
        <f t="shared" si="814"/>
        <v>0</v>
      </c>
      <c r="AN62" s="5">
        <f t="shared" si="814"/>
        <v>0</v>
      </c>
      <c r="AO62" s="5">
        <f t="shared" si="814"/>
        <v>0</v>
      </c>
      <c r="AP62" s="5">
        <f t="shared" si="814"/>
        <v>0</v>
      </c>
      <c r="AQ62" s="5">
        <f t="shared" si="814"/>
        <v>0</v>
      </c>
      <c r="AR62" s="5">
        <f t="shared" si="814"/>
        <v>0</v>
      </c>
      <c r="AS62" s="5">
        <f t="shared" si="814"/>
        <v>0</v>
      </c>
      <c r="AT62" s="5">
        <f t="shared" si="814"/>
        <v>0</v>
      </c>
      <c r="AU62" s="5">
        <f t="shared" si="814"/>
        <v>0</v>
      </c>
      <c r="AV62" s="5">
        <f t="shared" si="814"/>
        <v>0</v>
      </c>
      <c r="AW62" s="5">
        <f t="shared" si="814"/>
        <v>0</v>
      </c>
      <c r="AX62" s="5">
        <f t="shared" si="814"/>
        <v>0</v>
      </c>
      <c r="AY62" s="5">
        <f t="shared" si="814"/>
        <v>0</v>
      </c>
      <c r="AZ62" s="5">
        <f t="shared" si="814"/>
        <v>0</v>
      </c>
      <c r="BA62" s="5">
        <f t="shared" si="814"/>
        <v>0</v>
      </c>
      <c r="BB62" s="5">
        <f t="shared" si="814"/>
        <v>0</v>
      </c>
      <c r="BC62" s="5">
        <f t="shared" si="814"/>
        <v>0</v>
      </c>
      <c r="BD62" s="5">
        <f t="shared" si="814"/>
        <v>0</v>
      </c>
      <c r="BE62" s="5">
        <f t="shared" si="814"/>
        <v>0</v>
      </c>
      <c r="BF62" s="5">
        <f t="shared" si="814"/>
        <v>0</v>
      </c>
      <c r="BG62" s="5">
        <f t="shared" si="814"/>
        <v>0</v>
      </c>
      <c r="BH62" s="5">
        <f t="shared" si="814"/>
        <v>0</v>
      </c>
      <c r="BI62" s="5">
        <f t="shared" si="814"/>
        <v>0</v>
      </c>
      <c r="BJ62" s="5">
        <f t="shared" si="814"/>
        <v>0</v>
      </c>
      <c r="BK62" s="5">
        <f t="shared" si="814"/>
        <v>0</v>
      </c>
      <c r="BL62" s="5">
        <f t="shared" si="814"/>
        <v>0</v>
      </c>
      <c r="BM62" s="5">
        <f t="shared" si="814"/>
        <v>0</v>
      </c>
      <c r="BN62" s="5">
        <f t="shared" si="814"/>
        <v>0</v>
      </c>
      <c r="BO62" s="5">
        <f t="shared" si="814"/>
        <v>0</v>
      </c>
      <c r="BP62" s="5">
        <f t="shared" ref="BP62:DZ62" si="815">BP63+BP64+BP65+BP66</f>
        <v>0</v>
      </c>
      <c r="BQ62" s="5">
        <f t="shared" si="815"/>
        <v>0</v>
      </c>
      <c r="BR62" s="5">
        <f t="shared" si="815"/>
        <v>0</v>
      </c>
      <c r="BS62" s="5">
        <f t="shared" si="815"/>
        <v>0</v>
      </c>
      <c r="BT62" s="5">
        <f t="shared" si="815"/>
        <v>0</v>
      </c>
      <c r="BU62" s="5">
        <f t="shared" si="815"/>
        <v>0</v>
      </c>
      <c r="BV62" s="5">
        <f t="shared" si="815"/>
        <v>0</v>
      </c>
      <c r="BW62" s="5">
        <f t="shared" si="815"/>
        <v>0</v>
      </c>
      <c r="BX62" s="5">
        <f t="shared" si="815"/>
        <v>0</v>
      </c>
      <c r="BY62" s="5">
        <f t="shared" si="815"/>
        <v>0</v>
      </c>
      <c r="BZ62" s="5">
        <f t="shared" si="815"/>
        <v>0</v>
      </c>
      <c r="CA62" s="5">
        <f t="shared" si="815"/>
        <v>0</v>
      </c>
      <c r="CB62" s="5">
        <f t="shared" si="815"/>
        <v>0</v>
      </c>
      <c r="CC62" s="5">
        <f t="shared" si="815"/>
        <v>0</v>
      </c>
      <c r="CD62" s="5">
        <f t="shared" si="815"/>
        <v>0</v>
      </c>
      <c r="CE62" s="5">
        <f t="shared" si="815"/>
        <v>0</v>
      </c>
      <c r="CF62" s="5">
        <f t="shared" si="815"/>
        <v>0</v>
      </c>
      <c r="CG62" s="5">
        <f t="shared" si="815"/>
        <v>0</v>
      </c>
      <c r="CH62" s="5">
        <f t="shared" si="815"/>
        <v>0</v>
      </c>
      <c r="CI62" s="5">
        <f t="shared" si="815"/>
        <v>0</v>
      </c>
      <c r="CJ62" s="5">
        <f t="shared" si="815"/>
        <v>0</v>
      </c>
      <c r="CK62" s="5">
        <f t="shared" si="815"/>
        <v>0</v>
      </c>
      <c r="CL62" s="5">
        <f t="shared" si="815"/>
        <v>0</v>
      </c>
      <c r="CM62" s="5">
        <f t="shared" si="815"/>
        <v>0</v>
      </c>
      <c r="CN62" s="5">
        <f t="shared" si="815"/>
        <v>0</v>
      </c>
      <c r="CO62" s="5">
        <f t="shared" si="815"/>
        <v>0</v>
      </c>
      <c r="CP62" s="5">
        <f t="shared" si="815"/>
        <v>0</v>
      </c>
      <c r="CQ62" s="5">
        <f t="shared" si="815"/>
        <v>0</v>
      </c>
      <c r="CR62" s="5">
        <f t="shared" si="815"/>
        <v>0</v>
      </c>
      <c r="CS62" s="5">
        <f t="shared" si="815"/>
        <v>0</v>
      </c>
      <c r="CT62" s="5">
        <f t="shared" si="815"/>
        <v>0</v>
      </c>
      <c r="CU62" s="5">
        <f t="shared" si="815"/>
        <v>0</v>
      </c>
      <c r="CV62" s="5">
        <f t="shared" si="815"/>
        <v>0</v>
      </c>
      <c r="CW62" s="5">
        <f t="shared" si="815"/>
        <v>0</v>
      </c>
      <c r="CX62" s="5">
        <f t="shared" si="815"/>
        <v>0</v>
      </c>
      <c r="CY62" s="5">
        <f t="shared" si="815"/>
        <v>0</v>
      </c>
      <c r="CZ62" s="5">
        <f t="shared" si="815"/>
        <v>0</v>
      </c>
      <c r="DA62" s="5">
        <f t="shared" si="815"/>
        <v>0</v>
      </c>
      <c r="DB62" s="5">
        <f t="shared" si="815"/>
        <v>0</v>
      </c>
      <c r="DC62" s="5">
        <f t="shared" si="815"/>
        <v>0</v>
      </c>
      <c r="DD62" s="5">
        <f t="shared" si="815"/>
        <v>0</v>
      </c>
      <c r="DE62" s="5">
        <f t="shared" si="815"/>
        <v>0</v>
      </c>
      <c r="DF62" s="5">
        <f t="shared" si="815"/>
        <v>0</v>
      </c>
      <c r="DG62" s="5">
        <f t="shared" si="815"/>
        <v>0</v>
      </c>
      <c r="DH62" s="5">
        <f t="shared" si="815"/>
        <v>0</v>
      </c>
      <c r="DI62" s="5">
        <f t="shared" si="815"/>
        <v>0</v>
      </c>
      <c r="DJ62" s="5">
        <f t="shared" si="815"/>
        <v>0</v>
      </c>
      <c r="DK62" s="5">
        <f t="shared" si="815"/>
        <v>0</v>
      </c>
      <c r="DL62" s="5">
        <f t="shared" si="815"/>
        <v>0</v>
      </c>
      <c r="DM62" s="5">
        <f t="shared" si="815"/>
        <v>0</v>
      </c>
      <c r="DN62" s="5">
        <f t="shared" si="815"/>
        <v>0</v>
      </c>
      <c r="DO62" s="5">
        <f t="shared" si="815"/>
        <v>0</v>
      </c>
      <c r="DP62" s="5">
        <f t="shared" si="815"/>
        <v>0</v>
      </c>
      <c r="DQ62" s="5">
        <f t="shared" si="815"/>
        <v>0</v>
      </c>
      <c r="DR62" s="596">
        <f t="shared" si="815"/>
        <v>-58278</v>
      </c>
      <c r="DS62" s="596">
        <f t="shared" ref="DS62:DT62" si="816">DS63+DS64+DS65+DS66</f>
        <v>0</v>
      </c>
      <c r="DT62" s="596">
        <f t="shared" si="816"/>
        <v>-58278</v>
      </c>
      <c r="DU62" s="5">
        <f t="shared" si="815"/>
        <v>16608</v>
      </c>
      <c r="DV62" s="5">
        <f t="shared" si="815"/>
        <v>0</v>
      </c>
      <c r="DW62" s="5">
        <f t="shared" si="815"/>
        <v>16608</v>
      </c>
      <c r="DX62" s="5">
        <f t="shared" si="815"/>
        <v>6293</v>
      </c>
      <c r="DY62" s="5">
        <f t="shared" si="815"/>
        <v>0</v>
      </c>
      <c r="DZ62" s="5">
        <f t="shared" si="815"/>
        <v>6293</v>
      </c>
      <c r="EA62" s="5">
        <f t="shared" ref="EA62:GL62" si="817">EA63+EA64+EA65+EA66</f>
        <v>4232</v>
      </c>
      <c r="EB62" s="5">
        <f t="shared" si="817"/>
        <v>0</v>
      </c>
      <c r="EC62" s="5">
        <f t="shared" si="817"/>
        <v>4232</v>
      </c>
      <c r="ED62" s="5">
        <f t="shared" si="817"/>
        <v>1504</v>
      </c>
      <c r="EE62" s="5">
        <f t="shared" si="817"/>
        <v>0</v>
      </c>
      <c r="EF62" s="5">
        <f t="shared" si="817"/>
        <v>1504</v>
      </c>
      <c r="EG62" s="5">
        <f t="shared" si="817"/>
        <v>500</v>
      </c>
      <c r="EH62" s="5">
        <f t="shared" si="817"/>
        <v>0</v>
      </c>
      <c r="EI62" s="5">
        <f t="shared" si="817"/>
        <v>500</v>
      </c>
      <c r="EJ62" s="5">
        <f t="shared" si="817"/>
        <v>0</v>
      </c>
      <c r="EK62" s="5">
        <f t="shared" si="817"/>
        <v>0</v>
      </c>
      <c r="EL62" s="5">
        <f t="shared" si="817"/>
        <v>0</v>
      </c>
      <c r="EM62" s="5">
        <f t="shared" si="817"/>
        <v>0</v>
      </c>
      <c r="EN62" s="5">
        <f t="shared" si="817"/>
        <v>0</v>
      </c>
      <c r="EO62" s="5">
        <f t="shared" si="817"/>
        <v>0</v>
      </c>
      <c r="EP62" s="5">
        <f t="shared" si="817"/>
        <v>279539</v>
      </c>
      <c r="EQ62" s="5">
        <f t="shared" si="817"/>
        <v>-2099</v>
      </c>
      <c r="ER62" s="5">
        <f t="shared" si="817"/>
        <v>277440</v>
      </c>
      <c r="ES62" s="5">
        <f t="shared" si="817"/>
        <v>0</v>
      </c>
      <c r="ET62" s="5">
        <f t="shared" si="817"/>
        <v>0</v>
      </c>
      <c r="EU62" s="5">
        <f t="shared" si="817"/>
        <v>0</v>
      </c>
      <c r="EV62" s="596">
        <f t="shared" si="817"/>
        <v>308676</v>
      </c>
      <c r="EW62" s="596">
        <f t="shared" ref="EW62:EX62" si="818">EW63+EW64+EW65+EW66</f>
        <v>-2099</v>
      </c>
      <c r="EX62" s="596">
        <f t="shared" si="818"/>
        <v>306577</v>
      </c>
      <c r="EY62" s="5">
        <f t="shared" si="817"/>
        <v>0</v>
      </c>
      <c r="EZ62" s="5">
        <f t="shared" si="817"/>
        <v>0</v>
      </c>
      <c r="FA62" s="5">
        <f t="shared" si="817"/>
        <v>0</v>
      </c>
      <c r="FB62" s="5">
        <f t="shared" si="817"/>
        <v>0</v>
      </c>
      <c r="FC62" s="5">
        <f t="shared" si="817"/>
        <v>0</v>
      </c>
      <c r="FD62" s="5">
        <f t="shared" si="817"/>
        <v>0</v>
      </c>
      <c r="FE62" s="5">
        <f t="shared" si="817"/>
        <v>0</v>
      </c>
      <c r="FF62" s="5">
        <f t="shared" si="817"/>
        <v>0</v>
      </c>
      <c r="FG62" s="5">
        <f t="shared" si="817"/>
        <v>0</v>
      </c>
      <c r="FH62" s="5">
        <f t="shared" si="817"/>
        <v>0</v>
      </c>
      <c r="FI62" s="5">
        <f t="shared" si="817"/>
        <v>0</v>
      </c>
      <c r="FJ62" s="5">
        <f t="shared" si="817"/>
        <v>0</v>
      </c>
      <c r="FK62" s="5">
        <f t="shared" si="817"/>
        <v>0</v>
      </c>
      <c r="FL62" s="5">
        <f t="shared" si="817"/>
        <v>0</v>
      </c>
      <c r="FM62" s="5">
        <f t="shared" si="817"/>
        <v>0</v>
      </c>
      <c r="FN62" s="5">
        <f t="shared" si="817"/>
        <v>0</v>
      </c>
      <c r="FO62" s="5">
        <f t="shared" si="817"/>
        <v>0</v>
      </c>
      <c r="FP62" s="5">
        <f t="shared" si="817"/>
        <v>0</v>
      </c>
      <c r="FQ62" s="5">
        <f t="shared" si="817"/>
        <v>0</v>
      </c>
      <c r="FR62" s="5">
        <f t="shared" si="817"/>
        <v>0</v>
      </c>
      <c r="FS62" s="5">
        <f t="shared" si="817"/>
        <v>0</v>
      </c>
      <c r="FT62" s="5">
        <f t="shared" si="817"/>
        <v>0</v>
      </c>
      <c r="FU62" s="5">
        <f t="shared" si="817"/>
        <v>0</v>
      </c>
      <c r="FV62" s="5">
        <f t="shared" si="817"/>
        <v>0</v>
      </c>
      <c r="FW62" s="5">
        <f t="shared" si="817"/>
        <v>0</v>
      </c>
      <c r="FX62" s="5">
        <f t="shared" si="817"/>
        <v>0</v>
      </c>
      <c r="FY62" s="5">
        <f t="shared" si="817"/>
        <v>0</v>
      </c>
      <c r="FZ62" s="5">
        <f t="shared" si="817"/>
        <v>0</v>
      </c>
      <c r="GA62" s="5">
        <f t="shared" si="817"/>
        <v>0</v>
      </c>
      <c r="GB62" s="5">
        <f t="shared" si="817"/>
        <v>0</v>
      </c>
      <c r="GC62" s="5">
        <f t="shared" si="817"/>
        <v>0</v>
      </c>
      <c r="GD62" s="5">
        <f t="shared" si="817"/>
        <v>0</v>
      </c>
      <c r="GE62" s="5">
        <f t="shared" si="817"/>
        <v>0</v>
      </c>
      <c r="GF62" s="5">
        <f t="shared" si="817"/>
        <v>0</v>
      </c>
      <c r="GG62" s="5">
        <f t="shared" si="817"/>
        <v>0</v>
      </c>
      <c r="GH62" s="5">
        <f t="shared" si="817"/>
        <v>0</v>
      </c>
      <c r="GI62" s="5">
        <f t="shared" si="817"/>
        <v>0</v>
      </c>
      <c r="GJ62" s="5">
        <f t="shared" si="817"/>
        <v>0</v>
      </c>
      <c r="GK62" s="5">
        <f t="shared" si="817"/>
        <v>0</v>
      </c>
      <c r="GL62" s="596">
        <f t="shared" si="817"/>
        <v>0</v>
      </c>
      <c r="GM62" s="596">
        <f t="shared" ref="GM62:GN62" si="819">GM63+GM64+GM65+GM66</f>
        <v>0</v>
      </c>
      <c r="GN62" s="596">
        <f t="shared" si="819"/>
        <v>0</v>
      </c>
      <c r="GO62" s="5">
        <f t="shared" ref="GO62:HA62" si="820">GO63+GO64+GO65+GO66</f>
        <v>0</v>
      </c>
      <c r="GP62" s="5">
        <f t="shared" si="820"/>
        <v>0</v>
      </c>
      <c r="GQ62" s="5">
        <f t="shared" si="820"/>
        <v>0</v>
      </c>
      <c r="GR62" s="5">
        <f t="shared" si="820"/>
        <v>0</v>
      </c>
      <c r="GS62" s="5">
        <f t="shared" si="820"/>
        <v>0</v>
      </c>
      <c r="GT62" s="5">
        <f t="shared" si="820"/>
        <v>0</v>
      </c>
      <c r="GU62" s="5">
        <f t="shared" si="820"/>
        <v>0</v>
      </c>
      <c r="GV62" s="5">
        <f t="shared" si="820"/>
        <v>0</v>
      </c>
      <c r="GW62" s="5">
        <f t="shared" si="820"/>
        <v>0</v>
      </c>
      <c r="GX62" s="5">
        <f t="shared" si="820"/>
        <v>0</v>
      </c>
      <c r="GY62" s="5">
        <f t="shared" ref="GY62" si="821">GY63+GY64+GY65+GY66</f>
        <v>0</v>
      </c>
      <c r="GZ62" s="5">
        <f t="shared" ref="GZ62" si="822">GZ63+GZ64+GZ65+GZ66</f>
        <v>0</v>
      </c>
      <c r="HA62" s="596">
        <f t="shared" si="820"/>
        <v>250398</v>
      </c>
      <c r="HB62" s="596">
        <f t="shared" ref="HB62" si="823">HB63+HB64+HB65+HB66</f>
        <v>-2099</v>
      </c>
      <c r="HC62" s="635">
        <f t="shared" ref="HC62" si="824">HC63+HC64+HC65+HC66</f>
        <v>248299</v>
      </c>
    </row>
    <row r="63" spans="1:211" x14ac:dyDescent="0.2">
      <c r="A63" s="122" t="s">
        <v>430</v>
      </c>
      <c r="B63" s="6"/>
      <c r="C63" s="6"/>
      <c r="D63" s="6"/>
      <c r="E63" s="6"/>
      <c r="F63" s="6"/>
      <c r="G63" s="6"/>
      <c r="H63" s="6"/>
      <c r="I63" s="6"/>
      <c r="J63" s="6"/>
      <c r="K63" s="6"/>
      <c r="L63" s="6"/>
      <c r="M63" s="6"/>
      <c r="N63" s="6"/>
      <c r="O63" s="6"/>
      <c r="P63" s="6"/>
      <c r="Q63" s="6"/>
      <c r="R63" s="6"/>
      <c r="S63" s="6"/>
      <c r="T63" s="6"/>
      <c r="U63" s="6"/>
      <c r="V63" s="6"/>
      <c r="W63" s="6"/>
      <c r="X63" s="6"/>
      <c r="Y63" s="6"/>
      <c r="Z63" s="6">
        <v>0</v>
      </c>
      <c r="AA63" s="6"/>
      <c r="AB63" s="6">
        <f t="shared" ref="AB63:AB66" si="825">SUM(Z63:AA63)</f>
        <v>0</v>
      </c>
      <c r="AC63" s="6"/>
      <c r="AD63" s="6"/>
      <c r="AE63" s="6">
        <f t="shared" ref="AE63:AE66" si="826">SUM(AC63:AD63)</f>
        <v>0</v>
      </c>
      <c r="AF63" s="6"/>
      <c r="AG63" s="6"/>
      <c r="AH63" s="6">
        <f t="shared" ref="AH63:AH66" si="827">SUM(AF63:AG63)</f>
        <v>0</v>
      </c>
      <c r="AI63" s="6"/>
      <c r="AJ63" s="6"/>
      <c r="AK63" s="6">
        <f t="shared" ref="AK63:AK66" si="828">SUM(AI63:AJ63)</f>
        <v>0</v>
      </c>
      <c r="AL63" s="6"/>
      <c r="AM63" s="6"/>
      <c r="AN63" s="6">
        <f t="shared" ref="AN63:AN66" si="829">SUM(AL63:AM63)</f>
        <v>0</v>
      </c>
      <c r="AO63" s="6"/>
      <c r="AP63" s="6"/>
      <c r="AQ63" s="6">
        <f t="shared" ref="AQ63:AQ66" si="830">SUM(AO63:AP63)</f>
        <v>0</v>
      </c>
      <c r="AR63" s="6"/>
      <c r="AS63" s="6"/>
      <c r="AT63" s="6">
        <f t="shared" ref="AT63:AT66" si="831">SUM(AR63:AS63)</f>
        <v>0</v>
      </c>
      <c r="AU63" s="6"/>
      <c r="AV63" s="6"/>
      <c r="AW63" s="6">
        <f t="shared" ref="AW63:AW66" si="832">SUM(AU63:AV63)</f>
        <v>0</v>
      </c>
      <c r="AX63" s="6"/>
      <c r="AY63" s="6"/>
      <c r="AZ63" s="6">
        <f t="shared" ref="AZ63:AZ66" si="833">SUM(AX63:AY63)</f>
        <v>0</v>
      </c>
      <c r="BA63" s="6"/>
      <c r="BB63" s="6"/>
      <c r="BC63" s="6">
        <f t="shared" ref="BC63:BC66" si="834">SUM(BA63:BB63)</f>
        <v>0</v>
      </c>
      <c r="BD63" s="6"/>
      <c r="BE63" s="6"/>
      <c r="BF63" s="6">
        <f t="shared" ref="BF63:BF66" si="835">SUM(BD63:BE63)</f>
        <v>0</v>
      </c>
      <c r="BG63" s="6"/>
      <c r="BH63" s="6"/>
      <c r="BI63" s="6">
        <f t="shared" ref="BI63:BI66" si="836">SUM(BG63:BH63)</f>
        <v>0</v>
      </c>
      <c r="BJ63" s="6"/>
      <c r="BK63" s="6"/>
      <c r="BL63" s="6">
        <f t="shared" ref="BL63:BL66" si="837">SUM(BJ63:BK63)</f>
        <v>0</v>
      </c>
      <c r="BM63" s="6"/>
      <c r="BN63" s="6"/>
      <c r="BO63" s="6">
        <f t="shared" ref="BO63:BO66" si="838">SUM(BM63:BN63)</f>
        <v>0</v>
      </c>
      <c r="BP63" s="6"/>
      <c r="BQ63" s="6"/>
      <c r="BR63" s="6">
        <f t="shared" ref="BR63:BR66" si="839">SUM(BP63:BQ63)</f>
        <v>0</v>
      </c>
      <c r="BS63" s="6"/>
      <c r="BT63" s="6"/>
      <c r="BU63" s="6">
        <f t="shared" ref="BU63:BU66" si="840">SUM(BS63:BT63)</f>
        <v>0</v>
      </c>
      <c r="BV63" s="6"/>
      <c r="BW63" s="6"/>
      <c r="BX63" s="6">
        <f t="shared" ref="BX63:BX66" si="841">SUM(BV63:BW63)</f>
        <v>0</v>
      </c>
      <c r="BY63" s="6"/>
      <c r="BZ63" s="6"/>
      <c r="CA63" s="6">
        <f t="shared" ref="CA63:CA66" si="842">SUM(BY63:BZ63)</f>
        <v>0</v>
      </c>
      <c r="CB63" s="6"/>
      <c r="CC63" s="6"/>
      <c r="CD63" s="6">
        <f t="shared" ref="CD63:CD66" si="843">SUM(CB63:CC63)</f>
        <v>0</v>
      </c>
      <c r="CE63" s="6"/>
      <c r="CF63" s="6"/>
      <c r="CG63" s="6">
        <f t="shared" ref="CG63:CG66" si="844">SUM(CE63:CF63)</f>
        <v>0</v>
      </c>
      <c r="CH63" s="6"/>
      <c r="CI63" s="6"/>
      <c r="CJ63" s="6">
        <f t="shared" ref="CJ63:CJ66" si="845">SUM(CH63:CI63)</f>
        <v>0</v>
      </c>
      <c r="CK63" s="6"/>
      <c r="CL63" s="6"/>
      <c r="CM63" s="6">
        <f t="shared" ref="CM63:CM66" si="846">SUM(CK63:CL63)</f>
        <v>0</v>
      </c>
      <c r="CN63" s="6"/>
      <c r="CO63" s="6"/>
      <c r="CP63" s="6">
        <f t="shared" ref="CP63:CP66" si="847">SUM(CN63:CO63)</f>
        <v>0</v>
      </c>
      <c r="CQ63" s="6"/>
      <c r="CR63" s="6"/>
      <c r="CS63" s="6">
        <f t="shared" ref="CS63:CS66" si="848">SUM(CQ63:CR63)</f>
        <v>0</v>
      </c>
      <c r="CT63" s="6"/>
      <c r="CU63" s="6"/>
      <c r="CV63" s="6">
        <f t="shared" ref="CV63:CV66" si="849">SUM(CT63:CU63)</f>
        <v>0</v>
      </c>
      <c r="CW63" s="6"/>
      <c r="CX63" s="6"/>
      <c r="CY63" s="6">
        <f t="shared" ref="CY63:CY66" si="850">SUM(CW63:CX63)</f>
        <v>0</v>
      </c>
      <c r="CZ63" s="6"/>
      <c r="DA63" s="6"/>
      <c r="DB63" s="6">
        <f t="shared" ref="DB63:DB66" si="851">SUM(CZ63:DA63)</f>
        <v>0</v>
      </c>
      <c r="DC63" s="6"/>
      <c r="DD63" s="6"/>
      <c r="DE63" s="6">
        <f t="shared" ref="DE63:DE66" si="852">SUM(DC63:DD63)</f>
        <v>0</v>
      </c>
      <c r="DF63" s="6"/>
      <c r="DG63" s="6"/>
      <c r="DH63" s="6">
        <f t="shared" ref="DH63:DH66" si="853">SUM(DF63:DG63)</f>
        <v>0</v>
      </c>
      <c r="DI63" s="6"/>
      <c r="DJ63" s="6"/>
      <c r="DK63" s="6">
        <f t="shared" ref="DK63:DK66" si="854">SUM(DI63:DJ63)</f>
        <v>0</v>
      </c>
      <c r="DL63" s="6"/>
      <c r="DM63" s="6"/>
      <c r="DN63" s="6">
        <f t="shared" ref="DN63:DN66" si="855">SUM(DL63:DM63)</f>
        <v>0</v>
      </c>
      <c r="DO63" s="6"/>
      <c r="DP63" s="6"/>
      <c r="DQ63" s="6">
        <f t="shared" ref="DQ63:DQ66" si="856">SUM(DO63:DP63)</f>
        <v>0</v>
      </c>
      <c r="DR63" s="595">
        <f t="shared" ref="DR63:DR66" si="857">SUM(B63+E63+H63+K63+N63+Q63+T63+W63+Z63+AC63+AF63+AI63+AL63+AO63+AR63+AU63+AX63+BA63+BD63+BG63+BJ63+BM63+BP63+BS63+BV63+BY63+CB63+CE63+CH63+CK63+CN63+CQ63+CT63+CW63+CZ63+DC63+DF63+DI63+DL63+DO63)</f>
        <v>0</v>
      </c>
      <c r="DS63" s="595">
        <f t="shared" ref="DS63:DS66" si="858">SUM(C63+F63+I63+L63+O63+R63+U63+X63+AA63+AD63+AG63+AJ63+AM63+AP63+AS63+AV63+AY63+BB63+BE63+BH63+BK63+BN63+BQ63+BT63+BW63+BZ63+CC63+CF63+CI63+CL63+CO63+CR63+CU63+CX63+DA63+DD63+DG63+DJ63+DM63+DP63)</f>
        <v>0</v>
      </c>
      <c r="DT63" s="595">
        <f t="shared" ref="DT63:DT66" si="859">SUM(D63+G63+J63+M63+P63+S63+V63+Y63+AB63+AE63+AH63+AK63+AN63+AQ63+AT63+AW63+AZ63+BC63+BF63+BI63+BL63+BO63+BR63+BU63+BX63+CA63+CD63+CG63+CJ63+CM63+CP63+CS63+CV63+CY63+DB63+DE63+DH63+DK63+DN63+DQ63)</f>
        <v>0</v>
      </c>
      <c r="DU63" s="6">
        <v>16608</v>
      </c>
      <c r="DV63" s="6"/>
      <c r="DW63" s="6">
        <f t="shared" ref="DW63:DW66" si="860">SUM(DU63:DV63)</f>
        <v>16608</v>
      </c>
      <c r="DX63" s="6">
        <f>SUM([1]Hivatal!$J$304)</f>
        <v>5211</v>
      </c>
      <c r="DY63" s="6"/>
      <c r="DZ63" s="6">
        <f t="shared" ref="DZ63:DZ66" si="861">SUM(DX63:DY63)</f>
        <v>5211</v>
      </c>
      <c r="EA63" s="6">
        <v>4232</v>
      </c>
      <c r="EB63" s="6"/>
      <c r="EC63" s="6">
        <f t="shared" ref="EC63:EC66" si="862">SUM(EA63:EB63)</f>
        <v>4232</v>
      </c>
      <c r="ED63" s="6">
        <v>1500</v>
      </c>
      <c r="EE63" s="6"/>
      <c r="EF63" s="6">
        <f t="shared" ref="EF63:EF66" si="863">SUM(ED63:EE63)</f>
        <v>1500</v>
      </c>
      <c r="EG63" s="6">
        <f>SUM([1]Hivatal!$AB$304)</f>
        <v>500</v>
      </c>
      <c r="EH63" s="6"/>
      <c r="EI63" s="6">
        <f t="shared" ref="EI63:EI66" si="864">SUM(EG63:EH63)</f>
        <v>500</v>
      </c>
      <c r="EJ63" s="6"/>
      <c r="EK63" s="6"/>
      <c r="EL63" s="6">
        <f t="shared" ref="EL63:EL66" si="865">SUM(EJ63:EK63)</f>
        <v>0</v>
      </c>
      <c r="EM63" s="6"/>
      <c r="EN63" s="6"/>
      <c r="EO63" s="6">
        <f t="shared" ref="EO63:EO66" si="866">SUM(EM63:EN63)</f>
        <v>0</v>
      </c>
      <c r="EP63" s="6">
        <v>279539</v>
      </c>
      <c r="EQ63" s="6">
        <f>12-2111</f>
        <v>-2099</v>
      </c>
      <c r="ER63" s="6">
        <f t="shared" ref="ER63:ER66" si="867">SUM(EP63:EQ63)</f>
        <v>277440</v>
      </c>
      <c r="ES63" s="6"/>
      <c r="ET63" s="6"/>
      <c r="EU63" s="6">
        <f t="shared" ref="EU63:EU66" si="868">SUM(ES63:ET63)</f>
        <v>0</v>
      </c>
      <c r="EV63" s="595">
        <f t="shared" ref="EV63:EV66" si="869">SUM(DU63+DX63+EA63+ED63+EG63+EJ63+EM63+EP63+ES63)</f>
        <v>307590</v>
      </c>
      <c r="EW63" s="595">
        <f t="shared" ref="EW63:EW66" si="870">SUM(DV63+DY63+EB63+EE63+EH63+EK63+EN63+EQ63+ET63)</f>
        <v>-2099</v>
      </c>
      <c r="EX63" s="595">
        <f t="shared" ref="EX63:EX66" si="871">SUM(DW63+DZ63+EC63+EF63+EI63+EL63+EO63+ER63+EU63)</f>
        <v>305491</v>
      </c>
      <c r="EY63" s="6"/>
      <c r="EZ63" s="6"/>
      <c r="FA63" s="6">
        <f t="shared" ref="FA63:FA66" si="872">SUM(EY63:EZ63)</f>
        <v>0</v>
      </c>
      <c r="FB63" s="6"/>
      <c r="FC63" s="6"/>
      <c r="FD63" s="6">
        <f t="shared" ref="FD63:FD66" si="873">SUM(FB63:FC63)</f>
        <v>0</v>
      </c>
      <c r="FE63" s="6"/>
      <c r="FF63" s="6"/>
      <c r="FG63" s="6">
        <f t="shared" ref="FG63:FG66" si="874">SUM(FE63:FF63)</f>
        <v>0</v>
      </c>
      <c r="FH63" s="6"/>
      <c r="FI63" s="6"/>
      <c r="FJ63" s="6">
        <f t="shared" ref="FJ63:FJ66" si="875">SUM(FH63:FI63)</f>
        <v>0</v>
      </c>
      <c r="FK63" s="6"/>
      <c r="FL63" s="6"/>
      <c r="FM63" s="6">
        <f t="shared" ref="FM63:FM66" si="876">SUM(FK63:FL63)</f>
        <v>0</v>
      </c>
      <c r="FN63" s="6"/>
      <c r="FO63" s="6"/>
      <c r="FP63" s="6">
        <f t="shared" ref="FP63:FP66" si="877">SUM(FN63:FO63)</f>
        <v>0</v>
      </c>
      <c r="FQ63" s="6"/>
      <c r="FR63" s="6"/>
      <c r="FS63" s="6">
        <f t="shared" ref="FS63:FS66" si="878">SUM(FQ63:FR63)</f>
        <v>0</v>
      </c>
      <c r="FT63" s="6"/>
      <c r="FU63" s="6"/>
      <c r="FV63" s="6">
        <f t="shared" ref="FV63:FV66" si="879">SUM(FT63:FU63)</f>
        <v>0</v>
      </c>
      <c r="FW63" s="6"/>
      <c r="FX63" s="6"/>
      <c r="FY63" s="6">
        <f t="shared" ref="FY63:FY66" si="880">SUM(FW63:FX63)</f>
        <v>0</v>
      </c>
      <c r="FZ63" s="6"/>
      <c r="GA63" s="6"/>
      <c r="GB63" s="6">
        <f t="shared" ref="GB63:GB66" si="881">SUM(FZ63:GA63)</f>
        <v>0</v>
      </c>
      <c r="GC63" s="6"/>
      <c r="GD63" s="6"/>
      <c r="GE63" s="6">
        <f t="shared" ref="GE63:GE66" si="882">SUM(GC63:GD63)</f>
        <v>0</v>
      </c>
      <c r="GF63" s="6"/>
      <c r="GG63" s="6"/>
      <c r="GH63" s="6">
        <f t="shared" ref="GH63:GH66" si="883">SUM(GF63:GG63)</f>
        <v>0</v>
      </c>
      <c r="GI63" s="6"/>
      <c r="GJ63" s="6"/>
      <c r="GK63" s="6">
        <f t="shared" ref="GK63:GK66" si="884">SUM(GI63:GJ63)</f>
        <v>0</v>
      </c>
      <c r="GL63" s="595">
        <f t="shared" ref="GL63:GL66" si="885">SUM(EY63+FB63+FE63+FH63+FK63+FN63+FQ63+FT63+FW63+FZ63+GC63+GF63+GI63)</f>
        <v>0</v>
      </c>
      <c r="GM63" s="595">
        <f t="shared" ref="GM63:GM66" si="886">SUM(EZ63+FC63+FF63+FI63+FL63+FO63+FR63+FU63+FX63+GA63+GD63+GG63+GJ63)</f>
        <v>0</v>
      </c>
      <c r="GN63" s="595">
        <f t="shared" ref="GN63:GN66" si="887">SUM(FA63+FD63+FG63+FJ63+FM63+FP63+FS63+FV63+FY63+GB63+GE63+GH63+GK63)</f>
        <v>0</v>
      </c>
      <c r="GO63" s="6"/>
      <c r="GP63" s="6"/>
      <c r="GQ63" s="6">
        <f t="shared" ref="GQ63:GQ66" si="888">SUM(GO63:GP63)</f>
        <v>0</v>
      </c>
      <c r="GR63" s="6"/>
      <c r="GS63" s="6"/>
      <c r="GT63" s="6">
        <f t="shared" ref="GT63:GT66" si="889">SUM(GR63:GS63)</f>
        <v>0</v>
      </c>
      <c r="GU63" s="6"/>
      <c r="GV63" s="6"/>
      <c r="GW63" s="6">
        <f t="shared" ref="GW63:GW66" si="890">SUM(GU63:GV63)</f>
        <v>0</v>
      </c>
      <c r="GX63" s="6">
        <f>GL63+GO63+GR63+GU63</f>
        <v>0</v>
      </c>
      <c r="GY63" s="6">
        <f t="shared" ref="GY63:GZ66" si="891">GM63+GP63+GS63+GV63</f>
        <v>0</v>
      </c>
      <c r="GZ63" s="6">
        <f t="shared" si="891"/>
        <v>0</v>
      </c>
      <c r="HA63" s="595">
        <f>DR63+EV63+GX63</f>
        <v>307590</v>
      </c>
      <c r="HB63" s="595">
        <f t="shared" ref="HB63:HC66" si="892">DS63+EW63+GY63</f>
        <v>-2099</v>
      </c>
      <c r="HC63" s="638">
        <f t="shared" si="892"/>
        <v>305491</v>
      </c>
    </row>
    <row r="64" spans="1:211" x14ac:dyDescent="0.2">
      <c r="A64" s="120" t="s">
        <v>431</v>
      </c>
      <c r="B64" s="6"/>
      <c r="C64" s="6"/>
      <c r="D64" s="6"/>
      <c r="E64" s="6"/>
      <c r="F64" s="6"/>
      <c r="G64" s="6"/>
      <c r="H64" s="6"/>
      <c r="I64" s="6"/>
      <c r="J64" s="6"/>
      <c r="K64" s="6"/>
      <c r="L64" s="6"/>
      <c r="M64" s="6"/>
      <c r="N64" s="6"/>
      <c r="O64" s="6"/>
      <c r="P64" s="6"/>
      <c r="Q64" s="6"/>
      <c r="R64" s="6"/>
      <c r="S64" s="6"/>
      <c r="T64" s="6"/>
      <c r="U64" s="6"/>
      <c r="V64" s="6"/>
      <c r="W64" s="6"/>
      <c r="X64" s="6"/>
      <c r="Y64" s="6"/>
      <c r="Z64" s="6">
        <v>0</v>
      </c>
      <c r="AA64" s="6"/>
      <c r="AB64" s="6">
        <f t="shared" si="825"/>
        <v>0</v>
      </c>
      <c r="AC64" s="6"/>
      <c r="AD64" s="6"/>
      <c r="AE64" s="6">
        <f t="shared" si="826"/>
        <v>0</v>
      </c>
      <c r="AF64" s="6"/>
      <c r="AG64" s="6"/>
      <c r="AH64" s="6">
        <f t="shared" si="827"/>
        <v>0</v>
      </c>
      <c r="AI64" s="6"/>
      <c r="AJ64" s="6"/>
      <c r="AK64" s="6">
        <f t="shared" si="828"/>
        <v>0</v>
      </c>
      <c r="AL64" s="6"/>
      <c r="AM64" s="6"/>
      <c r="AN64" s="6">
        <f t="shared" si="829"/>
        <v>0</v>
      </c>
      <c r="AO64" s="6"/>
      <c r="AP64" s="6"/>
      <c r="AQ64" s="6">
        <f t="shared" si="830"/>
        <v>0</v>
      </c>
      <c r="AR64" s="6"/>
      <c r="AS64" s="6"/>
      <c r="AT64" s="6">
        <f t="shared" si="831"/>
        <v>0</v>
      </c>
      <c r="AU64" s="6"/>
      <c r="AV64" s="6"/>
      <c r="AW64" s="6">
        <f t="shared" si="832"/>
        <v>0</v>
      </c>
      <c r="AX64" s="6"/>
      <c r="AY64" s="6"/>
      <c r="AZ64" s="6">
        <f t="shared" si="833"/>
        <v>0</v>
      </c>
      <c r="BA64" s="6"/>
      <c r="BB64" s="6"/>
      <c r="BC64" s="6">
        <f t="shared" si="834"/>
        <v>0</v>
      </c>
      <c r="BD64" s="6"/>
      <c r="BE64" s="6"/>
      <c r="BF64" s="6">
        <f t="shared" si="835"/>
        <v>0</v>
      </c>
      <c r="BG64" s="6"/>
      <c r="BH64" s="6"/>
      <c r="BI64" s="6">
        <f t="shared" si="836"/>
        <v>0</v>
      </c>
      <c r="BJ64" s="6"/>
      <c r="BK64" s="6"/>
      <c r="BL64" s="6">
        <f t="shared" si="837"/>
        <v>0</v>
      </c>
      <c r="BM64" s="6"/>
      <c r="BN64" s="6"/>
      <c r="BO64" s="6">
        <f t="shared" si="838"/>
        <v>0</v>
      </c>
      <c r="BP64" s="6"/>
      <c r="BQ64" s="6"/>
      <c r="BR64" s="6">
        <f t="shared" si="839"/>
        <v>0</v>
      </c>
      <c r="BS64" s="6"/>
      <c r="BT64" s="6"/>
      <c r="BU64" s="6">
        <f t="shared" si="840"/>
        <v>0</v>
      </c>
      <c r="BV64" s="6"/>
      <c r="BW64" s="6"/>
      <c r="BX64" s="6">
        <f t="shared" si="841"/>
        <v>0</v>
      </c>
      <c r="BY64" s="6"/>
      <c r="BZ64" s="6"/>
      <c r="CA64" s="6">
        <f t="shared" si="842"/>
        <v>0</v>
      </c>
      <c r="CB64" s="6"/>
      <c r="CC64" s="6"/>
      <c r="CD64" s="6">
        <f t="shared" si="843"/>
        <v>0</v>
      </c>
      <c r="CE64" s="6"/>
      <c r="CF64" s="6"/>
      <c r="CG64" s="6">
        <f t="shared" si="844"/>
        <v>0</v>
      </c>
      <c r="CH64" s="6"/>
      <c r="CI64" s="6"/>
      <c r="CJ64" s="6">
        <f t="shared" si="845"/>
        <v>0</v>
      </c>
      <c r="CK64" s="6"/>
      <c r="CL64" s="6"/>
      <c r="CM64" s="6">
        <f t="shared" si="846"/>
        <v>0</v>
      </c>
      <c r="CN64" s="6"/>
      <c r="CO64" s="6"/>
      <c r="CP64" s="6">
        <f t="shared" si="847"/>
        <v>0</v>
      </c>
      <c r="CQ64" s="6"/>
      <c r="CR64" s="6"/>
      <c r="CS64" s="6">
        <f t="shared" si="848"/>
        <v>0</v>
      </c>
      <c r="CT64" s="6"/>
      <c r="CU64" s="6"/>
      <c r="CV64" s="6">
        <f t="shared" si="849"/>
        <v>0</v>
      </c>
      <c r="CW64" s="6"/>
      <c r="CX64" s="6"/>
      <c r="CY64" s="6">
        <f t="shared" si="850"/>
        <v>0</v>
      </c>
      <c r="CZ64" s="6"/>
      <c r="DA64" s="6"/>
      <c r="DB64" s="6">
        <f t="shared" si="851"/>
        <v>0</v>
      </c>
      <c r="DC64" s="6"/>
      <c r="DD64" s="6"/>
      <c r="DE64" s="6">
        <f t="shared" si="852"/>
        <v>0</v>
      </c>
      <c r="DF64" s="6"/>
      <c r="DG64" s="6"/>
      <c r="DH64" s="6">
        <f t="shared" si="853"/>
        <v>0</v>
      </c>
      <c r="DI64" s="6"/>
      <c r="DJ64" s="6"/>
      <c r="DK64" s="6">
        <f t="shared" si="854"/>
        <v>0</v>
      </c>
      <c r="DL64" s="6"/>
      <c r="DM64" s="6"/>
      <c r="DN64" s="6">
        <f t="shared" si="855"/>
        <v>0</v>
      </c>
      <c r="DO64" s="6"/>
      <c r="DP64" s="6"/>
      <c r="DQ64" s="6">
        <f t="shared" si="856"/>
        <v>0</v>
      </c>
      <c r="DR64" s="595">
        <f t="shared" si="857"/>
        <v>0</v>
      </c>
      <c r="DS64" s="595">
        <f t="shared" si="858"/>
        <v>0</v>
      </c>
      <c r="DT64" s="595">
        <f t="shared" si="859"/>
        <v>0</v>
      </c>
      <c r="DU64" s="6"/>
      <c r="DV64" s="6"/>
      <c r="DW64" s="6">
        <f t="shared" si="860"/>
        <v>0</v>
      </c>
      <c r="DX64" s="6"/>
      <c r="DY64" s="6"/>
      <c r="DZ64" s="6">
        <f t="shared" si="861"/>
        <v>0</v>
      </c>
      <c r="EA64" s="6"/>
      <c r="EB64" s="6"/>
      <c r="EC64" s="6">
        <f t="shared" si="862"/>
        <v>0</v>
      </c>
      <c r="ED64" s="6"/>
      <c r="EE64" s="6"/>
      <c r="EF64" s="6">
        <f t="shared" si="863"/>
        <v>0</v>
      </c>
      <c r="EG64" s="6"/>
      <c r="EH64" s="6"/>
      <c r="EI64" s="6">
        <f t="shared" si="864"/>
        <v>0</v>
      </c>
      <c r="EJ64" s="6"/>
      <c r="EK64" s="6"/>
      <c r="EL64" s="6">
        <f t="shared" si="865"/>
        <v>0</v>
      </c>
      <c r="EM64" s="6"/>
      <c r="EN64" s="6"/>
      <c r="EO64" s="6">
        <f t="shared" si="866"/>
        <v>0</v>
      </c>
      <c r="EP64" s="6"/>
      <c r="EQ64" s="6"/>
      <c r="ER64" s="6">
        <f t="shared" si="867"/>
        <v>0</v>
      </c>
      <c r="ES64" s="6"/>
      <c r="ET64" s="6"/>
      <c r="EU64" s="6">
        <f t="shared" si="868"/>
        <v>0</v>
      </c>
      <c r="EV64" s="595">
        <f t="shared" si="869"/>
        <v>0</v>
      </c>
      <c r="EW64" s="595">
        <f t="shared" si="870"/>
        <v>0</v>
      </c>
      <c r="EX64" s="595">
        <f t="shared" si="871"/>
        <v>0</v>
      </c>
      <c r="EY64" s="6"/>
      <c r="EZ64" s="6"/>
      <c r="FA64" s="6">
        <f t="shared" si="872"/>
        <v>0</v>
      </c>
      <c r="FB64" s="6"/>
      <c r="FC64" s="6"/>
      <c r="FD64" s="6">
        <f t="shared" si="873"/>
        <v>0</v>
      </c>
      <c r="FE64" s="6"/>
      <c r="FF64" s="6"/>
      <c r="FG64" s="6">
        <f t="shared" si="874"/>
        <v>0</v>
      </c>
      <c r="FH64" s="6"/>
      <c r="FI64" s="6"/>
      <c r="FJ64" s="6">
        <f t="shared" si="875"/>
        <v>0</v>
      </c>
      <c r="FK64" s="6"/>
      <c r="FL64" s="6"/>
      <c r="FM64" s="6">
        <f t="shared" si="876"/>
        <v>0</v>
      </c>
      <c r="FN64" s="6"/>
      <c r="FO64" s="6"/>
      <c r="FP64" s="6">
        <f t="shared" si="877"/>
        <v>0</v>
      </c>
      <c r="FQ64" s="6"/>
      <c r="FR64" s="6"/>
      <c r="FS64" s="6">
        <f t="shared" si="878"/>
        <v>0</v>
      </c>
      <c r="FT64" s="6"/>
      <c r="FU64" s="6"/>
      <c r="FV64" s="6">
        <f t="shared" si="879"/>
        <v>0</v>
      </c>
      <c r="FW64" s="6"/>
      <c r="FX64" s="6"/>
      <c r="FY64" s="6">
        <f t="shared" si="880"/>
        <v>0</v>
      </c>
      <c r="FZ64" s="6"/>
      <c r="GA64" s="6"/>
      <c r="GB64" s="6">
        <f t="shared" si="881"/>
        <v>0</v>
      </c>
      <c r="GC64" s="6"/>
      <c r="GD64" s="6"/>
      <c r="GE64" s="6">
        <f t="shared" si="882"/>
        <v>0</v>
      </c>
      <c r="GF64" s="6"/>
      <c r="GG64" s="6"/>
      <c r="GH64" s="6">
        <f t="shared" si="883"/>
        <v>0</v>
      </c>
      <c r="GI64" s="6"/>
      <c r="GJ64" s="6"/>
      <c r="GK64" s="6">
        <f t="shared" si="884"/>
        <v>0</v>
      </c>
      <c r="GL64" s="595">
        <f t="shared" si="885"/>
        <v>0</v>
      </c>
      <c r="GM64" s="595">
        <f t="shared" si="886"/>
        <v>0</v>
      </c>
      <c r="GN64" s="595">
        <f t="shared" si="887"/>
        <v>0</v>
      </c>
      <c r="GO64" s="6"/>
      <c r="GP64" s="6"/>
      <c r="GQ64" s="6">
        <f t="shared" si="888"/>
        <v>0</v>
      </c>
      <c r="GR64" s="6"/>
      <c r="GS64" s="6"/>
      <c r="GT64" s="6">
        <f t="shared" si="889"/>
        <v>0</v>
      </c>
      <c r="GU64" s="6"/>
      <c r="GV64" s="6"/>
      <c r="GW64" s="6">
        <f t="shared" si="890"/>
        <v>0</v>
      </c>
      <c r="GX64" s="6">
        <f>GL64+GO64+GR64+GU64</f>
        <v>0</v>
      </c>
      <c r="GY64" s="6">
        <f t="shared" si="891"/>
        <v>0</v>
      </c>
      <c r="GZ64" s="6">
        <f t="shared" si="891"/>
        <v>0</v>
      </c>
      <c r="HA64" s="595">
        <f>DR64+EV64+GX64</f>
        <v>0</v>
      </c>
      <c r="HB64" s="595">
        <f t="shared" si="892"/>
        <v>0</v>
      </c>
      <c r="HC64" s="638">
        <f t="shared" si="892"/>
        <v>0</v>
      </c>
    </row>
    <row r="65" spans="1:211" x14ac:dyDescent="0.2">
      <c r="A65" s="120" t="s">
        <v>432</v>
      </c>
      <c r="B65" s="6"/>
      <c r="C65" s="6"/>
      <c r="D65" s="6"/>
      <c r="E65" s="6"/>
      <c r="F65" s="6"/>
      <c r="G65" s="6"/>
      <c r="H65" s="6"/>
      <c r="I65" s="6"/>
      <c r="J65" s="6"/>
      <c r="K65" s="6"/>
      <c r="L65" s="6"/>
      <c r="M65" s="6"/>
      <c r="N65" s="6"/>
      <c r="O65" s="6"/>
      <c r="P65" s="6"/>
      <c r="Q65" s="6"/>
      <c r="R65" s="6"/>
      <c r="S65" s="6"/>
      <c r="T65" s="6"/>
      <c r="U65" s="6"/>
      <c r="V65" s="6"/>
      <c r="W65" s="6"/>
      <c r="X65" s="6"/>
      <c r="Y65" s="6"/>
      <c r="Z65" s="6"/>
      <c r="AA65" s="6"/>
      <c r="AB65" s="6">
        <f t="shared" si="825"/>
        <v>0</v>
      </c>
      <c r="AC65" s="6"/>
      <c r="AD65" s="6"/>
      <c r="AE65" s="6">
        <f t="shared" si="826"/>
        <v>0</v>
      </c>
      <c r="AF65" s="6"/>
      <c r="AG65" s="6"/>
      <c r="AH65" s="6">
        <f t="shared" si="827"/>
        <v>0</v>
      </c>
      <c r="AI65" s="6"/>
      <c r="AJ65" s="6"/>
      <c r="AK65" s="6">
        <f t="shared" si="828"/>
        <v>0</v>
      </c>
      <c r="AL65" s="6"/>
      <c r="AM65" s="6"/>
      <c r="AN65" s="6">
        <f t="shared" si="829"/>
        <v>0</v>
      </c>
      <c r="AO65" s="6"/>
      <c r="AP65" s="6"/>
      <c r="AQ65" s="6">
        <f t="shared" si="830"/>
        <v>0</v>
      </c>
      <c r="AR65" s="6"/>
      <c r="AS65" s="6"/>
      <c r="AT65" s="6">
        <f t="shared" si="831"/>
        <v>0</v>
      </c>
      <c r="AU65" s="6"/>
      <c r="AV65" s="6"/>
      <c r="AW65" s="6">
        <f t="shared" si="832"/>
        <v>0</v>
      </c>
      <c r="AX65" s="6"/>
      <c r="AY65" s="6"/>
      <c r="AZ65" s="6">
        <f t="shared" si="833"/>
        <v>0</v>
      </c>
      <c r="BA65" s="6"/>
      <c r="BB65" s="6"/>
      <c r="BC65" s="6">
        <f t="shared" si="834"/>
        <v>0</v>
      </c>
      <c r="BD65" s="6"/>
      <c r="BE65" s="6"/>
      <c r="BF65" s="6">
        <f t="shared" si="835"/>
        <v>0</v>
      </c>
      <c r="BG65" s="6"/>
      <c r="BH65" s="6"/>
      <c r="BI65" s="6">
        <f t="shared" si="836"/>
        <v>0</v>
      </c>
      <c r="BJ65" s="6"/>
      <c r="BK65" s="6"/>
      <c r="BL65" s="6">
        <f t="shared" si="837"/>
        <v>0</v>
      </c>
      <c r="BM65" s="6"/>
      <c r="BN65" s="6"/>
      <c r="BO65" s="6">
        <f t="shared" si="838"/>
        <v>0</v>
      </c>
      <c r="BP65" s="6"/>
      <c r="BQ65" s="6"/>
      <c r="BR65" s="6">
        <f t="shared" si="839"/>
        <v>0</v>
      </c>
      <c r="BS65" s="6"/>
      <c r="BT65" s="6"/>
      <c r="BU65" s="6">
        <f t="shared" si="840"/>
        <v>0</v>
      </c>
      <c r="BV65" s="6"/>
      <c r="BW65" s="6"/>
      <c r="BX65" s="6">
        <f t="shared" si="841"/>
        <v>0</v>
      </c>
      <c r="BY65" s="6"/>
      <c r="BZ65" s="6"/>
      <c r="CA65" s="6">
        <f t="shared" si="842"/>
        <v>0</v>
      </c>
      <c r="CB65" s="6"/>
      <c r="CC65" s="6"/>
      <c r="CD65" s="6">
        <f t="shared" si="843"/>
        <v>0</v>
      </c>
      <c r="CE65" s="6"/>
      <c r="CF65" s="6"/>
      <c r="CG65" s="6">
        <f t="shared" si="844"/>
        <v>0</v>
      </c>
      <c r="CH65" s="6"/>
      <c r="CI65" s="6"/>
      <c r="CJ65" s="6">
        <f t="shared" si="845"/>
        <v>0</v>
      </c>
      <c r="CK65" s="6"/>
      <c r="CL65" s="6"/>
      <c r="CM65" s="6">
        <f t="shared" si="846"/>
        <v>0</v>
      </c>
      <c r="CN65" s="6"/>
      <c r="CO65" s="6"/>
      <c r="CP65" s="6">
        <f t="shared" si="847"/>
        <v>0</v>
      </c>
      <c r="CQ65" s="6"/>
      <c r="CR65" s="6"/>
      <c r="CS65" s="6">
        <f t="shared" si="848"/>
        <v>0</v>
      </c>
      <c r="CT65" s="6"/>
      <c r="CU65" s="6"/>
      <c r="CV65" s="6">
        <f t="shared" si="849"/>
        <v>0</v>
      </c>
      <c r="CW65" s="6"/>
      <c r="CX65" s="6"/>
      <c r="CY65" s="6">
        <f t="shared" si="850"/>
        <v>0</v>
      </c>
      <c r="CZ65" s="6"/>
      <c r="DA65" s="6"/>
      <c r="DB65" s="6">
        <f t="shared" si="851"/>
        <v>0</v>
      </c>
      <c r="DC65" s="6"/>
      <c r="DD65" s="6"/>
      <c r="DE65" s="6">
        <f t="shared" si="852"/>
        <v>0</v>
      </c>
      <c r="DF65" s="6"/>
      <c r="DG65" s="6"/>
      <c r="DH65" s="6">
        <f t="shared" si="853"/>
        <v>0</v>
      </c>
      <c r="DI65" s="6"/>
      <c r="DJ65" s="6"/>
      <c r="DK65" s="6">
        <f t="shared" si="854"/>
        <v>0</v>
      </c>
      <c r="DL65" s="6"/>
      <c r="DM65" s="6"/>
      <c r="DN65" s="6">
        <f t="shared" si="855"/>
        <v>0</v>
      </c>
      <c r="DO65" s="6"/>
      <c r="DP65" s="6"/>
      <c r="DQ65" s="6">
        <f t="shared" si="856"/>
        <v>0</v>
      </c>
      <c r="DR65" s="595">
        <f t="shared" si="857"/>
        <v>0</v>
      </c>
      <c r="DS65" s="595">
        <f t="shared" si="858"/>
        <v>0</v>
      </c>
      <c r="DT65" s="595">
        <f t="shared" si="859"/>
        <v>0</v>
      </c>
      <c r="DU65" s="6"/>
      <c r="DV65" s="6"/>
      <c r="DW65" s="6">
        <f t="shared" si="860"/>
        <v>0</v>
      </c>
      <c r="DX65" s="6"/>
      <c r="DY65" s="6"/>
      <c r="DZ65" s="6">
        <f t="shared" si="861"/>
        <v>0</v>
      </c>
      <c r="EA65" s="6"/>
      <c r="EB65" s="6"/>
      <c r="EC65" s="6">
        <f t="shared" si="862"/>
        <v>0</v>
      </c>
      <c r="ED65" s="6"/>
      <c r="EE65" s="6"/>
      <c r="EF65" s="6">
        <f t="shared" si="863"/>
        <v>0</v>
      </c>
      <c r="EG65" s="6"/>
      <c r="EH65" s="6"/>
      <c r="EI65" s="6">
        <f t="shared" si="864"/>
        <v>0</v>
      </c>
      <c r="EJ65" s="6"/>
      <c r="EK65" s="6"/>
      <c r="EL65" s="6">
        <f t="shared" si="865"/>
        <v>0</v>
      </c>
      <c r="EM65" s="6"/>
      <c r="EN65" s="6"/>
      <c r="EO65" s="6">
        <f t="shared" si="866"/>
        <v>0</v>
      </c>
      <c r="EP65" s="6"/>
      <c r="EQ65" s="6"/>
      <c r="ER65" s="6">
        <f t="shared" si="867"/>
        <v>0</v>
      </c>
      <c r="ES65" s="6"/>
      <c r="ET65" s="6"/>
      <c r="EU65" s="6">
        <f t="shared" si="868"/>
        <v>0</v>
      </c>
      <c r="EV65" s="595">
        <f t="shared" si="869"/>
        <v>0</v>
      </c>
      <c r="EW65" s="595">
        <f t="shared" si="870"/>
        <v>0</v>
      </c>
      <c r="EX65" s="595">
        <f t="shared" si="871"/>
        <v>0</v>
      </c>
      <c r="EY65" s="6"/>
      <c r="EZ65" s="6"/>
      <c r="FA65" s="6">
        <f t="shared" si="872"/>
        <v>0</v>
      </c>
      <c r="FB65" s="6"/>
      <c r="FC65" s="6"/>
      <c r="FD65" s="6">
        <f t="shared" si="873"/>
        <v>0</v>
      </c>
      <c r="FE65" s="6"/>
      <c r="FF65" s="6"/>
      <c r="FG65" s="6">
        <f t="shared" si="874"/>
        <v>0</v>
      </c>
      <c r="FH65" s="6"/>
      <c r="FI65" s="6"/>
      <c r="FJ65" s="6">
        <f t="shared" si="875"/>
        <v>0</v>
      </c>
      <c r="FK65" s="6"/>
      <c r="FL65" s="6"/>
      <c r="FM65" s="6">
        <f t="shared" si="876"/>
        <v>0</v>
      </c>
      <c r="FN65" s="6"/>
      <c r="FO65" s="6"/>
      <c r="FP65" s="6">
        <f t="shared" si="877"/>
        <v>0</v>
      </c>
      <c r="FQ65" s="6"/>
      <c r="FR65" s="6"/>
      <c r="FS65" s="6">
        <f t="shared" si="878"/>
        <v>0</v>
      </c>
      <c r="FT65" s="6"/>
      <c r="FU65" s="6"/>
      <c r="FV65" s="6">
        <f t="shared" si="879"/>
        <v>0</v>
      </c>
      <c r="FW65" s="6"/>
      <c r="FX65" s="6"/>
      <c r="FY65" s="6">
        <f t="shared" si="880"/>
        <v>0</v>
      </c>
      <c r="FZ65" s="6"/>
      <c r="GA65" s="6"/>
      <c r="GB65" s="6">
        <f t="shared" si="881"/>
        <v>0</v>
      </c>
      <c r="GC65" s="6"/>
      <c r="GD65" s="6"/>
      <c r="GE65" s="6">
        <f t="shared" si="882"/>
        <v>0</v>
      </c>
      <c r="GF65" s="6"/>
      <c r="GG65" s="6"/>
      <c r="GH65" s="6">
        <f t="shared" si="883"/>
        <v>0</v>
      </c>
      <c r="GI65" s="6"/>
      <c r="GJ65" s="6"/>
      <c r="GK65" s="6">
        <f t="shared" si="884"/>
        <v>0</v>
      </c>
      <c r="GL65" s="595">
        <f t="shared" si="885"/>
        <v>0</v>
      </c>
      <c r="GM65" s="595">
        <f t="shared" si="886"/>
        <v>0</v>
      </c>
      <c r="GN65" s="595">
        <f t="shared" si="887"/>
        <v>0</v>
      </c>
      <c r="GO65" s="6"/>
      <c r="GP65" s="6"/>
      <c r="GQ65" s="6">
        <f t="shared" si="888"/>
        <v>0</v>
      </c>
      <c r="GR65" s="6"/>
      <c r="GS65" s="6"/>
      <c r="GT65" s="6">
        <f t="shared" si="889"/>
        <v>0</v>
      </c>
      <c r="GU65" s="6"/>
      <c r="GV65" s="6"/>
      <c r="GW65" s="6">
        <f t="shared" si="890"/>
        <v>0</v>
      </c>
      <c r="GX65" s="6">
        <f>GL65+GO65+GR65+GU65</f>
        <v>0</v>
      </c>
      <c r="GY65" s="6">
        <f t="shared" si="891"/>
        <v>0</v>
      </c>
      <c r="GZ65" s="6">
        <f t="shared" si="891"/>
        <v>0</v>
      </c>
      <c r="HA65" s="595">
        <f>DR65+EV65+GX65</f>
        <v>0</v>
      </c>
      <c r="HB65" s="595">
        <f t="shared" si="892"/>
        <v>0</v>
      </c>
      <c r="HC65" s="638">
        <f t="shared" si="892"/>
        <v>0</v>
      </c>
    </row>
    <row r="66" spans="1:211" x14ac:dyDescent="0.2">
      <c r="A66" s="120" t="s">
        <v>433</v>
      </c>
      <c r="B66" s="6"/>
      <c r="C66" s="6"/>
      <c r="D66" s="6"/>
      <c r="E66" s="6"/>
      <c r="F66" s="6"/>
      <c r="G66" s="6"/>
      <c r="H66" s="6"/>
      <c r="I66" s="6"/>
      <c r="J66" s="6"/>
      <c r="K66" s="6"/>
      <c r="L66" s="6"/>
      <c r="M66" s="6"/>
      <c r="N66" s="6"/>
      <c r="O66" s="6"/>
      <c r="P66" s="6"/>
      <c r="Q66" s="6"/>
      <c r="R66" s="6"/>
      <c r="S66" s="6"/>
      <c r="T66" s="6"/>
      <c r="U66" s="6"/>
      <c r="V66" s="6"/>
      <c r="W66" s="6"/>
      <c r="X66" s="6"/>
      <c r="Y66" s="6"/>
      <c r="Z66" s="6">
        <f>SUM([1]Önkormányzat!$AW$331+[1]Önkormányzat!$AW$335)</f>
        <v>0</v>
      </c>
      <c r="AA66" s="6"/>
      <c r="AB66" s="6">
        <f t="shared" si="825"/>
        <v>0</v>
      </c>
      <c r="AC66" s="6">
        <v>-58278</v>
      </c>
      <c r="AD66" s="6"/>
      <c r="AE66" s="6">
        <f t="shared" si="826"/>
        <v>-58278</v>
      </c>
      <c r="AF66" s="6"/>
      <c r="AG66" s="6"/>
      <c r="AH66" s="6">
        <f t="shared" si="827"/>
        <v>0</v>
      </c>
      <c r="AI66" s="6"/>
      <c r="AJ66" s="6"/>
      <c r="AK66" s="6">
        <f t="shared" si="828"/>
        <v>0</v>
      </c>
      <c r="AL66" s="6"/>
      <c r="AM66" s="6"/>
      <c r="AN66" s="6">
        <f t="shared" si="829"/>
        <v>0</v>
      </c>
      <c r="AO66" s="6"/>
      <c r="AP66" s="6"/>
      <c r="AQ66" s="6">
        <f t="shared" si="830"/>
        <v>0</v>
      </c>
      <c r="AR66" s="6"/>
      <c r="AS66" s="6"/>
      <c r="AT66" s="6">
        <f t="shared" si="831"/>
        <v>0</v>
      </c>
      <c r="AU66" s="6"/>
      <c r="AV66" s="6"/>
      <c r="AW66" s="6">
        <f t="shared" si="832"/>
        <v>0</v>
      </c>
      <c r="AX66" s="6"/>
      <c r="AY66" s="6"/>
      <c r="AZ66" s="6">
        <f t="shared" si="833"/>
        <v>0</v>
      </c>
      <c r="BA66" s="6"/>
      <c r="BB66" s="6"/>
      <c r="BC66" s="6">
        <f t="shared" si="834"/>
        <v>0</v>
      </c>
      <c r="BD66" s="6"/>
      <c r="BE66" s="6"/>
      <c r="BF66" s="6">
        <f t="shared" si="835"/>
        <v>0</v>
      </c>
      <c r="BG66" s="6"/>
      <c r="BH66" s="6"/>
      <c r="BI66" s="6">
        <f t="shared" si="836"/>
        <v>0</v>
      </c>
      <c r="BJ66" s="6"/>
      <c r="BK66" s="6"/>
      <c r="BL66" s="6">
        <f t="shared" si="837"/>
        <v>0</v>
      </c>
      <c r="BM66" s="6"/>
      <c r="BN66" s="6"/>
      <c r="BO66" s="6">
        <f t="shared" si="838"/>
        <v>0</v>
      </c>
      <c r="BP66" s="6"/>
      <c r="BQ66" s="6"/>
      <c r="BR66" s="6">
        <f t="shared" si="839"/>
        <v>0</v>
      </c>
      <c r="BS66" s="6"/>
      <c r="BT66" s="6"/>
      <c r="BU66" s="6">
        <f t="shared" si="840"/>
        <v>0</v>
      </c>
      <c r="BV66" s="6"/>
      <c r="BW66" s="6"/>
      <c r="BX66" s="6">
        <f t="shared" si="841"/>
        <v>0</v>
      </c>
      <c r="BY66" s="6"/>
      <c r="BZ66" s="6"/>
      <c r="CA66" s="6">
        <f t="shared" si="842"/>
        <v>0</v>
      </c>
      <c r="CB66" s="6"/>
      <c r="CC66" s="6"/>
      <c r="CD66" s="6">
        <f t="shared" si="843"/>
        <v>0</v>
      </c>
      <c r="CE66" s="6"/>
      <c r="CF66" s="6"/>
      <c r="CG66" s="6">
        <f t="shared" si="844"/>
        <v>0</v>
      </c>
      <c r="CH66" s="6"/>
      <c r="CI66" s="6"/>
      <c r="CJ66" s="6">
        <f t="shared" si="845"/>
        <v>0</v>
      </c>
      <c r="CK66" s="6"/>
      <c r="CL66" s="6"/>
      <c r="CM66" s="6">
        <f t="shared" si="846"/>
        <v>0</v>
      </c>
      <c r="CN66" s="6"/>
      <c r="CO66" s="6"/>
      <c r="CP66" s="6">
        <f t="shared" si="847"/>
        <v>0</v>
      </c>
      <c r="CQ66" s="6"/>
      <c r="CR66" s="6"/>
      <c r="CS66" s="6">
        <f t="shared" si="848"/>
        <v>0</v>
      </c>
      <c r="CT66" s="6"/>
      <c r="CU66" s="6"/>
      <c r="CV66" s="6">
        <f t="shared" si="849"/>
        <v>0</v>
      </c>
      <c r="CW66" s="6"/>
      <c r="CX66" s="6"/>
      <c r="CY66" s="6">
        <f t="shared" si="850"/>
        <v>0</v>
      </c>
      <c r="CZ66" s="6"/>
      <c r="DA66" s="6"/>
      <c r="DB66" s="6">
        <f t="shared" si="851"/>
        <v>0</v>
      </c>
      <c r="DC66" s="6"/>
      <c r="DD66" s="6"/>
      <c r="DE66" s="6">
        <f t="shared" si="852"/>
        <v>0</v>
      </c>
      <c r="DF66" s="6"/>
      <c r="DG66" s="6"/>
      <c r="DH66" s="6">
        <f t="shared" si="853"/>
        <v>0</v>
      </c>
      <c r="DI66" s="6"/>
      <c r="DJ66" s="6"/>
      <c r="DK66" s="6">
        <f t="shared" si="854"/>
        <v>0</v>
      </c>
      <c r="DL66" s="6"/>
      <c r="DM66" s="6"/>
      <c r="DN66" s="6">
        <f t="shared" si="855"/>
        <v>0</v>
      </c>
      <c r="DO66" s="6"/>
      <c r="DP66" s="6"/>
      <c r="DQ66" s="6">
        <f t="shared" si="856"/>
        <v>0</v>
      </c>
      <c r="DR66" s="595">
        <f t="shared" si="857"/>
        <v>-58278</v>
      </c>
      <c r="DS66" s="595">
        <f t="shared" si="858"/>
        <v>0</v>
      </c>
      <c r="DT66" s="595">
        <f t="shared" si="859"/>
        <v>-58278</v>
      </c>
      <c r="DU66" s="6">
        <f>SUM([1]Hivatal!$E$308+[1]Hivatal!$E$312)</f>
        <v>0</v>
      </c>
      <c r="DV66" s="6"/>
      <c r="DW66" s="6">
        <f t="shared" si="860"/>
        <v>0</v>
      </c>
      <c r="DX66" s="6">
        <v>1082</v>
      </c>
      <c r="DY66" s="6"/>
      <c r="DZ66" s="6">
        <f t="shared" si="861"/>
        <v>1082</v>
      </c>
      <c r="EA66" s="6">
        <f>SUM([1]Hivatal!$O$308+[1]Hivatal!$O$312)</f>
        <v>0</v>
      </c>
      <c r="EB66" s="6"/>
      <c r="EC66" s="6">
        <f t="shared" si="862"/>
        <v>0</v>
      </c>
      <c r="ED66" s="6">
        <v>4</v>
      </c>
      <c r="EE66" s="6"/>
      <c r="EF66" s="6">
        <f t="shared" si="863"/>
        <v>4</v>
      </c>
      <c r="EG66" s="6">
        <f>SUM([1]Hivatal!$AB$308+[1]Hivatal!$AB$312)</f>
        <v>0</v>
      </c>
      <c r="EH66" s="6"/>
      <c r="EI66" s="6">
        <f t="shared" si="864"/>
        <v>0</v>
      </c>
      <c r="EJ66" s="6"/>
      <c r="EK66" s="6"/>
      <c r="EL66" s="6">
        <f t="shared" si="865"/>
        <v>0</v>
      </c>
      <c r="EM66" s="6"/>
      <c r="EN66" s="6"/>
      <c r="EO66" s="6">
        <f t="shared" si="866"/>
        <v>0</v>
      </c>
      <c r="EP66" s="6">
        <f>SUM([1]Hivatal!$AT$308+[1]Hivatal!$AT$312)</f>
        <v>0</v>
      </c>
      <c r="EQ66" s="6"/>
      <c r="ER66" s="6">
        <f t="shared" si="867"/>
        <v>0</v>
      </c>
      <c r="ES66" s="6"/>
      <c r="ET66" s="6"/>
      <c r="EU66" s="6">
        <f t="shared" si="868"/>
        <v>0</v>
      </c>
      <c r="EV66" s="595">
        <f t="shared" si="869"/>
        <v>1086</v>
      </c>
      <c r="EW66" s="595">
        <f t="shared" si="870"/>
        <v>0</v>
      </c>
      <c r="EX66" s="595">
        <f t="shared" si="871"/>
        <v>1086</v>
      </c>
      <c r="EY66" s="6"/>
      <c r="EZ66" s="6"/>
      <c r="FA66" s="6">
        <f t="shared" si="872"/>
        <v>0</v>
      </c>
      <c r="FB66" s="6"/>
      <c r="FC66" s="6"/>
      <c r="FD66" s="6">
        <f t="shared" si="873"/>
        <v>0</v>
      </c>
      <c r="FE66" s="6"/>
      <c r="FF66" s="6"/>
      <c r="FG66" s="6">
        <f t="shared" si="874"/>
        <v>0</v>
      </c>
      <c r="FH66" s="6"/>
      <c r="FI66" s="6"/>
      <c r="FJ66" s="6">
        <f t="shared" si="875"/>
        <v>0</v>
      </c>
      <c r="FK66" s="6"/>
      <c r="FL66" s="6"/>
      <c r="FM66" s="6">
        <f t="shared" si="876"/>
        <v>0</v>
      </c>
      <c r="FN66" s="6"/>
      <c r="FO66" s="6"/>
      <c r="FP66" s="6">
        <f t="shared" si="877"/>
        <v>0</v>
      </c>
      <c r="FQ66" s="6"/>
      <c r="FR66" s="6"/>
      <c r="FS66" s="6">
        <f t="shared" si="878"/>
        <v>0</v>
      </c>
      <c r="FT66" s="6"/>
      <c r="FU66" s="6"/>
      <c r="FV66" s="6">
        <f t="shared" si="879"/>
        <v>0</v>
      </c>
      <c r="FW66" s="6"/>
      <c r="FX66" s="6"/>
      <c r="FY66" s="6">
        <f t="shared" si="880"/>
        <v>0</v>
      </c>
      <c r="FZ66" s="6"/>
      <c r="GA66" s="6"/>
      <c r="GB66" s="6">
        <f t="shared" si="881"/>
        <v>0</v>
      </c>
      <c r="GC66" s="6"/>
      <c r="GD66" s="6"/>
      <c r="GE66" s="6">
        <f t="shared" si="882"/>
        <v>0</v>
      </c>
      <c r="GF66" s="6"/>
      <c r="GG66" s="6"/>
      <c r="GH66" s="6">
        <f t="shared" si="883"/>
        <v>0</v>
      </c>
      <c r="GI66" s="6"/>
      <c r="GJ66" s="6"/>
      <c r="GK66" s="6">
        <f t="shared" si="884"/>
        <v>0</v>
      </c>
      <c r="GL66" s="595">
        <f t="shared" si="885"/>
        <v>0</v>
      </c>
      <c r="GM66" s="595">
        <f t="shared" si="886"/>
        <v>0</v>
      </c>
      <c r="GN66" s="595">
        <f t="shared" si="887"/>
        <v>0</v>
      </c>
      <c r="GO66" s="6"/>
      <c r="GP66" s="6"/>
      <c r="GQ66" s="6">
        <f t="shared" si="888"/>
        <v>0</v>
      </c>
      <c r="GR66" s="6"/>
      <c r="GS66" s="6"/>
      <c r="GT66" s="6">
        <f t="shared" si="889"/>
        <v>0</v>
      </c>
      <c r="GU66" s="6"/>
      <c r="GV66" s="6"/>
      <c r="GW66" s="6">
        <f t="shared" si="890"/>
        <v>0</v>
      </c>
      <c r="GX66" s="6">
        <f>GL66+GO66+GR66+GU66</f>
        <v>0</v>
      </c>
      <c r="GY66" s="6">
        <f t="shared" si="891"/>
        <v>0</v>
      </c>
      <c r="GZ66" s="6">
        <f t="shared" si="891"/>
        <v>0</v>
      </c>
      <c r="HA66" s="595">
        <f>DR66+EV66+GX66</f>
        <v>-57192</v>
      </c>
      <c r="HB66" s="595">
        <f t="shared" si="892"/>
        <v>0</v>
      </c>
      <c r="HC66" s="638">
        <f t="shared" si="892"/>
        <v>-57192</v>
      </c>
    </row>
    <row r="67" spans="1:211" s="12" customFormat="1" x14ac:dyDescent="0.2">
      <c r="A67" s="121" t="s">
        <v>434</v>
      </c>
      <c r="B67" s="5">
        <f>B68+B69+B70</f>
        <v>0</v>
      </c>
      <c r="C67" s="5">
        <f t="shared" ref="C67:BO67" si="893">C68+C69+C70</f>
        <v>0</v>
      </c>
      <c r="D67" s="5">
        <f t="shared" si="893"/>
        <v>0</v>
      </c>
      <c r="E67" s="5">
        <f t="shared" si="893"/>
        <v>0</v>
      </c>
      <c r="F67" s="5">
        <f t="shared" si="893"/>
        <v>0</v>
      </c>
      <c r="G67" s="5">
        <f t="shared" si="893"/>
        <v>0</v>
      </c>
      <c r="H67" s="5">
        <f t="shared" si="893"/>
        <v>0</v>
      </c>
      <c r="I67" s="5">
        <f t="shared" si="893"/>
        <v>0</v>
      </c>
      <c r="J67" s="5">
        <f t="shared" si="893"/>
        <v>0</v>
      </c>
      <c r="K67" s="5">
        <f t="shared" si="893"/>
        <v>0</v>
      </c>
      <c r="L67" s="5">
        <f t="shared" si="893"/>
        <v>0</v>
      </c>
      <c r="M67" s="5">
        <f t="shared" si="893"/>
        <v>0</v>
      </c>
      <c r="N67" s="5">
        <f t="shared" si="893"/>
        <v>0</v>
      </c>
      <c r="O67" s="5">
        <f t="shared" si="893"/>
        <v>0</v>
      </c>
      <c r="P67" s="5">
        <f t="shared" si="893"/>
        <v>0</v>
      </c>
      <c r="Q67" s="5">
        <f t="shared" si="893"/>
        <v>0</v>
      </c>
      <c r="R67" s="5">
        <f t="shared" si="893"/>
        <v>0</v>
      </c>
      <c r="S67" s="5">
        <f t="shared" si="893"/>
        <v>0</v>
      </c>
      <c r="T67" s="5">
        <f t="shared" si="893"/>
        <v>0</v>
      </c>
      <c r="U67" s="5">
        <f t="shared" si="893"/>
        <v>0</v>
      </c>
      <c r="V67" s="5">
        <f t="shared" si="893"/>
        <v>0</v>
      </c>
      <c r="W67" s="5">
        <f t="shared" si="893"/>
        <v>0</v>
      </c>
      <c r="X67" s="5">
        <f t="shared" si="893"/>
        <v>0</v>
      </c>
      <c r="Y67" s="5">
        <f t="shared" si="893"/>
        <v>0</v>
      </c>
      <c r="Z67" s="5">
        <f t="shared" si="893"/>
        <v>0</v>
      </c>
      <c r="AA67" s="5">
        <f t="shared" si="893"/>
        <v>0</v>
      </c>
      <c r="AB67" s="5">
        <f t="shared" si="893"/>
        <v>0</v>
      </c>
      <c r="AC67" s="5">
        <f t="shared" si="893"/>
        <v>0</v>
      </c>
      <c r="AD67" s="5">
        <f t="shared" si="893"/>
        <v>0</v>
      </c>
      <c r="AE67" s="5">
        <f t="shared" si="893"/>
        <v>0</v>
      </c>
      <c r="AF67" s="5">
        <f t="shared" si="893"/>
        <v>0</v>
      </c>
      <c r="AG67" s="5">
        <f t="shared" si="893"/>
        <v>0</v>
      </c>
      <c r="AH67" s="5">
        <f t="shared" si="893"/>
        <v>0</v>
      </c>
      <c r="AI67" s="5">
        <f t="shared" si="893"/>
        <v>0</v>
      </c>
      <c r="AJ67" s="5">
        <f t="shared" si="893"/>
        <v>0</v>
      </c>
      <c r="AK67" s="5">
        <f t="shared" si="893"/>
        <v>0</v>
      </c>
      <c r="AL67" s="5">
        <f t="shared" si="893"/>
        <v>0</v>
      </c>
      <c r="AM67" s="5">
        <f t="shared" si="893"/>
        <v>0</v>
      </c>
      <c r="AN67" s="5">
        <f t="shared" si="893"/>
        <v>0</v>
      </c>
      <c r="AO67" s="5">
        <f t="shared" si="893"/>
        <v>0</v>
      </c>
      <c r="AP67" s="5">
        <f t="shared" si="893"/>
        <v>0</v>
      </c>
      <c r="AQ67" s="5">
        <f t="shared" si="893"/>
        <v>0</v>
      </c>
      <c r="AR67" s="5">
        <f t="shared" si="893"/>
        <v>0</v>
      </c>
      <c r="AS67" s="5">
        <f t="shared" si="893"/>
        <v>0</v>
      </c>
      <c r="AT67" s="5">
        <f t="shared" si="893"/>
        <v>0</v>
      </c>
      <c r="AU67" s="5">
        <f t="shared" si="893"/>
        <v>0</v>
      </c>
      <c r="AV67" s="5">
        <f t="shared" si="893"/>
        <v>0</v>
      </c>
      <c r="AW67" s="5">
        <f t="shared" si="893"/>
        <v>0</v>
      </c>
      <c r="AX67" s="5">
        <f t="shared" si="893"/>
        <v>0</v>
      </c>
      <c r="AY67" s="5">
        <f t="shared" si="893"/>
        <v>0</v>
      </c>
      <c r="AZ67" s="5">
        <f t="shared" si="893"/>
        <v>0</v>
      </c>
      <c r="BA67" s="5">
        <f t="shared" si="893"/>
        <v>0</v>
      </c>
      <c r="BB67" s="5">
        <f t="shared" si="893"/>
        <v>0</v>
      </c>
      <c r="BC67" s="5">
        <f t="shared" si="893"/>
        <v>0</v>
      </c>
      <c r="BD67" s="5">
        <f t="shared" si="893"/>
        <v>0</v>
      </c>
      <c r="BE67" s="5">
        <f t="shared" si="893"/>
        <v>0</v>
      </c>
      <c r="BF67" s="5">
        <f t="shared" si="893"/>
        <v>0</v>
      </c>
      <c r="BG67" s="5">
        <f t="shared" si="893"/>
        <v>0</v>
      </c>
      <c r="BH67" s="5">
        <f t="shared" si="893"/>
        <v>0</v>
      </c>
      <c r="BI67" s="5">
        <f t="shared" si="893"/>
        <v>0</v>
      </c>
      <c r="BJ67" s="5">
        <f t="shared" si="893"/>
        <v>0</v>
      </c>
      <c r="BK67" s="5">
        <f t="shared" si="893"/>
        <v>0</v>
      </c>
      <c r="BL67" s="5">
        <f t="shared" si="893"/>
        <v>0</v>
      </c>
      <c r="BM67" s="5">
        <f t="shared" si="893"/>
        <v>0</v>
      </c>
      <c r="BN67" s="5">
        <f t="shared" si="893"/>
        <v>0</v>
      </c>
      <c r="BO67" s="5">
        <f t="shared" si="893"/>
        <v>0</v>
      </c>
      <c r="BP67" s="5">
        <f t="shared" ref="BP67:DZ67" si="894">BP68+BP69+BP70</f>
        <v>0</v>
      </c>
      <c r="BQ67" s="5">
        <f t="shared" si="894"/>
        <v>0</v>
      </c>
      <c r="BR67" s="5">
        <f t="shared" si="894"/>
        <v>0</v>
      </c>
      <c r="BS67" s="5">
        <f t="shared" si="894"/>
        <v>0</v>
      </c>
      <c r="BT67" s="5">
        <f t="shared" si="894"/>
        <v>0</v>
      </c>
      <c r="BU67" s="5">
        <f t="shared" si="894"/>
        <v>0</v>
      </c>
      <c r="BV67" s="5">
        <f t="shared" si="894"/>
        <v>0</v>
      </c>
      <c r="BW67" s="5">
        <f t="shared" si="894"/>
        <v>0</v>
      </c>
      <c r="BX67" s="5">
        <f t="shared" si="894"/>
        <v>0</v>
      </c>
      <c r="BY67" s="5">
        <f t="shared" si="894"/>
        <v>0</v>
      </c>
      <c r="BZ67" s="5">
        <f t="shared" si="894"/>
        <v>0</v>
      </c>
      <c r="CA67" s="5">
        <f t="shared" si="894"/>
        <v>0</v>
      </c>
      <c r="CB67" s="5">
        <f t="shared" si="894"/>
        <v>0</v>
      </c>
      <c r="CC67" s="5">
        <f t="shared" si="894"/>
        <v>0</v>
      </c>
      <c r="CD67" s="5">
        <f t="shared" si="894"/>
        <v>0</v>
      </c>
      <c r="CE67" s="5">
        <f t="shared" si="894"/>
        <v>0</v>
      </c>
      <c r="CF67" s="5">
        <f t="shared" si="894"/>
        <v>0</v>
      </c>
      <c r="CG67" s="5">
        <f t="shared" si="894"/>
        <v>0</v>
      </c>
      <c r="CH67" s="5">
        <f t="shared" si="894"/>
        <v>0</v>
      </c>
      <c r="CI67" s="5">
        <f t="shared" si="894"/>
        <v>0</v>
      </c>
      <c r="CJ67" s="5">
        <f t="shared" si="894"/>
        <v>0</v>
      </c>
      <c r="CK67" s="5">
        <f t="shared" si="894"/>
        <v>0</v>
      </c>
      <c r="CL67" s="5">
        <f t="shared" si="894"/>
        <v>0</v>
      </c>
      <c r="CM67" s="5">
        <f t="shared" si="894"/>
        <v>0</v>
      </c>
      <c r="CN67" s="5">
        <f t="shared" si="894"/>
        <v>0</v>
      </c>
      <c r="CO67" s="5">
        <f t="shared" si="894"/>
        <v>0</v>
      </c>
      <c r="CP67" s="5">
        <f t="shared" si="894"/>
        <v>0</v>
      </c>
      <c r="CQ67" s="5">
        <f t="shared" si="894"/>
        <v>0</v>
      </c>
      <c r="CR67" s="5">
        <f t="shared" si="894"/>
        <v>0</v>
      </c>
      <c r="CS67" s="5">
        <f t="shared" si="894"/>
        <v>0</v>
      </c>
      <c r="CT67" s="5">
        <f t="shared" si="894"/>
        <v>0</v>
      </c>
      <c r="CU67" s="5">
        <f t="shared" si="894"/>
        <v>0</v>
      </c>
      <c r="CV67" s="5">
        <f t="shared" si="894"/>
        <v>0</v>
      </c>
      <c r="CW67" s="5">
        <f t="shared" si="894"/>
        <v>0</v>
      </c>
      <c r="CX67" s="5">
        <f t="shared" si="894"/>
        <v>0</v>
      </c>
      <c r="CY67" s="5">
        <f t="shared" si="894"/>
        <v>0</v>
      </c>
      <c r="CZ67" s="5">
        <f t="shared" si="894"/>
        <v>0</v>
      </c>
      <c r="DA67" s="5">
        <f t="shared" si="894"/>
        <v>0</v>
      </c>
      <c r="DB67" s="5">
        <f t="shared" si="894"/>
        <v>0</v>
      </c>
      <c r="DC67" s="5">
        <f t="shared" si="894"/>
        <v>0</v>
      </c>
      <c r="DD67" s="5">
        <f t="shared" si="894"/>
        <v>0</v>
      </c>
      <c r="DE67" s="5">
        <f t="shared" si="894"/>
        <v>0</v>
      </c>
      <c r="DF67" s="5">
        <f t="shared" si="894"/>
        <v>0</v>
      </c>
      <c r="DG67" s="5">
        <f t="shared" si="894"/>
        <v>0</v>
      </c>
      <c r="DH67" s="5">
        <f t="shared" si="894"/>
        <v>0</v>
      </c>
      <c r="DI67" s="5">
        <f t="shared" si="894"/>
        <v>0</v>
      </c>
      <c r="DJ67" s="5">
        <f t="shared" si="894"/>
        <v>0</v>
      </c>
      <c r="DK67" s="5">
        <f t="shared" si="894"/>
        <v>0</v>
      </c>
      <c r="DL67" s="5">
        <f t="shared" si="894"/>
        <v>0</v>
      </c>
      <c r="DM67" s="5">
        <f t="shared" si="894"/>
        <v>0</v>
      </c>
      <c r="DN67" s="5">
        <f t="shared" si="894"/>
        <v>0</v>
      </c>
      <c r="DO67" s="5">
        <f t="shared" si="894"/>
        <v>0</v>
      </c>
      <c r="DP67" s="5">
        <f t="shared" si="894"/>
        <v>0</v>
      </c>
      <c r="DQ67" s="5">
        <f t="shared" si="894"/>
        <v>0</v>
      </c>
      <c r="DR67" s="596">
        <f t="shared" si="894"/>
        <v>0</v>
      </c>
      <c r="DS67" s="596">
        <f t="shared" ref="DS67:DT67" si="895">DS68+DS69+DS70</f>
        <v>0</v>
      </c>
      <c r="DT67" s="596">
        <f t="shared" si="895"/>
        <v>0</v>
      </c>
      <c r="DU67" s="5">
        <f t="shared" si="894"/>
        <v>0</v>
      </c>
      <c r="DV67" s="5">
        <f t="shared" si="894"/>
        <v>0</v>
      </c>
      <c r="DW67" s="5">
        <f t="shared" si="894"/>
        <v>0</v>
      </c>
      <c r="DX67" s="5">
        <f t="shared" si="894"/>
        <v>0</v>
      </c>
      <c r="DY67" s="5">
        <f t="shared" si="894"/>
        <v>0</v>
      </c>
      <c r="DZ67" s="5">
        <f t="shared" si="894"/>
        <v>0</v>
      </c>
      <c r="EA67" s="5">
        <f t="shared" ref="EA67:GL67" si="896">EA68+EA69+EA70</f>
        <v>0</v>
      </c>
      <c r="EB67" s="5">
        <f t="shared" si="896"/>
        <v>0</v>
      </c>
      <c r="EC67" s="5">
        <f t="shared" si="896"/>
        <v>0</v>
      </c>
      <c r="ED67" s="5">
        <f t="shared" si="896"/>
        <v>0</v>
      </c>
      <c r="EE67" s="5">
        <f t="shared" si="896"/>
        <v>0</v>
      </c>
      <c r="EF67" s="5">
        <f t="shared" si="896"/>
        <v>0</v>
      </c>
      <c r="EG67" s="5">
        <f t="shared" si="896"/>
        <v>0</v>
      </c>
      <c r="EH67" s="5">
        <f t="shared" si="896"/>
        <v>0</v>
      </c>
      <c r="EI67" s="5">
        <f t="shared" si="896"/>
        <v>0</v>
      </c>
      <c r="EJ67" s="5">
        <f t="shared" si="896"/>
        <v>0</v>
      </c>
      <c r="EK67" s="5">
        <f t="shared" si="896"/>
        <v>0</v>
      </c>
      <c r="EL67" s="5">
        <f t="shared" si="896"/>
        <v>0</v>
      </c>
      <c r="EM67" s="5">
        <f t="shared" si="896"/>
        <v>0</v>
      </c>
      <c r="EN67" s="5">
        <f t="shared" si="896"/>
        <v>0</v>
      </c>
      <c r="EO67" s="5">
        <f t="shared" si="896"/>
        <v>0</v>
      </c>
      <c r="EP67" s="5">
        <f t="shared" si="896"/>
        <v>0</v>
      </c>
      <c r="EQ67" s="5">
        <f t="shared" si="896"/>
        <v>0</v>
      </c>
      <c r="ER67" s="5">
        <f t="shared" si="896"/>
        <v>0</v>
      </c>
      <c r="ES67" s="5">
        <f t="shared" si="896"/>
        <v>0</v>
      </c>
      <c r="ET67" s="5">
        <f t="shared" si="896"/>
        <v>0</v>
      </c>
      <c r="EU67" s="5">
        <f t="shared" si="896"/>
        <v>0</v>
      </c>
      <c r="EV67" s="596">
        <f t="shared" si="896"/>
        <v>0</v>
      </c>
      <c r="EW67" s="596">
        <f t="shared" ref="EW67:EX67" si="897">EW68+EW69+EW70</f>
        <v>0</v>
      </c>
      <c r="EX67" s="596">
        <f t="shared" si="897"/>
        <v>0</v>
      </c>
      <c r="EY67" s="5">
        <f t="shared" si="896"/>
        <v>0</v>
      </c>
      <c r="EZ67" s="5">
        <f t="shared" si="896"/>
        <v>0</v>
      </c>
      <c r="FA67" s="5">
        <f t="shared" si="896"/>
        <v>0</v>
      </c>
      <c r="FB67" s="5">
        <f t="shared" si="896"/>
        <v>0</v>
      </c>
      <c r="FC67" s="5">
        <f t="shared" si="896"/>
        <v>0</v>
      </c>
      <c r="FD67" s="5">
        <f t="shared" si="896"/>
        <v>0</v>
      </c>
      <c r="FE67" s="5">
        <f t="shared" si="896"/>
        <v>0</v>
      </c>
      <c r="FF67" s="5">
        <f t="shared" si="896"/>
        <v>0</v>
      </c>
      <c r="FG67" s="5">
        <f t="shared" si="896"/>
        <v>0</v>
      </c>
      <c r="FH67" s="5">
        <f t="shared" si="896"/>
        <v>0</v>
      </c>
      <c r="FI67" s="5">
        <f t="shared" si="896"/>
        <v>0</v>
      </c>
      <c r="FJ67" s="5">
        <f t="shared" si="896"/>
        <v>0</v>
      </c>
      <c r="FK67" s="5">
        <f t="shared" si="896"/>
        <v>0</v>
      </c>
      <c r="FL67" s="5">
        <f t="shared" si="896"/>
        <v>0</v>
      </c>
      <c r="FM67" s="5">
        <f t="shared" si="896"/>
        <v>0</v>
      </c>
      <c r="FN67" s="5">
        <f t="shared" si="896"/>
        <v>0</v>
      </c>
      <c r="FO67" s="5">
        <f t="shared" si="896"/>
        <v>0</v>
      </c>
      <c r="FP67" s="5">
        <f t="shared" si="896"/>
        <v>0</v>
      </c>
      <c r="FQ67" s="5">
        <f t="shared" si="896"/>
        <v>0</v>
      </c>
      <c r="FR67" s="5">
        <f t="shared" si="896"/>
        <v>0</v>
      </c>
      <c r="FS67" s="5">
        <f t="shared" si="896"/>
        <v>0</v>
      </c>
      <c r="FT67" s="5">
        <f t="shared" si="896"/>
        <v>0</v>
      </c>
      <c r="FU67" s="5">
        <f t="shared" si="896"/>
        <v>0</v>
      </c>
      <c r="FV67" s="5">
        <f t="shared" si="896"/>
        <v>0</v>
      </c>
      <c r="FW67" s="5">
        <f t="shared" si="896"/>
        <v>0</v>
      </c>
      <c r="FX67" s="5">
        <f t="shared" si="896"/>
        <v>0</v>
      </c>
      <c r="FY67" s="5">
        <f t="shared" si="896"/>
        <v>0</v>
      </c>
      <c r="FZ67" s="5">
        <f t="shared" si="896"/>
        <v>0</v>
      </c>
      <c r="GA67" s="5">
        <f t="shared" si="896"/>
        <v>0</v>
      </c>
      <c r="GB67" s="5">
        <f t="shared" si="896"/>
        <v>0</v>
      </c>
      <c r="GC67" s="5">
        <f t="shared" si="896"/>
        <v>0</v>
      </c>
      <c r="GD67" s="5">
        <f t="shared" si="896"/>
        <v>0</v>
      </c>
      <c r="GE67" s="5">
        <f t="shared" si="896"/>
        <v>0</v>
      </c>
      <c r="GF67" s="5">
        <f t="shared" si="896"/>
        <v>0</v>
      </c>
      <c r="GG67" s="5">
        <f t="shared" si="896"/>
        <v>0</v>
      </c>
      <c r="GH67" s="5">
        <f t="shared" si="896"/>
        <v>0</v>
      </c>
      <c r="GI67" s="5">
        <f t="shared" si="896"/>
        <v>0</v>
      </c>
      <c r="GJ67" s="5">
        <f t="shared" si="896"/>
        <v>0</v>
      </c>
      <c r="GK67" s="5">
        <f t="shared" si="896"/>
        <v>0</v>
      </c>
      <c r="GL67" s="596">
        <f t="shared" si="896"/>
        <v>0</v>
      </c>
      <c r="GM67" s="596">
        <f t="shared" ref="GM67:GN67" si="898">GM68+GM69+GM70</f>
        <v>0</v>
      </c>
      <c r="GN67" s="596">
        <f t="shared" si="898"/>
        <v>0</v>
      </c>
      <c r="GO67" s="5">
        <f t="shared" ref="GO67:HA67" si="899">GO68+GO69+GO70</f>
        <v>0</v>
      </c>
      <c r="GP67" s="5">
        <f t="shared" si="899"/>
        <v>0</v>
      </c>
      <c r="GQ67" s="5">
        <f t="shared" si="899"/>
        <v>0</v>
      </c>
      <c r="GR67" s="5">
        <f t="shared" si="899"/>
        <v>0</v>
      </c>
      <c r="GS67" s="5">
        <f t="shared" si="899"/>
        <v>0</v>
      </c>
      <c r="GT67" s="5">
        <f t="shared" si="899"/>
        <v>0</v>
      </c>
      <c r="GU67" s="5">
        <f t="shared" si="899"/>
        <v>0</v>
      </c>
      <c r="GV67" s="5">
        <f t="shared" si="899"/>
        <v>0</v>
      </c>
      <c r="GW67" s="5">
        <f t="shared" si="899"/>
        <v>0</v>
      </c>
      <c r="GX67" s="5">
        <f t="shared" si="899"/>
        <v>0</v>
      </c>
      <c r="GY67" s="5">
        <f t="shared" ref="GY67" si="900">GY68+GY69+GY70</f>
        <v>0</v>
      </c>
      <c r="GZ67" s="5">
        <f t="shared" ref="GZ67" si="901">GZ68+GZ69+GZ70</f>
        <v>0</v>
      </c>
      <c r="HA67" s="596">
        <f t="shared" si="899"/>
        <v>0</v>
      </c>
      <c r="HB67" s="596">
        <f t="shared" ref="HB67" si="902">HB68+HB69+HB70</f>
        <v>0</v>
      </c>
      <c r="HC67" s="635">
        <f t="shared" ref="HC67" si="903">HC68+HC69+HC70</f>
        <v>0</v>
      </c>
    </row>
    <row r="68" spans="1:211" x14ac:dyDescent="0.2">
      <c r="A68" s="122" t="s">
        <v>435</v>
      </c>
      <c r="B68" s="6"/>
      <c r="C68" s="6"/>
      <c r="D68" s="6"/>
      <c r="E68" s="6"/>
      <c r="F68" s="6"/>
      <c r="G68" s="6"/>
      <c r="H68" s="6"/>
      <c r="I68" s="6"/>
      <c r="J68" s="6"/>
      <c r="K68" s="6"/>
      <c r="L68" s="6"/>
      <c r="M68" s="6"/>
      <c r="N68" s="6"/>
      <c r="O68" s="6"/>
      <c r="P68" s="6"/>
      <c r="Q68" s="6"/>
      <c r="R68" s="6"/>
      <c r="S68" s="6"/>
      <c r="T68" s="6"/>
      <c r="U68" s="6"/>
      <c r="V68" s="6"/>
      <c r="W68" s="6"/>
      <c r="X68" s="6"/>
      <c r="Y68" s="6"/>
      <c r="Z68" s="6">
        <f>SUM([1]Önkormányzat!$AW$394)</f>
        <v>0</v>
      </c>
      <c r="AA68" s="6"/>
      <c r="AB68" s="6">
        <f t="shared" ref="AB68:AB70" si="904">SUM(Z68:AA68)</f>
        <v>0</v>
      </c>
      <c r="AC68" s="6"/>
      <c r="AD68" s="6"/>
      <c r="AE68" s="6">
        <f t="shared" ref="AE68:AE70" si="905">SUM(AC68:AD68)</f>
        <v>0</v>
      </c>
      <c r="AF68" s="6"/>
      <c r="AG68" s="6"/>
      <c r="AH68" s="6">
        <f t="shared" ref="AH68:AH70" si="906">SUM(AF68:AG68)</f>
        <v>0</v>
      </c>
      <c r="AI68" s="6"/>
      <c r="AJ68" s="6"/>
      <c r="AK68" s="6">
        <f t="shared" ref="AK68:AK70" si="907">SUM(AI68:AJ68)</f>
        <v>0</v>
      </c>
      <c r="AL68" s="6"/>
      <c r="AM68" s="6"/>
      <c r="AN68" s="6">
        <f t="shared" ref="AN68:AN70" si="908">SUM(AL68:AM68)</f>
        <v>0</v>
      </c>
      <c r="AO68" s="6"/>
      <c r="AP68" s="6"/>
      <c r="AQ68" s="6">
        <f t="shared" ref="AQ68:AQ70" si="909">SUM(AO68:AP68)</f>
        <v>0</v>
      </c>
      <c r="AR68" s="6"/>
      <c r="AS68" s="6"/>
      <c r="AT68" s="6">
        <f t="shared" ref="AT68:AT70" si="910">SUM(AR68:AS68)</f>
        <v>0</v>
      </c>
      <c r="AU68" s="6"/>
      <c r="AV68" s="6"/>
      <c r="AW68" s="6">
        <f t="shared" ref="AW68:AW70" si="911">SUM(AU68:AV68)</f>
        <v>0</v>
      </c>
      <c r="AX68" s="6"/>
      <c r="AY68" s="6"/>
      <c r="AZ68" s="6">
        <f t="shared" ref="AZ68:AZ70" si="912">SUM(AX68:AY68)</f>
        <v>0</v>
      </c>
      <c r="BA68" s="6"/>
      <c r="BB68" s="6"/>
      <c r="BC68" s="6">
        <f t="shared" ref="BC68:BC70" si="913">SUM(BA68:BB68)</f>
        <v>0</v>
      </c>
      <c r="BD68" s="6"/>
      <c r="BE68" s="6"/>
      <c r="BF68" s="6">
        <f t="shared" ref="BF68:BF70" si="914">SUM(BD68:BE68)</f>
        <v>0</v>
      </c>
      <c r="BG68" s="6"/>
      <c r="BH68" s="6"/>
      <c r="BI68" s="6">
        <f t="shared" ref="BI68:BI70" si="915">SUM(BG68:BH68)</f>
        <v>0</v>
      </c>
      <c r="BJ68" s="6"/>
      <c r="BK68" s="6"/>
      <c r="BL68" s="6">
        <f t="shared" ref="BL68:BL70" si="916">SUM(BJ68:BK68)</f>
        <v>0</v>
      </c>
      <c r="BM68" s="6"/>
      <c r="BN68" s="6"/>
      <c r="BO68" s="6">
        <f t="shared" ref="BO68:BO70" si="917">SUM(BM68:BN68)</f>
        <v>0</v>
      </c>
      <c r="BP68" s="6"/>
      <c r="BQ68" s="6"/>
      <c r="BR68" s="6">
        <f t="shared" ref="BR68:BR70" si="918">SUM(BP68:BQ68)</f>
        <v>0</v>
      </c>
      <c r="BS68" s="6"/>
      <c r="BT68" s="6"/>
      <c r="BU68" s="6">
        <f t="shared" ref="BU68:BU70" si="919">SUM(BS68:BT68)</f>
        <v>0</v>
      </c>
      <c r="BV68" s="6"/>
      <c r="BW68" s="6"/>
      <c r="BX68" s="6">
        <f t="shared" ref="BX68:BX70" si="920">SUM(BV68:BW68)</f>
        <v>0</v>
      </c>
      <c r="BY68" s="6"/>
      <c r="BZ68" s="6"/>
      <c r="CA68" s="6">
        <f t="shared" ref="CA68:CA70" si="921">SUM(BY68:BZ68)</f>
        <v>0</v>
      </c>
      <c r="CB68" s="6"/>
      <c r="CC68" s="6"/>
      <c r="CD68" s="6">
        <f t="shared" ref="CD68:CD70" si="922">SUM(CB68:CC68)</f>
        <v>0</v>
      </c>
      <c r="CE68" s="6"/>
      <c r="CF68" s="6"/>
      <c r="CG68" s="6">
        <f t="shared" ref="CG68:CG70" si="923">SUM(CE68:CF68)</f>
        <v>0</v>
      </c>
      <c r="CH68" s="6"/>
      <c r="CI68" s="6"/>
      <c r="CJ68" s="6">
        <f t="shared" ref="CJ68:CJ70" si="924">SUM(CH68:CI68)</f>
        <v>0</v>
      </c>
      <c r="CK68" s="6"/>
      <c r="CL68" s="6"/>
      <c r="CM68" s="6">
        <f t="shared" ref="CM68:CM70" si="925">SUM(CK68:CL68)</f>
        <v>0</v>
      </c>
      <c r="CN68" s="6"/>
      <c r="CO68" s="6"/>
      <c r="CP68" s="6">
        <f t="shared" ref="CP68:CP70" si="926">SUM(CN68:CO68)</f>
        <v>0</v>
      </c>
      <c r="CQ68" s="6"/>
      <c r="CR68" s="6"/>
      <c r="CS68" s="6">
        <f t="shared" ref="CS68:CS70" si="927">SUM(CQ68:CR68)</f>
        <v>0</v>
      </c>
      <c r="CT68" s="6"/>
      <c r="CU68" s="6"/>
      <c r="CV68" s="6">
        <f t="shared" ref="CV68:CV70" si="928">SUM(CT68:CU68)</f>
        <v>0</v>
      </c>
      <c r="CW68" s="6"/>
      <c r="CX68" s="6"/>
      <c r="CY68" s="6">
        <f t="shared" ref="CY68:CY70" si="929">SUM(CW68:CX68)</f>
        <v>0</v>
      </c>
      <c r="CZ68" s="6"/>
      <c r="DA68" s="6"/>
      <c r="DB68" s="6">
        <f t="shared" ref="DB68:DB70" si="930">SUM(CZ68:DA68)</f>
        <v>0</v>
      </c>
      <c r="DC68" s="6"/>
      <c r="DD68" s="6"/>
      <c r="DE68" s="6">
        <f t="shared" ref="DE68:DE70" si="931">SUM(DC68:DD68)</f>
        <v>0</v>
      </c>
      <c r="DF68" s="6"/>
      <c r="DG68" s="6"/>
      <c r="DH68" s="6">
        <f t="shared" ref="DH68:DH70" si="932">SUM(DF68:DG68)</f>
        <v>0</v>
      </c>
      <c r="DI68" s="6"/>
      <c r="DJ68" s="6"/>
      <c r="DK68" s="6">
        <f t="shared" ref="DK68:DK70" si="933">SUM(DI68:DJ68)</f>
        <v>0</v>
      </c>
      <c r="DL68" s="6"/>
      <c r="DM68" s="6"/>
      <c r="DN68" s="6">
        <f t="shared" ref="DN68:DN70" si="934">SUM(DL68:DM68)</f>
        <v>0</v>
      </c>
      <c r="DO68" s="6"/>
      <c r="DP68" s="6"/>
      <c r="DQ68" s="6">
        <f t="shared" ref="DQ68:DQ70" si="935">SUM(DO68:DP68)</f>
        <v>0</v>
      </c>
      <c r="DR68" s="595">
        <f t="shared" ref="DR68:DR70" si="936">SUM(B68+E68+H68+K68+N68+Q68+T68+W68+Z68+AC68+AF68+AI68+AL68+AO68+AR68+AU68+AX68+BA68+BD68+BG68+BJ68+BM68+BP68+BS68+BV68+BY68+CB68+CE68+CH68+CK68+CN68+CQ68+CT68+CW68+CZ68+DC68+DF68+DI68+DL68+DO68)</f>
        <v>0</v>
      </c>
      <c r="DS68" s="595">
        <f t="shared" ref="DS68:DS70" si="937">SUM(C68+F68+I68+L68+O68+R68+U68+X68+AA68+AD68+AG68+AJ68+AM68+AP68+AS68+AV68+AY68+BB68+BE68+BH68+BK68+BN68+BQ68+BT68+BW68+BZ68+CC68+CF68+CI68+CL68+CO68+CR68+CU68+CX68+DA68+DD68+DG68+DJ68+DM68+DP68)</f>
        <v>0</v>
      </c>
      <c r="DT68" s="595">
        <f t="shared" ref="DT68:DT70" si="938">SUM(D68+G68+J68+M68+P68+S68+V68+Y68+AB68+AE68+AH68+AK68+AN68+AQ68+AT68+AW68+AZ68+BC68+BF68+BI68+BL68+BO68+BR68+BU68+BX68+CA68+CD68+CG68+CJ68+CM68+CP68+CS68+CV68+CY68+DB68+DE68+DH68+DK68+DN68+DQ68)</f>
        <v>0</v>
      </c>
      <c r="DU68" s="6">
        <f>SUM([1]Hivatal!$E$343)</f>
        <v>0</v>
      </c>
      <c r="DV68" s="6"/>
      <c r="DW68" s="6">
        <f t="shared" ref="DW68:DW70" si="939">SUM(DU68:DV68)</f>
        <v>0</v>
      </c>
      <c r="DX68" s="6">
        <f>SUM([1]Hivatal!$J$343)</f>
        <v>0</v>
      </c>
      <c r="DY68" s="6"/>
      <c r="DZ68" s="6">
        <f t="shared" ref="DZ68:DZ70" si="940">SUM(DX68:DY68)</f>
        <v>0</v>
      </c>
      <c r="EA68" s="6">
        <f>SUM([1]Hivatal!$O$343)</f>
        <v>0</v>
      </c>
      <c r="EB68" s="6"/>
      <c r="EC68" s="6">
        <f t="shared" ref="EC68:EC70" si="941">SUM(EA68:EB68)</f>
        <v>0</v>
      </c>
      <c r="ED68" s="6">
        <f>SUM([1]Hivatal!$X$343)</f>
        <v>0</v>
      </c>
      <c r="EE68" s="6"/>
      <c r="EF68" s="6">
        <f t="shared" ref="EF68:EF70" si="942">SUM(ED68:EE68)</f>
        <v>0</v>
      </c>
      <c r="EG68" s="6">
        <f>SUM([1]Hivatal!$AB$343)</f>
        <v>0</v>
      </c>
      <c r="EH68" s="6"/>
      <c r="EI68" s="6">
        <f t="shared" ref="EI68:EI70" si="943">SUM(EG68:EH68)</f>
        <v>0</v>
      </c>
      <c r="EJ68" s="6"/>
      <c r="EK68" s="6"/>
      <c r="EL68" s="6">
        <f t="shared" ref="EL68:EL70" si="944">SUM(EJ68:EK68)</f>
        <v>0</v>
      </c>
      <c r="EM68" s="6"/>
      <c r="EN68" s="6"/>
      <c r="EO68" s="6">
        <f t="shared" ref="EO68:EO70" si="945">SUM(EM68:EN68)</f>
        <v>0</v>
      </c>
      <c r="EP68" s="6">
        <f>SUM([1]Hivatal!$AT$343)</f>
        <v>0</v>
      </c>
      <c r="EQ68" s="6"/>
      <c r="ER68" s="6">
        <f t="shared" ref="ER68:ER70" si="946">SUM(EP68:EQ68)</f>
        <v>0</v>
      </c>
      <c r="ES68" s="6"/>
      <c r="ET68" s="6"/>
      <c r="EU68" s="6">
        <f t="shared" ref="EU68:EU70" si="947">SUM(ES68:ET68)</f>
        <v>0</v>
      </c>
      <c r="EV68" s="595">
        <f t="shared" ref="EV68:EV70" si="948">SUM(DU68+DX68+EA68+ED68+EG68+EJ68+EM68+EP68+ES68)</f>
        <v>0</v>
      </c>
      <c r="EW68" s="595">
        <f t="shared" ref="EW68:EW70" si="949">SUM(DV68+DY68+EB68+EE68+EH68+EK68+EN68+EQ68+ET68)</f>
        <v>0</v>
      </c>
      <c r="EX68" s="595">
        <f t="shared" ref="EX68:EX70" si="950">SUM(DW68+DZ68+EC68+EF68+EI68+EL68+EO68+ER68+EU68)</f>
        <v>0</v>
      </c>
      <c r="EY68" s="6"/>
      <c r="EZ68" s="6"/>
      <c r="FA68" s="6">
        <f t="shared" ref="FA68:FA70" si="951">SUM(EY68:EZ68)</f>
        <v>0</v>
      </c>
      <c r="FB68" s="6"/>
      <c r="FC68" s="6"/>
      <c r="FD68" s="6">
        <f t="shared" ref="FD68:FD70" si="952">SUM(FB68:FC68)</f>
        <v>0</v>
      </c>
      <c r="FE68" s="6"/>
      <c r="FF68" s="6"/>
      <c r="FG68" s="6">
        <f t="shared" ref="FG68:FG70" si="953">SUM(FE68:FF68)</f>
        <v>0</v>
      </c>
      <c r="FH68" s="6"/>
      <c r="FI68" s="6"/>
      <c r="FJ68" s="6">
        <f t="shared" ref="FJ68:FJ70" si="954">SUM(FH68:FI68)</f>
        <v>0</v>
      </c>
      <c r="FK68" s="6"/>
      <c r="FL68" s="6"/>
      <c r="FM68" s="6">
        <f t="shared" ref="FM68:FM70" si="955">SUM(FK68:FL68)</f>
        <v>0</v>
      </c>
      <c r="FN68" s="6"/>
      <c r="FO68" s="6"/>
      <c r="FP68" s="6">
        <f t="shared" ref="FP68:FP70" si="956">SUM(FN68:FO68)</f>
        <v>0</v>
      </c>
      <c r="FQ68" s="6"/>
      <c r="FR68" s="6"/>
      <c r="FS68" s="6">
        <f t="shared" ref="FS68:FS70" si="957">SUM(FQ68:FR68)</f>
        <v>0</v>
      </c>
      <c r="FT68" s="6"/>
      <c r="FU68" s="6"/>
      <c r="FV68" s="6">
        <f t="shared" ref="FV68:FV70" si="958">SUM(FT68:FU68)</f>
        <v>0</v>
      </c>
      <c r="FW68" s="6"/>
      <c r="FX68" s="6"/>
      <c r="FY68" s="6">
        <f t="shared" ref="FY68:FY70" si="959">SUM(FW68:FX68)</f>
        <v>0</v>
      </c>
      <c r="FZ68" s="6"/>
      <c r="GA68" s="6"/>
      <c r="GB68" s="6">
        <f t="shared" ref="GB68:GB70" si="960">SUM(FZ68:GA68)</f>
        <v>0</v>
      </c>
      <c r="GC68" s="6"/>
      <c r="GD68" s="6"/>
      <c r="GE68" s="6">
        <f t="shared" ref="GE68:GE70" si="961">SUM(GC68:GD68)</f>
        <v>0</v>
      </c>
      <c r="GF68" s="6"/>
      <c r="GG68" s="6"/>
      <c r="GH68" s="6">
        <f t="shared" ref="GH68:GH70" si="962">SUM(GF68:GG68)</f>
        <v>0</v>
      </c>
      <c r="GI68" s="6"/>
      <c r="GJ68" s="6"/>
      <c r="GK68" s="6">
        <f t="shared" ref="GK68:GK70" si="963">SUM(GI68:GJ68)</f>
        <v>0</v>
      </c>
      <c r="GL68" s="595">
        <f t="shared" ref="GL68:GL70" si="964">SUM(EY68+FB68+FE68+FH68+FK68+FN68+FQ68+FT68+FW68+FZ68+GC68+GF68+GI68)</f>
        <v>0</v>
      </c>
      <c r="GM68" s="595">
        <f t="shared" ref="GM68:GM70" si="965">SUM(EZ68+FC68+FF68+FI68+FL68+FO68+FR68+FU68+FX68+GA68+GD68+GG68+GJ68)</f>
        <v>0</v>
      </c>
      <c r="GN68" s="595">
        <f t="shared" ref="GN68:GN70" si="966">SUM(FA68+FD68+FG68+FJ68+FM68+FP68+FS68+FV68+FY68+GB68+GE68+GH68+GK68)</f>
        <v>0</v>
      </c>
      <c r="GO68" s="7"/>
      <c r="GP68" s="7"/>
      <c r="GQ68" s="6">
        <f t="shared" ref="GQ68:GQ70" si="967">SUM(GO68:GP68)</f>
        <v>0</v>
      </c>
      <c r="GR68" s="7"/>
      <c r="GS68" s="7"/>
      <c r="GT68" s="6">
        <f t="shared" ref="GT68:GT70" si="968">SUM(GR68:GS68)</f>
        <v>0</v>
      </c>
      <c r="GU68" s="7"/>
      <c r="GV68" s="7"/>
      <c r="GW68" s="6">
        <f t="shared" ref="GW68:GW70" si="969">SUM(GU68:GV68)</f>
        <v>0</v>
      </c>
      <c r="GX68" s="10">
        <f>GL68+GO68+GR68+GU68</f>
        <v>0</v>
      </c>
      <c r="GY68" s="10">
        <f t="shared" ref="GY68:GZ68" si="970">GM68+GP68+GS68+GV68</f>
        <v>0</v>
      </c>
      <c r="GZ68" s="10">
        <f t="shared" si="970"/>
        <v>0</v>
      </c>
      <c r="HA68" s="596">
        <f>DR68+EV68+GX68</f>
        <v>0</v>
      </c>
      <c r="HB68" s="596">
        <f t="shared" ref="HB68:HC68" si="971">DS68+EW68+GY68</f>
        <v>0</v>
      </c>
      <c r="HC68" s="635">
        <f t="shared" si="971"/>
        <v>0</v>
      </c>
    </row>
    <row r="69" spans="1:211" x14ac:dyDescent="0.2">
      <c r="A69" s="522" t="s">
        <v>905</v>
      </c>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6">
        <f t="shared" si="904"/>
        <v>0</v>
      </c>
      <c r="AC69" s="523"/>
      <c r="AD69" s="523"/>
      <c r="AE69" s="6">
        <f t="shared" si="905"/>
        <v>0</v>
      </c>
      <c r="AF69" s="523"/>
      <c r="AG69" s="523"/>
      <c r="AH69" s="6">
        <f t="shared" si="906"/>
        <v>0</v>
      </c>
      <c r="AI69" s="523"/>
      <c r="AJ69" s="523"/>
      <c r="AK69" s="6">
        <f t="shared" si="907"/>
        <v>0</v>
      </c>
      <c r="AL69" s="523"/>
      <c r="AM69" s="523"/>
      <c r="AN69" s="6">
        <f t="shared" si="908"/>
        <v>0</v>
      </c>
      <c r="AO69" s="523"/>
      <c r="AP69" s="523"/>
      <c r="AQ69" s="6">
        <f t="shared" si="909"/>
        <v>0</v>
      </c>
      <c r="AR69" s="523"/>
      <c r="AS69" s="523"/>
      <c r="AT69" s="6">
        <f t="shared" si="910"/>
        <v>0</v>
      </c>
      <c r="AU69" s="523"/>
      <c r="AV69" s="523"/>
      <c r="AW69" s="6">
        <f t="shared" si="911"/>
        <v>0</v>
      </c>
      <c r="AX69" s="523"/>
      <c r="AY69" s="523"/>
      <c r="AZ69" s="6">
        <f t="shared" si="912"/>
        <v>0</v>
      </c>
      <c r="BA69" s="523"/>
      <c r="BB69" s="523"/>
      <c r="BC69" s="6">
        <f t="shared" si="913"/>
        <v>0</v>
      </c>
      <c r="BD69" s="523"/>
      <c r="BE69" s="523"/>
      <c r="BF69" s="6">
        <f t="shared" si="914"/>
        <v>0</v>
      </c>
      <c r="BG69" s="523"/>
      <c r="BH69" s="523"/>
      <c r="BI69" s="6">
        <f t="shared" si="915"/>
        <v>0</v>
      </c>
      <c r="BJ69" s="523"/>
      <c r="BK69" s="523"/>
      <c r="BL69" s="6">
        <f t="shared" si="916"/>
        <v>0</v>
      </c>
      <c r="BM69" s="523"/>
      <c r="BN69" s="523"/>
      <c r="BO69" s="6">
        <f t="shared" si="917"/>
        <v>0</v>
      </c>
      <c r="BP69" s="523"/>
      <c r="BQ69" s="523"/>
      <c r="BR69" s="6">
        <f t="shared" si="918"/>
        <v>0</v>
      </c>
      <c r="BS69" s="523"/>
      <c r="BT69" s="523"/>
      <c r="BU69" s="6">
        <f t="shared" si="919"/>
        <v>0</v>
      </c>
      <c r="BV69" s="523"/>
      <c r="BW69" s="523"/>
      <c r="BX69" s="6">
        <f t="shared" si="920"/>
        <v>0</v>
      </c>
      <c r="BY69" s="523"/>
      <c r="BZ69" s="523"/>
      <c r="CA69" s="6">
        <f t="shared" si="921"/>
        <v>0</v>
      </c>
      <c r="CB69" s="523"/>
      <c r="CC69" s="523"/>
      <c r="CD69" s="6">
        <f t="shared" si="922"/>
        <v>0</v>
      </c>
      <c r="CE69" s="523"/>
      <c r="CF69" s="523"/>
      <c r="CG69" s="6">
        <f t="shared" si="923"/>
        <v>0</v>
      </c>
      <c r="CH69" s="523"/>
      <c r="CI69" s="523"/>
      <c r="CJ69" s="6">
        <f t="shared" si="924"/>
        <v>0</v>
      </c>
      <c r="CK69" s="523"/>
      <c r="CL69" s="523"/>
      <c r="CM69" s="6">
        <f t="shared" si="925"/>
        <v>0</v>
      </c>
      <c r="CN69" s="523"/>
      <c r="CO69" s="523"/>
      <c r="CP69" s="6">
        <f t="shared" si="926"/>
        <v>0</v>
      </c>
      <c r="CQ69" s="523"/>
      <c r="CR69" s="523"/>
      <c r="CS69" s="6">
        <f t="shared" si="927"/>
        <v>0</v>
      </c>
      <c r="CT69" s="523"/>
      <c r="CU69" s="523"/>
      <c r="CV69" s="6">
        <f t="shared" si="928"/>
        <v>0</v>
      </c>
      <c r="CW69" s="523"/>
      <c r="CX69" s="523"/>
      <c r="CY69" s="6">
        <f t="shared" si="929"/>
        <v>0</v>
      </c>
      <c r="CZ69" s="523"/>
      <c r="DA69" s="523"/>
      <c r="DB69" s="6">
        <f t="shared" si="930"/>
        <v>0</v>
      </c>
      <c r="DC69" s="523"/>
      <c r="DD69" s="523"/>
      <c r="DE69" s="6">
        <f t="shared" si="931"/>
        <v>0</v>
      </c>
      <c r="DF69" s="523"/>
      <c r="DG69" s="523"/>
      <c r="DH69" s="6">
        <f t="shared" si="932"/>
        <v>0</v>
      </c>
      <c r="DI69" s="523"/>
      <c r="DJ69" s="523"/>
      <c r="DK69" s="6">
        <f t="shared" si="933"/>
        <v>0</v>
      </c>
      <c r="DL69" s="523"/>
      <c r="DM69" s="523"/>
      <c r="DN69" s="6">
        <f t="shared" si="934"/>
        <v>0</v>
      </c>
      <c r="DO69" s="523"/>
      <c r="DP69" s="523"/>
      <c r="DQ69" s="6">
        <f t="shared" si="935"/>
        <v>0</v>
      </c>
      <c r="DR69" s="595">
        <f t="shared" si="936"/>
        <v>0</v>
      </c>
      <c r="DS69" s="595">
        <f t="shared" si="937"/>
        <v>0</v>
      </c>
      <c r="DT69" s="595">
        <f t="shared" si="938"/>
        <v>0</v>
      </c>
      <c r="DU69" s="523"/>
      <c r="DV69" s="523"/>
      <c r="DW69" s="6">
        <f t="shared" si="939"/>
        <v>0</v>
      </c>
      <c r="DX69" s="523"/>
      <c r="DY69" s="523"/>
      <c r="DZ69" s="6">
        <f t="shared" si="940"/>
        <v>0</v>
      </c>
      <c r="EA69" s="523"/>
      <c r="EB69" s="523"/>
      <c r="EC69" s="6">
        <f t="shared" si="941"/>
        <v>0</v>
      </c>
      <c r="ED69" s="523"/>
      <c r="EE69" s="523"/>
      <c r="EF69" s="6">
        <f t="shared" si="942"/>
        <v>0</v>
      </c>
      <c r="EG69" s="523"/>
      <c r="EH69" s="523"/>
      <c r="EI69" s="6">
        <f t="shared" si="943"/>
        <v>0</v>
      </c>
      <c r="EJ69" s="523"/>
      <c r="EK69" s="523"/>
      <c r="EL69" s="6">
        <f t="shared" si="944"/>
        <v>0</v>
      </c>
      <c r="EM69" s="523"/>
      <c r="EN69" s="523"/>
      <c r="EO69" s="6">
        <f t="shared" si="945"/>
        <v>0</v>
      </c>
      <c r="EP69" s="523"/>
      <c r="EQ69" s="523"/>
      <c r="ER69" s="6">
        <f t="shared" si="946"/>
        <v>0</v>
      </c>
      <c r="ES69" s="523"/>
      <c r="ET69" s="523"/>
      <c r="EU69" s="6">
        <f t="shared" si="947"/>
        <v>0</v>
      </c>
      <c r="EV69" s="595">
        <f t="shared" si="948"/>
        <v>0</v>
      </c>
      <c r="EW69" s="595">
        <f t="shared" si="949"/>
        <v>0</v>
      </c>
      <c r="EX69" s="595">
        <f t="shared" si="950"/>
        <v>0</v>
      </c>
      <c r="EY69" s="523"/>
      <c r="EZ69" s="523"/>
      <c r="FA69" s="6">
        <f t="shared" si="951"/>
        <v>0</v>
      </c>
      <c r="FB69" s="523"/>
      <c r="FC69" s="523"/>
      <c r="FD69" s="6">
        <f t="shared" si="952"/>
        <v>0</v>
      </c>
      <c r="FE69" s="523"/>
      <c r="FF69" s="523"/>
      <c r="FG69" s="6">
        <f t="shared" si="953"/>
        <v>0</v>
      </c>
      <c r="FH69" s="523"/>
      <c r="FI69" s="523"/>
      <c r="FJ69" s="6">
        <f t="shared" si="954"/>
        <v>0</v>
      </c>
      <c r="FK69" s="523"/>
      <c r="FL69" s="523"/>
      <c r="FM69" s="6">
        <f t="shared" si="955"/>
        <v>0</v>
      </c>
      <c r="FN69" s="523"/>
      <c r="FO69" s="523"/>
      <c r="FP69" s="6">
        <f t="shared" si="956"/>
        <v>0</v>
      </c>
      <c r="FQ69" s="523"/>
      <c r="FR69" s="523"/>
      <c r="FS69" s="6">
        <f t="shared" si="957"/>
        <v>0</v>
      </c>
      <c r="FT69" s="523"/>
      <c r="FU69" s="523"/>
      <c r="FV69" s="6">
        <f t="shared" si="958"/>
        <v>0</v>
      </c>
      <c r="FW69" s="523"/>
      <c r="FX69" s="523"/>
      <c r="FY69" s="6">
        <f t="shared" si="959"/>
        <v>0</v>
      </c>
      <c r="FZ69" s="523"/>
      <c r="GA69" s="523"/>
      <c r="GB69" s="6">
        <f t="shared" si="960"/>
        <v>0</v>
      </c>
      <c r="GC69" s="523"/>
      <c r="GD69" s="523"/>
      <c r="GE69" s="6">
        <f t="shared" si="961"/>
        <v>0</v>
      </c>
      <c r="GF69" s="523"/>
      <c r="GG69" s="523"/>
      <c r="GH69" s="6">
        <f t="shared" si="962"/>
        <v>0</v>
      </c>
      <c r="GI69" s="523"/>
      <c r="GJ69" s="523"/>
      <c r="GK69" s="6">
        <f t="shared" si="963"/>
        <v>0</v>
      </c>
      <c r="GL69" s="595">
        <f t="shared" si="964"/>
        <v>0</v>
      </c>
      <c r="GM69" s="595">
        <f t="shared" si="965"/>
        <v>0</v>
      </c>
      <c r="GN69" s="595">
        <f t="shared" si="966"/>
        <v>0</v>
      </c>
      <c r="GO69" s="524"/>
      <c r="GP69" s="524"/>
      <c r="GQ69" s="6">
        <f t="shared" si="967"/>
        <v>0</v>
      </c>
      <c r="GR69" s="524"/>
      <c r="GS69" s="524"/>
      <c r="GT69" s="6">
        <f t="shared" si="968"/>
        <v>0</v>
      </c>
      <c r="GU69" s="524"/>
      <c r="GV69" s="524"/>
      <c r="GW69" s="6">
        <f t="shared" si="969"/>
        <v>0</v>
      </c>
      <c r="GX69" s="525"/>
      <c r="GY69" s="525"/>
      <c r="GZ69" s="525"/>
      <c r="HA69" s="596"/>
      <c r="HB69" s="596"/>
      <c r="HC69" s="635"/>
    </row>
    <row r="70" spans="1:211" ht="13.5" thickBot="1" x14ac:dyDescent="0.25">
      <c r="A70" s="124" t="s">
        <v>906</v>
      </c>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f>SUM([1]Önkormányzat!$AW$398+[1]Önkormányzat!$AW$402)</f>
        <v>0</v>
      </c>
      <c r="AA70" s="125"/>
      <c r="AB70" s="125">
        <f t="shared" si="904"/>
        <v>0</v>
      </c>
      <c r="AC70" s="125"/>
      <c r="AD70" s="125"/>
      <c r="AE70" s="125">
        <f t="shared" si="905"/>
        <v>0</v>
      </c>
      <c r="AF70" s="125"/>
      <c r="AG70" s="125"/>
      <c r="AH70" s="125">
        <f t="shared" si="906"/>
        <v>0</v>
      </c>
      <c r="AI70" s="125"/>
      <c r="AJ70" s="125"/>
      <c r="AK70" s="125">
        <f t="shared" si="907"/>
        <v>0</v>
      </c>
      <c r="AL70" s="125"/>
      <c r="AM70" s="125"/>
      <c r="AN70" s="125">
        <f t="shared" si="908"/>
        <v>0</v>
      </c>
      <c r="AO70" s="125"/>
      <c r="AP70" s="125"/>
      <c r="AQ70" s="125">
        <f t="shared" si="909"/>
        <v>0</v>
      </c>
      <c r="AR70" s="125"/>
      <c r="AS70" s="125"/>
      <c r="AT70" s="125">
        <f t="shared" si="910"/>
        <v>0</v>
      </c>
      <c r="AU70" s="125"/>
      <c r="AV70" s="125"/>
      <c r="AW70" s="125">
        <f t="shared" si="911"/>
        <v>0</v>
      </c>
      <c r="AX70" s="125"/>
      <c r="AY70" s="125"/>
      <c r="AZ70" s="125">
        <f t="shared" si="912"/>
        <v>0</v>
      </c>
      <c r="BA70" s="125"/>
      <c r="BB70" s="125"/>
      <c r="BC70" s="125">
        <f t="shared" si="913"/>
        <v>0</v>
      </c>
      <c r="BD70" s="125"/>
      <c r="BE70" s="125"/>
      <c r="BF70" s="125">
        <f t="shared" si="914"/>
        <v>0</v>
      </c>
      <c r="BG70" s="125"/>
      <c r="BH70" s="125"/>
      <c r="BI70" s="125">
        <f t="shared" si="915"/>
        <v>0</v>
      </c>
      <c r="BJ70" s="125"/>
      <c r="BK70" s="125"/>
      <c r="BL70" s="125">
        <f t="shared" si="916"/>
        <v>0</v>
      </c>
      <c r="BM70" s="125"/>
      <c r="BN70" s="125"/>
      <c r="BO70" s="125">
        <f t="shared" si="917"/>
        <v>0</v>
      </c>
      <c r="BP70" s="125"/>
      <c r="BQ70" s="125"/>
      <c r="BR70" s="125">
        <f t="shared" si="918"/>
        <v>0</v>
      </c>
      <c r="BS70" s="125"/>
      <c r="BT70" s="125"/>
      <c r="BU70" s="125">
        <f t="shared" si="919"/>
        <v>0</v>
      </c>
      <c r="BV70" s="125"/>
      <c r="BW70" s="125"/>
      <c r="BX70" s="125">
        <f t="shared" si="920"/>
        <v>0</v>
      </c>
      <c r="BY70" s="125"/>
      <c r="BZ70" s="125"/>
      <c r="CA70" s="125">
        <f t="shared" si="921"/>
        <v>0</v>
      </c>
      <c r="CB70" s="125"/>
      <c r="CC70" s="125"/>
      <c r="CD70" s="125">
        <f t="shared" si="922"/>
        <v>0</v>
      </c>
      <c r="CE70" s="125"/>
      <c r="CF70" s="125"/>
      <c r="CG70" s="125">
        <f t="shared" si="923"/>
        <v>0</v>
      </c>
      <c r="CH70" s="125"/>
      <c r="CI70" s="125"/>
      <c r="CJ70" s="125">
        <f t="shared" si="924"/>
        <v>0</v>
      </c>
      <c r="CK70" s="125"/>
      <c r="CL70" s="125"/>
      <c r="CM70" s="125">
        <f t="shared" si="925"/>
        <v>0</v>
      </c>
      <c r="CN70" s="125"/>
      <c r="CO70" s="125"/>
      <c r="CP70" s="125">
        <f t="shared" si="926"/>
        <v>0</v>
      </c>
      <c r="CQ70" s="125"/>
      <c r="CR70" s="125"/>
      <c r="CS70" s="125">
        <f t="shared" si="927"/>
        <v>0</v>
      </c>
      <c r="CT70" s="125"/>
      <c r="CU70" s="125"/>
      <c r="CV70" s="125">
        <f t="shared" si="928"/>
        <v>0</v>
      </c>
      <c r="CW70" s="125"/>
      <c r="CX70" s="125"/>
      <c r="CY70" s="125">
        <f t="shared" si="929"/>
        <v>0</v>
      </c>
      <c r="CZ70" s="125"/>
      <c r="DA70" s="125"/>
      <c r="DB70" s="125">
        <f t="shared" si="930"/>
        <v>0</v>
      </c>
      <c r="DC70" s="125"/>
      <c r="DD70" s="125"/>
      <c r="DE70" s="125">
        <f t="shared" si="931"/>
        <v>0</v>
      </c>
      <c r="DF70" s="125"/>
      <c r="DG70" s="125"/>
      <c r="DH70" s="125">
        <f t="shared" si="932"/>
        <v>0</v>
      </c>
      <c r="DI70" s="125"/>
      <c r="DJ70" s="125"/>
      <c r="DK70" s="125">
        <f t="shared" si="933"/>
        <v>0</v>
      </c>
      <c r="DL70" s="125"/>
      <c r="DM70" s="125"/>
      <c r="DN70" s="125">
        <f t="shared" si="934"/>
        <v>0</v>
      </c>
      <c r="DO70" s="125"/>
      <c r="DP70" s="125"/>
      <c r="DQ70" s="125">
        <f t="shared" si="935"/>
        <v>0</v>
      </c>
      <c r="DR70" s="599">
        <f t="shared" si="936"/>
        <v>0</v>
      </c>
      <c r="DS70" s="599">
        <f t="shared" si="937"/>
        <v>0</v>
      </c>
      <c r="DT70" s="599">
        <f t="shared" si="938"/>
        <v>0</v>
      </c>
      <c r="DU70" s="125">
        <f>SUM([1]Hivatal!$E$347+[1]Hivatal!$E$351)</f>
        <v>0</v>
      </c>
      <c r="DV70" s="125"/>
      <c r="DW70" s="125">
        <f t="shared" si="939"/>
        <v>0</v>
      </c>
      <c r="DX70" s="125">
        <f>SUM([1]Hivatal!$J$347+[2]Hivatal!$J$351)</f>
        <v>0</v>
      </c>
      <c r="DY70" s="125"/>
      <c r="DZ70" s="125">
        <f t="shared" si="940"/>
        <v>0</v>
      </c>
      <c r="EA70" s="125">
        <f>SUM([1]Hivatal!$O$347+[1]Hivatal!$O$351)</f>
        <v>0</v>
      </c>
      <c r="EB70" s="125"/>
      <c r="EC70" s="125">
        <f t="shared" si="941"/>
        <v>0</v>
      </c>
      <c r="ED70" s="125">
        <f>SUM([1]Hivatal!$X$347+[1]Hivatal!$X$351)</f>
        <v>0</v>
      </c>
      <c r="EE70" s="125"/>
      <c r="EF70" s="125">
        <f t="shared" si="942"/>
        <v>0</v>
      </c>
      <c r="EG70" s="125">
        <f>SUM([1]Hivatal!$AB$347+[1]Hivatal!$AB$351)</f>
        <v>0</v>
      </c>
      <c r="EH70" s="125"/>
      <c r="EI70" s="125">
        <f t="shared" si="943"/>
        <v>0</v>
      </c>
      <c r="EJ70" s="125"/>
      <c r="EK70" s="125"/>
      <c r="EL70" s="125">
        <f t="shared" si="944"/>
        <v>0</v>
      </c>
      <c r="EM70" s="125"/>
      <c r="EN70" s="125"/>
      <c r="EO70" s="125">
        <f t="shared" si="945"/>
        <v>0</v>
      </c>
      <c r="EP70" s="125">
        <f>SUM([1]Hivatal!$AT$347+[1]Hivatal!$AT$351)</f>
        <v>0</v>
      </c>
      <c r="EQ70" s="125"/>
      <c r="ER70" s="125">
        <f t="shared" si="946"/>
        <v>0</v>
      </c>
      <c r="ES70" s="125"/>
      <c r="ET70" s="125"/>
      <c r="EU70" s="125">
        <f t="shared" si="947"/>
        <v>0</v>
      </c>
      <c r="EV70" s="599">
        <f t="shared" si="948"/>
        <v>0</v>
      </c>
      <c r="EW70" s="599">
        <f t="shared" si="949"/>
        <v>0</v>
      </c>
      <c r="EX70" s="599">
        <f t="shared" si="950"/>
        <v>0</v>
      </c>
      <c r="EY70" s="125"/>
      <c r="EZ70" s="125"/>
      <c r="FA70" s="125">
        <f t="shared" si="951"/>
        <v>0</v>
      </c>
      <c r="FB70" s="125"/>
      <c r="FC70" s="125"/>
      <c r="FD70" s="125">
        <f t="shared" si="952"/>
        <v>0</v>
      </c>
      <c r="FE70" s="125"/>
      <c r="FF70" s="125"/>
      <c r="FG70" s="125">
        <f t="shared" si="953"/>
        <v>0</v>
      </c>
      <c r="FH70" s="125"/>
      <c r="FI70" s="125"/>
      <c r="FJ70" s="125">
        <f t="shared" si="954"/>
        <v>0</v>
      </c>
      <c r="FK70" s="125"/>
      <c r="FL70" s="125"/>
      <c r="FM70" s="125">
        <f t="shared" si="955"/>
        <v>0</v>
      </c>
      <c r="FN70" s="125"/>
      <c r="FO70" s="125"/>
      <c r="FP70" s="125">
        <f t="shared" si="956"/>
        <v>0</v>
      </c>
      <c r="FQ70" s="125"/>
      <c r="FR70" s="125"/>
      <c r="FS70" s="125">
        <f t="shared" si="957"/>
        <v>0</v>
      </c>
      <c r="FT70" s="125"/>
      <c r="FU70" s="125"/>
      <c r="FV70" s="125">
        <f t="shared" si="958"/>
        <v>0</v>
      </c>
      <c r="FW70" s="125"/>
      <c r="FX70" s="125"/>
      <c r="FY70" s="125">
        <f t="shared" si="959"/>
        <v>0</v>
      </c>
      <c r="FZ70" s="125"/>
      <c r="GA70" s="125"/>
      <c r="GB70" s="125">
        <f t="shared" si="960"/>
        <v>0</v>
      </c>
      <c r="GC70" s="125"/>
      <c r="GD70" s="125"/>
      <c r="GE70" s="125">
        <f t="shared" si="961"/>
        <v>0</v>
      </c>
      <c r="GF70" s="125"/>
      <c r="GG70" s="125"/>
      <c r="GH70" s="125">
        <f t="shared" si="962"/>
        <v>0</v>
      </c>
      <c r="GI70" s="125"/>
      <c r="GJ70" s="125"/>
      <c r="GK70" s="125">
        <f t="shared" si="963"/>
        <v>0</v>
      </c>
      <c r="GL70" s="599">
        <f t="shared" si="964"/>
        <v>0</v>
      </c>
      <c r="GM70" s="599">
        <f t="shared" si="965"/>
        <v>0</v>
      </c>
      <c r="GN70" s="599">
        <f t="shared" si="966"/>
        <v>0</v>
      </c>
      <c r="GO70" s="126"/>
      <c r="GP70" s="126"/>
      <c r="GQ70" s="125">
        <f t="shared" si="967"/>
        <v>0</v>
      </c>
      <c r="GR70" s="126"/>
      <c r="GS70" s="126"/>
      <c r="GT70" s="125">
        <f t="shared" si="968"/>
        <v>0</v>
      </c>
      <c r="GU70" s="126"/>
      <c r="GV70" s="126"/>
      <c r="GW70" s="125">
        <f t="shared" si="969"/>
        <v>0</v>
      </c>
      <c r="GX70" s="127">
        <f>GL70+GO70+GR70+GU70</f>
        <v>0</v>
      </c>
      <c r="GY70" s="127">
        <f t="shared" ref="GY70:GZ70" si="972">GM70+GP70+GS70+GV70</f>
        <v>0</v>
      </c>
      <c r="GZ70" s="127">
        <f t="shared" si="972"/>
        <v>0</v>
      </c>
      <c r="HA70" s="639">
        <f>DR70+EV70+GX70</f>
        <v>0</v>
      </c>
      <c r="HB70" s="639">
        <f t="shared" ref="HB70:HC70" si="973">DS70+EW70+GY70</f>
        <v>0</v>
      </c>
      <c r="HC70" s="640">
        <f t="shared" si="973"/>
        <v>0</v>
      </c>
    </row>
    <row r="71" spans="1:211" x14ac:dyDescent="0.2">
      <c r="B71" s="19"/>
      <c r="C71" s="19"/>
      <c r="D71" s="19"/>
      <c r="DR71" s="600"/>
      <c r="DS71" s="600"/>
      <c r="DT71" s="600"/>
      <c r="EV71" s="600"/>
      <c r="EW71" s="600"/>
      <c r="EX71" s="600"/>
      <c r="GL71" s="600"/>
      <c r="GM71" s="600"/>
      <c r="GN71" s="600"/>
      <c r="HA71" s="600"/>
      <c r="HB71" s="641"/>
      <c r="HC71" s="641"/>
    </row>
    <row r="72" spans="1:211" x14ac:dyDescent="0.2">
      <c r="B72" s="19">
        <f t="shared" ref="B72:Y72" si="974">SUM(B6)</f>
        <v>0</v>
      </c>
      <c r="C72" s="19">
        <f t="shared" si="974"/>
        <v>0</v>
      </c>
      <c r="D72" s="19">
        <f t="shared" si="974"/>
        <v>0</v>
      </c>
      <c r="E72" s="19">
        <f t="shared" si="974"/>
        <v>0</v>
      </c>
      <c r="F72" s="19">
        <f t="shared" si="974"/>
        <v>0</v>
      </c>
      <c r="G72" s="19">
        <f t="shared" si="974"/>
        <v>0</v>
      </c>
      <c r="H72" s="19">
        <f t="shared" si="974"/>
        <v>0</v>
      </c>
      <c r="I72" s="19">
        <f t="shared" si="974"/>
        <v>0</v>
      </c>
      <c r="J72" s="19">
        <f t="shared" si="974"/>
        <v>0</v>
      </c>
      <c r="K72" s="19">
        <f t="shared" si="974"/>
        <v>0</v>
      </c>
      <c r="L72" s="19">
        <f t="shared" si="974"/>
        <v>0</v>
      </c>
      <c r="M72" s="19">
        <f t="shared" si="974"/>
        <v>0</v>
      </c>
      <c r="N72" s="19">
        <f t="shared" si="974"/>
        <v>0</v>
      </c>
      <c r="O72" s="19">
        <f t="shared" si="974"/>
        <v>0</v>
      </c>
      <c r="P72" s="19">
        <f t="shared" si="974"/>
        <v>0</v>
      </c>
      <c r="Q72" s="19">
        <f t="shared" si="974"/>
        <v>0</v>
      </c>
      <c r="R72" s="19">
        <f t="shared" si="974"/>
        <v>0</v>
      </c>
      <c r="S72" s="19">
        <f t="shared" si="974"/>
        <v>0</v>
      </c>
      <c r="T72" s="19">
        <f t="shared" si="974"/>
        <v>0</v>
      </c>
      <c r="U72" s="19">
        <f t="shared" si="974"/>
        <v>0</v>
      </c>
      <c r="V72" s="19">
        <f t="shared" si="974"/>
        <v>0</v>
      </c>
      <c r="W72" s="19">
        <f t="shared" si="974"/>
        <v>0</v>
      </c>
      <c r="X72" s="19">
        <f t="shared" si="974"/>
        <v>0</v>
      </c>
      <c r="Y72" s="19">
        <f t="shared" si="974"/>
        <v>0</v>
      </c>
      <c r="Z72" s="19">
        <f>SUM(Z6)</f>
        <v>307590</v>
      </c>
      <c r="AA72" s="19">
        <f t="shared" ref="AA72:CO72" si="975">SUM(AA6)</f>
        <v>-2099</v>
      </c>
      <c r="AB72" s="19">
        <f t="shared" si="975"/>
        <v>305491</v>
      </c>
      <c r="AC72" s="19">
        <f t="shared" si="975"/>
        <v>40176</v>
      </c>
      <c r="AD72" s="19">
        <f t="shared" si="975"/>
        <v>0</v>
      </c>
      <c r="AE72" s="19">
        <f t="shared" si="975"/>
        <v>40176</v>
      </c>
      <c r="AF72" s="19">
        <f t="shared" si="975"/>
        <v>0</v>
      </c>
      <c r="AG72" s="19">
        <f t="shared" si="975"/>
        <v>0</v>
      </c>
      <c r="AH72" s="19">
        <f t="shared" si="975"/>
        <v>0</v>
      </c>
      <c r="AI72" s="19">
        <f t="shared" si="975"/>
        <v>0</v>
      </c>
      <c r="AJ72" s="19">
        <f t="shared" si="975"/>
        <v>0</v>
      </c>
      <c r="AK72" s="19">
        <f t="shared" si="975"/>
        <v>0</v>
      </c>
      <c r="AL72" s="19">
        <f t="shared" si="975"/>
        <v>0</v>
      </c>
      <c r="AM72" s="19">
        <f t="shared" si="975"/>
        <v>0</v>
      </c>
      <c r="AN72" s="19">
        <f t="shared" si="975"/>
        <v>0</v>
      </c>
      <c r="AO72" s="19">
        <f t="shared" si="975"/>
        <v>0</v>
      </c>
      <c r="AP72" s="19">
        <f t="shared" si="975"/>
        <v>0</v>
      </c>
      <c r="AQ72" s="19">
        <f t="shared" si="975"/>
        <v>0</v>
      </c>
      <c r="AR72" s="19">
        <f t="shared" si="975"/>
        <v>0</v>
      </c>
      <c r="AS72" s="19">
        <f t="shared" ref="AS72:AT72" si="976">SUM(AS6)</f>
        <v>0</v>
      </c>
      <c r="AT72" s="19">
        <f t="shared" si="976"/>
        <v>0</v>
      </c>
      <c r="AU72" s="19">
        <f t="shared" si="975"/>
        <v>0</v>
      </c>
      <c r="AV72" s="19">
        <f t="shared" si="975"/>
        <v>0</v>
      </c>
      <c r="AW72" s="19">
        <f t="shared" si="975"/>
        <v>0</v>
      </c>
      <c r="AX72" s="19">
        <f t="shared" si="975"/>
        <v>0</v>
      </c>
      <c r="AY72" s="19">
        <f t="shared" si="975"/>
        <v>0</v>
      </c>
      <c r="AZ72" s="19">
        <f t="shared" si="975"/>
        <v>0</v>
      </c>
      <c r="BA72" s="19">
        <f t="shared" si="975"/>
        <v>0</v>
      </c>
      <c r="BB72" s="19">
        <f t="shared" si="975"/>
        <v>0</v>
      </c>
      <c r="BC72" s="19">
        <f t="shared" si="975"/>
        <v>0</v>
      </c>
      <c r="BD72" s="19">
        <f t="shared" si="975"/>
        <v>0</v>
      </c>
      <c r="BE72" s="19">
        <f t="shared" si="975"/>
        <v>0</v>
      </c>
      <c r="BF72" s="19">
        <f t="shared" si="975"/>
        <v>0</v>
      </c>
      <c r="BG72" s="19">
        <f t="shared" si="975"/>
        <v>0</v>
      </c>
      <c r="BH72" s="19">
        <f t="shared" si="975"/>
        <v>0</v>
      </c>
      <c r="BI72" s="19">
        <f t="shared" si="975"/>
        <v>0</v>
      </c>
      <c r="BJ72" s="19">
        <f t="shared" si="975"/>
        <v>0</v>
      </c>
      <c r="BK72" s="19">
        <f t="shared" si="975"/>
        <v>0</v>
      </c>
      <c r="BL72" s="19">
        <f t="shared" si="975"/>
        <v>0</v>
      </c>
      <c r="BM72" s="19">
        <f t="shared" si="975"/>
        <v>0</v>
      </c>
      <c r="BN72" s="19">
        <f t="shared" si="975"/>
        <v>0</v>
      </c>
      <c r="BO72" s="19">
        <f t="shared" si="975"/>
        <v>0</v>
      </c>
      <c r="BP72" s="19">
        <f t="shared" si="975"/>
        <v>0</v>
      </c>
      <c r="BQ72" s="19">
        <f t="shared" si="975"/>
        <v>0</v>
      </c>
      <c r="BR72" s="19">
        <f t="shared" si="975"/>
        <v>0</v>
      </c>
      <c r="BS72" s="19">
        <f t="shared" si="975"/>
        <v>0</v>
      </c>
      <c r="BT72" s="19">
        <f t="shared" si="975"/>
        <v>0</v>
      </c>
      <c r="BU72" s="19">
        <f t="shared" si="975"/>
        <v>0</v>
      </c>
      <c r="BV72" s="19">
        <f t="shared" si="975"/>
        <v>0</v>
      </c>
      <c r="BW72" s="19">
        <f t="shared" si="975"/>
        <v>0</v>
      </c>
      <c r="BX72" s="19">
        <f t="shared" si="975"/>
        <v>0</v>
      </c>
      <c r="BY72" s="19">
        <f t="shared" si="975"/>
        <v>0</v>
      </c>
      <c r="BZ72" s="19">
        <f t="shared" si="975"/>
        <v>0</v>
      </c>
      <c r="CA72" s="19">
        <f t="shared" si="975"/>
        <v>0</v>
      </c>
      <c r="CB72" s="19">
        <f t="shared" si="975"/>
        <v>0</v>
      </c>
      <c r="CC72" s="19">
        <f t="shared" si="975"/>
        <v>0</v>
      </c>
      <c r="CD72" s="19">
        <f t="shared" si="975"/>
        <v>0</v>
      </c>
      <c r="CE72" s="19">
        <f t="shared" si="975"/>
        <v>0</v>
      </c>
      <c r="CF72" s="19">
        <f t="shared" si="975"/>
        <v>0</v>
      </c>
      <c r="CG72" s="19">
        <f t="shared" si="975"/>
        <v>0</v>
      </c>
      <c r="CH72" s="19">
        <f t="shared" si="975"/>
        <v>0</v>
      </c>
      <c r="CI72" s="19">
        <f t="shared" si="975"/>
        <v>0</v>
      </c>
      <c r="CJ72" s="19">
        <f t="shared" si="975"/>
        <v>0</v>
      </c>
      <c r="CK72" s="19">
        <f t="shared" si="975"/>
        <v>0</v>
      </c>
      <c r="CL72" s="19">
        <f t="shared" si="975"/>
        <v>0</v>
      </c>
      <c r="CM72" s="19">
        <f t="shared" si="975"/>
        <v>0</v>
      </c>
      <c r="CN72" s="19">
        <f t="shared" si="975"/>
        <v>0</v>
      </c>
      <c r="CO72" s="19">
        <f t="shared" si="975"/>
        <v>0</v>
      </c>
      <c r="CP72" s="19">
        <f t="shared" ref="CP72:EV72" si="977">SUM(CP6)</f>
        <v>0</v>
      </c>
      <c r="CQ72" s="19">
        <f t="shared" si="977"/>
        <v>0</v>
      </c>
      <c r="CR72" s="19">
        <f t="shared" si="977"/>
        <v>0</v>
      </c>
      <c r="CS72" s="19">
        <f t="shared" si="977"/>
        <v>0</v>
      </c>
      <c r="CT72" s="19">
        <f t="shared" si="977"/>
        <v>0</v>
      </c>
      <c r="CU72" s="19">
        <f t="shared" si="977"/>
        <v>0</v>
      </c>
      <c r="CV72" s="19">
        <f t="shared" si="977"/>
        <v>0</v>
      </c>
      <c r="CW72" s="19">
        <f t="shared" si="977"/>
        <v>0</v>
      </c>
      <c r="CX72" s="19">
        <f t="shared" si="977"/>
        <v>0</v>
      </c>
      <c r="CY72" s="19">
        <f t="shared" si="977"/>
        <v>0</v>
      </c>
      <c r="CZ72" s="19">
        <f t="shared" si="977"/>
        <v>0</v>
      </c>
      <c r="DA72" s="19">
        <f t="shared" si="977"/>
        <v>0</v>
      </c>
      <c r="DB72" s="19">
        <f t="shared" si="977"/>
        <v>0</v>
      </c>
      <c r="DC72" s="19">
        <f t="shared" si="977"/>
        <v>0</v>
      </c>
      <c r="DD72" s="19">
        <f t="shared" si="977"/>
        <v>0</v>
      </c>
      <c r="DE72" s="19">
        <f t="shared" si="977"/>
        <v>0</v>
      </c>
      <c r="DF72" s="19">
        <f t="shared" si="977"/>
        <v>0</v>
      </c>
      <c r="DG72" s="19">
        <f t="shared" si="977"/>
        <v>0</v>
      </c>
      <c r="DH72" s="19">
        <f t="shared" si="977"/>
        <v>0</v>
      </c>
      <c r="DI72" s="19">
        <f t="shared" si="977"/>
        <v>0</v>
      </c>
      <c r="DJ72" s="19">
        <f t="shared" si="977"/>
        <v>0</v>
      </c>
      <c r="DK72" s="19">
        <f t="shared" si="977"/>
        <v>0</v>
      </c>
      <c r="DL72" s="19">
        <f t="shared" si="977"/>
        <v>0</v>
      </c>
      <c r="DM72" s="19">
        <f t="shared" si="977"/>
        <v>0</v>
      </c>
      <c r="DN72" s="19">
        <f t="shared" si="977"/>
        <v>0</v>
      </c>
      <c r="DO72" s="19">
        <f t="shared" si="977"/>
        <v>0</v>
      </c>
      <c r="DP72" s="19">
        <f t="shared" si="977"/>
        <v>0</v>
      </c>
      <c r="DQ72" s="19">
        <f t="shared" si="977"/>
        <v>0</v>
      </c>
      <c r="DR72" s="600">
        <f t="shared" si="977"/>
        <v>347766</v>
      </c>
      <c r="DS72" s="600">
        <f t="shared" si="977"/>
        <v>-2099</v>
      </c>
      <c r="DT72" s="600">
        <f t="shared" si="977"/>
        <v>345667</v>
      </c>
      <c r="DU72" s="19">
        <f t="shared" si="977"/>
        <v>30322</v>
      </c>
      <c r="DV72" s="19">
        <f t="shared" ref="DV72" si="978">SUM(DV6)</f>
        <v>0</v>
      </c>
      <c r="DW72" s="19">
        <f t="shared" si="977"/>
        <v>30322</v>
      </c>
      <c r="DX72" s="19">
        <f t="shared" si="977"/>
        <v>10150</v>
      </c>
      <c r="DY72" s="19">
        <f t="shared" ref="DY72:DZ72" si="979">SUM(DY6)</f>
        <v>0</v>
      </c>
      <c r="DZ72" s="19">
        <f t="shared" si="979"/>
        <v>10150</v>
      </c>
      <c r="EA72" s="19">
        <f t="shared" si="977"/>
        <v>7491</v>
      </c>
      <c r="EB72" s="19">
        <f t="shared" ref="EB72:EC72" si="980">SUM(EB6)</f>
        <v>0</v>
      </c>
      <c r="EC72" s="19">
        <f t="shared" si="980"/>
        <v>7491</v>
      </c>
      <c r="ED72" s="19">
        <f t="shared" si="977"/>
        <v>2950</v>
      </c>
      <c r="EE72" s="19">
        <f t="shared" ref="EE72:EF72" si="981">SUM(EE6)</f>
        <v>0</v>
      </c>
      <c r="EF72" s="19">
        <f t="shared" si="981"/>
        <v>2950</v>
      </c>
      <c r="EG72" s="19">
        <f t="shared" si="977"/>
        <v>868</v>
      </c>
      <c r="EH72" s="19">
        <f t="shared" ref="EH72:EI72" si="982">SUM(EH6)</f>
        <v>0</v>
      </c>
      <c r="EI72" s="19">
        <f t="shared" si="982"/>
        <v>868</v>
      </c>
      <c r="EJ72" s="19">
        <f t="shared" si="977"/>
        <v>0</v>
      </c>
      <c r="EK72" s="19">
        <f t="shared" ref="EK72:EL72" si="983">SUM(EK6)</f>
        <v>0</v>
      </c>
      <c r="EL72" s="19">
        <f t="shared" si="983"/>
        <v>0</v>
      </c>
      <c r="EM72" s="19">
        <f t="shared" si="977"/>
        <v>0</v>
      </c>
      <c r="EN72" s="19">
        <f t="shared" ref="EN72:EO72" si="984">SUM(EN6)</f>
        <v>0</v>
      </c>
      <c r="EO72" s="19">
        <f t="shared" si="984"/>
        <v>0</v>
      </c>
      <c r="EP72" s="19">
        <f t="shared" si="977"/>
        <v>300271</v>
      </c>
      <c r="EQ72" s="19">
        <f t="shared" ref="EQ72:ER72" si="985">SUM(EQ6)</f>
        <v>-2099</v>
      </c>
      <c r="ER72" s="19">
        <f t="shared" si="985"/>
        <v>298172</v>
      </c>
      <c r="ES72" s="19">
        <f t="shared" si="977"/>
        <v>0</v>
      </c>
      <c r="ET72" s="19">
        <f t="shared" ref="ET72:EU72" si="986">SUM(ET6)</f>
        <v>0</v>
      </c>
      <c r="EU72" s="19">
        <f t="shared" si="986"/>
        <v>0</v>
      </c>
      <c r="EV72" s="600">
        <f t="shared" si="977"/>
        <v>352052</v>
      </c>
      <c r="EW72" s="600">
        <f t="shared" ref="EW72:EX72" si="987">SUM(EW6)</f>
        <v>-2099</v>
      </c>
      <c r="EX72" s="600">
        <f t="shared" si="987"/>
        <v>349953</v>
      </c>
      <c r="GL72" s="600">
        <f t="shared" ref="GL72:GN72" si="988">SUM(GL6)</f>
        <v>0</v>
      </c>
      <c r="GM72" s="600">
        <f t="shared" si="988"/>
        <v>0</v>
      </c>
      <c r="GN72" s="600">
        <f t="shared" si="988"/>
        <v>0</v>
      </c>
      <c r="GX72" s="20">
        <f t="shared" ref="GX72:HC72" si="989">SUM(GX6)</f>
        <v>0</v>
      </c>
      <c r="GY72" s="20">
        <f t="shared" si="989"/>
        <v>0</v>
      </c>
      <c r="GZ72" s="20">
        <f t="shared" si="989"/>
        <v>0</v>
      </c>
      <c r="HA72" s="600">
        <f t="shared" si="989"/>
        <v>699818</v>
      </c>
      <c r="HB72" s="600">
        <f t="shared" si="989"/>
        <v>-4198</v>
      </c>
      <c r="HC72" s="600">
        <f t="shared" si="989"/>
        <v>695620</v>
      </c>
    </row>
    <row r="73" spans="1:211" x14ac:dyDescent="0.2">
      <c r="B73" s="19">
        <f t="shared" ref="B73:Y73" si="990">SUM(B27)</f>
        <v>0</v>
      </c>
      <c r="C73" s="19">
        <f t="shared" si="990"/>
        <v>0</v>
      </c>
      <c r="D73" s="19">
        <f t="shared" si="990"/>
        <v>0</v>
      </c>
      <c r="E73" s="19">
        <f t="shared" si="990"/>
        <v>0</v>
      </c>
      <c r="F73" s="19">
        <f t="shared" si="990"/>
        <v>0</v>
      </c>
      <c r="G73" s="19">
        <f t="shared" si="990"/>
        <v>0</v>
      </c>
      <c r="H73" s="19">
        <f t="shared" si="990"/>
        <v>0</v>
      </c>
      <c r="I73" s="19">
        <f t="shared" si="990"/>
        <v>0</v>
      </c>
      <c r="J73" s="19">
        <f t="shared" si="990"/>
        <v>0</v>
      </c>
      <c r="K73" s="19">
        <f t="shared" si="990"/>
        <v>0</v>
      </c>
      <c r="L73" s="19">
        <f t="shared" si="990"/>
        <v>0</v>
      </c>
      <c r="M73" s="19">
        <f t="shared" si="990"/>
        <v>0</v>
      </c>
      <c r="N73" s="19">
        <f t="shared" si="990"/>
        <v>0</v>
      </c>
      <c r="O73" s="19">
        <f t="shared" si="990"/>
        <v>0</v>
      </c>
      <c r="P73" s="19">
        <f t="shared" si="990"/>
        <v>0</v>
      </c>
      <c r="Q73" s="19">
        <f t="shared" si="990"/>
        <v>0</v>
      </c>
      <c r="R73" s="19">
        <f t="shared" si="990"/>
        <v>0</v>
      </c>
      <c r="S73" s="19">
        <f t="shared" si="990"/>
        <v>0</v>
      </c>
      <c r="T73" s="19">
        <f t="shared" si="990"/>
        <v>0</v>
      </c>
      <c r="U73" s="19">
        <f t="shared" si="990"/>
        <v>0</v>
      </c>
      <c r="V73" s="19">
        <f t="shared" si="990"/>
        <v>0</v>
      </c>
      <c r="W73" s="19">
        <f t="shared" si="990"/>
        <v>0</v>
      </c>
      <c r="X73" s="19">
        <f t="shared" si="990"/>
        <v>0</v>
      </c>
      <c r="Y73" s="19">
        <f t="shared" si="990"/>
        <v>0</v>
      </c>
      <c r="Z73" s="19">
        <f>SUM(Z27)</f>
        <v>0</v>
      </c>
      <c r="AA73" s="19">
        <f t="shared" ref="AA73:CO73" si="991">SUM(AA27)</f>
        <v>0</v>
      </c>
      <c r="AB73" s="19">
        <f t="shared" si="991"/>
        <v>0</v>
      </c>
      <c r="AC73" s="19">
        <f t="shared" si="991"/>
        <v>-17668</v>
      </c>
      <c r="AD73" s="19">
        <f t="shared" si="991"/>
        <v>0</v>
      </c>
      <c r="AE73" s="19">
        <f t="shared" si="991"/>
        <v>-17668</v>
      </c>
      <c r="AF73" s="19">
        <f t="shared" si="991"/>
        <v>0</v>
      </c>
      <c r="AG73" s="19">
        <f t="shared" si="991"/>
        <v>0</v>
      </c>
      <c r="AH73" s="19">
        <f t="shared" si="991"/>
        <v>0</v>
      </c>
      <c r="AI73" s="19">
        <f t="shared" si="991"/>
        <v>0</v>
      </c>
      <c r="AJ73" s="19">
        <f t="shared" si="991"/>
        <v>0</v>
      </c>
      <c r="AK73" s="19">
        <f t="shared" si="991"/>
        <v>0</v>
      </c>
      <c r="AL73" s="19">
        <f t="shared" si="991"/>
        <v>0</v>
      </c>
      <c r="AM73" s="19">
        <f t="shared" si="991"/>
        <v>0</v>
      </c>
      <c r="AN73" s="19">
        <f t="shared" si="991"/>
        <v>0</v>
      </c>
      <c r="AO73" s="19">
        <f t="shared" si="991"/>
        <v>0</v>
      </c>
      <c r="AP73" s="19">
        <f t="shared" si="991"/>
        <v>0</v>
      </c>
      <c r="AQ73" s="19">
        <f t="shared" si="991"/>
        <v>0</v>
      </c>
      <c r="AR73" s="19">
        <f t="shared" si="991"/>
        <v>0</v>
      </c>
      <c r="AS73" s="19">
        <f t="shared" ref="AS73:AT73" si="992">SUM(AS27)</f>
        <v>0</v>
      </c>
      <c r="AT73" s="19">
        <f t="shared" si="992"/>
        <v>0</v>
      </c>
      <c r="AU73" s="19">
        <f t="shared" si="991"/>
        <v>0</v>
      </c>
      <c r="AV73" s="19">
        <f t="shared" si="991"/>
        <v>0</v>
      </c>
      <c r="AW73" s="19">
        <f t="shared" si="991"/>
        <v>0</v>
      </c>
      <c r="AX73" s="19">
        <f t="shared" si="991"/>
        <v>0</v>
      </c>
      <c r="AY73" s="19">
        <f t="shared" si="991"/>
        <v>0</v>
      </c>
      <c r="AZ73" s="19">
        <f t="shared" si="991"/>
        <v>0</v>
      </c>
      <c r="BA73" s="19">
        <f t="shared" si="991"/>
        <v>0</v>
      </c>
      <c r="BB73" s="19">
        <f t="shared" si="991"/>
        <v>0</v>
      </c>
      <c r="BC73" s="19">
        <f t="shared" si="991"/>
        <v>0</v>
      </c>
      <c r="BD73" s="19">
        <f t="shared" si="991"/>
        <v>0</v>
      </c>
      <c r="BE73" s="19">
        <f t="shared" si="991"/>
        <v>0</v>
      </c>
      <c r="BF73" s="19">
        <f t="shared" si="991"/>
        <v>0</v>
      </c>
      <c r="BG73" s="19">
        <f t="shared" si="991"/>
        <v>0</v>
      </c>
      <c r="BH73" s="19">
        <f t="shared" si="991"/>
        <v>0</v>
      </c>
      <c r="BI73" s="19">
        <f t="shared" si="991"/>
        <v>0</v>
      </c>
      <c r="BJ73" s="19">
        <f t="shared" si="991"/>
        <v>0</v>
      </c>
      <c r="BK73" s="19">
        <f t="shared" si="991"/>
        <v>0</v>
      </c>
      <c r="BL73" s="19">
        <f t="shared" si="991"/>
        <v>0</v>
      </c>
      <c r="BM73" s="19">
        <f t="shared" si="991"/>
        <v>0</v>
      </c>
      <c r="BN73" s="19">
        <f t="shared" si="991"/>
        <v>0</v>
      </c>
      <c r="BO73" s="19">
        <f t="shared" si="991"/>
        <v>0</v>
      </c>
      <c r="BP73" s="19">
        <f t="shared" si="991"/>
        <v>0</v>
      </c>
      <c r="BQ73" s="19">
        <f t="shared" si="991"/>
        <v>0</v>
      </c>
      <c r="BR73" s="19">
        <f t="shared" si="991"/>
        <v>0</v>
      </c>
      <c r="BS73" s="19">
        <f t="shared" si="991"/>
        <v>0</v>
      </c>
      <c r="BT73" s="19">
        <f t="shared" si="991"/>
        <v>0</v>
      </c>
      <c r="BU73" s="19">
        <f t="shared" si="991"/>
        <v>0</v>
      </c>
      <c r="BV73" s="19">
        <f t="shared" si="991"/>
        <v>0</v>
      </c>
      <c r="BW73" s="19">
        <f t="shared" si="991"/>
        <v>0</v>
      </c>
      <c r="BX73" s="19">
        <f t="shared" si="991"/>
        <v>0</v>
      </c>
      <c r="BY73" s="19">
        <f t="shared" si="991"/>
        <v>0</v>
      </c>
      <c r="BZ73" s="19">
        <f t="shared" si="991"/>
        <v>0</v>
      </c>
      <c r="CA73" s="19">
        <f t="shared" si="991"/>
        <v>0</v>
      </c>
      <c r="CB73" s="19">
        <f t="shared" si="991"/>
        <v>0</v>
      </c>
      <c r="CC73" s="19">
        <f t="shared" si="991"/>
        <v>0</v>
      </c>
      <c r="CD73" s="19">
        <f t="shared" si="991"/>
        <v>0</v>
      </c>
      <c r="CE73" s="19">
        <f t="shared" si="991"/>
        <v>0</v>
      </c>
      <c r="CF73" s="19">
        <f t="shared" si="991"/>
        <v>0</v>
      </c>
      <c r="CG73" s="19">
        <f t="shared" si="991"/>
        <v>0</v>
      </c>
      <c r="CH73" s="19">
        <f t="shared" si="991"/>
        <v>0</v>
      </c>
      <c r="CI73" s="19">
        <f t="shared" si="991"/>
        <v>0</v>
      </c>
      <c r="CJ73" s="19">
        <f t="shared" si="991"/>
        <v>0</v>
      </c>
      <c r="CK73" s="19">
        <f t="shared" si="991"/>
        <v>0</v>
      </c>
      <c r="CL73" s="19">
        <f t="shared" si="991"/>
        <v>0</v>
      </c>
      <c r="CM73" s="19">
        <f t="shared" si="991"/>
        <v>0</v>
      </c>
      <c r="CN73" s="19">
        <f t="shared" si="991"/>
        <v>0</v>
      </c>
      <c r="CO73" s="19">
        <f t="shared" si="991"/>
        <v>0</v>
      </c>
      <c r="CP73" s="19">
        <f t="shared" ref="CP73:EV73" si="993">SUM(CP27)</f>
        <v>0</v>
      </c>
      <c r="CQ73" s="19">
        <f t="shared" si="993"/>
        <v>0</v>
      </c>
      <c r="CR73" s="19">
        <f t="shared" si="993"/>
        <v>0</v>
      </c>
      <c r="CS73" s="19">
        <f t="shared" si="993"/>
        <v>0</v>
      </c>
      <c r="CT73" s="19">
        <f t="shared" si="993"/>
        <v>0</v>
      </c>
      <c r="CU73" s="19">
        <f t="shared" si="993"/>
        <v>0</v>
      </c>
      <c r="CV73" s="19">
        <f t="shared" si="993"/>
        <v>0</v>
      </c>
      <c r="CW73" s="19">
        <f t="shared" si="993"/>
        <v>0</v>
      </c>
      <c r="CX73" s="19">
        <f t="shared" si="993"/>
        <v>0</v>
      </c>
      <c r="CY73" s="19">
        <f t="shared" si="993"/>
        <v>0</v>
      </c>
      <c r="CZ73" s="19">
        <f t="shared" si="993"/>
        <v>0</v>
      </c>
      <c r="DA73" s="19">
        <f t="shared" si="993"/>
        <v>0</v>
      </c>
      <c r="DB73" s="19">
        <f t="shared" si="993"/>
        <v>0</v>
      </c>
      <c r="DC73" s="19">
        <f t="shared" si="993"/>
        <v>0</v>
      </c>
      <c r="DD73" s="19">
        <f t="shared" si="993"/>
        <v>0</v>
      </c>
      <c r="DE73" s="19">
        <f t="shared" si="993"/>
        <v>0</v>
      </c>
      <c r="DF73" s="19">
        <f t="shared" si="993"/>
        <v>0</v>
      </c>
      <c r="DG73" s="19">
        <f t="shared" si="993"/>
        <v>0</v>
      </c>
      <c r="DH73" s="19">
        <f t="shared" si="993"/>
        <v>0</v>
      </c>
      <c r="DI73" s="19">
        <f t="shared" si="993"/>
        <v>0</v>
      </c>
      <c r="DJ73" s="19">
        <f t="shared" si="993"/>
        <v>0</v>
      </c>
      <c r="DK73" s="19">
        <f t="shared" si="993"/>
        <v>0</v>
      </c>
      <c r="DL73" s="19">
        <f t="shared" si="993"/>
        <v>0</v>
      </c>
      <c r="DM73" s="19">
        <f t="shared" si="993"/>
        <v>0</v>
      </c>
      <c r="DN73" s="19">
        <f t="shared" si="993"/>
        <v>0</v>
      </c>
      <c r="DO73" s="19">
        <f t="shared" si="993"/>
        <v>0</v>
      </c>
      <c r="DP73" s="19">
        <f t="shared" si="993"/>
        <v>0</v>
      </c>
      <c r="DQ73" s="19">
        <f t="shared" si="993"/>
        <v>0</v>
      </c>
      <c r="DR73" s="600">
        <f t="shared" si="993"/>
        <v>-17668</v>
      </c>
      <c r="DS73" s="600">
        <f t="shared" si="993"/>
        <v>0</v>
      </c>
      <c r="DT73" s="600">
        <f t="shared" si="993"/>
        <v>-17668</v>
      </c>
      <c r="DU73" s="19">
        <f t="shared" si="993"/>
        <v>30322</v>
      </c>
      <c r="DV73" s="19">
        <f t="shared" ref="DV73" si="994">SUM(DV27)</f>
        <v>0</v>
      </c>
      <c r="DW73" s="19">
        <f t="shared" si="993"/>
        <v>30322</v>
      </c>
      <c r="DX73" s="19">
        <f t="shared" si="993"/>
        <v>10150</v>
      </c>
      <c r="DY73" s="19">
        <f t="shared" ref="DY73:DZ73" si="995">SUM(DY27)</f>
        <v>0</v>
      </c>
      <c r="DZ73" s="19">
        <f t="shared" si="995"/>
        <v>10150</v>
      </c>
      <c r="EA73" s="19">
        <f t="shared" si="993"/>
        <v>7491</v>
      </c>
      <c r="EB73" s="19">
        <f t="shared" ref="EB73:EC73" si="996">SUM(EB27)</f>
        <v>0</v>
      </c>
      <c r="EC73" s="19">
        <f t="shared" si="996"/>
        <v>7491</v>
      </c>
      <c r="ED73" s="19">
        <f t="shared" si="993"/>
        <v>2950</v>
      </c>
      <c r="EE73" s="19">
        <f t="shared" ref="EE73:EF73" si="997">SUM(EE27)</f>
        <v>0</v>
      </c>
      <c r="EF73" s="19">
        <f t="shared" si="997"/>
        <v>2950</v>
      </c>
      <c r="EG73" s="19">
        <f t="shared" si="993"/>
        <v>868</v>
      </c>
      <c r="EH73" s="19">
        <f t="shared" ref="EH73:EI73" si="998">SUM(EH27)</f>
        <v>0</v>
      </c>
      <c r="EI73" s="19">
        <f t="shared" si="998"/>
        <v>868</v>
      </c>
      <c r="EJ73" s="19">
        <f t="shared" si="993"/>
        <v>0</v>
      </c>
      <c r="EK73" s="19">
        <f t="shared" ref="EK73:EL73" si="999">SUM(EK27)</f>
        <v>0</v>
      </c>
      <c r="EL73" s="19">
        <f t="shared" si="999"/>
        <v>0</v>
      </c>
      <c r="EM73" s="19">
        <f t="shared" si="993"/>
        <v>0</v>
      </c>
      <c r="EN73" s="19">
        <f t="shared" ref="EN73:EO73" si="1000">SUM(EN27)</f>
        <v>0</v>
      </c>
      <c r="EO73" s="19">
        <f t="shared" si="1000"/>
        <v>0</v>
      </c>
      <c r="EP73" s="19">
        <f t="shared" si="993"/>
        <v>300271</v>
      </c>
      <c r="EQ73" s="19">
        <f t="shared" ref="EQ73:ER73" si="1001">SUM(EQ27)</f>
        <v>-2099</v>
      </c>
      <c r="ER73" s="19">
        <f t="shared" si="1001"/>
        <v>298172</v>
      </c>
      <c r="ES73" s="19">
        <f t="shared" si="993"/>
        <v>0</v>
      </c>
      <c r="ET73" s="19">
        <f t="shared" ref="ET73:EU73" si="1002">SUM(ET27)</f>
        <v>0</v>
      </c>
      <c r="EU73" s="19">
        <f t="shared" si="1002"/>
        <v>0</v>
      </c>
      <c r="EV73" s="600">
        <f t="shared" si="993"/>
        <v>352052</v>
      </c>
      <c r="EW73" s="600">
        <f t="shared" ref="EW73:EX73" si="1003">SUM(EW27)</f>
        <v>-2099</v>
      </c>
      <c r="EX73" s="600">
        <f t="shared" si="1003"/>
        <v>349953</v>
      </c>
      <c r="GL73" s="600">
        <f t="shared" ref="GL73:GN73" si="1004">SUM(GL27)</f>
        <v>0</v>
      </c>
      <c r="GM73" s="600">
        <f t="shared" si="1004"/>
        <v>0</v>
      </c>
      <c r="GN73" s="600">
        <f t="shared" si="1004"/>
        <v>0</v>
      </c>
      <c r="GX73" s="20">
        <f t="shared" ref="GX73:HC73" si="1005">SUM(GX27)</f>
        <v>0</v>
      </c>
      <c r="GY73" s="20">
        <f t="shared" si="1005"/>
        <v>0</v>
      </c>
      <c r="GZ73" s="20">
        <f t="shared" si="1005"/>
        <v>0</v>
      </c>
      <c r="HA73" s="600">
        <f t="shared" si="1005"/>
        <v>334384</v>
      </c>
      <c r="HB73" s="600">
        <f t="shared" si="1005"/>
        <v>-2099</v>
      </c>
      <c r="HC73" s="600">
        <f t="shared" si="1005"/>
        <v>332285</v>
      </c>
    </row>
    <row r="74" spans="1:211" x14ac:dyDescent="0.2">
      <c r="B74" s="20">
        <f t="shared" ref="B74:Y74" si="1006">SUM(B72-B73)</f>
        <v>0</v>
      </c>
      <c r="C74" s="20">
        <f t="shared" si="1006"/>
        <v>0</v>
      </c>
      <c r="D74" s="20">
        <f t="shared" si="1006"/>
        <v>0</v>
      </c>
      <c r="E74" s="20">
        <f t="shared" si="1006"/>
        <v>0</v>
      </c>
      <c r="F74" s="20">
        <f t="shared" si="1006"/>
        <v>0</v>
      </c>
      <c r="G74" s="20">
        <f t="shared" si="1006"/>
        <v>0</v>
      </c>
      <c r="H74" s="20">
        <f t="shared" si="1006"/>
        <v>0</v>
      </c>
      <c r="I74" s="20">
        <f t="shared" si="1006"/>
        <v>0</v>
      </c>
      <c r="J74" s="20">
        <f t="shared" si="1006"/>
        <v>0</v>
      </c>
      <c r="K74" s="20">
        <f t="shared" si="1006"/>
        <v>0</v>
      </c>
      <c r="L74" s="20">
        <f t="shared" si="1006"/>
        <v>0</v>
      </c>
      <c r="M74" s="20">
        <f t="shared" si="1006"/>
        <v>0</v>
      </c>
      <c r="N74" s="20">
        <f t="shared" si="1006"/>
        <v>0</v>
      </c>
      <c r="O74" s="20">
        <f t="shared" si="1006"/>
        <v>0</v>
      </c>
      <c r="P74" s="20">
        <f t="shared" si="1006"/>
        <v>0</v>
      </c>
      <c r="Q74" s="20">
        <f t="shared" si="1006"/>
        <v>0</v>
      </c>
      <c r="R74" s="20">
        <f t="shared" si="1006"/>
        <v>0</v>
      </c>
      <c r="S74" s="20">
        <f t="shared" si="1006"/>
        <v>0</v>
      </c>
      <c r="T74" s="20">
        <f t="shared" si="1006"/>
        <v>0</v>
      </c>
      <c r="U74" s="20">
        <f t="shared" si="1006"/>
        <v>0</v>
      </c>
      <c r="V74" s="20">
        <f t="shared" si="1006"/>
        <v>0</v>
      </c>
      <c r="W74" s="20">
        <f t="shared" si="1006"/>
        <v>0</v>
      </c>
      <c r="X74" s="20">
        <f t="shared" si="1006"/>
        <v>0</v>
      </c>
      <c r="Y74" s="20">
        <f t="shared" si="1006"/>
        <v>0</v>
      </c>
      <c r="Z74" s="20">
        <f>SUM(Z72-Z73)</f>
        <v>307590</v>
      </c>
      <c r="AA74" s="20">
        <f t="shared" ref="AA74" si="1007">SUM(AA72-AA73)</f>
        <v>-2099</v>
      </c>
      <c r="AB74" s="20">
        <f t="shared" ref="AB74" si="1008">SUM(AB72-AB73)</f>
        <v>305491</v>
      </c>
      <c r="AC74" s="20">
        <f t="shared" ref="AC74" si="1009">SUM(AC72-AC73)</f>
        <v>57844</v>
      </c>
      <c r="AD74" s="20">
        <f t="shared" ref="AD74" si="1010">SUM(AD72-AD73)</f>
        <v>0</v>
      </c>
      <c r="AE74" s="20">
        <f t="shared" ref="AE74" si="1011">SUM(AE72-AE73)</f>
        <v>57844</v>
      </c>
      <c r="AF74" s="20">
        <f t="shared" ref="AF74" si="1012">SUM(AF72-AF73)</f>
        <v>0</v>
      </c>
      <c r="AG74" s="20">
        <f t="shared" ref="AG74" si="1013">SUM(AG72-AG73)</f>
        <v>0</v>
      </c>
      <c r="AH74" s="20">
        <f t="shared" ref="AH74" si="1014">SUM(AH72-AH73)</f>
        <v>0</v>
      </c>
      <c r="AI74" s="20">
        <f t="shared" ref="AI74" si="1015">SUM(AI72-AI73)</f>
        <v>0</v>
      </c>
      <c r="AJ74" s="20">
        <f t="shared" ref="AJ74" si="1016">SUM(AJ72-AJ73)</f>
        <v>0</v>
      </c>
      <c r="AK74" s="20">
        <f t="shared" ref="AK74" si="1017">SUM(AK72-AK73)</f>
        <v>0</v>
      </c>
      <c r="AL74" s="20">
        <f t="shared" ref="AL74" si="1018">SUM(AL72-AL73)</f>
        <v>0</v>
      </c>
      <c r="AM74" s="20">
        <f t="shared" ref="AM74" si="1019">SUM(AM72-AM73)</f>
        <v>0</v>
      </c>
      <c r="AN74" s="20">
        <f t="shared" ref="AN74" si="1020">SUM(AN72-AN73)</f>
        <v>0</v>
      </c>
      <c r="AO74" s="20">
        <f t="shared" ref="AO74" si="1021">SUM(AO72-AO73)</f>
        <v>0</v>
      </c>
      <c r="AP74" s="20">
        <f t="shared" ref="AP74" si="1022">SUM(AP72-AP73)</f>
        <v>0</v>
      </c>
      <c r="AQ74" s="20">
        <f t="shared" ref="AQ74:AR74" si="1023">SUM(AQ72-AQ73)</f>
        <v>0</v>
      </c>
      <c r="AR74" s="19">
        <f t="shared" si="1023"/>
        <v>0</v>
      </c>
      <c r="AS74" s="19">
        <f t="shared" ref="AS74:AT74" si="1024">SUM(AS72-AS73)</f>
        <v>0</v>
      </c>
      <c r="AT74" s="19">
        <f t="shared" si="1024"/>
        <v>0</v>
      </c>
      <c r="AU74" s="20">
        <f t="shared" ref="AU74" si="1025">SUM(AU72-AU73)</f>
        <v>0</v>
      </c>
      <c r="AV74" s="20">
        <f t="shared" ref="AV74" si="1026">SUM(AV72-AV73)</f>
        <v>0</v>
      </c>
      <c r="AW74" s="20">
        <f t="shared" ref="AW74" si="1027">SUM(AW72-AW73)</f>
        <v>0</v>
      </c>
      <c r="AX74" s="20">
        <f t="shared" ref="AX74" si="1028">SUM(AX72-AX73)</f>
        <v>0</v>
      </c>
      <c r="AY74" s="20">
        <f t="shared" ref="AY74" si="1029">SUM(AY72-AY73)</f>
        <v>0</v>
      </c>
      <c r="AZ74" s="20">
        <f t="shared" ref="AZ74" si="1030">SUM(AZ72-AZ73)</f>
        <v>0</v>
      </c>
      <c r="BA74" s="20">
        <f t="shared" ref="BA74:BB74" si="1031">SUM(BA72-BA73)</f>
        <v>0</v>
      </c>
      <c r="BB74" s="20">
        <f t="shared" si="1031"/>
        <v>0</v>
      </c>
      <c r="BC74" s="20">
        <f t="shared" ref="BC74" si="1032">SUM(BC72-BC73)</f>
        <v>0</v>
      </c>
      <c r="BD74" s="20">
        <f t="shared" ref="BD74" si="1033">SUM(BD72-BD73)</f>
        <v>0</v>
      </c>
      <c r="BE74" s="20">
        <f t="shared" ref="BE74" si="1034">SUM(BE72-BE73)</f>
        <v>0</v>
      </c>
      <c r="BF74" s="20">
        <f t="shared" ref="BF74" si="1035">SUM(BF72-BF73)</f>
        <v>0</v>
      </c>
      <c r="BG74" s="20">
        <f t="shared" ref="BG74" si="1036">SUM(BG72-BG73)</f>
        <v>0</v>
      </c>
      <c r="BH74" s="20">
        <f t="shared" ref="BH74" si="1037">SUM(BH72-BH73)</f>
        <v>0</v>
      </c>
      <c r="BI74" s="20">
        <f t="shared" ref="BI74" si="1038">SUM(BI72-BI73)</f>
        <v>0</v>
      </c>
      <c r="BJ74" s="20">
        <f t="shared" ref="BJ74" si="1039">SUM(BJ72-BJ73)</f>
        <v>0</v>
      </c>
      <c r="BK74" s="20">
        <f t="shared" ref="BK74" si="1040">SUM(BK72-BK73)</f>
        <v>0</v>
      </c>
      <c r="BL74" s="20">
        <f t="shared" ref="BL74" si="1041">SUM(BL72-BL73)</f>
        <v>0</v>
      </c>
      <c r="BM74" s="20">
        <f t="shared" ref="BM74" si="1042">SUM(BM72-BM73)</f>
        <v>0</v>
      </c>
      <c r="BN74" s="20">
        <f t="shared" ref="BN74" si="1043">SUM(BN72-BN73)</f>
        <v>0</v>
      </c>
      <c r="BO74" s="20">
        <f t="shared" ref="BO74" si="1044">SUM(BO72-BO73)</f>
        <v>0</v>
      </c>
      <c r="BP74" s="20">
        <f t="shared" ref="BP74" si="1045">SUM(BP72-BP73)</f>
        <v>0</v>
      </c>
      <c r="BQ74" s="20">
        <f t="shared" ref="BQ74" si="1046">SUM(BQ72-BQ73)</f>
        <v>0</v>
      </c>
      <c r="BR74" s="20">
        <f t="shared" ref="BR74" si="1047">SUM(BR72-BR73)</f>
        <v>0</v>
      </c>
      <c r="BS74" s="20">
        <f t="shared" ref="BS74" si="1048">SUM(BS72-BS73)</f>
        <v>0</v>
      </c>
      <c r="BT74" s="20">
        <f t="shared" ref="BT74" si="1049">SUM(BT72-BT73)</f>
        <v>0</v>
      </c>
      <c r="BU74" s="20">
        <f t="shared" ref="BU74" si="1050">SUM(BU72-BU73)</f>
        <v>0</v>
      </c>
      <c r="BV74" s="20">
        <f t="shared" ref="BV74" si="1051">SUM(BV72-BV73)</f>
        <v>0</v>
      </c>
      <c r="BW74" s="20">
        <f t="shared" ref="BW74" si="1052">SUM(BW72-BW73)</f>
        <v>0</v>
      </c>
      <c r="BX74" s="20">
        <f t="shared" ref="BX74" si="1053">SUM(BX72-BX73)</f>
        <v>0</v>
      </c>
      <c r="BY74" s="20">
        <f t="shared" ref="BY74" si="1054">SUM(BY72-BY73)</f>
        <v>0</v>
      </c>
      <c r="BZ74" s="20">
        <f t="shared" ref="BZ74:CA74" si="1055">SUM(BZ72-BZ73)</f>
        <v>0</v>
      </c>
      <c r="CA74" s="20">
        <f t="shared" si="1055"/>
        <v>0</v>
      </c>
      <c r="CB74" s="20">
        <f t="shared" ref="CB74" si="1056">SUM(CB72-CB73)</f>
        <v>0</v>
      </c>
      <c r="CC74" s="20">
        <f t="shared" ref="CC74" si="1057">SUM(CC72-CC73)</f>
        <v>0</v>
      </c>
      <c r="CD74" s="20">
        <f t="shared" ref="CD74" si="1058">SUM(CD72-CD73)</f>
        <v>0</v>
      </c>
      <c r="CE74" s="20">
        <f t="shared" ref="CE74" si="1059">SUM(CE72-CE73)</f>
        <v>0</v>
      </c>
      <c r="CF74" s="20">
        <f t="shared" ref="CF74" si="1060">SUM(CF72-CF73)</f>
        <v>0</v>
      </c>
      <c r="CG74" s="20">
        <f t="shared" ref="CG74" si="1061">SUM(CG72-CG73)</f>
        <v>0</v>
      </c>
      <c r="CH74" s="20">
        <f t="shared" ref="CH74" si="1062">SUM(CH72-CH73)</f>
        <v>0</v>
      </c>
      <c r="CI74" s="20">
        <f t="shared" ref="CI74" si="1063">SUM(CI72-CI73)</f>
        <v>0</v>
      </c>
      <c r="CJ74" s="20">
        <f t="shared" ref="CJ74" si="1064">SUM(CJ72-CJ73)</f>
        <v>0</v>
      </c>
      <c r="CK74" s="20">
        <f t="shared" ref="CK74" si="1065">SUM(CK72-CK73)</f>
        <v>0</v>
      </c>
      <c r="CL74" s="20">
        <f t="shared" ref="CL74" si="1066">SUM(CL72-CL73)</f>
        <v>0</v>
      </c>
      <c r="CM74" s="20">
        <f t="shared" ref="CM74" si="1067">SUM(CM72-CM73)</f>
        <v>0</v>
      </c>
      <c r="CN74" s="20">
        <f t="shared" ref="CN74" si="1068">SUM(CN72-CN73)</f>
        <v>0</v>
      </c>
      <c r="CO74" s="20">
        <f t="shared" ref="CO74" si="1069">SUM(CO72-CO73)</f>
        <v>0</v>
      </c>
      <c r="CP74" s="20">
        <f t="shared" ref="CP74" si="1070">SUM(CP72-CP73)</f>
        <v>0</v>
      </c>
      <c r="CQ74" s="20">
        <f t="shared" ref="CQ74" si="1071">SUM(CQ72-CQ73)</f>
        <v>0</v>
      </c>
      <c r="CR74" s="20">
        <f t="shared" ref="CR74" si="1072">SUM(CR72-CR73)</f>
        <v>0</v>
      </c>
      <c r="CS74" s="20">
        <f t="shared" ref="CS74" si="1073">SUM(CS72-CS73)</f>
        <v>0</v>
      </c>
      <c r="CT74" s="20">
        <f t="shared" ref="CT74" si="1074">SUM(CT72-CT73)</f>
        <v>0</v>
      </c>
      <c r="CU74" s="20">
        <f t="shared" ref="CU74" si="1075">SUM(CU72-CU73)</f>
        <v>0</v>
      </c>
      <c r="CV74" s="20">
        <f t="shared" ref="CV74" si="1076">SUM(CV72-CV73)</f>
        <v>0</v>
      </c>
      <c r="CW74" s="20">
        <f t="shared" ref="CW74" si="1077">SUM(CW72-CW73)</f>
        <v>0</v>
      </c>
      <c r="CX74" s="20">
        <f t="shared" ref="CX74" si="1078">SUM(CX72-CX73)</f>
        <v>0</v>
      </c>
      <c r="CY74" s="20">
        <f t="shared" ref="CY74:CZ74" si="1079">SUM(CY72-CY73)</f>
        <v>0</v>
      </c>
      <c r="CZ74" s="20">
        <f t="shared" si="1079"/>
        <v>0</v>
      </c>
      <c r="DA74" s="20">
        <f t="shared" ref="DA74" si="1080">SUM(DA72-DA73)</f>
        <v>0</v>
      </c>
      <c r="DB74" s="20">
        <f t="shared" ref="DB74" si="1081">SUM(DB72-DB73)</f>
        <v>0</v>
      </c>
      <c r="DC74" s="20">
        <f t="shared" ref="DC74" si="1082">SUM(DC72-DC73)</f>
        <v>0</v>
      </c>
      <c r="DD74" s="20">
        <f t="shared" ref="DD74" si="1083">SUM(DD72-DD73)</f>
        <v>0</v>
      </c>
      <c r="DE74" s="20">
        <f t="shared" ref="DE74" si="1084">SUM(DE72-DE73)</f>
        <v>0</v>
      </c>
      <c r="DF74" s="20">
        <f t="shared" ref="DF74" si="1085">SUM(DF72-DF73)</f>
        <v>0</v>
      </c>
      <c r="DG74" s="20">
        <f t="shared" ref="DG74" si="1086">SUM(DG72-DG73)</f>
        <v>0</v>
      </c>
      <c r="DH74" s="20">
        <f t="shared" ref="DH74" si="1087">SUM(DH72-DH73)</f>
        <v>0</v>
      </c>
      <c r="DI74" s="20">
        <f t="shared" ref="DI74" si="1088">SUM(DI72-DI73)</f>
        <v>0</v>
      </c>
      <c r="DJ74" s="20">
        <f t="shared" ref="DJ74" si="1089">SUM(DJ72-DJ73)</f>
        <v>0</v>
      </c>
      <c r="DK74" s="20">
        <f t="shared" ref="DK74" si="1090">SUM(DK72-DK73)</f>
        <v>0</v>
      </c>
      <c r="DL74" s="20">
        <f t="shared" ref="DL74" si="1091">SUM(DL72-DL73)</f>
        <v>0</v>
      </c>
      <c r="DM74" s="20">
        <f t="shared" ref="DM74" si="1092">SUM(DM72-DM73)</f>
        <v>0</v>
      </c>
      <c r="DN74" s="20">
        <f t="shared" ref="DN74" si="1093">SUM(DN72-DN73)</f>
        <v>0</v>
      </c>
      <c r="DO74" s="20">
        <f t="shared" ref="DO74" si="1094">SUM(DO72-DO73)</f>
        <v>0</v>
      </c>
      <c r="DP74" s="20">
        <f t="shared" ref="DP74" si="1095">SUM(DP72-DP73)</f>
        <v>0</v>
      </c>
      <c r="DQ74" s="20">
        <f t="shared" ref="DQ74" si="1096">SUM(DQ72-DQ73)</f>
        <v>0</v>
      </c>
      <c r="DR74" s="600">
        <f t="shared" ref="DR74" si="1097">SUM(DR72-DR73)</f>
        <v>365434</v>
      </c>
      <c r="DS74" s="600">
        <f t="shared" ref="DS74" si="1098">SUM(DS72-DS73)</f>
        <v>-2099</v>
      </c>
      <c r="DT74" s="600">
        <f t="shared" ref="DT74" si="1099">SUM(DT72-DT73)</f>
        <v>363335</v>
      </c>
      <c r="DU74" s="20">
        <f t="shared" ref="DU74" si="1100">SUM(DU72-DU73)</f>
        <v>0</v>
      </c>
      <c r="DV74" s="20"/>
      <c r="DW74" s="20">
        <f t="shared" ref="DW74" si="1101">SUM(DW72-DW73)</f>
        <v>0</v>
      </c>
      <c r="DX74" s="20">
        <f t="shared" ref="DX74:DZ74" si="1102">SUM(DX72-DX73)</f>
        <v>0</v>
      </c>
      <c r="DY74" s="20">
        <f t="shared" si="1102"/>
        <v>0</v>
      </c>
      <c r="DZ74" s="20">
        <f t="shared" si="1102"/>
        <v>0</v>
      </c>
      <c r="EA74" s="20">
        <f t="shared" ref="EA74:ED74" si="1103">SUM(EA72-EA73)</f>
        <v>0</v>
      </c>
      <c r="EB74" s="20">
        <f t="shared" ref="EB74:EC74" si="1104">SUM(EB72-EB73)</f>
        <v>0</v>
      </c>
      <c r="EC74" s="20">
        <f t="shared" si="1104"/>
        <v>0</v>
      </c>
      <c r="ED74" s="20">
        <f t="shared" si="1103"/>
        <v>0</v>
      </c>
      <c r="EE74" s="20">
        <f t="shared" ref="EE74:EF74" si="1105">SUM(EE72-EE73)</f>
        <v>0</v>
      </c>
      <c r="EF74" s="20">
        <f t="shared" si="1105"/>
        <v>0</v>
      </c>
      <c r="EG74" s="20">
        <f t="shared" ref="EG74:EI74" si="1106">SUM(EG72-EG73)</f>
        <v>0</v>
      </c>
      <c r="EH74" s="20">
        <f t="shared" si="1106"/>
        <v>0</v>
      </c>
      <c r="EI74" s="20">
        <f t="shared" si="1106"/>
        <v>0</v>
      </c>
      <c r="EJ74" s="20">
        <f t="shared" ref="EJ74:EL74" si="1107">SUM(EJ72-EJ73)</f>
        <v>0</v>
      </c>
      <c r="EK74" s="20">
        <f t="shared" si="1107"/>
        <v>0</v>
      </c>
      <c r="EL74" s="20">
        <f t="shared" si="1107"/>
        <v>0</v>
      </c>
      <c r="EM74" s="20">
        <f t="shared" ref="EM74:EO74" si="1108">SUM(EM72-EM73)</f>
        <v>0</v>
      </c>
      <c r="EN74" s="20">
        <f t="shared" si="1108"/>
        <v>0</v>
      </c>
      <c r="EO74" s="20">
        <f t="shared" si="1108"/>
        <v>0</v>
      </c>
      <c r="EP74" s="20">
        <f t="shared" ref="EP74:ER74" si="1109">SUM(EP72-EP73)</f>
        <v>0</v>
      </c>
      <c r="EQ74" s="20">
        <f t="shared" si="1109"/>
        <v>0</v>
      </c>
      <c r="ER74" s="20">
        <f t="shared" si="1109"/>
        <v>0</v>
      </c>
      <c r="ES74" s="20">
        <f t="shared" ref="ES74:EU74" si="1110">SUM(ES72-ES73)</f>
        <v>0</v>
      </c>
      <c r="ET74" s="20">
        <f t="shared" si="1110"/>
        <v>0</v>
      </c>
      <c r="EU74" s="20">
        <f t="shared" si="1110"/>
        <v>0</v>
      </c>
      <c r="EV74" s="600">
        <f t="shared" ref="EV74:EX74" si="1111">SUM(EV72-EV73)</f>
        <v>0</v>
      </c>
      <c r="EW74" s="600">
        <f t="shared" si="1111"/>
        <v>0</v>
      </c>
      <c r="EX74" s="600">
        <f t="shared" si="1111"/>
        <v>0</v>
      </c>
      <c r="GL74" s="600">
        <f t="shared" ref="GL74:GN74" si="1112">SUM(GL72-GL73)</f>
        <v>0</v>
      </c>
      <c r="GM74" s="600">
        <f t="shared" si="1112"/>
        <v>0</v>
      </c>
      <c r="GN74" s="600">
        <f t="shared" si="1112"/>
        <v>0</v>
      </c>
      <c r="GX74" s="20">
        <f t="shared" ref="GX74:HC74" si="1113">SUM(GX72-GX73)</f>
        <v>0</v>
      </c>
      <c r="GY74" s="20">
        <f t="shared" si="1113"/>
        <v>0</v>
      </c>
      <c r="GZ74" s="20">
        <f t="shared" si="1113"/>
        <v>0</v>
      </c>
      <c r="HA74" s="600">
        <f t="shared" si="1113"/>
        <v>365434</v>
      </c>
      <c r="HB74" s="600">
        <f t="shared" si="1113"/>
        <v>-2099</v>
      </c>
      <c r="HC74" s="600">
        <f t="shared" si="1113"/>
        <v>363335</v>
      </c>
    </row>
    <row r="75" spans="1:211" x14ac:dyDescent="0.2">
      <c r="B75" s="19"/>
      <c r="C75" s="19"/>
      <c r="D75" s="19"/>
    </row>
    <row r="76" spans="1:211" x14ac:dyDescent="0.2">
      <c r="B76" s="19"/>
      <c r="C76" s="19"/>
      <c r="D76" s="19"/>
    </row>
    <row r="77" spans="1:211" x14ac:dyDescent="0.2">
      <c r="B77" s="19"/>
      <c r="C77" s="19"/>
      <c r="D77" s="19"/>
    </row>
    <row r="78" spans="1:211" x14ac:dyDescent="0.2">
      <c r="B78" s="19"/>
      <c r="C78" s="19"/>
      <c r="D78" s="19"/>
    </row>
    <row r="79" spans="1:211" x14ac:dyDescent="0.2">
      <c r="B79" s="19"/>
      <c r="C79" s="19"/>
      <c r="D79" s="19"/>
    </row>
    <row r="80" spans="1:211" x14ac:dyDescent="0.2">
      <c r="B80" s="19"/>
      <c r="C80" s="19"/>
      <c r="D80" s="19"/>
    </row>
    <row r="81" spans="2:4" x14ac:dyDescent="0.2">
      <c r="B81" s="19"/>
      <c r="C81" s="19"/>
      <c r="D81" s="19"/>
    </row>
    <row r="82" spans="2:4" x14ac:dyDescent="0.2">
      <c r="B82" s="19"/>
      <c r="C82" s="19"/>
      <c r="D82" s="19"/>
    </row>
    <row r="83" spans="2:4" x14ac:dyDescent="0.2">
      <c r="B83" s="19"/>
      <c r="C83" s="19"/>
      <c r="D83" s="19"/>
    </row>
    <row r="84" spans="2:4" x14ac:dyDescent="0.2">
      <c r="B84" s="19"/>
      <c r="C84" s="19"/>
      <c r="D84" s="19"/>
    </row>
    <row r="85" spans="2:4" x14ac:dyDescent="0.2">
      <c r="B85" s="19"/>
      <c r="C85" s="19"/>
      <c r="D85" s="19"/>
    </row>
    <row r="86" spans="2:4" x14ac:dyDescent="0.2">
      <c r="B86" s="19"/>
      <c r="C86" s="19"/>
      <c r="D86" s="19"/>
    </row>
    <row r="87" spans="2:4" x14ac:dyDescent="0.2">
      <c r="B87" s="19"/>
      <c r="C87" s="19"/>
      <c r="D87" s="19"/>
    </row>
    <row r="88" spans="2:4" x14ac:dyDescent="0.2">
      <c r="B88" s="19"/>
      <c r="C88" s="19"/>
      <c r="D88" s="19"/>
    </row>
    <row r="89" spans="2:4" x14ac:dyDescent="0.2">
      <c r="B89" s="19"/>
      <c r="C89" s="19"/>
      <c r="D89" s="19"/>
    </row>
    <row r="90" spans="2:4" x14ac:dyDescent="0.2">
      <c r="B90" s="19"/>
      <c r="C90" s="19"/>
      <c r="D90" s="19"/>
    </row>
    <row r="91" spans="2:4" x14ac:dyDescent="0.2">
      <c r="B91" s="19"/>
      <c r="C91" s="19"/>
      <c r="D91" s="19"/>
    </row>
    <row r="92" spans="2:4" x14ac:dyDescent="0.2">
      <c r="B92" s="19"/>
      <c r="C92" s="19"/>
      <c r="D92" s="19"/>
    </row>
    <row r="93" spans="2:4" x14ac:dyDescent="0.2">
      <c r="B93" s="19"/>
      <c r="C93" s="19"/>
      <c r="D93" s="19"/>
    </row>
    <row r="94" spans="2:4" x14ac:dyDescent="0.2">
      <c r="B94" s="19"/>
      <c r="C94" s="19"/>
      <c r="D94" s="19"/>
    </row>
    <row r="95" spans="2:4" x14ac:dyDescent="0.2">
      <c r="B95" s="19"/>
      <c r="C95" s="19"/>
      <c r="D95" s="19"/>
    </row>
    <row r="96" spans="2:4" x14ac:dyDescent="0.2">
      <c r="B96" s="19"/>
      <c r="C96" s="19"/>
      <c r="D96" s="19"/>
    </row>
    <row r="97" spans="2:4" x14ac:dyDescent="0.2">
      <c r="B97" s="19"/>
      <c r="C97" s="19"/>
      <c r="D97" s="19"/>
    </row>
    <row r="98" spans="2:4" x14ac:dyDescent="0.2">
      <c r="B98" s="19"/>
      <c r="C98" s="19"/>
      <c r="D98" s="19"/>
    </row>
    <row r="99" spans="2:4" x14ac:dyDescent="0.2">
      <c r="B99" s="19"/>
      <c r="C99" s="19"/>
      <c r="D99" s="19"/>
    </row>
    <row r="100" spans="2:4" x14ac:dyDescent="0.2">
      <c r="B100" s="19"/>
      <c r="C100" s="19"/>
      <c r="D100" s="19"/>
    </row>
    <row r="101" spans="2:4" x14ac:dyDescent="0.2">
      <c r="B101" s="19"/>
      <c r="C101" s="19"/>
      <c r="D101" s="19"/>
    </row>
    <row r="102" spans="2:4" x14ac:dyDescent="0.2">
      <c r="B102" s="19"/>
      <c r="C102" s="19"/>
      <c r="D102" s="19"/>
    </row>
    <row r="103" spans="2:4" x14ac:dyDescent="0.2">
      <c r="B103" s="19"/>
      <c r="C103" s="19"/>
      <c r="D103" s="19"/>
    </row>
    <row r="104" spans="2:4" x14ac:dyDescent="0.2">
      <c r="B104" s="19"/>
      <c r="C104" s="19"/>
      <c r="D104" s="19"/>
    </row>
    <row r="105" spans="2:4" x14ac:dyDescent="0.2">
      <c r="B105" s="19"/>
      <c r="C105" s="19"/>
      <c r="D105" s="19"/>
    </row>
    <row r="106" spans="2:4" x14ac:dyDescent="0.2">
      <c r="B106" s="19"/>
      <c r="C106" s="19"/>
      <c r="D106" s="19"/>
    </row>
    <row r="107" spans="2:4" x14ac:dyDescent="0.2">
      <c r="B107" s="19"/>
      <c r="C107" s="19"/>
      <c r="D107" s="19"/>
    </row>
    <row r="108" spans="2:4" x14ac:dyDescent="0.2">
      <c r="B108" s="19"/>
      <c r="C108" s="19"/>
      <c r="D108" s="19"/>
    </row>
    <row r="109" spans="2:4" x14ac:dyDescent="0.2">
      <c r="B109" s="19"/>
      <c r="C109" s="19"/>
      <c r="D109" s="19"/>
    </row>
    <row r="110" spans="2:4" x14ac:dyDescent="0.2">
      <c r="B110" s="19"/>
      <c r="C110" s="19"/>
      <c r="D110" s="19"/>
    </row>
    <row r="111" spans="2:4" x14ac:dyDescent="0.2">
      <c r="B111" s="19"/>
      <c r="C111" s="19"/>
      <c r="D111" s="19"/>
    </row>
    <row r="112" spans="2:4" x14ac:dyDescent="0.2">
      <c r="B112" s="19"/>
      <c r="C112" s="19"/>
      <c r="D112" s="19"/>
    </row>
    <row r="113" spans="2:4" x14ac:dyDescent="0.2">
      <c r="B113" s="19"/>
      <c r="C113" s="19"/>
      <c r="D113" s="19"/>
    </row>
    <row r="114" spans="2:4" x14ac:dyDescent="0.2">
      <c r="B114" s="19"/>
      <c r="C114" s="19"/>
      <c r="D114" s="19"/>
    </row>
    <row r="115" spans="2:4" x14ac:dyDescent="0.2">
      <c r="B115" s="19"/>
      <c r="C115" s="19"/>
      <c r="D115" s="19"/>
    </row>
    <row r="116" spans="2:4" x14ac:dyDescent="0.2">
      <c r="B116" s="19"/>
      <c r="C116" s="19"/>
      <c r="D116" s="19"/>
    </row>
    <row r="117" spans="2:4" x14ac:dyDescent="0.2">
      <c r="B117" s="19"/>
      <c r="C117" s="19"/>
      <c r="D117" s="19"/>
    </row>
    <row r="118" spans="2:4" x14ac:dyDescent="0.2">
      <c r="B118" s="19"/>
      <c r="C118" s="19"/>
      <c r="D118" s="19"/>
    </row>
    <row r="119" spans="2:4" x14ac:dyDescent="0.2">
      <c r="B119" s="19"/>
      <c r="C119" s="19"/>
      <c r="D119" s="19"/>
    </row>
    <row r="120" spans="2:4" x14ac:dyDescent="0.2">
      <c r="B120" s="19"/>
      <c r="C120" s="19"/>
      <c r="D120" s="19"/>
    </row>
    <row r="121" spans="2:4" x14ac:dyDescent="0.2">
      <c r="B121" s="19"/>
      <c r="C121" s="19"/>
      <c r="D121" s="19"/>
    </row>
    <row r="122" spans="2:4" x14ac:dyDescent="0.2">
      <c r="B122" s="19"/>
      <c r="C122" s="19"/>
      <c r="D122" s="19"/>
    </row>
    <row r="123" spans="2:4" x14ac:dyDescent="0.2">
      <c r="B123" s="19"/>
      <c r="C123" s="19"/>
      <c r="D123" s="19"/>
    </row>
    <row r="124" spans="2:4" x14ac:dyDescent="0.2">
      <c r="B124" s="19"/>
      <c r="C124" s="19"/>
      <c r="D124" s="19"/>
    </row>
    <row r="125" spans="2:4" x14ac:dyDescent="0.2">
      <c r="B125" s="19"/>
      <c r="C125" s="19"/>
      <c r="D125" s="19"/>
    </row>
    <row r="126" spans="2:4" x14ac:dyDescent="0.2">
      <c r="B126" s="19"/>
      <c r="C126" s="19"/>
      <c r="D126" s="19"/>
    </row>
    <row r="127" spans="2:4" x14ac:dyDescent="0.2">
      <c r="B127" s="19"/>
      <c r="C127" s="19"/>
      <c r="D127" s="19"/>
    </row>
    <row r="128" spans="2:4" x14ac:dyDescent="0.2">
      <c r="B128" s="19"/>
      <c r="C128" s="19"/>
      <c r="D128" s="19"/>
    </row>
    <row r="129" spans="2:4" x14ac:dyDescent="0.2">
      <c r="B129" s="19"/>
      <c r="C129" s="19"/>
      <c r="D129" s="19"/>
    </row>
    <row r="130" spans="2:4" x14ac:dyDescent="0.2">
      <c r="B130" s="19"/>
      <c r="C130" s="19"/>
      <c r="D130" s="19"/>
    </row>
    <row r="131" spans="2:4" x14ac:dyDescent="0.2">
      <c r="B131" s="19"/>
      <c r="C131" s="19"/>
      <c r="D131" s="19"/>
    </row>
    <row r="132" spans="2:4" x14ac:dyDescent="0.2">
      <c r="B132" s="19"/>
      <c r="C132" s="19"/>
      <c r="D132" s="19"/>
    </row>
    <row r="133" spans="2:4" x14ac:dyDescent="0.2">
      <c r="B133" s="19"/>
      <c r="C133" s="19"/>
      <c r="D133" s="19"/>
    </row>
    <row r="134" spans="2:4" x14ac:dyDescent="0.2">
      <c r="B134" s="19"/>
      <c r="C134" s="19"/>
      <c r="D134" s="19"/>
    </row>
    <row r="135" spans="2:4" x14ac:dyDescent="0.2">
      <c r="B135" s="19"/>
      <c r="C135" s="19"/>
      <c r="D135" s="19"/>
    </row>
    <row r="136" spans="2:4" x14ac:dyDescent="0.2">
      <c r="B136" s="19"/>
      <c r="C136" s="19"/>
      <c r="D136" s="19"/>
    </row>
    <row r="137" spans="2:4" x14ac:dyDescent="0.2">
      <c r="B137" s="19"/>
      <c r="C137" s="19"/>
      <c r="D137" s="19"/>
    </row>
    <row r="138" spans="2:4" x14ac:dyDescent="0.2">
      <c r="B138" s="19"/>
      <c r="C138" s="19"/>
      <c r="D138" s="19"/>
    </row>
    <row r="139" spans="2:4" x14ac:dyDescent="0.2">
      <c r="B139" s="19"/>
      <c r="C139" s="19"/>
      <c r="D139" s="19"/>
    </row>
    <row r="140" spans="2:4" x14ac:dyDescent="0.2">
      <c r="B140" s="19"/>
      <c r="C140" s="19"/>
      <c r="D140" s="19"/>
    </row>
    <row r="141" spans="2:4" x14ac:dyDescent="0.2">
      <c r="B141" s="19"/>
      <c r="C141" s="19"/>
      <c r="D141" s="19"/>
    </row>
    <row r="142" spans="2:4" x14ac:dyDescent="0.2">
      <c r="B142" s="19"/>
      <c r="C142" s="19"/>
      <c r="D142" s="19"/>
    </row>
    <row r="143" spans="2:4" x14ac:dyDescent="0.2">
      <c r="B143" s="19"/>
      <c r="C143" s="19"/>
      <c r="D143" s="19"/>
    </row>
    <row r="144" spans="2:4" x14ac:dyDescent="0.2">
      <c r="B144" s="19"/>
      <c r="C144" s="19"/>
      <c r="D144" s="19"/>
    </row>
    <row r="145" spans="2:4" x14ac:dyDescent="0.2">
      <c r="B145" s="19"/>
      <c r="C145" s="19"/>
      <c r="D145" s="19"/>
    </row>
    <row r="146" spans="2:4" x14ac:dyDescent="0.2">
      <c r="B146" s="19"/>
      <c r="C146" s="19"/>
      <c r="D146" s="19"/>
    </row>
    <row r="147" spans="2:4" x14ac:dyDescent="0.2">
      <c r="B147" s="19"/>
      <c r="C147" s="19"/>
      <c r="D147" s="19"/>
    </row>
    <row r="148" spans="2:4" x14ac:dyDescent="0.2">
      <c r="B148" s="19"/>
      <c r="C148" s="19"/>
      <c r="D148" s="19"/>
    </row>
    <row r="149" spans="2:4" x14ac:dyDescent="0.2">
      <c r="B149" s="19"/>
      <c r="C149" s="19"/>
      <c r="D149" s="19"/>
    </row>
    <row r="150" spans="2:4" x14ac:dyDescent="0.2">
      <c r="B150" s="19"/>
      <c r="C150" s="19"/>
      <c r="D150" s="19"/>
    </row>
    <row r="151" spans="2:4" x14ac:dyDescent="0.2">
      <c r="B151" s="19"/>
      <c r="C151" s="19"/>
      <c r="D151" s="19"/>
    </row>
    <row r="152" spans="2:4" x14ac:dyDescent="0.2">
      <c r="B152" s="19"/>
      <c r="C152" s="19"/>
      <c r="D152" s="19"/>
    </row>
    <row r="153" spans="2:4" x14ac:dyDescent="0.2">
      <c r="B153" s="19"/>
      <c r="C153" s="19"/>
      <c r="D153" s="19"/>
    </row>
    <row r="154" spans="2:4" x14ac:dyDescent="0.2">
      <c r="B154" s="19"/>
      <c r="C154" s="19"/>
      <c r="D154" s="19"/>
    </row>
    <row r="155" spans="2:4" x14ac:dyDescent="0.2">
      <c r="B155" s="19"/>
      <c r="C155" s="19"/>
      <c r="D155" s="19"/>
    </row>
    <row r="156" spans="2:4" x14ac:dyDescent="0.2">
      <c r="B156" s="19"/>
      <c r="C156" s="19"/>
      <c r="D156" s="19"/>
    </row>
    <row r="157" spans="2:4" x14ac:dyDescent="0.2">
      <c r="B157" s="19"/>
      <c r="C157" s="19"/>
      <c r="D157" s="19"/>
    </row>
    <row r="158" spans="2:4" x14ac:dyDescent="0.2">
      <c r="B158" s="19"/>
      <c r="C158" s="19"/>
      <c r="D158" s="19"/>
    </row>
    <row r="159" spans="2:4" x14ac:dyDescent="0.2">
      <c r="B159" s="19"/>
      <c r="C159" s="19"/>
      <c r="D159" s="19"/>
    </row>
    <row r="160" spans="2:4" x14ac:dyDescent="0.2">
      <c r="B160" s="19"/>
      <c r="C160" s="19"/>
      <c r="D160" s="19"/>
    </row>
    <row r="161" spans="2:4" x14ac:dyDescent="0.2">
      <c r="B161" s="19"/>
      <c r="C161" s="19"/>
      <c r="D161" s="19"/>
    </row>
    <row r="162" spans="2:4" x14ac:dyDescent="0.2">
      <c r="B162" s="19"/>
      <c r="C162" s="19"/>
      <c r="D162" s="19"/>
    </row>
    <row r="163" spans="2:4" x14ac:dyDescent="0.2">
      <c r="B163" s="19"/>
      <c r="C163" s="19"/>
      <c r="D163" s="19"/>
    </row>
    <row r="164" spans="2:4" x14ac:dyDescent="0.2">
      <c r="B164" s="19"/>
      <c r="C164" s="19"/>
      <c r="D164" s="19"/>
    </row>
    <row r="165" spans="2:4" x14ac:dyDescent="0.2">
      <c r="B165" s="19"/>
      <c r="C165" s="19"/>
      <c r="D165" s="19"/>
    </row>
    <row r="166" spans="2:4" x14ac:dyDescent="0.2">
      <c r="B166" s="19"/>
      <c r="C166" s="19"/>
      <c r="D166" s="19"/>
    </row>
    <row r="167" spans="2:4" x14ac:dyDescent="0.2">
      <c r="B167" s="19"/>
      <c r="C167" s="19"/>
      <c r="D167" s="19"/>
    </row>
    <row r="168" spans="2:4" x14ac:dyDescent="0.2">
      <c r="B168" s="19"/>
      <c r="C168" s="19"/>
      <c r="D168" s="19"/>
    </row>
    <row r="169" spans="2:4" x14ac:dyDescent="0.2">
      <c r="B169" s="19"/>
      <c r="C169" s="19"/>
      <c r="D169" s="19"/>
    </row>
    <row r="170" spans="2:4" x14ac:dyDescent="0.2">
      <c r="B170" s="19"/>
      <c r="C170" s="19"/>
      <c r="D170" s="19"/>
    </row>
    <row r="171" spans="2:4" x14ac:dyDescent="0.2">
      <c r="B171" s="19"/>
      <c r="C171" s="19"/>
      <c r="D171" s="19"/>
    </row>
    <row r="172" spans="2:4" x14ac:dyDescent="0.2">
      <c r="B172" s="19"/>
      <c r="C172" s="19"/>
      <c r="D172" s="19"/>
    </row>
    <row r="173" spans="2:4" x14ac:dyDescent="0.2">
      <c r="B173" s="19"/>
      <c r="C173" s="19"/>
      <c r="D173" s="19"/>
    </row>
    <row r="174" spans="2:4" x14ac:dyDescent="0.2">
      <c r="B174" s="19"/>
      <c r="C174" s="19"/>
      <c r="D174" s="19"/>
    </row>
    <row r="175" spans="2:4" x14ac:dyDescent="0.2">
      <c r="B175" s="19"/>
      <c r="C175" s="19"/>
      <c r="D175" s="19"/>
    </row>
    <row r="176" spans="2:4" x14ac:dyDescent="0.2">
      <c r="B176" s="19"/>
      <c r="C176" s="19"/>
      <c r="D176" s="19"/>
    </row>
    <row r="177" spans="2:4" x14ac:dyDescent="0.2">
      <c r="B177" s="19"/>
      <c r="C177" s="19"/>
      <c r="D177" s="19"/>
    </row>
    <row r="178" spans="2:4" x14ac:dyDescent="0.2">
      <c r="B178" s="19"/>
      <c r="C178" s="19"/>
      <c r="D178" s="19"/>
    </row>
    <row r="179" spans="2:4" x14ac:dyDescent="0.2">
      <c r="B179" s="19"/>
      <c r="C179" s="19"/>
      <c r="D179" s="19"/>
    </row>
    <row r="180" spans="2:4" x14ac:dyDescent="0.2">
      <c r="B180" s="19"/>
      <c r="C180" s="19"/>
      <c r="D180" s="19"/>
    </row>
    <row r="181" spans="2:4" x14ac:dyDescent="0.2">
      <c r="B181" s="19"/>
      <c r="C181" s="19"/>
      <c r="D181" s="19"/>
    </row>
    <row r="182" spans="2:4" x14ac:dyDescent="0.2">
      <c r="B182" s="19"/>
      <c r="C182" s="19"/>
      <c r="D182" s="19"/>
    </row>
    <row r="183" spans="2:4" x14ac:dyDescent="0.2">
      <c r="B183" s="19"/>
      <c r="C183" s="19"/>
      <c r="D183" s="19"/>
    </row>
    <row r="184" spans="2:4" x14ac:dyDescent="0.2">
      <c r="B184" s="19"/>
      <c r="C184" s="19"/>
      <c r="D184" s="19"/>
    </row>
    <row r="185" spans="2:4" x14ac:dyDescent="0.2">
      <c r="B185" s="19"/>
      <c r="C185" s="19"/>
      <c r="D185" s="19"/>
    </row>
    <row r="186" spans="2:4" x14ac:dyDescent="0.2">
      <c r="B186" s="19"/>
      <c r="C186" s="19"/>
      <c r="D186" s="19"/>
    </row>
    <row r="187" spans="2:4" x14ac:dyDescent="0.2">
      <c r="B187" s="19"/>
      <c r="C187" s="19"/>
      <c r="D187" s="19"/>
    </row>
    <row r="188" spans="2:4" x14ac:dyDescent="0.2">
      <c r="B188" s="19"/>
      <c r="C188" s="19"/>
      <c r="D188" s="19"/>
    </row>
    <row r="189" spans="2:4" x14ac:dyDescent="0.2">
      <c r="B189" s="19"/>
      <c r="C189" s="19"/>
      <c r="D189" s="19"/>
    </row>
    <row r="190" spans="2:4" x14ac:dyDescent="0.2">
      <c r="B190" s="19"/>
      <c r="C190" s="19"/>
      <c r="D190" s="19"/>
    </row>
    <row r="191" spans="2:4" x14ac:dyDescent="0.2">
      <c r="B191" s="19"/>
      <c r="C191" s="19"/>
      <c r="D191" s="19"/>
    </row>
    <row r="192" spans="2:4" x14ac:dyDescent="0.2">
      <c r="B192" s="19"/>
      <c r="C192" s="19"/>
      <c r="D192" s="19"/>
    </row>
    <row r="193" spans="2:4" x14ac:dyDescent="0.2">
      <c r="B193" s="19"/>
      <c r="C193" s="19"/>
      <c r="D193" s="19"/>
    </row>
    <row r="194" spans="2:4" x14ac:dyDescent="0.2">
      <c r="B194" s="19"/>
      <c r="C194" s="19"/>
      <c r="D194" s="19"/>
    </row>
    <row r="195" spans="2:4" x14ac:dyDescent="0.2">
      <c r="B195" s="19"/>
      <c r="C195" s="19"/>
      <c r="D195" s="19"/>
    </row>
    <row r="196" spans="2:4" x14ac:dyDescent="0.2">
      <c r="B196" s="19"/>
      <c r="C196" s="19"/>
      <c r="D196" s="19"/>
    </row>
    <row r="197" spans="2:4" x14ac:dyDescent="0.2">
      <c r="B197" s="19"/>
      <c r="C197" s="19"/>
      <c r="D197" s="19"/>
    </row>
    <row r="198" spans="2:4" x14ac:dyDescent="0.2">
      <c r="B198" s="19"/>
      <c r="C198" s="19"/>
      <c r="D198" s="19"/>
    </row>
    <row r="199" spans="2:4" x14ac:dyDescent="0.2">
      <c r="B199" s="19"/>
      <c r="C199" s="19"/>
      <c r="D199" s="19"/>
    </row>
    <row r="200" spans="2:4" x14ac:dyDescent="0.2">
      <c r="B200" s="19"/>
      <c r="C200" s="19"/>
      <c r="D200" s="19"/>
    </row>
    <row r="201" spans="2:4" x14ac:dyDescent="0.2">
      <c r="B201" s="19"/>
      <c r="C201" s="19"/>
      <c r="D201" s="19"/>
    </row>
    <row r="202" spans="2:4" x14ac:dyDescent="0.2">
      <c r="B202" s="19"/>
      <c r="C202" s="19"/>
      <c r="D202" s="19"/>
    </row>
    <row r="203" spans="2:4" x14ac:dyDescent="0.2">
      <c r="B203" s="19"/>
      <c r="C203" s="19"/>
      <c r="D203" s="19"/>
    </row>
    <row r="204" spans="2:4" x14ac:dyDescent="0.2">
      <c r="B204" s="19"/>
      <c r="C204" s="19"/>
      <c r="D204" s="19"/>
    </row>
    <row r="205" spans="2:4" x14ac:dyDescent="0.2">
      <c r="B205" s="19"/>
      <c r="C205" s="19"/>
      <c r="D205" s="19"/>
    </row>
    <row r="206" spans="2:4" x14ac:dyDescent="0.2">
      <c r="B206" s="19"/>
      <c r="C206" s="19"/>
      <c r="D206" s="19"/>
    </row>
    <row r="207" spans="2:4" x14ac:dyDescent="0.2">
      <c r="B207" s="19"/>
      <c r="C207" s="19"/>
      <c r="D207" s="19"/>
    </row>
    <row r="208" spans="2:4" x14ac:dyDescent="0.2">
      <c r="B208" s="19"/>
      <c r="C208" s="19"/>
      <c r="D208" s="19"/>
    </row>
    <row r="209" spans="2:4" x14ac:dyDescent="0.2">
      <c r="B209" s="19"/>
      <c r="C209" s="19"/>
      <c r="D209" s="19"/>
    </row>
    <row r="210" spans="2:4" x14ac:dyDescent="0.2">
      <c r="B210" s="19"/>
      <c r="C210" s="19"/>
      <c r="D210" s="19"/>
    </row>
    <row r="211" spans="2:4" x14ac:dyDescent="0.2">
      <c r="B211" s="19"/>
      <c r="C211" s="19"/>
      <c r="D211" s="19"/>
    </row>
    <row r="212" spans="2:4" x14ac:dyDescent="0.2">
      <c r="B212" s="19"/>
      <c r="C212" s="19"/>
      <c r="D212" s="19"/>
    </row>
    <row r="213" spans="2:4" x14ac:dyDescent="0.2">
      <c r="B213" s="19"/>
      <c r="C213" s="19"/>
      <c r="D213" s="19"/>
    </row>
    <row r="214" spans="2:4" x14ac:dyDescent="0.2">
      <c r="B214" s="19"/>
      <c r="C214" s="19"/>
      <c r="D214" s="19"/>
    </row>
    <row r="215" spans="2:4" x14ac:dyDescent="0.2">
      <c r="B215" s="19"/>
      <c r="C215" s="19"/>
      <c r="D215" s="19"/>
    </row>
    <row r="216" spans="2:4" x14ac:dyDescent="0.2">
      <c r="B216" s="19"/>
      <c r="C216" s="19"/>
      <c r="D216" s="19"/>
    </row>
    <row r="217" spans="2:4" x14ac:dyDescent="0.2">
      <c r="B217" s="19"/>
      <c r="C217" s="19"/>
      <c r="D217" s="19"/>
    </row>
    <row r="218" spans="2:4" x14ac:dyDescent="0.2">
      <c r="B218" s="19"/>
      <c r="C218" s="19"/>
      <c r="D218" s="19"/>
    </row>
    <row r="219" spans="2:4" x14ac:dyDescent="0.2">
      <c r="B219" s="19"/>
      <c r="C219" s="19"/>
      <c r="D219" s="19"/>
    </row>
    <row r="220" spans="2:4" x14ac:dyDescent="0.2">
      <c r="B220" s="19"/>
      <c r="C220" s="19"/>
      <c r="D220" s="19"/>
    </row>
    <row r="221" spans="2:4" x14ac:dyDescent="0.2">
      <c r="B221" s="19"/>
      <c r="C221" s="19"/>
      <c r="D221" s="19"/>
    </row>
    <row r="222" spans="2:4" x14ac:dyDescent="0.2">
      <c r="B222" s="19"/>
      <c r="C222" s="19"/>
      <c r="D222" s="19"/>
    </row>
    <row r="223" spans="2:4" x14ac:dyDescent="0.2">
      <c r="B223" s="19"/>
      <c r="C223" s="19"/>
      <c r="D223" s="19"/>
    </row>
    <row r="224" spans="2:4" x14ac:dyDescent="0.2">
      <c r="B224" s="19"/>
      <c r="C224" s="19"/>
      <c r="D224" s="19"/>
    </row>
    <row r="225" spans="2:4" x14ac:dyDescent="0.2">
      <c r="B225" s="19"/>
      <c r="C225" s="19"/>
      <c r="D225" s="19"/>
    </row>
    <row r="226" spans="2:4" x14ac:dyDescent="0.2">
      <c r="B226" s="19"/>
      <c r="C226" s="19"/>
      <c r="D226" s="19"/>
    </row>
    <row r="227" spans="2:4" x14ac:dyDescent="0.2">
      <c r="B227" s="19"/>
      <c r="C227" s="19"/>
      <c r="D227" s="19"/>
    </row>
    <row r="228" spans="2:4" x14ac:dyDescent="0.2">
      <c r="B228" s="19"/>
      <c r="C228" s="19"/>
      <c r="D228" s="19"/>
    </row>
    <row r="229" spans="2:4" x14ac:dyDescent="0.2">
      <c r="B229" s="19"/>
      <c r="C229" s="19"/>
      <c r="D229" s="19"/>
    </row>
    <row r="230" spans="2:4" x14ac:dyDescent="0.2">
      <c r="B230" s="19"/>
      <c r="C230" s="19"/>
      <c r="D230" s="19"/>
    </row>
    <row r="231" spans="2:4" x14ac:dyDescent="0.2">
      <c r="B231" s="19"/>
      <c r="C231" s="19"/>
      <c r="D231" s="19"/>
    </row>
    <row r="232" spans="2:4" x14ac:dyDescent="0.2">
      <c r="B232" s="19"/>
      <c r="C232" s="19"/>
      <c r="D232" s="19"/>
    </row>
    <row r="233" spans="2:4" x14ac:dyDescent="0.2">
      <c r="B233" s="19"/>
      <c r="C233" s="19"/>
      <c r="D233" s="19"/>
    </row>
    <row r="234" spans="2:4" x14ac:dyDescent="0.2">
      <c r="B234" s="19"/>
      <c r="C234" s="19"/>
      <c r="D234" s="19"/>
    </row>
    <row r="235" spans="2:4" x14ac:dyDescent="0.2">
      <c r="B235" s="19"/>
      <c r="C235" s="19"/>
      <c r="D235" s="19"/>
    </row>
    <row r="236" spans="2:4" x14ac:dyDescent="0.2">
      <c r="B236" s="19"/>
      <c r="C236" s="19"/>
      <c r="D236" s="19"/>
    </row>
    <row r="237" spans="2:4" x14ac:dyDescent="0.2">
      <c r="B237" s="19"/>
      <c r="C237" s="19"/>
      <c r="D237" s="19"/>
    </row>
    <row r="238" spans="2:4" x14ac:dyDescent="0.2">
      <c r="B238" s="19"/>
      <c r="C238" s="19"/>
      <c r="D238" s="19"/>
    </row>
    <row r="239" spans="2:4" x14ac:dyDescent="0.2">
      <c r="B239" s="19"/>
      <c r="C239" s="19"/>
      <c r="D239" s="19"/>
    </row>
    <row r="240" spans="2:4" x14ac:dyDescent="0.2">
      <c r="B240" s="19"/>
      <c r="C240" s="19"/>
      <c r="D240" s="19"/>
    </row>
    <row r="241" spans="2:4" x14ac:dyDescent="0.2">
      <c r="B241" s="19"/>
      <c r="C241" s="19"/>
      <c r="D241" s="19"/>
    </row>
    <row r="242" spans="2:4" x14ac:dyDescent="0.2">
      <c r="B242" s="19"/>
      <c r="C242" s="19"/>
      <c r="D242" s="19"/>
    </row>
    <row r="243" spans="2:4" x14ac:dyDescent="0.2">
      <c r="B243" s="19"/>
      <c r="C243" s="19"/>
      <c r="D243" s="19"/>
    </row>
    <row r="244" spans="2:4" x14ac:dyDescent="0.2">
      <c r="B244" s="19"/>
      <c r="C244" s="19"/>
      <c r="D244" s="19"/>
    </row>
    <row r="245" spans="2:4" x14ac:dyDescent="0.2">
      <c r="B245" s="19"/>
      <c r="C245" s="19"/>
      <c r="D245" s="19"/>
    </row>
    <row r="246" spans="2:4" x14ac:dyDescent="0.2">
      <c r="B246" s="19"/>
      <c r="C246" s="19"/>
      <c r="D246" s="19"/>
    </row>
    <row r="247" spans="2:4" x14ac:dyDescent="0.2">
      <c r="B247" s="19"/>
      <c r="C247" s="19"/>
      <c r="D247" s="19"/>
    </row>
    <row r="248" spans="2:4" x14ac:dyDescent="0.2">
      <c r="B248" s="19"/>
      <c r="C248" s="19"/>
      <c r="D248" s="19"/>
    </row>
    <row r="249" spans="2:4" x14ac:dyDescent="0.2">
      <c r="B249" s="19"/>
      <c r="C249" s="19"/>
      <c r="D249" s="19"/>
    </row>
    <row r="250" spans="2:4" x14ac:dyDescent="0.2">
      <c r="B250" s="19"/>
      <c r="C250" s="19"/>
      <c r="D250" s="19"/>
    </row>
    <row r="251" spans="2:4" x14ac:dyDescent="0.2">
      <c r="B251" s="19"/>
      <c r="C251" s="19"/>
      <c r="D251" s="19"/>
    </row>
    <row r="252" spans="2:4" x14ac:dyDescent="0.2">
      <c r="B252" s="19"/>
      <c r="C252" s="19"/>
      <c r="D252" s="19"/>
    </row>
    <row r="253" spans="2:4" x14ac:dyDescent="0.2">
      <c r="B253" s="19"/>
      <c r="C253" s="19"/>
      <c r="D253" s="19"/>
    </row>
    <row r="254" spans="2:4" x14ac:dyDescent="0.2">
      <c r="B254" s="19"/>
      <c r="C254" s="19"/>
      <c r="D254" s="19"/>
    </row>
    <row r="255" spans="2:4" x14ac:dyDescent="0.2">
      <c r="B255" s="19"/>
      <c r="C255" s="19"/>
      <c r="D255" s="19"/>
    </row>
    <row r="256" spans="2:4" x14ac:dyDescent="0.2">
      <c r="B256" s="19"/>
      <c r="C256" s="19"/>
      <c r="D256" s="19"/>
    </row>
    <row r="257" spans="2:4" x14ac:dyDescent="0.2">
      <c r="B257" s="19"/>
      <c r="C257" s="19"/>
      <c r="D257" s="19"/>
    </row>
    <row r="258" spans="2:4" x14ac:dyDescent="0.2">
      <c r="B258" s="19"/>
      <c r="C258" s="19"/>
      <c r="D258" s="19"/>
    </row>
    <row r="259" spans="2:4" x14ac:dyDescent="0.2">
      <c r="B259" s="19"/>
      <c r="C259" s="19"/>
      <c r="D259" s="19"/>
    </row>
    <row r="260" spans="2:4" x14ac:dyDescent="0.2">
      <c r="B260" s="19"/>
      <c r="C260" s="19"/>
      <c r="D260" s="19"/>
    </row>
    <row r="261" spans="2:4" x14ac:dyDescent="0.2">
      <c r="B261" s="19"/>
      <c r="C261" s="19"/>
      <c r="D261" s="19"/>
    </row>
    <row r="262" spans="2:4" x14ac:dyDescent="0.2">
      <c r="B262" s="19"/>
      <c r="C262" s="19"/>
      <c r="D262" s="19"/>
    </row>
    <row r="263" spans="2:4" x14ac:dyDescent="0.2">
      <c r="B263" s="19"/>
      <c r="C263" s="19"/>
      <c r="D263" s="19"/>
    </row>
    <row r="264" spans="2:4" x14ac:dyDescent="0.2">
      <c r="B264" s="19"/>
      <c r="C264" s="19"/>
      <c r="D264" s="19"/>
    </row>
    <row r="265" spans="2:4" x14ac:dyDescent="0.2">
      <c r="B265" s="19"/>
      <c r="C265" s="19"/>
      <c r="D265" s="19"/>
    </row>
    <row r="266" spans="2:4" x14ac:dyDescent="0.2">
      <c r="B266" s="19"/>
      <c r="C266" s="19"/>
      <c r="D266" s="19"/>
    </row>
    <row r="267" spans="2:4" x14ac:dyDescent="0.2">
      <c r="B267" s="19"/>
      <c r="C267" s="19"/>
      <c r="D267" s="19"/>
    </row>
    <row r="268" spans="2:4" x14ac:dyDescent="0.2">
      <c r="B268" s="19"/>
      <c r="C268" s="19"/>
      <c r="D268" s="19"/>
    </row>
    <row r="269" spans="2:4" x14ac:dyDescent="0.2">
      <c r="B269" s="19"/>
      <c r="C269" s="19"/>
      <c r="D269" s="19"/>
    </row>
    <row r="270" spans="2:4" x14ac:dyDescent="0.2">
      <c r="B270" s="19"/>
      <c r="C270" s="19"/>
      <c r="D270" s="19"/>
    </row>
    <row r="271" spans="2:4" x14ac:dyDescent="0.2">
      <c r="B271" s="19"/>
      <c r="C271" s="19"/>
      <c r="D271" s="19"/>
    </row>
    <row r="272" spans="2:4" x14ac:dyDescent="0.2">
      <c r="B272" s="19"/>
      <c r="C272" s="19"/>
      <c r="D272" s="19"/>
    </row>
    <row r="273" spans="2:4" x14ac:dyDescent="0.2">
      <c r="B273" s="19"/>
      <c r="C273" s="19"/>
      <c r="D273" s="19"/>
    </row>
    <row r="274" spans="2:4" x14ac:dyDescent="0.2">
      <c r="B274" s="19"/>
      <c r="C274" s="19"/>
      <c r="D274" s="19"/>
    </row>
    <row r="275" spans="2:4" x14ac:dyDescent="0.2">
      <c r="B275" s="19"/>
      <c r="C275" s="19"/>
      <c r="D275" s="19"/>
    </row>
    <row r="276" spans="2:4" x14ac:dyDescent="0.2">
      <c r="B276" s="19"/>
      <c r="C276" s="19"/>
      <c r="D276" s="19"/>
    </row>
    <row r="277" spans="2:4" x14ac:dyDescent="0.2">
      <c r="B277" s="19"/>
      <c r="C277" s="19"/>
      <c r="D277" s="19"/>
    </row>
    <row r="278" spans="2:4" x14ac:dyDescent="0.2">
      <c r="B278" s="19"/>
      <c r="C278" s="19"/>
      <c r="D278" s="19"/>
    </row>
    <row r="279" spans="2:4" x14ac:dyDescent="0.2">
      <c r="B279" s="19"/>
      <c r="C279" s="19"/>
      <c r="D279" s="19"/>
    </row>
    <row r="280" spans="2:4" x14ac:dyDescent="0.2">
      <c r="B280" s="19"/>
      <c r="C280" s="19"/>
      <c r="D280" s="19"/>
    </row>
    <row r="281" spans="2:4" x14ac:dyDescent="0.2">
      <c r="B281" s="19"/>
      <c r="C281" s="19"/>
      <c r="D281" s="19"/>
    </row>
    <row r="282" spans="2:4" x14ac:dyDescent="0.2">
      <c r="B282" s="19"/>
      <c r="C282" s="19"/>
      <c r="D282" s="19"/>
    </row>
    <row r="283" spans="2:4" x14ac:dyDescent="0.2">
      <c r="B283" s="19"/>
      <c r="C283" s="19"/>
      <c r="D283" s="19"/>
    </row>
    <row r="284" spans="2:4" x14ac:dyDescent="0.2">
      <c r="B284" s="19"/>
      <c r="C284" s="19"/>
      <c r="D284" s="19"/>
    </row>
    <row r="285" spans="2:4" x14ac:dyDescent="0.2">
      <c r="B285" s="19"/>
      <c r="C285" s="19"/>
      <c r="D285" s="19"/>
    </row>
    <row r="286" spans="2:4" x14ac:dyDescent="0.2">
      <c r="B286" s="19"/>
      <c r="C286" s="19"/>
      <c r="D286" s="19"/>
    </row>
    <row r="287" spans="2:4" x14ac:dyDescent="0.2">
      <c r="B287" s="19"/>
      <c r="C287" s="19"/>
      <c r="D287" s="19"/>
    </row>
    <row r="288" spans="2:4" x14ac:dyDescent="0.2">
      <c r="B288" s="19"/>
      <c r="C288" s="19"/>
      <c r="D288" s="19"/>
    </row>
    <row r="289" spans="2:4" x14ac:dyDescent="0.2">
      <c r="B289" s="19"/>
      <c r="C289" s="19"/>
      <c r="D289" s="19"/>
    </row>
    <row r="290" spans="2:4" x14ac:dyDescent="0.2">
      <c r="B290" s="19"/>
      <c r="C290" s="19"/>
      <c r="D290" s="19"/>
    </row>
    <row r="291" spans="2:4" x14ac:dyDescent="0.2">
      <c r="B291" s="19"/>
      <c r="C291" s="19"/>
      <c r="D291" s="19"/>
    </row>
    <row r="292" spans="2:4" x14ac:dyDescent="0.2">
      <c r="B292" s="19"/>
      <c r="C292" s="19"/>
      <c r="D292" s="19"/>
    </row>
    <row r="293" spans="2:4" x14ac:dyDescent="0.2">
      <c r="B293" s="19"/>
      <c r="C293" s="19"/>
      <c r="D293" s="19"/>
    </row>
    <row r="294" spans="2:4" x14ac:dyDescent="0.2">
      <c r="B294" s="19"/>
      <c r="C294" s="19"/>
      <c r="D294" s="19"/>
    </row>
    <row r="295" spans="2:4" x14ac:dyDescent="0.2">
      <c r="B295" s="19"/>
      <c r="C295" s="19"/>
      <c r="D295" s="19"/>
    </row>
    <row r="296" spans="2:4" x14ac:dyDescent="0.2">
      <c r="B296" s="19"/>
      <c r="C296" s="19"/>
      <c r="D296" s="19"/>
    </row>
    <row r="297" spans="2:4" x14ac:dyDescent="0.2">
      <c r="B297" s="19"/>
      <c r="C297" s="19"/>
      <c r="D297" s="19"/>
    </row>
    <row r="298" spans="2:4" x14ac:dyDescent="0.2">
      <c r="B298" s="19"/>
      <c r="C298" s="19"/>
      <c r="D298" s="19"/>
    </row>
    <row r="299" spans="2:4" x14ac:dyDescent="0.2">
      <c r="B299" s="19"/>
      <c r="C299" s="19"/>
      <c r="D299" s="19"/>
    </row>
    <row r="300" spans="2:4" x14ac:dyDescent="0.2">
      <c r="B300" s="19"/>
      <c r="C300" s="19"/>
      <c r="D300" s="19"/>
    </row>
    <row r="301" spans="2:4" x14ac:dyDescent="0.2">
      <c r="B301" s="19"/>
      <c r="C301" s="19"/>
      <c r="D301" s="19"/>
    </row>
    <row r="302" spans="2:4" x14ac:dyDescent="0.2">
      <c r="B302" s="19"/>
      <c r="C302" s="19"/>
      <c r="D302" s="19"/>
    </row>
    <row r="303" spans="2:4" x14ac:dyDescent="0.2">
      <c r="B303" s="19"/>
      <c r="C303" s="19"/>
      <c r="D303" s="19"/>
    </row>
    <row r="304" spans="2:4" x14ac:dyDescent="0.2">
      <c r="B304" s="19"/>
      <c r="C304" s="19"/>
      <c r="D304" s="19"/>
    </row>
    <row r="305" spans="2:4" x14ac:dyDescent="0.2">
      <c r="B305" s="19"/>
      <c r="C305" s="19"/>
      <c r="D305" s="19"/>
    </row>
    <row r="306" spans="2:4" x14ac:dyDescent="0.2">
      <c r="B306" s="19"/>
      <c r="C306" s="19"/>
      <c r="D306" s="19"/>
    </row>
    <row r="307" spans="2:4" x14ac:dyDescent="0.2">
      <c r="B307" s="19"/>
      <c r="C307" s="19"/>
      <c r="D307" s="19"/>
    </row>
    <row r="308" spans="2:4" x14ac:dyDescent="0.2">
      <c r="B308" s="19"/>
      <c r="C308" s="19"/>
      <c r="D308" s="19"/>
    </row>
    <row r="309" spans="2:4" x14ac:dyDescent="0.2">
      <c r="B309" s="19"/>
      <c r="C309" s="19"/>
      <c r="D309" s="19"/>
    </row>
    <row r="310" spans="2:4" x14ac:dyDescent="0.2">
      <c r="B310" s="19"/>
      <c r="C310" s="19"/>
      <c r="D310" s="19"/>
    </row>
    <row r="311" spans="2:4" x14ac:dyDescent="0.2">
      <c r="B311" s="19"/>
      <c r="C311" s="19"/>
      <c r="D311" s="19"/>
    </row>
    <row r="312" spans="2:4" x14ac:dyDescent="0.2">
      <c r="B312" s="19"/>
      <c r="C312" s="19"/>
      <c r="D312" s="19"/>
    </row>
    <row r="313" spans="2:4" x14ac:dyDescent="0.2">
      <c r="B313" s="19"/>
      <c r="C313" s="19"/>
      <c r="D313" s="19"/>
    </row>
    <row r="314" spans="2:4" x14ac:dyDescent="0.2">
      <c r="B314" s="19"/>
      <c r="C314" s="19"/>
      <c r="D314" s="19"/>
    </row>
    <row r="315" spans="2:4" x14ac:dyDescent="0.2">
      <c r="B315" s="19"/>
      <c r="C315" s="19"/>
      <c r="D315" s="19"/>
    </row>
    <row r="316" spans="2:4" x14ac:dyDescent="0.2">
      <c r="B316" s="19"/>
      <c r="C316" s="19"/>
      <c r="D316" s="19"/>
    </row>
    <row r="317" spans="2:4" x14ac:dyDescent="0.2">
      <c r="B317" s="19"/>
      <c r="C317" s="19"/>
      <c r="D317" s="19"/>
    </row>
    <row r="318" spans="2:4" x14ac:dyDescent="0.2">
      <c r="B318" s="19"/>
      <c r="C318" s="19"/>
      <c r="D318" s="19"/>
    </row>
    <row r="319" spans="2:4" x14ac:dyDescent="0.2">
      <c r="B319" s="19"/>
      <c r="C319" s="19"/>
      <c r="D319" s="19"/>
    </row>
    <row r="320" spans="2:4" x14ac:dyDescent="0.2">
      <c r="B320" s="19"/>
      <c r="C320" s="19"/>
      <c r="D320" s="19"/>
    </row>
    <row r="321" spans="2:4" x14ac:dyDescent="0.2">
      <c r="B321" s="19"/>
      <c r="C321" s="19"/>
      <c r="D321" s="19"/>
    </row>
    <row r="322" spans="2:4" x14ac:dyDescent="0.2">
      <c r="B322" s="19"/>
      <c r="C322" s="19"/>
      <c r="D322" s="19"/>
    </row>
    <row r="323" spans="2:4" x14ac:dyDescent="0.2">
      <c r="B323" s="19"/>
      <c r="C323" s="19"/>
      <c r="D323" s="19"/>
    </row>
    <row r="324" spans="2:4" x14ac:dyDescent="0.2">
      <c r="B324" s="19"/>
      <c r="C324" s="19"/>
      <c r="D324" s="19"/>
    </row>
    <row r="325" spans="2:4" x14ac:dyDescent="0.2">
      <c r="B325" s="19"/>
      <c r="C325" s="19"/>
      <c r="D325" s="19"/>
    </row>
    <row r="326" spans="2:4" x14ac:dyDescent="0.2">
      <c r="B326" s="19"/>
      <c r="C326" s="19"/>
      <c r="D326" s="19"/>
    </row>
    <row r="327" spans="2:4" x14ac:dyDescent="0.2">
      <c r="B327" s="19"/>
      <c r="C327" s="19"/>
      <c r="D327" s="19"/>
    </row>
    <row r="328" spans="2:4" x14ac:dyDescent="0.2">
      <c r="B328" s="19"/>
      <c r="C328" s="19"/>
      <c r="D328" s="19"/>
    </row>
    <row r="329" spans="2:4" x14ac:dyDescent="0.2">
      <c r="B329" s="19"/>
      <c r="C329" s="19"/>
      <c r="D329" s="19"/>
    </row>
    <row r="330" spans="2:4" x14ac:dyDescent="0.2">
      <c r="B330" s="19"/>
      <c r="C330" s="19"/>
      <c r="D330" s="19"/>
    </row>
    <row r="331" spans="2:4" x14ac:dyDescent="0.2">
      <c r="B331" s="19"/>
      <c r="C331" s="19"/>
      <c r="D331" s="19"/>
    </row>
    <row r="332" spans="2:4" x14ac:dyDescent="0.2">
      <c r="B332" s="19"/>
      <c r="C332" s="19"/>
      <c r="D332" s="19"/>
    </row>
    <row r="333" spans="2:4" x14ac:dyDescent="0.2">
      <c r="B333" s="19"/>
      <c r="C333" s="19"/>
      <c r="D333" s="19"/>
    </row>
    <row r="334" spans="2:4" x14ac:dyDescent="0.2">
      <c r="B334" s="19"/>
      <c r="C334" s="19"/>
      <c r="D334" s="19"/>
    </row>
    <row r="335" spans="2:4" x14ac:dyDescent="0.2">
      <c r="B335" s="19"/>
      <c r="C335" s="19"/>
      <c r="D335" s="19"/>
    </row>
    <row r="336" spans="2:4" x14ac:dyDescent="0.2">
      <c r="B336" s="19"/>
      <c r="C336" s="19"/>
      <c r="D336" s="19"/>
    </row>
    <row r="337" spans="2:4" x14ac:dyDescent="0.2">
      <c r="B337" s="19"/>
      <c r="C337" s="19"/>
      <c r="D337" s="19"/>
    </row>
    <row r="338" spans="2:4" x14ac:dyDescent="0.2">
      <c r="B338" s="19"/>
      <c r="C338" s="19"/>
      <c r="D338" s="19"/>
    </row>
    <row r="339" spans="2:4" x14ac:dyDescent="0.2">
      <c r="B339" s="19"/>
      <c r="C339" s="19"/>
      <c r="D339" s="19"/>
    </row>
    <row r="340" spans="2:4" x14ac:dyDescent="0.2">
      <c r="B340" s="19"/>
      <c r="C340" s="19"/>
      <c r="D340" s="19"/>
    </row>
    <row r="341" spans="2:4" x14ac:dyDescent="0.2">
      <c r="B341" s="19"/>
      <c r="C341" s="19"/>
      <c r="D341" s="19"/>
    </row>
    <row r="342" spans="2:4" x14ac:dyDescent="0.2">
      <c r="B342" s="19"/>
      <c r="C342" s="19"/>
      <c r="D342" s="19"/>
    </row>
    <row r="343" spans="2:4" x14ac:dyDescent="0.2">
      <c r="B343" s="19"/>
      <c r="C343" s="19"/>
      <c r="D343" s="19"/>
    </row>
    <row r="344" spans="2:4" x14ac:dyDescent="0.2">
      <c r="B344" s="19"/>
      <c r="C344" s="19"/>
      <c r="D344" s="19"/>
    </row>
    <row r="345" spans="2:4" x14ac:dyDescent="0.2">
      <c r="B345" s="19"/>
      <c r="C345" s="19"/>
      <c r="D345" s="19"/>
    </row>
    <row r="346" spans="2:4" x14ac:dyDescent="0.2">
      <c r="B346" s="19"/>
      <c r="C346" s="19"/>
      <c r="D346" s="19"/>
    </row>
    <row r="347" spans="2:4" x14ac:dyDescent="0.2">
      <c r="B347" s="19"/>
      <c r="C347" s="19"/>
      <c r="D347" s="19"/>
    </row>
    <row r="348" spans="2:4" x14ac:dyDescent="0.2">
      <c r="B348" s="19"/>
      <c r="C348" s="19"/>
      <c r="D348" s="19"/>
    </row>
    <row r="349" spans="2:4" x14ac:dyDescent="0.2">
      <c r="B349" s="19"/>
      <c r="C349" s="19"/>
      <c r="D349" s="19"/>
    </row>
    <row r="350" spans="2:4" x14ac:dyDescent="0.2">
      <c r="B350" s="19"/>
      <c r="C350" s="19"/>
      <c r="D350" s="19"/>
    </row>
    <row r="351" spans="2:4" x14ac:dyDescent="0.2">
      <c r="B351" s="19"/>
      <c r="C351" s="19"/>
      <c r="D351" s="19"/>
    </row>
    <row r="352" spans="2:4" x14ac:dyDescent="0.2">
      <c r="B352" s="19"/>
      <c r="C352" s="19"/>
      <c r="D352" s="19"/>
    </row>
    <row r="353" spans="2:4" x14ac:dyDescent="0.2">
      <c r="B353" s="19"/>
      <c r="C353" s="19"/>
      <c r="D353" s="19"/>
    </row>
    <row r="354" spans="2:4" x14ac:dyDescent="0.2">
      <c r="B354" s="19"/>
      <c r="C354" s="19"/>
      <c r="D354" s="19"/>
    </row>
    <row r="355" spans="2:4" x14ac:dyDescent="0.2">
      <c r="B355" s="19"/>
      <c r="C355" s="19"/>
      <c r="D355" s="19"/>
    </row>
    <row r="356" spans="2:4" x14ac:dyDescent="0.2">
      <c r="B356" s="19"/>
      <c r="C356" s="19"/>
      <c r="D356" s="19"/>
    </row>
    <row r="357" spans="2:4" x14ac:dyDescent="0.2">
      <c r="B357" s="19"/>
      <c r="C357" s="19"/>
      <c r="D357" s="19"/>
    </row>
    <row r="358" spans="2:4" x14ac:dyDescent="0.2">
      <c r="B358" s="19"/>
      <c r="C358" s="19"/>
      <c r="D358" s="19"/>
    </row>
    <row r="359" spans="2:4" x14ac:dyDescent="0.2">
      <c r="B359" s="19"/>
      <c r="C359" s="19"/>
      <c r="D359" s="19"/>
    </row>
    <row r="360" spans="2:4" x14ac:dyDescent="0.2">
      <c r="B360" s="19"/>
      <c r="C360" s="19"/>
      <c r="D360" s="19"/>
    </row>
    <row r="361" spans="2:4" x14ac:dyDescent="0.2">
      <c r="B361" s="19"/>
      <c r="C361" s="19"/>
      <c r="D361" s="19"/>
    </row>
    <row r="362" spans="2:4" x14ac:dyDescent="0.2">
      <c r="B362" s="19"/>
      <c r="C362" s="19"/>
      <c r="D362" s="19"/>
    </row>
    <row r="363" spans="2:4" x14ac:dyDescent="0.2">
      <c r="B363" s="19"/>
      <c r="C363" s="19"/>
      <c r="D363" s="19"/>
    </row>
    <row r="364" spans="2:4" x14ac:dyDescent="0.2">
      <c r="B364" s="19"/>
      <c r="C364" s="19"/>
      <c r="D364" s="19"/>
    </row>
    <row r="365" spans="2:4" x14ac:dyDescent="0.2">
      <c r="B365" s="19"/>
      <c r="C365" s="19"/>
      <c r="D365" s="19"/>
    </row>
    <row r="366" spans="2:4" x14ac:dyDescent="0.2">
      <c r="B366" s="19"/>
      <c r="C366" s="19"/>
      <c r="D366" s="19"/>
    </row>
    <row r="367" spans="2:4" x14ac:dyDescent="0.2">
      <c r="B367" s="19"/>
      <c r="C367" s="19"/>
      <c r="D367" s="19"/>
    </row>
    <row r="368" spans="2:4" x14ac:dyDescent="0.2">
      <c r="B368" s="19"/>
      <c r="C368" s="19"/>
      <c r="D368" s="19"/>
    </row>
    <row r="369" spans="2:4" x14ac:dyDescent="0.2">
      <c r="B369" s="19"/>
      <c r="C369" s="19"/>
      <c r="D369" s="19"/>
    </row>
    <row r="370" spans="2:4" x14ac:dyDescent="0.2">
      <c r="B370" s="19"/>
      <c r="C370" s="19"/>
      <c r="D370" s="19"/>
    </row>
    <row r="371" spans="2:4" x14ac:dyDescent="0.2">
      <c r="B371" s="19"/>
      <c r="C371" s="19"/>
      <c r="D371" s="19"/>
    </row>
    <row r="372" spans="2:4" x14ac:dyDescent="0.2">
      <c r="B372" s="19"/>
      <c r="C372" s="19"/>
      <c r="D372" s="19"/>
    </row>
    <row r="373" spans="2:4" x14ac:dyDescent="0.2">
      <c r="B373" s="19"/>
      <c r="C373" s="19"/>
      <c r="D373" s="19"/>
    </row>
    <row r="374" spans="2:4" x14ac:dyDescent="0.2">
      <c r="B374" s="19"/>
      <c r="C374" s="19"/>
      <c r="D374" s="19"/>
    </row>
    <row r="375" spans="2:4" x14ac:dyDescent="0.2">
      <c r="B375" s="19"/>
      <c r="C375" s="19"/>
      <c r="D375" s="19"/>
    </row>
    <row r="376" spans="2:4" x14ac:dyDescent="0.2">
      <c r="B376" s="19"/>
      <c r="C376" s="19"/>
      <c r="D376" s="19"/>
    </row>
    <row r="377" spans="2:4" x14ac:dyDescent="0.2">
      <c r="B377" s="19"/>
      <c r="C377" s="19"/>
      <c r="D377" s="19"/>
    </row>
    <row r="378" spans="2:4" x14ac:dyDescent="0.2">
      <c r="B378" s="19"/>
      <c r="C378" s="19"/>
      <c r="D378" s="19"/>
    </row>
    <row r="379" spans="2:4" x14ac:dyDescent="0.2">
      <c r="B379" s="19"/>
      <c r="C379" s="19"/>
      <c r="D379" s="19"/>
    </row>
    <row r="380" spans="2:4" x14ac:dyDescent="0.2">
      <c r="B380" s="19"/>
      <c r="C380" s="19"/>
      <c r="D380" s="19"/>
    </row>
    <row r="381" spans="2:4" x14ac:dyDescent="0.2">
      <c r="B381" s="19"/>
      <c r="C381" s="19"/>
      <c r="D381" s="19"/>
    </row>
    <row r="382" spans="2:4" x14ac:dyDescent="0.2">
      <c r="B382" s="19"/>
      <c r="C382" s="19"/>
      <c r="D382" s="19"/>
    </row>
    <row r="383" spans="2:4" x14ac:dyDescent="0.2">
      <c r="B383" s="19"/>
      <c r="C383" s="19"/>
      <c r="D383" s="19"/>
    </row>
    <row r="384" spans="2:4" x14ac:dyDescent="0.2">
      <c r="B384" s="19"/>
      <c r="C384" s="19"/>
      <c r="D384" s="19"/>
    </row>
    <row r="385" spans="2:4" x14ac:dyDescent="0.2">
      <c r="B385" s="19"/>
      <c r="C385" s="19"/>
      <c r="D385" s="19"/>
    </row>
    <row r="386" spans="2:4" x14ac:dyDescent="0.2">
      <c r="B386" s="19"/>
      <c r="C386" s="19"/>
      <c r="D386" s="19"/>
    </row>
    <row r="387" spans="2:4" x14ac:dyDescent="0.2">
      <c r="B387" s="19"/>
      <c r="C387" s="19"/>
      <c r="D387" s="19"/>
    </row>
    <row r="388" spans="2:4" x14ac:dyDescent="0.2">
      <c r="B388" s="19"/>
      <c r="C388" s="19"/>
      <c r="D388" s="19"/>
    </row>
    <row r="389" spans="2:4" x14ac:dyDescent="0.2">
      <c r="B389" s="19"/>
      <c r="C389" s="19"/>
      <c r="D389" s="19"/>
    </row>
    <row r="390" spans="2:4" x14ac:dyDescent="0.2">
      <c r="B390" s="19"/>
      <c r="C390" s="19"/>
      <c r="D390" s="19"/>
    </row>
    <row r="391" spans="2:4" x14ac:dyDescent="0.2">
      <c r="B391" s="19"/>
      <c r="C391" s="19"/>
      <c r="D391" s="19"/>
    </row>
    <row r="392" spans="2:4" x14ac:dyDescent="0.2">
      <c r="B392" s="19"/>
      <c r="C392" s="19"/>
      <c r="D392" s="19"/>
    </row>
    <row r="393" spans="2:4" x14ac:dyDescent="0.2">
      <c r="B393" s="19"/>
      <c r="C393" s="19"/>
      <c r="D393" s="19"/>
    </row>
    <row r="394" spans="2:4" x14ac:dyDescent="0.2">
      <c r="B394" s="19"/>
      <c r="C394" s="19"/>
      <c r="D394" s="19"/>
    </row>
    <row r="395" spans="2:4" x14ac:dyDescent="0.2">
      <c r="B395" s="19"/>
      <c r="C395" s="19"/>
      <c r="D395" s="19"/>
    </row>
    <row r="396" spans="2:4" x14ac:dyDescent="0.2">
      <c r="B396" s="19"/>
      <c r="C396" s="19"/>
      <c r="D396" s="19"/>
    </row>
    <row r="397" spans="2:4" x14ac:dyDescent="0.2">
      <c r="B397" s="19"/>
      <c r="C397" s="19"/>
      <c r="D397" s="19"/>
    </row>
    <row r="398" spans="2:4" x14ac:dyDescent="0.2">
      <c r="B398" s="19"/>
      <c r="C398" s="19"/>
      <c r="D398" s="19"/>
    </row>
    <row r="399" spans="2:4" x14ac:dyDescent="0.2">
      <c r="B399" s="19"/>
      <c r="C399" s="19"/>
      <c r="D399" s="19"/>
    </row>
    <row r="400" spans="2:4" x14ac:dyDescent="0.2">
      <c r="B400" s="19"/>
      <c r="C400" s="19"/>
      <c r="D400" s="19"/>
    </row>
    <row r="401" spans="2:4" x14ac:dyDescent="0.2">
      <c r="B401" s="19"/>
      <c r="C401" s="19"/>
      <c r="D401" s="19"/>
    </row>
    <row r="402" spans="2:4" x14ac:dyDescent="0.2">
      <c r="B402" s="19"/>
      <c r="C402" s="19"/>
      <c r="D402" s="19"/>
    </row>
    <row r="403" spans="2:4" x14ac:dyDescent="0.2">
      <c r="B403" s="19"/>
      <c r="C403" s="19"/>
      <c r="D403" s="19"/>
    </row>
    <row r="404" spans="2:4" x14ac:dyDescent="0.2">
      <c r="B404" s="19"/>
      <c r="C404" s="19"/>
      <c r="D404" s="19"/>
    </row>
    <row r="405" spans="2:4" x14ac:dyDescent="0.2">
      <c r="B405" s="19"/>
      <c r="C405" s="19"/>
      <c r="D405" s="19"/>
    </row>
    <row r="406" spans="2:4" x14ac:dyDescent="0.2">
      <c r="B406" s="19"/>
      <c r="C406" s="19"/>
      <c r="D406" s="19"/>
    </row>
    <row r="407" spans="2:4" x14ac:dyDescent="0.2">
      <c r="B407" s="19"/>
      <c r="C407" s="19"/>
      <c r="D407" s="19"/>
    </row>
    <row r="408" spans="2:4" x14ac:dyDescent="0.2">
      <c r="B408" s="19"/>
      <c r="C408" s="19"/>
      <c r="D408" s="19"/>
    </row>
    <row r="409" spans="2:4" x14ac:dyDescent="0.2">
      <c r="B409" s="19"/>
      <c r="C409" s="19"/>
      <c r="D409" s="19"/>
    </row>
    <row r="410" spans="2:4" x14ac:dyDescent="0.2">
      <c r="B410" s="19"/>
      <c r="C410" s="19"/>
      <c r="D410" s="19"/>
    </row>
    <row r="411" spans="2:4" x14ac:dyDescent="0.2">
      <c r="B411" s="19"/>
      <c r="C411" s="19"/>
      <c r="D411" s="19"/>
    </row>
    <row r="412" spans="2:4" x14ac:dyDescent="0.2">
      <c r="B412" s="19"/>
      <c r="C412" s="19"/>
      <c r="D412" s="19"/>
    </row>
    <row r="413" spans="2:4" x14ac:dyDescent="0.2">
      <c r="B413" s="19"/>
      <c r="C413" s="19"/>
      <c r="D413" s="19"/>
    </row>
    <row r="414" spans="2:4" x14ac:dyDescent="0.2">
      <c r="B414" s="19"/>
      <c r="C414" s="19"/>
      <c r="D414" s="19"/>
    </row>
    <row r="415" spans="2:4" x14ac:dyDescent="0.2">
      <c r="B415" s="19"/>
      <c r="C415" s="19"/>
      <c r="D415" s="19"/>
    </row>
    <row r="416" spans="2:4" x14ac:dyDescent="0.2">
      <c r="B416" s="19"/>
      <c r="C416" s="19"/>
      <c r="D416" s="19"/>
    </row>
    <row r="417" spans="2:4" x14ac:dyDescent="0.2">
      <c r="B417" s="19"/>
      <c r="C417" s="19"/>
      <c r="D417" s="19"/>
    </row>
    <row r="418" spans="2:4" x14ac:dyDescent="0.2">
      <c r="B418" s="19"/>
      <c r="C418" s="19"/>
      <c r="D418" s="19"/>
    </row>
    <row r="419" spans="2:4" x14ac:dyDescent="0.2">
      <c r="B419" s="19"/>
      <c r="C419" s="19"/>
      <c r="D419" s="19"/>
    </row>
    <row r="420" spans="2:4" x14ac:dyDescent="0.2">
      <c r="B420" s="19"/>
      <c r="C420" s="19"/>
      <c r="D420" s="19"/>
    </row>
    <row r="421" spans="2:4" x14ac:dyDescent="0.2">
      <c r="B421" s="19"/>
      <c r="C421" s="19"/>
      <c r="D421" s="19"/>
    </row>
    <row r="422" spans="2:4" x14ac:dyDescent="0.2">
      <c r="B422" s="19"/>
      <c r="C422" s="19"/>
      <c r="D422" s="19"/>
    </row>
    <row r="423" spans="2:4" x14ac:dyDescent="0.2">
      <c r="B423" s="19"/>
      <c r="C423" s="19"/>
      <c r="D423" s="19"/>
    </row>
    <row r="424" spans="2:4" x14ac:dyDescent="0.2">
      <c r="B424" s="19"/>
      <c r="C424" s="19"/>
      <c r="D424" s="19"/>
    </row>
    <row r="425" spans="2:4" x14ac:dyDescent="0.2">
      <c r="B425" s="19"/>
      <c r="C425" s="19"/>
      <c r="D425" s="19"/>
    </row>
    <row r="426" spans="2:4" x14ac:dyDescent="0.2">
      <c r="B426" s="19"/>
      <c r="C426" s="19"/>
      <c r="D426" s="19"/>
    </row>
    <row r="427" spans="2:4" x14ac:dyDescent="0.2">
      <c r="B427" s="19"/>
      <c r="C427" s="19"/>
      <c r="D427" s="19"/>
    </row>
    <row r="428" spans="2:4" x14ac:dyDescent="0.2">
      <c r="B428" s="19"/>
      <c r="C428" s="19"/>
      <c r="D428" s="19"/>
    </row>
    <row r="429" spans="2:4" x14ac:dyDescent="0.2">
      <c r="B429" s="19"/>
      <c r="C429" s="19"/>
      <c r="D429" s="19"/>
    </row>
    <row r="430" spans="2:4" x14ac:dyDescent="0.2">
      <c r="B430" s="19"/>
      <c r="C430" s="19"/>
      <c r="D430" s="19"/>
    </row>
    <row r="431" spans="2:4" x14ac:dyDescent="0.2">
      <c r="B431" s="19"/>
      <c r="C431" s="19"/>
      <c r="D431" s="19"/>
    </row>
    <row r="432" spans="2:4" x14ac:dyDescent="0.2">
      <c r="B432" s="19"/>
      <c r="C432" s="19"/>
      <c r="D432" s="19"/>
    </row>
    <row r="433" spans="2:4" x14ac:dyDescent="0.2">
      <c r="B433" s="19"/>
      <c r="C433" s="19"/>
      <c r="D433" s="19"/>
    </row>
    <row r="434" spans="2:4" x14ac:dyDescent="0.2">
      <c r="B434" s="19"/>
      <c r="C434" s="19"/>
      <c r="D434" s="19"/>
    </row>
    <row r="435" spans="2:4" x14ac:dyDescent="0.2">
      <c r="B435" s="19"/>
      <c r="C435" s="19"/>
      <c r="D435" s="19"/>
    </row>
    <row r="436" spans="2:4" x14ac:dyDescent="0.2">
      <c r="B436" s="19"/>
      <c r="C436" s="19"/>
      <c r="D436" s="19"/>
    </row>
    <row r="437" spans="2:4" x14ac:dyDescent="0.2">
      <c r="B437" s="19"/>
      <c r="C437" s="19"/>
      <c r="D437" s="19"/>
    </row>
    <row r="438" spans="2:4" x14ac:dyDescent="0.2">
      <c r="B438" s="19"/>
      <c r="C438" s="19"/>
      <c r="D438" s="19"/>
    </row>
    <row r="439" spans="2:4" x14ac:dyDescent="0.2">
      <c r="B439" s="19"/>
      <c r="C439" s="19"/>
      <c r="D439" s="19"/>
    </row>
    <row r="440" spans="2:4" x14ac:dyDescent="0.2">
      <c r="B440" s="19"/>
      <c r="C440" s="19"/>
      <c r="D440" s="19"/>
    </row>
    <row r="441" spans="2:4" x14ac:dyDescent="0.2">
      <c r="B441" s="19"/>
      <c r="C441" s="19"/>
      <c r="D441" s="19"/>
    </row>
    <row r="442" spans="2:4" x14ac:dyDescent="0.2">
      <c r="B442" s="19"/>
      <c r="C442" s="19"/>
      <c r="D442" s="19"/>
    </row>
    <row r="443" spans="2:4" x14ac:dyDescent="0.2">
      <c r="B443" s="19"/>
      <c r="C443" s="19"/>
      <c r="D443" s="19"/>
    </row>
    <row r="444" spans="2:4" x14ac:dyDescent="0.2">
      <c r="B444" s="19"/>
      <c r="C444" s="19"/>
      <c r="D444" s="19"/>
    </row>
    <row r="445" spans="2:4" x14ac:dyDescent="0.2">
      <c r="B445" s="19"/>
      <c r="C445" s="19"/>
      <c r="D445" s="19"/>
    </row>
    <row r="446" spans="2:4" x14ac:dyDescent="0.2">
      <c r="B446" s="19"/>
      <c r="C446" s="19"/>
      <c r="D446" s="19"/>
    </row>
    <row r="447" spans="2:4" x14ac:dyDescent="0.2">
      <c r="B447" s="19"/>
      <c r="C447" s="19"/>
      <c r="D447" s="19"/>
    </row>
    <row r="448" spans="2:4" x14ac:dyDescent="0.2">
      <c r="B448" s="19"/>
      <c r="C448" s="19"/>
      <c r="D448" s="19"/>
    </row>
    <row r="449" spans="2:4" x14ac:dyDescent="0.2">
      <c r="B449" s="19"/>
      <c r="C449" s="19"/>
      <c r="D449" s="19"/>
    </row>
    <row r="450" spans="2:4" x14ac:dyDescent="0.2">
      <c r="B450" s="19"/>
      <c r="C450" s="19"/>
      <c r="D450" s="19"/>
    </row>
    <row r="451" spans="2:4" x14ac:dyDescent="0.2">
      <c r="B451" s="19"/>
      <c r="C451" s="19"/>
      <c r="D451" s="19"/>
    </row>
    <row r="452" spans="2:4" x14ac:dyDescent="0.2">
      <c r="B452" s="19"/>
      <c r="C452" s="19"/>
      <c r="D452" s="19"/>
    </row>
    <row r="453" spans="2:4" x14ac:dyDescent="0.2">
      <c r="B453" s="19"/>
      <c r="C453" s="19"/>
      <c r="D453" s="19"/>
    </row>
    <row r="454" spans="2:4" x14ac:dyDescent="0.2">
      <c r="B454" s="19"/>
      <c r="C454" s="19"/>
      <c r="D454" s="19"/>
    </row>
    <row r="455" spans="2:4" x14ac:dyDescent="0.2">
      <c r="B455" s="19"/>
      <c r="C455" s="19"/>
      <c r="D455" s="19"/>
    </row>
    <row r="456" spans="2:4" x14ac:dyDescent="0.2">
      <c r="B456" s="19"/>
      <c r="C456" s="19"/>
      <c r="D456" s="19"/>
    </row>
    <row r="457" spans="2:4" x14ac:dyDescent="0.2">
      <c r="B457" s="19"/>
      <c r="C457" s="19"/>
      <c r="D457" s="19"/>
    </row>
    <row r="458" spans="2:4" x14ac:dyDescent="0.2">
      <c r="B458" s="19"/>
      <c r="C458" s="19"/>
      <c r="D458" s="19"/>
    </row>
    <row r="459" spans="2:4" x14ac:dyDescent="0.2">
      <c r="B459" s="19"/>
      <c r="C459" s="19"/>
      <c r="D459" s="19"/>
    </row>
    <row r="460" spans="2:4" x14ac:dyDescent="0.2">
      <c r="B460" s="19"/>
      <c r="C460" s="19"/>
      <c r="D460" s="19"/>
    </row>
    <row r="461" spans="2:4" x14ac:dyDescent="0.2">
      <c r="B461" s="19"/>
      <c r="C461" s="19"/>
      <c r="D461" s="19"/>
    </row>
    <row r="462" spans="2:4" x14ac:dyDescent="0.2">
      <c r="B462" s="19"/>
      <c r="C462" s="19"/>
      <c r="D462" s="19"/>
    </row>
    <row r="463" spans="2:4" x14ac:dyDescent="0.2">
      <c r="B463" s="19"/>
      <c r="C463" s="19"/>
      <c r="D463" s="19"/>
    </row>
    <row r="464" spans="2:4" x14ac:dyDescent="0.2">
      <c r="B464" s="19"/>
      <c r="C464" s="19"/>
      <c r="D464" s="19"/>
    </row>
    <row r="465" spans="2:4" x14ac:dyDescent="0.2">
      <c r="B465" s="19"/>
      <c r="C465" s="19"/>
      <c r="D465" s="19"/>
    </row>
    <row r="466" spans="2:4" x14ac:dyDescent="0.2">
      <c r="B466" s="19"/>
      <c r="C466" s="19"/>
      <c r="D466" s="19"/>
    </row>
    <row r="467" spans="2:4" x14ac:dyDescent="0.2">
      <c r="B467" s="19"/>
      <c r="C467" s="19"/>
      <c r="D467" s="19"/>
    </row>
    <row r="468" spans="2:4" x14ac:dyDescent="0.2">
      <c r="B468" s="19"/>
      <c r="C468" s="19"/>
      <c r="D468" s="19"/>
    </row>
    <row r="469" spans="2:4" x14ac:dyDescent="0.2">
      <c r="B469" s="19"/>
      <c r="C469" s="19"/>
      <c r="D469" s="19"/>
    </row>
    <row r="470" spans="2:4" x14ac:dyDescent="0.2">
      <c r="B470" s="19"/>
      <c r="C470" s="19"/>
      <c r="D470" s="19"/>
    </row>
    <row r="471" spans="2:4" x14ac:dyDescent="0.2">
      <c r="B471" s="19"/>
      <c r="C471" s="19"/>
      <c r="D471" s="19"/>
    </row>
    <row r="472" spans="2:4" x14ac:dyDescent="0.2">
      <c r="B472" s="19"/>
      <c r="C472" s="19"/>
      <c r="D472" s="19"/>
    </row>
    <row r="473" spans="2:4" x14ac:dyDescent="0.2">
      <c r="B473" s="19"/>
      <c r="C473" s="19"/>
      <c r="D473" s="19"/>
    </row>
    <row r="474" spans="2:4" x14ac:dyDescent="0.2">
      <c r="B474" s="19"/>
      <c r="C474" s="19"/>
      <c r="D474" s="19"/>
    </row>
    <row r="475" spans="2:4" x14ac:dyDescent="0.2">
      <c r="B475" s="19"/>
      <c r="C475" s="19"/>
      <c r="D475" s="19"/>
    </row>
    <row r="476" spans="2:4" x14ac:dyDescent="0.2">
      <c r="B476" s="19"/>
      <c r="C476" s="19"/>
      <c r="D476" s="19"/>
    </row>
    <row r="477" spans="2:4" x14ac:dyDescent="0.2">
      <c r="B477" s="19"/>
      <c r="C477" s="19"/>
      <c r="D477" s="19"/>
    </row>
    <row r="478" spans="2:4" x14ac:dyDescent="0.2">
      <c r="B478" s="19"/>
      <c r="C478" s="19"/>
      <c r="D478" s="19"/>
    </row>
    <row r="479" spans="2:4" x14ac:dyDescent="0.2">
      <c r="B479" s="19"/>
      <c r="C479" s="19"/>
      <c r="D479" s="19"/>
    </row>
    <row r="480" spans="2:4" x14ac:dyDescent="0.2">
      <c r="B480" s="19"/>
      <c r="C480" s="19"/>
      <c r="D480" s="19"/>
    </row>
    <row r="481" spans="2:4" x14ac:dyDescent="0.2">
      <c r="B481" s="19"/>
      <c r="C481" s="19"/>
      <c r="D481" s="19"/>
    </row>
    <row r="482" spans="2:4" x14ac:dyDescent="0.2">
      <c r="B482" s="19"/>
      <c r="C482" s="19"/>
      <c r="D482" s="19"/>
    </row>
    <row r="483" spans="2:4" x14ac:dyDescent="0.2">
      <c r="B483" s="19"/>
      <c r="C483" s="19"/>
      <c r="D483" s="19"/>
    </row>
    <row r="484" spans="2:4" x14ac:dyDescent="0.2">
      <c r="B484" s="19"/>
      <c r="C484" s="19"/>
      <c r="D484" s="19"/>
    </row>
    <row r="485" spans="2:4" x14ac:dyDescent="0.2">
      <c r="B485" s="19"/>
      <c r="C485" s="19"/>
      <c r="D485" s="19"/>
    </row>
    <row r="486" spans="2:4" x14ac:dyDescent="0.2">
      <c r="B486" s="19"/>
      <c r="C486" s="19"/>
      <c r="D486" s="19"/>
    </row>
    <row r="487" spans="2:4" x14ac:dyDescent="0.2">
      <c r="B487" s="19"/>
      <c r="C487" s="19"/>
      <c r="D487" s="19"/>
    </row>
    <row r="488" spans="2:4" x14ac:dyDescent="0.2">
      <c r="B488" s="19"/>
      <c r="C488" s="19"/>
      <c r="D488" s="19"/>
    </row>
    <row r="489" spans="2:4" x14ac:dyDescent="0.2">
      <c r="B489" s="19"/>
      <c r="C489" s="19"/>
      <c r="D489" s="19"/>
    </row>
    <row r="490" spans="2:4" x14ac:dyDescent="0.2">
      <c r="B490" s="19"/>
      <c r="C490" s="19"/>
      <c r="D490" s="19"/>
    </row>
    <row r="491" spans="2:4" x14ac:dyDescent="0.2">
      <c r="B491" s="19"/>
      <c r="C491" s="19"/>
      <c r="D491" s="19"/>
    </row>
    <row r="492" spans="2:4" x14ac:dyDescent="0.2">
      <c r="B492" s="19"/>
      <c r="C492" s="19"/>
      <c r="D492" s="19"/>
    </row>
    <row r="493" spans="2:4" x14ac:dyDescent="0.2">
      <c r="B493" s="19"/>
      <c r="C493" s="19"/>
      <c r="D493" s="19"/>
    </row>
    <row r="494" spans="2:4" x14ac:dyDescent="0.2">
      <c r="B494" s="19"/>
      <c r="C494" s="19"/>
      <c r="D494" s="19"/>
    </row>
    <row r="495" spans="2:4" x14ac:dyDescent="0.2">
      <c r="B495" s="19"/>
      <c r="C495" s="19"/>
      <c r="D495" s="19"/>
    </row>
    <row r="496" spans="2:4" x14ac:dyDescent="0.2">
      <c r="B496" s="19"/>
      <c r="C496" s="19"/>
      <c r="D496" s="19"/>
    </row>
    <row r="497" spans="2:4" x14ac:dyDescent="0.2">
      <c r="B497" s="19"/>
      <c r="C497" s="19"/>
      <c r="D497" s="19"/>
    </row>
    <row r="498" spans="2:4" x14ac:dyDescent="0.2">
      <c r="B498" s="19"/>
      <c r="C498" s="19"/>
      <c r="D498" s="19"/>
    </row>
    <row r="499" spans="2:4" x14ac:dyDescent="0.2">
      <c r="B499" s="19"/>
      <c r="C499" s="19"/>
      <c r="D499" s="19"/>
    </row>
    <row r="500" spans="2:4" x14ac:dyDescent="0.2">
      <c r="B500" s="19"/>
      <c r="C500" s="19"/>
      <c r="D500" s="19"/>
    </row>
    <row r="501" spans="2:4" x14ac:dyDescent="0.2">
      <c r="B501" s="19"/>
      <c r="C501" s="19"/>
      <c r="D501" s="19"/>
    </row>
    <row r="502" spans="2:4" x14ac:dyDescent="0.2">
      <c r="B502" s="19"/>
      <c r="C502" s="19"/>
      <c r="D502" s="19"/>
    </row>
    <row r="503" spans="2:4" x14ac:dyDescent="0.2">
      <c r="B503" s="19"/>
      <c r="C503" s="19"/>
      <c r="D503" s="19"/>
    </row>
    <row r="504" spans="2:4" x14ac:dyDescent="0.2">
      <c r="B504" s="19"/>
      <c r="C504" s="19"/>
      <c r="D504" s="19"/>
    </row>
    <row r="505" spans="2:4" x14ac:dyDescent="0.2">
      <c r="B505" s="19"/>
      <c r="C505" s="19"/>
      <c r="D505" s="19"/>
    </row>
    <row r="506" spans="2:4" x14ac:dyDescent="0.2">
      <c r="B506" s="19"/>
      <c r="C506" s="19"/>
      <c r="D506" s="19"/>
    </row>
    <row r="507" spans="2:4" x14ac:dyDescent="0.2">
      <c r="B507" s="19"/>
      <c r="C507" s="19"/>
      <c r="D507" s="19"/>
    </row>
    <row r="508" spans="2:4" x14ac:dyDescent="0.2">
      <c r="B508" s="19"/>
      <c r="C508" s="19"/>
      <c r="D508" s="19"/>
    </row>
    <row r="509" spans="2:4" x14ac:dyDescent="0.2">
      <c r="B509" s="19"/>
      <c r="C509" s="19"/>
      <c r="D509" s="19"/>
    </row>
    <row r="510" spans="2:4" x14ac:dyDescent="0.2">
      <c r="B510" s="19"/>
      <c r="C510" s="19"/>
      <c r="D510" s="19"/>
    </row>
    <row r="511" spans="2:4" x14ac:dyDescent="0.2">
      <c r="B511" s="19"/>
      <c r="C511" s="19"/>
      <c r="D511" s="19"/>
    </row>
    <row r="512" spans="2:4" x14ac:dyDescent="0.2">
      <c r="B512" s="19"/>
      <c r="C512" s="19"/>
      <c r="D512" s="19"/>
    </row>
    <row r="513" spans="2:4" x14ac:dyDescent="0.2">
      <c r="B513" s="19"/>
      <c r="C513" s="19"/>
      <c r="D513" s="19"/>
    </row>
    <row r="514" spans="2:4" x14ac:dyDescent="0.2">
      <c r="B514" s="19"/>
      <c r="C514" s="19"/>
      <c r="D514" s="19"/>
    </row>
    <row r="515" spans="2:4" x14ac:dyDescent="0.2">
      <c r="B515" s="19"/>
      <c r="C515" s="19"/>
      <c r="D515" s="19"/>
    </row>
    <row r="516" spans="2:4" x14ac:dyDescent="0.2">
      <c r="B516" s="19"/>
      <c r="C516" s="19"/>
      <c r="D516" s="19"/>
    </row>
    <row r="517" spans="2:4" x14ac:dyDescent="0.2">
      <c r="B517" s="19"/>
      <c r="C517" s="19"/>
      <c r="D517" s="19"/>
    </row>
    <row r="518" spans="2:4" x14ac:dyDescent="0.2">
      <c r="B518" s="19"/>
      <c r="C518" s="19"/>
      <c r="D518" s="19"/>
    </row>
    <row r="519" spans="2:4" x14ac:dyDescent="0.2">
      <c r="B519" s="19"/>
      <c r="C519" s="19"/>
      <c r="D519" s="19"/>
    </row>
    <row r="520" spans="2:4" x14ac:dyDescent="0.2">
      <c r="B520" s="19"/>
      <c r="C520" s="19"/>
      <c r="D520" s="19"/>
    </row>
    <row r="521" spans="2:4" x14ac:dyDescent="0.2">
      <c r="B521" s="19"/>
      <c r="C521" s="19"/>
      <c r="D521" s="19"/>
    </row>
    <row r="522" spans="2:4" x14ac:dyDescent="0.2">
      <c r="B522" s="19"/>
      <c r="C522" s="19"/>
      <c r="D522" s="19"/>
    </row>
    <row r="523" spans="2:4" x14ac:dyDescent="0.2">
      <c r="B523" s="19"/>
      <c r="C523" s="19"/>
      <c r="D523" s="19"/>
    </row>
    <row r="524" spans="2:4" x14ac:dyDescent="0.2">
      <c r="B524" s="19"/>
      <c r="C524" s="19"/>
      <c r="D524" s="19"/>
    </row>
    <row r="525" spans="2:4" x14ac:dyDescent="0.2">
      <c r="B525" s="19"/>
      <c r="C525" s="19"/>
      <c r="D525" s="19"/>
    </row>
    <row r="526" spans="2:4" x14ac:dyDescent="0.2">
      <c r="B526" s="19"/>
      <c r="C526" s="19"/>
      <c r="D526" s="19"/>
    </row>
    <row r="527" spans="2:4" x14ac:dyDescent="0.2">
      <c r="B527" s="19"/>
      <c r="C527" s="19"/>
      <c r="D527" s="19"/>
    </row>
    <row r="528" spans="2:4" x14ac:dyDescent="0.2">
      <c r="B528" s="19"/>
      <c r="C528" s="19"/>
      <c r="D528" s="19"/>
    </row>
    <row r="529" spans="2:4" x14ac:dyDescent="0.2">
      <c r="B529" s="19"/>
      <c r="C529" s="19"/>
      <c r="D529" s="19"/>
    </row>
    <row r="530" spans="2:4" x14ac:dyDescent="0.2">
      <c r="B530" s="19"/>
      <c r="C530" s="19"/>
      <c r="D530" s="19"/>
    </row>
    <row r="531" spans="2:4" x14ac:dyDescent="0.2">
      <c r="B531" s="19"/>
      <c r="C531" s="19"/>
      <c r="D531" s="19"/>
    </row>
    <row r="532" spans="2:4" x14ac:dyDescent="0.2">
      <c r="B532" s="19"/>
      <c r="C532" s="19"/>
      <c r="D532" s="19"/>
    </row>
    <row r="533" spans="2:4" x14ac:dyDescent="0.2">
      <c r="B533" s="19"/>
      <c r="C533" s="19"/>
      <c r="D533" s="19"/>
    </row>
    <row r="534" spans="2:4" x14ac:dyDescent="0.2">
      <c r="B534" s="19"/>
      <c r="C534" s="19"/>
      <c r="D534" s="19"/>
    </row>
    <row r="535" spans="2:4" x14ac:dyDescent="0.2">
      <c r="B535" s="19"/>
      <c r="C535" s="19"/>
      <c r="D535" s="19"/>
    </row>
    <row r="536" spans="2:4" x14ac:dyDescent="0.2">
      <c r="B536" s="19"/>
      <c r="C536" s="19"/>
      <c r="D536" s="19"/>
    </row>
    <row r="537" spans="2:4" x14ac:dyDescent="0.2">
      <c r="B537" s="19"/>
      <c r="C537" s="19"/>
      <c r="D537" s="19"/>
    </row>
    <row r="538" spans="2:4" x14ac:dyDescent="0.2">
      <c r="B538" s="19"/>
      <c r="C538" s="19"/>
      <c r="D538" s="19"/>
    </row>
    <row r="539" spans="2:4" x14ac:dyDescent="0.2">
      <c r="B539" s="19"/>
      <c r="C539" s="19"/>
      <c r="D539" s="19"/>
    </row>
    <row r="540" spans="2:4" x14ac:dyDescent="0.2">
      <c r="B540" s="19"/>
      <c r="C540" s="19"/>
      <c r="D540" s="19"/>
    </row>
    <row r="541" spans="2:4" x14ac:dyDescent="0.2">
      <c r="B541" s="19"/>
      <c r="C541" s="19"/>
      <c r="D541" s="19"/>
    </row>
    <row r="542" spans="2:4" x14ac:dyDescent="0.2">
      <c r="B542" s="19"/>
      <c r="C542" s="19"/>
      <c r="D542" s="19"/>
    </row>
    <row r="543" spans="2:4" x14ac:dyDescent="0.2">
      <c r="B543" s="19"/>
      <c r="C543" s="19"/>
      <c r="D543" s="19"/>
    </row>
    <row r="544" spans="2:4" x14ac:dyDescent="0.2">
      <c r="B544" s="19"/>
      <c r="C544" s="19"/>
      <c r="D544" s="19"/>
    </row>
    <row r="545" spans="2:4" x14ac:dyDescent="0.2">
      <c r="B545" s="19"/>
      <c r="C545" s="19"/>
      <c r="D545" s="19"/>
    </row>
    <row r="546" spans="2:4" x14ac:dyDescent="0.2">
      <c r="B546" s="19"/>
      <c r="C546" s="19"/>
      <c r="D546" s="19"/>
    </row>
    <row r="547" spans="2:4" x14ac:dyDescent="0.2">
      <c r="B547" s="19"/>
      <c r="C547" s="19"/>
      <c r="D547" s="19"/>
    </row>
    <row r="548" spans="2:4" x14ac:dyDescent="0.2">
      <c r="B548" s="19"/>
      <c r="C548" s="19"/>
      <c r="D548" s="19"/>
    </row>
    <row r="549" spans="2:4" x14ac:dyDescent="0.2">
      <c r="B549" s="19"/>
      <c r="C549" s="19"/>
      <c r="D549" s="19"/>
    </row>
    <row r="550" spans="2:4" x14ac:dyDescent="0.2">
      <c r="B550" s="19"/>
      <c r="C550" s="19"/>
      <c r="D550" s="19"/>
    </row>
    <row r="551" spans="2:4" x14ac:dyDescent="0.2">
      <c r="B551" s="19"/>
      <c r="C551" s="19"/>
      <c r="D551" s="19"/>
    </row>
    <row r="552" spans="2:4" x14ac:dyDescent="0.2">
      <c r="B552" s="19"/>
      <c r="C552" s="19"/>
      <c r="D552" s="19"/>
    </row>
    <row r="553" spans="2:4" x14ac:dyDescent="0.2">
      <c r="B553" s="19"/>
      <c r="C553" s="19"/>
      <c r="D553" s="19"/>
    </row>
    <row r="554" spans="2:4" x14ac:dyDescent="0.2">
      <c r="B554" s="19"/>
      <c r="C554" s="19"/>
      <c r="D554" s="19"/>
    </row>
    <row r="555" spans="2:4" x14ac:dyDescent="0.2">
      <c r="B555" s="19"/>
      <c r="C555" s="19"/>
      <c r="D555" s="19"/>
    </row>
    <row r="556" spans="2:4" x14ac:dyDescent="0.2">
      <c r="B556" s="19"/>
      <c r="C556" s="19"/>
      <c r="D556" s="19"/>
    </row>
    <row r="557" spans="2:4" x14ac:dyDescent="0.2">
      <c r="B557" s="19"/>
      <c r="C557" s="19"/>
      <c r="D557" s="19"/>
    </row>
    <row r="558" spans="2:4" x14ac:dyDescent="0.2">
      <c r="B558" s="19"/>
      <c r="C558" s="19"/>
      <c r="D558" s="19"/>
    </row>
    <row r="559" spans="2:4" x14ac:dyDescent="0.2">
      <c r="B559" s="19"/>
      <c r="C559" s="19"/>
      <c r="D559" s="19"/>
    </row>
    <row r="560" spans="2:4" x14ac:dyDescent="0.2">
      <c r="B560" s="19"/>
      <c r="C560" s="19"/>
      <c r="D560" s="19"/>
    </row>
    <row r="561" spans="2:4" x14ac:dyDescent="0.2">
      <c r="B561" s="19"/>
      <c r="C561" s="19"/>
      <c r="D561" s="19"/>
    </row>
    <row r="562" spans="2:4" x14ac:dyDescent="0.2">
      <c r="B562" s="19"/>
      <c r="C562" s="19"/>
      <c r="D562" s="19"/>
    </row>
    <row r="563" spans="2:4" x14ac:dyDescent="0.2">
      <c r="B563" s="19"/>
      <c r="C563" s="19"/>
      <c r="D563" s="19"/>
    </row>
    <row r="564" spans="2:4" x14ac:dyDescent="0.2">
      <c r="B564" s="19"/>
      <c r="C564" s="19"/>
      <c r="D564" s="19"/>
    </row>
    <row r="565" spans="2:4" x14ac:dyDescent="0.2">
      <c r="B565" s="19"/>
      <c r="C565" s="19"/>
      <c r="D565" s="19"/>
    </row>
    <row r="566" spans="2:4" x14ac:dyDescent="0.2">
      <c r="B566" s="19"/>
      <c r="C566" s="19"/>
      <c r="D566" s="19"/>
    </row>
    <row r="567" spans="2:4" x14ac:dyDescent="0.2">
      <c r="B567" s="19"/>
      <c r="C567" s="19"/>
      <c r="D567" s="19"/>
    </row>
    <row r="568" spans="2:4" x14ac:dyDescent="0.2">
      <c r="B568" s="19"/>
      <c r="C568" s="19"/>
      <c r="D568" s="19"/>
    </row>
    <row r="569" spans="2:4" x14ac:dyDescent="0.2">
      <c r="B569" s="19"/>
      <c r="C569" s="19"/>
      <c r="D569" s="19"/>
    </row>
    <row r="570" spans="2:4" x14ac:dyDescent="0.2">
      <c r="B570" s="19"/>
      <c r="C570" s="19"/>
      <c r="D570" s="19"/>
    </row>
    <row r="571" spans="2:4" x14ac:dyDescent="0.2">
      <c r="B571" s="19"/>
      <c r="C571" s="19"/>
      <c r="D571" s="19"/>
    </row>
    <row r="572" spans="2:4" x14ac:dyDescent="0.2">
      <c r="B572" s="19"/>
      <c r="C572" s="19"/>
      <c r="D572" s="19"/>
    </row>
    <row r="573" spans="2:4" x14ac:dyDescent="0.2">
      <c r="B573" s="19"/>
      <c r="C573" s="19"/>
      <c r="D573" s="19"/>
    </row>
    <row r="574" spans="2:4" x14ac:dyDescent="0.2">
      <c r="B574" s="19"/>
      <c r="C574" s="19"/>
      <c r="D574" s="19"/>
    </row>
    <row r="575" spans="2:4" x14ac:dyDescent="0.2">
      <c r="B575" s="19"/>
      <c r="C575" s="19"/>
      <c r="D575" s="19"/>
    </row>
    <row r="576" spans="2:4" x14ac:dyDescent="0.2">
      <c r="B576" s="19"/>
      <c r="C576" s="19"/>
      <c r="D576" s="19"/>
    </row>
    <row r="577" spans="2:4" x14ac:dyDescent="0.2">
      <c r="B577" s="19"/>
      <c r="C577" s="19"/>
      <c r="D577" s="19"/>
    </row>
    <row r="578" spans="2:4" x14ac:dyDescent="0.2">
      <c r="B578" s="19"/>
      <c r="C578" s="19"/>
      <c r="D578" s="19"/>
    </row>
    <row r="579" spans="2:4" x14ac:dyDescent="0.2">
      <c r="B579" s="19"/>
      <c r="C579" s="19"/>
      <c r="D579" s="19"/>
    </row>
    <row r="580" spans="2:4" x14ac:dyDescent="0.2">
      <c r="B580" s="19"/>
      <c r="C580" s="19"/>
      <c r="D580" s="19"/>
    </row>
    <row r="581" spans="2:4" x14ac:dyDescent="0.2">
      <c r="B581" s="19"/>
      <c r="C581" s="19"/>
      <c r="D581" s="19"/>
    </row>
    <row r="582" spans="2:4" x14ac:dyDescent="0.2">
      <c r="B582" s="19"/>
      <c r="C582" s="19"/>
      <c r="D582" s="19"/>
    </row>
    <row r="583" spans="2:4" x14ac:dyDescent="0.2">
      <c r="B583" s="19"/>
      <c r="C583" s="19"/>
      <c r="D583" s="19"/>
    </row>
    <row r="584" spans="2:4" x14ac:dyDescent="0.2">
      <c r="B584" s="19"/>
      <c r="C584" s="19"/>
      <c r="D584" s="19"/>
    </row>
    <row r="585" spans="2:4" x14ac:dyDescent="0.2">
      <c r="B585" s="19"/>
      <c r="C585" s="19"/>
      <c r="D585" s="19"/>
    </row>
    <row r="586" spans="2:4" x14ac:dyDescent="0.2">
      <c r="B586" s="19"/>
      <c r="C586" s="19"/>
      <c r="D586" s="19"/>
    </row>
    <row r="587" spans="2:4" x14ac:dyDescent="0.2">
      <c r="B587" s="19"/>
      <c r="C587" s="19"/>
      <c r="D587" s="19"/>
    </row>
    <row r="588" spans="2:4" x14ac:dyDescent="0.2">
      <c r="B588" s="19"/>
      <c r="C588" s="19"/>
      <c r="D588" s="19"/>
    </row>
    <row r="589" spans="2:4" x14ac:dyDescent="0.2">
      <c r="B589" s="19"/>
      <c r="C589" s="19"/>
      <c r="D589" s="19"/>
    </row>
    <row r="590" spans="2:4" x14ac:dyDescent="0.2">
      <c r="B590" s="19"/>
      <c r="C590" s="19"/>
      <c r="D590" s="19"/>
    </row>
    <row r="591" spans="2:4" x14ac:dyDescent="0.2">
      <c r="B591" s="19"/>
      <c r="C591" s="19"/>
      <c r="D591" s="19"/>
    </row>
    <row r="592" spans="2:4" x14ac:dyDescent="0.2">
      <c r="B592" s="19"/>
      <c r="C592" s="19"/>
      <c r="D592" s="19"/>
    </row>
    <row r="593" spans="2:4" x14ac:dyDescent="0.2">
      <c r="B593" s="19"/>
      <c r="C593" s="19"/>
      <c r="D593" s="19"/>
    </row>
    <row r="594" spans="2:4" x14ac:dyDescent="0.2">
      <c r="B594" s="19"/>
      <c r="C594" s="19"/>
      <c r="D594" s="19"/>
    </row>
    <row r="595" spans="2:4" x14ac:dyDescent="0.2">
      <c r="B595" s="19"/>
      <c r="C595" s="19"/>
      <c r="D595" s="19"/>
    </row>
    <row r="596" spans="2:4" x14ac:dyDescent="0.2">
      <c r="B596" s="19"/>
      <c r="C596" s="19"/>
      <c r="D596" s="19"/>
    </row>
    <row r="597" spans="2:4" x14ac:dyDescent="0.2">
      <c r="B597" s="19"/>
      <c r="C597" s="19"/>
      <c r="D597" s="19"/>
    </row>
    <row r="598" spans="2:4" x14ac:dyDescent="0.2">
      <c r="B598" s="19"/>
      <c r="C598" s="19"/>
      <c r="D598" s="19"/>
    </row>
    <row r="599" spans="2:4" x14ac:dyDescent="0.2">
      <c r="B599" s="19"/>
      <c r="C599" s="19"/>
      <c r="D599" s="19"/>
    </row>
    <row r="600" spans="2:4" x14ac:dyDescent="0.2">
      <c r="B600" s="19"/>
      <c r="C600" s="19"/>
      <c r="D600" s="19"/>
    </row>
    <row r="601" spans="2:4" x14ac:dyDescent="0.2">
      <c r="B601" s="19"/>
      <c r="C601" s="19"/>
      <c r="D601" s="19"/>
    </row>
    <row r="602" spans="2:4" x14ac:dyDescent="0.2">
      <c r="B602" s="19"/>
      <c r="C602" s="19"/>
      <c r="D602" s="19"/>
    </row>
    <row r="603" spans="2:4" x14ac:dyDescent="0.2">
      <c r="B603" s="19"/>
      <c r="C603" s="19"/>
      <c r="D603" s="19"/>
    </row>
    <row r="604" spans="2:4" x14ac:dyDescent="0.2">
      <c r="B604" s="19"/>
      <c r="C604" s="19"/>
      <c r="D604" s="19"/>
    </row>
    <row r="605" spans="2:4" x14ac:dyDescent="0.2">
      <c r="B605" s="19"/>
      <c r="C605" s="19"/>
      <c r="D605" s="19"/>
    </row>
    <row r="606" spans="2:4" x14ac:dyDescent="0.2">
      <c r="B606" s="19"/>
      <c r="C606" s="19"/>
      <c r="D606" s="19"/>
    </row>
    <row r="607" spans="2:4" x14ac:dyDescent="0.2">
      <c r="B607" s="19"/>
      <c r="C607" s="19"/>
      <c r="D607" s="19"/>
    </row>
    <row r="608" spans="2:4" x14ac:dyDescent="0.2">
      <c r="B608" s="19"/>
      <c r="C608" s="19"/>
      <c r="D608" s="19"/>
    </row>
    <row r="609" spans="2:4" x14ac:dyDescent="0.2">
      <c r="B609" s="19"/>
      <c r="C609" s="19"/>
      <c r="D609" s="19"/>
    </row>
    <row r="610" spans="2:4" x14ac:dyDescent="0.2">
      <c r="B610" s="19"/>
      <c r="C610" s="19"/>
      <c r="D610" s="19"/>
    </row>
    <row r="611" spans="2:4" x14ac:dyDescent="0.2">
      <c r="B611" s="19"/>
      <c r="C611" s="19"/>
      <c r="D611" s="19"/>
    </row>
    <row r="612" spans="2:4" x14ac:dyDescent="0.2">
      <c r="B612" s="19"/>
      <c r="C612" s="19"/>
      <c r="D612" s="19"/>
    </row>
    <row r="613" spans="2:4" x14ac:dyDescent="0.2">
      <c r="B613" s="19"/>
      <c r="C613" s="19"/>
      <c r="D613" s="19"/>
    </row>
    <row r="614" spans="2:4" x14ac:dyDescent="0.2">
      <c r="B614" s="19"/>
      <c r="C614" s="19"/>
      <c r="D614" s="19"/>
    </row>
    <row r="615" spans="2:4" x14ac:dyDescent="0.2">
      <c r="B615" s="19"/>
      <c r="C615" s="19"/>
      <c r="D615" s="19"/>
    </row>
    <row r="616" spans="2:4" x14ac:dyDescent="0.2">
      <c r="B616" s="19"/>
      <c r="C616" s="19"/>
      <c r="D616" s="19"/>
    </row>
    <row r="617" spans="2:4" x14ac:dyDescent="0.2">
      <c r="B617" s="19"/>
      <c r="C617" s="19"/>
      <c r="D617" s="19"/>
    </row>
    <row r="618" spans="2:4" x14ac:dyDescent="0.2">
      <c r="B618" s="19"/>
      <c r="C618" s="19"/>
      <c r="D618" s="19"/>
    </row>
    <row r="619" spans="2:4" x14ac:dyDescent="0.2">
      <c r="B619" s="19"/>
      <c r="C619" s="19"/>
      <c r="D619" s="19"/>
    </row>
    <row r="620" spans="2:4" x14ac:dyDescent="0.2">
      <c r="B620" s="19"/>
      <c r="C620" s="19"/>
      <c r="D620" s="19"/>
    </row>
    <row r="621" spans="2:4" x14ac:dyDescent="0.2">
      <c r="B621" s="19"/>
      <c r="C621" s="19"/>
      <c r="D621" s="19"/>
    </row>
    <row r="622" spans="2:4" x14ac:dyDescent="0.2">
      <c r="B622" s="19"/>
      <c r="C622" s="19"/>
      <c r="D622" s="19"/>
    </row>
    <row r="623" spans="2:4" x14ac:dyDescent="0.2">
      <c r="B623" s="19"/>
      <c r="C623" s="19"/>
      <c r="D623" s="19"/>
    </row>
    <row r="624" spans="2:4" x14ac:dyDescent="0.2">
      <c r="B624" s="19"/>
      <c r="C624" s="19"/>
      <c r="D624" s="19"/>
    </row>
    <row r="625" spans="2:4" x14ac:dyDescent="0.2">
      <c r="B625" s="19"/>
      <c r="C625" s="19"/>
      <c r="D625" s="19"/>
    </row>
    <row r="626" spans="2:4" x14ac:dyDescent="0.2">
      <c r="B626" s="19"/>
      <c r="C626" s="19"/>
      <c r="D626" s="19"/>
    </row>
    <row r="627" spans="2:4" x14ac:dyDescent="0.2">
      <c r="B627" s="19"/>
      <c r="C627" s="19"/>
      <c r="D627" s="19"/>
    </row>
    <row r="628" spans="2:4" x14ac:dyDescent="0.2">
      <c r="B628" s="19"/>
      <c r="C628" s="19"/>
      <c r="D628" s="19"/>
    </row>
    <row r="629" spans="2:4" x14ac:dyDescent="0.2">
      <c r="B629" s="19"/>
      <c r="C629" s="19"/>
      <c r="D629" s="19"/>
    </row>
    <row r="630" spans="2:4" x14ac:dyDescent="0.2">
      <c r="B630" s="19"/>
      <c r="C630" s="19"/>
      <c r="D630" s="19"/>
    </row>
    <row r="631" spans="2:4" x14ac:dyDescent="0.2">
      <c r="B631" s="19"/>
      <c r="C631" s="19"/>
      <c r="D631" s="19"/>
    </row>
    <row r="632" spans="2:4" x14ac:dyDescent="0.2">
      <c r="B632" s="19"/>
      <c r="C632" s="19"/>
      <c r="D632" s="19"/>
    </row>
    <row r="633" spans="2:4" x14ac:dyDescent="0.2">
      <c r="B633" s="19"/>
      <c r="C633" s="19"/>
      <c r="D633" s="19"/>
    </row>
    <row r="634" spans="2:4" x14ac:dyDescent="0.2">
      <c r="B634" s="19"/>
      <c r="C634" s="19"/>
      <c r="D634" s="19"/>
    </row>
    <row r="635" spans="2:4" x14ac:dyDescent="0.2">
      <c r="B635" s="19"/>
      <c r="C635" s="19"/>
      <c r="D635" s="19"/>
    </row>
    <row r="636" spans="2:4" x14ac:dyDescent="0.2">
      <c r="B636" s="19"/>
      <c r="C636" s="19"/>
      <c r="D636" s="19"/>
    </row>
    <row r="637" spans="2:4" x14ac:dyDescent="0.2">
      <c r="B637" s="19"/>
      <c r="C637" s="19"/>
      <c r="D637" s="19"/>
    </row>
    <row r="638" spans="2:4" x14ac:dyDescent="0.2">
      <c r="B638" s="19"/>
      <c r="C638" s="19"/>
      <c r="D638" s="19"/>
    </row>
    <row r="639" spans="2:4" x14ac:dyDescent="0.2">
      <c r="B639" s="19"/>
      <c r="C639" s="19"/>
      <c r="D639" s="19"/>
    </row>
    <row r="640" spans="2:4" x14ac:dyDescent="0.2">
      <c r="B640" s="19"/>
      <c r="C640" s="19"/>
      <c r="D640" s="19"/>
    </row>
    <row r="641" spans="2:4" x14ac:dyDescent="0.2">
      <c r="B641" s="19"/>
      <c r="C641" s="19"/>
      <c r="D641" s="19"/>
    </row>
    <row r="642" spans="2:4" x14ac:dyDescent="0.2">
      <c r="B642" s="19"/>
      <c r="C642" s="19"/>
      <c r="D642" s="19"/>
    </row>
    <row r="643" spans="2:4" x14ac:dyDescent="0.2">
      <c r="B643" s="19"/>
      <c r="C643" s="19"/>
      <c r="D643" s="19"/>
    </row>
    <row r="644" spans="2:4" x14ac:dyDescent="0.2">
      <c r="B644" s="19"/>
      <c r="C644" s="19"/>
      <c r="D644" s="19"/>
    </row>
    <row r="645" spans="2:4" x14ac:dyDescent="0.2">
      <c r="B645" s="19"/>
      <c r="C645" s="19"/>
      <c r="D645" s="19"/>
    </row>
    <row r="646" spans="2:4" x14ac:dyDescent="0.2">
      <c r="B646" s="19"/>
      <c r="C646" s="19"/>
      <c r="D646" s="19"/>
    </row>
    <row r="647" spans="2:4" x14ac:dyDescent="0.2">
      <c r="B647" s="19"/>
      <c r="C647" s="19"/>
      <c r="D647" s="19"/>
    </row>
    <row r="648" spans="2:4" x14ac:dyDescent="0.2">
      <c r="B648" s="19"/>
      <c r="C648" s="19"/>
      <c r="D648" s="19"/>
    </row>
    <row r="649" spans="2:4" x14ac:dyDescent="0.2">
      <c r="B649" s="19"/>
      <c r="C649" s="19"/>
      <c r="D649" s="19"/>
    </row>
    <row r="650" spans="2:4" x14ac:dyDescent="0.2">
      <c r="B650" s="19"/>
      <c r="C650" s="19"/>
      <c r="D650" s="19"/>
    </row>
    <row r="651" spans="2:4" x14ac:dyDescent="0.2">
      <c r="B651" s="19"/>
      <c r="C651" s="19"/>
      <c r="D651" s="19"/>
    </row>
    <row r="652" spans="2:4" x14ac:dyDescent="0.2">
      <c r="B652" s="19"/>
      <c r="C652" s="19"/>
      <c r="D652" s="19"/>
    </row>
    <row r="653" spans="2:4" x14ac:dyDescent="0.2">
      <c r="B653" s="19"/>
      <c r="C653" s="19"/>
      <c r="D653" s="19"/>
    </row>
    <row r="654" spans="2:4" x14ac:dyDescent="0.2">
      <c r="B654" s="19"/>
      <c r="C654" s="19"/>
      <c r="D654" s="19"/>
    </row>
    <row r="655" spans="2:4" x14ac:dyDescent="0.2">
      <c r="B655" s="19"/>
      <c r="C655" s="19"/>
      <c r="D655" s="19"/>
    </row>
    <row r="656" spans="2:4" x14ac:dyDescent="0.2">
      <c r="B656" s="19"/>
      <c r="C656" s="19"/>
      <c r="D656" s="19"/>
    </row>
    <row r="657" spans="2:4" x14ac:dyDescent="0.2">
      <c r="B657" s="19"/>
      <c r="C657" s="19"/>
      <c r="D657" s="19"/>
    </row>
    <row r="658" spans="2:4" x14ac:dyDescent="0.2">
      <c r="B658" s="19"/>
      <c r="C658" s="19"/>
      <c r="D658" s="19"/>
    </row>
    <row r="659" spans="2:4" x14ac:dyDescent="0.2">
      <c r="B659" s="19"/>
      <c r="C659" s="19"/>
      <c r="D659" s="19"/>
    </row>
    <row r="660" spans="2:4" x14ac:dyDescent="0.2">
      <c r="B660" s="19"/>
      <c r="C660" s="19"/>
      <c r="D660" s="19"/>
    </row>
    <row r="661" spans="2:4" x14ac:dyDescent="0.2">
      <c r="B661" s="19"/>
      <c r="C661" s="19"/>
      <c r="D661" s="19"/>
    </row>
    <row r="662" spans="2:4" x14ac:dyDescent="0.2">
      <c r="B662" s="19"/>
      <c r="C662" s="19"/>
      <c r="D662" s="19"/>
    </row>
    <row r="663" spans="2:4" x14ac:dyDescent="0.2">
      <c r="B663" s="19"/>
      <c r="C663" s="19"/>
      <c r="D663" s="19"/>
    </row>
    <row r="664" spans="2:4" x14ac:dyDescent="0.2">
      <c r="B664" s="19"/>
      <c r="C664" s="19"/>
      <c r="D664" s="19"/>
    </row>
    <row r="665" spans="2:4" x14ac:dyDescent="0.2">
      <c r="B665" s="19"/>
      <c r="C665" s="19"/>
      <c r="D665" s="19"/>
    </row>
    <row r="666" spans="2:4" x14ac:dyDescent="0.2">
      <c r="B666" s="19"/>
      <c r="C666" s="19"/>
      <c r="D666" s="19"/>
    </row>
    <row r="667" spans="2:4" x14ac:dyDescent="0.2">
      <c r="B667" s="19"/>
      <c r="C667" s="19"/>
      <c r="D667" s="19"/>
    </row>
    <row r="668" spans="2:4" x14ac:dyDescent="0.2">
      <c r="B668" s="19"/>
      <c r="C668" s="19"/>
      <c r="D668" s="19"/>
    </row>
    <row r="669" spans="2:4" x14ac:dyDescent="0.2">
      <c r="B669" s="19"/>
      <c r="C669" s="19"/>
      <c r="D669" s="19"/>
    </row>
    <row r="670" spans="2:4" x14ac:dyDescent="0.2">
      <c r="B670" s="19"/>
      <c r="C670" s="19"/>
      <c r="D670" s="19"/>
    </row>
    <row r="671" spans="2:4" x14ac:dyDescent="0.2">
      <c r="B671" s="19"/>
      <c r="C671" s="19"/>
      <c r="D671" s="19"/>
    </row>
    <row r="672" spans="2:4" x14ac:dyDescent="0.2">
      <c r="B672" s="19"/>
      <c r="C672" s="19"/>
      <c r="D672" s="19"/>
    </row>
    <row r="673" spans="2:4" x14ac:dyDescent="0.2">
      <c r="B673" s="19"/>
      <c r="C673" s="19"/>
      <c r="D673" s="19"/>
    </row>
    <row r="674" spans="2:4" x14ac:dyDescent="0.2">
      <c r="B674" s="19"/>
      <c r="C674" s="19"/>
      <c r="D674" s="19"/>
    </row>
    <row r="675" spans="2:4" x14ac:dyDescent="0.2">
      <c r="B675" s="19"/>
      <c r="C675" s="19"/>
      <c r="D675" s="19"/>
    </row>
    <row r="676" spans="2:4" x14ac:dyDescent="0.2">
      <c r="B676" s="19"/>
      <c r="C676" s="19"/>
      <c r="D676" s="19"/>
    </row>
    <row r="677" spans="2:4" x14ac:dyDescent="0.2">
      <c r="B677" s="19"/>
      <c r="C677" s="19"/>
      <c r="D677" s="19"/>
    </row>
    <row r="678" spans="2:4" x14ac:dyDescent="0.2">
      <c r="B678" s="19"/>
      <c r="C678" s="19"/>
      <c r="D678" s="19"/>
    </row>
    <row r="679" spans="2:4" x14ac:dyDescent="0.2">
      <c r="B679" s="19"/>
      <c r="C679" s="19"/>
      <c r="D679" s="19"/>
    </row>
    <row r="680" spans="2:4" x14ac:dyDescent="0.2">
      <c r="B680" s="19"/>
      <c r="C680" s="19"/>
      <c r="D680" s="19"/>
    </row>
    <row r="681" spans="2:4" x14ac:dyDescent="0.2">
      <c r="B681" s="19"/>
      <c r="C681" s="19"/>
      <c r="D681" s="19"/>
    </row>
    <row r="682" spans="2:4" x14ac:dyDescent="0.2">
      <c r="B682" s="19"/>
      <c r="C682" s="19"/>
      <c r="D682" s="19"/>
    </row>
    <row r="683" spans="2:4" x14ac:dyDescent="0.2">
      <c r="B683" s="19"/>
      <c r="C683" s="19"/>
      <c r="D683" s="19"/>
    </row>
    <row r="684" spans="2:4" x14ac:dyDescent="0.2">
      <c r="B684" s="19"/>
      <c r="C684" s="19"/>
      <c r="D684" s="19"/>
    </row>
    <row r="685" spans="2:4" x14ac:dyDescent="0.2">
      <c r="B685" s="19"/>
      <c r="C685" s="19"/>
      <c r="D685" s="19"/>
    </row>
    <row r="686" spans="2:4" x14ac:dyDescent="0.2">
      <c r="B686" s="19"/>
      <c r="C686" s="19"/>
      <c r="D686" s="19"/>
    </row>
    <row r="687" spans="2:4" x14ac:dyDescent="0.2">
      <c r="B687" s="19"/>
      <c r="C687" s="19"/>
      <c r="D687" s="19"/>
    </row>
    <row r="688" spans="2:4" x14ac:dyDescent="0.2">
      <c r="B688" s="19"/>
      <c r="C688" s="19"/>
      <c r="D688" s="19"/>
    </row>
    <row r="689" spans="2:4" x14ac:dyDescent="0.2">
      <c r="B689" s="19"/>
      <c r="C689" s="19"/>
      <c r="D689" s="19"/>
    </row>
    <row r="690" spans="2:4" x14ac:dyDescent="0.2">
      <c r="B690" s="19"/>
      <c r="C690" s="19"/>
      <c r="D690" s="19"/>
    </row>
    <row r="691" spans="2:4" x14ac:dyDescent="0.2">
      <c r="B691" s="19"/>
      <c r="C691" s="19"/>
      <c r="D691" s="19"/>
    </row>
    <row r="692" spans="2:4" x14ac:dyDescent="0.2">
      <c r="B692" s="19"/>
      <c r="C692" s="19"/>
      <c r="D692" s="19"/>
    </row>
    <row r="693" spans="2:4" x14ac:dyDescent="0.2">
      <c r="B693" s="19"/>
      <c r="C693" s="19"/>
      <c r="D693" s="19"/>
    </row>
    <row r="694" spans="2:4" x14ac:dyDescent="0.2">
      <c r="B694" s="19"/>
      <c r="C694" s="19"/>
      <c r="D694" s="19"/>
    </row>
    <row r="695" spans="2:4" x14ac:dyDescent="0.2">
      <c r="B695" s="19"/>
      <c r="C695" s="19"/>
      <c r="D695" s="19"/>
    </row>
    <row r="696" spans="2:4" x14ac:dyDescent="0.2">
      <c r="B696" s="19"/>
      <c r="C696" s="19"/>
      <c r="D696" s="19"/>
    </row>
    <row r="697" spans="2:4" x14ac:dyDescent="0.2">
      <c r="B697" s="19"/>
      <c r="C697" s="19"/>
      <c r="D697" s="19"/>
    </row>
    <row r="698" spans="2:4" x14ac:dyDescent="0.2">
      <c r="B698" s="19"/>
      <c r="C698" s="19"/>
      <c r="D698" s="19"/>
    </row>
    <row r="699" spans="2:4" x14ac:dyDescent="0.2">
      <c r="B699" s="19"/>
      <c r="C699" s="19"/>
      <c r="D699" s="19"/>
    </row>
    <row r="700" spans="2:4" x14ac:dyDescent="0.2">
      <c r="B700" s="19"/>
      <c r="C700" s="19"/>
      <c r="D700" s="19"/>
    </row>
    <row r="701" spans="2:4" x14ac:dyDescent="0.2">
      <c r="B701" s="19"/>
      <c r="C701" s="19"/>
      <c r="D701" s="19"/>
    </row>
    <row r="702" spans="2:4" x14ac:dyDescent="0.2">
      <c r="B702" s="19"/>
      <c r="C702" s="19"/>
      <c r="D702" s="19"/>
    </row>
    <row r="703" spans="2:4" x14ac:dyDescent="0.2">
      <c r="B703" s="19"/>
      <c r="C703" s="19"/>
      <c r="D703" s="19"/>
    </row>
    <row r="704" spans="2:4" x14ac:dyDescent="0.2">
      <c r="B704" s="19"/>
      <c r="C704" s="19"/>
      <c r="D704" s="19"/>
    </row>
    <row r="705" spans="2:4" x14ac:dyDescent="0.2">
      <c r="B705" s="19"/>
      <c r="C705" s="19"/>
      <c r="D705" s="19"/>
    </row>
    <row r="706" spans="2:4" x14ac:dyDescent="0.2">
      <c r="B706" s="19"/>
      <c r="C706" s="19"/>
      <c r="D706" s="19"/>
    </row>
    <row r="707" spans="2:4" x14ac:dyDescent="0.2">
      <c r="B707" s="19"/>
      <c r="C707" s="19"/>
      <c r="D707" s="19"/>
    </row>
    <row r="708" spans="2:4" x14ac:dyDescent="0.2">
      <c r="B708" s="19"/>
      <c r="C708" s="19"/>
      <c r="D708" s="19"/>
    </row>
    <row r="709" spans="2:4" x14ac:dyDescent="0.2">
      <c r="B709" s="19"/>
      <c r="C709" s="19"/>
      <c r="D709" s="19"/>
    </row>
    <row r="710" spans="2:4" x14ac:dyDescent="0.2">
      <c r="B710" s="19"/>
      <c r="C710" s="19"/>
      <c r="D710" s="19"/>
    </row>
    <row r="711" spans="2:4" x14ac:dyDescent="0.2">
      <c r="B711" s="19"/>
      <c r="C711" s="19"/>
      <c r="D711" s="19"/>
    </row>
    <row r="712" spans="2:4" x14ac:dyDescent="0.2">
      <c r="B712" s="19"/>
      <c r="C712" s="19"/>
      <c r="D712" s="19"/>
    </row>
    <row r="713" spans="2:4" x14ac:dyDescent="0.2">
      <c r="B713" s="19"/>
      <c r="C713" s="19"/>
      <c r="D713" s="19"/>
    </row>
    <row r="714" spans="2:4" x14ac:dyDescent="0.2">
      <c r="B714" s="19"/>
      <c r="C714" s="19"/>
      <c r="D714" s="19"/>
    </row>
    <row r="715" spans="2:4" x14ac:dyDescent="0.2">
      <c r="B715" s="19"/>
      <c r="C715" s="19"/>
      <c r="D715" s="19"/>
    </row>
    <row r="716" spans="2:4" x14ac:dyDescent="0.2">
      <c r="B716" s="19"/>
      <c r="C716" s="19"/>
      <c r="D716" s="19"/>
    </row>
    <row r="717" spans="2:4" x14ac:dyDescent="0.2">
      <c r="B717" s="19"/>
      <c r="C717" s="19"/>
      <c r="D717" s="19"/>
    </row>
    <row r="718" spans="2:4" x14ac:dyDescent="0.2">
      <c r="B718" s="19"/>
      <c r="C718" s="19"/>
      <c r="D718" s="19"/>
    </row>
    <row r="719" spans="2:4" x14ac:dyDescent="0.2">
      <c r="B719" s="19"/>
      <c r="C719" s="19"/>
      <c r="D719" s="19"/>
    </row>
    <row r="720" spans="2:4" x14ac:dyDescent="0.2">
      <c r="B720" s="19"/>
      <c r="C720" s="19"/>
      <c r="D720" s="19"/>
    </row>
    <row r="721" spans="2:4" x14ac:dyDescent="0.2">
      <c r="B721" s="19"/>
      <c r="C721" s="19"/>
      <c r="D721" s="19"/>
    </row>
    <row r="722" spans="2:4" x14ac:dyDescent="0.2">
      <c r="B722" s="19"/>
      <c r="C722" s="19"/>
      <c r="D722" s="19"/>
    </row>
    <row r="723" spans="2:4" x14ac:dyDescent="0.2">
      <c r="B723" s="19"/>
      <c r="C723" s="19"/>
      <c r="D723" s="19"/>
    </row>
    <row r="724" spans="2:4" x14ac:dyDescent="0.2">
      <c r="B724" s="19"/>
      <c r="C724" s="19"/>
      <c r="D724" s="19"/>
    </row>
    <row r="725" spans="2:4" x14ac:dyDescent="0.2">
      <c r="B725" s="19"/>
      <c r="C725" s="19"/>
      <c r="D725" s="19"/>
    </row>
    <row r="726" spans="2:4" x14ac:dyDescent="0.2">
      <c r="B726" s="19"/>
      <c r="C726" s="19"/>
      <c r="D726" s="19"/>
    </row>
    <row r="727" spans="2:4" x14ac:dyDescent="0.2">
      <c r="B727" s="19"/>
      <c r="C727" s="19"/>
      <c r="D727" s="19"/>
    </row>
    <row r="728" spans="2:4" x14ac:dyDescent="0.2">
      <c r="B728" s="19"/>
      <c r="C728" s="19"/>
      <c r="D728" s="19"/>
    </row>
    <row r="729" spans="2:4" x14ac:dyDescent="0.2">
      <c r="B729" s="19"/>
      <c r="C729" s="19"/>
      <c r="D729" s="19"/>
    </row>
    <row r="730" spans="2:4" x14ac:dyDescent="0.2">
      <c r="B730" s="19"/>
      <c r="C730" s="19"/>
      <c r="D730" s="19"/>
    </row>
    <row r="731" spans="2:4" x14ac:dyDescent="0.2">
      <c r="B731" s="19"/>
      <c r="C731" s="19"/>
      <c r="D731" s="19"/>
    </row>
    <row r="732" spans="2:4" x14ac:dyDescent="0.2">
      <c r="B732" s="19"/>
      <c r="C732" s="19"/>
      <c r="D732" s="19"/>
    </row>
    <row r="733" spans="2:4" x14ac:dyDescent="0.2">
      <c r="B733" s="19"/>
      <c r="C733" s="19"/>
      <c r="D733" s="19"/>
    </row>
    <row r="734" spans="2:4" x14ac:dyDescent="0.2">
      <c r="B734" s="19"/>
      <c r="C734" s="19"/>
      <c r="D734" s="19"/>
    </row>
    <row r="735" spans="2:4" x14ac:dyDescent="0.2">
      <c r="B735" s="19"/>
      <c r="C735" s="19"/>
      <c r="D735" s="19"/>
    </row>
    <row r="736" spans="2:4" x14ac:dyDescent="0.2">
      <c r="B736" s="19"/>
      <c r="C736" s="19"/>
      <c r="D736" s="19"/>
    </row>
    <row r="737" spans="2:4" x14ac:dyDescent="0.2">
      <c r="B737" s="19"/>
      <c r="C737" s="19"/>
      <c r="D737" s="19"/>
    </row>
    <row r="738" spans="2:4" x14ac:dyDescent="0.2">
      <c r="B738" s="19"/>
      <c r="C738" s="19"/>
      <c r="D738" s="19"/>
    </row>
    <row r="739" spans="2:4" x14ac:dyDescent="0.2">
      <c r="B739" s="19"/>
      <c r="C739" s="19"/>
      <c r="D739" s="19"/>
    </row>
    <row r="740" spans="2:4" x14ac:dyDescent="0.2">
      <c r="B740" s="19"/>
      <c r="C740" s="19"/>
      <c r="D740" s="19"/>
    </row>
    <row r="741" spans="2:4" x14ac:dyDescent="0.2">
      <c r="B741" s="19"/>
      <c r="C741" s="19"/>
      <c r="D741" s="19"/>
    </row>
    <row r="742" spans="2:4" x14ac:dyDescent="0.2">
      <c r="B742" s="19"/>
      <c r="C742" s="19"/>
      <c r="D742" s="19"/>
    </row>
    <row r="743" spans="2:4" x14ac:dyDescent="0.2">
      <c r="B743" s="19"/>
      <c r="C743" s="19"/>
      <c r="D743" s="19"/>
    </row>
    <row r="744" spans="2:4" x14ac:dyDescent="0.2">
      <c r="B744" s="19"/>
      <c r="C744" s="19"/>
      <c r="D744" s="19"/>
    </row>
    <row r="745" spans="2:4" x14ac:dyDescent="0.2">
      <c r="B745" s="19"/>
      <c r="C745" s="19"/>
      <c r="D745" s="19"/>
    </row>
    <row r="746" spans="2:4" x14ac:dyDescent="0.2">
      <c r="B746" s="19"/>
      <c r="C746" s="19"/>
      <c r="D746" s="19"/>
    </row>
    <row r="747" spans="2:4" x14ac:dyDescent="0.2">
      <c r="B747" s="19"/>
      <c r="C747" s="19"/>
      <c r="D747" s="19"/>
    </row>
    <row r="748" spans="2:4" x14ac:dyDescent="0.2">
      <c r="B748" s="19"/>
      <c r="C748" s="19"/>
      <c r="D748" s="19"/>
    </row>
    <row r="749" spans="2:4" x14ac:dyDescent="0.2">
      <c r="B749" s="19"/>
      <c r="C749" s="19"/>
      <c r="D749" s="19"/>
    </row>
    <row r="750" spans="2:4" x14ac:dyDescent="0.2">
      <c r="B750" s="19"/>
      <c r="C750" s="19"/>
      <c r="D750" s="19"/>
    </row>
    <row r="751" spans="2:4" x14ac:dyDescent="0.2">
      <c r="B751" s="19"/>
      <c r="C751" s="19"/>
      <c r="D751" s="19"/>
    </row>
    <row r="752" spans="2:4" x14ac:dyDescent="0.2">
      <c r="B752" s="19"/>
      <c r="C752" s="19"/>
      <c r="D752" s="19"/>
    </row>
    <row r="753" spans="2:4" x14ac:dyDescent="0.2">
      <c r="B753" s="19"/>
      <c r="C753" s="19"/>
      <c r="D753" s="19"/>
    </row>
    <row r="754" spans="2:4" x14ac:dyDescent="0.2">
      <c r="B754" s="19"/>
      <c r="C754" s="19"/>
      <c r="D754" s="19"/>
    </row>
    <row r="755" spans="2:4" x14ac:dyDescent="0.2">
      <c r="B755" s="19"/>
      <c r="C755" s="19"/>
      <c r="D755" s="19"/>
    </row>
    <row r="756" spans="2:4" x14ac:dyDescent="0.2">
      <c r="B756" s="19"/>
      <c r="C756" s="19"/>
      <c r="D756" s="19"/>
    </row>
    <row r="757" spans="2:4" x14ac:dyDescent="0.2">
      <c r="B757" s="19"/>
      <c r="C757" s="19"/>
      <c r="D757" s="19"/>
    </row>
    <row r="758" spans="2:4" x14ac:dyDescent="0.2">
      <c r="B758" s="19"/>
      <c r="C758" s="19"/>
      <c r="D758" s="19"/>
    </row>
    <row r="759" spans="2:4" x14ac:dyDescent="0.2">
      <c r="B759" s="19"/>
      <c r="C759" s="19"/>
      <c r="D759" s="19"/>
    </row>
    <row r="760" spans="2:4" x14ac:dyDescent="0.2">
      <c r="B760" s="19"/>
      <c r="C760" s="19"/>
      <c r="D760" s="19"/>
    </row>
    <row r="761" spans="2:4" x14ac:dyDescent="0.2">
      <c r="B761" s="19"/>
      <c r="C761" s="19"/>
      <c r="D761" s="19"/>
    </row>
    <row r="762" spans="2:4" x14ac:dyDescent="0.2">
      <c r="B762" s="19"/>
      <c r="C762" s="19"/>
      <c r="D762" s="19"/>
    </row>
    <row r="763" spans="2:4" x14ac:dyDescent="0.2">
      <c r="B763" s="19"/>
      <c r="C763" s="19"/>
      <c r="D763" s="19"/>
    </row>
    <row r="764" spans="2:4" x14ac:dyDescent="0.2">
      <c r="B764" s="19"/>
      <c r="C764" s="19"/>
      <c r="D764" s="19"/>
    </row>
    <row r="765" spans="2:4" x14ac:dyDescent="0.2">
      <c r="B765" s="19"/>
      <c r="C765" s="19"/>
      <c r="D765" s="19"/>
    </row>
    <row r="766" spans="2:4" x14ac:dyDescent="0.2">
      <c r="B766" s="19"/>
      <c r="C766" s="19"/>
      <c r="D766" s="19"/>
    </row>
    <row r="767" spans="2:4" x14ac:dyDescent="0.2">
      <c r="B767" s="19"/>
      <c r="C767" s="19"/>
      <c r="D767" s="19"/>
    </row>
    <row r="768" spans="2:4" x14ac:dyDescent="0.2">
      <c r="B768" s="19"/>
      <c r="C768" s="19"/>
      <c r="D768" s="19"/>
    </row>
    <row r="769" spans="2:4" x14ac:dyDescent="0.2">
      <c r="B769" s="19"/>
      <c r="C769" s="19"/>
      <c r="D769" s="19"/>
    </row>
    <row r="770" spans="2:4" x14ac:dyDescent="0.2">
      <c r="B770" s="19"/>
      <c r="C770" s="19"/>
      <c r="D770" s="19"/>
    </row>
    <row r="771" spans="2:4" x14ac:dyDescent="0.2">
      <c r="B771" s="19"/>
      <c r="C771" s="19"/>
      <c r="D771" s="19"/>
    </row>
    <row r="772" spans="2:4" x14ac:dyDescent="0.2">
      <c r="B772" s="19"/>
      <c r="C772" s="19"/>
      <c r="D772" s="19"/>
    </row>
    <row r="773" spans="2:4" x14ac:dyDescent="0.2">
      <c r="B773" s="19"/>
      <c r="C773" s="19"/>
      <c r="D773" s="19"/>
    </row>
    <row r="774" spans="2:4" x14ac:dyDescent="0.2">
      <c r="B774" s="19"/>
      <c r="C774" s="19"/>
      <c r="D774" s="19"/>
    </row>
    <row r="775" spans="2:4" x14ac:dyDescent="0.2">
      <c r="B775" s="19"/>
      <c r="C775" s="19"/>
      <c r="D775" s="19"/>
    </row>
    <row r="776" spans="2:4" x14ac:dyDescent="0.2">
      <c r="B776" s="19"/>
      <c r="C776" s="19"/>
      <c r="D776" s="19"/>
    </row>
    <row r="777" spans="2:4" x14ac:dyDescent="0.2">
      <c r="B777" s="19"/>
      <c r="C777" s="19"/>
      <c r="D777" s="19"/>
    </row>
    <row r="778" spans="2:4" x14ac:dyDescent="0.2">
      <c r="B778" s="19"/>
      <c r="C778" s="19"/>
      <c r="D778" s="19"/>
    </row>
    <row r="779" spans="2:4" x14ac:dyDescent="0.2">
      <c r="B779" s="19"/>
      <c r="C779" s="19"/>
      <c r="D779" s="19"/>
    </row>
    <row r="780" spans="2:4" x14ac:dyDescent="0.2">
      <c r="B780" s="19"/>
      <c r="C780" s="19"/>
      <c r="D780" s="19"/>
    </row>
    <row r="781" spans="2:4" x14ac:dyDescent="0.2">
      <c r="B781" s="19"/>
      <c r="C781" s="19"/>
      <c r="D781" s="19"/>
    </row>
    <row r="782" spans="2:4" x14ac:dyDescent="0.2">
      <c r="B782" s="19"/>
      <c r="C782" s="19"/>
      <c r="D782" s="19"/>
    </row>
    <row r="783" spans="2:4" x14ac:dyDescent="0.2">
      <c r="B783" s="19"/>
      <c r="C783" s="19"/>
      <c r="D783" s="19"/>
    </row>
    <row r="784" spans="2:4" x14ac:dyDescent="0.2">
      <c r="B784" s="19"/>
      <c r="C784" s="19"/>
      <c r="D784" s="19"/>
    </row>
    <row r="785" spans="2:4" x14ac:dyDescent="0.2">
      <c r="B785" s="19"/>
      <c r="C785" s="19"/>
      <c r="D785" s="19"/>
    </row>
    <row r="786" spans="2:4" x14ac:dyDescent="0.2">
      <c r="B786" s="19"/>
      <c r="C786" s="19"/>
      <c r="D786" s="19"/>
    </row>
    <row r="787" spans="2:4" x14ac:dyDescent="0.2">
      <c r="B787" s="19"/>
      <c r="C787" s="19"/>
      <c r="D787" s="19"/>
    </row>
    <row r="788" spans="2:4" x14ac:dyDescent="0.2">
      <c r="B788" s="19"/>
      <c r="C788" s="19"/>
      <c r="D788" s="19"/>
    </row>
    <row r="789" spans="2:4" x14ac:dyDescent="0.2">
      <c r="B789" s="19"/>
      <c r="C789" s="19"/>
      <c r="D789" s="19"/>
    </row>
    <row r="790" spans="2:4" x14ac:dyDescent="0.2">
      <c r="B790" s="19"/>
      <c r="C790" s="19"/>
      <c r="D790" s="19"/>
    </row>
    <row r="791" spans="2:4" x14ac:dyDescent="0.2">
      <c r="B791" s="19"/>
      <c r="C791" s="19"/>
      <c r="D791" s="19"/>
    </row>
    <row r="792" spans="2:4" x14ac:dyDescent="0.2">
      <c r="B792" s="19"/>
      <c r="C792" s="19"/>
      <c r="D792" s="19"/>
    </row>
    <row r="793" spans="2:4" x14ac:dyDescent="0.2">
      <c r="B793" s="19"/>
      <c r="C793" s="19"/>
      <c r="D793" s="19"/>
    </row>
    <row r="794" spans="2:4" x14ac:dyDescent="0.2">
      <c r="B794" s="19"/>
      <c r="C794" s="19"/>
      <c r="D794" s="19"/>
    </row>
    <row r="795" spans="2:4" x14ac:dyDescent="0.2">
      <c r="B795" s="19"/>
      <c r="C795" s="19"/>
      <c r="D795" s="19"/>
    </row>
    <row r="796" spans="2:4" x14ac:dyDescent="0.2">
      <c r="B796" s="19"/>
      <c r="C796" s="19"/>
      <c r="D796" s="19"/>
    </row>
    <row r="797" spans="2:4" x14ac:dyDescent="0.2">
      <c r="B797" s="19"/>
      <c r="C797" s="19"/>
      <c r="D797" s="19"/>
    </row>
    <row r="798" spans="2:4" x14ac:dyDescent="0.2">
      <c r="B798" s="19"/>
      <c r="C798" s="19"/>
      <c r="D798" s="19"/>
    </row>
    <row r="799" spans="2:4" x14ac:dyDescent="0.2">
      <c r="B799" s="19"/>
      <c r="C799" s="19"/>
      <c r="D799" s="19"/>
    </row>
    <row r="800" spans="2:4" x14ac:dyDescent="0.2">
      <c r="B800" s="19"/>
      <c r="C800" s="19"/>
      <c r="D800" s="19"/>
    </row>
    <row r="801" spans="2:4" x14ac:dyDescent="0.2">
      <c r="B801" s="19"/>
      <c r="C801" s="19"/>
      <c r="D801" s="19"/>
    </row>
    <row r="802" spans="2:4" x14ac:dyDescent="0.2">
      <c r="B802" s="19"/>
      <c r="C802" s="19"/>
      <c r="D802" s="19"/>
    </row>
    <row r="803" spans="2:4" x14ac:dyDescent="0.2">
      <c r="B803" s="19"/>
      <c r="C803" s="19"/>
      <c r="D803" s="19"/>
    </row>
    <row r="804" spans="2:4" x14ac:dyDescent="0.2">
      <c r="B804" s="19"/>
      <c r="C804" s="19"/>
      <c r="D804" s="19"/>
    </row>
    <row r="805" spans="2:4" x14ac:dyDescent="0.2">
      <c r="B805" s="19"/>
      <c r="C805" s="19"/>
      <c r="D805" s="19"/>
    </row>
    <row r="806" spans="2:4" x14ac:dyDescent="0.2">
      <c r="B806" s="19"/>
      <c r="C806" s="19"/>
      <c r="D806" s="19"/>
    </row>
    <row r="807" spans="2:4" x14ac:dyDescent="0.2">
      <c r="B807" s="19"/>
      <c r="C807" s="19"/>
      <c r="D807" s="19"/>
    </row>
    <row r="808" spans="2:4" x14ac:dyDescent="0.2">
      <c r="B808" s="19"/>
      <c r="C808" s="19"/>
      <c r="D808" s="19"/>
    </row>
    <row r="809" spans="2:4" x14ac:dyDescent="0.2">
      <c r="B809" s="19"/>
      <c r="C809" s="19"/>
      <c r="D809" s="19"/>
    </row>
    <row r="810" spans="2:4" x14ac:dyDescent="0.2">
      <c r="B810" s="19"/>
      <c r="C810" s="19"/>
      <c r="D810" s="19"/>
    </row>
    <row r="811" spans="2:4" x14ac:dyDescent="0.2">
      <c r="B811" s="19"/>
      <c r="C811" s="19"/>
      <c r="D811" s="19"/>
    </row>
    <row r="812" spans="2:4" x14ac:dyDescent="0.2">
      <c r="B812" s="19"/>
      <c r="C812" s="19"/>
      <c r="D812" s="19"/>
    </row>
    <row r="813" spans="2:4" x14ac:dyDescent="0.2">
      <c r="B813" s="19"/>
      <c r="C813" s="19"/>
      <c r="D813" s="19"/>
    </row>
    <row r="814" spans="2:4" x14ac:dyDescent="0.2">
      <c r="B814" s="19"/>
      <c r="C814" s="19"/>
      <c r="D814" s="19"/>
    </row>
    <row r="815" spans="2:4" x14ac:dyDescent="0.2">
      <c r="B815" s="19"/>
      <c r="C815" s="19"/>
      <c r="D815" s="19"/>
    </row>
    <row r="816" spans="2:4" x14ac:dyDescent="0.2">
      <c r="B816" s="19"/>
      <c r="C816" s="19"/>
      <c r="D816" s="19"/>
    </row>
    <row r="817" spans="2:4" x14ac:dyDescent="0.2">
      <c r="B817" s="19"/>
      <c r="C817" s="19"/>
      <c r="D817" s="19"/>
    </row>
    <row r="818" spans="2:4" x14ac:dyDescent="0.2">
      <c r="B818" s="19"/>
      <c r="C818" s="19"/>
      <c r="D818" s="19"/>
    </row>
    <row r="819" spans="2:4" x14ac:dyDescent="0.2">
      <c r="B819" s="19"/>
      <c r="C819" s="19"/>
      <c r="D819" s="19"/>
    </row>
    <row r="820" spans="2:4" x14ac:dyDescent="0.2">
      <c r="B820" s="19"/>
      <c r="C820" s="19"/>
      <c r="D820" s="19"/>
    </row>
    <row r="821" spans="2:4" x14ac:dyDescent="0.2">
      <c r="B821" s="19"/>
      <c r="C821" s="19"/>
      <c r="D821" s="19"/>
    </row>
    <row r="822" spans="2:4" x14ac:dyDescent="0.2">
      <c r="B822" s="19"/>
      <c r="C822" s="19"/>
      <c r="D822" s="19"/>
    </row>
    <row r="823" spans="2:4" x14ac:dyDescent="0.2">
      <c r="B823" s="19"/>
      <c r="C823" s="19"/>
      <c r="D823" s="19"/>
    </row>
    <row r="824" spans="2:4" x14ac:dyDescent="0.2">
      <c r="B824" s="19"/>
      <c r="C824" s="19"/>
      <c r="D824" s="19"/>
    </row>
    <row r="825" spans="2:4" x14ac:dyDescent="0.2">
      <c r="B825" s="19"/>
      <c r="C825" s="19"/>
      <c r="D825" s="19"/>
    </row>
    <row r="826" spans="2:4" x14ac:dyDescent="0.2">
      <c r="B826" s="19"/>
      <c r="C826" s="19"/>
      <c r="D826" s="19"/>
    </row>
    <row r="827" spans="2:4" x14ac:dyDescent="0.2">
      <c r="B827" s="19"/>
      <c r="C827" s="19"/>
      <c r="D827" s="19"/>
    </row>
    <row r="828" spans="2:4" x14ac:dyDescent="0.2">
      <c r="B828" s="19"/>
      <c r="C828" s="19"/>
      <c r="D828" s="19"/>
    </row>
    <row r="829" spans="2:4" x14ac:dyDescent="0.2">
      <c r="B829" s="19"/>
      <c r="C829" s="19"/>
      <c r="D829" s="19"/>
    </row>
    <row r="830" spans="2:4" x14ac:dyDescent="0.2">
      <c r="B830" s="19"/>
      <c r="C830" s="19"/>
      <c r="D830" s="19"/>
    </row>
    <row r="831" spans="2:4" x14ac:dyDescent="0.2">
      <c r="B831" s="19"/>
      <c r="C831" s="19"/>
      <c r="D831" s="19"/>
    </row>
    <row r="832" spans="2:4" x14ac:dyDescent="0.2">
      <c r="B832" s="19"/>
      <c r="C832" s="19"/>
      <c r="D832" s="19"/>
    </row>
    <row r="833" spans="2:4" x14ac:dyDescent="0.2">
      <c r="B833" s="19"/>
      <c r="C833" s="19"/>
      <c r="D833" s="19"/>
    </row>
    <row r="834" spans="2:4" x14ac:dyDescent="0.2">
      <c r="B834" s="19"/>
      <c r="C834" s="19"/>
      <c r="D834" s="19"/>
    </row>
    <row r="835" spans="2:4" x14ac:dyDescent="0.2">
      <c r="B835" s="19"/>
      <c r="C835" s="19"/>
      <c r="D835" s="19"/>
    </row>
    <row r="836" spans="2:4" x14ac:dyDescent="0.2">
      <c r="B836" s="19"/>
      <c r="C836" s="19"/>
      <c r="D836" s="19"/>
    </row>
    <row r="837" spans="2:4" x14ac:dyDescent="0.2">
      <c r="B837" s="19"/>
      <c r="C837" s="19"/>
      <c r="D837" s="19"/>
    </row>
    <row r="838" spans="2:4" x14ac:dyDescent="0.2">
      <c r="B838" s="19"/>
      <c r="C838" s="19"/>
      <c r="D838" s="19"/>
    </row>
    <row r="839" spans="2:4" x14ac:dyDescent="0.2">
      <c r="B839" s="19"/>
      <c r="C839" s="19"/>
      <c r="D839" s="19"/>
    </row>
    <row r="840" spans="2:4" x14ac:dyDescent="0.2">
      <c r="B840" s="19"/>
      <c r="C840" s="19"/>
      <c r="D840" s="19"/>
    </row>
    <row r="841" spans="2:4" x14ac:dyDescent="0.2">
      <c r="B841" s="19"/>
      <c r="C841" s="19"/>
      <c r="D841" s="19"/>
    </row>
    <row r="842" spans="2:4" x14ac:dyDescent="0.2">
      <c r="B842" s="19"/>
      <c r="C842" s="19"/>
      <c r="D842" s="19"/>
    </row>
    <row r="843" spans="2:4" x14ac:dyDescent="0.2">
      <c r="B843" s="19"/>
      <c r="C843" s="19"/>
      <c r="D843" s="19"/>
    </row>
    <row r="844" spans="2:4" x14ac:dyDescent="0.2">
      <c r="B844" s="19"/>
      <c r="C844" s="19"/>
      <c r="D844" s="19"/>
    </row>
    <row r="845" spans="2:4" x14ac:dyDescent="0.2">
      <c r="B845" s="19"/>
      <c r="C845" s="19"/>
      <c r="D845" s="19"/>
    </row>
    <row r="846" spans="2:4" x14ac:dyDescent="0.2">
      <c r="B846" s="19"/>
      <c r="C846" s="19"/>
      <c r="D846" s="19"/>
    </row>
    <row r="847" spans="2:4" x14ac:dyDescent="0.2">
      <c r="B847" s="19"/>
      <c r="C847" s="19"/>
      <c r="D847" s="19"/>
    </row>
    <row r="848" spans="2:4" x14ac:dyDescent="0.2">
      <c r="B848" s="19"/>
      <c r="C848" s="19"/>
      <c r="D848" s="19"/>
    </row>
    <row r="849" spans="2:4" x14ac:dyDescent="0.2">
      <c r="B849" s="19"/>
      <c r="C849" s="19"/>
      <c r="D849" s="19"/>
    </row>
    <row r="850" spans="2:4" x14ac:dyDescent="0.2">
      <c r="B850" s="19"/>
      <c r="C850" s="19"/>
      <c r="D850" s="19"/>
    </row>
    <row r="851" spans="2:4" x14ac:dyDescent="0.2">
      <c r="B851" s="19"/>
      <c r="C851" s="19"/>
      <c r="D851" s="19"/>
    </row>
    <row r="852" spans="2:4" x14ac:dyDescent="0.2">
      <c r="B852" s="19"/>
      <c r="C852" s="19"/>
      <c r="D852" s="19"/>
    </row>
    <row r="853" spans="2:4" x14ac:dyDescent="0.2">
      <c r="B853" s="19"/>
      <c r="C853" s="19"/>
      <c r="D853" s="19"/>
    </row>
    <row r="854" spans="2:4" x14ac:dyDescent="0.2">
      <c r="B854" s="19"/>
      <c r="C854" s="19"/>
      <c r="D854" s="19"/>
    </row>
    <row r="855" spans="2:4" x14ac:dyDescent="0.2">
      <c r="B855" s="19"/>
      <c r="C855" s="19"/>
      <c r="D855" s="19"/>
    </row>
    <row r="856" spans="2:4" x14ac:dyDescent="0.2">
      <c r="B856" s="19"/>
      <c r="C856" s="19"/>
      <c r="D856" s="19"/>
    </row>
    <row r="857" spans="2:4" x14ac:dyDescent="0.2">
      <c r="B857" s="19"/>
      <c r="C857" s="19"/>
      <c r="D857" s="19"/>
    </row>
    <row r="858" spans="2:4" x14ac:dyDescent="0.2">
      <c r="B858" s="19"/>
      <c r="C858" s="19"/>
      <c r="D858" s="19"/>
    </row>
    <row r="859" spans="2:4" x14ac:dyDescent="0.2">
      <c r="B859" s="19"/>
      <c r="C859" s="19"/>
      <c r="D859" s="19"/>
    </row>
    <row r="860" spans="2:4" x14ac:dyDescent="0.2">
      <c r="B860" s="19"/>
      <c r="C860" s="19"/>
      <c r="D860" s="19"/>
    </row>
    <row r="861" spans="2:4" x14ac:dyDescent="0.2">
      <c r="B861" s="19"/>
      <c r="C861" s="19"/>
      <c r="D861" s="19"/>
    </row>
    <row r="862" spans="2:4" x14ac:dyDescent="0.2">
      <c r="B862" s="19"/>
      <c r="C862" s="19"/>
      <c r="D862" s="19"/>
    </row>
    <row r="863" spans="2:4" x14ac:dyDescent="0.2">
      <c r="B863" s="19"/>
      <c r="C863" s="19"/>
      <c r="D863" s="19"/>
    </row>
    <row r="864" spans="2:4" x14ac:dyDescent="0.2">
      <c r="B864" s="19"/>
      <c r="C864" s="19"/>
      <c r="D864" s="19"/>
    </row>
    <row r="865" spans="2:4" x14ac:dyDescent="0.2">
      <c r="B865" s="19"/>
      <c r="C865" s="19"/>
      <c r="D865" s="19"/>
    </row>
    <row r="866" spans="2:4" x14ac:dyDescent="0.2">
      <c r="B866" s="19"/>
      <c r="C866" s="19"/>
      <c r="D866" s="19"/>
    </row>
    <row r="867" spans="2:4" x14ac:dyDescent="0.2">
      <c r="B867" s="19"/>
      <c r="C867" s="19"/>
      <c r="D867" s="19"/>
    </row>
    <row r="868" spans="2:4" x14ac:dyDescent="0.2">
      <c r="B868" s="19"/>
      <c r="C868" s="19"/>
      <c r="D868" s="19"/>
    </row>
    <row r="869" spans="2:4" x14ac:dyDescent="0.2">
      <c r="B869" s="19"/>
      <c r="C869" s="19"/>
      <c r="D869" s="19"/>
    </row>
    <row r="870" spans="2:4" x14ac:dyDescent="0.2">
      <c r="B870" s="19"/>
      <c r="C870" s="19"/>
      <c r="D870" s="19"/>
    </row>
    <row r="871" spans="2:4" x14ac:dyDescent="0.2">
      <c r="B871" s="19"/>
      <c r="C871" s="19"/>
      <c r="D871" s="19"/>
    </row>
    <row r="872" spans="2:4" x14ac:dyDescent="0.2">
      <c r="B872" s="19"/>
      <c r="C872" s="19"/>
      <c r="D872" s="19"/>
    </row>
    <row r="873" spans="2:4" x14ac:dyDescent="0.2">
      <c r="B873" s="19"/>
      <c r="C873" s="19"/>
      <c r="D873" s="19"/>
    </row>
    <row r="874" spans="2:4" x14ac:dyDescent="0.2">
      <c r="B874" s="19"/>
      <c r="C874" s="19"/>
      <c r="D874" s="19"/>
    </row>
    <row r="875" spans="2:4" x14ac:dyDescent="0.2">
      <c r="B875" s="19"/>
      <c r="C875" s="19"/>
      <c r="D875" s="19"/>
    </row>
    <row r="876" spans="2:4" x14ac:dyDescent="0.2">
      <c r="B876" s="19"/>
      <c r="C876" s="19"/>
      <c r="D876" s="19"/>
    </row>
    <row r="877" spans="2:4" x14ac:dyDescent="0.2">
      <c r="B877" s="19"/>
      <c r="C877" s="19"/>
      <c r="D877" s="19"/>
    </row>
    <row r="878" spans="2:4" x14ac:dyDescent="0.2">
      <c r="B878" s="19"/>
      <c r="C878" s="19"/>
      <c r="D878" s="19"/>
    </row>
    <row r="879" spans="2:4" x14ac:dyDescent="0.2">
      <c r="B879" s="19"/>
      <c r="C879" s="19"/>
      <c r="D879" s="19"/>
    </row>
    <row r="880" spans="2:4" x14ac:dyDescent="0.2">
      <c r="B880" s="19"/>
      <c r="C880" s="19"/>
      <c r="D880" s="19"/>
    </row>
    <row r="881" spans="2:4" x14ac:dyDescent="0.2">
      <c r="B881" s="19"/>
      <c r="C881" s="19"/>
      <c r="D881" s="19"/>
    </row>
    <row r="882" spans="2:4" x14ac:dyDescent="0.2">
      <c r="B882" s="19"/>
      <c r="C882" s="19"/>
      <c r="D882" s="19"/>
    </row>
    <row r="883" spans="2:4" x14ac:dyDescent="0.2">
      <c r="B883" s="19"/>
      <c r="C883" s="19"/>
      <c r="D883" s="19"/>
    </row>
    <row r="884" spans="2:4" x14ac:dyDescent="0.2">
      <c r="B884" s="19"/>
      <c r="C884" s="19"/>
      <c r="D884" s="19"/>
    </row>
    <row r="885" spans="2:4" x14ac:dyDescent="0.2">
      <c r="B885" s="19"/>
      <c r="C885" s="19"/>
      <c r="D885" s="19"/>
    </row>
    <row r="886" spans="2:4" x14ac:dyDescent="0.2">
      <c r="B886" s="19"/>
      <c r="C886" s="19"/>
      <c r="D886" s="19"/>
    </row>
    <row r="887" spans="2:4" x14ac:dyDescent="0.2">
      <c r="B887" s="19"/>
      <c r="C887" s="19"/>
      <c r="D887" s="19"/>
    </row>
    <row r="888" spans="2:4" x14ac:dyDescent="0.2">
      <c r="B888" s="19"/>
      <c r="C888" s="19"/>
      <c r="D888" s="19"/>
    </row>
    <row r="889" spans="2:4" x14ac:dyDescent="0.2">
      <c r="B889" s="19"/>
      <c r="C889" s="19"/>
      <c r="D889" s="19"/>
    </row>
    <row r="890" spans="2:4" x14ac:dyDescent="0.2">
      <c r="B890" s="19"/>
      <c r="C890" s="19"/>
      <c r="D890" s="19"/>
    </row>
    <row r="891" spans="2:4" x14ac:dyDescent="0.2">
      <c r="B891" s="19"/>
      <c r="C891" s="19"/>
      <c r="D891" s="19"/>
    </row>
    <row r="892" spans="2:4" x14ac:dyDescent="0.2">
      <c r="B892" s="19"/>
      <c r="C892" s="19"/>
      <c r="D892" s="19"/>
    </row>
    <row r="893" spans="2:4" x14ac:dyDescent="0.2">
      <c r="B893" s="19"/>
      <c r="C893" s="19"/>
      <c r="D893" s="19"/>
    </row>
    <row r="894" spans="2:4" x14ac:dyDescent="0.2">
      <c r="B894" s="19"/>
      <c r="C894" s="19"/>
      <c r="D894" s="19"/>
    </row>
    <row r="895" spans="2:4" x14ac:dyDescent="0.2">
      <c r="B895" s="19"/>
      <c r="C895" s="19"/>
      <c r="D895" s="19"/>
    </row>
    <row r="896" spans="2:4" x14ac:dyDescent="0.2">
      <c r="B896" s="19"/>
      <c r="C896" s="19"/>
      <c r="D896" s="19"/>
    </row>
    <row r="897" spans="2:4" x14ac:dyDescent="0.2">
      <c r="B897" s="19"/>
      <c r="C897" s="19"/>
      <c r="D897" s="19"/>
    </row>
    <row r="898" spans="2:4" x14ac:dyDescent="0.2">
      <c r="B898" s="19"/>
      <c r="C898" s="19"/>
      <c r="D898" s="19"/>
    </row>
    <row r="899" spans="2:4" x14ac:dyDescent="0.2">
      <c r="B899" s="19"/>
      <c r="C899" s="19"/>
      <c r="D899" s="19"/>
    </row>
    <row r="900" spans="2:4" x14ac:dyDescent="0.2">
      <c r="B900" s="19"/>
      <c r="C900" s="19"/>
      <c r="D900" s="19"/>
    </row>
    <row r="901" spans="2:4" x14ac:dyDescent="0.2">
      <c r="B901" s="19"/>
      <c r="C901" s="19"/>
      <c r="D901" s="19"/>
    </row>
    <row r="902" spans="2:4" x14ac:dyDescent="0.2">
      <c r="B902" s="19"/>
      <c r="C902" s="19"/>
      <c r="D902" s="19"/>
    </row>
    <row r="903" spans="2:4" x14ac:dyDescent="0.2">
      <c r="B903" s="19"/>
      <c r="C903" s="19"/>
      <c r="D903" s="19"/>
    </row>
    <row r="904" spans="2:4" x14ac:dyDescent="0.2">
      <c r="B904" s="19"/>
      <c r="C904" s="19"/>
      <c r="D904" s="19"/>
    </row>
    <row r="905" spans="2:4" x14ac:dyDescent="0.2">
      <c r="B905" s="19"/>
      <c r="C905" s="19"/>
      <c r="D905" s="19"/>
    </row>
    <row r="906" spans="2:4" x14ac:dyDescent="0.2">
      <c r="B906" s="19"/>
      <c r="C906" s="19"/>
      <c r="D906" s="19"/>
    </row>
    <row r="907" spans="2:4" x14ac:dyDescent="0.2">
      <c r="B907" s="19"/>
      <c r="C907" s="19"/>
      <c r="D907" s="19"/>
    </row>
    <row r="908" spans="2:4" x14ac:dyDescent="0.2">
      <c r="B908" s="19"/>
      <c r="C908" s="19"/>
      <c r="D908" s="19"/>
    </row>
    <row r="909" spans="2:4" x14ac:dyDescent="0.2">
      <c r="B909" s="19"/>
      <c r="C909" s="19"/>
      <c r="D909" s="19"/>
    </row>
    <row r="910" spans="2:4" x14ac:dyDescent="0.2">
      <c r="B910" s="19"/>
      <c r="C910" s="19"/>
      <c r="D910" s="19"/>
    </row>
    <row r="911" spans="2:4" x14ac:dyDescent="0.2">
      <c r="B911" s="19"/>
      <c r="C911" s="19"/>
      <c r="D911" s="19"/>
    </row>
    <row r="912" spans="2:4" x14ac:dyDescent="0.2">
      <c r="B912" s="19"/>
      <c r="C912" s="19"/>
      <c r="D912" s="19"/>
    </row>
    <row r="913" spans="2:4" x14ac:dyDescent="0.2">
      <c r="B913" s="19"/>
      <c r="C913" s="19"/>
      <c r="D913" s="19"/>
    </row>
    <row r="914" spans="2:4" x14ac:dyDescent="0.2">
      <c r="B914" s="19"/>
      <c r="C914" s="19"/>
      <c r="D914" s="19"/>
    </row>
    <row r="915" spans="2:4" x14ac:dyDescent="0.2">
      <c r="B915" s="19"/>
      <c r="C915" s="19"/>
      <c r="D915" s="19"/>
    </row>
    <row r="916" spans="2:4" x14ac:dyDescent="0.2">
      <c r="B916" s="19"/>
      <c r="C916" s="19"/>
      <c r="D916" s="19"/>
    </row>
    <row r="917" spans="2:4" x14ac:dyDescent="0.2">
      <c r="B917" s="19"/>
      <c r="C917" s="19"/>
      <c r="D917" s="19"/>
    </row>
    <row r="918" spans="2:4" x14ac:dyDescent="0.2">
      <c r="B918" s="19"/>
      <c r="C918" s="19"/>
      <c r="D918" s="19"/>
    </row>
    <row r="919" spans="2:4" x14ac:dyDescent="0.2">
      <c r="B919" s="19"/>
      <c r="C919" s="19"/>
      <c r="D919" s="19"/>
    </row>
    <row r="920" spans="2:4" x14ac:dyDescent="0.2">
      <c r="B920" s="19"/>
      <c r="C920" s="19"/>
      <c r="D920" s="19"/>
    </row>
    <row r="921" spans="2:4" x14ac:dyDescent="0.2">
      <c r="B921" s="19"/>
      <c r="C921" s="19"/>
      <c r="D921" s="19"/>
    </row>
    <row r="922" spans="2:4" x14ac:dyDescent="0.2">
      <c r="B922" s="19"/>
      <c r="C922" s="19"/>
      <c r="D922" s="19"/>
    </row>
    <row r="923" spans="2:4" x14ac:dyDescent="0.2">
      <c r="B923" s="19"/>
      <c r="C923" s="19"/>
      <c r="D923" s="19"/>
    </row>
    <row r="924" spans="2:4" x14ac:dyDescent="0.2">
      <c r="B924" s="19"/>
      <c r="C924" s="19"/>
      <c r="D924" s="19"/>
    </row>
    <row r="925" spans="2:4" x14ac:dyDescent="0.2">
      <c r="B925" s="19"/>
      <c r="C925" s="19"/>
      <c r="D925" s="19"/>
    </row>
    <row r="926" spans="2:4" x14ac:dyDescent="0.2">
      <c r="B926" s="19"/>
      <c r="C926" s="19"/>
      <c r="D926" s="19"/>
    </row>
    <row r="927" spans="2:4" x14ac:dyDescent="0.2">
      <c r="B927" s="19"/>
      <c r="C927" s="19"/>
      <c r="D927" s="19"/>
    </row>
    <row r="928" spans="2:4" x14ac:dyDescent="0.2">
      <c r="B928" s="19"/>
      <c r="C928" s="19"/>
      <c r="D928" s="19"/>
    </row>
    <row r="929" spans="2:4" x14ac:dyDescent="0.2">
      <c r="B929" s="19"/>
      <c r="C929" s="19"/>
      <c r="D929" s="19"/>
    </row>
    <row r="930" spans="2:4" x14ac:dyDescent="0.2">
      <c r="B930" s="19"/>
      <c r="C930" s="19"/>
      <c r="D930" s="19"/>
    </row>
    <row r="931" spans="2:4" x14ac:dyDescent="0.2">
      <c r="B931" s="19"/>
      <c r="C931" s="19"/>
      <c r="D931" s="19"/>
    </row>
    <row r="932" spans="2:4" x14ac:dyDescent="0.2">
      <c r="B932" s="19"/>
      <c r="C932" s="19"/>
      <c r="D932" s="19"/>
    </row>
    <row r="933" spans="2:4" x14ac:dyDescent="0.2">
      <c r="B933" s="19"/>
      <c r="C933" s="19"/>
      <c r="D933" s="19"/>
    </row>
    <row r="934" spans="2:4" x14ac:dyDescent="0.2">
      <c r="B934" s="19"/>
      <c r="C934" s="19"/>
      <c r="D934" s="19"/>
    </row>
    <row r="935" spans="2:4" x14ac:dyDescent="0.2">
      <c r="B935" s="19"/>
      <c r="C935" s="19"/>
      <c r="D935" s="19"/>
    </row>
    <row r="936" spans="2:4" x14ac:dyDescent="0.2">
      <c r="B936" s="19"/>
      <c r="C936" s="19"/>
      <c r="D936" s="19"/>
    </row>
    <row r="937" spans="2:4" x14ac:dyDescent="0.2">
      <c r="B937" s="19"/>
      <c r="C937" s="19"/>
      <c r="D937" s="19"/>
    </row>
    <row r="938" spans="2:4" x14ac:dyDescent="0.2">
      <c r="B938" s="19"/>
      <c r="C938" s="19"/>
      <c r="D938" s="19"/>
    </row>
    <row r="939" spans="2:4" x14ac:dyDescent="0.2">
      <c r="B939" s="19"/>
      <c r="C939" s="19"/>
      <c r="D939" s="19"/>
    </row>
    <row r="940" spans="2:4" x14ac:dyDescent="0.2">
      <c r="B940" s="19"/>
      <c r="C940" s="19"/>
      <c r="D940" s="19"/>
    </row>
    <row r="941" spans="2:4" x14ac:dyDescent="0.2">
      <c r="B941" s="19"/>
      <c r="C941" s="19"/>
      <c r="D941" s="19"/>
    </row>
    <row r="942" spans="2:4" x14ac:dyDescent="0.2">
      <c r="B942" s="19"/>
      <c r="C942" s="19"/>
      <c r="D942" s="19"/>
    </row>
    <row r="943" spans="2:4" x14ac:dyDescent="0.2">
      <c r="B943" s="19"/>
      <c r="C943" s="19"/>
      <c r="D943" s="19"/>
    </row>
    <row r="944" spans="2:4" x14ac:dyDescent="0.2">
      <c r="B944" s="19"/>
      <c r="C944" s="19"/>
      <c r="D944" s="19"/>
    </row>
    <row r="945" spans="2:4" x14ac:dyDescent="0.2">
      <c r="B945" s="19"/>
      <c r="C945" s="19"/>
      <c r="D945" s="19"/>
    </row>
    <row r="946" spans="2:4" x14ac:dyDescent="0.2">
      <c r="B946" s="19"/>
      <c r="C946" s="19"/>
      <c r="D946" s="19"/>
    </row>
    <row r="947" spans="2:4" x14ac:dyDescent="0.2">
      <c r="B947" s="19"/>
      <c r="C947" s="19"/>
      <c r="D947" s="19"/>
    </row>
    <row r="948" spans="2:4" x14ac:dyDescent="0.2">
      <c r="B948" s="19"/>
      <c r="C948" s="19"/>
      <c r="D948" s="19"/>
    </row>
    <row r="949" spans="2:4" x14ac:dyDescent="0.2">
      <c r="B949" s="19"/>
      <c r="C949" s="19"/>
      <c r="D949" s="19"/>
    </row>
    <row r="950" spans="2:4" x14ac:dyDescent="0.2">
      <c r="B950" s="19"/>
      <c r="C950" s="19"/>
      <c r="D950" s="19"/>
    </row>
    <row r="951" spans="2:4" x14ac:dyDescent="0.2">
      <c r="B951" s="19"/>
      <c r="C951" s="19"/>
      <c r="D951" s="19"/>
    </row>
    <row r="952" spans="2:4" x14ac:dyDescent="0.2">
      <c r="B952" s="19"/>
      <c r="C952" s="19"/>
      <c r="D952" s="19"/>
    </row>
    <row r="953" spans="2:4" x14ac:dyDescent="0.2">
      <c r="B953" s="19"/>
      <c r="C953" s="19"/>
      <c r="D953" s="19"/>
    </row>
    <row r="954" spans="2:4" x14ac:dyDescent="0.2">
      <c r="B954" s="19"/>
      <c r="C954" s="19"/>
      <c r="D954" s="19"/>
    </row>
    <row r="955" spans="2:4" x14ac:dyDescent="0.2">
      <c r="B955" s="19"/>
      <c r="C955" s="19"/>
      <c r="D955" s="19"/>
    </row>
    <row r="956" spans="2:4" x14ac:dyDescent="0.2">
      <c r="B956" s="19"/>
      <c r="C956" s="19"/>
      <c r="D956" s="19"/>
    </row>
    <row r="957" spans="2:4" x14ac:dyDescent="0.2">
      <c r="B957" s="19"/>
      <c r="C957" s="19"/>
      <c r="D957" s="19"/>
    </row>
    <row r="958" spans="2:4" x14ac:dyDescent="0.2">
      <c r="B958" s="19"/>
      <c r="C958" s="19"/>
      <c r="D958" s="19"/>
    </row>
    <row r="959" spans="2:4" x14ac:dyDescent="0.2">
      <c r="B959" s="19"/>
      <c r="C959" s="19"/>
      <c r="D959" s="19"/>
    </row>
    <row r="960" spans="2:4" x14ac:dyDescent="0.2">
      <c r="B960" s="19"/>
      <c r="C960" s="19"/>
      <c r="D960" s="19"/>
    </row>
    <row r="961" spans="2:4" x14ac:dyDescent="0.2">
      <c r="B961" s="19"/>
      <c r="C961" s="19"/>
      <c r="D961" s="19"/>
    </row>
    <row r="962" spans="2:4" x14ac:dyDescent="0.2">
      <c r="B962" s="19"/>
      <c r="C962" s="19"/>
      <c r="D962" s="19"/>
    </row>
    <row r="963" spans="2:4" x14ac:dyDescent="0.2">
      <c r="B963" s="19"/>
      <c r="C963" s="19"/>
      <c r="D963" s="19"/>
    </row>
    <row r="964" spans="2:4" x14ac:dyDescent="0.2">
      <c r="B964" s="19"/>
      <c r="C964" s="19"/>
      <c r="D964" s="19"/>
    </row>
    <row r="965" spans="2:4" x14ac:dyDescent="0.2">
      <c r="B965" s="19"/>
      <c r="C965" s="19"/>
      <c r="D965" s="19"/>
    </row>
    <row r="966" spans="2:4" x14ac:dyDescent="0.2">
      <c r="B966" s="19"/>
      <c r="C966" s="19"/>
      <c r="D966" s="19"/>
    </row>
    <row r="967" spans="2:4" x14ac:dyDescent="0.2">
      <c r="B967" s="19"/>
      <c r="C967" s="19"/>
      <c r="D967" s="19"/>
    </row>
    <row r="968" spans="2:4" x14ac:dyDescent="0.2">
      <c r="B968" s="19"/>
      <c r="C968" s="19"/>
      <c r="D968" s="19"/>
    </row>
    <row r="969" spans="2:4" x14ac:dyDescent="0.2">
      <c r="B969" s="19"/>
      <c r="C969" s="19"/>
      <c r="D969" s="19"/>
    </row>
    <row r="970" spans="2:4" x14ac:dyDescent="0.2">
      <c r="B970" s="19"/>
      <c r="C970" s="19"/>
      <c r="D970" s="19"/>
    </row>
    <row r="971" spans="2:4" x14ac:dyDescent="0.2">
      <c r="B971" s="19"/>
      <c r="C971" s="19"/>
      <c r="D971" s="19"/>
    </row>
    <row r="972" spans="2:4" x14ac:dyDescent="0.2">
      <c r="B972" s="19"/>
      <c r="C972" s="19"/>
      <c r="D972" s="19"/>
    </row>
    <row r="973" spans="2:4" x14ac:dyDescent="0.2">
      <c r="B973" s="19"/>
      <c r="C973" s="19"/>
      <c r="D973" s="19"/>
    </row>
    <row r="974" spans="2:4" x14ac:dyDescent="0.2">
      <c r="B974" s="19"/>
      <c r="C974" s="19"/>
      <c r="D974" s="19"/>
    </row>
    <row r="975" spans="2:4" x14ac:dyDescent="0.2">
      <c r="B975" s="19"/>
      <c r="C975" s="19"/>
      <c r="D975" s="19"/>
    </row>
    <row r="976" spans="2:4" x14ac:dyDescent="0.2">
      <c r="B976" s="19"/>
      <c r="C976" s="19"/>
      <c r="D976" s="19"/>
    </row>
    <row r="977" spans="2:4" x14ac:dyDescent="0.2">
      <c r="B977" s="19"/>
      <c r="C977" s="19"/>
      <c r="D977" s="19"/>
    </row>
    <row r="978" spans="2:4" x14ac:dyDescent="0.2">
      <c r="B978" s="19"/>
      <c r="C978" s="19"/>
      <c r="D978" s="19"/>
    </row>
    <row r="979" spans="2:4" x14ac:dyDescent="0.2">
      <c r="B979" s="19"/>
      <c r="C979" s="19"/>
      <c r="D979" s="19"/>
    </row>
    <row r="980" spans="2:4" x14ac:dyDescent="0.2">
      <c r="B980" s="19"/>
      <c r="C980" s="19"/>
      <c r="D980" s="19"/>
    </row>
    <row r="981" spans="2:4" x14ac:dyDescent="0.2">
      <c r="B981" s="19"/>
      <c r="C981" s="19"/>
      <c r="D981" s="19"/>
    </row>
    <row r="982" spans="2:4" x14ac:dyDescent="0.2">
      <c r="B982" s="19"/>
      <c r="C982" s="19"/>
      <c r="D982" s="19"/>
    </row>
    <row r="983" spans="2:4" x14ac:dyDescent="0.2">
      <c r="B983" s="19"/>
      <c r="C983" s="19"/>
      <c r="D983" s="19"/>
    </row>
    <row r="984" spans="2:4" x14ac:dyDescent="0.2">
      <c r="B984" s="19"/>
      <c r="C984" s="19"/>
      <c r="D984" s="19"/>
    </row>
    <row r="985" spans="2:4" x14ac:dyDescent="0.2">
      <c r="B985" s="19"/>
      <c r="C985" s="19"/>
      <c r="D985" s="19"/>
    </row>
    <row r="986" spans="2:4" x14ac:dyDescent="0.2">
      <c r="B986" s="19"/>
      <c r="C986" s="19"/>
      <c r="D986" s="19"/>
    </row>
    <row r="987" spans="2:4" x14ac:dyDescent="0.2">
      <c r="B987" s="19"/>
      <c r="C987" s="19"/>
      <c r="D987" s="19"/>
    </row>
    <row r="988" spans="2:4" x14ac:dyDescent="0.2">
      <c r="B988" s="19"/>
      <c r="C988" s="19"/>
      <c r="D988" s="19"/>
    </row>
    <row r="989" spans="2:4" x14ac:dyDescent="0.2">
      <c r="B989" s="19"/>
      <c r="C989" s="19"/>
      <c r="D989" s="19"/>
    </row>
    <row r="990" spans="2:4" x14ac:dyDescent="0.2">
      <c r="B990" s="19"/>
      <c r="C990" s="19"/>
      <c r="D990" s="19"/>
    </row>
    <row r="991" spans="2:4" x14ac:dyDescent="0.2">
      <c r="B991" s="19"/>
      <c r="C991" s="19"/>
      <c r="D991" s="19"/>
    </row>
    <row r="992" spans="2:4" x14ac:dyDescent="0.2">
      <c r="B992" s="19"/>
      <c r="C992" s="19"/>
      <c r="D992" s="19"/>
    </row>
    <row r="993" spans="2:4" x14ac:dyDescent="0.2">
      <c r="B993" s="19"/>
      <c r="C993" s="19"/>
      <c r="D993" s="19"/>
    </row>
    <row r="994" spans="2:4" x14ac:dyDescent="0.2">
      <c r="B994" s="19"/>
      <c r="C994" s="19"/>
      <c r="D994" s="19"/>
    </row>
    <row r="995" spans="2:4" x14ac:dyDescent="0.2">
      <c r="B995" s="19"/>
      <c r="C995" s="19"/>
      <c r="D995" s="19"/>
    </row>
    <row r="996" spans="2:4" x14ac:dyDescent="0.2">
      <c r="B996" s="19"/>
      <c r="C996" s="19"/>
      <c r="D996" s="19"/>
    </row>
    <row r="997" spans="2:4" x14ac:dyDescent="0.2">
      <c r="B997" s="19"/>
      <c r="C997" s="19"/>
      <c r="D997" s="19"/>
    </row>
    <row r="998" spans="2:4" x14ac:dyDescent="0.2">
      <c r="B998" s="19"/>
      <c r="C998" s="19"/>
      <c r="D998" s="19"/>
    </row>
    <row r="999" spans="2:4" x14ac:dyDescent="0.2">
      <c r="B999" s="19"/>
      <c r="C999" s="19"/>
      <c r="D999" s="19"/>
    </row>
    <row r="1000" spans="2:4" x14ac:dyDescent="0.2">
      <c r="B1000" s="19"/>
      <c r="C1000" s="19"/>
      <c r="D1000" s="19"/>
    </row>
    <row r="1001" spans="2:4" x14ac:dyDescent="0.2">
      <c r="B1001" s="19"/>
      <c r="C1001" s="19"/>
      <c r="D1001" s="19"/>
    </row>
    <row r="1002" spans="2:4" x14ac:dyDescent="0.2">
      <c r="B1002" s="19"/>
      <c r="C1002" s="19"/>
      <c r="D1002" s="19"/>
    </row>
    <row r="1003" spans="2:4" x14ac:dyDescent="0.2">
      <c r="B1003" s="19"/>
      <c r="C1003" s="19"/>
      <c r="D1003" s="19"/>
    </row>
    <row r="1004" spans="2:4" x14ac:dyDescent="0.2">
      <c r="B1004" s="19"/>
      <c r="C1004" s="19"/>
      <c r="D1004" s="19"/>
    </row>
    <row r="1005" spans="2:4" x14ac:dyDescent="0.2">
      <c r="B1005" s="19"/>
      <c r="C1005" s="19"/>
      <c r="D1005" s="19"/>
    </row>
    <row r="1006" spans="2:4" x14ac:dyDescent="0.2">
      <c r="B1006" s="19"/>
      <c r="C1006" s="19"/>
      <c r="D1006" s="19"/>
    </row>
    <row r="1007" spans="2:4" x14ac:dyDescent="0.2">
      <c r="B1007" s="19"/>
      <c r="C1007" s="19"/>
      <c r="D1007" s="19"/>
    </row>
    <row r="1008" spans="2:4" x14ac:dyDescent="0.2">
      <c r="B1008" s="19"/>
      <c r="C1008" s="19"/>
      <c r="D1008" s="19"/>
    </row>
    <row r="1009" spans="2:4" x14ac:dyDescent="0.2">
      <c r="B1009" s="19"/>
      <c r="C1009" s="19"/>
      <c r="D1009" s="19"/>
    </row>
    <row r="1010" spans="2:4" x14ac:dyDescent="0.2">
      <c r="B1010" s="19"/>
      <c r="C1010" s="19"/>
      <c r="D1010" s="19"/>
    </row>
    <row r="1011" spans="2:4" x14ac:dyDescent="0.2">
      <c r="B1011" s="19"/>
      <c r="C1011" s="19"/>
      <c r="D1011" s="19"/>
    </row>
    <row r="1012" spans="2:4" x14ac:dyDescent="0.2">
      <c r="B1012" s="19"/>
      <c r="C1012" s="19"/>
      <c r="D1012" s="19"/>
    </row>
    <row r="1013" spans="2:4" x14ac:dyDescent="0.2">
      <c r="B1013" s="19"/>
      <c r="C1013" s="19"/>
      <c r="D1013" s="19"/>
    </row>
    <row r="1014" spans="2:4" x14ac:dyDescent="0.2">
      <c r="B1014" s="19"/>
      <c r="C1014" s="19"/>
      <c r="D1014" s="19"/>
    </row>
    <row r="1015" spans="2:4" x14ac:dyDescent="0.2">
      <c r="B1015" s="19"/>
      <c r="C1015" s="19"/>
      <c r="D1015" s="19"/>
    </row>
    <row r="1016" spans="2:4" x14ac:dyDescent="0.2">
      <c r="B1016" s="19"/>
      <c r="C1016" s="19"/>
      <c r="D1016" s="19"/>
    </row>
    <row r="1017" spans="2:4" x14ac:dyDescent="0.2">
      <c r="B1017" s="19"/>
      <c r="C1017" s="19"/>
      <c r="D1017" s="19"/>
    </row>
    <row r="1018" spans="2:4" x14ac:dyDescent="0.2">
      <c r="B1018" s="19"/>
      <c r="C1018" s="19"/>
      <c r="D1018" s="19"/>
    </row>
    <row r="1019" spans="2:4" x14ac:dyDescent="0.2">
      <c r="B1019" s="19"/>
      <c r="C1019" s="19"/>
      <c r="D1019" s="19"/>
    </row>
    <row r="1020" spans="2:4" x14ac:dyDescent="0.2">
      <c r="B1020" s="19"/>
      <c r="C1020" s="19"/>
      <c r="D1020" s="19"/>
    </row>
    <row r="1021" spans="2:4" x14ac:dyDescent="0.2">
      <c r="B1021" s="19"/>
      <c r="C1021" s="19"/>
      <c r="D1021" s="19"/>
    </row>
    <row r="1022" spans="2:4" x14ac:dyDescent="0.2">
      <c r="B1022" s="19"/>
      <c r="C1022" s="19"/>
      <c r="D1022" s="19"/>
    </row>
    <row r="1023" spans="2:4" x14ac:dyDescent="0.2">
      <c r="B1023" s="19"/>
      <c r="C1023" s="19"/>
      <c r="D1023" s="19"/>
    </row>
    <row r="1024" spans="2:4" x14ac:dyDescent="0.2">
      <c r="B1024" s="19"/>
      <c r="C1024" s="19"/>
      <c r="D1024" s="19"/>
    </row>
    <row r="1025" spans="2:4" x14ac:dyDescent="0.2">
      <c r="B1025" s="19"/>
      <c r="C1025" s="19"/>
      <c r="D1025" s="19"/>
    </row>
    <row r="1026" spans="2:4" x14ac:dyDescent="0.2">
      <c r="B1026" s="19"/>
      <c r="C1026" s="19"/>
      <c r="D1026" s="19"/>
    </row>
    <row r="1027" spans="2:4" x14ac:dyDescent="0.2">
      <c r="B1027" s="19"/>
      <c r="C1027" s="19"/>
      <c r="D1027" s="19"/>
    </row>
    <row r="1028" spans="2:4" x14ac:dyDescent="0.2">
      <c r="B1028" s="19"/>
      <c r="C1028" s="19"/>
      <c r="D1028" s="19"/>
    </row>
    <row r="1029" spans="2:4" x14ac:dyDescent="0.2">
      <c r="B1029" s="19"/>
      <c r="C1029" s="19"/>
      <c r="D1029" s="19"/>
    </row>
    <row r="1030" spans="2:4" x14ac:dyDescent="0.2">
      <c r="B1030" s="19"/>
      <c r="C1030" s="19"/>
      <c r="D1030" s="19"/>
    </row>
    <row r="1031" spans="2:4" x14ac:dyDescent="0.2">
      <c r="B1031" s="19"/>
      <c r="C1031" s="19"/>
      <c r="D1031" s="19"/>
    </row>
    <row r="1032" spans="2:4" x14ac:dyDescent="0.2">
      <c r="B1032" s="19"/>
      <c r="C1032" s="19"/>
      <c r="D1032" s="19"/>
    </row>
    <row r="1033" spans="2:4" x14ac:dyDescent="0.2">
      <c r="B1033" s="19"/>
      <c r="C1033" s="19"/>
      <c r="D1033" s="19"/>
    </row>
    <row r="1034" spans="2:4" x14ac:dyDescent="0.2">
      <c r="B1034" s="19"/>
      <c r="C1034" s="19"/>
      <c r="D1034" s="19"/>
    </row>
    <row r="1035" spans="2:4" x14ac:dyDescent="0.2">
      <c r="B1035" s="19"/>
      <c r="C1035" s="19"/>
      <c r="D1035" s="19"/>
    </row>
    <row r="1036" spans="2:4" x14ac:dyDescent="0.2">
      <c r="B1036" s="19"/>
      <c r="C1036" s="19"/>
      <c r="D1036" s="19"/>
    </row>
    <row r="1037" spans="2:4" x14ac:dyDescent="0.2">
      <c r="B1037" s="19"/>
      <c r="C1037" s="19"/>
      <c r="D1037" s="19"/>
    </row>
    <row r="1038" spans="2:4" x14ac:dyDescent="0.2">
      <c r="B1038" s="19"/>
      <c r="C1038" s="19"/>
      <c r="D1038" s="19"/>
    </row>
    <row r="1039" spans="2:4" x14ac:dyDescent="0.2">
      <c r="B1039" s="19"/>
      <c r="C1039" s="19"/>
      <c r="D1039" s="19"/>
    </row>
    <row r="1040" spans="2:4" x14ac:dyDescent="0.2">
      <c r="B1040" s="19"/>
      <c r="C1040" s="19"/>
      <c r="D1040" s="19"/>
    </row>
    <row r="1041" spans="2:4" x14ac:dyDescent="0.2">
      <c r="B1041" s="19"/>
      <c r="C1041" s="19"/>
      <c r="D1041" s="19"/>
    </row>
    <row r="1042" spans="2:4" x14ac:dyDescent="0.2">
      <c r="B1042" s="19"/>
      <c r="C1042" s="19"/>
      <c r="D1042" s="19"/>
    </row>
    <row r="1043" spans="2:4" x14ac:dyDescent="0.2">
      <c r="B1043" s="19"/>
      <c r="C1043" s="19"/>
      <c r="D1043" s="19"/>
    </row>
    <row r="1044" spans="2:4" x14ac:dyDescent="0.2">
      <c r="B1044" s="19"/>
      <c r="C1044" s="19"/>
      <c r="D1044" s="19"/>
    </row>
    <row r="1045" spans="2:4" x14ac:dyDescent="0.2">
      <c r="B1045" s="19"/>
      <c r="C1045" s="19"/>
      <c r="D1045" s="19"/>
    </row>
    <row r="1046" spans="2:4" x14ac:dyDescent="0.2">
      <c r="B1046" s="19"/>
      <c r="C1046" s="19"/>
      <c r="D1046" s="19"/>
    </row>
    <row r="1047" spans="2:4" x14ac:dyDescent="0.2">
      <c r="B1047" s="19"/>
      <c r="C1047" s="19"/>
      <c r="D1047" s="19"/>
    </row>
    <row r="1048" spans="2:4" x14ac:dyDescent="0.2">
      <c r="B1048" s="19"/>
      <c r="C1048" s="19"/>
      <c r="D1048" s="19"/>
    </row>
    <row r="1049" spans="2:4" x14ac:dyDescent="0.2">
      <c r="B1049" s="19"/>
      <c r="C1049" s="19"/>
      <c r="D1049" s="19"/>
    </row>
    <row r="1050" spans="2:4" x14ac:dyDescent="0.2">
      <c r="B1050" s="19"/>
      <c r="C1050" s="19"/>
      <c r="D1050" s="19"/>
    </row>
    <row r="1051" spans="2:4" x14ac:dyDescent="0.2">
      <c r="B1051" s="19"/>
      <c r="C1051" s="19"/>
      <c r="D1051" s="19"/>
    </row>
    <row r="1052" spans="2:4" x14ac:dyDescent="0.2">
      <c r="B1052" s="19"/>
      <c r="C1052" s="19"/>
      <c r="D1052" s="19"/>
    </row>
    <row r="1053" spans="2:4" x14ac:dyDescent="0.2">
      <c r="B1053" s="19"/>
      <c r="C1053" s="19"/>
      <c r="D1053" s="19"/>
    </row>
    <row r="1054" spans="2:4" x14ac:dyDescent="0.2">
      <c r="B1054" s="19"/>
      <c r="C1054" s="19"/>
      <c r="D1054" s="19"/>
    </row>
    <row r="1055" spans="2:4" x14ac:dyDescent="0.2">
      <c r="B1055" s="19"/>
      <c r="C1055" s="19"/>
      <c r="D1055" s="19"/>
    </row>
    <row r="1056" spans="2:4" x14ac:dyDescent="0.2">
      <c r="B1056" s="19"/>
      <c r="C1056" s="19"/>
      <c r="D1056" s="19"/>
    </row>
    <row r="1057" spans="2:4" x14ac:dyDescent="0.2">
      <c r="B1057" s="19"/>
      <c r="C1057" s="19"/>
      <c r="D1057" s="19"/>
    </row>
    <row r="1058" spans="2:4" x14ac:dyDescent="0.2">
      <c r="B1058" s="19"/>
      <c r="C1058" s="19"/>
      <c r="D1058" s="19"/>
    </row>
    <row r="1059" spans="2:4" x14ac:dyDescent="0.2">
      <c r="B1059" s="19"/>
      <c r="C1059" s="19"/>
      <c r="D1059" s="19"/>
    </row>
    <row r="1060" spans="2:4" x14ac:dyDescent="0.2">
      <c r="B1060" s="19"/>
      <c r="C1060" s="19"/>
      <c r="D1060" s="19"/>
    </row>
    <row r="1061" spans="2:4" x14ac:dyDescent="0.2">
      <c r="B1061" s="19"/>
      <c r="C1061" s="19"/>
      <c r="D1061" s="19"/>
    </row>
    <row r="1062" spans="2:4" x14ac:dyDescent="0.2">
      <c r="B1062" s="19"/>
      <c r="C1062" s="19"/>
      <c r="D1062" s="19"/>
    </row>
    <row r="1063" spans="2:4" x14ac:dyDescent="0.2">
      <c r="B1063" s="19"/>
      <c r="C1063" s="19"/>
      <c r="D1063" s="19"/>
    </row>
    <row r="1064" spans="2:4" x14ac:dyDescent="0.2">
      <c r="B1064" s="19"/>
      <c r="C1064" s="19"/>
      <c r="D1064" s="19"/>
    </row>
    <row r="1065" spans="2:4" x14ac:dyDescent="0.2">
      <c r="B1065" s="19"/>
      <c r="C1065" s="19"/>
      <c r="D1065" s="19"/>
    </row>
    <row r="1066" spans="2:4" x14ac:dyDescent="0.2">
      <c r="B1066" s="19"/>
      <c r="C1066" s="19"/>
      <c r="D1066" s="19"/>
    </row>
    <row r="1067" spans="2:4" x14ac:dyDescent="0.2">
      <c r="B1067" s="19"/>
      <c r="C1067" s="19"/>
      <c r="D1067" s="19"/>
    </row>
    <row r="1068" spans="2:4" x14ac:dyDescent="0.2">
      <c r="B1068" s="19"/>
      <c r="C1068" s="19"/>
      <c r="D1068" s="19"/>
    </row>
    <row r="1069" spans="2:4" x14ac:dyDescent="0.2">
      <c r="B1069" s="19"/>
      <c r="C1069" s="19"/>
      <c r="D1069" s="19"/>
    </row>
    <row r="1070" spans="2:4" x14ac:dyDescent="0.2">
      <c r="B1070" s="19"/>
      <c r="C1070" s="19"/>
      <c r="D1070" s="19"/>
    </row>
    <row r="1071" spans="2:4" x14ac:dyDescent="0.2">
      <c r="B1071" s="19"/>
      <c r="C1071" s="19"/>
      <c r="D1071" s="19"/>
    </row>
    <row r="1072" spans="2:4" x14ac:dyDescent="0.2">
      <c r="B1072" s="19"/>
      <c r="C1072" s="19"/>
      <c r="D1072" s="19"/>
    </row>
    <row r="1073" spans="2:4" x14ac:dyDescent="0.2">
      <c r="B1073" s="19"/>
      <c r="C1073" s="19"/>
      <c r="D1073" s="19"/>
    </row>
    <row r="1074" spans="2:4" x14ac:dyDescent="0.2">
      <c r="B1074" s="19"/>
      <c r="C1074" s="19"/>
      <c r="D1074" s="19"/>
    </row>
    <row r="1075" spans="2:4" x14ac:dyDescent="0.2">
      <c r="B1075" s="19"/>
      <c r="C1075" s="19"/>
      <c r="D1075" s="19"/>
    </row>
    <row r="1076" spans="2:4" x14ac:dyDescent="0.2">
      <c r="B1076" s="19"/>
      <c r="C1076" s="19"/>
      <c r="D1076" s="19"/>
    </row>
    <row r="1077" spans="2:4" x14ac:dyDescent="0.2">
      <c r="B1077" s="19"/>
      <c r="C1077" s="19"/>
      <c r="D1077" s="19"/>
    </row>
    <row r="1078" spans="2:4" x14ac:dyDescent="0.2">
      <c r="B1078" s="19"/>
      <c r="C1078" s="19"/>
      <c r="D1078" s="19"/>
    </row>
    <row r="1079" spans="2:4" x14ac:dyDescent="0.2">
      <c r="B1079" s="19"/>
      <c r="C1079" s="19"/>
      <c r="D1079" s="19"/>
    </row>
    <row r="1080" spans="2:4" x14ac:dyDescent="0.2">
      <c r="B1080" s="19"/>
      <c r="C1080" s="19"/>
      <c r="D1080" s="19"/>
    </row>
    <row r="1081" spans="2:4" x14ac:dyDescent="0.2">
      <c r="B1081" s="19"/>
      <c r="C1081" s="19"/>
      <c r="D1081" s="19"/>
    </row>
    <row r="1082" spans="2:4" x14ac:dyDescent="0.2">
      <c r="B1082" s="19"/>
      <c r="C1082" s="19"/>
      <c r="D1082" s="19"/>
    </row>
    <row r="1083" spans="2:4" x14ac:dyDescent="0.2">
      <c r="B1083" s="19"/>
      <c r="C1083" s="19"/>
      <c r="D1083" s="19"/>
    </row>
    <row r="1084" spans="2:4" x14ac:dyDescent="0.2">
      <c r="B1084" s="19"/>
      <c r="C1084" s="19"/>
      <c r="D1084" s="19"/>
    </row>
    <row r="1085" spans="2:4" x14ac:dyDescent="0.2">
      <c r="B1085" s="19"/>
      <c r="C1085" s="19"/>
      <c r="D1085" s="19"/>
    </row>
    <row r="1086" spans="2:4" x14ac:dyDescent="0.2">
      <c r="B1086" s="19"/>
      <c r="C1086" s="19"/>
      <c r="D1086" s="19"/>
    </row>
    <row r="1087" spans="2:4" x14ac:dyDescent="0.2">
      <c r="B1087" s="19"/>
      <c r="C1087" s="19"/>
      <c r="D1087" s="19"/>
    </row>
    <row r="1088" spans="2:4" x14ac:dyDescent="0.2">
      <c r="B1088" s="19"/>
      <c r="C1088" s="19"/>
      <c r="D1088" s="19"/>
    </row>
    <row r="1089" spans="2:4" x14ac:dyDescent="0.2">
      <c r="B1089" s="19"/>
      <c r="C1089" s="19"/>
      <c r="D1089" s="19"/>
    </row>
    <row r="1090" spans="2:4" x14ac:dyDescent="0.2">
      <c r="B1090" s="19"/>
      <c r="C1090" s="19"/>
      <c r="D1090" s="19"/>
    </row>
    <row r="1091" spans="2:4" x14ac:dyDescent="0.2">
      <c r="B1091" s="19"/>
      <c r="C1091" s="19"/>
      <c r="D1091" s="19"/>
    </row>
    <row r="1092" spans="2:4" x14ac:dyDescent="0.2">
      <c r="B1092" s="19"/>
      <c r="C1092" s="19"/>
      <c r="D1092" s="19"/>
    </row>
    <row r="1093" spans="2:4" x14ac:dyDescent="0.2">
      <c r="B1093" s="19"/>
      <c r="C1093" s="19"/>
      <c r="D1093" s="19"/>
    </row>
    <row r="1094" spans="2:4" x14ac:dyDescent="0.2">
      <c r="B1094" s="19"/>
      <c r="C1094" s="19"/>
      <c r="D1094" s="19"/>
    </row>
    <row r="1095" spans="2:4" x14ac:dyDescent="0.2">
      <c r="B1095" s="19"/>
      <c r="C1095" s="19"/>
      <c r="D1095" s="19"/>
    </row>
    <row r="1096" spans="2:4" x14ac:dyDescent="0.2">
      <c r="B1096" s="19"/>
      <c r="C1096" s="19"/>
      <c r="D1096" s="19"/>
    </row>
    <row r="1097" spans="2:4" x14ac:dyDescent="0.2">
      <c r="B1097" s="19"/>
      <c r="C1097" s="19"/>
      <c r="D1097" s="19"/>
    </row>
    <row r="1098" spans="2:4" x14ac:dyDescent="0.2">
      <c r="B1098" s="19"/>
      <c r="C1098" s="19"/>
      <c r="D1098" s="19"/>
    </row>
    <row r="1099" spans="2:4" x14ac:dyDescent="0.2">
      <c r="B1099" s="19"/>
      <c r="C1099" s="19"/>
      <c r="D1099" s="19"/>
    </row>
    <row r="1100" spans="2:4" x14ac:dyDescent="0.2">
      <c r="B1100" s="19"/>
      <c r="C1100" s="19"/>
      <c r="D1100" s="19"/>
    </row>
    <row r="1101" spans="2:4" x14ac:dyDescent="0.2">
      <c r="B1101" s="19"/>
      <c r="C1101" s="19"/>
      <c r="D1101" s="19"/>
    </row>
    <row r="1102" spans="2:4" x14ac:dyDescent="0.2">
      <c r="B1102" s="19"/>
      <c r="C1102" s="19"/>
      <c r="D1102" s="19"/>
    </row>
    <row r="1103" spans="2:4" x14ac:dyDescent="0.2">
      <c r="B1103" s="19"/>
      <c r="C1103" s="19"/>
      <c r="D1103" s="19"/>
    </row>
    <row r="1104" spans="2:4" x14ac:dyDescent="0.2">
      <c r="B1104" s="19"/>
      <c r="C1104" s="19"/>
      <c r="D1104" s="19"/>
    </row>
    <row r="1105" spans="2:4" x14ac:dyDescent="0.2">
      <c r="B1105" s="19"/>
      <c r="C1105" s="19"/>
      <c r="D1105" s="19"/>
    </row>
    <row r="1106" spans="2:4" x14ac:dyDescent="0.2">
      <c r="B1106" s="19"/>
      <c r="C1106" s="19"/>
      <c r="D1106" s="19"/>
    </row>
    <row r="1107" spans="2:4" x14ac:dyDescent="0.2">
      <c r="B1107" s="19"/>
      <c r="C1107" s="19"/>
      <c r="D1107" s="19"/>
    </row>
    <row r="1108" spans="2:4" x14ac:dyDescent="0.2">
      <c r="B1108" s="19"/>
      <c r="C1108" s="19"/>
      <c r="D1108" s="19"/>
    </row>
    <row r="1109" spans="2:4" x14ac:dyDescent="0.2">
      <c r="B1109" s="19"/>
      <c r="C1109" s="19"/>
      <c r="D1109" s="19"/>
    </row>
    <row r="1110" spans="2:4" x14ac:dyDescent="0.2">
      <c r="B1110" s="19"/>
      <c r="C1110" s="19"/>
      <c r="D1110" s="19"/>
    </row>
    <row r="1111" spans="2:4" x14ac:dyDescent="0.2">
      <c r="B1111" s="19"/>
      <c r="C1111" s="19"/>
      <c r="D1111" s="19"/>
    </row>
    <row r="1112" spans="2:4" x14ac:dyDescent="0.2">
      <c r="B1112" s="19"/>
      <c r="C1112" s="19"/>
      <c r="D1112" s="19"/>
    </row>
    <row r="1113" spans="2:4" x14ac:dyDescent="0.2">
      <c r="B1113" s="19"/>
      <c r="C1113" s="19"/>
      <c r="D1113" s="19"/>
    </row>
    <row r="1114" spans="2:4" x14ac:dyDescent="0.2">
      <c r="B1114" s="19"/>
      <c r="C1114" s="19"/>
      <c r="D1114" s="19"/>
    </row>
    <row r="1115" spans="2:4" x14ac:dyDescent="0.2">
      <c r="B1115" s="19"/>
      <c r="C1115" s="19"/>
      <c r="D1115" s="19"/>
    </row>
    <row r="1116" spans="2:4" x14ac:dyDescent="0.2">
      <c r="B1116" s="19"/>
      <c r="C1116" s="19"/>
      <c r="D1116" s="19"/>
    </row>
    <row r="1117" spans="2:4" x14ac:dyDescent="0.2">
      <c r="B1117" s="19"/>
      <c r="C1117" s="19"/>
      <c r="D1117" s="19"/>
    </row>
    <row r="1118" spans="2:4" x14ac:dyDescent="0.2">
      <c r="B1118" s="19"/>
      <c r="C1118" s="19"/>
      <c r="D1118" s="19"/>
    </row>
    <row r="1119" spans="2:4" x14ac:dyDescent="0.2">
      <c r="B1119" s="19"/>
      <c r="C1119" s="19"/>
      <c r="D1119" s="19"/>
    </row>
    <row r="1120" spans="2:4" x14ac:dyDescent="0.2">
      <c r="B1120" s="19"/>
      <c r="C1120" s="19"/>
      <c r="D1120" s="19"/>
    </row>
    <row r="1121" spans="2:4" x14ac:dyDescent="0.2">
      <c r="B1121" s="19"/>
      <c r="C1121" s="19"/>
      <c r="D1121" s="19"/>
    </row>
    <row r="1122" spans="2:4" x14ac:dyDescent="0.2">
      <c r="B1122" s="19"/>
      <c r="C1122" s="19"/>
      <c r="D1122" s="19"/>
    </row>
    <row r="1123" spans="2:4" x14ac:dyDescent="0.2">
      <c r="B1123" s="19"/>
      <c r="C1123" s="19"/>
      <c r="D1123" s="19"/>
    </row>
    <row r="1124" spans="2:4" x14ac:dyDescent="0.2">
      <c r="B1124" s="19"/>
      <c r="C1124" s="19"/>
      <c r="D1124" s="19"/>
    </row>
    <row r="1125" spans="2:4" x14ac:dyDescent="0.2">
      <c r="B1125" s="19"/>
      <c r="C1125" s="19"/>
      <c r="D1125" s="19"/>
    </row>
    <row r="1126" spans="2:4" x14ac:dyDescent="0.2">
      <c r="B1126" s="19"/>
      <c r="C1126" s="19"/>
      <c r="D1126" s="19"/>
    </row>
    <row r="1127" spans="2:4" x14ac:dyDescent="0.2">
      <c r="B1127" s="19"/>
      <c r="C1127" s="19"/>
      <c r="D1127" s="19"/>
    </row>
    <row r="1128" spans="2:4" x14ac:dyDescent="0.2">
      <c r="B1128" s="19"/>
      <c r="C1128" s="19"/>
      <c r="D1128" s="19"/>
    </row>
    <row r="1129" spans="2:4" x14ac:dyDescent="0.2">
      <c r="B1129" s="19"/>
      <c r="C1129" s="19"/>
      <c r="D1129" s="19"/>
    </row>
    <row r="1130" spans="2:4" x14ac:dyDescent="0.2">
      <c r="B1130" s="19"/>
      <c r="C1130" s="19"/>
      <c r="D1130" s="19"/>
    </row>
    <row r="1131" spans="2:4" x14ac:dyDescent="0.2">
      <c r="B1131" s="19"/>
      <c r="C1131" s="19"/>
      <c r="D1131" s="19"/>
    </row>
    <row r="1132" spans="2:4" x14ac:dyDescent="0.2">
      <c r="B1132" s="19"/>
      <c r="C1132" s="19"/>
      <c r="D1132" s="19"/>
    </row>
    <row r="1133" spans="2:4" x14ac:dyDescent="0.2">
      <c r="B1133" s="19"/>
      <c r="C1133" s="19"/>
      <c r="D1133" s="19"/>
    </row>
    <row r="1134" spans="2:4" x14ac:dyDescent="0.2">
      <c r="B1134" s="19"/>
      <c r="C1134" s="19"/>
      <c r="D1134" s="19"/>
    </row>
    <row r="1135" spans="2:4" x14ac:dyDescent="0.2">
      <c r="B1135" s="19"/>
      <c r="C1135" s="19"/>
      <c r="D1135" s="19"/>
    </row>
    <row r="1136" spans="2:4" x14ac:dyDescent="0.2">
      <c r="B1136" s="19"/>
      <c r="C1136" s="19"/>
      <c r="D1136" s="19"/>
    </row>
    <row r="1137" spans="2:4" x14ac:dyDescent="0.2">
      <c r="B1137" s="19"/>
      <c r="C1137" s="19"/>
      <c r="D1137" s="19"/>
    </row>
    <row r="1138" spans="2:4" x14ac:dyDescent="0.2">
      <c r="B1138" s="19"/>
      <c r="C1138" s="19"/>
      <c r="D1138" s="19"/>
    </row>
    <row r="1139" spans="2:4" x14ac:dyDescent="0.2">
      <c r="B1139" s="19"/>
      <c r="C1139" s="19"/>
      <c r="D1139" s="19"/>
    </row>
    <row r="1140" spans="2:4" x14ac:dyDescent="0.2">
      <c r="B1140" s="19"/>
      <c r="C1140" s="19"/>
      <c r="D1140" s="19"/>
    </row>
    <row r="1141" spans="2:4" x14ac:dyDescent="0.2">
      <c r="B1141" s="19"/>
      <c r="C1141" s="19"/>
      <c r="D1141" s="19"/>
    </row>
    <row r="1142" spans="2:4" x14ac:dyDescent="0.2">
      <c r="B1142" s="19"/>
      <c r="C1142" s="19"/>
      <c r="D1142" s="19"/>
    </row>
    <row r="1143" spans="2:4" x14ac:dyDescent="0.2">
      <c r="B1143" s="19"/>
      <c r="C1143" s="19"/>
      <c r="D1143" s="19"/>
    </row>
    <row r="1144" spans="2:4" x14ac:dyDescent="0.2">
      <c r="B1144" s="19"/>
      <c r="C1144" s="19"/>
      <c r="D1144" s="19"/>
    </row>
    <row r="1145" spans="2:4" x14ac:dyDescent="0.2">
      <c r="B1145" s="19"/>
      <c r="C1145" s="19"/>
      <c r="D1145" s="19"/>
    </row>
    <row r="1146" spans="2:4" x14ac:dyDescent="0.2">
      <c r="B1146" s="19"/>
      <c r="C1146" s="19"/>
      <c r="D1146" s="19"/>
    </row>
    <row r="1147" spans="2:4" x14ac:dyDescent="0.2">
      <c r="B1147" s="19"/>
      <c r="C1147" s="19"/>
      <c r="D1147" s="19"/>
    </row>
    <row r="1148" spans="2:4" x14ac:dyDescent="0.2">
      <c r="B1148" s="19"/>
      <c r="C1148" s="19"/>
      <c r="D1148" s="19"/>
    </row>
    <row r="1149" spans="2:4" x14ac:dyDescent="0.2">
      <c r="B1149" s="19"/>
      <c r="C1149" s="19"/>
      <c r="D1149" s="19"/>
    </row>
    <row r="1150" spans="2:4" x14ac:dyDescent="0.2">
      <c r="B1150" s="19"/>
      <c r="C1150" s="19"/>
      <c r="D1150" s="19"/>
    </row>
    <row r="1151" spans="2:4" x14ac:dyDescent="0.2">
      <c r="B1151" s="19"/>
      <c r="C1151" s="19"/>
      <c r="D1151" s="19"/>
    </row>
    <row r="1152" spans="2:4" x14ac:dyDescent="0.2">
      <c r="B1152" s="19"/>
      <c r="C1152" s="19"/>
      <c r="D1152" s="19"/>
    </row>
    <row r="1153" spans="2:4" x14ac:dyDescent="0.2">
      <c r="B1153" s="19"/>
      <c r="C1153" s="19"/>
      <c r="D1153" s="19"/>
    </row>
    <row r="1154" spans="2:4" x14ac:dyDescent="0.2">
      <c r="B1154" s="19"/>
      <c r="C1154" s="19"/>
      <c r="D1154" s="19"/>
    </row>
    <row r="1155" spans="2:4" x14ac:dyDescent="0.2">
      <c r="B1155" s="19"/>
      <c r="C1155" s="19"/>
      <c r="D1155" s="19"/>
    </row>
    <row r="1156" spans="2:4" x14ac:dyDescent="0.2">
      <c r="B1156" s="19"/>
      <c r="C1156" s="19"/>
      <c r="D1156" s="19"/>
    </row>
    <row r="1157" spans="2:4" x14ac:dyDescent="0.2">
      <c r="B1157" s="19"/>
      <c r="C1157" s="19"/>
      <c r="D1157" s="19"/>
    </row>
    <row r="1158" spans="2:4" x14ac:dyDescent="0.2">
      <c r="B1158" s="19"/>
      <c r="C1158" s="19"/>
      <c r="D1158" s="19"/>
    </row>
    <row r="1159" spans="2:4" x14ac:dyDescent="0.2">
      <c r="B1159" s="19"/>
      <c r="C1159" s="19"/>
      <c r="D1159" s="19"/>
    </row>
    <row r="1160" spans="2:4" x14ac:dyDescent="0.2">
      <c r="B1160" s="19"/>
      <c r="C1160" s="19"/>
      <c r="D1160" s="19"/>
    </row>
    <row r="1161" spans="2:4" x14ac:dyDescent="0.2">
      <c r="B1161" s="19"/>
      <c r="C1161" s="19"/>
      <c r="D1161" s="19"/>
    </row>
    <row r="1162" spans="2:4" x14ac:dyDescent="0.2">
      <c r="B1162" s="19"/>
      <c r="C1162" s="19"/>
      <c r="D1162" s="19"/>
    </row>
    <row r="1163" spans="2:4" x14ac:dyDescent="0.2">
      <c r="B1163" s="19"/>
      <c r="C1163" s="19"/>
      <c r="D1163" s="19"/>
    </row>
    <row r="1164" spans="2:4" x14ac:dyDescent="0.2">
      <c r="B1164" s="19"/>
      <c r="C1164" s="19"/>
      <c r="D1164" s="19"/>
    </row>
    <row r="1165" spans="2:4" x14ac:dyDescent="0.2">
      <c r="B1165" s="19"/>
      <c r="C1165" s="19"/>
      <c r="D1165" s="19"/>
    </row>
    <row r="1166" spans="2:4" x14ac:dyDescent="0.2">
      <c r="B1166" s="19"/>
      <c r="C1166" s="19"/>
      <c r="D1166" s="19"/>
    </row>
    <row r="1167" spans="2:4" x14ac:dyDescent="0.2">
      <c r="B1167" s="19"/>
      <c r="C1167" s="19"/>
      <c r="D1167" s="19"/>
    </row>
    <row r="1168" spans="2:4" x14ac:dyDescent="0.2">
      <c r="B1168" s="19"/>
      <c r="C1168" s="19"/>
      <c r="D1168" s="19"/>
    </row>
    <row r="1169" spans="2:4" x14ac:dyDescent="0.2">
      <c r="B1169" s="19"/>
      <c r="C1169" s="19"/>
      <c r="D1169" s="19"/>
    </row>
    <row r="1170" spans="2:4" x14ac:dyDescent="0.2">
      <c r="B1170" s="19"/>
      <c r="C1170" s="19"/>
      <c r="D1170" s="19"/>
    </row>
    <row r="1171" spans="2:4" x14ac:dyDescent="0.2">
      <c r="B1171" s="19"/>
      <c r="C1171" s="19"/>
      <c r="D1171" s="19"/>
    </row>
    <row r="1172" spans="2:4" x14ac:dyDescent="0.2">
      <c r="B1172" s="19"/>
      <c r="C1172" s="19"/>
      <c r="D1172" s="19"/>
    </row>
    <row r="1173" spans="2:4" x14ac:dyDescent="0.2">
      <c r="B1173" s="19"/>
      <c r="C1173" s="19"/>
      <c r="D1173" s="19"/>
    </row>
    <row r="1174" spans="2:4" x14ac:dyDescent="0.2">
      <c r="B1174" s="19"/>
      <c r="C1174" s="19"/>
      <c r="D1174" s="19"/>
    </row>
    <row r="1175" spans="2:4" x14ac:dyDescent="0.2">
      <c r="B1175" s="19"/>
      <c r="C1175" s="19"/>
      <c r="D1175" s="19"/>
    </row>
    <row r="1176" spans="2:4" x14ac:dyDescent="0.2">
      <c r="B1176" s="19"/>
      <c r="C1176" s="19"/>
      <c r="D1176" s="19"/>
    </row>
    <row r="1177" spans="2:4" x14ac:dyDescent="0.2">
      <c r="B1177" s="19"/>
      <c r="C1177" s="19"/>
      <c r="D1177" s="19"/>
    </row>
    <row r="1178" spans="2:4" x14ac:dyDescent="0.2">
      <c r="B1178" s="19"/>
      <c r="C1178" s="19"/>
      <c r="D1178" s="19"/>
    </row>
    <row r="1179" spans="2:4" x14ac:dyDescent="0.2">
      <c r="B1179" s="19"/>
      <c r="C1179" s="19"/>
      <c r="D1179" s="19"/>
    </row>
    <row r="1180" spans="2:4" x14ac:dyDescent="0.2">
      <c r="B1180" s="19"/>
      <c r="C1180" s="19"/>
      <c r="D1180" s="19"/>
    </row>
    <row r="1181" spans="2:4" x14ac:dyDescent="0.2">
      <c r="B1181" s="19"/>
      <c r="C1181" s="19"/>
      <c r="D1181" s="19"/>
    </row>
    <row r="1182" spans="2:4" x14ac:dyDescent="0.2">
      <c r="B1182" s="19"/>
      <c r="C1182" s="19"/>
      <c r="D1182" s="19"/>
    </row>
    <row r="1183" spans="2:4" x14ac:dyDescent="0.2">
      <c r="B1183" s="19"/>
      <c r="C1183" s="19"/>
      <c r="D1183" s="19"/>
    </row>
    <row r="1184" spans="2:4" x14ac:dyDescent="0.2">
      <c r="B1184" s="19"/>
      <c r="C1184" s="19"/>
      <c r="D1184" s="19"/>
    </row>
    <row r="1185" spans="2:4" x14ac:dyDescent="0.2">
      <c r="B1185" s="19"/>
      <c r="C1185" s="19"/>
      <c r="D1185" s="19"/>
    </row>
    <row r="1186" spans="2:4" x14ac:dyDescent="0.2">
      <c r="B1186" s="19"/>
      <c r="C1186" s="19"/>
      <c r="D1186" s="19"/>
    </row>
    <row r="1187" spans="2:4" x14ac:dyDescent="0.2">
      <c r="B1187" s="19"/>
      <c r="C1187" s="19"/>
      <c r="D1187" s="19"/>
    </row>
    <row r="1188" spans="2:4" x14ac:dyDescent="0.2">
      <c r="B1188" s="19"/>
      <c r="C1188" s="19"/>
      <c r="D1188" s="19"/>
    </row>
    <row r="1189" spans="2:4" x14ac:dyDescent="0.2">
      <c r="B1189" s="19"/>
      <c r="C1189" s="19"/>
      <c r="D1189" s="19"/>
    </row>
    <row r="1190" spans="2:4" x14ac:dyDescent="0.2">
      <c r="B1190" s="19"/>
      <c r="C1190" s="19"/>
      <c r="D1190" s="19"/>
    </row>
    <row r="1191" spans="2:4" x14ac:dyDescent="0.2">
      <c r="B1191" s="19"/>
      <c r="C1191" s="19"/>
      <c r="D1191" s="19"/>
    </row>
    <row r="1192" spans="2:4" x14ac:dyDescent="0.2">
      <c r="B1192" s="19"/>
      <c r="C1192" s="19"/>
      <c r="D1192" s="19"/>
    </row>
    <row r="1193" spans="2:4" x14ac:dyDescent="0.2">
      <c r="B1193" s="19"/>
      <c r="C1193" s="19"/>
      <c r="D1193" s="19"/>
    </row>
    <row r="1194" spans="2:4" x14ac:dyDescent="0.2">
      <c r="B1194" s="19"/>
      <c r="C1194" s="19"/>
      <c r="D1194" s="19"/>
    </row>
    <row r="1195" spans="2:4" x14ac:dyDescent="0.2">
      <c r="B1195" s="19"/>
      <c r="C1195" s="19"/>
      <c r="D1195" s="19"/>
    </row>
    <row r="1196" spans="2:4" x14ac:dyDescent="0.2">
      <c r="B1196" s="19"/>
      <c r="C1196" s="19"/>
      <c r="D1196" s="19"/>
    </row>
    <row r="1197" spans="2:4" x14ac:dyDescent="0.2">
      <c r="B1197" s="19"/>
      <c r="C1197" s="19"/>
      <c r="D1197" s="19"/>
    </row>
    <row r="1198" spans="2:4" x14ac:dyDescent="0.2">
      <c r="B1198" s="19"/>
      <c r="C1198" s="19"/>
      <c r="D1198" s="19"/>
    </row>
    <row r="1199" spans="2:4" x14ac:dyDescent="0.2">
      <c r="B1199" s="19"/>
      <c r="C1199" s="19"/>
      <c r="D1199" s="19"/>
    </row>
    <row r="1200" spans="2:4" x14ac:dyDescent="0.2">
      <c r="B1200" s="19"/>
      <c r="C1200" s="19"/>
      <c r="D1200" s="19"/>
    </row>
    <row r="1201" spans="2:4" x14ac:dyDescent="0.2">
      <c r="B1201" s="19"/>
      <c r="C1201" s="19"/>
      <c r="D1201" s="19"/>
    </row>
    <row r="1202" spans="2:4" x14ac:dyDescent="0.2">
      <c r="B1202" s="19"/>
      <c r="C1202" s="19"/>
      <c r="D1202" s="19"/>
    </row>
    <row r="1203" spans="2:4" x14ac:dyDescent="0.2">
      <c r="B1203" s="19"/>
      <c r="C1203" s="19"/>
      <c r="D1203" s="19"/>
    </row>
    <row r="1204" spans="2:4" x14ac:dyDescent="0.2">
      <c r="B1204" s="19"/>
      <c r="C1204" s="19"/>
      <c r="D1204" s="19"/>
    </row>
    <row r="1205" spans="2:4" x14ac:dyDescent="0.2">
      <c r="B1205" s="19"/>
      <c r="C1205" s="19"/>
      <c r="D1205" s="19"/>
    </row>
    <row r="1206" spans="2:4" x14ac:dyDescent="0.2">
      <c r="B1206" s="19"/>
      <c r="C1206" s="19"/>
      <c r="D1206" s="19"/>
    </row>
    <row r="1207" spans="2:4" x14ac:dyDescent="0.2">
      <c r="B1207" s="19"/>
      <c r="C1207" s="19"/>
      <c r="D1207" s="19"/>
    </row>
    <row r="1208" spans="2:4" x14ac:dyDescent="0.2">
      <c r="B1208" s="19"/>
      <c r="C1208" s="19"/>
      <c r="D1208" s="19"/>
    </row>
    <row r="1209" spans="2:4" x14ac:dyDescent="0.2">
      <c r="B1209" s="19"/>
      <c r="C1209" s="19"/>
      <c r="D1209" s="19"/>
    </row>
    <row r="1210" spans="2:4" x14ac:dyDescent="0.2">
      <c r="B1210" s="19"/>
      <c r="C1210" s="19"/>
      <c r="D1210" s="19"/>
    </row>
    <row r="1211" spans="2:4" x14ac:dyDescent="0.2">
      <c r="B1211" s="19"/>
      <c r="C1211" s="19"/>
      <c r="D1211" s="19"/>
    </row>
    <row r="1212" spans="2:4" x14ac:dyDescent="0.2">
      <c r="B1212" s="19"/>
      <c r="C1212" s="19"/>
      <c r="D1212" s="19"/>
    </row>
    <row r="1213" spans="2:4" x14ac:dyDescent="0.2">
      <c r="B1213" s="19"/>
      <c r="C1213" s="19"/>
      <c r="D1213" s="19"/>
    </row>
    <row r="1214" spans="2:4" x14ac:dyDescent="0.2">
      <c r="B1214" s="19"/>
      <c r="C1214" s="19"/>
      <c r="D1214" s="19"/>
    </row>
    <row r="1215" spans="2:4" x14ac:dyDescent="0.2">
      <c r="B1215" s="19"/>
      <c r="C1215" s="19"/>
      <c r="D1215" s="19"/>
    </row>
    <row r="1216" spans="2:4" x14ac:dyDescent="0.2">
      <c r="B1216" s="19"/>
      <c r="C1216" s="19"/>
      <c r="D1216" s="19"/>
    </row>
    <row r="1217" spans="2:4" x14ac:dyDescent="0.2">
      <c r="B1217" s="19"/>
      <c r="C1217" s="19"/>
      <c r="D1217" s="19"/>
    </row>
    <row r="1218" spans="2:4" x14ac:dyDescent="0.2">
      <c r="B1218" s="19"/>
      <c r="C1218" s="19"/>
      <c r="D1218" s="19"/>
    </row>
    <row r="1219" spans="2:4" x14ac:dyDescent="0.2">
      <c r="B1219" s="19"/>
      <c r="C1219" s="19"/>
      <c r="D1219" s="19"/>
    </row>
    <row r="1220" spans="2:4" x14ac:dyDescent="0.2">
      <c r="B1220" s="19"/>
      <c r="C1220" s="19"/>
      <c r="D1220" s="19"/>
    </row>
    <row r="1221" spans="2:4" x14ac:dyDescent="0.2">
      <c r="B1221" s="19"/>
      <c r="C1221" s="19"/>
      <c r="D1221" s="19"/>
    </row>
    <row r="1222" spans="2:4" x14ac:dyDescent="0.2">
      <c r="B1222" s="19"/>
      <c r="C1222" s="19"/>
      <c r="D1222" s="19"/>
    </row>
    <row r="1223" spans="2:4" x14ac:dyDescent="0.2">
      <c r="B1223" s="19"/>
      <c r="C1223" s="19"/>
      <c r="D1223" s="19"/>
    </row>
    <row r="1224" spans="2:4" x14ac:dyDescent="0.2">
      <c r="B1224" s="19"/>
      <c r="C1224" s="19"/>
      <c r="D1224" s="19"/>
    </row>
    <row r="1225" spans="2:4" x14ac:dyDescent="0.2">
      <c r="B1225" s="19"/>
      <c r="C1225" s="19"/>
      <c r="D1225" s="19"/>
    </row>
    <row r="1226" spans="2:4" x14ac:dyDescent="0.2">
      <c r="B1226" s="19"/>
      <c r="C1226" s="19"/>
      <c r="D1226" s="19"/>
    </row>
    <row r="1227" spans="2:4" x14ac:dyDescent="0.2">
      <c r="B1227" s="19"/>
      <c r="C1227" s="19"/>
      <c r="D1227" s="19"/>
    </row>
    <row r="1228" spans="2:4" x14ac:dyDescent="0.2">
      <c r="B1228" s="19"/>
      <c r="C1228" s="19"/>
      <c r="D1228" s="19"/>
    </row>
    <row r="1229" spans="2:4" x14ac:dyDescent="0.2">
      <c r="B1229" s="19"/>
      <c r="C1229" s="19"/>
      <c r="D1229" s="19"/>
    </row>
    <row r="1230" spans="2:4" x14ac:dyDescent="0.2">
      <c r="B1230" s="19"/>
      <c r="C1230" s="19"/>
      <c r="D1230" s="19"/>
    </row>
    <row r="1231" spans="2:4" x14ac:dyDescent="0.2">
      <c r="B1231" s="19"/>
      <c r="C1231" s="19"/>
      <c r="D1231" s="19"/>
    </row>
    <row r="1232" spans="2:4" x14ac:dyDescent="0.2">
      <c r="B1232" s="19"/>
      <c r="C1232" s="19"/>
      <c r="D1232" s="19"/>
    </row>
    <row r="1233" spans="2:4" x14ac:dyDescent="0.2">
      <c r="B1233" s="19"/>
      <c r="C1233" s="19"/>
      <c r="D1233" s="19"/>
    </row>
    <row r="1234" spans="2:4" x14ac:dyDescent="0.2">
      <c r="B1234" s="19"/>
      <c r="C1234" s="19"/>
      <c r="D1234" s="19"/>
    </row>
    <row r="1235" spans="2:4" x14ac:dyDescent="0.2">
      <c r="B1235" s="19"/>
      <c r="C1235" s="19"/>
      <c r="D1235" s="19"/>
    </row>
    <row r="1236" spans="2:4" x14ac:dyDescent="0.2">
      <c r="B1236" s="19"/>
      <c r="C1236" s="19"/>
      <c r="D1236" s="19"/>
    </row>
    <row r="1237" spans="2:4" x14ac:dyDescent="0.2">
      <c r="B1237" s="19"/>
      <c r="C1237" s="19"/>
      <c r="D1237" s="19"/>
    </row>
    <row r="1238" spans="2:4" x14ac:dyDescent="0.2">
      <c r="B1238" s="19"/>
      <c r="C1238" s="19"/>
      <c r="D1238" s="19"/>
    </row>
    <row r="1239" spans="2:4" x14ac:dyDescent="0.2">
      <c r="B1239" s="19"/>
      <c r="C1239" s="19"/>
      <c r="D1239" s="19"/>
    </row>
    <row r="1240" spans="2:4" x14ac:dyDescent="0.2">
      <c r="B1240" s="19"/>
      <c r="C1240" s="19"/>
      <c r="D1240" s="19"/>
    </row>
    <row r="1241" spans="2:4" x14ac:dyDescent="0.2">
      <c r="B1241" s="19"/>
      <c r="C1241" s="19"/>
      <c r="D1241" s="19"/>
    </row>
    <row r="1242" spans="2:4" x14ac:dyDescent="0.2">
      <c r="B1242" s="19"/>
      <c r="C1242" s="19"/>
      <c r="D1242" s="19"/>
    </row>
    <row r="1243" spans="2:4" x14ac:dyDescent="0.2">
      <c r="B1243" s="19"/>
      <c r="C1243" s="19"/>
      <c r="D1243" s="19"/>
    </row>
    <row r="1244" spans="2:4" x14ac:dyDescent="0.2">
      <c r="B1244" s="19"/>
      <c r="C1244" s="19"/>
      <c r="D1244" s="19"/>
    </row>
    <row r="1245" spans="2:4" x14ac:dyDescent="0.2">
      <c r="B1245" s="19"/>
      <c r="C1245" s="19"/>
      <c r="D1245" s="19"/>
    </row>
    <row r="1246" spans="2:4" x14ac:dyDescent="0.2">
      <c r="B1246" s="19"/>
      <c r="C1246" s="19"/>
      <c r="D1246" s="19"/>
    </row>
    <row r="1247" spans="2:4" x14ac:dyDescent="0.2">
      <c r="B1247" s="19"/>
      <c r="C1247" s="19"/>
      <c r="D1247" s="19"/>
    </row>
    <row r="1248" spans="2:4" x14ac:dyDescent="0.2">
      <c r="B1248" s="19"/>
      <c r="C1248" s="19"/>
      <c r="D1248" s="19"/>
    </row>
    <row r="1249" spans="2:4" x14ac:dyDescent="0.2">
      <c r="B1249" s="19"/>
      <c r="C1249" s="19"/>
      <c r="D1249" s="19"/>
    </row>
    <row r="1250" spans="2:4" x14ac:dyDescent="0.2">
      <c r="B1250" s="19"/>
      <c r="C1250" s="19"/>
      <c r="D1250" s="19"/>
    </row>
    <row r="1251" spans="2:4" x14ac:dyDescent="0.2">
      <c r="B1251" s="19"/>
      <c r="C1251" s="19"/>
      <c r="D1251" s="19"/>
    </row>
    <row r="1252" spans="2:4" x14ac:dyDescent="0.2">
      <c r="B1252" s="19"/>
      <c r="C1252" s="19"/>
      <c r="D1252" s="19"/>
    </row>
    <row r="1253" spans="2:4" x14ac:dyDescent="0.2">
      <c r="B1253" s="19"/>
      <c r="C1253" s="19"/>
      <c r="D1253" s="19"/>
    </row>
    <row r="1254" spans="2:4" x14ac:dyDescent="0.2">
      <c r="B1254" s="19"/>
      <c r="C1254" s="19"/>
      <c r="D1254" s="19"/>
    </row>
    <row r="1255" spans="2:4" x14ac:dyDescent="0.2">
      <c r="B1255" s="19"/>
      <c r="C1255" s="19"/>
      <c r="D1255" s="19"/>
    </row>
    <row r="1256" spans="2:4" x14ac:dyDescent="0.2">
      <c r="B1256" s="19"/>
      <c r="C1256" s="19"/>
      <c r="D1256" s="19"/>
    </row>
    <row r="1257" spans="2:4" x14ac:dyDescent="0.2">
      <c r="B1257" s="19"/>
      <c r="C1257" s="19"/>
      <c r="D1257" s="19"/>
    </row>
    <row r="1258" spans="2:4" x14ac:dyDescent="0.2">
      <c r="B1258" s="19"/>
      <c r="C1258" s="19"/>
      <c r="D1258" s="19"/>
    </row>
    <row r="1259" spans="2:4" x14ac:dyDescent="0.2">
      <c r="B1259" s="19"/>
      <c r="C1259" s="19"/>
      <c r="D1259" s="19"/>
    </row>
    <row r="1260" spans="2:4" x14ac:dyDescent="0.2">
      <c r="B1260" s="19"/>
      <c r="C1260" s="19"/>
      <c r="D1260" s="19"/>
    </row>
    <row r="1261" spans="2:4" x14ac:dyDescent="0.2">
      <c r="B1261" s="19"/>
      <c r="C1261" s="19"/>
      <c r="D1261" s="19"/>
    </row>
    <row r="1262" spans="2:4" x14ac:dyDescent="0.2">
      <c r="B1262" s="19"/>
      <c r="C1262" s="19"/>
      <c r="D1262" s="19"/>
    </row>
    <row r="1263" spans="2:4" x14ac:dyDescent="0.2">
      <c r="B1263" s="19"/>
      <c r="C1263" s="19"/>
      <c r="D1263" s="19"/>
    </row>
    <row r="1264" spans="2:4" x14ac:dyDescent="0.2">
      <c r="B1264" s="19"/>
      <c r="C1264" s="19"/>
      <c r="D1264" s="19"/>
    </row>
    <row r="1265" spans="2:4" x14ac:dyDescent="0.2">
      <c r="B1265" s="19"/>
      <c r="C1265" s="19"/>
      <c r="D1265" s="19"/>
    </row>
    <row r="1266" spans="2:4" x14ac:dyDescent="0.2">
      <c r="B1266" s="19"/>
      <c r="C1266" s="19"/>
      <c r="D1266" s="19"/>
    </row>
    <row r="1267" spans="2:4" x14ac:dyDescent="0.2">
      <c r="B1267" s="19"/>
      <c r="C1267" s="19"/>
      <c r="D1267" s="19"/>
    </row>
    <row r="1268" spans="2:4" x14ac:dyDescent="0.2">
      <c r="B1268" s="19"/>
      <c r="C1268" s="19"/>
      <c r="D1268" s="19"/>
    </row>
    <row r="1269" spans="2:4" x14ac:dyDescent="0.2">
      <c r="B1269" s="19"/>
      <c r="C1269" s="19"/>
      <c r="D1269" s="19"/>
    </row>
    <row r="1270" spans="2:4" x14ac:dyDescent="0.2">
      <c r="B1270" s="19"/>
      <c r="C1270" s="19"/>
      <c r="D1270" s="19"/>
    </row>
    <row r="1271" spans="2:4" x14ac:dyDescent="0.2">
      <c r="B1271" s="19"/>
      <c r="C1271" s="19"/>
      <c r="D1271" s="19"/>
    </row>
    <row r="1272" spans="2:4" x14ac:dyDescent="0.2">
      <c r="B1272" s="19"/>
      <c r="C1272" s="19"/>
      <c r="D1272" s="19"/>
    </row>
    <row r="1273" spans="2:4" x14ac:dyDescent="0.2">
      <c r="B1273" s="19"/>
      <c r="C1273" s="19"/>
      <c r="D1273" s="19"/>
    </row>
    <row r="1274" spans="2:4" x14ac:dyDescent="0.2">
      <c r="B1274" s="19"/>
      <c r="C1274" s="19"/>
      <c r="D1274" s="19"/>
    </row>
    <row r="1275" spans="2:4" x14ac:dyDescent="0.2">
      <c r="B1275" s="19"/>
      <c r="C1275" s="19"/>
      <c r="D1275" s="19"/>
    </row>
    <row r="1276" spans="2:4" x14ac:dyDescent="0.2">
      <c r="B1276" s="19"/>
      <c r="C1276" s="19"/>
      <c r="D1276" s="19"/>
    </row>
    <row r="1277" spans="2:4" x14ac:dyDescent="0.2">
      <c r="B1277" s="19"/>
      <c r="C1277" s="19"/>
      <c r="D1277" s="19"/>
    </row>
    <row r="1278" spans="2:4" x14ac:dyDescent="0.2">
      <c r="B1278" s="19"/>
      <c r="C1278" s="19"/>
      <c r="D1278" s="19"/>
    </row>
    <row r="1279" spans="2:4" x14ac:dyDescent="0.2">
      <c r="B1279" s="19"/>
      <c r="C1279" s="19"/>
      <c r="D1279" s="19"/>
    </row>
    <row r="1280" spans="2:4" x14ac:dyDescent="0.2">
      <c r="B1280" s="19"/>
      <c r="C1280" s="19"/>
      <c r="D1280" s="19"/>
    </row>
    <row r="1281" spans="2:4" x14ac:dyDescent="0.2">
      <c r="B1281" s="19"/>
      <c r="C1281" s="19"/>
      <c r="D1281" s="19"/>
    </row>
    <row r="1282" spans="2:4" x14ac:dyDescent="0.2">
      <c r="B1282" s="19"/>
      <c r="C1282" s="19"/>
      <c r="D1282" s="19"/>
    </row>
    <row r="1283" spans="2:4" x14ac:dyDescent="0.2">
      <c r="B1283" s="19"/>
      <c r="C1283" s="19"/>
      <c r="D1283" s="19"/>
    </row>
    <row r="1284" spans="2:4" x14ac:dyDescent="0.2">
      <c r="B1284" s="19"/>
      <c r="C1284" s="19"/>
      <c r="D1284" s="19"/>
    </row>
    <row r="1285" spans="2:4" x14ac:dyDescent="0.2">
      <c r="B1285" s="19"/>
      <c r="C1285" s="19"/>
      <c r="D1285" s="19"/>
    </row>
    <row r="1286" spans="2:4" x14ac:dyDescent="0.2">
      <c r="B1286" s="19"/>
      <c r="C1286" s="19"/>
      <c r="D1286" s="19"/>
    </row>
    <row r="1287" spans="2:4" x14ac:dyDescent="0.2">
      <c r="B1287" s="19"/>
      <c r="C1287" s="19"/>
      <c r="D1287" s="19"/>
    </row>
    <row r="1288" spans="2:4" x14ac:dyDescent="0.2">
      <c r="B1288" s="19"/>
      <c r="C1288" s="19"/>
      <c r="D1288" s="19"/>
    </row>
    <row r="1289" spans="2:4" x14ac:dyDescent="0.2">
      <c r="B1289" s="19"/>
      <c r="C1289" s="19"/>
      <c r="D1289" s="19"/>
    </row>
    <row r="1290" spans="2:4" x14ac:dyDescent="0.2">
      <c r="B1290" s="19"/>
      <c r="C1290" s="19"/>
      <c r="D1290" s="19"/>
    </row>
    <row r="1291" spans="2:4" x14ac:dyDescent="0.2">
      <c r="B1291" s="19"/>
      <c r="C1291" s="19"/>
      <c r="D1291" s="19"/>
    </row>
    <row r="1292" spans="2:4" x14ac:dyDescent="0.2">
      <c r="B1292" s="19"/>
      <c r="C1292" s="19"/>
      <c r="D1292" s="19"/>
    </row>
    <row r="1293" spans="2:4" x14ac:dyDescent="0.2">
      <c r="B1293" s="19"/>
      <c r="C1293" s="19"/>
      <c r="D1293" s="19"/>
    </row>
    <row r="1294" spans="2:4" x14ac:dyDescent="0.2">
      <c r="B1294" s="19"/>
      <c r="C1294" s="19"/>
      <c r="D1294" s="19"/>
    </row>
    <row r="1295" spans="2:4" x14ac:dyDescent="0.2">
      <c r="B1295" s="19"/>
      <c r="C1295" s="19"/>
      <c r="D1295" s="19"/>
    </row>
    <row r="1296" spans="2:4" x14ac:dyDescent="0.2">
      <c r="B1296" s="19"/>
      <c r="C1296" s="19"/>
      <c r="D1296" s="19"/>
    </row>
    <row r="1297" spans="2:4" x14ac:dyDescent="0.2">
      <c r="B1297" s="19"/>
      <c r="C1297" s="19"/>
      <c r="D1297" s="19"/>
    </row>
    <row r="1298" spans="2:4" x14ac:dyDescent="0.2">
      <c r="B1298" s="19"/>
      <c r="C1298" s="19"/>
      <c r="D1298" s="19"/>
    </row>
    <row r="1299" spans="2:4" x14ac:dyDescent="0.2">
      <c r="B1299" s="19"/>
      <c r="C1299" s="19"/>
      <c r="D1299" s="19"/>
    </row>
    <row r="1300" spans="2:4" x14ac:dyDescent="0.2">
      <c r="B1300" s="19"/>
      <c r="C1300" s="19"/>
      <c r="D1300" s="19"/>
    </row>
    <row r="1301" spans="2:4" x14ac:dyDescent="0.2">
      <c r="B1301" s="19"/>
      <c r="C1301" s="19"/>
      <c r="D1301" s="19"/>
    </row>
    <row r="1302" spans="2:4" x14ac:dyDescent="0.2">
      <c r="B1302" s="19"/>
      <c r="C1302" s="19"/>
      <c r="D1302" s="19"/>
    </row>
    <row r="1303" spans="2:4" x14ac:dyDescent="0.2">
      <c r="B1303" s="19"/>
      <c r="C1303" s="19"/>
      <c r="D1303" s="19"/>
    </row>
    <row r="1304" spans="2:4" x14ac:dyDescent="0.2">
      <c r="B1304" s="19"/>
      <c r="C1304" s="19"/>
      <c r="D1304" s="19"/>
    </row>
    <row r="1305" spans="2:4" x14ac:dyDescent="0.2">
      <c r="B1305" s="19"/>
      <c r="C1305" s="19"/>
      <c r="D1305" s="19"/>
    </row>
    <row r="1306" spans="2:4" x14ac:dyDescent="0.2">
      <c r="B1306" s="19"/>
      <c r="C1306" s="19"/>
      <c r="D1306" s="19"/>
    </row>
    <row r="1307" spans="2:4" x14ac:dyDescent="0.2">
      <c r="B1307" s="19"/>
      <c r="C1307" s="19"/>
      <c r="D1307" s="19"/>
    </row>
    <row r="1308" spans="2:4" x14ac:dyDescent="0.2">
      <c r="B1308" s="19"/>
      <c r="C1308" s="19"/>
      <c r="D1308" s="19"/>
    </row>
    <row r="1309" spans="2:4" x14ac:dyDescent="0.2">
      <c r="B1309" s="19"/>
      <c r="C1309" s="19"/>
      <c r="D1309" s="19"/>
    </row>
    <row r="1310" spans="2:4" x14ac:dyDescent="0.2">
      <c r="B1310" s="19"/>
      <c r="C1310" s="19"/>
      <c r="D1310" s="19"/>
    </row>
    <row r="1311" spans="2:4" x14ac:dyDescent="0.2">
      <c r="B1311" s="19"/>
      <c r="C1311" s="19"/>
      <c r="D1311" s="19"/>
    </row>
    <row r="1312" spans="2:4" x14ac:dyDescent="0.2">
      <c r="B1312" s="19"/>
      <c r="C1312" s="19"/>
      <c r="D1312" s="19"/>
    </row>
    <row r="1313" spans="2:4" x14ac:dyDescent="0.2">
      <c r="B1313" s="19"/>
      <c r="C1313" s="19"/>
      <c r="D1313" s="19"/>
    </row>
    <row r="1314" spans="2:4" x14ac:dyDescent="0.2">
      <c r="B1314" s="19"/>
      <c r="C1314" s="19"/>
      <c r="D1314" s="19"/>
    </row>
    <row r="1315" spans="2:4" x14ac:dyDescent="0.2">
      <c r="B1315" s="19"/>
      <c r="C1315" s="19"/>
      <c r="D1315" s="19"/>
    </row>
    <row r="1316" spans="2:4" x14ac:dyDescent="0.2">
      <c r="B1316" s="19"/>
      <c r="C1316" s="19"/>
      <c r="D1316" s="19"/>
    </row>
    <row r="1317" spans="2:4" x14ac:dyDescent="0.2">
      <c r="B1317" s="19"/>
      <c r="C1317" s="19"/>
      <c r="D1317" s="19"/>
    </row>
    <row r="1318" spans="2:4" x14ac:dyDescent="0.2">
      <c r="B1318" s="19"/>
      <c r="C1318" s="19"/>
      <c r="D1318" s="19"/>
    </row>
    <row r="1319" spans="2:4" x14ac:dyDescent="0.2">
      <c r="B1319" s="19"/>
      <c r="C1319" s="19"/>
      <c r="D1319" s="19"/>
    </row>
    <row r="1320" spans="2:4" x14ac:dyDescent="0.2">
      <c r="B1320" s="19"/>
      <c r="C1320" s="19"/>
      <c r="D1320" s="19"/>
    </row>
    <row r="1321" spans="2:4" x14ac:dyDescent="0.2">
      <c r="B1321" s="19"/>
      <c r="C1321" s="19"/>
      <c r="D1321" s="19"/>
    </row>
    <row r="1322" spans="2:4" x14ac:dyDescent="0.2">
      <c r="B1322" s="19"/>
      <c r="C1322" s="19"/>
      <c r="D1322" s="19"/>
    </row>
    <row r="1323" spans="2:4" x14ac:dyDescent="0.2">
      <c r="B1323" s="19"/>
      <c r="C1323" s="19"/>
      <c r="D1323" s="19"/>
    </row>
    <row r="1324" spans="2:4" x14ac:dyDescent="0.2">
      <c r="B1324" s="19"/>
      <c r="C1324" s="19"/>
      <c r="D1324" s="19"/>
    </row>
    <row r="1325" spans="2:4" x14ac:dyDescent="0.2">
      <c r="B1325" s="19"/>
      <c r="C1325" s="19"/>
      <c r="D1325" s="19"/>
    </row>
    <row r="1326" spans="2:4" x14ac:dyDescent="0.2">
      <c r="B1326" s="19"/>
      <c r="C1326" s="19"/>
      <c r="D1326" s="19"/>
    </row>
    <row r="1327" spans="2:4" x14ac:dyDescent="0.2">
      <c r="B1327" s="19"/>
      <c r="C1327" s="19"/>
      <c r="D1327" s="19"/>
    </row>
    <row r="1328" spans="2:4" x14ac:dyDescent="0.2">
      <c r="B1328" s="19"/>
      <c r="C1328" s="19"/>
      <c r="D1328" s="19"/>
    </row>
    <row r="1329" spans="2:4" x14ac:dyDescent="0.2">
      <c r="B1329" s="19"/>
      <c r="C1329" s="19"/>
      <c r="D1329" s="19"/>
    </row>
    <row r="1330" spans="2:4" x14ac:dyDescent="0.2">
      <c r="B1330" s="19"/>
      <c r="C1330" s="19"/>
      <c r="D1330" s="19"/>
    </row>
    <row r="1331" spans="2:4" x14ac:dyDescent="0.2">
      <c r="B1331" s="19"/>
      <c r="C1331" s="19"/>
      <c r="D1331" s="19"/>
    </row>
    <row r="1332" spans="2:4" x14ac:dyDescent="0.2">
      <c r="B1332" s="19"/>
      <c r="C1332" s="19"/>
      <c r="D1332" s="19"/>
    </row>
    <row r="1333" spans="2:4" x14ac:dyDescent="0.2">
      <c r="B1333" s="19"/>
      <c r="C1333" s="19"/>
      <c r="D1333" s="19"/>
    </row>
    <row r="1334" spans="2:4" x14ac:dyDescent="0.2">
      <c r="B1334" s="19"/>
      <c r="C1334" s="19"/>
      <c r="D1334" s="19"/>
    </row>
    <row r="1335" spans="2:4" x14ac:dyDescent="0.2">
      <c r="B1335" s="19"/>
      <c r="C1335" s="19"/>
      <c r="D1335" s="19"/>
    </row>
    <row r="1336" spans="2:4" x14ac:dyDescent="0.2">
      <c r="B1336" s="19"/>
      <c r="C1336" s="19"/>
      <c r="D1336" s="19"/>
    </row>
    <row r="1337" spans="2:4" x14ac:dyDescent="0.2">
      <c r="B1337" s="19"/>
      <c r="C1337" s="19"/>
      <c r="D1337" s="19"/>
    </row>
    <row r="1338" spans="2:4" x14ac:dyDescent="0.2">
      <c r="B1338" s="19"/>
      <c r="C1338" s="19"/>
      <c r="D1338" s="19"/>
    </row>
    <row r="1339" spans="2:4" x14ac:dyDescent="0.2">
      <c r="B1339" s="19"/>
      <c r="C1339" s="19"/>
      <c r="D1339" s="19"/>
    </row>
    <row r="1340" spans="2:4" x14ac:dyDescent="0.2">
      <c r="B1340" s="19"/>
      <c r="C1340" s="19"/>
      <c r="D1340" s="19"/>
    </row>
    <row r="1341" spans="2:4" x14ac:dyDescent="0.2">
      <c r="B1341" s="19"/>
      <c r="C1341" s="19"/>
      <c r="D1341" s="19"/>
    </row>
    <row r="1342" spans="2:4" x14ac:dyDescent="0.2">
      <c r="B1342" s="19"/>
      <c r="C1342" s="19"/>
      <c r="D1342" s="19"/>
    </row>
    <row r="1343" spans="2:4" x14ac:dyDescent="0.2">
      <c r="B1343" s="19"/>
      <c r="C1343" s="19"/>
      <c r="D1343" s="19"/>
    </row>
    <row r="1344" spans="2:4" x14ac:dyDescent="0.2">
      <c r="B1344" s="19"/>
      <c r="C1344" s="19"/>
      <c r="D1344" s="19"/>
    </row>
    <row r="1345" spans="2:4" x14ac:dyDescent="0.2">
      <c r="B1345" s="19"/>
      <c r="C1345" s="19"/>
      <c r="D1345" s="19"/>
    </row>
    <row r="1346" spans="2:4" x14ac:dyDescent="0.2">
      <c r="B1346" s="19"/>
      <c r="C1346" s="19"/>
      <c r="D1346" s="19"/>
    </row>
    <row r="1347" spans="2:4" x14ac:dyDescent="0.2">
      <c r="B1347" s="19"/>
      <c r="C1347" s="19"/>
      <c r="D1347" s="19"/>
    </row>
    <row r="1348" spans="2:4" x14ac:dyDescent="0.2">
      <c r="B1348" s="19"/>
      <c r="C1348" s="19"/>
      <c r="D1348" s="19"/>
    </row>
    <row r="1349" spans="2:4" x14ac:dyDescent="0.2">
      <c r="B1349" s="19"/>
      <c r="C1349" s="19"/>
      <c r="D1349" s="19"/>
    </row>
    <row r="1350" spans="2:4" x14ac:dyDescent="0.2">
      <c r="B1350" s="19"/>
      <c r="C1350" s="19"/>
      <c r="D1350" s="19"/>
    </row>
    <row r="1351" spans="2:4" x14ac:dyDescent="0.2">
      <c r="B1351" s="19"/>
      <c r="C1351" s="19"/>
      <c r="D1351" s="19"/>
    </row>
    <row r="1352" spans="2:4" x14ac:dyDescent="0.2">
      <c r="B1352" s="19"/>
      <c r="C1352" s="19"/>
      <c r="D1352" s="19"/>
    </row>
    <row r="1353" spans="2:4" x14ac:dyDescent="0.2">
      <c r="B1353" s="19"/>
      <c r="C1353" s="19"/>
      <c r="D1353" s="19"/>
    </row>
    <row r="1354" spans="2:4" x14ac:dyDescent="0.2">
      <c r="B1354" s="19"/>
      <c r="C1354" s="19"/>
      <c r="D1354" s="19"/>
    </row>
    <row r="1355" spans="2:4" x14ac:dyDescent="0.2">
      <c r="B1355" s="19"/>
      <c r="C1355" s="19"/>
      <c r="D1355" s="19"/>
    </row>
    <row r="1356" spans="2:4" x14ac:dyDescent="0.2">
      <c r="B1356" s="19"/>
      <c r="C1356" s="19"/>
      <c r="D1356" s="19"/>
    </row>
    <row r="1357" spans="2:4" x14ac:dyDescent="0.2">
      <c r="B1357" s="19"/>
      <c r="C1357" s="19"/>
      <c r="D1357" s="19"/>
    </row>
    <row r="1358" spans="2:4" x14ac:dyDescent="0.2">
      <c r="B1358" s="19"/>
      <c r="C1358" s="19"/>
      <c r="D1358" s="19"/>
    </row>
    <row r="1359" spans="2:4" x14ac:dyDescent="0.2">
      <c r="B1359" s="19"/>
      <c r="C1359" s="19"/>
      <c r="D1359" s="19"/>
    </row>
    <row r="1360" spans="2:4" x14ac:dyDescent="0.2">
      <c r="B1360" s="19"/>
      <c r="C1360" s="19"/>
      <c r="D1360" s="19"/>
    </row>
    <row r="1361" spans="2:4" x14ac:dyDescent="0.2">
      <c r="B1361" s="19"/>
      <c r="C1361" s="19"/>
      <c r="D1361" s="19"/>
    </row>
    <row r="1362" spans="2:4" x14ac:dyDescent="0.2">
      <c r="B1362" s="19"/>
      <c r="C1362" s="19"/>
      <c r="D1362" s="19"/>
    </row>
    <row r="1363" spans="2:4" x14ac:dyDescent="0.2">
      <c r="B1363" s="19"/>
      <c r="C1363" s="19"/>
      <c r="D1363" s="19"/>
    </row>
    <row r="1364" spans="2:4" x14ac:dyDescent="0.2">
      <c r="B1364" s="19"/>
      <c r="C1364" s="19"/>
      <c r="D1364" s="19"/>
    </row>
    <row r="1365" spans="2:4" x14ac:dyDescent="0.2">
      <c r="B1365" s="19"/>
      <c r="C1365" s="19"/>
      <c r="D1365" s="19"/>
    </row>
    <row r="1366" spans="2:4" x14ac:dyDescent="0.2">
      <c r="B1366" s="19"/>
      <c r="C1366" s="19"/>
      <c r="D1366" s="19"/>
    </row>
    <row r="1367" spans="2:4" x14ac:dyDescent="0.2">
      <c r="B1367" s="19"/>
      <c r="C1367" s="19"/>
      <c r="D1367" s="19"/>
    </row>
    <row r="1368" spans="2:4" x14ac:dyDescent="0.2">
      <c r="B1368" s="19"/>
      <c r="C1368" s="19"/>
      <c r="D1368" s="19"/>
    </row>
    <row r="1369" spans="2:4" x14ac:dyDescent="0.2">
      <c r="B1369" s="19"/>
      <c r="C1369" s="19"/>
      <c r="D1369" s="19"/>
    </row>
    <row r="1370" spans="2:4" x14ac:dyDescent="0.2">
      <c r="B1370" s="19"/>
      <c r="C1370" s="19"/>
      <c r="D1370" s="19"/>
    </row>
    <row r="1371" spans="2:4" x14ac:dyDescent="0.2">
      <c r="B1371" s="19"/>
      <c r="C1371" s="19"/>
      <c r="D1371" s="19"/>
    </row>
    <row r="1372" spans="2:4" x14ac:dyDescent="0.2">
      <c r="B1372" s="19"/>
      <c r="C1372" s="19"/>
      <c r="D1372" s="19"/>
    </row>
    <row r="1373" spans="2:4" x14ac:dyDescent="0.2">
      <c r="B1373" s="19"/>
      <c r="C1373" s="19"/>
      <c r="D1373" s="19"/>
    </row>
    <row r="1374" spans="2:4" x14ac:dyDescent="0.2">
      <c r="B1374" s="19"/>
      <c r="C1374" s="19"/>
      <c r="D1374" s="19"/>
    </row>
    <row r="1375" spans="2:4" x14ac:dyDescent="0.2">
      <c r="B1375" s="19"/>
      <c r="C1375" s="19"/>
      <c r="D1375" s="19"/>
    </row>
    <row r="1376" spans="2:4" x14ac:dyDescent="0.2">
      <c r="B1376" s="19"/>
      <c r="C1376" s="19"/>
      <c r="D1376" s="19"/>
    </row>
    <row r="1377" spans="2:4" x14ac:dyDescent="0.2">
      <c r="B1377" s="19"/>
      <c r="C1377" s="19"/>
      <c r="D1377" s="19"/>
    </row>
    <row r="1378" spans="2:4" x14ac:dyDescent="0.2">
      <c r="B1378" s="19"/>
      <c r="C1378" s="19"/>
      <c r="D1378" s="19"/>
    </row>
    <row r="1379" spans="2:4" x14ac:dyDescent="0.2">
      <c r="B1379" s="19"/>
      <c r="C1379" s="19"/>
      <c r="D1379" s="19"/>
    </row>
    <row r="1380" spans="2:4" x14ac:dyDescent="0.2">
      <c r="B1380" s="19"/>
      <c r="C1380" s="19"/>
      <c r="D1380" s="19"/>
    </row>
    <row r="1381" spans="2:4" x14ac:dyDescent="0.2">
      <c r="B1381" s="19"/>
      <c r="C1381" s="19"/>
      <c r="D1381" s="19"/>
    </row>
    <row r="1382" spans="2:4" x14ac:dyDescent="0.2">
      <c r="B1382" s="19"/>
      <c r="C1382" s="19"/>
      <c r="D1382" s="19"/>
    </row>
    <row r="1383" spans="2:4" x14ac:dyDescent="0.2">
      <c r="B1383" s="19"/>
      <c r="C1383" s="19"/>
      <c r="D1383" s="19"/>
    </row>
    <row r="1384" spans="2:4" x14ac:dyDescent="0.2">
      <c r="B1384" s="19"/>
      <c r="C1384" s="19"/>
      <c r="D1384" s="19"/>
    </row>
    <row r="1385" spans="2:4" x14ac:dyDescent="0.2">
      <c r="B1385" s="19"/>
      <c r="C1385" s="19"/>
      <c r="D1385" s="19"/>
    </row>
    <row r="1386" spans="2:4" x14ac:dyDescent="0.2">
      <c r="B1386" s="19"/>
      <c r="C1386" s="19"/>
      <c r="D1386" s="19"/>
    </row>
    <row r="1387" spans="2:4" x14ac:dyDescent="0.2">
      <c r="B1387" s="19"/>
      <c r="C1387" s="19"/>
      <c r="D1387" s="19"/>
    </row>
    <row r="1388" spans="2:4" x14ac:dyDescent="0.2">
      <c r="B1388" s="19"/>
      <c r="C1388" s="19"/>
      <c r="D1388" s="19"/>
    </row>
    <row r="1389" spans="2:4" x14ac:dyDescent="0.2">
      <c r="B1389" s="19"/>
      <c r="C1389" s="19"/>
      <c r="D1389" s="19"/>
    </row>
    <row r="1390" spans="2:4" x14ac:dyDescent="0.2">
      <c r="B1390" s="19"/>
      <c r="C1390" s="19"/>
      <c r="D1390" s="19"/>
    </row>
    <row r="1391" spans="2:4" x14ac:dyDescent="0.2">
      <c r="B1391" s="19"/>
      <c r="C1391" s="19"/>
      <c r="D1391" s="19"/>
    </row>
    <row r="1392" spans="2:4" x14ac:dyDescent="0.2">
      <c r="B1392" s="19"/>
      <c r="C1392" s="19"/>
      <c r="D1392" s="19"/>
    </row>
    <row r="1393" spans="2:4" x14ac:dyDescent="0.2">
      <c r="B1393" s="19"/>
      <c r="C1393" s="19"/>
      <c r="D1393" s="19"/>
    </row>
    <row r="1394" spans="2:4" x14ac:dyDescent="0.2">
      <c r="B1394" s="19"/>
      <c r="C1394" s="19"/>
      <c r="D1394" s="19"/>
    </row>
    <row r="1395" spans="2:4" x14ac:dyDescent="0.2">
      <c r="B1395" s="19"/>
      <c r="C1395" s="19"/>
      <c r="D1395" s="19"/>
    </row>
    <row r="1396" spans="2:4" x14ac:dyDescent="0.2">
      <c r="B1396" s="19"/>
      <c r="C1396" s="19"/>
      <c r="D1396" s="19"/>
    </row>
    <row r="1397" spans="2:4" x14ac:dyDescent="0.2">
      <c r="B1397" s="19"/>
      <c r="C1397" s="19"/>
      <c r="D1397" s="19"/>
    </row>
    <row r="1398" spans="2:4" x14ac:dyDescent="0.2">
      <c r="B1398" s="19"/>
      <c r="C1398" s="19"/>
      <c r="D1398" s="19"/>
    </row>
    <row r="1399" spans="2:4" x14ac:dyDescent="0.2">
      <c r="B1399" s="19"/>
      <c r="C1399" s="19"/>
      <c r="D1399" s="19"/>
    </row>
    <row r="1400" spans="2:4" x14ac:dyDescent="0.2">
      <c r="B1400" s="19"/>
      <c r="C1400" s="19"/>
      <c r="D1400" s="19"/>
    </row>
    <row r="1401" spans="2:4" x14ac:dyDescent="0.2">
      <c r="B1401" s="19"/>
      <c r="C1401" s="19"/>
      <c r="D1401" s="19"/>
    </row>
    <row r="1402" spans="2:4" x14ac:dyDescent="0.2">
      <c r="B1402" s="19"/>
      <c r="C1402" s="19"/>
      <c r="D1402" s="19"/>
    </row>
    <row r="1403" spans="2:4" x14ac:dyDescent="0.2">
      <c r="B1403" s="19"/>
      <c r="C1403" s="19"/>
      <c r="D1403" s="19"/>
    </row>
    <row r="1404" spans="2:4" x14ac:dyDescent="0.2">
      <c r="B1404" s="19"/>
      <c r="C1404" s="19"/>
      <c r="D1404" s="19"/>
    </row>
    <row r="1405" spans="2:4" x14ac:dyDescent="0.2">
      <c r="B1405" s="19"/>
      <c r="C1405" s="19"/>
      <c r="D1405" s="19"/>
    </row>
    <row r="1406" spans="2:4" x14ac:dyDescent="0.2">
      <c r="B1406" s="19"/>
      <c r="C1406" s="19"/>
      <c r="D1406" s="19"/>
    </row>
    <row r="1407" spans="2:4" x14ac:dyDescent="0.2">
      <c r="B1407" s="19"/>
      <c r="C1407" s="19"/>
      <c r="D1407" s="19"/>
    </row>
    <row r="1408" spans="2:4" x14ac:dyDescent="0.2">
      <c r="B1408" s="19"/>
      <c r="C1408" s="19"/>
      <c r="D1408" s="19"/>
    </row>
    <row r="1409" spans="2:4" x14ac:dyDescent="0.2">
      <c r="B1409" s="19"/>
      <c r="C1409" s="19"/>
      <c r="D1409" s="19"/>
    </row>
    <row r="1410" spans="2:4" x14ac:dyDescent="0.2">
      <c r="B1410" s="19"/>
      <c r="C1410" s="19"/>
      <c r="D1410" s="19"/>
    </row>
    <row r="1411" spans="2:4" x14ac:dyDescent="0.2">
      <c r="B1411" s="19"/>
      <c r="C1411" s="19"/>
      <c r="D1411" s="19"/>
    </row>
    <row r="1412" spans="2:4" x14ac:dyDescent="0.2">
      <c r="B1412" s="19"/>
      <c r="C1412" s="19"/>
      <c r="D1412" s="19"/>
    </row>
    <row r="1413" spans="2:4" x14ac:dyDescent="0.2">
      <c r="B1413" s="19"/>
      <c r="C1413" s="19"/>
      <c r="D1413" s="19"/>
    </row>
    <row r="1414" spans="2:4" x14ac:dyDescent="0.2">
      <c r="B1414" s="19"/>
      <c r="C1414" s="19"/>
      <c r="D1414" s="19"/>
    </row>
    <row r="1415" spans="2:4" x14ac:dyDescent="0.2">
      <c r="B1415" s="19"/>
      <c r="C1415" s="19"/>
      <c r="D1415" s="19"/>
    </row>
    <row r="1416" spans="2:4" x14ac:dyDescent="0.2">
      <c r="B1416" s="19"/>
      <c r="C1416" s="19"/>
      <c r="D1416" s="19"/>
    </row>
    <row r="1417" spans="2:4" x14ac:dyDescent="0.2">
      <c r="B1417" s="19"/>
      <c r="C1417" s="19"/>
      <c r="D1417" s="19"/>
    </row>
    <row r="1418" spans="2:4" x14ac:dyDescent="0.2">
      <c r="B1418" s="19"/>
      <c r="C1418" s="19"/>
      <c r="D1418" s="19"/>
    </row>
    <row r="1419" spans="2:4" x14ac:dyDescent="0.2">
      <c r="B1419" s="19"/>
      <c r="C1419" s="19"/>
      <c r="D1419" s="19"/>
    </row>
    <row r="1420" spans="2:4" x14ac:dyDescent="0.2">
      <c r="B1420" s="19"/>
      <c r="C1420" s="19"/>
      <c r="D1420" s="19"/>
    </row>
    <row r="1421" spans="2:4" x14ac:dyDescent="0.2">
      <c r="B1421" s="19"/>
      <c r="C1421" s="19"/>
      <c r="D1421" s="19"/>
    </row>
    <row r="1422" spans="2:4" x14ac:dyDescent="0.2">
      <c r="B1422" s="19"/>
      <c r="C1422" s="19"/>
      <c r="D1422" s="19"/>
    </row>
    <row r="1423" spans="2:4" x14ac:dyDescent="0.2">
      <c r="B1423" s="19"/>
      <c r="C1423" s="19"/>
      <c r="D1423" s="19"/>
    </row>
    <row r="1424" spans="2:4" x14ac:dyDescent="0.2">
      <c r="B1424" s="19"/>
      <c r="C1424" s="19"/>
      <c r="D1424" s="19"/>
    </row>
    <row r="1425" spans="2:4" x14ac:dyDescent="0.2">
      <c r="B1425" s="19"/>
      <c r="C1425" s="19"/>
      <c r="D1425" s="19"/>
    </row>
    <row r="1426" spans="2:4" x14ac:dyDescent="0.2">
      <c r="B1426" s="19"/>
      <c r="C1426" s="19"/>
      <c r="D1426" s="19"/>
    </row>
    <row r="1427" spans="2:4" x14ac:dyDescent="0.2">
      <c r="B1427" s="19"/>
      <c r="C1427" s="19"/>
      <c r="D1427" s="19"/>
    </row>
    <row r="1428" spans="2:4" x14ac:dyDescent="0.2">
      <c r="B1428" s="19"/>
      <c r="C1428" s="19"/>
      <c r="D1428" s="19"/>
    </row>
    <row r="1429" spans="2:4" x14ac:dyDescent="0.2">
      <c r="B1429" s="19"/>
      <c r="C1429" s="19"/>
      <c r="D1429" s="19"/>
    </row>
    <row r="1430" spans="2:4" x14ac:dyDescent="0.2">
      <c r="B1430" s="19"/>
      <c r="C1430" s="19"/>
      <c r="D1430" s="19"/>
    </row>
    <row r="1431" spans="2:4" x14ac:dyDescent="0.2">
      <c r="B1431" s="19"/>
      <c r="C1431" s="19"/>
      <c r="D1431" s="19"/>
    </row>
    <row r="1432" spans="2:4" x14ac:dyDescent="0.2">
      <c r="B1432" s="19"/>
      <c r="C1432" s="19"/>
      <c r="D1432" s="19"/>
    </row>
    <row r="1433" spans="2:4" x14ac:dyDescent="0.2">
      <c r="B1433" s="19"/>
      <c r="C1433" s="19"/>
      <c r="D1433" s="19"/>
    </row>
    <row r="1434" spans="2:4" x14ac:dyDescent="0.2">
      <c r="B1434" s="19"/>
      <c r="C1434" s="19"/>
      <c r="D1434" s="19"/>
    </row>
    <row r="1435" spans="2:4" x14ac:dyDescent="0.2">
      <c r="B1435" s="19"/>
      <c r="C1435" s="19"/>
      <c r="D1435" s="19"/>
    </row>
    <row r="1436" spans="2:4" x14ac:dyDescent="0.2">
      <c r="B1436" s="19"/>
      <c r="C1436" s="19"/>
      <c r="D1436" s="19"/>
    </row>
    <row r="1437" spans="2:4" x14ac:dyDescent="0.2">
      <c r="B1437" s="19"/>
      <c r="C1437" s="19"/>
      <c r="D1437" s="19"/>
    </row>
    <row r="1438" spans="2:4" x14ac:dyDescent="0.2">
      <c r="B1438" s="19"/>
      <c r="C1438" s="19"/>
      <c r="D1438" s="19"/>
    </row>
    <row r="1439" spans="2:4" x14ac:dyDescent="0.2">
      <c r="B1439" s="19"/>
      <c r="C1439" s="19"/>
      <c r="D1439" s="19"/>
    </row>
    <row r="1440" spans="2:4" x14ac:dyDescent="0.2">
      <c r="B1440" s="19"/>
      <c r="C1440" s="19"/>
      <c r="D1440" s="19"/>
    </row>
    <row r="1441" spans="2:4" x14ac:dyDescent="0.2">
      <c r="B1441" s="19"/>
      <c r="C1441" s="19"/>
      <c r="D1441" s="19"/>
    </row>
    <row r="1442" spans="2:4" x14ac:dyDescent="0.2">
      <c r="B1442" s="19"/>
      <c r="C1442" s="19"/>
      <c r="D1442" s="19"/>
    </row>
    <row r="1443" spans="2:4" x14ac:dyDescent="0.2">
      <c r="B1443" s="19"/>
      <c r="C1443" s="19"/>
      <c r="D1443" s="19"/>
    </row>
    <row r="1444" spans="2:4" x14ac:dyDescent="0.2">
      <c r="B1444" s="19"/>
      <c r="C1444" s="19"/>
      <c r="D1444" s="19"/>
    </row>
    <row r="1445" spans="2:4" x14ac:dyDescent="0.2">
      <c r="B1445" s="19"/>
      <c r="C1445" s="19"/>
      <c r="D1445" s="19"/>
    </row>
    <row r="1446" spans="2:4" x14ac:dyDescent="0.2">
      <c r="B1446" s="19"/>
      <c r="C1446" s="19"/>
      <c r="D1446" s="19"/>
    </row>
    <row r="1447" spans="2:4" x14ac:dyDescent="0.2">
      <c r="B1447" s="19"/>
      <c r="C1447" s="19"/>
      <c r="D1447" s="19"/>
    </row>
    <row r="1448" spans="2:4" x14ac:dyDescent="0.2">
      <c r="B1448" s="19"/>
      <c r="C1448" s="19"/>
      <c r="D1448" s="19"/>
    </row>
    <row r="1449" spans="2:4" x14ac:dyDescent="0.2">
      <c r="B1449" s="19"/>
      <c r="C1449" s="19"/>
      <c r="D1449" s="19"/>
    </row>
    <row r="1450" spans="2:4" x14ac:dyDescent="0.2">
      <c r="B1450" s="19"/>
      <c r="C1450" s="19"/>
      <c r="D1450" s="19"/>
    </row>
    <row r="1451" spans="2:4" x14ac:dyDescent="0.2">
      <c r="B1451" s="19"/>
      <c r="C1451" s="19"/>
      <c r="D1451" s="19"/>
    </row>
    <row r="1452" spans="2:4" x14ac:dyDescent="0.2">
      <c r="B1452" s="19"/>
      <c r="C1452" s="19"/>
      <c r="D1452" s="19"/>
    </row>
    <row r="1453" spans="2:4" x14ac:dyDescent="0.2">
      <c r="B1453" s="19"/>
      <c r="C1453" s="19"/>
      <c r="D1453" s="19"/>
    </row>
    <row r="1454" spans="2:4" x14ac:dyDescent="0.2">
      <c r="B1454" s="19"/>
      <c r="C1454" s="19"/>
      <c r="D1454" s="19"/>
    </row>
    <row r="1455" spans="2:4" x14ac:dyDescent="0.2">
      <c r="B1455" s="19"/>
      <c r="C1455" s="19"/>
      <c r="D1455" s="19"/>
    </row>
    <row r="1456" spans="2:4" x14ac:dyDescent="0.2">
      <c r="B1456" s="19"/>
      <c r="C1456" s="19"/>
      <c r="D1456" s="19"/>
    </row>
    <row r="1457" spans="2:4" x14ac:dyDescent="0.2">
      <c r="B1457" s="19"/>
      <c r="C1457" s="19"/>
      <c r="D1457" s="19"/>
    </row>
    <row r="1458" spans="2:4" x14ac:dyDescent="0.2">
      <c r="B1458" s="19"/>
      <c r="C1458" s="19"/>
      <c r="D1458" s="19"/>
    </row>
    <row r="1459" spans="2:4" x14ac:dyDescent="0.2">
      <c r="B1459" s="19"/>
      <c r="C1459" s="19"/>
      <c r="D1459" s="19"/>
    </row>
    <row r="1460" spans="2:4" x14ac:dyDescent="0.2">
      <c r="B1460" s="19"/>
      <c r="C1460" s="19"/>
      <c r="D1460" s="19"/>
    </row>
    <row r="1461" spans="2:4" x14ac:dyDescent="0.2">
      <c r="B1461" s="19"/>
      <c r="C1461" s="19"/>
      <c r="D1461" s="19"/>
    </row>
    <row r="1462" spans="2:4" x14ac:dyDescent="0.2">
      <c r="B1462" s="19"/>
      <c r="C1462" s="19"/>
      <c r="D1462" s="19"/>
    </row>
    <row r="1463" spans="2:4" x14ac:dyDescent="0.2">
      <c r="B1463" s="19"/>
      <c r="C1463" s="19"/>
      <c r="D1463" s="19"/>
    </row>
    <row r="1464" spans="2:4" x14ac:dyDescent="0.2">
      <c r="B1464" s="19"/>
      <c r="C1464" s="19"/>
      <c r="D1464" s="19"/>
    </row>
    <row r="1465" spans="2:4" x14ac:dyDescent="0.2">
      <c r="B1465" s="19"/>
      <c r="C1465" s="19"/>
      <c r="D1465" s="19"/>
    </row>
    <row r="1466" spans="2:4" x14ac:dyDescent="0.2">
      <c r="B1466" s="19"/>
      <c r="C1466" s="19"/>
      <c r="D1466" s="19"/>
    </row>
    <row r="1467" spans="2:4" x14ac:dyDescent="0.2">
      <c r="B1467" s="19"/>
      <c r="C1467" s="19"/>
      <c r="D1467" s="19"/>
    </row>
    <row r="1468" spans="2:4" x14ac:dyDescent="0.2">
      <c r="B1468" s="19"/>
      <c r="C1468" s="19"/>
      <c r="D1468" s="19"/>
    </row>
    <row r="1469" spans="2:4" x14ac:dyDescent="0.2">
      <c r="B1469" s="19"/>
      <c r="C1469" s="19"/>
      <c r="D1469" s="19"/>
    </row>
    <row r="1470" spans="2:4" x14ac:dyDescent="0.2">
      <c r="B1470" s="19"/>
      <c r="C1470" s="19"/>
      <c r="D1470" s="19"/>
    </row>
    <row r="1471" spans="2:4" x14ac:dyDescent="0.2">
      <c r="B1471" s="19"/>
      <c r="C1471" s="19"/>
      <c r="D1471" s="19"/>
    </row>
    <row r="1472" spans="2:4" x14ac:dyDescent="0.2">
      <c r="B1472" s="19"/>
      <c r="C1472" s="19"/>
      <c r="D1472" s="19"/>
    </row>
    <row r="1473" spans="2:4" x14ac:dyDescent="0.2">
      <c r="B1473" s="19"/>
      <c r="C1473" s="19"/>
      <c r="D1473" s="19"/>
    </row>
    <row r="1474" spans="2:4" x14ac:dyDescent="0.2">
      <c r="B1474" s="19"/>
      <c r="C1474" s="19"/>
      <c r="D1474" s="19"/>
    </row>
    <row r="1475" spans="2:4" x14ac:dyDescent="0.2">
      <c r="B1475" s="19"/>
      <c r="C1475" s="19"/>
      <c r="D1475" s="19"/>
    </row>
    <row r="1476" spans="2:4" x14ac:dyDescent="0.2">
      <c r="B1476" s="19"/>
      <c r="C1476" s="19"/>
      <c r="D1476" s="19"/>
    </row>
    <row r="1477" spans="2:4" x14ac:dyDescent="0.2">
      <c r="B1477" s="19"/>
      <c r="C1477" s="19"/>
      <c r="D1477" s="19"/>
    </row>
    <row r="1478" spans="2:4" x14ac:dyDescent="0.2">
      <c r="B1478" s="19"/>
      <c r="C1478" s="19"/>
      <c r="D1478" s="19"/>
    </row>
    <row r="1479" spans="2:4" x14ac:dyDescent="0.2">
      <c r="B1479" s="19"/>
      <c r="C1479" s="19"/>
      <c r="D1479" s="19"/>
    </row>
    <row r="1480" spans="2:4" x14ac:dyDescent="0.2">
      <c r="B1480" s="19"/>
      <c r="C1480" s="19"/>
      <c r="D1480" s="19"/>
    </row>
    <row r="1481" spans="2:4" x14ac:dyDescent="0.2">
      <c r="B1481" s="19"/>
      <c r="C1481" s="19"/>
      <c r="D1481" s="19"/>
    </row>
    <row r="1482" spans="2:4" x14ac:dyDescent="0.2">
      <c r="B1482" s="19"/>
      <c r="C1482" s="19"/>
      <c r="D1482" s="19"/>
    </row>
    <row r="1483" spans="2:4" x14ac:dyDescent="0.2">
      <c r="B1483" s="19"/>
      <c r="C1483" s="19"/>
      <c r="D1483" s="19"/>
    </row>
    <row r="1484" spans="2:4" x14ac:dyDescent="0.2">
      <c r="B1484" s="19"/>
      <c r="C1484" s="19"/>
      <c r="D1484" s="19"/>
    </row>
    <row r="1485" spans="2:4" x14ac:dyDescent="0.2">
      <c r="B1485" s="19"/>
      <c r="C1485" s="19"/>
      <c r="D1485" s="19"/>
    </row>
    <row r="1486" spans="2:4" x14ac:dyDescent="0.2">
      <c r="B1486" s="19"/>
      <c r="C1486" s="19"/>
      <c r="D1486" s="19"/>
    </row>
    <row r="1487" spans="2:4" x14ac:dyDescent="0.2">
      <c r="B1487" s="19"/>
      <c r="C1487" s="19"/>
      <c r="D1487" s="19"/>
    </row>
    <row r="1488" spans="2:4" x14ac:dyDescent="0.2">
      <c r="B1488" s="19"/>
      <c r="C1488" s="19"/>
      <c r="D1488" s="19"/>
    </row>
    <row r="1489" spans="2:4" x14ac:dyDescent="0.2">
      <c r="B1489" s="19"/>
      <c r="C1489" s="19"/>
      <c r="D1489" s="19"/>
    </row>
    <row r="1490" spans="2:4" x14ac:dyDescent="0.2">
      <c r="B1490" s="19"/>
      <c r="C1490" s="19"/>
      <c r="D1490" s="19"/>
    </row>
    <row r="1491" spans="2:4" x14ac:dyDescent="0.2">
      <c r="B1491" s="19"/>
      <c r="C1491" s="19"/>
      <c r="D1491" s="19"/>
    </row>
    <row r="1492" spans="2:4" x14ac:dyDescent="0.2">
      <c r="B1492" s="19"/>
      <c r="C1492" s="19"/>
      <c r="D1492" s="19"/>
    </row>
    <row r="1493" spans="2:4" x14ac:dyDescent="0.2">
      <c r="B1493" s="19"/>
      <c r="C1493" s="19"/>
      <c r="D1493" s="19"/>
    </row>
    <row r="1494" spans="2:4" x14ac:dyDescent="0.2">
      <c r="B1494" s="19"/>
      <c r="C1494" s="19"/>
      <c r="D1494" s="19"/>
    </row>
    <row r="1495" spans="2:4" x14ac:dyDescent="0.2">
      <c r="B1495" s="19"/>
      <c r="C1495" s="19"/>
      <c r="D1495" s="19"/>
    </row>
    <row r="1496" spans="2:4" x14ac:dyDescent="0.2">
      <c r="B1496" s="19"/>
      <c r="C1496" s="19"/>
      <c r="D1496" s="19"/>
    </row>
    <row r="1497" spans="2:4" x14ac:dyDescent="0.2">
      <c r="B1497" s="19"/>
      <c r="C1497" s="19"/>
      <c r="D1497" s="19"/>
    </row>
    <row r="1498" spans="2:4" x14ac:dyDescent="0.2">
      <c r="B1498" s="19"/>
      <c r="C1498" s="19"/>
      <c r="D1498" s="19"/>
    </row>
    <row r="1499" spans="2:4" x14ac:dyDescent="0.2">
      <c r="B1499" s="19"/>
      <c r="C1499" s="19"/>
      <c r="D1499" s="19"/>
    </row>
    <row r="1500" spans="2:4" x14ac:dyDescent="0.2">
      <c r="B1500" s="19"/>
      <c r="C1500" s="19"/>
      <c r="D1500" s="19"/>
    </row>
    <row r="1501" spans="2:4" x14ac:dyDescent="0.2">
      <c r="B1501" s="19"/>
      <c r="C1501" s="19"/>
      <c r="D1501" s="19"/>
    </row>
    <row r="1502" spans="2:4" x14ac:dyDescent="0.2">
      <c r="B1502" s="19"/>
      <c r="C1502" s="19"/>
      <c r="D1502" s="19"/>
    </row>
    <row r="1503" spans="2:4" x14ac:dyDescent="0.2">
      <c r="B1503" s="19"/>
      <c r="C1503" s="19"/>
      <c r="D1503" s="19"/>
    </row>
    <row r="1504" spans="2:4" x14ac:dyDescent="0.2">
      <c r="B1504" s="19"/>
      <c r="C1504" s="19"/>
      <c r="D1504" s="19"/>
    </row>
    <row r="1505" spans="2:4" x14ac:dyDescent="0.2">
      <c r="B1505" s="19"/>
      <c r="C1505" s="19"/>
      <c r="D1505" s="19"/>
    </row>
    <row r="1506" spans="2:4" x14ac:dyDescent="0.2">
      <c r="B1506" s="19"/>
      <c r="C1506" s="19"/>
      <c r="D1506" s="19"/>
    </row>
    <row r="1507" spans="2:4" x14ac:dyDescent="0.2">
      <c r="B1507" s="19"/>
      <c r="C1507" s="19"/>
      <c r="D1507" s="19"/>
    </row>
    <row r="1508" spans="2:4" x14ac:dyDescent="0.2">
      <c r="B1508" s="19"/>
      <c r="C1508" s="19"/>
      <c r="D1508" s="19"/>
    </row>
    <row r="1509" spans="2:4" x14ac:dyDescent="0.2">
      <c r="B1509" s="19"/>
      <c r="C1509" s="19"/>
      <c r="D1509" s="19"/>
    </row>
    <row r="1510" spans="2:4" x14ac:dyDescent="0.2">
      <c r="B1510" s="19"/>
      <c r="C1510" s="19"/>
      <c r="D1510" s="19"/>
    </row>
    <row r="1511" spans="2:4" x14ac:dyDescent="0.2">
      <c r="B1511" s="19"/>
      <c r="C1511" s="19"/>
      <c r="D1511" s="19"/>
    </row>
    <row r="1512" spans="2:4" x14ac:dyDescent="0.2">
      <c r="B1512" s="19"/>
      <c r="C1512" s="19"/>
      <c r="D1512" s="19"/>
    </row>
    <row r="1513" spans="2:4" x14ac:dyDescent="0.2">
      <c r="B1513" s="19"/>
      <c r="C1513" s="19"/>
      <c r="D1513" s="19"/>
    </row>
    <row r="1514" spans="2:4" x14ac:dyDescent="0.2">
      <c r="B1514" s="19"/>
      <c r="C1514" s="19"/>
      <c r="D1514" s="19"/>
    </row>
    <row r="1515" spans="2:4" x14ac:dyDescent="0.2">
      <c r="B1515" s="19"/>
      <c r="C1515" s="19"/>
      <c r="D1515" s="19"/>
    </row>
    <row r="1516" spans="2:4" x14ac:dyDescent="0.2">
      <c r="B1516" s="19"/>
      <c r="C1516" s="19"/>
      <c r="D1516" s="19"/>
    </row>
    <row r="1517" spans="2:4" x14ac:dyDescent="0.2">
      <c r="B1517" s="19"/>
      <c r="C1517" s="19"/>
      <c r="D1517" s="19"/>
    </row>
    <row r="1518" spans="2:4" x14ac:dyDescent="0.2">
      <c r="B1518" s="19"/>
      <c r="C1518" s="19"/>
      <c r="D1518" s="19"/>
    </row>
    <row r="1519" spans="2:4" x14ac:dyDescent="0.2">
      <c r="B1519" s="19"/>
      <c r="C1519" s="19"/>
      <c r="D1519" s="19"/>
    </row>
    <row r="1520" spans="2:4" x14ac:dyDescent="0.2">
      <c r="B1520" s="19"/>
      <c r="C1520" s="19"/>
      <c r="D1520" s="19"/>
    </row>
    <row r="1521" spans="2:4" x14ac:dyDescent="0.2">
      <c r="B1521" s="19"/>
      <c r="C1521" s="19"/>
      <c r="D1521" s="19"/>
    </row>
    <row r="1522" spans="2:4" x14ac:dyDescent="0.2">
      <c r="B1522" s="19"/>
      <c r="C1522" s="19"/>
      <c r="D1522" s="19"/>
    </row>
    <row r="1523" spans="2:4" x14ac:dyDescent="0.2">
      <c r="B1523" s="19"/>
      <c r="C1523" s="19"/>
      <c r="D1523" s="19"/>
    </row>
    <row r="1524" spans="2:4" x14ac:dyDescent="0.2">
      <c r="B1524" s="19"/>
      <c r="C1524" s="19"/>
      <c r="D1524" s="19"/>
    </row>
    <row r="1525" spans="2:4" x14ac:dyDescent="0.2">
      <c r="B1525" s="19"/>
      <c r="C1525" s="19"/>
      <c r="D1525" s="19"/>
    </row>
    <row r="1526" spans="2:4" x14ac:dyDescent="0.2">
      <c r="B1526" s="19"/>
      <c r="C1526" s="19"/>
      <c r="D1526" s="19"/>
    </row>
    <row r="1527" spans="2:4" x14ac:dyDescent="0.2">
      <c r="B1527" s="19"/>
      <c r="C1527" s="19"/>
      <c r="D1527" s="19"/>
    </row>
    <row r="1528" spans="2:4" x14ac:dyDescent="0.2">
      <c r="B1528" s="19"/>
      <c r="C1528" s="19"/>
      <c r="D1528" s="19"/>
    </row>
    <row r="1529" spans="2:4" x14ac:dyDescent="0.2">
      <c r="B1529" s="19"/>
      <c r="C1529" s="19"/>
      <c r="D1529" s="19"/>
    </row>
    <row r="1530" spans="2:4" x14ac:dyDescent="0.2">
      <c r="B1530" s="19"/>
      <c r="C1530" s="19"/>
      <c r="D1530" s="19"/>
    </row>
    <row r="1531" spans="2:4" x14ac:dyDescent="0.2">
      <c r="B1531" s="19"/>
      <c r="C1531" s="19"/>
      <c r="D1531" s="19"/>
    </row>
    <row r="1532" spans="2:4" x14ac:dyDescent="0.2">
      <c r="B1532" s="19"/>
      <c r="C1532" s="19"/>
      <c r="D1532" s="19"/>
    </row>
    <row r="1533" spans="2:4" x14ac:dyDescent="0.2">
      <c r="B1533" s="19"/>
      <c r="C1533" s="19"/>
      <c r="D1533" s="19"/>
    </row>
    <row r="1534" spans="2:4" x14ac:dyDescent="0.2">
      <c r="B1534" s="19"/>
      <c r="C1534" s="19"/>
      <c r="D1534" s="19"/>
    </row>
    <row r="1535" spans="2:4" x14ac:dyDescent="0.2">
      <c r="B1535" s="19"/>
      <c r="C1535" s="19"/>
      <c r="D1535" s="19"/>
    </row>
    <row r="1536" spans="2:4" x14ac:dyDescent="0.2">
      <c r="B1536" s="19"/>
      <c r="C1536" s="19"/>
      <c r="D1536" s="19"/>
    </row>
    <row r="1537" spans="2:4" x14ac:dyDescent="0.2">
      <c r="B1537" s="19"/>
      <c r="C1537" s="19"/>
      <c r="D1537" s="19"/>
    </row>
    <row r="1538" spans="2:4" x14ac:dyDescent="0.2">
      <c r="B1538" s="19"/>
      <c r="C1538" s="19"/>
      <c r="D1538" s="19"/>
    </row>
    <row r="1539" spans="2:4" x14ac:dyDescent="0.2">
      <c r="B1539" s="19"/>
      <c r="C1539" s="19"/>
      <c r="D1539" s="19"/>
    </row>
    <row r="1540" spans="2:4" x14ac:dyDescent="0.2">
      <c r="B1540" s="19"/>
      <c r="C1540" s="19"/>
      <c r="D1540" s="19"/>
    </row>
    <row r="1541" spans="2:4" x14ac:dyDescent="0.2">
      <c r="B1541" s="19"/>
      <c r="C1541" s="19"/>
      <c r="D1541" s="19"/>
    </row>
    <row r="1542" spans="2:4" x14ac:dyDescent="0.2">
      <c r="B1542" s="19"/>
      <c r="C1542" s="19"/>
      <c r="D1542" s="19"/>
    </row>
    <row r="1543" spans="2:4" x14ac:dyDescent="0.2">
      <c r="B1543" s="19"/>
      <c r="C1543" s="19"/>
      <c r="D1543" s="19"/>
    </row>
    <row r="1544" spans="2:4" x14ac:dyDescent="0.2">
      <c r="B1544" s="19"/>
      <c r="C1544" s="19"/>
      <c r="D1544" s="19"/>
    </row>
    <row r="1545" spans="2:4" x14ac:dyDescent="0.2">
      <c r="B1545" s="19"/>
      <c r="C1545" s="19"/>
      <c r="D1545" s="19"/>
    </row>
    <row r="1546" spans="2:4" x14ac:dyDescent="0.2">
      <c r="B1546" s="19"/>
      <c r="C1546" s="19"/>
      <c r="D1546" s="19"/>
    </row>
    <row r="1547" spans="2:4" x14ac:dyDescent="0.2">
      <c r="B1547" s="19"/>
      <c r="C1547" s="19"/>
      <c r="D1547" s="19"/>
    </row>
    <row r="1548" spans="2:4" x14ac:dyDescent="0.2">
      <c r="B1548" s="19"/>
      <c r="C1548" s="19"/>
      <c r="D1548" s="19"/>
    </row>
    <row r="1549" spans="2:4" x14ac:dyDescent="0.2">
      <c r="B1549" s="19"/>
      <c r="C1549" s="19"/>
      <c r="D1549" s="19"/>
    </row>
    <row r="1550" spans="2:4" x14ac:dyDescent="0.2">
      <c r="B1550" s="19"/>
      <c r="C1550" s="19"/>
      <c r="D1550" s="19"/>
    </row>
    <row r="1551" spans="2:4" x14ac:dyDescent="0.2">
      <c r="B1551" s="19"/>
      <c r="C1551" s="19"/>
      <c r="D1551" s="19"/>
    </row>
    <row r="1552" spans="2:4" x14ac:dyDescent="0.2">
      <c r="B1552" s="19"/>
      <c r="C1552" s="19"/>
      <c r="D1552" s="19"/>
    </row>
    <row r="1553" spans="2:4" x14ac:dyDescent="0.2">
      <c r="B1553" s="19"/>
      <c r="C1553" s="19"/>
      <c r="D1553" s="19"/>
    </row>
    <row r="1554" spans="2:4" x14ac:dyDescent="0.2">
      <c r="B1554" s="19"/>
      <c r="C1554" s="19"/>
      <c r="D1554" s="19"/>
    </row>
    <row r="1555" spans="2:4" x14ac:dyDescent="0.2">
      <c r="B1555" s="19"/>
      <c r="C1555" s="19"/>
      <c r="D1555" s="19"/>
    </row>
    <row r="1556" spans="2:4" x14ac:dyDescent="0.2">
      <c r="B1556" s="19"/>
      <c r="C1556" s="19"/>
      <c r="D1556" s="19"/>
    </row>
    <row r="1557" spans="2:4" x14ac:dyDescent="0.2">
      <c r="B1557" s="19"/>
      <c r="C1557" s="19"/>
      <c r="D1557" s="19"/>
    </row>
    <row r="1558" spans="2:4" x14ac:dyDescent="0.2">
      <c r="B1558" s="19"/>
      <c r="C1558" s="19"/>
      <c r="D1558" s="19"/>
    </row>
    <row r="1559" spans="2:4" x14ac:dyDescent="0.2">
      <c r="B1559" s="19"/>
      <c r="C1559" s="19"/>
      <c r="D1559" s="19"/>
    </row>
    <row r="1560" spans="2:4" x14ac:dyDescent="0.2">
      <c r="B1560" s="19"/>
      <c r="C1560" s="19"/>
      <c r="D1560" s="19"/>
    </row>
    <row r="1561" spans="2:4" x14ac:dyDescent="0.2">
      <c r="B1561" s="19"/>
      <c r="C1561" s="19"/>
      <c r="D1561" s="19"/>
    </row>
    <row r="1562" spans="2:4" x14ac:dyDescent="0.2">
      <c r="B1562" s="19"/>
      <c r="C1562" s="19"/>
      <c r="D1562" s="19"/>
    </row>
    <row r="1563" spans="2:4" x14ac:dyDescent="0.2">
      <c r="B1563" s="19"/>
      <c r="C1563" s="19"/>
      <c r="D1563" s="19"/>
    </row>
    <row r="1564" spans="2:4" x14ac:dyDescent="0.2">
      <c r="B1564" s="19"/>
      <c r="C1564" s="19"/>
      <c r="D1564" s="19"/>
    </row>
    <row r="1565" spans="2:4" x14ac:dyDescent="0.2">
      <c r="B1565" s="19"/>
      <c r="C1565" s="19"/>
      <c r="D1565" s="19"/>
    </row>
    <row r="1566" spans="2:4" x14ac:dyDescent="0.2">
      <c r="B1566" s="19"/>
      <c r="C1566" s="19"/>
      <c r="D1566" s="19"/>
    </row>
    <row r="1567" spans="2:4" x14ac:dyDescent="0.2">
      <c r="B1567" s="19"/>
      <c r="C1567" s="19"/>
      <c r="D1567" s="19"/>
    </row>
    <row r="1568" spans="2:4" x14ac:dyDescent="0.2">
      <c r="B1568" s="19"/>
      <c r="C1568" s="19"/>
      <c r="D1568" s="19"/>
    </row>
    <row r="1569" spans="2:4" x14ac:dyDescent="0.2">
      <c r="B1569" s="19"/>
      <c r="C1569" s="19"/>
      <c r="D1569" s="19"/>
    </row>
    <row r="1570" spans="2:4" x14ac:dyDescent="0.2">
      <c r="B1570" s="19"/>
      <c r="C1570" s="19"/>
      <c r="D1570" s="19"/>
    </row>
    <row r="1571" spans="2:4" x14ac:dyDescent="0.2">
      <c r="B1571" s="19"/>
      <c r="C1571" s="19"/>
      <c r="D1571" s="19"/>
    </row>
    <row r="1572" spans="2:4" x14ac:dyDescent="0.2">
      <c r="B1572" s="19"/>
      <c r="C1572" s="19"/>
      <c r="D1572" s="19"/>
    </row>
    <row r="1573" spans="2:4" x14ac:dyDescent="0.2">
      <c r="B1573" s="19"/>
      <c r="C1573" s="19"/>
      <c r="D1573" s="19"/>
    </row>
    <row r="1574" spans="2:4" x14ac:dyDescent="0.2">
      <c r="B1574" s="19"/>
      <c r="C1574" s="19"/>
      <c r="D1574" s="19"/>
    </row>
    <row r="1575" spans="2:4" x14ac:dyDescent="0.2">
      <c r="B1575" s="19"/>
      <c r="C1575" s="19"/>
      <c r="D1575" s="19"/>
    </row>
    <row r="1576" spans="2:4" x14ac:dyDescent="0.2">
      <c r="B1576" s="19"/>
      <c r="C1576" s="19"/>
      <c r="D1576" s="19"/>
    </row>
    <row r="1577" spans="2:4" x14ac:dyDescent="0.2">
      <c r="B1577" s="19"/>
      <c r="C1577" s="19"/>
      <c r="D1577" s="19"/>
    </row>
    <row r="1578" spans="2:4" x14ac:dyDescent="0.2">
      <c r="B1578" s="19"/>
      <c r="C1578" s="19"/>
      <c r="D1578" s="19"/>
    </row>
    <row r="1579" spans="2:4" x14ac:dyDescent="0.2">
      <c r="B1579" s="19"/>
      <c r="C1579" s="19"/>
      <c r="D1579" s="19"/>
    </row>
    <row r="1580" spans="2:4" x14ac:dyDescent="0.2">
      <c r="B1580" s="19"/>
      <c r="C1580" s="19"/>
      <c r="D1580" s="19"/>
    </row>
    <row r="1581" spans="2:4" x14ac:dyDescent="0.2">
      <c r="B1581" s="19"/>
      <c r="C1581" s="19"/>
      <c r="D1581" s="19"/>
    </row>
    <row r="1582" spans="2:4" x14ac:dyDescent="0.2">
      <c r="B1582" s="19"/>
      <c r="C1582" s="19"/>
      <c r="D1582" s="19"/>
    </row>
    <row r="1583" spans="2:4" x14ac:dyDescent="0.2">
      <c r="B1583" s="19"/>
      <c r="C1583" s="19"/>
      <c r="D1583" s="19"/>
    </row>
    <row r="1584" spans="2:4" x14ac:dyDescent="0.2">
      <c r="B1584" s="19"/>
      <c r="C1584" s="19"/>
      <c r="D1584" s="19"/>
    </row>
    <row r="1585" spans="2:4" x14ac:dyDescent="0.2">
      <c r="B1585" s="19"/>
      <c r="C1585" s="19"/>
      <c r="D1585" s="19"/>
    </row>
    <row r="1586" spans="2:4" x14ac:dyDescent="0.2">
      <c r="B1586" s="19"/>
      <c r="C1586" s="19"/>
      <c r="D1586" s="19"/>
    </row>
    <row r="1587" spans="2:4" x14ac:dyDescent="0.2">
      <c r="B1587" s="19"/>
      <c r="C1587" s="19"/>
      <c r="D1587" s="19"/>
    </row>
    <row r="1588" spans="2:4" x14ac:dyDescent="0.2">
      <c r="B1588" s="19"/>
      <c r="C1588" s="19"/>
      <c r="D1588" s="19"/>
    </row>
    <row r="1589" spans="2:4" x14ac:dyDescent="0.2">
      <c r="B1589" s="19"/>
      <c r="C1589" s="19"/>
      <c r="D1589" s="19"/>
    </row>
    <row r="1590" spans="2:4" x14ac:dyDescent="0.2">
      <c r="B1590" s="19"/>
      <c r="C1590" s="19"/>
      <c r="D1590" s="19"/>
    </row>
    <row r="1591" spans="2:4" x14ac:dyDescent="0.2">
      <c r="B1591" s="19"/>
      <c r="C1591" s="19"/>
      <c r="D1591" s="19"/>
    </row>
    <row r="1592" spans="2:4" x14ac:dyDescent="0.2">
      <c r="B1592" s="19"/>
      <c r="C1592" s="19"/>
      <c r="D1592" s="19"/>
    </row>
    <row r="1593" spans="2:4" x14ac:dyDescent="0.2">
      <c r="B1593" s="19"/>
      <c r="C1593" s="19"/>
      <c r="D1593" s="19"/>
    </row>
    <row r="1594" spans="2:4" x14ac:dyDescent="0.2">
      <c r="B1594" s="19"/>
      <c r="C1594" s="19"/>
      <c r="D1594" s="19"/>
    </row>
    <row r="1595" spans="2:4" x14ac:dyDescent="0.2">
      <c r="B1595" s="19"/>
      <c r="C1595" s="19"/>
      <c r="D1595" s="19"/>
    </row>
    <row r="1596" spans="2:4" x14ac:dyDescent="0.2">
      <c r="B1596" s="19"/>
      <c r="C1596" s="19"/>
      <c r="D1596" s="19"/>
    </row>
    <row r="1597" spans="2:4" x14ac:dyDescent="0.2">
      <c r="B1597" s="19"/>
      <c r="C1597" s="19"/>
      <c r="D1597" s="19"/>
    </row>
    <row r="1598" spans="2:4" x14ac:dyDescent="0.2">
      <c r="B1598" s="19"/>
      <c r="C1598" s="19"/>
      <c r="D1598" s="19"/>
    </row>
    <row r="1599" spans="2:4" x14ac:dyDescent="0.2">
      <c r="B1599" s="19"/>
      <c r="C1599" s="19"/>
      <c r="D1599" s="19"/>
    </row>
    <row r="1600" spans="2:4" x14ac:dyDescent="0.2">
      <c r="B1600" s="19"/>
      <c r="C1600" s="19"/>
      <c r="D1600" s="19"/>
    </row>
    <row r="1601" spans="2:4" x14ac:dyDescent="0.2">
      <c r="B1601" s="19"/>
      <c r="C1601" s="19"/>
      <c r="D1601" s="19"/>
    </row>
    <row r="1602" spans="2:4" x14ac:dyDescent="0.2">
      <c r="B1602" s="19"/>
      <c r="C1602" s="19"/>
      <c r="D1602" s="19"/>
    </row>
    <row r="1603" spans="2:4" x14ac:dyDescent="0.2">
      <c r="B1603" s="19"/>
      <c r="C1603" s="19"/>
      <c r="D1603" s="19"/>
    </row>
    <row r="1604" spans="2:4" x14ac:dyDescent="0.2">
      <c r="B1604" s="19"/>
      <c r="C1604" s="19"/>
      <c r="D1604" s="19"/>
    </row>
    <row r="1605" spans="2:4" x14ac:dyDescent="0.2">
      <c r="B1605" s="19"/>
      <c r="C1605" s="19"/>
      <c r="D1605" s="19"/>
    </row>
    <row r="1606" spans="2:4" x14ac:dyDescent="0.2">
      <c r="B1606" s="19"/>
      <c r="C1606" s="19"/>
      <c r="D1606" s="19"/>
    </row>
    <row r="1607" spans="2:4" x14ac:dyDescent="0.2">
      <c r="B1607" s="19"/>
      <c r="C1607" s="19"/>
      <c r="D1607" s="19"/>
    </row>
    <row r="1608" spans="2:4" x14ac:dyDescent="0.2">
      <c r="B1608" s="19"/>
      <c r="C1608" s="19"/>
      <c r="D1608" s="19"/>
    </row>
    <row r="1609" spans="2:4" x14ac:dyDescent="0.2">
      <c r="B1609" s="19"/>
      <c r="C1609" s="19"/>
      <c r="D1609" s="19"/>
    </row>
    <row r="1610" spans="2:4" x14ac:dyDescent="0.2">
      <c r="B1610" s="19"/>
      <c r="C1610" s="19"/>
      <c r="D1610" s="19"/>
    </row>
    <row r="1611" spans="2:4" x14ac:dyDescent="0.2">
      <c r="B1611" s="19"/>
      <c r="C1611" s="19"/>
      <c r="D1611" s="19"/>
    </row>
    <row r="1612" spans="2:4" x14ac:dyDescent="0.2">
      <c r="B1612" s="19"/>
      <c r="C1612" s="19"/>
      <c r="D1612" s="19"/>
    </row>
    <row r="1613" spans="2:4" x14ac:dyDescent="0.2">
      <c r="B1613" s="19"/>
      <c r="C1613" s="19"/>
      <c r="D1613" s="19"/>
    </row>
    <row r="1614" spans="2:4" x14ac:dyDescent="0.2">
      <c r="B1614" s="19"/>
      <c r="C1614" s="19"/>
      <c r="D1614" s="19"/>
    </row>
    <row r="1615" spans="2:4" x14ac:dyDescent="0.2">
      <c r="B1615" s="19"/>
      <c r="C1615" s="19"/>
      <c r="D1615" s="19"/>
    </row>
    <row r="1616" spans="2:4" x14ac:dyDescent="0.2">
      <c r="B1616" s="19"/>
      <c r="C1616" s="19"/>
      <c r="D1616" s="19"/>
    </row>
    <row r="1617" spans="2:4" x14ac:dyDescent="0.2">
      <c r="B1617" s="19"/>
      <c r="C1617" s="19"/>
      <c r="D1617" s="19"/>
    </row>
    <row r="1618" spans="2:4" x14ac:dyDescent="0.2">
      <c r="B1618" s="19"/>
      <c r="C1618" s="19"/>
      <c r="D1618" s="19"/>
    </row>
    <row r="1619" spans="2:4" x14ac:dyDescent="0.2">
      <c r="B1619" s="19"/>
      <c r="C1619" s="19"/>
      <c r="D1619" s="19"/>
    </row>
    <row r="1620" spans="2:4" x14ac:dyDescent="0.2">
      <c r="B1620" s="19"/>
      <c r="C1620" s="19"/>
      <c r="D1620" s="19"/>
    </row>
    <row r="1621" spans="2:4" x14ac:dyDescent="0.2">
      <c r="B1621" s="19"/>
      <c r="C1621" s="19"/>
      <c r="D1621" s="19"/>
    </row>
    <row r="1622" spans="2:4" x14ac:dyDescent="0.2">
      <c r="B1622" s="19"/>
      <c r="C1622" s="19"/>
      <c r="D1622" s="19"/>
    </row>
    <row r="1623" spans="2:4" x14ac:dyDescent="0.2">
      <c r="B1623" s="19"/>
      <c r="C1623" s="19"/>
      <c r="D1623" s="19"/>
    </row>
    <row r="1624" spans="2:4" x14ac:dyDescent="0.2">
      <c r="B1624" s="19"/>
      <c r="C1624" s="19"/>
      <c r="D1624" s="19"/>
    </row>
    <row r="1625" spans="2:4" x14ac:dyDescent="0.2">
      <c r="B1625" s="19"/>
      <c r="C1625" s="19"/>
      <c r="D1625" s="19"/>
    </row>
    <row r="1626" spans="2:4" x14ac:dyDescent="0.2">
      <c r="B1626" s="19"/>
      <c r="C1626" s="19"/>
      <c r="D1626" s="19"/>
    </row>
    <row r="1627" spans="2:4" x14ac:dyDescent="0.2">
      <c r="B1627" s="19"/>
      <c r="C1627" s="19"/>
      <c r="D1627" s="19"/>
    </row>
    <row r="1628" spans="2:4" x14ac:dyDescent="0.2">
      <c r="B1628" s="19"/>
      <c r="C1628" s="19"/>
      <c r="D1628" s="19"/>
    </row>
    <row r="1629" spans="2:4" x14ac:dyDescent="0.2">
      <c r="B1629" s="19"/>
      <c r="C1629" s="19"/>
      <c r="D1629" s="19"/>
    </row>
    <row r="1630" spans="2:4" x14ac:dyDescent="0.2">
      <c r="B1630" s="19"/>
      <c r="C1630" s="19"/>
      <c r="D1630" s="19"/>
    </row>
    <row r="1631" spans="2:4" x14ac:dyDescent="0.2">
      <c r="B1631" s="19"/>
      <c r="C1631" s="19"/>
      <c r="D1631" s="19"/>
    </row>
    <row r="1632" spans="2:4" x14ac:dyDescent="0.2">
      <c r="B1632" s="19"/>
      <c r="C1632" s="19"/>
      <c r="D1632" s="19"/>
    </row>
    <row r="1633" spans="2:4" x14ac:dyDescent="0.2">
      <c r="B1633" s="19"/>
      <c r="C1633" s="19"/>
      <c r="D1633" s="19"/>
    </row>
    <row r="1634" spans="2:4" x14ac:dyDescent="0.2">
      <c r="B1634" s="19"/>
      <c r="C1634" s="19"/>
      <c r="D1634" s="19"/>
    </row>
    <row r="1635" spans="2:4" x14ac:dyDescent="0.2">
      <c r="B1635" s="19"/>
      <c r="C1635" s="19"/>
      <c r="D1635" s="19"/>
    </row>
    <row r="1636" spans="2:4" x14ac:dyDescent="0.2">
      <c r="B1636" s="19"/>
      <c r="C1636" s="19"/>
      <c r="D1636" s="19"/>
    </row>
    <row r="1637" spans="2:4" x14ac:dyDescent="0.2">
      <c r="B1637" s="19"/>
      <c r="C1637" s="19"/>
      <c r="D1637" s="19"/>
    </row>
    <row r="1638" spans="2:4" x14ac:dyDescent="0.2">
      <c r="B1638" s="19"/>
      <c r="C1638" s="19"/>
      <c r="D1638" s="19"/>
    </row>
    <row r="1639" spans="2:4" x14ac:dyDescent="0.2">
      <c r="B1639" s="19"/>
      <c r="C1639" s="19"/>
      <c r="D1639" s="19"/>
    </row>
    <row r="1640" spans="2:4" x14ac:dyDescent="0.2">
      <c r="B1640" s="19"/>
      <c r="C1640" s="19"/>
      <c r="D1640" s="19"/>
    </row>
    <row r="1641" spans="2:4" x14ac:dyDescent="0.2">
      <c r="B1641" s="19"/>
      <c r="C1641" s="19"/>
      <c r="D1641" s="19"/>
    </row>
    <row r="1642" spans="2:4" x14ac:dyDescent="0.2">
      <c r="B1642" s="19"/>
      <c r="C1642" s="19"/>
      <c r="D1642" s="19"/>
    </row>
    <row r="1643" spans="2:4" x14ac:dyDescent="0.2">
      <c r="B1643" s="19"/>
      <c r="C1643" s="19"/>
      <c r="D1643" s="19"/>
    </row>
    <row r="1644" spans="2:4" x14ac:dyDescent="0.2">
      <c r="B1644" s="19"/>
      <c r="C1644" s="19"/>
      <c r="D1644" s="19"/>
    </row>
    <row r="1645" spans="2:4" x14ac:dyDescent="0.2">
      <c r="B1645" s="19"/>
      <c r="C1645" s="19"/>
      <c r="D1645" s="19"/>
    </row>
    <row r="1646" spans="2:4" x14ac:dyDescent="0.2">
      <c r="B1646" s="19"/>
      <c r="C1646" s="19"/>
      <c r="D1646" s="19"/>
    </row>
    <row r="1647" spans="2:4" x14ac:dyDescent="0.2">
      <c r="B1647" s="19"/>
      <c r="C1647" s="19"/>
      <c r="D1647" s="19"/>
    </row>
    <row r="1648" spans="2:4" x14ac:dyDescent="0.2">
      <c r="B1648" s="19"/>
      <c r="C1648" s="19"/>
      <c r="D1648" s="19"/>
    </row>
    <row r="1649" spans="2:4" x14ac:dyDescent="0.2">
      <c r="B1649" s="19"/>
      <c r="C1649" s="19"/>
      <c r="D1649" s="19"/>
    </row>
    <row r="1650" spans="2:4" x14ac:dyDescent="0.2">
      <c r="B1650" s="19"/>
      <c r="C1650" s="19"/>
      <c r="D1650" s="19"/>
    </row>
    <row r="1651" spans="2:4" x14ac:dyDescent="0.2">
      <c r="B1651" s="19"/>
      <c r="C1651" s="19"/>
      <c r="D1651" s="19"/>
    </row>
    <row r="1652" spans="2:4" x14ac:dyDescent="0.2">
      <c r="B1652" s="19"/>
      <c r="C1652" s="19"/>
      <c r="D1652" s="19"/>
    </row>
    <row r="1653" spans="2:4" x14ac:dyDescent="0.2">
      <c r="B1653" s="19"/>
      <c r="C1653" s="19"/>
      <c r="D1653" s="19"/>
    </row>
    <row r="1654" spans="2:4" x14ac:dyDescent="0.2">
      <c r="B1654" s="19"/>
      <c r="C1654" s="19"/>
      <c r="D1654" s="19"/>
    </row>
    <row r="1655" spans="2:4" x14ac:dyDescent="0.2">
      <c r="B1655" s="19"/>
      <c r="C1655" s="19"/>
      <c r="D1655" s="19"/>
    </row>
    <row r="1656" spans="2:4" x14ac:dyDescent="0.2">
      <c r="B1656" s="19"/>
      <c r="C1656" s="19"/>
      <c r="D1656" s="19"/>
    </row>
    <row r="1657" spans="2:4" x14ac:dyDescent="0.2">
      <c r="B1657" s="19"/>
      <c r="C1657" s="19"/>
      <c r="D1657" s="19"/>
    </row>
    <row r="1658" spans="2:4" x14ac:dyDescent="0.2">
      <c r="B1658" s="19"/>
      <c r="C1658" s="19"/>
      <c r="D1658" s="19"/>
    </row>
    <row r="1659" spans="2:4" x14ac:dyDescent="0.2">
      <c r="B1659" s="19"/>
      <c r="C1659" s="19"/>
      <c r="D1659" s="19"/>
    </row>
    <row r="1660" spans="2:4" x14ac:dyDescent="0.2">
      <c r="B1660" s="19"/>
      <c r="C1660" s="19"/>
      <c r="D1660" s="19"/>
    </row>
    <row r="1661" spans="2:4" x14ac:dyDescent="0.2">
      <c r="B1661" s="19"/>
      <c r="C1661" s="19"/>
      <c r="D1661" s="19"/>
    </row>
    <row r="1662" spans="2:4" x14ac:dyDescent="0.2">
      <c r="B1662" s="19"/>
      <c r="C1662" s="19"/>
      <c r="D1662" s="19"/>
    </row>
    <row r="1663" spans="2:4" x14ac:dyDescent="0.2">
      <c r="B1663" s="19"/>
      <c r="C1663" s="19"/>
      <c r="D1663" s="19"/>
    </row>
    <row r="1664" spans="2:4" x14ac:dyDescent="0.2">
      <c r="B1664" s="19"/>
      <c r="C1664" s="19"/>
      <c r="D1664" s="19"/>
    </row>
    <row r="1665" spans="2:4" x14ac:dyDescent="0.2">
      <c r="B1665" s="19"/>
      <c r="C1665" s="19"/>
      <c r="D1665" s="19"/>
    </row>
    <row r="1666" spans="2:4" x14ac:dyDescent="0.2">
      <c r="B1666" s="19"/>
      <c r="C1666" s="19"/>
      <c r="D1666" s="19"/>
    </row>
    <row r="1667" spans="2:4" x14ac:dyDescent="0.2">
      <c r="B1667" s="19"/>
      <c r="C1667" s="19"/>
      <c r="D1667" s="19"/>
    </row>
    <row r="1668" spans="2:4" x14ac:dyDescent="0.2">
      <c r="B1668" s="19"/>
      <c r="C1668" s="19"/>
      <c r="D1668" s="19"/>
    </row>
    <row r="1669" spans="2:4" x14ac:dyDescent="0.2">
      <c r="B1669" s="19"/>
      <c r="C1669" s="19"/>
      <c r="D1669" s="19"/>
    </row>
    <row r="1670" spans="2:4" x14ac:dyDescent="0.2">
      <c r="B1670" s="19"/>
      <c r="C1670" s="19"/>
      <c r="D1670" s="19"/>
    </row>
    <row r="1671" spans="2:4" x14ac:dyDescent="0.2">
      <c r="B1671" s="19"/>
      <c r="C1671" s="19"/>
      <c r="D1671" s="19"/>
    </row>
    <row r="1672" spans="2:4" x14ac:dyDescent="0.2">
      <c r="B1672" s="19"/>
      <c r="C1672" s="19"/>
      <c r="D1672" s="19"/>
    </row>
    <row r="1673" spans="2:4" x14ac:dyDescent="0.2">
      <c r="B1673" s="19"/>
      <c r="C1673" s="19"/>
      <c r="D1673" s="19"/>
    </row>
    <row r="1674" spans="2:4" x14ac:dyDescent="0.2">
      <c r="B1674" s="19"/>
      <c r="C1674" s="19"/>
      <c r="D1674" s="19"/>
    </row>
    <row r="1675" spans="2:4" x14ac:dyDescent="0.2">
      <c r="B1675" s="19"/>
      <c r="C1675" s="19"/>
      <c r="D1675" s="19"/>
    </row>
    <row r="1676" spans="2:4" x14ac:dyDescent="0.2">
      <c r="B1676" s="19"/>
      <c r="C1676" s="19"/>
      <c r="D1676" s="19"/>
    </row>
    <row r="1677" spans="2:4" x14ac:dyDescent="0.2">
      <c r="B1677" s="19"/>
      <c r="C1677" s="19"/>
      <c r="D1677" s="19"/>
    </row>
    <row r="1678" spans="2:4" x14ac:dyDescent="0.2">
      <c r="B1678" s="19"/>
      <c r="C1678" s="19"/>
      <c r="D1678" s="19"/>
    </row>
    <row r="1679" spans="2:4" x14ac:dyDescent="0.2">
      <c r="B1679" s="19"/>
      <c r="C1679" s="19"/>
      <c r="D1679" s="19"/>
    </row>
    <row r="1680" spans="2:4" x14ac:dyDescent="0.2">
      <c r="B1680" s="19"/>
      <c r="C1680" s="19"/>
      <c r="D1680" s="19"/>
    </row>
    <row r="1681" spans="2:4" x14ac:dyDescent="0.2">
      <c r="B1681" s="19"/>
      <c r="C1681" s="19"/>
      <c r="D1681" s="19"/>
    </row>
    <row r="1682" spans="2:4" x14ac:dyDescent="0.2">
      <c r="B1682" s="19"/>
      <c r="C1682" s="19"/>
      <c r="D1682" s="19"/>
    </row>
    <row r="1683" spans="2:4" x14ac:dyDescent="0.2">
      <c r="B1683" s="19"/>
      <c r="C1683" s="19"/>
      <c r="D1683" s="19"/>
    </row>
    <row r="1684" spans="2:4" x14ac:dyDescent="0.2">
      <c r="B1684" s="19"/>
      <c r="C1684" s="19"/>
      <c r="D1684" s="19"/>
    </row>
    <row r="1685" spans="2:4" x14ac:dyDescent="0.2">
      <c r="B1685" s="19"/>
      <c r="C1685" s="19"/>
      <c r="D1685" s="19"/>
    </row>
    <row r="1686" spans="2:4" x14ac:dyDescent="0.2">
      <c r="B1686" s="19"/>
      <c r="C1686" s="19"/>
      <c r="D1686" s="19"/>
    </row>
    <row r="1687" spans="2:4" x14ac:dyDescent="0.2">
      <c r="B1687" s="19"/>
      <c r="C1687" s="19"/>
      <c r="D1687" s="19"/>
    </row>
    <row r="1688" spans="2:4" x14ac:dyDescent="0.2">
      <c r="B1688" s="19"/>
      <c r="C1688" s="19"/>
      <c r="D1688" s="19"/>
    </row>
    <row r="1689" spans="2:4" x14ac:dyDescent="0.2">
      <c r="B1689" s="19"/>
      <c r="C1689" s="19"/>
      <c r="D1689" s="19"/>
    </row>
    <row r="1690" spans="2:4" x14ac:dyDescent="0.2">
      <c r="B1690" s="19"/>
      <c r="C1690" s="19"/>
      <c r="D1690" s="19"/>
    </row>
    <row r="1691" spans="2:4" x14ac:dyDescent="0.2">
      <c r="B1691" s="19"/>
      <c r="C1691" s="19"/>
      <c r="D1691" s="19"/>
    </row>
    <row r="1692" spans="2:4" x14ac:dyDescent="0.2">
      <c r="B1692" s="19"/>
      <c r="C1692" s="19"/>
      <c r="D1692" s="19"/>
    </row>
    <row r="1693" spans="2:4" x14ac:dyDescent="0.2">
      <c r="B1693" s="19"/>
      <c r="C1693" s="19"/>
      <c r="D1693" s="19"/>
    </row>
    <row r="1694" spans="2:4" x14ac:dyDescent="0.2">
      <c r="B1694" s="19"/>
      <c r="C1694" s="19"/>
      <c r="D1694" s="19"/>
    </row>
    <row r="1695" spans="2:4" x14ac:dyDescent="0.2">
      <c r="B1695" s="19"/>
      <c r="C1695" s="19"/>
      <c r="D1695" s="19"/>
    </row>
    <row r="1696" spans="2:4" x14ac:dyDescent="0.2">
      <c r="B1696" s="19"/>
      <c r="C1696" s="19"/>
      <c r="D1696" s="19"/>
    </row>
    <row r="1697" spans="2:4" x14ac:dyDescent="0.2">
      <c r="B1697" s="19"/>
      <c r="C1697" s="19"/>
      <c r="D1697" s="19"/>
    </row>
    <row r="1698" spans="2:4" x14ac:dyDescent="0.2">
      <c r="B1698" s="19"/>
      <c r="C1698" s="19"/>
      <c r="D1698" s="19"/>
    </row>
    <row r="1699" spans="2:4" x14ac:dyDescent="0.2">
      <c r="B1699" s="19"/>
      <c r="C1699" s="19"/>
      <c r="D1699" s="19"/>
    </row>
    <row r="1700" spans="2:4" x14ac:dyDescent="0.2">
      <c r="B1700" s="19"/>
      <c r="C1700" s="19"/>
      <c r="D1700" s="19"/>
    </row>
    <row r="1701" spans="2:4" x14ac:dyDescent="0.2">
      <c r="B1701" s="19"/>
      <c r="C1701" s="19"/>
      <c r="D1701" s="19"/>
    </row>
    <row r="1702" spans="2:4" x14ac:dyDescent="0.2">
      <c r="B1702" s="19"/>
      <c r="C1702" s="19"/>
      <c r="D1702" s="19"/>
    </row>
    <row r="1703" spans="2:4" x14ac:dyDescent="0.2">
      <c r="B1703" s="19"/>
      <c r="C1703" s="19"/>
      <c r="D1703" s="19"/>
    </row>
    <row r="1704" spans="2:4" x14ac:dyDescent="0.2">
      <c r="B1704" s="19"/>
      <c r="C1704" s="19"/>
      <c r="D1704" s="19"/>
    </row>
    <row r="1705" spans="2:4" x14ac:dyDescent="0.2">
      <c r="B1705" s="19"/>
      <c r="C1705" s="19"/>
      <c r="D1705" s="19"/>
    </row>
    <row r="1706" spans="2:4" x14ac:dyDescent="0.2">
      <c r="B1706" s="19"/>
      <c r="C1706" s="19"/>
      <c r="D1706" s="19"/>
    </row>
    <row r="1707" spans="2:4" x14ac:dyDescent="0.2">
      <c r="B1707" s="19"/>
      <c r="C1707" s="19"/>
      <c r="D1707" s="19"/>
    </row>
    <row r="1708" spans="2:4" x14ac:dyDescent="0.2">
      <c r="B1708" s="19"/>
      <c r="C1708" s="19"/>
      <c r="D1708" s="19"/>
    </row>
    <row r="1709" spans="2:4" x14ac:dyDescent="0.2">
      <c r="B1709" s="19"/>
      <c r="C1709" s="19"/>
      <c r="D1709" s="19"/>
    </row>
    <row r="1710" spans="2:4" x14ac:dyDescent="0.2">
      <c r="B1710" s="19"/>
      <c r="C1710" s="19"/>
      <c r="D1710" s="19"/>
    </row>
    <row r="1711" spans="2:4" x14ac:dyDescent="0.2">
      <c r="B1711" s="19"/>
      <c r="C1711" s="19"/>
      <c r="D1711" s="19"/>
    </row>
    <row r="1712" spans="2:4" x14ac:dyDescent="0.2">
      <c r="B1712" s="19"/>
      <c r="C1712" s="19"/>
      <c r="D1712" s="19"/>
    </row>
    <row r="1713" spans="2:4" x14ac:dyDescent="0.2">
      <c r="B1713" s="19"/>
      <c r="C1713" s="19"/>
      <c r="D1713" s="19"/>
    </row>
    <row r="1714" spans="2:4" x14ac:dyDescent="0.2">
      <c r="B1714" s="19"/>
      <c r="C1714" s="19"/>
      <c r="D1714" s="19"/>
    </row>
    <row r="1715" spans="2:4" x14ac:dyDescent="0.2">
      <c r="B1715" s="19"/>
      <c r="C1715" s="19"/>
      <c r="D1715" s="19"/>
    </row>
    <row r="1716" spans="2:4" x14ac:dyDescent="0.2">
      <c r="B1716" s="19"/>
      <c r="C1716" s="19"/>
      <c r="D1716" s="19"/>
    </row>
    <row r="1717" spans="2:4" x14ac:dyDescent="0.2">
      <c r="B1717" s="19"/>
      <c r="C1717" s="19"/>
      <c r="D1717" s="19"/>
    </row>
    <row r="1718" spans="2:4" x14ac:dyDescent="0.2">
      <c r="B1718" s="19"/>
      <c r="C1718" s="19"/>
      <c r="D1718" s="19"/>
    </row>
    <row r="1719" spans="2:4" x14ac:dyDescent="0.2">
      <c r="B1719" s="19"/>
      <c r="C1719" s="19"/>
      <c r="D1719" s="19"/>
    </row>
    <row r="1720" spans="2:4" x14ac:dyDescent="0.2">
      <c r="B1720" s="19"/>
      <c r="C1720" s="19"/>
      <c r="D1720" s="19"/>
    </row>
    <row r="1721" spans="2:4" x14ac:dyDescent="0.2">
      <c r="B1721" s="19"/>
      <c r="C1721" s="19"/>
      <c r="D1721" s="19"/>
    </row>
    <row r="1722" spans="2:4" x14ac:dyDescent="0.2">
      <c r="B1722" s="19"/>
      <c r="C1722" s="19"/>
      <c r="D1722" s="19"/>
    </row>
    <row r="1723" spans="2:4" x14ac:dyDescent="0.2">
      <c r="B1723" s="19"/>
      <c r="C1723" s="19"/>
      <c r="D1723" s="19"/>
    </row>
    <row r="1724" spans="2:4" x14ac:dyDescent="0.2">
      <c r="B1724" s="19"/>
      <c r="C1724" s="19"/>
      <c r="D1724" s="19"/>
    </row>
    <row r="1725" spans="2:4" x14ac:dyDescent="0.2">
      <c r="B1725" s="19"/>
      <c r="C1725" s="19"/>
      <c r="D1725" s="19"/>
    </row>
    <row r="1726" spans="2:4" x14ac:dyDescent="0.2">
      <c r="B1726" s="19"/>
      <c r="C1726" s="19"/>
      <c r="D1726" s="19"/>
    </row>
    <row r="1727" spans="2:4" x14ac:dyDescent="0.2">
      <c r="B1727" s="19"/>
      <c r="C1727" s="19"/>
      <c r="D1727" s="19"/>
    </row>
    <row r="1728" spans="2:4" x14ac:dyDescent="0.2">
      <c r="B1728" s="19"/>
      <c r="C1728" s="19"/>
      <c r="D1728" s="19"/>
    </row>
    <row r="1729" spans="2:4" x14ac:dyDescent="0.2">
      <c r="B1729" s="19"/>
      <c r="C1729" s="19"/>
      <c r="D1729" s="19"/>
    </row>
    <row r="1730" spans="2:4" x14ac:dyDescent="0.2">
      <c r="B1730" s="19"/>
      <c r="C1730" s="19"/>
      <c r="D1730" s="19"/>
    </row>
    <row r="1731" spans="2:4" x14ac:dyDescent="0.2">
      <c r="B1731" s="19"/>
      <c r="C1731" s="19"/>
      <c r="D1731" s="19"/>
    </row>
    <row r="1732" spans="2:4" x14ac:dyDescent="0.2">
      <c r="B1732" s="19"/>
      <c r="C1732" s="19"/>
      <c r="D1732" s="19"/>
    </row>
    <row r="1733" spans="2:4" x14ac:dyDescent="0.2">
      <c r="B1733" s="19"/>
      <c r="C1733" s="19"/>
      <c r="D1733" s="19"/>
    </row>
    <row r="1734" spans="2:4" x14ac:dyDescent="0.2">
      <c r="B1734" s="19"/>
      <c r="C1734" s="19"/>
      <c r="D1734" s="19"/>
    </row>
    <row r="1735" spans="2:4" x14ac:dyDescent="0.2">
      <c r="B1735" s="19"/>
      <c r="C1735" s="19"/>
      <c r="D1735" s="19"/>
    </row>
    <row r="1736" spans="2:4" x14ac:dyDescent="0.2">
      <c r="B1736" s="19"/>
      <c r="C1736" s="19"/>
      <c r="D1736" s="19"/>
    </row>
    <row r="1737" spans="2:4" x14ac:dyDescent="0.2">
      <c r="B1737" s="19"/>
      <c r="C1737" s="19"/>
      <c r="D1737" s="19"/>
    </row>
    <row r="1738" spans="2:4" x14ac:dyDescent="0.2">
      <c r="B1738" s="19"/>
      <c r="C1738" s="19"/>
      <c r="D1738" s="19"/>
    </row>
    <row r="1739" spans="2:4" x14ac:dyDescent="0.2">
      <c r="B1739" s="19"/>
      <c r="C1739" s="19"/>
      <c r="D1739" s="19"/>
    </row>
    <row r="1740" spans="2:4" x14ac:dyDescent="0.2">
      <c r="B1740" s="19"/>
      <c r="C1740" s="19"/>
      <c r="D1740" s="19"/>
    </row>
    <row r="1741" spans="2:4" x14ac:dyDescent="0.2">
      <c r="B1741" s="19"/>
      <c r="C1741" s="19"/>
      <c r="D1741" s="19"/>
    </row>
    <row r="1742" spans="2:4" x14ac:dyDescent="0.2">
      <c r="B1742" s="19"/>
      <c r="C1742" s="19"/>
      <c r="D1742" s="19"/>
    </row>
    <row r="1743" spans="2:4" x14ac:dyDescent="0.2">
      <c r="B1743" s="19"/>
      <c r="C1743" s="19"/>
      <c r="D1743" s="19"/>
    </row>
    <row r="1744" spans="2:4" x14ac:dyDescent="0.2">
      <c r="B1744" s="19"/>
      <c r="C1744" s="19"/>
      <c r="D1744" s="19"/>
    </row>
    <row r="1745" spans="2:4" x14ac:dyDescent="0.2">
      <c r="B1745" s="19"/>
      <c r="C1745" s="19"/>
      <c r="D1745" s="19"/>
    </row>
    <row r="1746" spans="2:4" x14ac:dyDescent="0.2">
      <c r="B1746" s="19"/>
      <c r="C1746" s="19"/>
      <c r="D1746" s="19"/>
    </row>
    <row r="1747" spans="2:4" x14ac:dyDescent="0.2">
      <c r="B1747" s="19"/>
      <c r="C1747" s="19"/>
      <c r="D1747" s="19"/>
    </row>
    <row r="1748" spans="2:4" x14ac:dyDescent="0.2">
      <c r="B1748" s="19"/>
      <c r="C1748" s="19"/>
      <c r="D1748" s="19"/>
    </row>
    <row r="1749" spans="2:4" x14ac:dyDescent="0.2">
      <c r="B1749" s="19"/>
      <c r="C1749" s="19"/>
      <c r="D1749" s="19"/>
    </row>
    <row r="1750" spans="2:4" x14ac:dyDescent="0.2">
      <c r="B1750" s="19"/>
      <c r="C1750" s="19"/>
      <c r="D1750" s="19"/>
    </row>
    <row r="1751" spans="2:4" x14ac:dyDescent="0.2">
      <c r="B1751" s="19"/>
      <c r="C1751" s="19"/>
      <c r="D1751" s="19"/>
    </row>
    <row r="1752" spans="2:4" x14ac:dyDescent="0.2">
      <c r="B1752" s="19"/>
      <c r="C1752" s="19"/>
      <c r="D1752" s="19"/>
    </row>
    <row r="1753" spans="2:4" x14ac:dyDescent="0.2">
      <c r="B1753" s="19"/>
      <c r="C1753" s="19"/>
      <c r="D1753" s="19"/>
    </row>
    <row r="1754" spans="2:4" x14ac:dyDescent="0.2">
      <c r="B1754" s="19"/>
      <c r="C1754" s="19"/>
      <c r="D1754" s="19"/>
    </row>
    <row r="1755" spans="2:4" x14ac:dyDescent="0.2">
      <c r="B1755" s="19"/>
      <c r="C1755" s="19"/>
      <c r="D1755" s="19"/>
    </row>
    <row r="1756" spans="2:4" x14ac:dyDescent="0.2">
      <c r="B1756" s="19"/>
      <c r="C1756" s="19"/>
      <c r="D1756" s="19"/>
    </row>
    <row r="1757" spans="2:4" x14ac:dyDescent="0.2">
      <c r="B1757" s="19"/>
      <c r="C1757" s="19"/>
      <c r="D1757" s="19"/>
    </row>
    <row r="1758" spans="2:4" x14ac:dyDescent="0.2">
      <c r="B1758" s="19"/>
      <c r="C1758" s="19"/>
      <c r="D1758" s="19"/>
    </row>
    <row r="1759" spans="2:4" x14ac:dyDescent="0.2">
      <c r="B1759" s="19"/>
      <c r="C1759" s="19"/>
      <c r="D1759" s="19"/>
    </row>
    <row r="1760" spans="2:4" x14ac:dyDescent="0.2">
      <c r="B1760" s="19"/>
      <c r="C1760" s="19"/>
      <c r="D1760" s="19"/>
    </row>
    <row r="1761" spans="2:4" x14ac:dyDescent="0.2">
      <c r="B1761" s="19"/>
      <c r="C1761" s="19"/>
      <c r="D1761" s="19"/>
    </row>
    <row r="1762" spans="2:4" x14ac:dyDescent="0.2">
      <c r="B1762" s="19"/>
      <c r="C1762" s="19"/>
      <c r="D1762" s="19"/>
    </row>
    <row r="1763" spans="2:4" x14ac:dyDescent="0.2">
      <c r="B1763" s="19"/>
      <c r="C1763" s="19"/>
      <c r="D1763" s="19"/>
    </row>
    <row r="1764" spans="2:4" x14ac:dyDescent="0.2">
      <c r="B1764" s="19"/>
      <c r="C1764" s="19"/>
      <c r="D1764" s="19"/>
    </row>
    <row r="1765" spans="2:4" x14ac:dyDescent="0.2">
      <c r="B1765" s="19"/>
      <c r="C1765" s="19"/>
      <c r="D1765" s="19"/>
    </row>
    <row r="1766" spans="2:4" x14ac:dyDescent="0.2">
      <c r="B1766" s="19"/>
      <c r="C1766" s="19"/>
      <c r="D1766" s="19"/>
    </row>
    <row r="1767" spans="2:4" x14ac:dyDescent="0.2">
      <c r="B1767" s="19"/>
      <c r="C1767" s="19"/>
      <c r="D1767" s="19"/>
    </row>
    <row r="1768" spans="2:4" x14ac:dyDescent="0.2">
      <c r="B1768" s="19"/>
      <c r="C1768" s="19"/>
      <c r="D1768" s="19"/>
    </row>
    <row r="1769" spans="2:4" x14ac:dyDescent="0.2">
      <c r="B1769" s="19"/>
      <c r="C1769" s="19"/>
      <c r="D1769" s="19"/>
    </row>
    <row r="1770" spans="2:4" x14ac:dyDescent="0.2">
      <c r="B1770" s="19"/>
      <c r="C1770" s="19"/>
      <c r="D1770" s="19"/>
    </row>
    <row r="1771" spans="2:4" x14ac:dyDescent="0.2">
      <c r="B1771" s="19"/>
      <c r="C1771" s="19"/>
      <c r="D1771" s="19"/>
    </row>
    <row r="1772" spans="2:4" x14ac:dyDescent="0.2">
      <c r="B1772" s="19"/>
      <c r="C1772" s="19"/>
      <c r="D1772" s="19"/>
    </row>
    <row r="1773" spans="2:4" x14ac:dyDescent="0.2">
      <c r="B1773" s="19"/>
      <c r="C1773" s="19"/>
      <c r="D1773" s="19"/>
    </row>
    <row r="1774" spans="2:4" x14ac:dyDescent="0.2">
      <c r="B1774" s="19"/>
      <c r="C1774" s="19"/>
      <c r="D1774" s="19"/>
    </row>
    <row r="1775" spans="2:4" x14ac:dyDescent="0.2">
      <c r="B1775" s="19"/>
      <c r="C1775" s="19"/>
      <c r="D1775" s="19"/>
    </row>
    <row r="1776" spans="2:4" x14ac:dyDescent="0.2">
      <c r="B1776" s="19"/>
      <c r="C1776" s="19"/>
      <c r="D1776" s="19"/>
    </row>
    <row r="1777" spans="2:4" x14ac:dyDescent="0.2">
      <c r="B1777" s="19"/>
      <c r="C1777" s="19"/>
      <c r="D1777" s="19"/>
    </row>
    <row r="1778" spans="2:4" x14ac:dyDescent="0.2">
      <c r="B1778" s="19"/>
      <c r="C1778" s="19"/>
      <c r="D1778" s="19"/>
    </row>
    <row r="1779" spans="2:4" x14ac:dyDescent="0.2">
      <c r="B1779" s="19"/>
      <c r="C1779" s="19"/>
      <c r="D1779" s="19"/>
    </row>
    <row r="1780" spans="2:4" x14ac:dyDescent="0.2">
      <c r="B1780" s="19"/>
      <c r="C1780" s="19"/>
      <c r="D1780" s="19"/>
    </row>
    <row r="1781" spans="2:4" x14ac:dyDescent="0.2">
      <c r="B1781" s="19"/>
      <c r="C1781" s="19"/>
      <c r="D1781" s="19"/>
    </row>
    <row r="1782" spans="2:4" x14ac:dyDescent="0.2">
      <c r="B1782" s="19"/>
      <c r="C1782" s="19"/>
      <c r="D1782" s="19"/>
    </row>
    <row r="1783" spans="2:4" x14ac:dyDescent="0.2">
      <c r="B1783" s="19"/>
      <c r="C1783" s="19"/>
      <c r="D1783" s="19"/>
    </row>
    <row r="1784" spans="2:4" x14ac:dyDescent="0.2">
      <c r="B1784" s="19"/>
      <c r="C1784" s="19"/>
      <c r="D1784" s="19"/>
    </row>
    <row r="1785" spans="2:4" x14ac:dyDescent="0.2">
      <c r="B1785" s="19"/>
      <c r="C1785" s="19"/>
      <c r="D1785" s="19"/>
    </row>
    <row r="1786" spans="2:4" x14ac:dyDescent="0.2">
      <c r="B1786" s="19"/>
      <c r="C1786" s="19"/>
      <c r="D1786" s="19"/>
    </row>
    <row r="1787" spans="2:4" x14ac:dyDescent="0.2">
      <c r="B1787" s="19"/>
      <c r="C1787" s="19"/>
      <c r="D1787" s="19"/>
    </row>
    <row r="1788" spans="2:4" x14ac:dyDescent="0.2">
      <c r="B1788" s="19"/>
      <c r="C1788" s="19"/>
      <c r="D1788" s="19"/>
    </row>
    <row r="1789" spans="2:4" x14ac:dyDescent="0.2">
      <c r="B1789" s="19"/>
      <c r="C1789" s="19"/>
      <c r="D1789" s="19"/>
    </row>
    <row r="1790" spans="2:4" x14ac:dyDescent="0.2">
      <c r="B1790" s="19"/>
      <c r="C1790" s="19"/>
      <c r="D1790" s="19"/>
    </row>
    <row r="1791" spans="2:4" x14ac:dyDescent="0.2">
      <c r="B1791" s="19"/>
      <c r="C1791" s="19"/>
      <c r="D1791" s="19"/>
    </row>
    <row r="1792" spans="2:4" x14ac:dyDescent="0.2">
      <c r="B1792" s="19"/>
      <c r="C1792" s="19"/>
      <c r="D1792" s="19"/>
    </row>
    <row r="1793" spans="2:4" x14ac:dyDescent="0.2">
      <c r="B1793" s="19"/>
      <c r="C1793" s="19"/>
      <c r="D1793" s="19"/>
    </row>
    <row r="1794" spans="2:4" x14ac:dyDescent="0.2">
      <c r="B1794" s="19"/>
      <c r="C1794" s="19"/>
      <c r="D1794" s="19"/>
    </row>
    <row r="1795" spans="2:4" x14ac:dyDescent="0.2">
      <c r="B1795" s="19"/>
      <c r="C1795" s="19"/>
      <c r="D1795" s="19"/>
    </row>
    <row r="1796" spans="2:4" x14ac:dyDescent="0.2">
      <c r="B1796" s="19"/>
      <c r="C1796" s="19"/>
      <c r="D1796" s="19"/>
    </row>
    <row r="1797" spans="2:4" x14ac:dyDescent="0.2">
      <c r="B1797" s="19"/>
      <c r="C1797" s="19"/>
      <c r="D1797" s="19"/>
    </row>
    <row r="1798" spans="2:4" x14ac:dyDescent="0.2">
      <c r="B1798" s="19"/>
      <c r="C1798" s="19"/>
      <c r="D1798" s="19"/>
    </row>
    <row r="1799" spans="2:4" x14ac:dyDescent="0.2">
      <c r="B1799" s="19"/>
      <c r="C1799" s="19"/>
      <c r="D1799" s="19"/>
    </row>
    <row r="1800" spans="2:4" x14ac:dyDescent="0.2">
      <c r="B1800" s="19"/>
      <c r="C1800" s="19"/>
      <c r="D1800" s="19"/>
    </row>
    <row r="1801" spans="2:4" x14ac:dyDescent="0.2">
      <c r="B1801" s="19"/>
      <c r="C1801" s="19"/>
      <c r="D1801" s="19"/>
    </row>
    <row r="1802" spans="2:4" x14ac:dyDescent="0.2">
      <c r="B1802" s="19"/>
      <c r="C1802" s="19"/>
      <c r="D1802" s="19"/>
    </row>
    <row r="1803" spans="2:4" x14ac:dyDescent="0.2">
      <c r="B1803" s="19"/>
      <c r="C1803" s="19"/>
      <c r="D1803" s="19"/>
    </row>
    <row r="1804" spans="2:4" x14ac:dyDescent="0.2">
      <c r="B1804" s="19"/>
      <c r="C1804" s="19"/>
      <c r="D1804" s="19"/>
    </row>
    <row r="1805" spans="2:4" x14ac:dyDescent="0.2">
      <c r="B1805" s="19"/>
      <c r="C1805" s="19"/>
      <c r="D1805" s="19"/>
    </row>
    <row r="1806" spans="2:4" x14ac:dyDescent="0.2">
      <c r="B1806" s="19"/>
      <c r="C1806" s="19"/>
      <c r="D1806" s="19"/>
    </row>
    <row r="1807" spans="2:4" x14ac:dyDescent="0.2">
      <c r="B1807" s="19"/>
      <c r="C1807" s="19"/>
      <c r="D1807" s="19"/>
    </row>
    <row r="1808" spans="2:4" x14ac:dyDescent="0.2">
      <c r="B1808" s="19"/>
      <c r="C1808" s="19"/>
      <c r="D1808" s="19"/>
    </row>
    <row r="1809" spans="2:4" x14ac:dyDescent="0.2">
      <c r="B1809" s="19"/>
      <c r="C1809" s="19"/>
      <c r="D1809" s="19"/>
    </row>
    <row r="1810" spans="2:4" x14ac:dyDescent="0.2">
      <c r="B1810" s="19"/>
      <c r="C1810" s="19"/>
      <c r="D1810" s="19"/>
    </row>
    <row r="1811" spans="2:4" x14ac:dyDescent="0.2">
      <c r="B1811" s="19"/>
      <c r="C1811" s="19"/>
      <c r="D1811" s="19"/>
    </row>
    <row r="1812" spans="2:4" x14ac:dyDescent="0.2">
      <c r="B1812" s="19"/>
      <c r="C1812" s="19"/>
      <c r="D1812" s="19"/>
    </row>
    <row r="1813" spans="2:4" x14ac:dyDescent="0.2">
      <c r="B1813" s="19"/>
      <c r="C1813" s="19"/>
      <c r="D1813" s="19"/>
    </row>
    <row r="1814" spans="2:4" x14ac:dyDescent="0.2">
      <c r="B1814" s="19"/>
      <c r="C1814" s="19"/>
      <c r="D1814" s="19"/>
    </row>
    <row r="1815" spans="2:4" x14ac:dyDescent="0.2">
      <c r="B1815" s="19"/>
      <c r="C1815" s="19"/>
      <c r="D1815" s="19"/>
    </row>
    <row r="1816" spans="2:4" x14ac:dyDescent="0.2">
      <c r="B1816" s="19"/>
      <c r="C1816" s="19"/>
      <c r="D1816" s="19"/>
    </row>
    <row r="1817" spans="2:4" x14ac:dyDescent="0.2">
      <c r="B1817" s="19"/>
      <c r="C1817" s="19"/>
      <c r="D1817" s="19"/>
    </row>
    <row r="1818" spans="2:4" x14ac:dyDescent="0.2">
      <c r="B1818" s="19"/>
      <c r="C1818" s="19"/>
      <c r="D1818" s="19"/>
    </row>
    <row r="1819" spans="2:4" x14ac:dyDescent="0.2">
      <c r="B1819" s="19"/>
      <c r="C1819" s="19"/>
      <c r="D1819" s="19"/>
    </row>
    <row r="1820" spans="2:4" x14ac:dyDescent="0.2">
      <c r="B1820" s="19"/>
      <c r="C1820" s="19"/>
      <c r="D1820" s="19"/>
    </row>
    <row r="1821" spans="2:4" x14ac:dyDescent="0.2">
      <c r="B1821" s="19"/>
      <c r="C1821" s="19"/>
      <c r="D1821" s="19"/>
    </row>
    <row r="1822" spans="2:4" x14ac:dyDescent="0.2">
      <c r="B1822" s="19"/>
      <c r="C1822" s="19"/>
      <c r="D1822" s="19"/>
    </row>
    <row r="1823" spans="2:4" x14ac:dyDescent="0.2">
      <c r="B1823" s="19"/>
      <c r="C1823" s="19"/>
      <c r="D1823" s="19"/>
    </row>
    <row r="1824" spans="2:4" x14ac:dyDescent="0.2">
      <c r="B1824" s="19"/>
      <c r="C1824" s="19"/>
      <c r="D1824" s="19"/>
    </row>
    <row r="1825" spans="2:4" x14ac:dyDescent="0.2">
      <c r="B1825" s="19"/>
      <c r="C1825" s="19"/>
      <c r="D1825" s="19"/>
    </row>
    <row r="1826" spans="2:4" x14ac:dyDescent="0.2">
      <c r="B1826" s="19"/>
      <c r="C1826" s="19"/>
      <c r="D1826" s="19"/>
    </row>
    <row r="1827" spans="2:4" x14ac:dyDescent="0.2">
      <c r="B1827" s="19"/>
      <c r="C1827" s="19"/>
      <c r="D1827" s="19"/>
    </row>
    <row r="1828" spans="2:4" x14ac:dyDescent="0.2">
      <c r="B1828" s="19"/>
      <c r="C1828" s="19"/>
      <c r="D1828" s="19"/>
    </row>
    <row r="1829" spans="2:4" x14ac:dyDescent="0.2">
      <c r="B1829" s="19"/>
      <c r="C1829" s="19"/>
      <c r="D1829" s="19"/>
    </row>
    <row r="1830" spans="2:4" x14ac:dyDescent="0.2">
      <c r="B1830" s="19"/>
      <c r="C1830" s="19"/>
      <c r="D1830" s="19"/>
    </row>
    <row r="1831" spans="2:4" x14ac:dyDescent="0.2">
      <c r="B1831" s="19"/>
      <c r="C1831" s="19"/>
      <c r="D1831" s="19"/>
    </row>
    <row r="1832" spans="2:4" x14ac:dyDescent="0.2">
      <c r="B1832" s="19"/>
      <c r="C1832" s="19"/>
      <c r="D1832" s="19"/>
    </row>
    <row r="1833" spans="2:4" x14ac:dyDescent="0.2">
      <c r="B1833" s="19"/>
      <c r="C1833" s="19"/>
      <c r="D1833" s="19"/>
    </row>
    <row r="1834" spans="2:4" x14ac:dyDescent="0.2">
      <c r="B1834" s="19"/>
      <c r="C1834" s="19"/>
      <c r="D1834" s="19"/>
    </row>
    <row r="1835" spans="2:4" x14ac:dyDescent="0.2">
      <c r="B1835" s="19"/>
      <c r="C1835" s="19"/>
      <c r="D1835" s="19"/>
    </row>
    <row r="1836" spans="2:4" x14ac:dyDescent="0.2">
      <c r="B1836" s="19"/>
      <c r="C1836" s="19"/>
      <c r="D1836" s="19"/>
    </row>
    <row r="1837" spans="2:4" x14ac:dyDescent="0.2">
      <c r="B1837" s="19"/>
      <c r="C1837" s="19"/>
      <c r="D1837" s="19"/>
    </row>
    <row r="1838" spans="2:4" x14ac:dyDescent="0.2">
      <c r="B1838" s="19"/>
      <c r="C1838" s="19"/>
      <c r="D1838" s="19"/>
    </row>
    <row r="1839" spans="2:4" x14ac:dyDescent="0.2">
      <c r="B1839" s="19"/>
      <c r="C1839" s="19"/>
      <c r="D1839" s="19"/>
    </row>
    <row r="1840" spans="2:4" x14ac:dyDescent="0.2">
      <c r="B1840" s="19"/>
      <c r="C1840" s="19"/>
      <c r="D1840" s="19"/>
    </row>
    <row r="1841" spans="2:4" x14ac:dyDescent="0.2">
      <c r="B1841" s="19"/>
      <c r="C1841" s="19"/>
      <c r="D1841" s="19"/>
    </row>
    <row r="1842" spans="2:4" x14ac:dyDescent="0.2">
      <c r="B1842" s="19"/>
      <c r="C1842" s="19"/>
      <c r="D1842" s="19"/>
    </row>
    <row r="1843" spans="2:4" x14ac:dyDescent="0.2">
      <c r="B1843" s="19"/>
      <c r="C1843" s="19"/>
      <c r="D1843" s="19"/>
    </row>
    <row r="1844" spans="2:4" x14ac:dyDescent="0.2">
      <c r="B1844" s="19"/>
      <c r="C1844" s="19"/>
      <c r="D1844" s="19"/>
    </row>
    <row r="1845" spans="2:4" x14ac:dyDescent="0.2">
      <c r="B1845" s="19"/>
      <c r="C1845" s="19"/>
      <c r="D1845" s="19"/>
    </row>
    <row r="1846" spans="2:4" x14ac:dyDescent="0.2">
      <c r="B1846" s="19"/>
      <c r="C1846" s="19"/>
      <c r="D1846" s="19"/>
    </row>
    <row r="1847" spans="2:4" x14ac:dyDescent="0.2">
      <c r="B1847" s="19"/>
      <c r="C1847" s="19"/>
      <c r="D1847" s="19"/>
    </row>
    <row r="1848" spans="2:4" x14ac:dyDescent="0.2">
      <c r="B1848" s="19"/>
      <c r="C1848" s="19"/>
      <c r="D1848" s="19"/>
    </row>
    <row r="1849" spans="2:4" x14ac:dyDescent="0.2">
      <c r="B1849" s="19"/>
      <c r="C1849" s="19"/>
      <c r="D1849" s="19"/>
    </row>
    <row r="1850" spans="2:4" x14ac:dyDescent="0.2">
      <c r="B1850" s="19"/>
      <c r="C1850" s="19"/>
      <c r="D1850" s="19"/>
    </row>
    <row r="1851" spans="2:4" x14ac:dyDescent="0.2">
      <c r="B1851" s="19"/>
      <c r="C1851" s="19"/>
      <c r="D1851" s="19"/>
    </row>
    <row r="1852" spans="2:4" x14ac:dyDescent="0.2">
      <c r="B1852" s="19"/>
      <c r="C1852" s="19"/>
      <c r="D1852" s="19"/>
    </row>
    <row r="1853" spans="2:4" x14ac:dyDescent="0.2">
      <c r="B1853" s="19"/>
      <c r="C1853" s="19"/>
      <c r="D1853" s="19"/>
    </row>
    <row r="1854" spans="2:4" x14ac:dyDescent="0.2">
      <c r="B1854" s="19"/>
      <c r="C1854" s="19"/>
      <c r="D1854" s="19"/>
    </row>
    <row r="1855" spans="2:4" x14ac:dyDescent="0.2">
      <c r="B1855" s="19"/>
      <c r="C1855" s="19"/>
      <c r="D1855" s="19"/>
    </row>
    <row r="1856" spans="2:4" x14ac:dyDescent="0.2">
      <c r="B1856" s="19"/>
      <c r="C1856" s="19"/>
      <c r="D1856" s="19"/>
    </row>
    <row r="1857" spans="2:4" x14ac:dyDescent="0.2">
      <c r="B1857" s="19"/>
      <c r="C1857" s="19"/>
      <c r="D1857" s="19"/>
    </row>
    <row r="1858" spans="2:4" x14ac:dyDescent="0.2">
      <c r="B1858" s="19"/>
      <c r="C1858" s="19"/>
      <c r="D1858" s="19"/>
    </row>
    <row r="1859" spans="2:4" x14ac:dyDescent="0.2">
      <c r="B1859" s="19"/>
      <c r="C1859" s="19"/>
      <c r="D1859" s="19"/>
    </row>
    <row r="1860" spans="2:4" x14ac:dyDescent="0.2">
      <c r="B1860" s="19"/>
      <c r="C1860" s="19"/>
      <c r="D1860" s="19"/>
    </row>
    <row r="1861" spans="2:4" x14ac:dyDescent="0.2">
      <c r="B1861" s="19"/>
      <c r="C1861" s="19"/>
      <c r="D1861" s="19"/>
    </row>
    <row r="1862" spans="2:4" x14ac:dyDescent="0.2">
      <c r="B1862" s="19"/>
      <c r="C1862" s="19"/>
      <c r="D1862" s="19"/>
    </row>
    <row r="1863" spans="2:4" x14ac:dyDescent="0.2">
      <c r="B1863" s="19"/>
      <c r="C1863" s="19"/>
      <c r="D1863" s="19"/>
    </row>
    <row r="1864" spans="2:4" x14ac:dyDescent="0.2">
      <c r="B1864" s="19"/>
      <c r="C1864" s="19"/>
      <c r="D1864" s="19"/>
    </row>
    <row r="1865" spans="2:4" x14ac:dyDescent="0.2">
      <c r="B1865" s="19"/>
      <c r="C1865" s="19"/>
      <c r="D1865" s="19"/>
    </row>
    <row r="1866" spans="2:4" x14ac:dyDescent="0.2">
      <c r="B1866" s="19"/>
      <c r="C1866" s="19"/>
      <c r="D1866" s="19"/>
    </row>
    <row r="1867" spans="2:4" x14ac:dyDescent="0.2">
      <c r="B1867" s="19"/>
      <c r="C1867" s="19"/>
      <c r="D1867" s="19"/>
    </row>
    <row r="1868" spans="2:4" x14ac:dyDescent="0.2">
      <c r="B1868" s="19"/>
      <c r="C1868" s="19"/>
      <c r="D1868" s="19"/>
    </row>
    <row r="1869" spans="2:4" x14ac:dyDescent="0.2">
      <c r="B1869" s="19"/>
      <c r="C1869" s="19"/>
      <c r="D1869" s="19"/>
    </row>
    <row r="1870" spans="2:4" x14ac:dyDescent="0.2">
      <c r="B1870" s="19"/>
      <c r="C1870" s="19"/>
      <c r="D1870" s="19"/>
    </row>
    <row r="1871" spans="2:4" x14ac:dyDescent="0.2">
      <c r="B1871" s="19"/>
      <c r="C1871" s="19"/>
      <c r="D1871" s="19"/>
    </row>
    <row r="1872" spans="2:4" x14ac:dyDescent="0.2">
      <c r="B1872" s="19"/>
      <c r="C1872" s="19"/>
      <c r="D1872" s="19"/>
    </row>
    <row r="1873" spans="2:4" x14ac:dyDescent="0.2">
      <c r="B1873" s="19"/>
      <c r="C1873" s="19"/>
      <c r="D1873" s="19"/>
    </row>
    <row r="1874" spans="2:4" x14ac:dyDescent="0.2">
      <c r="B1874" s="19"/>
      <c r="C1874" s="19"/>
      <c r="D1874" s="19"/>
    </row>
    <row r="1875" spans="2:4" x14ac:dyDescent="0.2">
      <c r="B1875" s="19"/>
      <c r="C1875" s="19"/>
      <c r="D1875" s="19"/>
    </row>
    <row r="1876" spans="2:4" x14ac:dyDescent="0.2">
      <c r="B1876" s="19"/>
      <c r="C1876" s="19"/>
      <c r="D1876" s="19"/>
    </row>
    <row r="1877" spans="2:4" x14ac:dyDescent="0.2">
      <c r="B1877" s="19"/>
      <c r="C1877" s="19"/>
      <c r="D1877" s="19"/>
    </row>
    <row r="1878" spans="2:4" x14ac:dyDescent="0.2">
      <c r="B1878" s="19"/>
      <c r="C1878" s="19"/>
      <c r="D1878" s="19"/>
    </row>
    <row r="1879" spans="2:4" x14ac:dyDescent="0.2">
      <c r="B1879" s="19"/>
      <c r="C1879" s="19"/>
      <c r="D1879" s="19"/>
    </row>
    <row r="1880" spans="2:4" x14ac:dyDescent="0.2">
      <c r="B1880" s="19"/>
      <c r="C1880" s="19"/>
      <c r="D1880" s="19"/>
    </row>
    <row r="1881" spans="2:4" x14ac:dyDescent="0.2">
      <c r="B1881" s="19"/>
      <c r="C1881" s="19"/>
      <c r="D1881" s="19"/>
    </row>
    <row r="1882" spans="2:4" x14ac:dyDescent="0.2">
      <c r="B1882" s="19"/>
      <c r="C1882" s="19"/>
      <c r="D1882" s="19"/>
    </row>
    <row r="1883" spans="2:4" x14ac:dyDescent="0.2">
      <c r="B1883" s="19"/>
      <c r="C1883" s="19"/>
      <c r="D1883" s="19"/>
    </row>
    <row r="1884" spans="2:4" x14ac:dyDescent="0.2">
      <c r="B1884" s="19"/>
      <c r="C1884" s="19"/>
      <c r="D1884" s="19"/>
    </row>
    <row r="1885" spans="2:4" x14ac:dyDescent="0.2">
      <c r="B1885" s="19"/>
      <c r="C1885" s="19"/>
      <c r="D1885" s="19"/>
    </row>
    <row r="1886" spans="2:4" x14ac:dyDescent="0.2">
      <c r="B1886" s="19"/>
      <c r="C1886" s="19"/>
      <c r="D1886" s="19"/>
    </row>
    <row r="1887" spans="2:4" x14ac:dyDescent="0.2">
      <c r="B1887" s="19"/>
      <c r="C1887" s="19"/>
      <c r="D1887" s="19"/>
    </row>
    <row r="1888" spans="2:4" x14ac:dyDescent="0.2">
      <c r="B1888" s="19"/>
      <c r="C1888" s="19"/>
      <c r="D1888" s="19"/>
    </row>
    <row r="1889" spans="2:4" x14ac:dyDescent="0.2">
      <c r="B1889" s="19"/>
      <c r="C1889" s="19"/>
      <c r="D1889" s="19"/>
    </row>
    <row r="1890" spans="2:4" x14ac:dyDescent="0.2">
      <c r="B1890" s="19"/>
      <c r="C1890" s="19"/>
      <c r="D1890" s="19"/>
    </row>
    <row r="1891" spans="2:4" x14ac:dyDescent="0.2">
      <c r="B1891" s="19"/>
      <c r="C1891" s="19"/>
      <c r="D1891" s="19"/>
    </row>
    <row r="1892" spans="2:4" x14ac:dyDescent="0.2">
      <c r="B1892" s="19"/>
      <c r="C1892" s="19"/>
      <c r="D1892" s="19"/>
    </row>
    <row r="1893" spans="2:4" x14ac:dyDescent="0.2">
      <c r="B1893" s="19"/>
      <c r="C1893" s="19"/>
      <c r="D1893" s="19"/>
    </row>
    <row r="1894" spans="2:4" x14ac:dyDescent="0.2">
      <c r="B1894" s="19"/>
      <c r="C1894" s="19"/>
      <c r="D1894" s="19"/>
    </row>
    <row r="1895" spans="2:4" x14ac:dyDescent="0.2">
      <c r="B1895" s="19"/>
      <c r="C1895" s="19"/>
      <c r="D1895" s="19"/>
    </row>
    <row r="1896" spans="2:4" x14ac:dyDescent="0.2">
      <c r="B1896" s="19"/>
      <c r="C1896" s="19"/>
      <c r="D1896" s="19"/>
    </row>
    <row r="1897" spans="2:4" x14ac:dyDescent="0.2">
      <c r="B1897" s="19"/>
      <c r="C1897" s="19"/>
      <c r="D1897" s="19"/>
    </row>
    <row r="1898" spans="2:4" x14ac:dyDescent="0.2">
      <c r="B1898" s="19"/>
      <c r="C1898" s="19"/>
      <c r="D1898" s="19"/>
    </row>
    <row r="1899" spans="2:4" x14ac:dyDescent="0.2">
      <c r="B1899" s="19"/>
      <c r="C1899" s="19"/>
      <c r="D1899" s="19"/>
    </row>
    <row r="1900" spans="2:4" x14ac:dyDescent="0.2">
      <c r="B1900" s="19"/>
      <c r="C1900" s="19"/>
      <c r="D1900" s="19"/>
    </row>
    <row r="1901" spans="2:4" x14ac:dyDescent="0.2">
      <c r="B1901" s="19"/>
      <c r="C1901" s="19"/>
      <c r="D1901" s="19"/>
    </row>
    <row r="1902" spans="2:4" x14ac:dyDescent="0.2">
      <c r="B1902" s="19"/>
      <c r="C1902" s="19"/>
      <c r="D1902" s="19"/>
    </row>
    <row r="1903" spans="2:4" x14ac:dyDescent="0.2">
      <c r="B1903" s="19"/>
      <c r="C1903" s="19"/>
      <c r="D1903" s="19"/>
    </row>
    <row r="1904" spans="2:4" x14ac:dyDescent="0.2">
      <c r="B1904" s="19"/>
      <c r="C1904" s="19"/>
      <c r="D1904" s="19"/>
    </row>
    <row r="1905" spans="2:4" x14ac:dyDescent="0.2">
      <c r="B1905" s="19"/>
      <c r="C1905" s="19"/>
      <c r="D1905" s="19"/>
    </row>
    <row r="1906" spans="2:4" x14ac:dyDescent="0.2">
      <c r="B1906" s="19"/>
      <c r="C1906" s="19"/>
      <c r="D1906" s="19"/>
    </row>
    <row r="1907" spans="2:4" x14ac:dyDescent="0.2">
      <c r="B1907" s="19"/>
      <c r="C1907" s="19"/>
      <c r="D1907" s="19"/>
    </row>
    <row r="1908" spans="2:4" x14ac:dyDescent="0.2">
      <c r="B1908" s="19"/>
      <c r="C1908" s="19"/>
      <c r="D1908" s="19"/>
    </row>
    <row r="1909" spans="2:4" x14ac:dyDescent="0.2">
      <c r="B1909" s="19"/>
      <c r="C1909" s="19"/>
      <c r="D1909" s="19"/>
    </row>
    <row r="1910" spans="2:4" x14ac:dyDescent="0.2">
      <c r="B1910" s="19"/>
      <c r="C1910" s="19"/>
      <c r="D1910" s="19"/>
    </row>
    <row r="1911" spans="2:4" x14ac:dyDescent="0.2">
      <c r="B1911" s="19"/>
      <c r="C1911" s="19"/>
      <c r="D1911" s="19"/>
    </row>
    <row r="1912" spans="2:4" x14ac:dyDescent="0.2">
      <c r="B1912" s="19"/>
      <c r="C1912" s="19"/>
      <c r="D1912" s="19"/>
    </row>
    <row r="1913" spans="2:4" x14ac:dyDescent="0.2">
      <c r="B1913" s="19"/>
      <c r="C1913" s="19"/>
      <c r="D1913" s="19"/>
    </row>
    <row r="1914" spans="2:4" x14ac:dyDescent="0.2">
      <c r="B1914" s="19"/>
      <c r="C1914" s="19"/>
      <c r="D1914" s="19"/>
    </row>
    <row r="1915" spans="2:4" x14ac:dyDescent="0.2">
      <c r="B1915" s="19"/>
      <c r="C1915" s="19"/>
      <c r="D1915" s="19"/>
    </row>
    <row r="1916" spans="2:4" x14ac:dyDescent="0.2">
      <c r="B1916" s="19"/>
      <c r="C1916" s="19"/>
      <c r="D1916" s="19"/>
    </row>
    <row r="1917" spans="2:4" x14ac:dyDescent="0.2">
      <c r="B1917" s="19"/>
      <c r="C1917" s="19"/>
      <c r="D1917" s="19"/>
    </row>
    <row r="1918" spans="2:4" x14ac:dyDescent="0.2">
      <c r="B1918" s="19"/>
      <c r="C1918" s="19"/>
      <c r="D1918" s="19"/>
    </row>
    <row r="1919" spans="2:4" x14ac:dyDescent="0.2">
      <c r="B1919" s="19"/>
      <c r="C1919" s="19"/>
      <c r="D1919" s="19"/>
    </row>
    <row r="1920" spans="2:4" x14ac:dyDescent="0.2">
      <c r="B1920" s="19"/>
      <c r="C1920" s="19"/>
      <c r="D1920" s="19"/>
    </row>
    <row r="1921" spans="2:4" x14ac:dyDescent="0.2">
      <c r="B1921" s="19"/>
      <c r="C1921" s="19"/>
      <c r="D1921" s="19"/>
    </row>
    <row r="1922" spans="2:4" x14ac:dyDescent="0.2">
      <c r="B1922" s="19"/>
      <c r="C1922" s="19"/>
      <c r="D1922" s="19"/>
    </row>
    <row r="1923" spans="2:4" x14ac:dyDescent="0.2">
      <c r="B1923" s="19"/>
      <c r="C1923" s="19"/>
      <c r="D1923" s="19"/>
    </row>
    <row r="1924" spans="2:4" x14ac:dyDescent="0.2">
      <c r="B1924" s="19"/>
      <c r="C1924" s="19"/>
      <c r="D1924" s="19"/>
    </row>
    <row r="1925" spans="2:4" x14ac:dyDescent="0.2">
      <c r="B1925" s="19"/>
      <c r="C1925" s="19"/>
      <c r="D1925" s="19"/>
    </row>
    <row r="1926" spans="2:4" x14ac:dyDescent="0.2">
      <c r="B1926" s="19"/>
      <c r="C1926" s="19"/>
      <c r="D1926" s="19"/>
    </row>
    <row r="1927" spans="2:4" x14ac:dyDescent="0.2">
      <c r="B1927" s="19"/>
      <c r="C1927" s="19"/>
      <c r="D1927" s="19"/>
    </row>
    <row r="1928" spans="2:4" x14ac:dyDescent="0.2">
      <c r="B1928" s="19"/>
      <c r="C1928" s="19"/>
      <c r="D1928" s="19"/>
    </row>
    <row r="1929" spans="2:4" x14ac:dyDescent="0.2">
      <c r="B1929" s="19"/>
      <c r="C1929" s="19"/>
      <c r="D1929" s="19"/>
    </row>
    <row r="1930" spans="2:4" x14ac:dyDescent="0.2">
      <c r="B1930" s="19"/>
      <c r="C1930" s="19"/>
      <c r="D1930" s="19"/>
    </row>
    <row r="1931" spans="2:4" x14ac:dyDescent="0.2">
      <c r="B1931" s="19"/>
      <c r="C1931" s="19"/>
      <c r="D1931" s="19"/>
    </row>
    <row r="1932" spans="2:4" x14ac:dyDescent="0.2">
      <c r="B1932" s="19"/>
      <c r="C1932" s="19"/>
      <c r="D1932" s="19"/>
    </row>
    <row r="1933" spans="2:4" x14ac:dyDescent="0.2">
      <c r="B1933" s="19"/>
      <c r="C1933" s="19"/>
      <c r="D1933" s="19"/>
    </row>
    <row r="1934" spans="2:4" x14ac:dyDescent="0.2">
      <c r="B1934" s="19"/>
      <c r="C1934" s="19"/>
      <c r="D1934" s="19"/>
    </row>
    <row r="1935" spans="2:4" x14ac:dyDescent="0.2">
      <c r="B1935" s="19"/>
      <c r="C1935" s="19"/>
      <c r="D1935" s="19"/>
    </row>
    <row r="1936" spans="2:4" x14ac:dyDescent="0.2">
      <c r="B1936" s="19"/>
      <c r="C1936" s="19"/>
      <c r="D1936" s="19"/>
    </row>
    <row r="1937" spans="2:4" x14ac:dyDescent="0.2">
      <c r="B1937" s="19"/>
      <c r="C1937" s="19"/>
      <c r="D1937" s="19"/>
    </row>
    <row r="1938" spans="2:4" x14ac:dyDescent="0.2">
      <c r="B1938" s="19"/>
      <c r="C1938" s="19"/>
      <c r="D1938" s="19"/>
    </row>
    <row r="1939" spans="2:4" x14ac:dyDescent="0.2">
      <c r="B1939" s="19"/>
      <c r="C1939" s="19"/>
      <c r="D1939" s="19"/>
    </row>
    <row r="1940" spans="2:4" x14ac:dyDescent="0.2">
      <c r="B1940" s="19"/>
      <c r="C1940" s="19"/>
      <c r="D1940" s="19"/>
    </row>
    <row r="1941" spans="2:4" x14ac:dyDescent="0.2">
      <c r="B1941" s="19"/>
      <c r="C1941" s="19"/>
      <c r="D1941" s="19"/>
    </row>
    <row r="1942" spans="2:4" x14ac:dyDescent="0.2">
      <c r="B1942" s="19"/>
      <c r="C1942" s="19"/>
      <c r="D1942" s="19"/>
    </row>
    <row r="1943" spans="2:4" x14ac:dyDescent="0.2">
      <c r="B1943" s="19"/>
      <c r="C1943" s="19"/>
      <c r="D1943" s="19"/>
    </row>
    <row r="1944" spans="2:4" x14ac:dyDescent="0.2">
      <c r="B1944" s="19"/>
      <c r="C1944" s="19"/>
      <c r="D1944" s="19"/>
    </row>
    <row r="1945" spans="2:4" x14ac:dyDescent="0.2">
      <c r="B1945" s="19"/>
      <c r="C1945" s="19"/>
      <c r="D1945" s="19"/>
    </row>
    <row r="1946" spans="2:4" x14ac:dyDescent="0.2">
      <c r="B1946" s="19"/>
      <c r="C1946" s="19"/>
      <c r="D1946" s="19"/>
    </row>
    <row r="1947" spans="2:4" x14ac:dyDescent="0.2">
      <c r="B1947" s="19"/>
      <c r="C1947" s="19"/>
      <c r="D1947" s="19"/>
    </row>
    <row r="1948" spans="2:4" x14ac:dyDescent="0.2">
      <c r="B1948" s="19"/>
      <c r="C1948" s="19"/>
      <c r="D1948" s="19"/>
    </row>
    <row r="1949" spans="2:4" x14ac:dyDescent="0.2">
      <c r="B1949" s="19"/>
      <c r="C1949" s="19"/>
      <c r="D1949" s="19"/>
    </row>
    <row r="1950" spans="2:4" x14ac:dyDescent="0.2">
      <c r="B1950" s="19"/>
      <c r="C1950" s="19"/>
      <c r="D1950" s="19"/>
    </row>
    <row r="1951" spans="2:4" x14ac:dyDescent="0.2">
      <c r="B1951" s="19"/>
      <c r="C1951" s="19"/>
      <c r="D1951" s="19"/>
    </row>
    <row r="1952" spans="2:4" x14ac:dyDescent="0.2">
      <c r="B1952" s="19"/>
      <c r="C1952" s="19"/>
      <c r="D1952" s="19"/>
    </row>
    <row r="1953" spans="2:4" x14ac:dyDescent="0.2">
      <c r="B1953" s="19"/>
      <c r="C1953" s="19"/>
      <c r="D1953" s="19"/>
    </row>
    <row r="1954" spans="2:4" x14ac:dyDescent="0.2">
      <c r="B1954" s="19"/>
      <c r="C1954" s="19"/>
      <c r="D1954" s="19"/>
    </row>
    <row r="1955" spans="2:4" x14ac:dyDescent="0.2">
      <c r="B1955" s="19"/>
      <c r="C1955" s="19"/>
      <c r="D1955" s="19"/>
    </row>
    <row r="1956" spans="2:4" x14ac:dyDescent="0.2">
      <c r="B1956" s="19"/>
      <c r="C1956" s="19"/>
      <c r="D1956" s="19"/>
    </row>
    <row r="1957" spans="2:4" x14ac:dyDescent="0.2">
      <c r="B1957" s="19"/>
      <c r="C1957" s="19"/>
      <c r="D1957" s="19"/>
    </row>
    <row r="1958" spans="2:4" x14ac:dyDescent="0.2">
      <c r="B1958" s="19"/>
      <c r="C1958" s="19"/>
      <c r="D1958" s="19"/>
    </row>
    <row r="1959" spans="2:4" x14ac:dyDescent="0.2">
      <c r="B1959" s="19"/>
      <c r="C1959" s="19"/>
      <c r="D1959" s="19"/>
    </row>
    <row r="1960" spans="2:4" x14ac:dyDescent="0.2">
      <c r="B1960" s="19"/>
      <c r="C1960" s="19"/>
      <c r="D1960" s="19"/>
    </row>
    <row r="1961" spans="2:4" x14ac:dyDescent="0.2">
      <c r="B1961" s="19"/>
      <c r="C1961" s="19"/>
      <c r="D1961" s="19"/>
    </row>
    <row r="1962" spans="2:4" x14ac:dyDescent="0.2">
      <c r="B1962" s="19"/>
      <c r="C1962" s="19"/>
      <c r="D1962" s="19"/>
    </row>
    <row r="1963" spans="2:4" x14ac:dyDescent="0.2">
      <c r="B1963" s="19"/>
      <c r="C1963" s="19"/>
      <c r="D1963" s="19"/>
    </row>
    <row r="1964" spans="2:4" x14ac:dyDescent="0.2">
      <c r="B1964" s="19"/>
      <c r="C1964" s="19"/>
      <c r="D1964" s="19"/>
    </row>
    <row r="1965" spans="2:4" x14ac:dyDescent="0.2">
      <c r="B1965" s="19"/>
      <c r="C1965" s="19"/>
      <c r="D1965" s="19"/>
    </row>
    <row r="1966" spans="2:4" x14ac:dyDescent="0.2">
      <c r="B1966" s="19"/>
      <c r="C1966" s="19"/>
      <c r="D1966" s="19"/>
    </row>
    <row r="1967" spans="2:4" x14ac:dyDescent="0.2">
      <c r="B1967" s="19"/>
      <c r="C1967" s="19"/>
      <c r="D1967" s="19"/>
    </row>
    <row r="1968" spans="2:4" x14ac:dyDescent="0.2">
      <c r="B1968" s="19"/>
      <c r="C1968" s="19"/>
      <c r="D1968" s="19"/>
    </row>
    <row r="1969" spans="2:4" x14ac:dyDescent="0.2">
      <c r="B1969" s="19"/>
      <c r="C1969" s="19"/>
      <c r="D1969" s="19"/>
    </row>
    <row r="1970" spans="2:4" x14ac:dyDescent="0.2">
      <c r="B1970" s="19"/>
      <c r="C1970" s="19"/>
      <c r="D1970" s="19"/>
    </row>
    <row r="1971" spans="2:4" x14ac:dyDescent="0.2">
      <c r="B1971" s="19"/>
      <c r="C1971" s="19"/>
      <c r="D1971" s="19"/>
    </row>
    <row r="1972" spans="2:4" x14ac:dyDescent="0.2">
      <c r="B1972" s="19"/>
      <c r="C1972" s="19"/>
      <c r="D1972" s="19"/>
    </row>
    <row r="1973" spans="2:4" x14ac:dyDescent="0.2">
      <c r="B1973" s="19"/>
      <c r="C1973" s="19"/>
      <c r="D1973" s="19"/>
    </row>
    <row r="1974" spans="2:4" x14ac:dyDescent="0.2">
      <c r="B1974" s="19"/>
      <c r="C1974" s="19"/>
      <c r="D1974" s="19"/>
    </row>
    <row r="1975" spans="2:4" x14ac:dyDescent="0.2">
      <c r="B1975" s="19"/>
      <c r="C1975" s="19"/>
      <c r="D1975" s="19"/>
    </row>
    <row r="1976" spans="2:4" x14ac:dyDescent="0.2">
      <c r="B1976" s="19"/>
      <c r="C1976" s="19"/>
      <c r="D1976" s="19"/>
    </row>
    <row r="1977" spans="2:4" x14ac:dyDescent="0.2">
      <c r="B1977" s="19"/>
      <c r="C1977" s="19"/>
      <c r="D1977" s="19"/>
    </row>
    <row r="1978" spans="2:4" x14ac:dyDescent="0.2">
      <c r="B1978" s="19"/>
      <c r="C1978" s="19"/>
      <c r="D1978" s="19"/>
    </row>
    <row r="1979" spans="2:4" x14ac:dyDescent="0.2">
      <c r="B1979" s="19"/>
      <c r="C1979" s="19"/>
      <c r="D1979" s="19"/>
    </row>
    <row r="1980" spans="2:4" x14ac:dyDescent="0.2">
      <c r="B1980" s="19"/>
      <c r="C1980" s="19"/>
      <c r="D1980" s="19"/>
    </row>
    <row r="1981" spans="2:4" x14ac:dyDescent="0.2">
      <c r="B1981" s="19"/>
      <c r="C1981" s="19"/>
      <c r="D1981" s="19"/>
    </row>
    <row r="1982" spans="2:4" x14ac:dyDescent="0.2">
      <c r="B1982" s="19"/>
      <c r="C1982" s="19"/>
      <c r="D1982" s="19"/>
    </row>
    <row r="1983" spans="2:4" x14ac:dyDescent="0.2">
      <c r="B1983" s="19"/>
      <c r="C1983" s="19"/>
      <c r="D1983" s="19"/>
    </row>
    <row r="1984" spans="2:4" x14ac:dyDescent="0.2">
      <c r="B1984" s="19"/>
      <c r="C1984" s="19"/>
      <c r="D1984" s="19"/>
    </row>
    <row r="1985" spans="2:4" x14ac:dyDescent="0.2">
      <c r="B1985" s="19"/>
      <c r="C1985" s="19"/>
      <c r="D1985" s="19"/>
    </row>
    <row r="1986" spans="2:4" x14ac:dyDescent="0.2">
      <c r="B1986" s="19"/>
      <c r="C1986" s="19"/>
      <c r="D1986" s="19"/>
    </row>
    <row r="1987" spans="2:4" x14ac:dyDescent="0.2">
      <c r="B1987" s="19"/>
      <c r="C1987" s="19"/>
      <c r="D1987" s="19"/>
    </row>
    <row r="1988" spans="2:4" x14ac:dyDescent="0.2">
      <c r="B1988" s="19"/>
      <c r="C1988" s="19"/>
      <c r="D1988" s="19"/>
    </row>
    <row r="1989" spans="2:4" x14ac:dyDescent="0.2">
      <c r="B1989" s="19"/>
      <c r="C1989" s="19"/>
      <c r="D1989" s="19"/>
    </row>
    <row r="1990" spans="2:4" x14ac:dyDescent="0.2">
      <c r="B1990" s="19"/>
      <c r="C1990" s="19"/>
      <c r="D1990" s="19"/>
    </row>
    <row r="1991" spans="2:4" x14ac:dyDescent="0.2">
      <c r="B1991" s="19"/>
      <c r="C1991" s="19"/>
      <c r="D1991" s="19"/>
    </row>
    <row r="1992" spans="2:4" x14ac:dyDescent="0.2">
      <c r="B1992" s="19"/>
      <c r="C1992" s="19"/>
      <c r="D1992" s="19"/>
    </row>
    <row r="1993" spans="2:4" x14ac:dyDescent="0.2">
      <c r="B1993" s="19"/>
      <c r="C1993" s="19"/>
      <c r="D1993" s="19"/>
    </row>
    <row r="1994" spans="2:4" x14ac:dyDescent="0.2">
      <c r="B1994" s="19"/>
      <c r="C1994" s="19"/>
      <c r="D1994" s="19"/>
    </row>
    <row r="1995" spans="2:4" x14ac:dyDescent="0.2">
      <c r="B1995" s="19"/>
      <c r="C1995" s="19"/>
      <c r="D1995" s="19"/>
    </row>
    <row r="1996" spans="2:4" x14ac:dyDescent="0.2">
      <c r="B1996" s="19"/>
      <c r="C1996" s="19"/>
      <c r="D1996" s="19"/>
    </row>
    <row r="1997" spans="2:4" x14ac:dyDescent="0.2">
      <c r="B1997" s="19"/>
      <c r="C1997" s="19"/>
      <c r="D1997" s="19"/>
    </row>
    <row r="1998" spans="2:4" x14ac:dyDescent="0.2">
      <c r="B1998" s="19"/>
      <c r="C1998" s="19"/>
      <c r="D1998" s="19"/>
    </row>
    <row r="1999" spans="2:4" x14ac:dyDescent="0.2">
      <c r="B1999" s="19"/>
      <c r="C1999" s="19"/>
      <c r="D1999" s="19"/>
    </row>
    <row r="2000" spans="2:4" x14ac:dyDescent="0.2">
      <c r="B2000" s="19"/>
      <c r="C2000" s="19"/>
      <c r="D2000" s="19"/>
    </row>
    <row r="2001" spans="2:4" x14ac:dyDescent="0.2">
      <c r="B2001" s="19"/>
      <c r="C2001" s="19"/>
      <c r="D2001" s="19"/>
    </row>
    <row r="2002" spans="2:4" x14ac:dyDescent="0.2">
      <c r="B2002" s="19"/>
      <c r="C2002" s="19"/>
      <c r="D2002" s="19"/>
    </row>
    <row r="2003" spans="2:4" x14ac:dyDescent="0.2">
      <c r="B2003" s="19"/>
      <c r="C2003" s="19"/>
      <c r="D2003" s="19"/>
    </row>
    <row r="2004" spans="2:4" x14ac:dyDescent="0.2">
      <c r="B2004" s="19"/>
      <c r="C2004" s="19"/>
      <c r="D2004" s="19"/>
    </row>
    <row r="2005" spans="2:4" x14ac:dyDescent="0.2">
      <c r="B2005" s="19"/>
      <c r="C2005" s="19"/>
      <c r="D2005" s="19"/>
    </row>
    <row r="2006" spans="2:4" x14ac:dyDescent="0.2">
      <c r="B2006" s="19"/>
      <c r="C2006" s="19"/>
      <c r="D2006" s="19"/>
    </row>
    <row r="2007" spans="2:4" x14ac:dyDescent="0.2">
      <c r="B2007" s="19"/>
      <c r="C2007" s="19"/>
      <c r="D2007" s="19"/>
    </row>
    <row r="2008" spans="2:4" x14ac:dyDescent="0.2">
      <c r="B2008" s="19"/>
      <c r="C2008" s="19"/>
      <c r="D2008" s="19"/>
    </row>
    <row r="2009" spans="2:4" x14ac:dyDescent="0.2">
      <c r="B2009" s="19"/>
      <c r="C2009" s="19"/>
      <c r="D2009" s="19"/>
    </row>
    <row r="2010" spans="2:4" x14ac:dyDescent="0.2">
      <c r="B2010" s="19"/>
      <c r="C2010" s="19"/>
      <c r="D2010" s="19"/>
    </row>
    <row r="2011" spans="2:4" x14ac:dyDescent="0.2">
      <c r="B2011" s="19"/>
      <c r="C2011" s="19"/>
      <c r="D2011" s="19"/>
    </row>
    <row r="2012" spans="2:4" x14ac:dyDescent="0.2">
      <c r="B2012" s="19"/>
      <c r="C2012" s="19"/>
      <c r="D2012" s="19"/>
    </row>
    <row r="2013" spans="2:4" x14ac:dyDescent="0.2">
      <c r="B2013" s="19"/>
      <c r="C2013" s="19"/>
      <c r="D2013" s="19"/>
    </row>
    <row r="2014" spans="2:4" x14ac:dyDescent="0.2">
      <c r="B2014" s="19"/>
      <c r="C2014" s="19"/>
      <c r="D2014" s="19"/>
    </row>
    <row r="2015" spans="2:4" x14ac:dyDescent="0.2">
      <c r="B2015" s="19"/>
      <c r="C2015" s="19"/>
      <c r="D2015" s="19"/>
    </row>
    <row r="2016" spans="2:4" x14ac:dyDescent="0.2">
      <c r="B2016" s="19"/>
      <c r="C2016" s="19"/>
      <c r="D2016" s="19"/>
    </row>
    <row r="2017" spans="2:4" x14ac:dyDescent="0.2">
      <c r="B2017" s="19"/>
      <c r="C2017" s="19"/>
      <c r="D2017" s="19"/>
    </row>
    <row r="2018" spans="2:4" x14ac:dyDescent="0.2">
      <c r="B2018" s="19"/>
      <c r="C2018" s="19"/>
      <c r="D2018" s="19"/>
    </row>
    <row r="2019" spans="2:4" x14ac:dyDescent="0.2">
      <c r="B2019" s="19"/>
      <c r="C2019" s="19"/>
      <c r="D2019" s="19"/>
    </row>
    <row r="2020" spans="2:4" x14ac:dyDescent="0.2">
      <c r="B2020" s="19"/>
      <c r="C2020" s="19"/>
      <c r="D2020" s="19"/>
    </row>
    <row r="2021" spans="2:4" x14ac:dyDescent="0.2">
      <c r="B2021" s="19"/>
      <c r="C2021" s="19"/>
      <c r="D2021" s="19"/>
    </row>
    <row r="2022" spans="2:4" x14ac:dyDescent="0.2">
      <c r="B2022" s="19"/>
      <c r="C2022" s="19"/>
      <c r="D2022" s="19"/>
    </row>
    <row r="2023" spans="2:4" x14ac:dyDescent="0.2">
      <c r="B2023" s="19"/>
      <c r="C2023" s="19"/>
      <c r="D2023" s="19"/>
    </row>
    <row r="2024" spans="2:4" x14ac:dyDescent="0.2">
      <c r="B2024" s="19"/>
      <c r="C2024" s="19"/>
      <c r="D2024" s="19"/>
    </row>
    <row r="2025" spans="2:4" x14ac:dyDescent="0.2">
      <c r="B2025" s="19"/>
      <c r="C2025" s="19"/>
      <c r="D2025" s="19"/>
    </row>
    <row r="2026" spans="2:4" x14ac:dyDescent="0.2">
      <c r="B2026" s="19"/>
      <c r="C2026" s="19"/>
      <c r="D2026" s="19"/>
    </row>
    <row r="2027" spans="2:4" x14ac:dyDescent="0.2">
      <c r="B2027" s="19"/>
      <c r="C2027" s="19"/>
      <c r="D2027" s="19"/>
    </row>
    <row r="2028" spans="2:4" x14ac:dyDescent="0.2">
      <c r="B2028" s="19"/>
      <c r="C2028" s="19"/>
      <c r="D2028" s="19"/>
    </row>
    <row r="2029" spans="2:4" x14ac:dyDescent="0.2">
      <c r="B2029" s="19"/>
      <c r="C2029" s="19"/>
      <c r="D2029" s="19"/>
    </row>
    <row r="2030" spans="2:4" x14ac:dyDescent="0.2">
      <c r="B2030" s="19"/>
      <c r="C2030" s="19"/>
      <c r="D2030" s="19"/>
    </row>
    <row r="2031" spans="2:4" x14ac:dyDescent="0.2">
      <c r="B2031" s="19"/>
      <c r="C2031" s="19"/>
      <c r="D2031" s="19"/>
    </row>
    <row r="2032" spans="2:4" x14ac:dyDescent="0.2">
      <c r="B2032" s="19"/>
      <c r="C2032" s="19"/>
      <c r="D2032" s="19"/>
    </row>
    <row r="2033" spans="2:4" x14ac:dyDescent="0.2">
      <c r="B2033" s="19"/>
      <c r="C2033" s="19"/>
      <c r="D2033" s="19"/>
    </row>
    <row r="2034" spans="2:4" x14ac:dyDescent="0.2">
      <c r="B2034" s="19"/>
      <c r="C2034" s="19"/>
      <c r="D2034" s="19"/>
    </row>
    <row r="2035" spans="2:4" x14ac:dyDescent="0.2">
      <c r="B2035" s="19"/>
      <c r="C2035" s="19"/>
      <c r="D2035" s="19"/>
    </row>
    <row r="2036" spans="2:4" x14ac:dyDescent="0.2">
      <c r="B2036" s="19"/>
      <c r="C2036" s="19"/>
      <c r="D2036" s="19"/>
    </row>
    <row r="2037" spans="2:4" x14ac:dyDescent="0.2">
      <c r="B2037" s="19"/>
      <c r="C2037" s="19"/>
      <c r="D2037" s="19"/>
    </row>
    <row r="2038" spans="2:4" x14ac:dyDescent="0.2">
      <c r="B2038" s="19"/>
      <c r="C2038" s="19"/>
      <c r="D2038" s="19"/>
    </row>
    <row r="2039" spans="2:4" x14ac:dyDescent="0.2">
      <c r="B2039" s="19"/>
      <c r="C2039" s="19"/>
      <c r="D2039" s="19"/>
    </row>
    <row r="2040" spans="2:4" x14ac:dyDescent="0.2">
      <c r="B2040" s="19"/>
      <c r="C2040" s="19"/>
      <c r="D2040" s="19"/>
    </row>
    <row r="2041" spans="2:4" x14ac:dyDescent="0.2">
      <c r="B2041" s="19"/>
      <c r="C2041" s="19"/>
      <c r="D2041" s="19"/>
    </row>
    <row r="2042" spans="2:4" x14ac:dyDescent="0.2">
      <c r="B2042" s="19"/>
      <c r="C2042" s="19"/>
      <c r="D2042" s="19"/>
    </row>
    <row r="2043" spans="2:4" x14ac:dyDescent="0.2">
      <c r="B2043" s="19"/>
      <c r="C2043" s="19"/>
      <c r="D2043" s="19"/>
    </row>
    <row r="2044" spans="2:4" x14ac:dyDescent="0.2">
      <c r="B2044" s="19"/>
      <c r="C2044" s="19"/>
      <c r="D2044" s="19"/>
    </row>
    <row r="2045" spans="2:4" x14ac:dyDescent="0.2">
      <c r="B2045" s="19"/>
      <c r="C2045" s="19"/>
      <c r="D2045" s="19"/>
    </row>
    <row r="2046" spans="2:4" x14ac:dyDescent="0.2">
      <c r="B2046" s="19"/>
      <c r="C2046" s="19"/>
      <c r="D2046" s="19"/>
    </row>
    <row r="2047" spans="2:4" x14ac:dyDescent="0.2">
      <c r="B2047" s="19"/>
      <c r="C2047" s="19"/>
      <c r="D2047" s="19"/>
    </row>
    <row r="2048" spans="2:4" x14ac:dyDescent="0.2">
      <c r="B2048" s="19"/>
      <c r="C2048" s="19"/>
      <c r="D2048" s="19"/>
    </row>
    <row r="2049" spans="2:4" x14ac:dyDescent="0.2">
      <c r="B2049" s="19"/>
      <c r="C2049" s="19"/>
      <c r="D2049" s="19"/>
    </row>
    <row r="2050" spans="2:4" x14ac:dyDescent="0.2">
      <c r="B2050" s="19"/>
      <c r="C2050" s="19"/>
      <c r="D2050" s="19"/>
    </row>
    <row r="2051" spans="2:4" x14ac:dyDescent="0.2">
      <c r="B2051" s="19"/>
      <c r="C2051" s="19"/>
      <c r="D2051" s="19"/>
    </row>
    <row r="2052" spans="2:4" x14ac:dyDescent="0.2">
      <c r="B2052" s="19"/>
      <c r="C2052" s="19"/>
      <c r="D2052" s="19"/>
    </row>
    <row r="2053" spans="2:4" x14ac:dyDescent="0.2">
      <c r="B2053" s="19"/>
      <c r="C2053" s="19"/>
      <c r="D2053" s="19"/>
    </row>
    <row r="2054" spans="2:4" x14ac:dyDescent="0.2">
      <c r="B2054" s="19"/>
      <c r="C2054" s="19"/>
      <c r="D2054" s="19"/>
    </row>
    <row r="2055" spans="2:4" x14ac:dyDescent="0.2">
      <c r="B2055" s="19"/>
      <c r="C2055" s="19"/>
      <c r="D2055" s="19"/>
    </row>
    <row r="2056" spans="2:4" x14ac:dyDescent="0.2">
      <c r="B2056" s="19"/>
      <c r="C2056" s="19"/>
      <c r="D2056" s="19"/>
    </row>
    <row r="2057" spans="2:4" x14ac:dyDescent="0.2">
      <c r="B2057" s="19"/>
      <c r="C2057" s="19"/>
      <c r="D2057" s="19"/>
    </row>
    <row r="2058" spans="2:4" x14ac:dyDescent="0.2">
      <c r="B2058" s="19"/>
      <c r="C2058" s="19"/>
      <c r="D2058" s="19"/>
    </row>
    <row r="2059" spans="2:4" x14ac:dyDescent="0.2">
      <c r="B2059" s="19"/>
      <c r="C2059" s="19"/>
      <c r="D2059" s="19"/>
    </row>
    <row r="2060" spans="2:4" x14ac:dyDescent="0.2">
      <c r="B2060" s="19"/>
      <c r="C2060" s="19"/>
      <c r="D2060" s="19"/>
    </row>
    <row r="2061" spans="2:4" x14ac:dyDescent="0.2">
      <c r="B2061" s="19"/>
      <c r="C2061" s="19"/>
      <c r="D2061" s="19"/>
    </row>
    <row r="2062" spans="2:4" x14ac:dyDescent="0.2">
      <c r="B2062" s="19"/>
      <c r="C2062" s="19"/>
      <c r="D2062" s="19"/>
    </row>
    <row r="2063" spans="2:4" x14ac:dyDescent="0.2">
      <c r="B2063" s="19"/>
      <c r="C2063" s="19"/>
      <c r="D2063" s="19"/>
    </row>
    <row r="2064" spans="2:4" x14ac:dyDescent="0.2">
      <c r="B2064" s="19"/>
      <c r="C2064" s="19"/>
      <c r="D2064" s="19"/>
    </row>
    <row r="2065" spans="2:4" x14ac:dyDescent="0.2">
      <c r="B2065" s="19"/>
      <c r="C2065" s="19"/>
      <c r="D2065" s="19"/>
    </row>
    <row r="2066" spans="2:4" x14ac:dyDescent="0.2">
      <c r="B2066" s="19"/>
      <c r="C2066" s="19"/>
      <c r="D2066" s="19"/>
    </row>
    <row r="2067" spans="2:4" x14ac:dyDescent="0.2">
      <c r="B2067" s="19"/>
      <c r="C2067" s="19"/>
      <c r="D2067" s="19"/>
    </row>
    <row r="2068" spans="2:4" x14ac:dyDescent="0.2">
      <c r="B2068" s="19"/>
      <c r="C2068" s="19"/>
      <c r="D2068" s="19"/>
    </row>
    <row r="2069" spans="2:4" x14ac:dyDescent="0.2">
      <c r="B2069" s="19"/>
      <c r="C2069" s="19"/>
      <c r="D2069" s="19"/>
    </row>
    <row r="2070" spans="2:4" x14ac:dyDescent="0.2">
      <c r="B2070" s="19"/>
      <c r="C2070" s="19"/>
      <c r="D2070" s="19"/>
    </row>
    <row r="2071" spans="2:4" x14ac:dyDescent="0.2">
      <c r="B2071" s="19"/>
      <c r="C2071" s="19"/>
      <c r="D2071" s="19"/>
    </row>
    <row r="2072" spans="2:4" x14ac:dyDescent="0.2">
      <c r="B2072" s="19"/>
      <c r="C2072" s="19"/>
      <c r="D2072" s="19"/>
    </row>
    <row r="2073" spans="2:4" x14ac:dyDescent="0.2">
      <c r="B2073" s="19"/>
      <c r="C2073" s="19"/>
      <c r="D2073" s="19"/>
    </row>
    <row r="2074" spans="2:4" x14ac:dyDescent="0.2">
      <c r="B2074" s="19"/>
      <c r="C2074" s="19"/>
      <c r="D2074" s="19"/>
    </row>
    <row r="2075" spans="2:4" x14ac:dyDescent="0.2">
      <c r="B2075" s="19"/>
      <c r="C2075" s="19"/>
      <c r="D2075" s="19"/>
    </row>
    <row r="2076" spans="2:4" x14ac:dyDescent="0.2">
      <c r="B2076" s="19"/>
      <c r="C2076" s="19"/>
      <c r="D2076" s="19"/>
    </row>
    <row r="2077" spans="2:4" x14ac:dyDescent="0.2">
      <c r="B2077" s="19"/>
      <c r="C2077" s="19"/>
      <c r="D2077" s="19"/>
    </row>
    <row r="2078" spans="2:4" x14ac:dyDescent="0.2">
      <c r="B2078" s="19"/>
      <c r="C2078" s="19"/>
      <c r="D2078" s="19"/>
    </row>
    <row r="2079" spans="2:4" x14ac:dyDescent="0.2">
      <c r="B2079" s="19"/>
      <c r="C2079" s="19"/>
      <c r="D2079" s="19"/>
    </row>
    <row r="2080" spans="2:4" x14ac:dyDescent="0.2">
      <c r="B2080" s="19"/>
      <c r="C2080" s="19"/>
      <c r="D2080" s="19"/>
    </row>
    <row r="2081" spans="2:4" x14ac:dyDescent="0.2">
      <c r="B2081" s="19"/>
      <c r="C2081" s="19"/>
      <c r="D2081" s="19"/>
    </row>
    <row r="2082" spans="2:4" x14ac:dyDescent="0.2">
      <c r="B2082" s="19"/>
      <c r="C2082" s="19"/>
      <c r="D2082" s="19"/>
    </row>
    <row r="2083" spans="2:4" x14ac:dyDescent="0.2">
      <c r="B2083" s="19"/>
      <c r="C2083" s="19"/>
      <c r="D2083" s="19"/>
    </row>
    <row r="2084" spans="2:4" x14ac:dyDescent="0.2">
      <c r="B2084" s="19"/>
      <c r="C2084" s="19"/>
      <c r="D2084" s="19"/>
    </row>
    <row r="2085" spans="2:4" x14ac:dyDescent="0.2">
      <c r="B2085" s="19"/>
      <c r="C2085" s="19"/>
      <c r="D2085" s="19"/>
    </row>
    <row r="2086" spans="2:4" x14ac:dyDescent="0.2">
      <c r="B2086" s="19"/>
      <c r="C2086" s="19"/>
      <c r="D2086" s="19"/>
    </row>
    <row r="2087" spans="2:4" x14ac:dyDescent="0.2">
      <c r="B2087" s="19"/>
      <c r="C2087" s="19"/>
      <c r="D2087" s="19"/>
    </row>
    <row r="2088" spans="2:4" x14ac:dyDescent="0.2">
      <c r="B2088" s="19"/>
      <c r="C2088" s="19"/>
      <c r="D2088" s="19"/>
    </row>
    <row r="2089" spans="2:4" x14ac:dyDescent="0.2">
      <c r="B2089" s="19"/>
      <c r="C2089" s="19"/>
      <c r="D2089" s="19"/>
    </row>
    <row r="2090" spans="2:4" x14ac:dyDescent="0.2">
      <c r="B2090" s="19"/>
      <c r="C2090" s="19"/>
      <c r="D2090" s="19"/>
    </row>
    <row r="2091" spans="2:4" x14ac:dyDescent="0.2">
      <c r="B2091" s="19"/>
      <c r="C2091" s="19"/>
      <c r="D2091" s="19"/>
    </row>
    <row r="2092" spans="2:4" x14ac:dyDescent="0.2">
      <c r="B2092" s="19"/>
      <c r="C2092" s="19"/>
      <c r="D2092" s="19"/>
    </row>
    <row r="2093" spans="2:4" x14ac:dyDescent="0.2">
      <c r="B2093" s="19"/>
      <c r="C2093" s="19"/>
      <c r="D2093" s="19"/>
    </row>
    <row r="2094" spans="2:4" x14ac:dyDescent="0.2">
      <c r="B2094" s="19"/>
      <c r="C2094" s="19"/>
      <c r="D2094" s="19"/>
    </row>
    <row r="2095" spans="2:4" x14ac:dyDescent="0.2">
      <c r="B2095" s="19"/>
      <c r="C2095" s="19"/>
      <c r="D2095" s="19"/>
    </row>
    <row r="2096" spans="2:4" x14ac:dyDescent="0.2">
      <c r="B2096" s="19"/>
      <c r="C2096" s="19"/>
      <c r="D2096" s="19"/>
    </row>
    <row r="2097" spans="2:4" x14ac:dyDescent="0.2">
      <c r="B2097" s="19"/>
      <c r="C2097" s="19"/>
      <c r="D2097" s="19"/>
    </row>
    <row r="2098" spans="2:4" x14ac:dyDescent="0.2">
      <c r="B2098" s="19"/>
      <c r="C2098" s="19"/>
      <c r="D2098" s="19"/>
    </row>
    <row r="2099" spans="2:4" x14ac:dyDescent="0.2">
      <c r="B2099" s="19"/>
      <c r="C2099" s="19"/>
      <c r="D2099" s="19"/>
    </row>
    <row r="2100" spans="2:4" x14ac:dyDescent="0.2">
      <c r="B2100" s="19"/>
      <c r="C2100" s="19"/>
      <c r="D2100" s="19"/>
    </row>
    <row r="2101" spans="2:4" x14ac:dyDescent="0.2">
      <c r="B2101" s="19"/>
      <c r="C2101" s="19"/>
      <c r="D2101" s="19"/>
    </row>
    <row r="2102" spans="2:4" x14ac:dyDescent="0.2">
      <c r="B2102" s="19"/>
      <c r="C2102" s="19"/>
      <c r="D2102" s="19"/>
    </row>
    <row r="2103" spans="2:4" x14ac:dyDescent="0.2">
      <c r="B2103" s="19"/>
      <c r="C2103" s="19"/>
      <c r="D2103" s="19"/>
    </row>
    <row r="2104" spans="2:4" x14ac:dyDescent="0.2">
      <c r="B2104" s="19"/>
      <c r="C2104" s="19"/>
      <c r="D2104" s="19"/>
    </row>
    <row r="2105" spans="2:4" x14ac:dyDescent="0.2">
      <c r="B2105" s="19"/>
      <c r="C2105" s="19"/>
      <c r="D2105" s="19"/>
    </row>
    <row r="2106" spans="2:4" x14ac:dyDescent="0.2">
      <c r="B2106" s="19"/>
      <c r="C2106" s="19"/>
      <c r="D2106" s="19"/>
    </row>
    <row r="2107" spans="2:4" x14ac:dyDescent="0.2">
      <c r="B2107" s="19"/>
      <c r="C2107" s="19"/>
      <c r="D2107" s="19"/>
    </row>
    <row r="2108" spans="2:4" x14ac:dyDescent="0.2">
      <c r="B2108" s="19"/>
      <c r="C2108" s="19"/>
      <c r="D2108" s="19"/>
    </row>
    <row r="2109" spans="2:4" x14ac:dyDescent="0.2">
      <c r="B2109" s="19"/>
      <c r="C2109" s="19"/>
      <c r="D2109" s="19"/>
    </row>
    <row r="2110" spans="2:4" x14ac:dyDescent="0.2">
      <c r="B2110" s="19"/>
      <c r="C2110" s="19"/>
      <c r="D2110" s="19"/>
    </row>
    <row r="2111" spans="2:4" x14ac:dyDescent="0.2">
      <c r="B2111" s="19"/>
      <c r="C2111" s="19"/>
      <c r="D2111" s="19"/>
    </row>
    <row r="2112" spans="2:4" x14ac:dyDescent="0.2">
      <c r="B2112" s="19"/>
      <c r="C2112" s="19"/>
      <c r="D2112" s="19"/>
    </row>
    <row r="2113" spans="2:4" x14ac:dyDescent="0.2">
      <c r="B2113" s="19"/>
      <c r="C2113" s="19"/>
      <c r="D2113" s="19"/>
    </row>
    <row r="2114" spans="2:4" x14ac:dyDescent="0.2">
      <c r="B2114" s="19"/>
      <c r="C2114" s="19"/>
      <c r="D2114" s="19"/>
    </row>
    <row r="2115" spans="2:4" x14ac:dyDescent="0.2">
      <c r="B2115" s="19"/>
      <c r="C2115" s="19"/>
      <c r="D2115" s="19"/>
    </row>
    <row r="2116" spans="2:4" x14ac:dyDescent="0.2">
      <c r="B2116" s="19"/>
      <c r="C2116" s="19"/>
      <c r="D2116" s="19"/>
    </row>
    <row r="2117" spans="2:4" x14ac:dyDescent="0.2">
      <c r="B2117" s="19"/>
      <c r="C2117" s="19"/>
      <c r="D2117" s="19"/>
    </row>
    <row r="2118" spans="2:4" x14ac:dyDescent="0.2">
      <c r="B2118" s="19"/>
      <c r="C2118" s="19"/>
      <c r="D2118" s="19"/>
    </row>
    <row r="2119" spans="2:4" x14ac:dyDescent="0.2">
      <c r="B2119" s="19"/>
      <c r="C2119" s="19"/>
      <c r="D2119" s="19"/>
    </row>
    <row r="2120" spans="2:4" x14ac:dyDescent="0.2">
      <c r="B2120" s="19"/>
      <c r="C2120" s="19"/>
      <c r="D2120" s="19"/>
    </row>
    <row r="2121" spans="2:4" x14ac:dyDescent="0.2">
      <c r="B2121" s="19"/>
      <c r="C2121" s="19"/>
      <c r="D2121" s="19"/>
    </row>
    <row r="2122" spans="2:4" x14ac:dyDescent="0.2">
      <c r="B2122" s="19"/>
      <c r="C2122" s="19"/>
      <c r="D2122" s="19"/>
    </row>
    <row r="2123" spans="2:4" x14ac:dyDescent="0.2">
      <c r="B2123" s="19"/>
      <c r="C2123" s="19"/>
      <c r="D2123" s="19"/>
    </row>
    <row r="2124" spans="2:4" x14ac:dyDescent="0.2">
      <c r="B2124" s="19"/>
      <c r="C2124" s="19"/>
      <c r="D2124" s="19"/>
    </row>
    <row r="2125" spans="2:4" x14ac:dyDescent="0.2">
      <c r="B2125" s="19"/>
      <c r="C2125" s="19"/>
      <c r="D2125" s="19"/>
    </row>
    <row r="2126" spans="2:4" x14ac:dyDescent="0.2">
      <c r="B2126" s="19"/>
      <c r="C2126" s="19"/>
      <c r="D2126" s="19"/>
    </row>
    <row r="2127" spans="2:4" x14ac:dyDescent="0.2">
      <c r="B2127" s="19"/>
      <c r="C2127" s="19"/>
      <c r="D2127" s="19"/>
    </row>
    <row r="2128" spans="2:4" x14ac:dyDescent="0.2">
      <c r="B2128" s="19"/>
      <c r="C2128" s="19"/>
      <c r="D2128" s="19"/>
    </row>
    <row r="2129" spans="2:4" x14ac:dyDescent="0.2">
      <c r="B2129" s="19"/>
      <c r="C2129" s="19"/>
      <c r="D2129" s="19"/>
    </row>
    <row r="2130" spans="2:4" x14ac:dyDescent="0.2">
      <c r="B2130" s="19"/>
      <c r="C2130" s="19"/>
      <c r="D2130" s="19"/>
    </row>
    <row r="2131" spans="2:4" x14ac:dyDescent="0.2">
      <c r="B2131" s="19"/>
      <c r="C2131" s="19"/>
      <c r="D2131" s="19"/>
    </row>
    <row r="2132" spans="2:4" x14ac:dyDescent="0.2">
      <c r="B2132" s="19"/>
      <c r="C2132" s="19"/>
      <c r="D2132" s="19"/>
    </row>
    <row r="2133" spans="2:4" x14ac:dyDescent="0.2">
      <c r="B2133" s="19"/>
      <c r="C2133" s="19"/>
      <c r="D2133" s="19"/>
    </row>
    <row r="2134" spans="2:4" x14ac:dyDescent="0.2">
      <c r="B2134" s="19"/>
      <c r="C2134" s="19"/>
      <c r="D2134" s="19"/>
    </row>
    <row r="2135" spans="2:4" x14ac:dyDescent="0.2">
      <c r="B2135" s="19"/>
      <c r="C2135" s="19"/>
      <c r="D2135" s="19"/>
    </row>
    <row r="2136" spans="2:4" x14ac:dyDescent="0.2">
      <c r="B2136" s="19"/>
      <c r="C2136" s="19"/>
      <c r="D2136" s="19"/>
    </row>
    <row r="2137" spans="2:4" x14ac:dyDescent="0.2">
      <c r="B2137" s="19"/>
      <c r="C2137" s="19"/>
      <c r="D2137" s="19"/>
    </row>
    <row r="2138" spans="2:4" x14ac:dyDescent="0.2">
      <c r="B2138" s="19"/>
      <c r="C2138" s="19"/>
      <c r="D2138" s="19"/>
    </row>
    <row r="2139" spans="2:4" x14ac:dyDescent="0.2">
      <c r="B2139" s="19"/>
      <c r="C2139" s="19"/>
      <c r="D2139" s="19"/>
    </row>
    <row r="2140" spans="2:4" x14ac:dyDescent="0.2">
      <c r="B2140" s="19"/>
      <c r="C2140" s="19"/>
      <c r="D2140" s="19"/>
    </row>
    <row r="2141" spans="2:4" x14ac:dyDescent="0.2">
      <c r="B2141" s="19"/>
      <c r="C2141" s="19"/>
      <c r="D2141" s="19"/>
    </row>
    <row r="2142" spans="2:4" x14ac:dyDescent="0.2">
      <c r="B2142" s="19"/>
      <c r="C2142" s="19"/>
      <c r="D2142" s="19"/>
    </row>
    <row r="2143" spans="2:4" x14ac:dyDescent="0.2">
      <c r="B2143" s="19"/>
      <c r="C2143" s="19"/>
      <c r="D2143" s="19"/>
    </row>
    <row r="2144" spans="2:4" x14ac:dyDescent="0.2">
      <c r="B2144" s="19"/>
      <c r="C2144" s="19"/>
      <c r="D2144" s="19"/>
    </row>
    <row r="2145" spans="2:4" x14ac:dyDescent="0.2">
      <c r="B2145" s="19"/>
      <c r="C2145" s="19"/>
      <c r="D2145" s="19"/>
    </row>
    <row r="2146" spans="2:4" x14ac:dyDescent="0.2">
      <c r="B2146" s="19"/>
      <c r="C2146" s="19"/>
      <c r="D2146" s="19"/>
    </row>
    <row r="2147" spans="2:4" x14ac:dyDescent="0.2">
      <c r="B2147" s="19"/>
      <c r="C2147" s="19"/>
      <c r="D2147" s="19"/>
    </row>
    <row r="2148" spans="2:4" x14ac:dyDescent="0.2">
      <c r="B2148" s="19"/>
      <c r="C2148" s="19"/>
      <c r="D2148" s="19"/>
    </row>
    <row r="2149" spans="2:4" x14ac:dyDescent="0.2">
      <c r="B2149" s="19"/>
      <c r="C2149" s="19"/>
      <c r="D2149" s="19"/>
    </row>
    <row r="2150" spans="2:4" x14ac:dyDescent="0.2">
      <c r="B2150" s="19"/>
      <c r="C2150" s="19"/>
      <c r="D2150" s="19"/>
    </row>
    <row r="2151" spans="2:4" x14ac:dyDescent="0.2">
      <c r="B2151" s="19"/>
      <c r="C2151" s="19"/>
      <c r="D2151" s="19"/>
    </row>
    <row r="2152" spans="2:4" x14ac:dyDescent="0.2">
      <c r="B2152" s="19"/>
      <c r="C2152" s="19"/>
      <c r="D2152" s="19"/>
    </row>
    <row r="2153" spans="2:4" x14ac:dyDescent="0.2">
      <c r="B2153" s="19"/>
      <c r="C2153" s="19"/>
      <c r="D2153" s="19"/>
    </row>
    <row r="2154" spans="2:4" x14ac:dyDescent="0.2">
      <c r="B2154" s="19"/>
      <c r="C2154" s="19"/>
      <c r="D2154" s="19"/>
    </row>
    <row r="2155" spans="2:4" x14ac:dyDescent="0.2">
      <c r="B2155" s="19"/>
      <c r="C2155" s="19"/>
      <c r="D2155" s="19"/>
    </row>
    <row r="2156" spans="2:4" x14ac:dyDescent="0.2">
      <c r="B2156" s="19"/>
      <c r="C2156" s="19"/>
      <c r="D2156" s="19"/>
    </row>
    <row r="2157" spans="2:4" x14ac:dyDescent="0.2">
      <c r="B2157" s="19"/>
      <c r="C2157" s="19"/>
      <c r="D2157" s="19"/>
    </row>
    <row r="2158" spans="2:4" x14ac:dyDescent="0.2">
      <c r="B2158" s="19"/>
      <c r="C2158" s="19"/>
      <c r="D2158" s="19"/>
    </row>
    <row r="2159" spans="2:4" x14ac:dyDescent="0.2">
      <c r="B2159" s="19"/>
      <c r="C2159" s="19"/>
      <c r="D2159" s="19"/>
    </row>
    <row r="2160" spans="2:4" x14ac:dyDescent="0.2">
      <c r="B2160" s="19"/>
      <c r="C2160" s="19"/>
      <c r="D2160" s="19"/>
    </row>
    <row r="2161" spans="2:4" x14ac:dyDescent="0.2">
      <c r="B2161" s="19"/>
      <c r="C2161" s="19"/>
      <c r="D2161" s="19"/>
    </row>
    <row r="2162" spans="2:4" x14ac:dyDescent="0.2">
      <c r="B2162" s="19"/>
      <c r="C2162" s="19"/>
      <c r="D2162" s="19"/>
    </row>
    <row r="2163" spans="2:4" x14ac:dyDescent="0.2">
      <c r="B2163" s="19"/>
      <c r="C2163" s="19"/>
      <c r="D2163" s="19"/>
    </row>
    <row r="2164" spans="2:4" x14ac:dyDescent="0.2">
      <c r="B2164" s="19"/>
      <c r="C2164" s="19"/>
      <c r="D2164" s="19"/>
    </row>
    <row r="2165" spans="2:4" x14ac:dyDescent="0.2">
      <c r="B2165" s="19"/>
      <c r="C2165" s="19"/>
      <c r="D2165" s="19"/>
    </row>
    <row r="2166" spans="2:4" x14ac:dyDescent="0.2">
      <c r="B2166" s="19"/>
      <c r="C2166" s="19"/>
      <c r="D2166" s="19"/>
    </row>
    <row r="2167" spans="2:4" x14ac:dyDescent="0.2">
      <c r="B2167" s="19"/>
      <c r="C2167" s="19"/>
      <c r="D2167" s="19"/>
    </row>
    <row r="2168" spans="2:4" x14ac:dyDescent="0.2">
      <c r="B2168" s="19"/>
      <c r="C2168" s="19"/>
      <c r="D2168" s="19"/>
    </row>
    <row r="2169" spans="2:4" x14ac:dyDescent="0.2">
      <c r="B2169" s="19"/>
      <c r="C2169" s="19"/>
      <c r="D2169" s="19"/>
    </row>
    <row r="2170" spans="2:4" x14ac:dyDescent="0.2">
      <c r="B2170" s="19"/>
      <c r="C2170" s="19"/>
      <c r="D2170" s="19"/>
    </row>
    <row r="2171" spans="2:4" x14ac:dyDescent="0.2">
      <c r="B2171" s="19"/>
      <c r="C2171" s="19"/>
      <c r="D2171" s="19"/>
    </row>
    <row r="2172" spans="2:4" x14ac:dyDescent="0.2">
      <c r="B2172" s="19"/>
      <c r="C2172" s="19"/>
      <c r="D2172" s="19"/>
    </row>
    <row r="2173" spans="2:4" x14ac:dyDescent="0.2">
      <c r="B2173" s="19"/>
      <c r="C2173" s="19"/>
      <c r="D2173" s="19"/>
    </row>
    <row r="2174" spans="2:4" x14ac:dyDescent="0.2">
      <c r="B2174" s="19"/>
      <c r="C2174" s="19"/>
      <c r="D2174" s="19"/>
    </row>
    <row r="2175" spans="2:4" x14ac:dyDescent="0.2">
      <c r="B2175" s="19"/>
      <c r="C2175" s="19"/>
      <c r="D2175" s="19"/>
    </row>
    <row r="2176" spans="2:4" x14ac:dyDescent="0.2">
      <c r="B2176" s="19"/>
      <c r="C2176" s="19"/>
      <c r="D2176" s="19"/>
    </row>
    <row r="2177" spans="2:4" x14ac:dyDescent="0.2">
      <c r="B2177" s="19"/>
      <c r="C2177" s="19"/>
      <c r="D2177" s="19"/>
    </row>
    <row r="2178" spans="2:4" x14ac:dyDescent="0.2">
      <c r="B2178" s="19"/>
      <c r="C2178" s="19"/>
      <c r="D2178" s="19"/>
    </row>
    <row r="2179" spans="2:4" x14ac:dyDescent="0.2">
      <c r="B2179" s="19"/>
      <c r="C2179" s="19"/>
      <c r="D2179" s="19"/>
    </row>
    <row r="2180" spans="2:4" x14ac:dyDescent="0.2">
      <c r="B2180" s="19"/>
      <c r="C2180" s="19"/>
      <c r="D2180" s="19"/>
    </row>
    <row r="2181" spans="2:4" x14ac:dyDescent="0.2">
      <c r="B2181" s="19"/>
      <c r="C2181" s="19"/>
      <c r="D2181" s="19"/>
    </row>
    <row r="2182" spans="2:4" x14ac:dyDescent="0.2">
      <c r="B2182" s="19"/>
      <c r="C2182" s="19"/>
      <c r="D2182" s="19"/>
    </row>
    <row r="2183" spans="2:4" x14ac:dyDescent="0.2">
      <c r="B2183" s="19"/>
      <c r="C2183" s="19"/>
      <c r="D2183" s="19"/>
    </row>
    <row r="2184" spans="2:4" x14ac:dyDescent="0.2">
      <c r="B2184" s="19"/>
      <c r="C2184" s="19"/>
      <c r="D2184" s="19"/>
    </row>
    <row r="2185" spans="2:4" x14ac:dyDescent="0.2">
      <c r="B2185" s="19"/>
      <c r="C2185" s="19"/>
      <c r="D2185" s="19"/>
    </row>
    <row r="2186" spans="2:4" x14ac:dyDescent="0.2">
      <c r="B2186" s="19"/>
      <c r="C2186" s="19"/>
      <c r="D2186" s="19"/>
    </row>
    <row r="2187" spans="2:4" x14ac:dyDescent="0.2">
      <c r="B2187" s="19"/>
      <c r="C2187" s="19"/>
      <c r="D2187" s="19"/>
    </row>
    <row r="2188" spans="2:4" x14ac:dyDescent="0.2">
      <c r="B2188" s="19"/>
      <c r="C2188" s="19"/>
      <c r="D2188" s="19"/>
    </row>
    <row r="2189" spans="2:4" x14ac:dyDescent="0.2">
      <c r="B2189" s="19"/>
      <c r="C2189" s="19"/>
      <c r="D2189" s="19"/>
    </row>
    <row r="2190" spans="2:4" x14ac:dyDescent="0.2">
      <c r="B2190" s="19"/>
      <c r="C2190" s="19"/>
      <c r="D2190" s="19"/>
    </row>
    <row r="2191" spans="2:4" x14ac:dyDescent="0.2">
      <c r="B2191" s="19"/>
      <c r="C2191" s="19"/>
      <c r="D2191" s="19"/>
    </row>
    <row r="2192" spans="2:4" x14ac:dyDescent="0.2">
      <c r="B2192" s="19"/>
      <c r="C2192" s="19"/>
      <c r="D2192" s="19"/>
    </row>
    <row r="2193" spans="2:4" x14ac:dyDescent="0.2">
      <c r="B2193" s="19"/>
      <c r="C2193" s="19"/>
      <c r="D2193" s="19"/>
    </row>
    <row r="2194" spans="2:4" x14ac:dyDescent="0.2">
      <c r="B2194" s="19"/>
      <c r="C2194" s="19"/>
      <c r="D2194" s="19"/>
    </row>
    <row r="2195" spans="2:4" x14ac:dyDescent="0.2">
      <c r="B2195" s="19"/>
      <c r="C2195" s="19"/>
      <c r="D2195" s="19"/>
    </row>
    <row r="2196" spans="2:4" x14ac:dyDescent="0.2">
      <c r="B2196" s="19"/>
      <c r="C2196" s="19"/>
      <c r="D2196" s="19"/>
    </row>
    <row r="2197" spans="2:4" x14ac:dyDescent="0.2">
      <c r="B2197" s="19"/>
      <c r="C2197" s="19"/>
      <c r="D2197" s="19"/>
    </row>
    <row r="2198" spans="2:4" x14ac:dyDescent="0.2">
      <c r="B2198" s="19"/>
      <c r="C2198" s="19"/>
      <c r="D2198" s="19"/>
    </row>
    <row r="2199" spans="2:4" x14ac:dyDescent="0.2">
      <c r="B2199" s="19"/>
      <c r="C2199" s="19"/>
      <c r="D2199" s="19"/>
    </row>
    <row r="2200" spans="2:4" x14ac:dyDescent="0.2">
      <c r="B2200" s="19"/>
      <c r="C2200" s="19"/>
      <c r="D2200" s="19"/>
    </row>
    <row r="2201" spans="2:4" x14ac:dyDescent="0.2">
      <c r="B2201" s="19"/>
      <c r="C2201" s="19"/>
      <c r="D2201" s="19"/>
    </row>
    <row r="2202" spans="2:4" x14ac:dyDescent="0.2">
      <c r="B2202" s="19"/>
      <c r="C2202" s="19"/>
      <c r="D2202" s="19"/>
    </row>
    <row r="2203" spans="2:4" x14ac:dyDescent="0.2">
      <c r="B2203" s="19"/>
      <c r="C2203" s="19"/>
      <c r="D2203" s="19"/>
    </row>
    <row r="2204" spans="2:4" x14ac:dyDescent="0.2">
      <c r="B2204" s="19"/>
      <c r="C2204" s="19"/>
      <c r="D2204" s="19"/>
    </row>
    <row r="2205" spans="2:4" x14ac:dyDescent="0.2">
      <c r="B2205" s="19"/>
      <c r="C2205" s="19"/>
      <c r="D2205" s="19"/>
    </row>
    <row r="2206" spans="2:4" x14ac:dyDescent="0.2">
      <c r="B2206" s="19"/>
      <c r="C2206" s="19"/>
      <c r="D2206" s="19"/>
    </row>
    <row r="2207" spans="2:4" x14ac:dyDescent="0.2">
      <c r="B2207" s="19"/>
      <c r="C2207" s="19"/>
      <c r="D2207" s="19"/>
    </row>
    <row r="2208" spans="2:4" x14ac:dyDescent="0.2">
      <c r="B2208" s="19"/>
      <c r="C2208" s="19"/>
      <c r="D2208" s="19"/>
    </row>
    <row r="2209" spans="2:4" x14ac:dyDescent="0.2">
      <c r="B2209" s="19"/>
      <c r="C2209" s="19"/>
      <c r="D2209" s="19"/>
    </row>
    <row r="2210" spans="2:4" x14ac:dyDescent="0.2">
      <c r="B2210" s="19"/>
      <c r="C2210" s="19"/>
      <c r="D2210" s="19"/>
    </row>
    <row r="2211" spans="2:4" x14ac:dyDescent="0.2">
      <c r="B2211" s="19"/>
      <c r="C2211" s="19"/>
      <c r="D2211" s="19"/>
    </row>
    <row r="2212" spans="2:4" x14ac:dyDescent="0.2">
      <c r="B2212" s="19"/>
      <c r="C2212" s="19"/>
      <c r="D2212" s="19"/>
    </row>
    <row r="2213" spans="2:4" x14ac:dyDescent="0.2">
      <c r="B2213" s="19"/>
      <c r="C2213" s="19"/>
      <c r="D2213" s="19"/>
    </row>
    <row r="2214" spans="2:4" x14ac:dyDescent="0.2">
      <c r="B2214" s="19"/>
      <c r="C2214" s="19"/>
      <c r="D2214" s="19"/>
    </row>
    <row r="2215" spans="2:4" x14ac:dyDescent="0.2">
      <c r="B2215" s="19"/>
      <c r="C2215" s="19"/>
      <c r="D2215" s="19"/>
    </row>
    <row r="2216" spans="2:4" x14ac:dyDescent="0.2">
      <c r="B2216" s="19"/>
      <c r="C2216" s="19"/>
      <c r="D2216" s="19"/>
    </row>
    <row r="2217" spans="2:4" x14ac:dyDescent="0.2">
      <c r="B2217" s="19"/>
      <c r="C2217" s="19"/>
      <c r="D2217" s="19"/>
    </row>
    <row r="2218" spans="2:4" x14ac:dyDescent="0.2">
      <c r="B2218" s="19"/>
      <c r="C2218" s="19"/>
      <c r="D2218" s="19"/>
    </row>
    <row r="2219" spans="2:4" x14ac:dyDescent="0.2">
      <c r="B2219" s="19"/>
      <c r="C2219" s="19"/>
      <c r="D2219" s="19"/>
    </row>
    <row r="2220" spans="2:4" x14ac:dyDescent="0.2">
      <c r="B2220" s="19"/>
      <c r="C2220" s="19"/>
      <c r="D2220" s="19"/>
    </row>
    <row r="2221" spans="2:4" x14ac:dyDescent="0.2">
      <c r="B2221" s="19"/>
      <c r="C2221" s="19"/>
      <c r="D2221" s="19"/>
    </row>
    <row r="2222" spans="2:4" x14ac:dyDescent="0.2">
      <c r="B2222" s="19"/>
      <c r="C2222" s="19"/>
      <c r="D2222" s="19"/>
    </row>
    <row r="2223" spans="2:4" x14ac:dyDescent="0.2">
      <c r="B2223" s="19"/>
      <c r="C2223" s="19"/>
      <c r="D2223" s="19"/>
    </row>
    <row r="2224" spans="2:4" x14ac:dyDescent="0.2">
      <c r="B2224" s="19"/>
      <c r="C2224" s="19"/>
      <c r="D2224" s="19"/>
    </row>
    <row r="2225" spans="2:4" x14ac:dyDescent="0.2">
      <c r="B2225" s="19"/>
      <c r="C2225" s="19"/>
      <c r="D2225" s="19"/>
    </row>
    <row r="2226" spans="2:4" x14ac:dyDescent="0.2">
      <c r="B2226" s="19"/>
      <c r="C2226" s="19"/>
      <c r="D2226" s="19"/>
    </row>
    <row r="2227" spans="2:4" x14ac:dyDescent="0.2">
      <c r="B2227" s="19"/>
      <c r="C2227" s="19"/>
      <c r="D2227" s="19"/>
    </row>
    <row r="2228" spans="2:4" x14ac:dyDescent="0.2">
      <c r="B2228" s="19"/>
      <c r="C2228" s="19"/>
      <c r="D2228" s="19"/>
    </row>
    <row r="2229" spans="2:4" x14ac:dyDescent="0.2">
      <c r="B2229" s="19"/>
      <c r="C2229" s="19"/>
      <c r="D2229" s="19"/>
    </row>
    <row r="2230" spans="2:4" x14ac:dyDescent="0.2">
      <c r="B2230" s="19"/>
      <c r="C2230" s="19"/>
      <c r="D2230" s="19"/>
    </row>
    <row r="2231" spans="2:4" x14ac:dyDescent="0.2">
      <c r="B2231" s="19"/>
      <c r="C2231" s="19"/>
      <c r="D2231" s="19"/>
    </row>
    <row r="2232" spans="2:4" x14ac:dyDescent="0.2">
      <c r="B2232" s="19"/>
      <c r="C2232" s="19"/>
      <c r="D2232" s="19"/>
    </row>
    <row r="2233" spans="2:4" x14ac:dyDescent="0.2">
      <c r="B2233" s="19"/>
      <c r="C2233" s="19"/>
      <c r="D2233" s="19"/>
    </row>
    <row r="2234" spans="2:4" x14ac:dyDescent="0.2">
      <c r="B2234" s="19"/>
      <c r="C2234" s="19"/>
      <c r="D2234" s="19"/>
    </row>
    <row r="2235" spans="2:4" x14ac:dyDescent="0.2">
      <c r="B2235" s="19"/>
      <c r="C2235" s="19"/>
      <c r="D2235" s="19"/>
    </row>
    <row r="2236" spans="2:4" x14ac:dyDescent="0.2">
      <c r="B2236" s="19"/>
      <c r="C2236" s="19"/>
      <c r="D2236" s="19"/>
    </row>
    <row r="2237" spans="2:4" x14ac:dyDescent="0.2">
      <c r="B2237" s="19"/>
      <c r="C2237" s="19"/>
      <c r="D2237" s="19"/>
    </row>
    <row r="2238" spans="2:4" x14ac:dyDescent="0.2">
      <c r="B2238" s="19"/>
      <c r="C2238" s="19"/>
      <c r="D2238" s="19"/>
    </row>
    <row r="2239" spans="2:4" x14ac:dyDescent="0.2">
      <c r="B2239" s="19"/>
      <c r="C2239" s="19"/>
      <c r="D2239" s="19"/>
    </row>
    <row r="2240" spans="2:4" x14ac:dyDescent="0.2">
      <c r="B2240" s="19"/>
      <c r="C2240" s="19"/>
      <c r="D2240" s="19"/>
    </row>
    <row r="2241" spans="2:4" x14ac:dyDescent="0.2">
      <c r="B2241" s="19"/>
      <c r="C2241" s="19"/>
      <c r="D2241" s="19"/>
    </row>
    <row r="2242" spans="2:4" x14ac:dyDescent="0.2">
      <c r="B2242" s="19"/>
      <c r="C2242" s="19"/>
      <c r="D2242" s="19"/>
    </row>
    <row r="2243" spans="2:4" x14ac:dyDescent="0.2">
      <c r="B2243" s="19"/>
      <c r="C2243" s="19"/>
      <c r="D2243" s="19"/>
    </row>
    <row r="2244" spans="2:4" x14ac:dyDescent="0.2">
      <c r="B2244" s="19"/>
      <c r="C2244" s="19"/>
      <c r="D2244" s="19"/>
    </row>
    <row r="2245" spans="2:4" x14ac:dyDescent="0.2">
      <c r="B2245" s="19"/>
      <c r="C2245" s="19"/>
      <c r="D2245" s="19"/>
    </row>
    <row r="2246" spans="2:4" x14ac:dyDescent="0.2">
      <c r="B2246" s="19"/>
      <c r="C2246" s="19"/>
      <c r="D2246" s="19"/>
    </row>
    <row r="2247" spans="2:4" x14ac:dyDescent="0.2">
      <c r="B2247" s="19"/>
      <c r="C2247" s="19"/>
      <c r="D2247" s="19"/>
    </row>
    <row r="2248" spans="2:4" x14ac:dyDescent="0.2">
      <c r="B2248" s="19"/>
      <c r="C2248" s="19"/>
      <c r="D2248" s="19"/>
    </row>
    <row r="2249" spans="2:4" x14ac:dyDescent="0.2">
      <c r="B2249" s="19"/>
      <c r="C2249" s="19"/>
      <c r="D2249" s="19"/>
    </row>
    <row r="2250" spans="2:4" x14ac:dyDescent="0.2">
      <c r="B2250" s="19"/>
      <c r="C2250" s="19"/>
      <c r="D2250" s="19"/>
    </row>
    <row r="2251" spans="2:4" x14ac:dyDescent="0.2">
      <c r="B2251" s="19"/>
      <c r="C2251" s="19"/>
      <c r="D2251" s="19"/>
    </row>
    <row r="2252" spans="2:4" x14ac:dyDescent="0.2">
      <c r="B2252" s="19"/>
      <c r="C2252" s="19"/>
      <c r="D2252" s="19"/>
    </row>
    <row r="2253" spans="2:4" x14ac:dyDescent="0.2">
      <c r="B2253" s="19"/>
      <c r="C2253" s="19"/>
      <c r="D2253" s="19"/>
    </row>
    <row r="2254" spans="2:4" x14ac:dyDescent="0.2">
      <c r="B2254" s="19"/>
      <c r="C2254" s="19"/>
      <c r="D2254" s="19"/>
    </row>
    <row r="2255" spans="2:4" x14ac:dyDescent="0.2">
      <c r="B2255" s="19"/>
      <c r="C2255" s="19"/>
      <c r="D2255" s="19"/>
    </row>
    <row r="2256" spans="2:4" x14ac:dyDescent="0.2">
      <c r="B2256" s="19"/>
      <c r="C2256" s="19"/>
      <c r="D2256" s="19"/>
    </row>
    <row r="2257" spans="2:4" x14ac:dyDescent="0.2">
      <c r="B2257" s="19"/>
      <c r="C2257" s="19"/>
      <c r="D2257" s="19"/>
    </row>
    <row r="2258" spans="2:4" x14ac:dyDescent="0.2">
      <c r="B2258" s="19"/>
      <c r="C2258" s="19"/>
      <c r="D2258" s="19"/>
    </row>
    <row r="2259" spans="2:4" x14ac:dyDescent="0.2">
      <c r="B2259" s="19"/>
      <c r="C2259" s="19"/>
      <c r="D2259" s="19"/>
    </row>
    <row r="2260" spans="2:4" x14ac:dyDescent="0.2">
      <c r="B2260" s="19"/>
      <c r="C2260" s="19"/>
      <c r="D2260" s="19"/>
    </row>
    <row r="2261" spans="2:4" x14ac:dyDescent="0.2">
      <c r="B2261" s="19"/>
      <c r="C2261" s="19"/>
      <c r="D2261" s="19"/>
    </row>
    <row r="2262" spans="2:4" x14ac:dyDescent="0.2">
      <c r="B2262" s="19"/>
      <c r="C2262" s="19"/>
      <c r="D2262" s="19"/>
    </row>
    <row r="2263" spans="2:4" x14ac:dyDescent="0.2">
      <c r="B2263" s="19"/>
      <c r="C2263" s="19"/>
      <c r="D2263" s="19"/>
    </row>
    <row r="2264" spans="2:4" x14ac:dyDescent="0.2">
      <c r="B2264" s="19"/>
      <c r="C2264" s="19"/>
      <c r="D2264" s="19"/>
    </row>
    <row r="2265" spans="2:4" x14ac:dyDescent="0.2">
      <c r="B2265" s="19"/>
      <c r="C2265" s="19"/>
      <c r="D2265" s="19"/>
    </row>
    <row r="2266" spans="2:4" x14ac:dyDescent="0.2">
      <c r="B2266" s="19"/>
      <c r="C2266" s="19"/>
      <c r="D2266" s="19"/>
    </row>
    <row r="2267" spans="2:4" x14ac:dyDescent="0.2">
      <c r="B2267" s="19"/>
      <c r="C2267" s="19"/>
      <c r="D2267" s="19"/>
    </row>
    <row r="2268" spans="2:4" x14ac:dyDescent="0.2">
      <c r="B2268" s="19"/>
      <c r="C2268" s="19"/>
      <c r="D2268" s="19"/>
    </row>
    <row r="2269" spans="2:4" x14ac:dyDescent="0.2">
      <c r="B2269" s="19"/>
      <c r="C2269" s="19"/>
      <c r="D2269" s="19"/>
    </row>
    <row r="2270" spans="2:4" x14ac:dyDescent="0.2">
      <c r="B2270" s="19"/>
      <c r="C2270" s="19"/>
      <c r="D2270" s="19"/>
    </row>
    <row r="2271" spans="2:4" x14ac:dyDescent="0.2">
      <c r="B2271" s="19"/>
      <c r="C2271" s="19"/>
      <c r="D2271" s="19"/>
    </row>
    <row r="2272" spans="2:4" x14ac:dyDescent="0.2">
      <c r="B2272" s="19"/>
      <c r="C2272" s="19"/>
      <c r="D2272" s="19"/>
    </row>
    <row r="2273" spans="2:4" x14ac:dyDescent="0.2">
      <c r="B2273" s="19"/>
      <c r="C2273" s="19"/>
      <c r="D2273" s="19"/>
    </row>
    <row r="2274" spans="2:4" x14ac:dyDescent="0.2">
      <c r="B2274" s="19"/>
      <c r="C2274" s="19"/>
      <c r="D2274" s="19"/>
    </row>
    <row r="2275" spans="2:4" x14ac:dyDescent="0.2">
      <c r="B2275" s="19"/>
      <c r="C2275" s="19"/>
      <c r="D2275" s="19"/>
    </row>
    <row r="2276" spans="2:4" x14ac:dyDescent="0.2">
      <c r="B2276" s="19"/>
      <c r="C2276" s="19"/>
      <c r="D2276" s="19"/>
    </row>
    <row r="2277" spans="2:4" x14ac:dyDescent="0.2">
      <c r="B2277" s="19"/>
      <c r="C2277" s="19"/>
      <c r="D2277" s="19"/>
    </row>
    <row r="2278" spans="2:4" x14ac:dyDescent="0.2">
      <c r="B2278" s="19"/>
      <c r="C2278" s="19"/>
      <c r="D2278" s="19"/>
    </row>
    <row r="2279" spans="2:4" x14ac:dyDescent="0.2">
      <c r="B2279" s="19"/>
      <c r="C2279" s="19"/>
      <c r="D2279" s="19"/>
    </row>
    <row r="2280" spans="2:4" x14ac:dyDescent="0.2">
      <c r="B2280" s="19"/>
      <c r="C2280" s="19"/>
      <c r="D2280" s="19"/>
    </row>
    <row r="2281" spans="2:4" x14ac:dyDescent="0.2">
      <c r="B2281" s="19"/>
      <c r="C2281" s="19"/>
      <c r="D2281" s="19"/>
    </row>
    <row r="2282" spans="2:4" x14ac:dyDescent="0.2">
      <c r="B2282" s="19"/>
      <c r="C2282" s="19"/>
      <c r="D2282" s="19"/>
    </row>
    <row r="2283" spans="2:4" x14ac:dyDescent="0.2">
      <c r="B2283" s="19"/>
      <c r="C2283" s="19"/>
      <c r="D2283" s="19"/>
    </row>
    <row r="2284" spans="2:4" x14ac:dyDescent="0.2">
      <c r="B2284" s="19"/>
      <c r="C2284" s="19"/>
      <c r="D2284" s="19"/>
    </row>
    <row r="2285" spans="2:4" x14ac:dyDescent="0.2">
      <c r="B2285" s="19"/>
      <c r="C2285" s="19"/>
      <c r="D2285" s="19"/>
    </row>
    <row r="2286" spans="2:4" x14ac:dyDescent="0.2">
      <c r="B2286" s="19"/>
      <c r="C2286" s="19"/>
      <c r="D2286" s="19"/>
    </row>
    <row r="2287" spans="2:4" x14ac:dyDescent="0.2">
      <c r="B2287" s="19"/>
      <c r="C2287" s="19"/>
      <c r="D2287" s="19"/>
    </row>
    <row r="2288" spans="2:4" x14ac:dyDescent="0.2">
      <c r="B2288" s="19"/>
      <c r="C2288" s="19"/>
      <c r="D2288" s="19"/>
    </row>
    <row r="2289" spans="2:4" x14ac:dyDescent="0.2">
      <c r="B2289" s="19"/>
      <c r="C2289" s="19"/>
      <c r="D2289" s="19"/>
    </row>
    <row r="2290" spans="2:4" x14ac:dyDescent="0.2">
      <c r="B2290" s="19"/>
      <c r="C2290" s="19"/>
      <c r="D2290" s="19"/>
    </row>
    <row r="2291" spans="2:4" x14ac:dyDescent="0.2">
      <c r="B2291" s="19"/>
      <c r="C2291" s="19"/>
      <c r="D2291" s="19"/>
    </row>
    <row r="2292" spans="2:4" x14ac:dyDescent="0.2">
      <c r="B2292" s="19"/>
      <c r="C2292" s="19"/>
      <c r="D2292" s="19"/>
    </row>
    <row r="2293" spans="2:4" x14ac:dyDescent="0.2">
      <c r="B2293" s="19"/>
      <c r="C2293" s="19"/>
      <c r="D2293" s="19"/>
    </row>
    <row r="2294" spans="2:4" x14ac:dyDescent="0.2">
      <c r="B2294" s="19"/>
      <c r="C2294" s="19"/>
      <c r="D2294" s="19"/>
    </row>
    <row r="2295" spans="2:4" x14ac:dyDescent="0.2">
      <c r="B2295" s="19"/>
      <c r="C2295" s="19"/>
      <c r="D2295" s="19"/>
    </row>
    <row r="2296" spans="2:4" x14ac:dyDescent="0.2">
      <c r="B2296" s="19"/>
      <c r="C2296" s="19"/>
      <c r="D2296" s="19"/>
    </row>
    <row r="2297" spans="2:4" x14ac:dyDescent="0.2">
      <c r="B2297" s="19"/>
      <c r="C2297" s="19"/>
      <c r="D2297" s="19"/>
    </row>
    <row r="2298" spans="2:4" x14ac:dyDescent="0.2">
      <c r="B2298" s="19"/>
      <c r="C2298" s="19"/>
      <c r="D2298" s="19"/>
    </row>
    <row r="2299" spans="2:4" x14ac:dyDescent="0.2">
      <c r="B2299" s="19"/>
      <c r="C2299" s="19"/>
      <c r="D2299" s="19"/>
    </row>
    <row r="2300" spans="2:4" x14ac:dyDescent="0.2">
      <c r="B2300" s="19"/>
      <c r="C2300" s="19"/>
      <c r="D2300" s="19"/>
    </row>
    <row r="2301" spans="2:4" x14ac:dyDescent="0.2">
      <c r="B2301" s="19"/>
      <c r="C2301" s="19"/>
      <c r="D2301" s="19"/>
    </row>
    <row r="2302" spans="2:4" x14ac:dyDescent="0.2">
      <c r="B2302" s="19"/>
      <c r="C2302" s="19"/>
      <c r="D2302" s="19"/>
    </row>
    <row r="2303" spans="2:4" x14ac:dyDescent="0.2">
      <c r="B2303" s="19"/>
      <c r="C2303" s="19"/>
      <c r="D2303" s="19"/>
    </row>
    <row r="2304" spans="2:4" x14ac:dyDescent="0.2">
      <c r="B2304" s="19"/>
      <c r="C2304" s="19"/>
      <c r="D2304" s="19"/>
    </row>
    <row r="2305" spans="2:4" x14ac:dyDescent="0.2">
      <c r="B2305" s="19"/>
      <c r="C2305" s="19"/>
      <c r="D2305" s="19"/>
    </row>
    <row r="2306" spans="2:4" x14ac:dyDescent="0.2">
      <c r="B2306" s="19"/>
      <c r="C2306" s="19"/>
      <c r="D2306" s="19"/>
    </row>
    <row r="2307" spans="2:4" x14ac:dyDescent="0.2">
      <c r="B2307" s="19"/>
      <c r="C2307" s="19"/>
      <c r="D2307" s="19"/>
    </row>
    <row r="2308" spans="2:4" x14ac:dyDescent="0.2">
      <c r="B2308" s="19"/>
      <c r="C2308" s="19"/>
      <c r="D2308" s="19"/>
    </row>
    <row r="2309" spans="2:4" x14ac:dyDescent="0.2">
      <c r="B2309" s="19"/>
      <c r="C2309" s="19"/>
      <c r="D2309" s="19"/>
    </row>
    <row r="2310" spans="2:4" x14ac:dyDescent="0.2">
      <c r="B2310" s="19"/>
      <c r="C2310" s="19"/>
      <c r="D2310" s="19"/>
    </row>
    <row r="2311" spans="2:4" x14ac:dyDescent="0.2">
      <c r="B2311" s="19"/>
      <c r="C2311" s="19"/>
      <c r="D2311" s="19"/>
    </row>
    <row r="2312" spans="2:4" x14ac:dyDescent="0.2">
      <c r="B2312" s="19"/>
      <c r="C2312" s="19"/>
      <c r="D2312" s="19"/>
    </row>
    <row r="2313" spans="2:4" x14ac:dyDescent="0.2">
      <c r="B2313" s="19"/>
      <c r="C2313" s="19"/>
      <c r="D2313" s="19"/>
    </row>
    <row r="2314" spans="2:4" x14ac:dyDescent="0.2">
      <c r="B2314" s="19"/>
      <c r="C2314" s="19"/>
      <c r="D2314" s="19"/>
    </row>
    <row r="2315" spans="2:4" x14ac:dyDescent="0.2">
      <c r="B2315" s="19"/>
      <c r="C2315" s="19"/>
      <c r="D2315" s="19"/>
    </row>
    <row r="2316" spans="2:4" x14ac:dyDescent="0.2">
      <c r="B2316" s="19"/>
      <c r="C2316" s="19"/>
      <c r="D2316" s="19"/>
    </row>
    <row r="2317" spans="2:4" x14ac:dyDescent="0.2">
      <c r="B2317" s="19"/>
      <c r="C2317" s="19"/>
      <c r="D2317" s="19"/>
    </row>
    <row r="2318" spans="2:4" x14ac:dyDescent="0.2">
      <c r="B2318" s="19"/>
      <c r="C2318" s="19"/>
      <c r="D2318" s="19"/>
    </row>
    <row r="2319" spans="2:4" x14ac:dyDescent="0.2">
      <c r="B2319" s="19"/>
      <c r="C2319" s="19"/>
      <c r="D2319" s="19"/>
    </row>
    <row r="2320" spans="2:4" x14ac:dyDescent="0.2">
      <c r="B2320" s="19"/>
      <c r="C2320" s="19"/>
      <c r="D2320" s="19"/>
    </row>
    <row r="2321" spans="2:4" x14ac:dyDescent="0.2">
      <c r="B2321" s="19"/>
      <c r="C2321" s="19"/>
      <c r="D2321" s="19"/>
    </row>
    <row r="2322" spans="2:4" x14ac:dyDescent="0.2">
      <c r="B2322" s="19"/>
      <c r="C2322" s="19"/>
      <c r="D2322" s="19"/>
    </row>
    <row r="2323" spans="2:4" x14ac:dyDescent="0.2">
      <c r="B2323" s="19"/>
      <c r="C2323" s="19"/>
      <c r="D2323" s="19"/>
    </row>
    <row r="2324" spans="2:4" x14ac:dyDescent="0.2">
      <c r="B2324" s="19"/>
      <c r="C2324" s="19"/>
      <c r="D2324" s="19"/>
    </row>
    <row r="2325" spans="2:4" x14ac:dyDescent="0.2">
      <c r="B2325" s="19"/>
      <c r="C2325" s="19"/>
      <c r="D2325" s="19"/>
    </row>
    <row r="2326" spans="2:4" x14ac:dyDescent="0.2">
      <c r="B2326" s="19"/>
      <c r="C2326" s="19"/>
      <c r="D2326" s="19"/>
    </row>
    <row r="2327" spans="2:4" x14ac:dyDescent="0.2">
      <c r="B2327" s="19"/>
      <c r="C2327" s="19"/>
      <c r="D2327" s="19"/>
    </row>
    <row r="2328" spans="2:4" x14ac:dyDescent="0.2">
      <c r="B2328" s="19"/>
      <c r="C2328" s="19"/>
      <c r="D2328" s="19"/>
    </row>
    <row r="2329" spans="2:4" x14ac:dyDescent="0.2">
      <c r="B2329" s="19"/>
      <c r="C2329" s="19"/>
      <c r="D2329" s="19"/>
    </row>
    <row r="2330" spans="2:4" x14ac:dyDescent="0.2">
      <c r="B2330" s="19"/>
      <c r="C2330" s="19"/>
      <c r="D2330" s="19"/>
    </row>
    <row r="2331" spans="2:4" x14ac:dyDescent="0.2">
      <c r="B2331" s="19"/>
      <c r="C2331" s="19"/>
      <c r="D2331" s="19"/>
    </row>
    <row r="2332" spans="2:4" x14ac:dyDescent="0.2">
      <c r="B2332" s="19"/>
      <c r="C2332" s="19"/>
      <c r="D2332" s="19"/>
    </row>
    <row r="2333" spans="2:4" x14ac:dyDescent="0.2">
      <c r="B2333" s="19"/>
      <c r="C2333" s="19"/>
      <c r="D2333" s="19"/>
    </row>
    <row r="2334" spans="2:4" x14ac:dyDescent="0.2">
      <c r="B2334" s="19"/>
      <c r="C2334" s="19"/>
      <c r="D2334" s="19"/>
    </row>
    <row r="2335" spans="2:4" x14ac:dyDescent="0.2">
      <c r="B2335" s="19"/>
      <c r="C2335" s="19"/>
      <c r="D2335" s="19"/>
    </row>
    <row r="2336" spans="2:4" x14ac:dyDescent="0.2">
      <c r="B2336" s="19"/>
      <c r="C2336" s="19"/>
      <c r="D2336" s="19"/>
    </row>
    <row r="2337" spans="2:4" x14ac:dyDescent="0.2">
      <c r="B2337" s="19"/>
      <c r="C2337" s="19"/>
      <c r="D2337" s="19"/>
    </row>
    <row r="2338" spans="2:4" x14ac:dyDescent="0.2">
      <c r="B2338" s="19"/>
      <c r="C2338" s="19"/>
      <c r="D2338" s="19"/>
    </row>
    <row r="2339" spans="2:4" x14ac:dyDescent="0.2">
      <c r="B2339" s="19"/>
      <c r="C2339" s="19"/>
      <c r="D2339" s="19"/>
    </row>
    <row r="2340" spans="2:4" x14ac:dyDescent="0.2">
      <c r="B2340" s="19"/>
      <c r="C2340" s="19"/>
      <c r="D2340" s="19"/>
    </row>
    <row r="2341" spans="2:4" x14ac:dyDescent="0.2">
      <c r="B2341" s="19"/>
      <c r="C2341" s="19"/>
      <c r="D2341" s="19"/>
    </row>
    <row r="2342" spans="2:4" x14ac:dyDescent="0.2">
      <c r="B2342" s="19"/>
      <c r="C2342" s="19"/>
      <c r="D2342" s="19"/>
    </row>
    <row r="2343" spans="2:4" x14ac:dyDescent="0.2">
      <c r="B2343" s="19"/>
      <c r="C2343" s="19"/>
      <c r="D2343" s="19"/>
    </row>
    <row r="2344" spans="2:4" x14ac:dyDescent="0.2">
      <c r="B2344" s="19"/>
      <c r="C2344" s="19"/>
      <c r="D2344" s="19"/>
    </row>
    <row r="2345" spans="2:4" x14ac:dyDescent="0.2">
      <c r="B2345" s="19"/>
      <c r="C2345" s="19"/>
      <c r="D2345" s="19"/>
    </row>
    <row r="2346" spans="2:4" x14ac:dyDescent="0.2">
      <c r="B2346" s="19"/>
      <c r="C2346" s="19"/>
      <c r="D2346" s="19"/>
    </row>
    <row r="2347" spans="2:4" x14ac:dyDescent="0.2">
      <c r="B2347" s="19"/>
      <c r="C2347" s="19"/>
      <c r="D2347" s="19"/>
    </row>
    <row r="2348" spans="2:4" x14ac:dyDescent="0.2">
      <c r="B2348" s="19"/>
      <c r="C2348" s="19"/>
      <c r="D2348" s="19"/>
    </row>
    <row r="2349" spans="2:4" x14ac:dyDescent="0.2">
      <c r="B2349" s="19"/>
      <c r="C2349" s="19"/>
      <c r="D2349" s="19"/>
    </row>
    <row r="2350" spans="2:4" x14ac:dyDescent="0.2">
      <c r="B2350" s="19"/>
      <c r="C2350" s="19"/>
      <c r="D2350" s="19"/>
    </row>
    <row r="2351" spans="2:4" x14ac:dyDescent="0.2">
      <c r="B2351" s="19"/>
      <c r="C2351" s="19"/>
      <c r="D2351" s="19"/>
    </row>
    <row r="2352" spans="2:4" x14ac:dyDescent="0.2">
      <c r="B2352" s="19"/>
      <c r="C2352" s="19"/>
      <c r="D2352" s="19"/>
    </row>
    <row r="2353" spans="2:4" x14ac:dyDescent="0.2">
      <c r="B2353" s="19"/>
      <c r="C2353" s="19"/>
      <c r="D2353" s="19"/>
    </row>
    <row r="2354" spans="2:4" x14ac:dyDescent="0.2">
      <c r="B2354" s="19"/>
      <c r="C2354" s="19"/>
      <c r="D2354" s="19"/>
    </row>
    <row r="2355" spans="2:4" x14ac:dyDescent="0.2">
      <c r="B2355" s="19"/>
      <c r="C2355" s="19"/>
      <c r="D2355" s="19"/>
    </row>
    <row r="2356" spans="2:4" x14ac:dyDescent="0.2">
      <c r="B2356" s="19"/>
      <c r="C2356" s="19"/>
      <c r="D2356" s="19"/>
    </row>
    <row r="2357" spans="2:4" x14ac:dyDescent="0.2">
      <c r="B2357" s="19"/>
      <c r="C2357" s="19"/>
      <c r="D2357" s="19"/>
    </row>
    <row r="2358" spans="2:4" x14ac:dyDescent="0.2">
      <c r="B2358" s="19"/>
      <c r="C2358" s="19"/>
      <c r="D2358" s="19"/>
    </row>
    <row r="2359" spans="2:4" x14ac:dyDescent="0.2">
      <c r="B2359" s="19"/>
      <c r="C2359" s="19"/>
      <c r="D2359" s="19"/>
    </row>
    <row r="2360" spans="2:4" x14ac:dyDescent="0.2">
      <c r="B2360" s="19"/>
      <c r="C2360" s="19"/>
      <c r="D2360" s="19"/>
    </row>
    <row r="2361" spans="2:4" x14ac:dyDescent="0.2">
      <c r="B2361" s="19"/>
      <c r="C2361" s="19"/>
      <c r="D2361" s="19"/>
    </row>
    <row r="2362" spans="2:4" x14ac:dyDescent="0.2">
      <c r="B2362" s="19"/>
      <c r="C2362" s="19"/>
      <c r="D2362" s="19"/>
    </row>
    <row r="2363" spans="2:4" x14ac:dyDescent="0.2">
      <c r="B2363" s="19"/>
      <c r="C2363" s="19"/>
      <c r="D2363" s="19"/>
    </row>
    <row r="2364" spans="2:4" x14ac:dyDescent="0.2">
      <c r="B2364" s="19"/>
      <c r="C2364" s="19"/>
      <c r="D2364" s="19"/>
    </row>
    <row r="2365" spans="2:4" x14ac:dyDescent="0.2">
      <c r="B2365" s="19"/>
      <c r="C2365" s="19"/>
      <c r="D2365" s="19"/>
    </row>
    <row r="2366" spans="2:4" x14ac:dyDescent="0.2">
      <c r="B2366" s="19"/>
      <c r="C2366" s="19"/>
      <c r="D2366" s="19"/>
    </row>
    <row r="2367" spans="2:4" x14ac:dyDescent="0.2">
      <c r="B2367" s="19"/>
      <c r="C2367" s="19"/>
      <c r="D2367" s="19"/>
    </row>
    <row r="2368" spans="2:4" x14ac:dyDescent="0.2">
      <c r="B2368" s="19"/>
      <c r="C2368" s="19"/>
      <c r="D2368" s="19"/>
    </row>
    <row r="2369" spans="2:4" x14ac:dyDescent="0.2">
      <c r="B2369" s="19"/>
      <c r="C2369" s="19"/>
      <c r="D2369" s="19"/>
    </row>
    <row r="2370" spans="2:4" x14ac:dyDescent="0.2">
      <c r="B2370" s="19"/>
      <c r="C2370" s="19"/>
      <c r="D2370" s="19"/>
    </row>
    <row r="2371" spans="2:4" x14ac:dyDescent="0.2">
      <c r="B2371" s="19"/>
      <c r="C2371" s="19"/>
      <c r="D2371" s="19"/>
    </row>
    <row r="2372" spans="2:4" x14ac:dyDescent="0.2">
      <c r="B2372" s="19"/>
      <c r="C2372" s="19"/>
      <c r="D2372" s="19"/>
    </row>
    <row r="2373" spans="2:4" x14ac:dyDescent="0.2">
      <c r="B2373" s="19"/>
      <c r="C2373" s="19"/>
      <c r="D2373" s="19"/>
    </row>
    <row r="2374" spans="2:4" x14ac:dyDescent="0.2">
      <c r="B2374" s="19"/>
      <c r="C2374" s="19"/>
      <c r="D2374" s="19"/>
    </row>
    <row r="2375" spans="2:4" x14ac:dyDescent="0.2">
      <c r="B2375" s="19"/>
      <c r="C2375" s="19"/>
      <c r="D2375" s="19"/>
    </row>
    <row r="2376" spans="2:4" x14ac:dyDescent="0.2">
      <c r="B2376" s="19"/>
      <c r="C2376" s="19"/>
      <c r="D2376" s="19"/>
    </row>
    <row r="2377" spans="2:4" x14ac:dyDescent="0.2">
      <c r="B2377" s="19"/>
      <c r="C2377" s="19"/>
      <c r="D2377" s="19"/>
    </row>
    <row r="2378" spans="2:4" x14ac:dyDescent="0.2">
      <c r="B2378" s="19"/>
      <c r="C2378" s="19"/>
      <c r="D2378" s="19"/>
    </row>
    <row r="2379" spans="2:4" x14ac:dyDescent="0.2">
      <c r="B2379" s="19"/>
      <c r="C2379" s="19"/>
      <c r="D2379" s="19"/>
    </row>
    <row r="2380" spans="2:4" x14ac:dyDescent="0.2">
      <c r="B2380" s="19"/>
      <c r="C2380" s="19"/>
      <c r="D2380" s="19"/>
    </row>
    <row r="2381" spans="2:4" x14ac:dyDescent="0.2">
      <c r="B2381" s="19"/>
      <c r="C2381" s="19"/>
      <c r="D2381" s="19"/>
    </row>
    <row r="2382" spans="2:4" x14ac:dyDescent="0.2">
      <c r="B2382" s="19"/>
      <c r="C2382" s="19"/>
      <c r="D2382" s="19"/>
    </row>
    <row r="2383" spans="2:4" x14ac:dyDescent="0.2">
      <c r="B2383" s="19"/>
      <c r="C2383" s="19"/>
      <c r="D2383" s="19"/>
    </row>
    <row r="2384" spans="2:4" x14ac:dyDescent="0.2">
      <c r="B2384" s="19"/>
      <c r="C2384" s="19"/>
      <c r="D2384" s="19"/>
    </row>
    <row r="2385" spans="2:4" x14ac:dyDescent="0.2">
      <c r="B2385" s="19"/>
      <c r="C2385" s="19"/>
      <c r="D2385" s="19"/>
    </row>
    <row r="2386" spans="2:4" x14ac:dyDescent="0.2">
      <c r="B2386" s="19"/>
      <c r="C2386" s="19"/>
      <c r="D2386" s="19"/>
    </row>
    <row r="2387" spans="2:4" x14ac:dyDescent="0.2">
      <c r="B2387" s="19"/>
      <c r="C2387" s="19"/>
      <c r="D2387" s="19"/>
    </row>
    <row r="2388" spans="2:4" x14ac:dyDescent="0.2">
      <c r="B2388" s="19"/>
      <c r="C2388" s="19"/>
      <c r="D2388" s="19"/>
    </row>
    <row r="2389" spans="2:4" x14ac:dyDescent="0.2">
      <c r="B2389" s="19"/>
      <c r="C2389" s="19"/>
      <c r="D2389" s="19"/>
    </row>
    <row r="2390" spans="2:4" x14ac:dyDescent="0.2">
      <c r="B2390" s="19"/>
      <c r="C2390" s="19"/>
      <c r="D2390" s="19"/>
    </row>
    <row r="2391" spans="2:4" x14ac:dyDescent="0.2">
      <c r="B2391" s="19"/>
      <c r="C2391" s="19"/>
      <c r="D2391" s="19"/>
    </row>
    <row r="2392" spans="2:4" x14ac:dyDescent="0.2">
      <c r="B2392" s="19"/>
      <c r="C2392" s="19"/>
      <c r="D2392" s="19"/>
    </row>
    <row r="2393" spans="2:4" x14ac:dyDescent="0.2">
      <c r="B2393" s="19"/>
      <c r="C2393" s="19"/>
      <c r="D2393" s="19"/>
    </row>
    <row r="2394" spans="2:4" x14ac:dyDescent="0.2">
      <c r="B2394" s="19"/>
      <c r="C2394" s="19"/>
      <c r="D2394" s="19"/>
    </row>
    <row r="2395" spans="2:4" x14ac:dyDescent="0.2">
      <c r="B2395" s="19"/>
      <c r="C2395" s="19"/>
      <c r="D2395" s="19"/>
    </row>
    <row r="2396" spans="2:4" x14ac:dyDescent="0.2">
      <c r="B2396" s="19"/>
      <c r="C2396" s="19"/>
      <c r="D2396" s="19"/>
    </row>
    <row r="2397" spans="2:4" x14ac:dyDescent="0.2">
      <c r="B2397" s="19"/>
      <c r="C2397" s="19"/>
      <c r="D2397" s="19"/>
    </row>
    <row r="2398" spans="2:4" x14ac:dyDescent="0.2">
      <c r="B2398" s="19"/>
      <c r="C2398" s="19"/>
      <c r="D2398" s="19"/>
    </row>
    <row r="2399" spans="2:4" x14ac:dyDescent="0.2">
      <c r="B2399" s="19"/>
      <c r="C2399" s="19"/>
      <c r="D2399" s="19"/>
    </row>
    <row r="2400" spans="2:4" x14ac:dyDescent="0.2">
      <c r="B2400" s="19"/>
      <c r="C2400" s="19"/>
      <c r="D2400" s="19"/>
    </row>
    <row r="2401" spans="2:4" x14ac:dyDescent="0.2">
      <c r="B2401" s="19"/>
      <c r="C2401" s="19"/>
      <c r="D2401" s="19"/>
    </row>
    <row r="2402" spans="2:4" x14ac:dyDescent="0.2">
      <c r="B2402" s="19"/>
      <c r="C2402" s="19"/>
      <c r="D2402" s="19"/>
    </row>
    <row r="2403" spans="2:4" x14ac:dyDescent="0.2">
      <c r="B2403" s="19"/>
      <c r="C2403" s="19"/>
      <c r="D2403" s="19"/>
    </row>
    <row r="2404" spans="2:4" x14ac:dyDescent="0.2">
      <c r="B2404" s="19"/>
      <c r="C2404" s="19"/>
      <c r="D2404" s="19"/>
    </row>
    <row r="2405" spans="2:4" x14ac:dyDescent="0.2">
      <c r="B2405" s="19"/>
      <c r="C2405" s="19"/>
      <c r="D2405" s="19"/>
    </row>
    <row r="2406" spans="2:4" x14ac:dyDescent="0.2">
      <c r="B2406" s="19"/>
      <c r="C2406" s="19"/>
      <c r="D2406" s="19"/>
    </row>
    <row r="2407" spans="2:4" x14ac:dyDescent="0.2">
      <c r="B2407" s="19"/>
      <c r="C2407" s="19"/>
      <c r="D2407" s="19"/>
    </row>
    <row r="2408" spans="2:4" x14ac:dyDescent="0.2">
      <c r="B2408" s="19"/>
      <c r="C2408" s="19"/>
      <c r="D2408" s="19"/>
    </row>
    <row r="2409" spans="2:4" x14ac:dyDescent="0.2">
      <c r="B2409" s="19"/>
      <c r="C2409" s="19"/>
      <c r="D2409" s="19"/>
    </row>
    <row r="2410" spans="2:4" x14ac:dyDescent="0.2">
      <c r="B2410" s="19"/>
      <c r="C2410" s="19"/>
      <c r="D2410" s="19"/>
    </row>
    <row r="2411" spans="2:4" x14ac:dyDescent="0.2">
      <c r="B2411" s="19"/>
      <c r="C2411" s="19"/>
      <c r="D2411" s="19"/>
    </row>
    <row r="2412" spans="2:4" x14ac:dyDescent="0.2">
      <c r="B2412" s="19"/>
      <c r="C2412" s="19"/>
      <c r="D2412" s="19"/>
    </row>
    <row r="2413" spans="2:4" x14ac:dyDescent="0.2">
      <c r="B2413" s="19"/>
      <c r="C2413" s="19"/>
      <c r="D2413" s="19"/>
    </row>
    <row r="2414" spans="2:4" x14ac:dyDescent="0.2">
      <c r="B2414" s="19"/>
      <c r="C2414" s="19"/>
      <c r="D2414" s="19"/>
    </row>
    <row r="2415" spans="2:4" x14ac:dyDescent="0.2">
      <c r="B2415" s="19"/>
      <c r="C2415" s="19"/>
      <c r="D2415" s="19"/>
    </row>
    <row r="2416" spans="2:4" x14ac:dyDescent="0.2">
      <c r="B2416" s="19"/>
      <c r="C2416" s="19"/>
      <c r="D2416" s="19"/>
    </row>
    <row r="2417" spans="2:4" x14ac:dyDescent="0.2">
      <c r="B2417" s="19"/>
      <c r="C2417" s="19"/>
      <c r="D2417" s="19"/>
    </row>
    <row r="2418" spans="2:4" x14ac:dyDescent="0.2">
      <c r="B2418" s="19"/>
      <c r="C2418" s="19"/>
      <c r="D2418" s="19"/>
    </row>
    <row r="2419" spans="2:4" x14ac:dyDescent="0.2">
      <c r="B2419" s="19"/>
      <c r="C2419" s="19"/>
      <c r="D2419" s="19"/>
    </row>
    <row r="2420" spans="2:4" x14ac:dyDescent="0.2">
      <c r="B2420" s="19"/>
      <c r="C2420" s="19"/>
      <c r="D2420" s="19"/>
    </row>
    <row r="2421" spans="2:4" x14ac:dyDescent="0.2">
      <c r="B2421" s="19"/>
      <c r="C2421" s="19"/>
      <c r="D2421" s="19"/>
    </row>
    <row r="2422" spans="2:4" x14ac:dyDescent="0.2">
      <c r="B2422" s="19"/>
      <c r="C2422" s="19"/>
      <c r="D2422" s="19"/>
    </row>
    <row r="2423" spans="2:4" x14ac:dyDescent="0.2">
      <c r="B2423" s="19"/>
      <c r="C2423" s="19"/>
      <c r="D2423" s="19"/>
    </row>
  </sheetData>
  <mergeCells count="136">
    <mergeCell ref="GU2:GW2"/>
    <mergeCell ref="GF2:GH2"/>
    <mergeCell ref="GI2:GK2"/>
    <mergeCell ref="GL2:GN2"/>
    <mergeCell ref="GO2:GQ2"/>
    <mergeCell ref="GR2:GT2"/>
    <mergeCell ref="FQ2:FS2"/>
    <mergeCell ref="FT2:FV2"/>
    <mergeCell ref="FW2:FY2"/>
    <mergeCell ref="FZ2:GB2"/>
    <mergeCell ref="GC2:GE2"/>
    <mergeCell ref="FB2:FD2"/>
    <mergeCell ref="FE2:FG2"/>
    <mergeCell ref="FH2:FJ2"/>
    <mergeCell ref="FK2:FM2"/>
    <mergeCell ref="FN2:FP2"/>
    <mergeCell ref="DX2:DZ2"/>
    <mergeCell ref="EA2:EC2"/>
    <mergeCell ref="ED2:EF2"/>
    <mergeCell ref="EG2:EI2"/>
    <mergeCell ref="EJ2:EL2"/>
    <mergeCell ref="CW2:CY2"/>
    <mergeCell ref="CZ2:DB2"/>
    <mergeCell ref="DC2:DE2"/>
    <mergeCell ref="DF2:DH2"/>
    <mergeCell ref="DI2:DK2"/>
    <mergeCell ref="CH2:CJ2"/>
    <mergeCell ref="CK2:CM2"/>
    <mergeCell ref="CN2:CP2"/>
    <mergeCell ref="CQ2:CS2"/>
    <mergeCell ref="CT2:CV2"/>
    <mergeCell ref="BS2:BU2"/>
    <mergeCell ref="BV2:BX2"/>
    <mergeCell ref="BY2:CA2"/>
    <mergeCell ref="CB2:CD2"/>
    <mergeCell ref="CE2:CG2"/>
    <mergeCell ref="BD2:BF2"/>
    <mergeCell ref="BG2:BI2"/>
    <mergeCell ref="BJ2:BL2"/>
    <mergeCell ref="BM2:BO2"/>
    <mergeCell ref="BP2:BR2"/>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GO1:GQ1"/>
    <mergeCell ref="GR1:GT1"/>
    <mergeCell ref="FQ1:FS1"/>
    <mergeCell ref="FT1:FV1"/>
    <mergeCell ref="FW1:FY1"/>
    <mergeCell ref="FZ1:GB1"/>
    <mergeCell ref="GC1:GE1"/>
    <mergeCell ref="FB1:FD1"/>
    <mergeCell ref="FE1:FG1"/>
    <mergeCell ref="FH1:FJ1"/>
    <mergeCell ref="FK1:FM1"/>
    <mergeCell ref="FN1:FP1"/>
    <mergeCell ref="EM1:EO1"/>
    <mergeCell ref="EP1:ER1"/>
    <mergeCell ref="ES1:EU1"/>
    <mergeCell ref="EV1:EX2"/>
    <mergeCell ref="EY1:FA1"/>
    <mergeCell ref="EM2:EO2"/>
    <mergeCell ref="EP2:ER2"/>
    <mergeCell ref="ES2:EU2"/>
    <mergeCell ref="EY2:FA2"/>
    <mergeCell ref="DX1:DZ1"/>
    <mergeCell ref="EA1:EC1"/>
    <mergeCell ref="ED1:EF1"/>
    <mergeCell ref="EG1:EI1"/>
    <mergeCell ref="EJ1:EL1"/>
    <mergeCell ref="DI1:DK1"/>
    <mergeCell ref="DL1:DN1"/>
    <mergeCell ref="DO1:DQ1"/>
    <mergeCell ref="DR1:DT2"/>
    <mergeCell ref="DU1:DW1"/>
    <mergeCell ref="DL2:DN2"/>
    <mergeCell ref="DO2:DQ2"/>
    <mergeCell ref="DU2:DW2"/>
    <mergeCell ref="CT1:CV1"/>
    <mergeCell ref="CW1:CY1"/>
    <mergeCell ref="CZ1:DB1"/>
    <mergeCell ref="DC1:DE1"/>
    <mergeCell ref="DF1:DH1"/>
    <mergeCell ref="CE1:CG1"/>
    <mergeCell ref="CH1:CJ1"/>
    <mergeCell ref="CK1:CM1"/>
    <mergeCell ref="CN1:CP1"/>
    <mergeCell ref="CQ1:CS1"/>
    <mergeCell ref="BP1:BR1"/>
    <mergeCell ref="BS1:BU1"/>
    <mergeCell ref="BV1:BX1"/>
    <mergeCell ref="BY1:CA1"/>
    <mergeCell ref="CB1:CD1"/>
    <mergeCell ref="BA1:BC1"/>
    <mergeCell ref="BD1:BF1"/>
    <mergeCell ref="BG1:BI1"/>
    <mergeCell ref="BJ1:BL1"/>
    <mergeCell ref="BM1:BO1"/>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s>
  <printOptions horizontalCentered="1"/>
  <pageMargins left="0.39370078740157483" right="0.39370078740157483" top="1.1023622047244095" bottom="0.59055118110236227" header="0.51181102362204722" footer="0.51181102362204722"/>
  <pageSetup paperSize="9" scale="65" orientation="portrait" r:id="rId1"/>
  <headerFooter alignWithMargins="0">
    <oddHeader xml:space="preserve">&amp;C&amp;"Times New Roman,Félkövér"&amp;9 &amp;12 Budapest VIII. kerületi Önkormányzat 2019. évi költségvetés
 bevételi és kiadási előirányzatai címrendenként
&amp;R&amp;"Cambria,Félkövér"2. melléklet a ......önkormányzati rendelethez
ezer Ft-ban
</oddHeader>
    <oddFooter>&amp;R
&amp;P</oddFooter>
  </headerFooter>
  <colBreaks count="13" manualBreakCount="13">
    <brk id="10" max="69" man="1"/>
    <brk id="19" max="69" man="1"/>
    <brk id="28" max="69" man="1"/>
    <brk id="37" max="69" man="1"/>
    <brk id="124" max="69" man="1"/>
    <brk id="133" max="69" man="1"/>
    <brk id="142" max="69" man="1"/>
    <brk id="151" max="69" man="1"/>
    <brk id="160" max="69" man="1"/>
    <brk id="169" max="69" man="1"/>
    <brk id="178" max="69" man="1"/>
    <brk id="187" max="69" man="1"/>
    <brk id="196" max="6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6"/>
  <sheetViews>
    <sheetView zoomScaleNormal="100" workbookViewId="0">
      <pane xSplit="2" ySplit="2" topLeftCell="AJ3" activePane="bottomRight" state="frozen"/>
      <selection pane="topRight" activeCell="C1" sqref="C1"/>
      <selection pane="bottomLeft" activeCell="A3" sqref="A3"/>
      <selection pane="bottomRight" activeCell="E6" sqref="E6"/>
    </sheetView>
  </sheetViews>
  <sheetFormatPr defaultColWidth="10.7109375" defaultRowHeight="12.75" x14ac:dyDescent="0.2"/>
  <cols>
    <col min="1" max="1" width="5.140625" style="8" customWidth="1"/>
    <col min="2" max="2" width="52.140625" style="18" customWidth="1"/>
    <col min="3" max="50" width="9.7109375" style="8" customWidth="1"/>
    <col min="51" max="16384" width="10.7109375" style="8"/>
  </cols>
  <sheetData>
    <row r="1" spans="1:50" s="1" customFormat="1" ht="19.899999999999999" customHeight="1" x14ac:dyDescent="0.2">
      <c r="A1" s="999" t="s">
        <v>0</v>
      </c>
      <c r="B1" s="1001"/>
      <c r="C1" s="999" t="s">
        <v>154</v>
      </c>
      <c r="D1" s="1000"/>
      <c r="E1" s="1000"/>
      <c r="F1" s="1000"/>
      <c r="G1" s="1000"/>
      <c r="H1" s="1000"/>
      <c r="I1" s="1000"/>
      <c r="J1" s="1000"/>
      <c r="K1" s="1000"/>
      <c r="L1" s="1000"/>
      <c r="M1" s="1000"/>
      <c r="N1" s="1001"/>
      <c r="O1" s="999" t="s">
        <v>155</v>
      </c>
      <c r="P1" s="1000"/>
      <c r="Q1" s="1000"/>
      <c r="R1" s="1000"/>
      <c r="S1" s="1000"/>
      <c r="T1" s="1000"/>
      <c r="U1" s="1000"/>
      <c r="V1" s="1000"/>
      <c r="W1" s="1000"/>
      <c r="X1" s="1000"/>
      <c r="Y1" s="1000"/>
      <c r="Z1" s="1001"/>
      <c r="AA1" s="999" t="s">
        <v>156</v>
      </c>
      <c r="AB1" s="1000"/>
      <c r="AC1" s="1000"/>
      <c r="AD1" s="1000"/>
      <c r="AE1" s="1000"/>
      <c r="AF1" s="1000"/>
      <c r="AG1" s="1000"/>
      <c r="AH1" s="1000"/>
      <c r="AI1" s="1000"/>
      <c r="AJ1" s="1000"/>
      <c r="AK1" s="1000"/>
      <c r="AL1" s="1001"/>
      <c r="AM1" s="999" t="s">
        <v>157</v>
      </c>
      <c r="AN1" s="1000"/>
      <c r="AO1" s="1000"/>
      <c r="AP1" s="1000"/>
      <c r="AQ1" s="1000"/>
      <c r="AR1" s="1000"/>
      <c r="AS1" s="1000"/>
      <c r="AT1" s="1000"/>
      <c r="AU1" s="1000"/>
      <c r="AV1" s="1000"/>
      <c r="AW1" s="1000"/>
      <c r="AX1" s="1001"/>
    </row>
    <row r="2" spans="1:50" s="3" customFormat="1" ht="79.900000000000006" customHeight="1" thickBot="1" x14ac:dyDescent="0.25">
      <c r="A2" s="418" t="s">
        <v>25</v>
      </c>
      <c r="B2" s="28" t="s">
        <v>26</v>
      </c>
      <c r="C2" s="996" t="s">
        <v>158</v>
      </c>
      <c r="D2" s="997"/>
      <c r="E2" s="998"/>
      <c r="F2" s="996" t="s">
        <v>159</v>
      </c>
      <c r="G2" s="997"/>
      <c r="H2" s="998"/>
      <c r="I2" s="996" t="s">
        <v>160</v>
      </c>
      <c r="J2" s="997"/>
      <c r="K2" s="998"/>
      <c r="L2" s="996" t="s">
        <v>161</v>
      </c>
      <c r="M2" s="997"/>
      <c r="N2" s="998"/>
      <c r="O2" s="996" t="s">
        <v>158</v>
      </c>
      <c r="P2" s="997"/>
      <c r="Q2" s="998"/>
      <c r="R2" s="996" t="s">
        <v>159</v>
      </c>
      <c r="S2" s="997"/>
      <c r="T2" s="998"/>
      <c r="U2" s="996" t="s">
        <v>160</v>
      </c>
      <c r="V2" s="997"/>
      <c r="W2" s="998"/>
      <c r="X2" s="996" t="s">
        <v>64</v>
      </c>
      <c r="Y2" s="997"/>
      <c r="Z2" s="998"/>
      <c r="AA2" s="996" t="s">
        <v>158</v>
      </c>
      <c r="AB2" s="997"/>
      <c r="AC2" s="998"/>
      <c r="AD2" s="996" t="s">
        <v>159</v>
      </c>
      <c r="AE2" s="997"/>
      <c r="AF2" s="998"/>
      <c r="AG2" s="996" t="s">
        <v>160</v>
      </c>
      <c r="AH2" s="997"/>
      <c r="AI2" s="998"/>
      <c r="AJ2" s="996" t="s">
        <v>162</v>
      </c>
      <c r="AK2" s="997"/>
      <c r="AL2" s="998"/>
      <c r="AM2" s="996" t="s">
        <v>158</v>
      </c>
      <c r="AN2" s="997"/>
      <c r="AO2" s="998"/>
      <c r="AP2" s="996" t="s">
        <v>159</v>
      </c>
      <c r="AQ2" s="997"/>
      <c r="AR2" s="998"/>
      <c r="AS2" s="996" t="s">
        <v>160</v>
      </c>
      <c r="AT2" s="997"/>
      <c r="AU2" s="998"/>
      <c r="AV2" s="996" t="s">
        <v>163</v>
      </c>
      <c r="AW2" s="997"/>
      <c r="AX2" s="998"/>
    </row>
    <row r="3" spans="1:50" s="3" customFormat="1" ht="30" customHeight="1" thickBot="1" x14ac:dyDescent="0.25">
      <c r="A3" s="994"/>
      <c r="B3" s="995"/>
      <c r="C3" s="661" t="s">
        <v>1122</v>
      </c>
      <c r="D3" s="660" t="s">
        <v>929</v>
      </c>
      <c r="E3" s="662" t="s">
        <v>932</v>
      </c>
      <c r="F3" s="661" t="s">
        <v>1122</v>
      </c>
      <c r="G3" s="660" t="s">
        <v>929</v>
      </c>
      <c r="H3" s="662" t="s">
        <v>932</v>
      </c>
      <c r="I3" s="661" t="s">
        <v>1122</v>
      </c>
      <c r="J3" s="660" t="s">
        <v>929</v>
      </c>
      <c r="K3" s="662" t="s">
        <v>932</v>
      </c>
      <c r="L3" s="661" t="s">
        <v>1122</v>
      </c>
      <c r="M3" s="660" t="s">
        <v>929</v>
      </c>
      <c r="N3" s="662" t="s">
        <v>932</v>
      </c>
      <c r="O3" s="661" t="s">
        <v>1122</v>
      </c>
      <c r="P3" s="660" t="s">
        <v>929</v>
      </c>
      <c r="Q3" s="662" t="s">
        <v>932</v>
      </c>
      <c r="R3" s="661" t="s">
        <v>1122</v>
      </c>
      <c r="S3" s="660" t="s">
        <v>929</v>
      </c>
      <c r="T3" s="662" t="s">
        <v>932</v>
      </c>
      <c r="U3" s="661" t="s">
        <v>1122</v>
      </c>
      <c r="V3" s="660" t="s">
        <v>929</v>
      </c>
      <c r="W3" s="662" t="s">
        <v>932</v>
      </c>
      <c r="X3" s="661" t="s">
        <v>1122</v>
      </c>
      <c r="Y3" s="660" t="s">
        <v>929</v>
      </c>
      <c r="Z3" s="662" t="s">
        <v>932</v>
      </c>
      <c r="AA3" s="661" t="s">
        <v>1122</v>
      </c>
      <c r="AB3" s="660" t="s">
        <v>929</v>
      </c>
      <c r="AC3" s="662" t="s">
        <v>932</v>
      </c>
      <c r="AD3" s="661" t="s">
        <v>1122</v>
      </c>
      <c r="AE3" s="660" t="s">
        <v>929</v>
      </c>
      <c r="AF3" s="662" t="s">
        <v>932</v>
      </c>
      <c r="AG3" s="661" t="s">
        <v>1122</v>
      </c>
      <c r="AH3" s="660" t="s">
        <v>929</v>
      </c>
      <c r="AI3" s="662" t="s">
        <v>932</v>
      </c>
      <c r="AJ3" s="661" t="s">
        <v>1122</v>
      </c>
      <c r="AK3" s="660" t="s">
        <v>929</v>
      </c>
      <c r="AL3" s="662" t="s">
        <v>932</v>
      </c>
      <c r="AM3" s="661" t="s">
        <v>1122</v>
      </c>
      <c r="AN3" s="660" t="s">
        <v>929</v>
      </c>
      <c r="AO3" s="662" t="s">
        <v>932</v>
      </c>
      <c r="AP3" s="661" t="s">
        <v>1122</v>
      </c>
      <c r="AQ3" s="660" t="s">
        <v>929</v>
      </c>
      <c r="AR3" s="662" t="s">
        <v>932</v>
      </c>
      <c r="AS3" s="661" t="s">
        <v>1122</v>
      </c>
      <c r="AT3" s="660" t="s">
        <v>929</v>
      </c>
      <c r="AU3" s="662" t="s">
        <v>932</v>
      </c>
      <c r="AV3" s="661" t="s">
        <v>1122</v>
      </c>
      <c r="AW3" s="660" t="s">
        <v>929</v>
      </c>
      <c r="AX3" s="662" t="s">
        <v>932</v>
      </c>
    </row>
    <row r="4" spans="1:50" s="3" customFormat="1" ht="19.899999999999999" customHeight="1" thickBot="1" x14ac:dyDescent="0.25">
      <c r="A4" s="658" t="s">
        <v>78</v>
      </c>
      <c r="B4" s="30" t="s">
        <v>172</v>
      </c>
      <c r="C4" s="137">
        <f>'címrend kötelező'!GX6</f>
        <v>6475459</v>
      </c>
      <c r="D4" s="137">
        <f>'címrend kötelező'!GY6</f>
        <v>49315</v>
      </c>
      <c r="E4" s="137">
        <f>'címrend kötelező'!GZ6</f>
        <v>6524774</v>
      </c>
      <c r="F4" s="137">
        <f>'címrend önként'!GX6</f>
        <v>1057970</v>
      </c>
      <c r="G4" s="137">
        <f>'címrend önként'!GY6</f>
        <v>21897</v>
      </c>
      <c r="H4" s="137">
        <f>'címrend önként'!GZ6</f>
        <v>1079867</v>
      </c>
      <c r="I4" s="137">
        <f>'címrend államig'!GX6</f>
        <v>0</v>
      </c>
      <c r="J4" s="137">
        <f>'címrend államig'!GY6</f>
        <v>0</v>
      </c>
      <c r="K4" s="137">
        <f>'címrend államig'!GZ6</f>
        <v>0</v>
      </c>
      <c r="L4" s="137">
        <f>C4+F4+I4</f>
        <v>7533429</v>
      </c>
      <c r="M4" s="137">
        <f t="shared" ref="M4:N19" si="0">D4+G4+J4</f>
        <v>71212</v>
      </c>
      <c r="N4" s="137">
        <f t="shared" si="0"/>
        <v>7604641</v>
      </c>
      <c r="O4" s="137">
        <f>'címrend kötelező'!EV6</f>
        <v>2538558</v>
      </c>
      <c r="P4" s="137">
        <f>'címrend kötelező'!EW6</f>
        <v>1818</v>
      </c>
      <c r="Q4" s="137">
        <f>'címrend kötelező'!EX6</f>
        <v>2540376</v>
      </c>
      <c r="R4" s="137">
        <f>'címrend önként'!EV6</f>
        <v>138517</v>
      </c>
      <c r="S4" s="137">
        <f>'címrend önként'!EW6</f>
        <v>-478</v>
      </c>
      <c r="T4" s="137">
        <f>'címrend önként'!EX6</f>
        <v>138039</v>
      </c>
      <c r="U4" s="137">
        <f>'címrend államig'!EV6</f>
        <v>352052</v>
      </c>
      <c r="V4" s="137">
        <f>'címrend államig'!EW6</f>
        <v>-2099</v>
      </c>
      <c r="W4" s="137">
        <f>'címrend államig'!EX6</f>
        <v>349953</v>
      </c>
      <c r="X4" s="137">
        <f>O4+R4+U4</f>
        <v>3029127</v>
      </c>
      <c r="Y4" s="137">
        <f t="shared" ref="Y4:Z19" si="1">P4+S4+V4</f>
        <v>-759</v>
      </c>
      <c r="Z4" s="137">
        <f t="shared" si="1"/>
        <v>3028368</v>
      </c>
      <c r="AA4" s="137">
        <f>'címrend kötelező'!DR6</f>
        <v>13958865</v>
      </c>
      <c r="AB4" s="137">
        <f>'címrend kötelező'!DS6</f>
        <v>-37838</v>
      </c>
      <c r="AC4" s="137">
        <f>'címrend kötelező'!DT6</f>
        <v>13921027</v>
      </c>
      <c r="AD4" s="137">
        <f>'címrend önként'!DR6</f>
        <v>16528557</v>
      </c>
      <c r="AE4" s="137">
        <f>'címrend önként'!DS6</f>
        <v>402301</v>
      </c>
      <c r="AF4" s="137">
        <f>'címrend önként'!DT6</f>
        <v>16930858</v>
      </c>
      <c r="AG4" s="137">
        <f>'címrend államig'!DR6</f>
        <v>347766</v>
      </c>
      <c r="AH4" s="137">
        <f>'címrend államig'!DS6</f>
        <v>-2099</v>
      </c>
      <c r="AI4" s="137">
        <f>'címrend államig'!DT6</f>
        <v>345667</v>
      </c>
      <c r="AJ4" s="137">
        <f>AA4+AD4+AG4</f>
        <v>30835188</v>
      </c>
      <c r="AK4" s="137">
        <f t="shared" ref="AK4:AL19" si="2">AB4+AE4+AH4</f>
        <v>362364</v>
      </c>
      <c r="AL4" s="137">
        <f t="shared" si="2"/>
        <v>31197552</v>
      </c>
      <c r="AM4" s="137">
        <f t="shared" ref="AM4:AM35" si="3">C4+O4+AA4</f>
        <v>22972882</v>
      </c>
      <c r="AN4" s="137">
        <f t="shared" ref="AN4:AO19" si="4">D4+P4+AB4</f>
        <v>13295</v>
      </c>
      <c r="AO4" s="137">
        <f t="shared" si="4"/>
        <v>22986177</v>
      </c>
      <c r="AP4" s="137">
        <f t="shared" ref="AP4:AP35" si="5">F4+R4+AD4</f>
        <v>17725044</v>
      </c>
      <c r="AQ4" s="137">
        <f t="shared" ref="AQ4:AR19" si="6">G4+S4+AE4</f>
        <v>423720</v>
      </c>
      <c r="AR4" s="137">
        <f t="shared" si="6"/>
        <v>18148764</v>
      </c>
      <c r="AS4" s="137">
        <f t="shared" ref="AS4:AS35" si="7">I4+U4+AG4</f>
        <v>699818</v>
      </c>
      <c r="AT4" s="137">
        <f t="shared" ref="AT4:AU19" si="8">J4+V4+AH4</f>
        <v>-4198</v>
      </c>
      <c r="AU4" s="137">
        <f t="shared" si="8"/>
        <v>695620</v>
      </c>
      <c r="AV4" s="137">
        <f t="shared" ref="AV4:AV35" si="9">L4+X4+AJ4</f>
        <v>41397744</v>
      </c>
      <c r="AW4" s="137">
        <f t="shared" ref="AW4:AX19" si="10">M4+Y4+AK4</f>
        <v>432817</v>
      </c>
      <c r="AX4" s="137">
        <f t="shared" si="10"/>
        <v>41830561</v>
      </c>
    </row>
    <row r="5" spans="1:50" ht="15" customHeight="1" x14ac:dyDescent="0.2">
      <c r="A5" s="419" t="s">
        <v>79</v>
      </c>
      <c r="B5" s="29" t="s">
        <v>80</v>
      </c>
      <c r="C5" s="36">
        <f>'címrend kötelező'!GX7</f>
        <v>6201825</v>
      </c>
      <c r="D5" s="36">
        <f>'címrend kötelező'!GY7</f>
        <v>9298</v>
      </c>
      <c r="E5" s="36">
        <f>'címrend kötelező'!GZ7</f>
        <v>6211123</v>
      </c>
      <c r="F5" s="36">
        <f>'címrend önként'!GX7</f>
        <v>951320</v>
      </c>
      <c r="G5" s="36">
        <f>'címrend önként'!GY7</f>
        <v>18397</v>
      </c>
      <c r="H5" s="36">
        <f>'címrend önként'!GZ7</f>
        <v>969717</v>
      </c>
      <c r="I5" s="36">
        <f>'címrend államig'!GX7</f>
        <v>0</v>
      </c>
      <c r="J5" s="36">
        <f>'címrend államig'!GY7</f>
        <v>0</v>
      </c>
      <c r="K5" s="36">
        <f>'címrend államig'!GZ7</f>
        <v>0</v>
      </c>
      <c r="L5" s="36">
        <f t="shared" ref="L5:L68" si="11">C5+F5+I5</f>
        <v>7153145</v>
      </c>
      <c r="M5" s="36">
        <f t="shared" si="0"/>
        <v>27695</v>
      </c>
      <c r="N5" s="36">
        <f t="shared" si="0"/>
        <v>7180840</v>
      </c>
      <c r="O5" s="36">
        <f>'címrend kötelező'!EV7</f>
        <v>2411731</v>
      </c>
      <c r="P5" s="36">
        <f>'címrend kötelező'!EW7</f>
        <v>1818</v>
      </c>
      <c r="Q5" s="36">
        <f>'címrend kötelező'!EX7</f>
        <v>2413549</v>
      </c>
      <c r="R5" s="36">
        <f>'címrend önként'!EV7</f>
        <v>138517</v>
      </c>
      <c r="S5" s="36">
        <f>'címrend önként'!EW7</f>
        <v>-478</v>
      </c>
      <c r="T5" s="36">
        <f>'címrend önként'!EX7</f>
        <v>138039</v>
      </c>
      <c r="U5" s="36">
        <f>'címrend államig'!EV7</f>
        <v>352052</v>
      </c>
      <c r="V5" s="36">
        <f>'címrend államig'!EW7</f>
        <v>-2099</v>
      </c>
      <c r="W5" s="36">
        <f>'címrend államig'!EX7</f>
        <v>349953</v>
      </c>
      <c r="X5" s="36">
        <f t="shared" ref="X5:X68" si="12">O5+R5+U5</f>
        <v>2902300</v>
      </c>
      <c r="Y5" s="36">
        <f t="shared" si="1"/>
        <v>-759</v>
      </c>
      <c r="Z5" s="36">
        <f t="shared" si="1"/>
        <v>2901541</v>
      </c>
      <c r="AA5" s="36">
        <f>'címrend kötelező'!DR7</f>
        <v>7433982</v>
      </c>
      <c r="AB5" s="36">
        <f>'címrend kötelező'!DS7</f>
        <v>-72442</v>
      </c>
      <c r="AC5" s="36">
        <f>'címrend kötelező'!DT7</f>
        <v>7361540</v>
      </c>
      <c r="AD5" s="36">
        <f>'címrend önként'!DR7</f>
        <v>3439008</v>
      </c>
      <c r="AE5" s="36">
        <f>'címrend önként'!DS7</f>
        <v>-20486</v>
      </c>
      <c r="AF5" s="36">
        <f>'címrend önként'!DT7</f>
        <v>3418522</v>
      </c>
      <c r="AG5" s="36">
        <f>'címrend államig'!DR7</f>
        <v>40176</v>
      </c>
      <c r="AH5" s="36">
        <f>'címrend államig'!DS7</f>
        <v>0</v>
      </c>
      <c r="AI5" s="36">
        <f>'címrend államig'!DT7</f>
        <v>40176</v>
      </c>
      <c r="AJ5" s="36">
        <f>AA5+AD5+AG5</f>
        <v>10913166</v>
      </c>
      <c r="AK5" s="36">
        <f t="shared" si="2"/>
        <v>-92928</v>
      </c>
      <c r="AL5" s="36">
        <f t="shared" si="2"/>
        <v>10820238</v>
      </c>
      <c r="AM5" s="36">
        <f t="shared" si="3"/>
        <v>16047538</v>
      </c>
      <c r="AN5" s="36">
        <f t="shared" si="4"/>
        <v>-61326</v>
      </c>
      <c r="AO5" s="36">
        <f t="shared" si="4"/>
        <v>15986212</v>
      </c>
      <c r="AP5" s="36">
        <f t="shared" si="5"/>
        <v>4528845</v>
      </c>
      <c r="AQ5" s="36">
        <f t="shared" si="6"/>
        <v>-2567</v>
      </c>
      <c r="AR5" s="36">
        <f t="shared" si="6"/>
        <v>4526278</v>
      </c>
      <c r="AS5" s="36">
        <f t="shared" si="7"/>
        <v>392228</v>
      </c>
      <c r="AT5" s="36">
        <f t="shared" si="8"/>
        <v>-2099</v>
      </c>
      <c r="AU5" s="36">
        <f t="shared" si="8"/>
        <v>390129</v>
      </c>
      <c r="AV5" s="36">
        <f t="shared" si="9"/>
        <v>20968611</v>
      </c>
      <c r="AW5" s="36">
        <f t="shared" si="10"/>
        <v>-65992</v>
      </c>
      <c r="AX5" s="36">
        <f t="shared" si="10"/>
        <v>20902619</v>
      </c>
    </row>
    <row r="6" spans="1:50" ht="15" customHeight="1" x14ac:dyDescent="0.2">
      <c r="A6" s="420" t="s">
        <v>81</v>
      </c>
      <c r="B6" s="9" t="s">
        <v>82</v>
      </c>
      <c r="C6" s="478">
        <f>'címrend kötelező'!GX8</f>
        <v>3378449</v>
      </c>
      <c r="D6" s="478">
        <f>'címrend kötelező'!GY8</f>
        <v>31737</v>
      </c>
      <c r="E6" s="478">
        <f>'címrend kötelező'!GZ8</f>
        <v>3410186</v>
      </c>
      <c r="F6" s="478">
        <f>'címrend önként'!GX8</f>
        <v>512345</v>
      </c>
      <c r="G6" s="478">
        <f>'címrend önként'!GY8</f>
        <v>4532</v>
      </c>
      <c r="H6" s="478">
        <f>'címrend önként'!GZ8</f>
        <v>516877</v>
      </c>
      <c r="I6" s="478">
        <f>'címrend államig'!GX8</f>
        <v>0</v>
      </c>
      <c r="J6" s="478">
        <f>'címrend államig'!GY8</f>
        <v>0</v>
      </c>
      <c r="K6" s="478">
        <f>'címrend államig'!GZ8</f>
        <v>0</v>
      </c>
      <c r="L6" s="478">
        <f t="shared" si="11"/>
        <v>3890794</v>
      </c>
      <c r="M6" s="478">
        <f t="shared" si="0"/>
        <v>36269</v>
      </c>
      <c r="N6" s="478">
        <f t="shared" si="0"/>
        <v>3927063</v>
      </c>
      <c r="O6" s="478">
        <f>'címrend kötelező'!EV8</f>
        <v>1326935</v>
      </c>
      <c r="P6" s="478">
        <f>'címrend kötelező'!EW8</f>
        <v>9397</v>
      </c>
      <c r="Q6" s="478">
        <f>'címrend kötelező'!EX8</f>
        <v>1336332</v>
      </c>
      <c r="R6" s="478">
        <f>'címrend önként'!EV8</f>
        <v>65089</v>
      </c>
      <c r="S6" s="478">
        <f>'címrend önként'!EW8</f>
        <v>396</v>
      </c>
      <c r="T6" s="478">
        <f>'címrend önként'!EX8</f>
        <v>65485</v>
      </c>
      <c r="U6" s="478">
        <f>'címrend államig'!EV8</f>
        <v>238119</v>
      </c>
      <c r="V6" s="478">
        <f>'címrend államig'!EW8</f>
        <v>10</v>
      </c>
      <c r="W6" s="478">
        <f>'címrend államig'!EX8</f>
        <v>238129</v>
      </c>
      <c r="X6" s="478">
        <f t="shared" si="12"/>
        <v>1630143</v>
      </c>
      <c r="Y6" s="478">
        <f t="shared" si="1"/>
        <v>9803</v>
      </c>
      <c r="Z6" s="478">
        <f t="shared" si="1"/>
        <v>1639946</v>
      </c>
      <c r="AA6" s="478">
        <f>'címrend kötelező'!DR8</f>
        <v>75009</v>
      </c>
      <c r="AB6" s="478">
        <f>'címrend kötelező'!DS8</f>
        <v>0</v>
      </c>
      <c r="AC6" s="478">
        <f>'címrend kötelező'!DT8</f>
        <v>75009</v>
      </c>
      <c r="AD6" s="478">
        <f>'címrend önként'!DR8</f>
        <v>134744</v>
      </c>
      <c r="AE6" s="478">
        <f>'címrend önként'!DS8</f>
        <v>1796</v>
      </c>
      <c r="AF6" s="478">
        <f>'címrend önként'!DT8</f>
        <v>136540</v>
      </c>
      <c r="AG6" s="478">
        <f>'címrend államig'!DR8</f>
        <v>0</v>
      </c>
      <c r="AH6" s="478">
        <f>'címrend államig'!DS8</f>
        <v>0</v>
      </c>
      <c r="AI6" s="478">
        <f>'címrend államig'!DT8</f>
        <v>0</v>
      </c>
      <c r="AJ6" s="478">
        <f t="shared" ref="AJ6:AJ68" si="13">AA6+AD6+AG6</f>
        <v>209753</v>
      </c>
      <c r="AK6" s="478">
        <f t="shared" si="2"/>
        <v>1796</v>
      </c>
      <c r="AL6" s="478">
        <f t="shared" si="2"/>
        <v>211549</v>
      </c>
      <c r="AM6" s="478">
        <f t="shared" si="3"/>
        <v>4780393</v>
      </c>
      <c r="AN6" s="478">
        <f t="shared" si="4"/>
        <v>41134</v>
      </c>
      <c r="AO6" s="478">
        <f t="shared" si="4"/>
        <v>4821527</v>
      </c>
      <c r="AP6" s="478">
        <f t="shared" si="5"/>
        <v>712178</v>
      </c>
      <c r="AQ6" s="478">
        <f t="shared" si="6"/>
        <v>6724</v>
      </c>
      <c r="AR6" s="478">
        <f t="shared" si="6"/>
        <v>718902</v>
      </c>
      <c r="AS6" s="478">
        <f t="shared" si="7"/>
        <v>238119</v>
      </c>
      <c r="AT6" s="478">
        <f t="shared" si="8"/>
        <v>10</v>
      </c>
      <c r="AU6" s="478">
        <f t="shared" si="8"/>
        <v>238129</v>
      </c>
      <c r="AV6" s="296">
        <f t="shared" si="9"/>
        <v>5730690</v>
      </c>
      <c r="AW6" s="296">
        <f t="shared" si="10"/>
        <v>47868</v>
      </c>
      <c r="AX6" s="296">
        <f t="shared" si="10"/>
        <v>5778558</v>
      </c>
    </row>
    <row r="7" spans="1:50" ht="15" customHeight="1" x14ac:dyDescent="0.2">
      <c r="A7" s="420" t="s">
        <v>83</v>
      </c>
      <c r="B7" s="9" t="s">
        <v>84</v>
      </c>
      <c r="C7" s="478">
        <f>'címrend kötelező'!GX9</f>
        <v>708460</v>
      </c>
      <c r="D7" s="478">
        <f>'címrend kötelező'!GY9</f>
        <v>-11891</v>
      </c>
      <c r="E7" s="478">
        <f>'címrend kötelező'!GZ9</f>
        <v>696569</v>
      </c>
      <c r="F7" s="478">
        <f>'címrend önként'!GX9</f>
        <v>117164</v>
      </c>
      <c r="G7" s="478">
        <f>'címrend önként'!GY9</f>
        <v>-1267</v>
      </c>
      <c r="H7" s="478">
        <f>'címrend önként'!GZ9</f>
        <v>115897</v>
      </c>
      <c r="I7" s="478">
        <f>'címrend államig'!GX9</f>
        <v>0</v>
      </c>
      <c r="J7" s="478">
        <f>'címrend államig'!GY9</f>
        <v>0</v>
      </c>
      <c r="K7" s="478">
        <f>'címrend államig'!GZ9</f>
        <v>0</v>
      </c>
      <c r="L7" s="478">
        <f t="shared" si="11"/>
        <v>825624</v>
      </c>
      <c r="M7" s="478">
        <f t="shared" si="0"/>
        <v>-13158</v>
      </c>
      <c r="N7" s="478">
        <f t="shared" si="0"/>
        <v>812466</v>
      </c>
      <c r="O7" s="478">
        <f>'címrend kötelező'!EV9</f>
        <v>270496</v>
      </c>
      <c r="P7" s="478">
        <f>'címrend kötelező'!EW9</f>
        <v>-9599</v>
      </c>
      <c r="Q7" s="478">
        <f>'címrend kötelező'!EX9</f>
        <v>260897</v>
      </c>
      <c r="R7" s="478">
        <f>'címrend önként'!EV9</f>
        <v>34031</v>
      </c>
      <c r="S7" s="478">
        <f>'címrend önként'!EW9</f>
        <v>-607</v>
      </c>
      <c r="T7" s="478">
        <f>'címrend önként'!EX9</f>
        <v>33424</v>
      </c>
      <c r="U7" s="478">
        <f>'címrend államig'!EV9</f>
        <v>47408</v>
      </c>
      <c r="V7" s="478">
        <f>'címrend államig'!EW9</f>
        <v>-2109</v>
      </c>
      <c r="W7" s="478">
        <f>'címrend államig'!EX9</f>
        <v>45299</v>
      </c>
      <c r="X7" s="478">
        <f t="shared" si="12"/>
        <v>351935</v>
      </c>
      <c r="Y7" s="478">
        <f t="shared" si="1"/>
        <v>-12315</v>
      </c>
      <c r="Z7" s="478">
        <f t="shared" si="1"/>
        <v>339620</v>
      </c>
      <c r="AA7" s="478">
        <f>'címrend kötelező'!DR9</f>
        <v>18771</v>
      </c>
      <c r="AB7" s="478">
        <f>'címrend kötelező'!DS9</f>
        <v>-2789</v>
      </c>
      <c r="AC7" s="478">
        <f>'címrend kötelező'!DT9</f>
        <v>15982</v>
      </c>
      <c r="AD7" s="478">
        <f>'címrend önként'!DR9</f>
        <v>33594</v>
      </c>
      <c r="AE7" s="478">
        <f>'címrend önként'!DS9</f>
        <v>3604</v>
      </c>
      <c r="AF7" s="478">
        <f>'címrend önként'!DT9</f>
        <v>37198</v>
      </c>
      <c r="AG7" s="478">
        <f>'címrend államig'!DR9</f>
        <v>0</v>
      </c>
      <c r="AH7" s="478">
        <f>'címrend államig'!DS9</f>
        <v>0</v>
      </c>
      <c r="AI7" s="478">
        <f>'címrend államig'!DT9</f>
        <v>0</v>
      </c>
      <c r="AJ7" s="478">
        <f t="shared" si="13"/>
        <v>52365</v>
      </c>
      <c r="AK7" s="478">
        <f t="shared" si="2"/>
        <v>815</v>
      </c>
      <c r="AL7" s="478">
        <f t="shared" si="2"/>
        <v>53180</v>
      </c>
      <c r="AM7" s="478">
        <f t="shared" si="3"/>
        <v>997727</v>
      </c>
      <c r="AN7" s="478">
        <f t="shared" si="4"/>
        <v>-24279</v>
      </c>
      <c r="AO7" s="478">
        <f t="shared" si="4"/>
        <v>973448</v>
      </c>
      <c r="AP7" s="478">
        <f t="shared" si="5"/>
        <v>184789</v>
      </c>
      <c r="AQ7" s="478">
        <f t="shared" si="6"/>
        <v>1730</v>
      </c>
      <c r="AR7" s="478">
        <f t="shared" si="6"/>
        <v>186519</v>
      </c>
      <c r="AS7" s="478">
        <f t="shared" si="7"/>
        <v>47408</v>
      </c>
      <c r="AT7" s="478">
        <f t="shared" si="8"/>
        <v>-2109</v>
      </c>
      <c r="AU7" s="478">
        <f t="shared" si="8"/>
        <v>45299</v>
      </c>
      <c r="AV7" s="296">
        <f t="shared" si="9"/>
        <v>1229924</v>
      </c>
      <c r="AW7" s="296">
        <f t="shared" si="10"/>
        <v>-24658</v>
      </c>
      <c r="AX7" s="296">
        <f t="shared" si="10"/>
        <v>1205266</v>
      </c>
    </row>
    <row r="8" spans="1:50" ht="15" customHeight="1" x14ac:dyDescent="0.2">
      <c r="A8" s="420" t="s">
        <v>85</v>
      </c>
      <c r="B8" s="9" t="s">
        <v>86</v>
      </c>
      <c r="C8" s="478">
        <f>'címrend kötelező'!GX10</f>
        <v>1955989</v>
      </c>
      <c r="D8" s="478">
        <f>'címrend kötelező'!GY10</f>
        <v>-10548</v>
      </c>
      <c r="E8" s="478">
        <f>'címrend kötelező'!GZ10</f>
        <v>1945441</v>
      </c>
      <c r="F8" s="478">
        <f>'címrend önként'!GX10</f>
        <v>251722</v>
      </c>
      <c r="G8" s="478">
        <f>'címrend önként'!GY10</f>
        <v>15132</v>
      </c>
      <c r="H8" s="478">
        <f>'címrend önként'!GZ10</f>
        <v>266854</v>
      </c>
      <c r="I8" s="478">
        <f>'címrend államig'!GX10</f>
        <v>0</v>
      </c>
      <c r="J8" s="478">
        <f>'címrend államig'!GY10</f>
        <v>0</v>
      </c>
      <c r="K8" s="478">
        <f>'címrend államig'!GZ10</f>
        <v>0</v>
      </c>
      <c r="L8" s="478">
        <f t="shared" si="11"/>
        <v>2207711</v>
      </c>
      <c r="M8" s="478">
        <f t="shared" si="0"/>
        <v>4584</v>
      </c>
      <c r="N8" s="478">
        <f t="shared" si="0"/>
        <v>2212295</v>
      </c>
      <c r="O8" s="478">
        <f>'címrend kötelező'!EV10</f>
        <v>510557</v>
      </c>
      <c r="P8" s="478">
        <f>'címrend kötelező'!EW10</f>
        <v>2020</v>
      </c>
      <c r="Q8" s="478">
        <f>'címrend kötelező'!EX10</f>
        <v>512577</v>
      </c>
      <c r="R8" s="478">
        <f>'címrend önként'!EV10</f>
        <v>25341</v>
      </c>
      <c r="S8" s="478">
        <f>'címrend önként'!EW10</f>
        <v>-267</v>
      </c>
      <c r="T8" s="478">
        <f>'címrend önként'!EX10</f>
        <v>25074</v>
      </c>
      <c r="U8" s="478">
        <f>'címrend államig'!EV10</f>
        <v>25915</v>
      </c>
      <c r="V8" s="478">
        <f>'címrend államig'!EW10</f>
        <v>0</v>
      </c>
      <c r="W8" s="478">
        <f>'címrend államig'!EX10</f>
        <v>25915</v>
      </c>
      <c r="X8" s="478">
        <f t="shared" si="12"/>
        <v>561813</v>
      </c>
      <c r="Y8" s="478">
        <f t="shared" si="1"/>
        <v>1753</v>
      </c>
      <c r="Z8" s="478">
        <f t="shared" si="1"/>
        <v>563566</v>
      </c>
      <c r="AA8" s="478">
        <f>'címrend kötelező'!DR10</f>
        <v>5362242</v>
      </c>
      <c r="AB8" s="478">
        <f>'címrend kötelező'!DS10</f>
        <v>50692</v>
      </c>
      <c r="AC8" s="478">
        <f>'címrend kötelező'!DT10</f>
        <v>5412934</v>
      </c>
      <c r="AD8" s="478">
        <f>'címrend önként'!DR10</f>
        <v>1385977</v>
      </c>
      <c r="AE8" s="478">
        <f>'címrend önként'!DS10</f>
        <v>-134622</v>
      </c>
      <c r="AF8" s="478">
        <f>'címrend önként'!DT10</f>
        <v>1251355</v>
      </c>
      <c r="AG8" s="478">
        <f>'címrend államig'!DR10</f>
        <v>0</v>
      </c>
      <c r="AH8" s="478">
        <f>'címrend államig'!DS10</f>
        <v>0</v>
      </c>
      <c r="AI8" s="478">
        <f>'címrend államig'!DT10</f>
        <v>0</v>
      </c>
      <c r="AJ8" s="478">
        <f t="shared" si="13"/>
        <v>6748219</v>
      </c>
      <c r="AK8" s="478">
        <f t="shared" si="2"/>
        <v>-83930</v>
      </c>
      <c r="AL8" s="478">
        <f t="shared" si="2"/>
        <v>6664289</v>
      </c>
      <c r="AM8" s="478">
        <f t="shared" si="3"/>
        <v>7828788</v>
      </c>
      <c r="AN8" s="478">
        <f t="shared" si="4"/>
        <v>42164</v>
      </c>
      <c r="AO8" s="478">
        <f t="shared" si="4"/>
        <v>7870952</v>
      </c>
      <c r="AP8" s="478">
        <f t="shared" si="5"/>
        <v>1663040</v>
      </c>
      <c r="AQ8" s="478">
        <f t="shared" si="6"/>
        <v>-119757</v>
      </c>
      <c r="AR8" s="478">
        <f t="shared" si="6"/>
        <v>1543283</v>
      </c>
      <c r="AS8" s="478">
        <f t="shared" si="7"/>
        <v>25915</v>
      </c>
      <c r="AT8" s="478">
        <f t="shared" si="8"/>
        <v>0</v>
      </c>
      <c r="AU8" s="478">
        <f t="shared" si="8"/>
        <v>25915</v>
      </c>
      <c r="AV8" s="296">
        <f t="shared" si="9"/>
        <v>9517743</v>
      </c>
      <c r="AW8" s="296">
        <f t="shared" si="10"/>
        <v>-77593</v>
      </c>
      <c r="AX8" s="296">
        <f t="shared" si="10"/>
        <v>9440150</v>
      </c>
    </row>
    <row r="9" spans="1:50" ht="15" customHeight="1" x14ac:dyDescent="0.2">
      <c r="A9" s="420" t="s">
        <v>87</v>
      </c>
      <c r="B9" s="9" t="s">
        <v>88</v>
      </c>
      <c r="C9" s="478">
        <f>'címrend kötelező'!GX11</f>
        <v>1229</v>
      </c>
      <c r="D9" s="478">
        <f>'címrend kötelező'!GY11</f>
        <v>0</v>
      </c>
      <c r="E9" s="478">
        <f>'címrend kötelező'!GZ11</f>
        <v>1229</v>
      </c>
      <c r="F9" s="478">
        <f>'címrend önként'!GX11</f>
        <v>0</v>
      </c>
      <c r="G9" s="478">
        <f>'címrend önként'!GY11</f>
        <v>0</v>
      </c>
      <c r="H9" s="478">
        <f>'címrend önként'!GZ11</f>
        <v>0</v>
      </c>
      <c r="I9" s="478">
        <f>'címrend államig'!GX11</f>
        <v>0</v>
      </c>
      <c r="J9" s="478">
        <f>'címrend államig'!GY11</f>
        <v>0</v>
      </c>
      <c r="K9" s="478">
        <f>'címrend államig'!GZ11</f>
        <v>0</v>
      </c>
      <c r="L9" s="478">
        <f t="shared" si="11"/>
        <v>1229</v>
      </c>
      <c r="M9" s="478">
        <f t="shared" si="0"/>
        <v>0</v>
      </c>
      <c r="N9" s="478">
        <f t="shared" si="0"/>
        <v>1229</v>
      </c>
      <c r="O9" s="478">
        <f>'címrend kötelező'!EV11</f>
        <v>0</v>
      </c>
      <c r="P9" s="478">
        <f>'címrend kötelező'!EW11</f>
        <v>0</v>
      </c>
      <c r="Q9" s="478">
        <f>'címrend kötelező'!EX11</f>
        <v>0</v>
      </c>
      <c r="R9" s="478">
        <f>'címrend önként'!EV11</f>
        <v>0</v>
      </c>
      <c r="S9" s="478">
        <f>'címrend önként'!EW11</f>
        <v>0</v>
      </c>
      <c r="T9" s="478">
        <f>'címrend önként'!EX11</f>
        <v>0</v>
      </c>
      <c r="U9" s="478">
        <f>'címrend államig'!EV11</f>
        <v>0</v>
      </c>
      <c r="V9" s="478">
        <f>'címrend államig'!EW11</f>
        <v>0</v>
      </c>
      <c r="W9" s="478">
        <f>'címrend államig'!EX11</f>
        <v>0</v>
      </c>
      <c r="X9" s="478">
        <f t="shared" si="12"/>
        <v>0</v>
      </c>
      <c r="Y9" s="478">
        <f t="shared" si="1"/>
        <v>0</v>
      </c>
      <c r="Z9" s="478">
        <f t="shared" si="1"/>
        <v>0</v>
      </c>
      <c r="AA9" s="478">
        <f>'címrend kötelező'!DR11</f>
        <v>67174</v>
      </c>
      <c r="AB9" s="478">
        <f>'címrend kötelező'!DS11</f>
        <v>0</v>
      </c>
      <c r="AC9" s="478">
        <f>'címrend kötelező'!DT11</f>
        <v>67174</v>
      </c>
      <c r="AD9" s="478">
        <f>'címrend önként'!DR11</f>
        <v>74400</v>
      </c>
      <c r="AE9" s="478">
        <f>'címrend önként'!DS11</f>
        <v>0</v>
      </c>
      <c r="AF9" s="478">
        <f>'címrend önként'!DT11</f>
        <v>74400</v>
      </c>
      <c r="AG9" s="478">
        <f>'címrend államig'!DR11</f>
        <v>0</v>
      </c>
      <c r="AH9" s="478">
        <f>'címrend államig'!DS11</f>
        <v>0</v>
      </c>
      <c r="AI9" s="478">
        <f>'címrend államig'!DT11</f>
        <v>0</v>
      </c>
      <c r="AJ9" s="478">
        <f t="shared" si="13"/>
        <v>141574</v>
      </c>
      <c r="AK9" s="478">
        <f t="shared" si="2"/>
        <v>0</v>
      </c>
      <c r="AL9" s="478">
        <f t="shared" si="2"/>
        <v>141574</v>
      </c>
      <c r="AM9" s="478">
        <f t="shared" si="3"/>
        <v>68403</v>
      </c>
      <c r="AN9" s="478">
        <f t="shared" si="4"/>
        <v>0</v>
      </c>
      <c r="AO9" s="478">
        <f t="shared" si="4"/>
        <v>68403</v>
      </c>
      <c r="AP9" s="478">
        <f t="shared" si="5"/>
        <v>74400</v>
      </c>
      <c r="AQ9" s="478">
        <f t="shared" si="6"/>
        <v>0</v>
      </c>
      <c r="AR9" s="478">
        <f t="shared" si="6"/>
        <v>74400</v>
      </c>
      <c r="AS9" s="478">
        <f t="shared" si="7"/>
        <v>0</v>
      </c>
      <c r="AT9" s="478">
        <f t="shared" si="8"/>
        <v>0</v>
      </c>
      <c r="AU9" s="478">
        <f t="shared" si="8"/>
        <v>0</v>
      </c>
      <c r="AV9" s="296">
        <f t="shared" si="9"/>
        <v>142803</v>
      </c>
      <c r="AW9" s="296">
        <f t="shared" si="10"/>
        <v>0</v>
      </c>
      <c r="AX9" s="296">
        <f t="shared" si="10"/>
        <v>142803</v>
      </c>
    </row>
    <row r="10" spans="1:50" s="12" customFormat="1" ht="15" customHeight="1" x14ac:dyDescent="0.2">
      <c r="A10" s="421" t="s">
        <v>89</v>
      </c>
      <c r="B10" s="11" t="s">
        <v>90</v>
      </c>
      <c r="C10" s="36">
        <f>'címrend kötelező'!GX12</f>
        <v>157698</v>
      </c>
      <c r="D10" s="36">
        <f>'címrend kötelező'!GY12</f>
        <v>0</v>
      </c>
      <c r="E10" s="36">
        <f>'címrend kötelező'!GZ12</f>
        <v>157698</v>
      </c>
      <c r="F10" s="36">
        <f>'címrend önként'!GX12</f>
        <v>70089</v>
      </c>
      <c r="G10" s="36">
        <f>'címrend önként'!GY12</f>
        <v>0</v>
      </c>
      <c r="H10" s="36">
        <f>'címrend önként'!GZ12</f>
        <v>70089</v>
      </c>
      <c r="I10" s="36">
        <f>'címrend államig'!GX12</f>
        <v>0</v>
      </c>
      <c r="J10" s="36">
        <f>'címrend államig'!GY12</f>
        <v>0</v>
      </c>
      <c r="K10" s="36">
        <f>'címrend államig'!GZ12</f>
        <v>0</v>
      </c>
      <c r="L10" s="36">
        <f t="shared" si="11"/>
        <v>227787</v>
      </c>
      <c r="M10" s="36">
        <f t="shared" si="0"/>
        <v>0</v>
      </c>
      <c r="N10" s="36">
        <f t="shared" si="0"/>
        <v>227787</v>
      </c>
      <c r="O10" s="36">
        <f>'címrend kötelező'!EV12</f>
        <v>303743</v>
      </c>
      <c r="P10" s="36">
        <f>'címrend kötelező'!EW12</f>
        <v>0</v>
      </c>
      <c r="Q10" s="36">
        <f>'címrend kötelező'!EX12</f>
        <v>303743</v>
      </c>
      <c r="R10" s="36">
        <f>'címrend önként'!EV12</f>
        <v>14056</v>
      </c>
      <c r="S10" s="36">
        <f>'címrend önként'!EW12</f>
        <v>0</v>
      </c>
      <c r="T10" s="36">
        <f>'címrend önként'!EX12</f>
        <v>14056</v>
      </c>
      <c r="U10" s="36">
        <f>'címrend államig'!EV12</f>
        <v>40610</v>
      </c>
      <c r="V10" s="36">
        <f>'címrend államig'!EW12</f>
        <v>0</v>
      </c>
      <c r="W10" s="36">
        <f>'címrend államig'!EX12</f>
        <v>40610</v>
      </c>
      <c r="X10" s="36">
        <f t="shared" si="12"/>
        <v>358409</v>
      </c>
      <c r="Y10" s="36">
        <f t="shared" si="1"/>
        <v>0</v>
      </c>
      <c r="Z10" s="36">
        <f t="shared" si="1"/>
        <v>358409</v>
      </c>
      <c r="AA10" s="36">
        <f>'címrend kötelező'!DR12</f>
        <v>1910786</v>
      </c>
      <c r="AB10" s="36">
        <f>'címrend kötelező'!DS12</f>
        <v>-120345</v>
      </c>
      <c r="AC10" s="36">
        <f>'címrend kötelező'!DT12</f>
        <v>1790441</v>
      </c>
      <c r="AD10" s="36">
        <f>'címrend önként'!DR12</f>
        <v>1810293</v>
      </c>
      <c r="AE10" s="36">
        <f>'címrend önként'!DS12</f>
        <v>108736</v>
      </c>
      <c r="AF10" s="36">
        <f>'címrend önként'!DT12</f>
        <v>1919029</v>
      </c>
      <c r="AG10" s="36">
        <f>'címrend államig'!DR12</f>
        <v>40176</v>
      </c>
      <c r="AH10" s="36">
        <f>'címrend államig'!DS12</f>
        <v>0</v>
      </c>
      <c r="AI10" s="36">
        <f>'címrend államig'!DT12</f>
        <v>40176</v>
      </c>
      <c r="AJ10" s="36">
        <f t="shared" si="13"/>
        <v>3761255</v>
      </c>
      <c r="AK10" s="36">
        <f t="shared" si="2"/>
        <v>-11609</v>
      </c>
      <c r="AL10" s="36">
        <f t="shared" si="2"/>
        <v>3749646</v>
      </c>
      <c r="AM10" s="36">
        <f t="shared" si="3"/>
        <v>2372227</v>
      </c>
      <c r="AN10" s="36">
        <f t="shared" si="4"/>
        <v>-120345</v>
      </c>
      <c r="AO10" s="36">
        <f t="shared" si="4"/>
        <v>2251882</v>
      </c>
      <c r="AP10" s="36">
        <f t="shared" si="5"/>
        <v>1894438</v>
      </c>
      <c r="AQ10" s="36">
        <f t="shared" si="6"/>
        <v>108736</v>
      </c>
      <c r="AR10" s="36">
        <f t="shared" si="6"/>
        <v>2003174</v>
      </c>
      <c r="AS10" s="36">
        <f t="shared" si="7"/>
        <v>80786</v>
      </c>
      <c r="AT10" s="36">
        <f t="shared" si="8"/>
        <v>0</v>
      </c>
      <c r="AU10" s="36">
        <f t="shared" si="8"/>
        <v>80786</v>
      </c>
      <c r="AV10" s="297">
        <f t="shared" si="9"/>
        <v>4347451</v>
      </c>
      <c r="AW10" s="297">
        <f t="shared" si="10"/>
        <v>-11609</v>
      </c>
      <c r="AX10" s="297">
        <f t="shared" si="10"/>
        <v>4335842</v>
      </c>
    </row>
    <row r="11" spans="1:50" ht="15" customHeight="1" x14ac:dyDescent="0.2">
      <c r="A11" s="420" t="s">
        <v>91</v>
      </c>
      <c r="B11" s="9" t="s">
        <v>92</v>
      </c>
      <c r="C11" s="478">
        <f>'címrend kötelező'!GX13</f>
        <v>157698</v>
      </c>
      <c r="D11" s="478">
        <f>'címrend kötelező'!GY13</f>
        <v>0</v>
      </c>
      <c r="E11" s="478">
        <f>'címrend kötelező'!GZ13</f>
        <v>157698</v>
      </c>
      <c r="F11" s="478">
        <f>'címrend önként'!GX13</f>
        <v>70089</v>
      </c>
      <c r="G11" s="478">
        <f>'címrend önként'!GY13</f>
        <v>0</v>
      </c>
      <c r="H11" s="478">
        <f>'címrend önként'!GZ13</f>
        <v>70089</v>
      </c>
      <c r="I11" s="478">
        <f>'címrend államig'!GX13</f>
        <v>0</v>
      </c>
      <c r="J11" s="478">
        <f>'címrend államig'!GY13</f>
        <v>0</v>
      </c>
      <c r="K11" s="478">
        <f>'címrend államig'!GZ13</f>
        <v>0</v>
      </c>
      <c r="L11" s="478">
        <f t="shared" si="11"/>
        <v>227787</v>
      </c>
      <c r="M11" s="478">
        <f t="shared" si="0"/>
        <v>0</v>
      </c>
      <c r="N11" s="478">
        <f t="shared" si="0"/>
        <v>227787</v>
      </c>
      <c r="O11" s="478">
        <f>'címrend kötelező'!EV13</f>
        <v>300810</v>
      </c>
      <c r="P11" s="478">
        <f>'címrend kötelező'!EW13</f>
        <v>0</v>
      </c>
      <c r="Q11" s="478">
        <f>'címrend kötelező'!EX13</f>
        <v>300810</v>
      </c>
      <c r="R11" s="478">
        <f>'címrend önként'!EV13</f>
        <v>14056</v>
      </c>
      <c r="S11" s="478">
        <f>'címrend önként'!EW13</f>
        <v>0</v>
      </c>
      <c r="T11" s="478">
        <f>'címrend önként'!EX13</f>
        <v>14056</v>
      </c>
      <c r="U11" s="478">
        <f>'címrend államig'!EV13</f>
        <v>40610</v>
      </c>
      <c r="V11" s="478">
        <f>'címrend államig'!EW13</f>
        <v>0</v>
      </c>
      <c r="W11" s="478">
        <f>'címrend államig'!EX13</f>
        <v>40610</v>
      </c>
      <c r="X11" s="478">
        <f t="shared" si="12"/>
        <v>355476</v>
      </c>
      <c r="Y11" s="478">
        <f t="shared" si="1"/>
        <v>0</v>
      </c>
      <c r="Z11" s="478">
        <f t="shared" si="1"/>
        <v>355476</v>
      </c>
      <c r="AA11" s="478">
        <f>'címrend kötelező'!DR13</f>
        <v>354897</v>
      </c>
      <c r="AB11" s="478">
        <f>'címrend kötelező'!DS13</f>
        <v>0</v>
      </c>
      <c r="AC11" s="478">
        <f>'címrend kötelező'!DT13</f>
        <v>354897</v>
      </c>
      <c r="AD11" s="478">
        <f>'címrend önként'!DR13</f>
        <v>55671</v>
      </c>
      <c r="AE11" s="478">
        <f>'címrend önként'!DS13</f>
        <v>0</v>
      </c>
      <c r="AF11" s="478">
        <f>'címrend önként'!DT13</f>
        <v>55671</v>
      </c>
      <c r="AG11" s="478">
        <f>'címrend államig'!DR13</f>
        <v>40176</v>
      </c>
      <c r="AH11" s="478">
        <f>'címrend államig'!DS13</f>
        <v>0</v>
      </c>
      <c r="AI11" s="478">
        <f>'címrend államig'!DT13</f>
        <v>40176</v>
      </c>
      <c r="AJ11" s="478">
        <f t="shared" si="13"/>
        <v>450744</v>
      </c>
      <c r="AK11" s="478">
        <f t="shared" si="2"/>
        <v>0</v>
      </c>
      <c r="AL11" s="478">
        <f t="shared" si="2"/>
        <v>450744</v>
      </c>
      <c r="AM11" s="478">
        <f t="shared" si="3"/>
        <v>813405</v>
      </c>
      <c r="AN11" s="478">
        <f t="shared" si="4"/>
        <v>0</v>
      </c>
      <c r="AO11" s="478">
        <f t="shared" si="4"/>
        <v>813405</v>
      </c>
      <c r="AP11" s="478">
        <f t="shared" si="5"/>
        <v>139816</v>
      </c>
      <c r="AQ11" s="478">
        <f t="shared" si="6"/>
        <v>0</v>
      </c>
      <c r="AR11" s="478">
        <f t="shared" si="6"/>
        <v>139816</v>
      </c>
      <c r="AS11" s="478">
        <f t="shared" si="7"/>
        <v>80786</v>
      </c>
      <c r="AT11" s="478">
        <f t="shared" si="8"/>
        <v>0</v>
      </c>
      <c r="AU11" s="478">
        <f t="shared" si="8"/>
        <v>80786</v>
      </c>
      <c r="AV11" s="296">
        <f t="shared" si="9"/>
        <v>1034007</v>
      </c>
      <c r="AW11" s="296">
        <f t="shared" si="10"/>
        <v>0</v>
      </c>
      <c r="AX11" s="296">
        <f t="shared" si="10"/>
        <v>1034007</v>
      </c>
    </row>
    <row r="12" spans="1:50" ht="15" customHeight="1" x14ac:dyDescent="0.2">
      <c r="A12" s="422" t="s">
        <v>93</v>
      </c>
      <c r="B12" s="9" t="s">
        <v>94</v>
      </c>
      <c r="C12" s="478">
        <f>'címrend kötelező'!GX14</f>
        <v>0</v>
      </c>
      <c r="D12" s="478">
        <f>'címrend kötelező'!GY14</f>
        <v>0</v>
      </c>
      <c r="E12" s="478">
        <f>'címrend kötelező'!GZ14</f>
        <v>0</v>
      </c>
      <c r="F12" s="478">
        <f>'címrend önként'!GX14</f>
        <v>0</v>
      </c>
      <c r="G12" s="478">
        <f>'címrend önként'!GY14</f>
        <v>0</v>
      </c>
      <c r="H12" s="478">
        <f>'címrend önként'!GZ14</f>
        <v>0</v>
      </c>
      <c r="I12" s="478">
        <f>'címrend államig'!GX14</f>
        <v>0</v>
      </c>
      <c r="J12" s="478">
        <f>'címrend államig'!GY14</f>
        <v>0</v>
      </c>
      <c r="K12" s="478">
        <f>'címrend államig'!GZ14</f>
        <v>0</v>
      </c>
      <c r="L12" s="478">
        <f t="shared" si="11"/>
        <v>0</v>
      </c>
      <c r="M12" s="478">
        <f t="shared" si="0"/>
        <v>0</v>
      </c>
      <c r="N12" s="478">
        <f t="shared" si="0"/>
        <v>0</v>
      </c>
      <c r="O12" s="478">
        <f>'címrend kötelező'!EV14</f>
        <v>0</v>
      </c>
      <c r="P12" s="478">
        <f>'címrend kötelező'!EW14</f>
        <v>0</v>
      </c>
      <c r="Q12" s="478">
        <f>'címrend kötelező'!EX14</f>
        <v>0</v>
      </c>
      <c r="R12" s="478">
        <f>'címrend önként'!EV14</f>
        <v>0</v>
      </c>
      <c r="S12" s="478">
        <f>'címrend önként'!EW14</f>
        <v>0</v>
      </c>
      <c r="T12" s="478">
        <f>'címrend önként'!EX14</f>
        <v>0</v>
      </c>
      <c r="U12" s="478">
        <f>'címrend államig'!EV14</f>
        <v>0</v>
      </c>
      <c r="V12" s="478">
        <f>'címrend államig'!EW14</f>
        <v>0</v>
      </c>
      <c r="W12" s="478">
        <f>'címrend államig'!EX14</f>
        <v>0</v>
      </c>
      <c r="X12" s="478">
        <f t="shared" si="12"/>
        <v>0</v>
      </c>
      <c r="Y12" s="478">
        <f t="shared" si="1"/>
        <v>0</v>
      </c>
      <c r="Z12" s="478">
        <f t="shared" si="1"/>
        <v>0</v>
      </c>
      <c r="AA12" s="478">
        <f>'címrend kötelező'!DR14</f>
        <v>0</v>
      </c>
      <c r="AB12" s="478">
        <f>'címrend kötelező'!DS14</f>
        <v>0</v>
      </c>
      <c r="AC12" s="478">
        <f>'címrend kötelező'!DT14</f>
        <v>0</v>
      </c>
      <c r="AD12" s="478">
        <f>'címrend önként'!DR14</f>
        <v>0</v>
      </c>
      <c r="AE12" s="478">
        <f>'címrend önként'!DS14</f>
        <v>0</v>
      </c>
      <c r="AF12" s="478">
        <f>'címrend önként'!DT14</f>
        <v>0</v>
      </c>
      <c r="AG12" s="478">
        <f>'címrend államig'!DR14</f>
        <v>0</v>
      </c>
      <c r="AH12" s="478">
        <f>'címrend államig'!DS14</f>
        <v>0</v>
      </c>
      <c r="AI12" s="478">
        <f>'címrend államig'!DT14</f>
        <v>0</v>
      </c>
      <c r="AJ12" s="478">
        <f t="shared" si="13"/>
        <v>0</v>
      </c>
      <c r="AK12" s="478">
        <f t="shared" si="2"/>
        <v>0</v>
      </c>
      <c r="AL12" s="478">
        <f t="shared" si="2"/>
        <v>0</v>
      </c>
      <c r="AM12" s="478">
        <f t="shared" si="3"/>
        <v>0</v>
      </c>
      <c r="AN12" s="478">
        <f t="shared" si="4"/>
        <v>0</v>
      </c>
      <c r="AO12" s="478">
        <f t="shared" si="4"/>
        <v>0</v>
      </c>
      <c r="AP12" s="478">
        <f t="shared" si="5"/>
        <v>0</v>
      </c>
      <c r="AQ12" s="478">
        <f t="shared" si="6"/>
        <v>0</v>
      </c>
      <c r="AR12" s="478">
        <f t="shared" si="6"/>
        <v>0</v>
      </c>
      <c r="AS12" s="478">
        <f t="shared" si="7"/>
        <v>0</v>
      </c>
      <c r="AT12" s="478">
        <f t="shared" si="8"/>
        <v>0</v>
      </c>
      <c r="AU12" s="478">
        <f t="shared" si="8"/>
        <v>0</v>
      </c>
      <c r="AV12" s="296">
        <f t="shared" si="9"/>
        <v>0</v>
      </c>
      <c r="AW12" s="296">
        <f t="shared" si="10"/>
        <v>0</v>
      </c>
      <c r="AX12" s="296">
        <f t="shared" si="10"/>
        <v>0</v>
      </c>
    </row>
    <row r="13" spans="1:50" ht="15" customHeight="1" x14ac:dyDescent="0.2">
      <c r="A13" s="26">
        <v>10</v>
      </c>
      <c r="B13" s="9" t="s">
        <v>95</v>
      </c>
      <c r="C13" s="478">
        <f>'címrend kötelező'!GX15</f>
        <v>0</v>
      </c>
      <c r="D13" s="478">
        <f>'címrend kötelező'!GY15</f>
        <v>0</v>
      </c>
      <c r="E13" s="478">
        <f>'címrend kötelező'!GZ15</f>
        <v>0</v>
      </c>
      <c r="F13" s="478">
        <f>'címrend önként'!GX15</f>
        <v>0</v>
      </c>
      <c r="G13" s="478">
        <f>'címrend önként'!GY15</f>
        <v>0</v>
      </c>
      <c r="H13" s="478">
        <f>'címrend önként'!GZ15</f>
        <v>0</v>
      </c>
      <c r="I13" s="478">
        <f>'címrend államig'!GX15</f>
        <v>0</v>
      </c>
      <c r="J13" s="478">
        <f>'címrend államig'!GY15</f>
        <v>0</v>
      </c>
      <c r="K13" s="478">
        <f>'címrend államig'!GZ15</f>
        <v>0</v>
      </c>
      <c r="L13" s="478">
        <f t="shared" si="11"/>
        <v>0</v>
      </c>
      <c r="M13" s="478">
        <f t="shared" si="0"/>
        <v>0</v>
      </c>
      <c r="N13" s="478">
        <f t="shared" si="0"/>
        <v>0</v>
      </c>
      <c r="O13" s="478">
        <f>'címrend kötelező'!EV15</f>
        <v>2933</v>
      </c>
      <c r="P13" s="478">
        <f>'címrend kötelező'!EW15</f>
        <v>0</v>
      </c>
      <c r="Q13" s="478">
        <f>'címrend kötelező'!EX15</f>
        <v>2933</v>
      </c>
      <c r="R13" s="478">
        <f>'címrend önként'!EV15</f>
        <v>0</v>
      </c>
      <c r="S13" s="478">
        <f>'címrend önként'!EW15</f>
        <v>0</v>
      </c>
      <c r="T13" s="478">
        <f>'címrend önként'!EX15</f>
        <v>0</v>
      </c>
      <c r="U13" s="478">
        <f>'címrend államig'!EV15</f>
        <v>0</v>
      </c>
      <c r="V13" s="478">
        <f>'címrend államig'!EW15</f>
        <v>0</v>
      </c>
      <c r="W13" s="478">
        <f>'címrend államig'!EX15</f>
        <v>0</v>
      </c>
      <c r="X13" s="478">
        <f t="shared" si="12"/>
        <v>2933</v>
      </c>
      <c r="Y13" s="478">
        <f t="shared" si="1"/>
        <v>0</v>
      </c>
      <c r="Z13" s="478">
        <f t="shared" si="1"/>
        <v>2933</v>
      </c>
      <c r="AA13" s="478">
        <f>'címrend kötelező'!DR15</f>
        <v>176811</v>
      </c>
      <c r="AB13" s="478">
        <f>'címrend kötelező'!DS15</f>
        <v>0</v>
      </c>
      <c r="AC13" s="478">
        <f>'címrend kötelező'!DT15</f>
        <v>176811</v>
      </c>
      <c r="AD13" s="478">
        <f>'címrend önként'!DR15</f>
        <v>34389</v>
      </c>
      <c r="AE13" s="478">
        <f>'címrend önként'!DS15</f>
        <v>6427</v>
      </c>
      <c r="AF13" s="478">
        <f>'címrend önként'!DT15</f>
        <v>40816</v>
      </c>
      <c r="AG13" s="478">
        <f>'címrend államig'!DR15</f>
        <v>0</v>
      </c>
      <c r="AH13" s="478">
        <f>'címrend államig'!DS15</f>
        <v>0</v>
      </c>
      <c r="AI13" s="478">
        <f>'címrend államig'!DT15</f>
        <v>0</v>
      </c>
      <c r="AJ13" s="478">
        <f t="shared" si="13"/>
        <v>211200</v>
      </c>
      <c r="AK13" s="478">
        <f t="shared" si="2"/>
        <v>6427</v>
      </c>
      <c r="AL13" s="478">
        <f t="shared" si="2"/>
        <v>217627</v>
      </c>
      <c r="AM13" s="478">
        <f t="shared" si="3"/>
        <v>179744</v>
      </c>
      <c r="AN13" s="478">
        <f t="shared" si="4"/>
        <v>0</v>
      </c>
      <c r="AO13" s="478">
        <f t="shared" si="4"/>
        <v>179744</v>
      </c>
      <c r="AP13" s="478">
        <f t="shared" si="5"/>
        <v>34389</v>
      </c>
      <c r="AQ13" s="478">
        <f t="shared" si="6"/>
        <v>6427</v>
      </c>
      <c r="AR13" s="478">
        <f t="shared" si="6"/>
        <v>40816</v>
      </c>
      <c r="AS13" s="478">
        <f t="shared" si="7"/>
        <v>0</v>
      </c>
      <c r="AT13" s="478">
        <f t="shared" si="8"/>
        <v>0</v>
      </c>
      <c r="AU13" s="478">
        <f t="shared" si="8"/>
        <v>0</v>
      </c>
      <c r="AV13" s="296">
        <f t="shared" si="9"/>
        <v>214133</v>
      </c>
      <c r="AW13" s="296">
        <f t="shared" si="10"/>
        <v>6427</v>
      </c>
      <c r="AX13" s="296">
        <f t="shared" si="10"/>
        <v>220560</v>
      </c>
    </row>
    <row r="14" spans="1:50" ht="15" customHeight="1" x14ac:dyDescent="0.2">
      <c r="A14" s="422" t="s">
        <v>96</v>
      </c>
      <c r="B14" s="9" t="s">
        <v>97</v>
      </c>
      <c r="C14" s="478">
        <f>'címrend kötelező'!GX16</f>
        <v>0</v>
      </c>
      <c r="D14" s="478">
        <f>'címrend kötelező'!GY16</f>
        <v>0</v>
      </c>
      <c r="E14" s="478">
        <f>'címrend kötelező'!GZ16</f>
        <v>0</v>
      </c>
      <c r="F14" s="478">
        <f>'címrend önként'!GX16</f>
        <v>0</v>
      </c>
      <c r="G14" s="478">
        <f>'címrend önként'!GY16</f>
        <v>0</v>
      </c>
      <c r="H14" s="478">
        <f>'címrend önként'!GZ16</f>
        <v>0</v>
      </c>
      <c r="I14" s="478">
        <f>'címrend államig'!GX16</f>
        <v>0</v>
      </c>
      <c r="J14" s="478">
        <f>'címrend államig'!GY16</f>
        <v>0</v>
      </c>
      <c r="K14" s="478">
        <f>'címrend államig'!GZ16</f>
        <v>0</v>
      </c>
      <c r="L14" s="478">
        <f t="shared" si="11"/>
        <v>0</v>
      </c>
      <c r="M14" s="478">
        <f t="shared" si="0"/>
        <v>0</v>
      </c>
      <c r="N14" s="478">
        <f t="shared" si="0"/>
        <v>0</v>
      </c>
      <c r="O14" s="478">
        <f>'címrend kötelező'!EV16</f>
        <v>0</v>
      </c>
      <c r="P14" s="478">
        <f>'címrend kötelező'!EW16</f>
        <v>0</v>
      </c>
      <c r="Q14" s="478">
        <f>'címrend kötelező'!EX16</f>
        <v>0</v>
      </c>
      <c r="R14" s="478">
        <f>'címrend önként'!EV16</f>
        <v>0</v>
      </c>
      <c r="S14" s="478">
        <f>'címrend önként'!EW16</f>
        <v>0</v>
      </c>
      <c r="T14" s="478">
        <f>'címrend önként'!EX16</f>
        <v>0</v>
      </c>
      <c r="U14" s="478">
        <f>'címrend államig'!EV16</f>
        <v>0</v>
      </c>
      <c r="V14" s="478">
        <f>'címrend államig'!EW16</f>
        <v>0</v>
      </c>
      <c r="W14" s="478">
        <f>'címrend államig'!EX16</f>
        <v>0</v>
      </c>
      <c r="X14" s="478">
        <f t="shared" si="12"/>
        <v>0</v>
      </c>
      <c r="Y14" s="478">
        <f t="shared" si="1"/>
        <v>0</v>
      </c>
      <c r="Z14" s="478">
        <f t="shared" si="1"/>
        <v>0</v>
      </c>
      <c r="AA14" s="478">
        <f>'címrend kötelező'!DR16</f>
        <v>1138739</v>
      </c>
      <c r="AB14" s="478">
        <f>'címrend kötelező'!DS16</f>
        <v>-80289</v>
      </c>
      <c r="AC14" s="478">
        <f>'címrend kötelező'!DT16</f>
        <v>1058450</v>
      </c>
      <c r="AD14" s="478">
        <f>'címrend önként'!DR16</f>
        <v>1560723</v>
      </c>
      <c r="AE14" s="478">
        <f>'címrend önként'!DS16</f>
        <v>121253</v>
      </c>
      <c r="AF14" s="478">
        <f>'címrend önként'!DT16</f>
        <v>1681976</v>
      </c>
      <c r="AG14" s="478">
        <f>'címrend államig'!DR16</f>
        <v>0</v>
      </c>
      <c r="AH14" s="478">
        <f>'címrend államig'!DS16</f>
        <v>0</v>
      </c>
      <c r="AI14" s="478">
        <f>'címrend államig'!DT16</f>
        <v>0</v>
      </c>
      <c r="AJ14" s="478">
        <f t="shared" si="13"/>
        <v>2699462</v>
      </c>
      <c r="AK14" s="478">
        <f t="shared" si="2"/>
        <v>40964</v>
      </c>
      <c r="AL14" s="478">
        <f t="shared" si="2"/>
        <v>2740426</v>
      </c>
      <c r="AM14" s="478">
        <f t="shared" si="3"/>
        <v>1138739</v>
      </c>
      <c r="AN14" s="478">
        <f t="shared" si="4"/>
        <v>-80289</v>
      </c>
      <c r="AO14" s="478">
        <f t="shared" si="4"/>
        <v>1058450</v>
      </c>
      <c r="AP14" s="478">
        <f t="shared" si="5"/>
        <v>1560723</v>
      </c>
      <c r="AQ14" s="478">
        <f t="shared" si="6"/>
        <v>121253</v>
      </c>
      <c r="AR14" s="478">
        <f t="shared" si="6"/>
        <v>1681976</v>
      </c>
      <c r="AS14" s="478">
        <f t="shared" si="7"/>
        <v>0</v>
      </c>
      <c r="AT14" s="478">
        <f t="shared" si="8"/>
        <v>0</v>
      </c>
      <c r="AU14" s="478">
        <f t="shared" si="8"/>
        <v>0</v>
      </c>
      <c r="AV14" s="296">
        <f t="shared" si="9"/>
        <v>2699462</v>
      </c>
      <c r="AW14" s="296">
        <f t="shared" si="10"/>
        <v>40964</v>
      </c>
      <c r="AX14" s="296">
        <f t="shared" si="10"/>
        <v>2740426</v>
      </c>
    </row>
    <row r="15" spans="1:50" ht="15" customHeight="1" x14ac:dyDescent="0.2">
      <c r="A15" s="26">
        <v>12</v>
      </c>
      <c r="B15" s="9" t="s">
        <v>98</v>
      </c>
      <c r="C15" s="478">
        <f>'címrend kötelező'!GX17</f>
        <v>0</v>
      </c>
      <c r="D15" s="478">
        <f>'címrend kötelező'!GY17</f>
        <v>0</v>
      </c>
      <c r="E15" s="478">
        <f>'címrend kötelező'!GZ17</f>
        <v>0</v>
      </c>
      <c r="F15" s="478">
        <f>'címrend önként'!GX17</f>
        <v>0</v>
      </c>
      <c r="G15" s="478">
        <f>'címrend önként'!GY17</f>
        <v>0</v>
      </c>
      <c r="H15" s="478">
        <f>'címrend önként'!GZ17</f>
        <v>0</v>
      </c>
      <c r="I15" s="478">
        <f>'címrend államig'!GX17</f>
        <v>0</v>
      </c>
      <c r="J15" s="478">
        <f>'címrend államig'!GY17</f>
        <v>0</v>
      </c>
      <c r="K15" s="478">
        <f>'címrend államig'!GZ17</f>
        <v>0</v>
      </c>
      <c r="L15" s="478">
        <f t="shared" si="11"/>
        <v>0</v>
      </c>
      <c r="M15" s="478">
        <f t="shared" si="0"/>
        <v>0</v>
      </c>
      <c r="N15" s="478">
        <f t="shared" si="0"/>
        <v>0</v>
      </c>
      <c r="O15" s="478">
        <f>'címrend kötelező'!EV17</f>
        <v>0</v>
      </c>
      <c r="P15" s="478">
        <f>'címrend kötelező'!EW17</f>
        <v>0</v>
      </c>
      <c r="Q15" s="478">
        <f>'címrend kötelező'!EX17</f>
        <v>0</v>
      </c>
      <c r="R15" s="478">
        <f>'címrend önként'!EV17</f>
        <v>0</v>
      </c>
      <c r="S15" s="478">
        <f>'címrend önként'!EW17</f>
        <v>0</v>
      </c>
      <c r="T15" s="478">
        <f>'címrend önként'!EX17</f>
        <v>0</v>
      </c>
      <c r="U15" s="478">
        <f>'címrend államig'!EV17</f>
        <v>0</v>
      </c>
      <c r="V15" s="478">
        <f>'címrend államig'!EW17</f>
        <v>0</v>
      </c>
      <c r="W15" s="478">
        <f>'címrend államig'!EX17</f>
        <v>0</v>
      </c>
      <c r="X15" s="478">
        <f t="shared" si="12"/>
        <v>0</v>
      </c>
      <c r="Y15" s="478">
        <f t="shared" si="1"/>
        <v>0</v>
      </c>
      <c r="Z15" s="478">
        <f t="shared" si="1"/>
        <v>0</v>
      </c>
      <c r="AA15" s="478">
        <f>'címrend kötelező'!DR17</f>
        <v>240339</v>
      </c>
      <c r="AB15" s="478">
        <f>'címrend kötelező'!DS17</f>
        <v>-40056</v>
      </c>
      <c r="AC15" s="478">
        <f>'címrend kötelező'!DT17</f>
        <v>200283</v>
      </c>
      <c r="AD15" s="478">
        <f>'címrend önként'!DR17</f>
        <v>159510</v>
      </c>
      <c r="AE15" s="478">
        <f>'címrend önként'!DS17</f>
        <v>-18944</v>
      </c>
      <c r="AF15" s="478">
        <f>'címrend önként'!DT17</f>
        <v>140566</v>
      </c>
      <c r="AG15" s="478">
        <f>'címrend államig'!DR17</f>
        <v>0</v>
      </c>
      <c r="AH15" s="478">
        <f>'címrend államig'!DS17</f>
        <v>0</v>
      </c>
      <c r="AI15" s="478">
        <f>'címrend államig'!DT17</f>
        <v>0</v>
      </c>
      <c r="AJ15" s="478">
        <f t="shared" si="13"/>
        <v>399849</v>
      </c>
      <c r="AK15" s="478">
        <f t="shared" si="2"/>
        <v>-59000</v>
      </c>
      <c r="AL15" s="478">
        <f t="shared" si="2"/>
        <v>340849</v>
      </c>
      <c r="AM15" s="478">
        <f t="shared" si="3"/>
        <v>240339</v>
      </c>
      <c r="AN15" s="478">
        <f t="shared" si="4"/>
        <v>-40056</v>
      </c>
      <c r="AO15" s="478">
        <f t="shared" si="4"/>
        <v>200283</v>
      </c>
      <c r="AP15" s="478">
        <f t="shared" si="5"/>
        <v>159510</v>
      </c>
      <c r="AQ15" s="478">
        <f t="shared" si="6"/>
        <v>-18944</v>
      </c>
      <c r="AR15" s="478">
        <f t="shared" si="6"/>
        <v>140566</v>
      </c>
      <c r="AS15" s="478">
        <f t="shared" si="7"/>
        <v>0</v>
      </c>
      <c r="AT15" s="478">
        <f t="shared" si="8"/>
        <v>0</v>
      </c>
      <c r="AU15" s="478">
        <f t="shared" si="8"/>
        <v>0</v>
      </c>
      <c r="AV15" s="296">
        <f t="shared" si="9"/>
        <v>399849</v>
      </c>
      <c r="AW15" s="296">
        <f t="shared" si="10"/>
        <v>-59000</v>
      </c>
      <c r="AX15" s="296">
        <f t="shared" si="10"/>
        <v>340849</v>
      </c>
    </row>
    <row r="16" spans="1:50" s="12" customFormat="1" ht="15" customHeight="1" x14ac:dyDescent="0.2">
      <c r="A16" s="298" t="s">
        <v>99</v>
      </c>
      <c r="B16" s="11" t="s">
        <v>100</v>
      </c>
      <c r="C16" s="36">
        <f>'címrend kötelező'!GX18</f>
        <v>273634</v>
      </c>
      <c r="D16" s="36">
        <f>'címrend kötelező'!GY18</f>
        <v>40017</v>
      </c>
      <c r="E16" s="36">
        <f>'címrend kötelező'!GZ18</f>
        <v>313651</v>
      </c>
      <c r="F16" s="36">
        <f>'címrend önként'!GX18</f>
        <v>106650</v>
      </c>
      <c r="G16" s="36">
        <f>'címrend önként'!GY18</f>
        <v>3500</v>
      </c>
      <c r="H16" s="36">
        <f>'címrend önként'!GZ18</f>
        <v>110150</v>
      </c>
      <c r="I16" s="36">
        <f>'címrend államig'!GX18</f>
        <v>0</v>
      </c>
      <c r="J16" s="36">
        <f>'címrend államig'!GY18</f>
        <v>0</v>
      </c>
      <c r="K16" s="36">
        <f>'címrend államig'!GZ18</f>
        <v>0</v>
      </c>
      <c r="L16" s="36">
        <f t="shared" si="11"/>
        <v>380284</v>
      </c>
      <c r="M16" s="36">
        <f t="shared" si="0"/>
        <v>43517</v>
      </c>
      <c r="N16" s="36">
        <f t="shared" si="0"/>
        <v>423801</v>
      </c>
      <c r="O16" s="36">
        <f>'címrend kötelező'!EV18</f>
        <v>126827</v>
      </c>
      <c r="P16" s="36">
        <f>'címrend kötelező'!EW18</f>
        <v>0</v>
      </c>
      <c r="Q16" s="36">
        <f>'címrend kötelező'!EX18</f>
        <v>126827</v>
      </c>
      <c r="R16" s="36">
        <f>'címrend önként'!EV18</f>
        <v>0</v>
      </c>
      <c r="S16" s="36">
        <f>'címrend önként'!EW18</f>
        <v>0</v>
      </c>
      <c r="T16" s="36">
        <f>'címrend önként'!EX18</f>
        <v>0</v>
      </c>
      <c r="U16" s="36">
        <f>'címrend államig'!EV18</f>
        <v>0</v>
      </c>
      <c r="V16" s="36">
        <f>'címrend államig'!EW18</f>
        <v>0</v>
      </c>
      <c r="W16" s="36">
        <f>'címrend államig'!EX18</f>
        <v>0</v>
      </c>
      <c r="X16" s="36">
        <f t="shared" si="12"/>
        <v>126827</v>
      </c>
      <c r="Y16" s="36">
        <f t="shared" si="1"/>
        <v>0</v>
      </c>
      <c r="Z16" s="36">
        <f t="shared" si="1"/>
        <v>126827</v>
      </c>
      <c r="AA16" s="36">
        <f>'címrend kötelező'!DR18</f>
        <v>125445</v>
      </c>
      <c r="AB16" s="36">
        <f>'címrend kötelező'!DS18</f>
        <v>0</v>
      </c>
      <c r="AC16" s="36">
        <f>'címrend kötelező'!DT18</f>
        <v>125445</v>
      </c>
      <c r="AD16" s="36">
        <f>'címrend önként'!DR18</f>
        <v>12525161</v>
      </c>
      <c r="AE16" s="36">
        <f>'címrend önként'!DS18</f>
        <v>403280</v>
      </c>
      <c r="AF16" s="36">
        <f>'címrend önként'!DT18</f>
        <v>12928441</v>
      </c>
      <c r="AG16" s="36">
        <f>'címrend államig'!DR18</f>
        <v>0</v>
      </c>
      <c r="AH16" s="36">
        <f>'címrend államig'!DS18</f>
        <v>0</v>
      </c>
      <c r="AI16" s="36">
        <f>'címrend államig'!DT18</f>
        <v>0</v>
      </c>
      <c r="AJ16" s="36">
        <f t="shared" si="13"/>
        <v>12650606</v>
      </c>
      <c r="AK16" s="36">
        <f t="shared" si="2"/>
        <v>403280</v>
      </c>
      <c r="AL16" s="36">
        <f t="shared" si="2"/>
        <v>13053886</v>
      </c>
      <c r="AM16" s="36">
        <f t="shared" si="3"/>
        <v>525906</v>
      </c>
      <c r="AN16" s="36">
        <f t="shared" si="4"/>
        <v>40017</v>
      </c>
      <c r="AO16" s="36">
        <f t="shared" si="4"/>
        <v>565923</v>
      </c>
      <c r="AP16" s="36">
        <f t="shared" si="5"/>
        <v>12631811</v>
      </c>
      <c r="AQ16" s="36">
        <f t="shared" si="6"/>
        <v>406780</v>
      </c>
      <c r="AR16" s="36">
        <f t="shared" si="6"/>
        <v>13038591</v>
      </c>
      <c r="AS16" s="36">
        <f t="shared" si="7"/>
        <v>0</v>
      </c>
      <c r="AT16" s="36">
        <f t="shared" si="8"/>
        <v>0</v>
      </c>
      <c r="AU16" s="36">
        <f t="shared" si="8"/>
        <v>0</v>
      </c>
      <c r="AV16" s="297">
        <f t="shared" si="9"/>
        <v>13157717</v>
      </c>
      <c r="AW16" s="297">
        <f t="shared" si="10"/>
        <v>446797</v>
      </c>
      <c r="AX16" s="297">
        <f t="shared" si="10"/>
        <v>13604514</v>
      </c>
    </row>
    <row r="17" spans="1:50" ht="15" customHeight="1" x14ac:dyDescent="0.2">
      <c r="A17" s="26">
        <v>14</v>
      </c>
      <c r="B17" s="9" t="s">
        <v>101</v>
      </c>
      <c r="C17" s="478">
        <f>'címrend kötelező'!GX19</f>
        <v>56524</v>
      </c>
      <c r="D17" s="478">
        <f>'címrend kötelező'!GY19</f>
        <v>26872</v>
      </c>
      <c r="E17" s="478">
        <f>'címrend kötelező'!GZ19</f>
        <v>83396</v>
      </c>
      <c r="F17" s="478">
        <f>'címrend önként'!GX19</f>
        <v>73252</v>
      </c>
      <c r="G17" s="478">
        <f>'címrend önként'!GY19</f>
        <v>0</v>
      </c>
      <c r="H17" s="478">
        <f>'címrend önként'!GZ19</f>
        <v>73252</v>
      </c>
      <c r="I17" s="478">
        <f>'címrend államig'!GX19</f>
        <v>0</v>
      </c>
      <c r="J17" s="478">
        <f>'címrend államig'!GY19</f>
        <v>0</v>
      </c>
      <c r="K17" s="478">
        <f>'címrend államig'!GZ19</f>
        <v>0</v>
      </c>
      <c r="L17" s="478">
        <f t="shared" si="11"/>
        <v>129776</v>
      </c>
      <c r="M17" s="478">
        <f t="shared" si="0"/>
        <v>26872</v>
      </c>
      <c r="N17" s="478">
        <f t="shared" si="0"/>
        <v>156648</v>
      </c>
      <c r="O17" s="478">
        <f>'címrend kötelező'!EV19</f>
        <v>105027</v>
      </c>
      <c r="P17" s="478">
        <f>'címrend kötelező'!EW19</f>
        <v>0</v>
      </c>
      <c r="Q17" s="478">
        <f>'címrend kötelező'!EX19</f>
        <v>105027</v>
      </c>
      <c r="R17" s="478">
        <f>'címrend önként'!EV19</f>
        <v>0</v>
      </c>
      <c r="S17" s="478">
        <f>'címrend önként'!EW19</f>
        <v>0</v>
      </c>
      <c r="T17" s="478">
        <f>'címrend önként'!EX19</f>
        <v>0</v>
      </c>
      <c r="U17" s="478">
        <f>'címrend államig'!EV19</f>
        <v>0</v>
      </c>
      <c r="V17" s="478">
        <f>'címrend államig'!EW19</f>
        <v>0</v>
      </c>
      <c r="W17" s="478">
        <f>'címrend államig'!EX19</f>
        <v>0</v>
      </c>
      <c r="X17" s="478">
        <f t="shared" si="12"/>
        <v>105027</v>
      </c>
      <c r="Y17" s="478">
        <f t="shared" si="1"/>
        <v>0</v>
      </c>
      <c r="Z17" s="478">
        <f t="shared" si="1"/>
        <v>105027</v>
      </c>
      <c r="AA17" s="478">
        <f>'címrend kötelező'!DR19</f>
        <v>22145</v>
      </c>
      <c r="AB17" s="478">
        <f>'címrend kötelező'!DS19</f>
        <v>0</v>
      </c>
      <c r="AC17" s="478">
        <f>'címrend kötelező'!DT19</f>
        <v>22145</v>
      </c>
      <c r="AD17" s="478">
        <f>'címrend önként'!DR19</f>
        <v>2904770</v>
      </c>
      <c r="AE17" s="478">
        <f>'címrend önként'!DS19</f>
        <v>318814</v>
      </c>
      <c r="AF17" s="478">
        <f>'címrend önként'!DT19</f>
        <v>3223584</v>
      </c>
      <c r="AG17" s="478">
        <f>'címrend államig'!DR19</f>
        <v>0</v>
      </c>
      <c r="AH17" s="478">
        <f>'címrend államig'!DS19</f>
        <v>0</v>
      </c>
      <c r="AI17" s="478">
        <f>'címrend államig'!DT19</f>
        <v>0</v>
      </c>
      <c r="AJ17" s="478">
        <f t="shared" si="13"/>
        <v>2926915</v>
      </c>
      <c r="AK17" s="478">
        <f t="shared" si="2"/>
        <v>318814</v>
      </c>
      <c r="AL17" s="478">
        <f t="shared" si="2"/>
        <v>3245729</v>
      </c>
      <c r="AM17" s="478">
        <f t="shared" si="3"/>
        <v>183696</v>
      </c>
      <c r="AN17" s="478">
        <f t="shared" si="4"/>
        <v>26872</v>
      </c>
      <c r="AO17" s="478">
        <f t="shared" si="4"/>
        <v>210568</v>
      </c>
      <c r="AP17" s="478">
        <f t="shared" si="5"/>
        <v>2978022</v>
      </c>
      <c r="AQ17" s="478">
        <f t="shared" si="6"/>
        <v>318814</v>
      </c>
      <c r="AR17" s="478">
        <f t="shared" si="6"/>
        <v>3296836</v>
      </c>
      <c r="AS17" s="478">
        <f t="shared" si="7"/>
        <v>0</v>
      </c>
      <c r="AT17" s="478">
        <f t="shared" si="8"/>
        <v>0</v>
      </c>
      <c r="AU17" s="478">
        <f t="shared" si="8"/>
        <v>0</v>
      </c>
      <c r="AV17" s="296">
        <f t="shared" si="9"/>
        <v>3161718</v>
      </c>
      <c r="AW17" s="296">
        <f t="shared" si="10"/>
        <v>345686</v>
      </c>
      <c r="AX17" s="296">
        <f t="shared" si="10"/>
        <v>3507404</v>
      </c>
    </row>
    <row r="18" spans="1:50" ht="15" customHeight="1" x14ac:dyDescent="0.2">
      <c r="A18" s="422" t="s">
        <v>102</v>
      </c>
      <c r="B18" s="9" t="s">
        <v>103</v>
      </c>
      <c r="C18" s="478">
        <f>'címrend kötelező'!GX20</f>
        <v>217110</v>
      </c>
      <c r="D18" s="478">
        <f>'címrend kötelező'!GY20</f>
        <v>13145</v>
      </c>
      <c r="E18" s="478">
        <f>'címrend kötelező'!GZ20</f>
        <v>230255</v>
      </c>
      <c r="F18" s="478">
        <f>'címrend önként'!GX20</f>
        <v>33398</v>
      </c>
      <c r="G18" s="478">
        <f>'címrend önként'!GY20</f>
        <v>3500</v>
      </c>
      <c r="H18" s="478">
        <f>'címrend önként'!GZ20</f>
        <v>36898</v>
      </c>
      <c r="I18" s="478">
        <f>'címrend államig'!GX20</f>
        <v>0</v>
      </c>
      <c r="J18" s="478">
        <f>'címrend államig'!GY20</f>
        <v>0</v>
      </c>
      <c r="K18" s="478">
        <f>'címrend államig'!GZ20</f>
        <v>0</v>
      </c>
      <c r="L18" s="478">
        <f t="shared" si="11"/>
        <v>250508</v>
      </c>
      <c r="M18" s="478">
        <f t="shared" si="0"/>
        <v>16645</v>
      </c>
      <c r="N18" s="478">
        <f t="shared" si="0"/>
        <v>267153</v>
      </c>
      <c r="O18" s="478">
        <f>'címrend kötelező'!EV20</f>
        <v>21800</v>
      </c>
      <c r="P18" s="478">
        <f>'címrend kötelező'!EW20</f>
        <v>0</v>
      </c>
      <c r="Q18" s="478">
        <f>'címrend kötelező'!EX20</f>
        <v>21800</v>
      </c>
      <c r="R18" s="478">
        <f>'címrend önként'!EV20</f>
        <v>0</v>
      </c>
      <c r="S18" s="478">
        <f>'címrend önként'!EW20</f>
        <v>0</v>
      </c>
      <c r="T18" s="478">
        <f>'címrend önként'!EX20</f>
        <v>0</v>
      </c>
      <c r="U18" s="478">
        <f>'címrend államig'!EV20</f>
        <v>0</v>
      </c>
      <c r="V18" s="478">
        <f>'címrend államig'!EW20</f>
        <v>0</v>
      </c>
      <c r="W18" s="478">
        <f>'címrend államig'!EX20</f>
        <v>0</v>
      </c>
      <c r="X18" s="478">
        <f t="shared" si="12"/>
        <v>21800</v>
      </c>
      <c r="Y18" s="478">
        <f t="shared" si="1"/>
        <v>0</v>
      </c>
      <c r="Z18" s="478">
        <f t="shared" si="1"/>
        <v>21800</v>
      </c>
      <c r="AA18" s="478">
        <f>'címrend kötelező'!DR20</f>
        <v>0</v>
      </c>
      <c r="AB18" s="478">
        <f>'címrend kötelező'!DS20</f>
        <v>0</v>
      </c>
      <c r="AC18" s="478">
        <f>'címrend kötelező'!DT20</f>
        <v>0</v>
      </c>
      <c r="AD18" s="478">
        <f>'címrend önként'!DR20</f>
        <v>4234556</v>
      </c>
      <c r="AE18" s="478">
        <f>'címrend önként'!DS20</f>
        <v>102768</v>
      </c>
      <c r="AF18" s="478">
        <f>'címrend önként'!DT20</f>
        <v>4337324</v>
      </c>
      <c r="AG18" s="478">
        <f>'címrend államig'!DR20</f>
        <v>0</v>
      </c>
      <c r="AH18" s="478">
        <f>'címrend államig'!DS20</f>
        <v>0</v>
      </c>
      <c r="AI18" s="478">
        <f>'címrend államig'!DT20</f>
        <v>0</v>
      </c>
      <c r="AJ18" s="478">
        <f t="shared" si="13"/>
        <v>4234556</v>
      </c>
      <c r="AK18" s="478">
        <f t="shared" si="2"/>
        <v>102768</v>
      </c>
      <c r="AL18" s="478">
        <f t="shared" si="2"/>
        <v>4337324</v>
      </c>
      <c r="AM18" s="478">
        <f t="shared" si="3"/>
        <v>238910</v>
      </c>
      <c r="AN18" s="478">
        <f t="shared" si="4"/>
        <v>13145</v>
      </c>
      <c r="AO18" s="478">
        <f t="shared" si="4"/>
        <v>252055</v>
      </c>
      <c r="AP18" s="478">
        <f t="shared" si="5"/>
        <v>4267954</v>
      </c>
      <c r="AQ18" s="478">
        <f t="shared" si="6"/>
        <v>106268</v>
      </c>
      <c r="AR18" s="478">
        <f t="shared" si="6"/>
        <v>4374222</v>
      </c>
      <c r="AS18" s="478">
        <f t="shared" si="7"/>
        <v>0</v>
      </c>
      <c r="AT18" s="478">
        <f t="shared" si="8"/>
        <v>0</v>
      </c>
      <c r="AU18" s="478">
        <f t="shared" si="8"/>
        <v>0</v>
      </c>
      <c r="AV18" s="296">
        <f t="shared" si="9"/>
        <v>4506864</v>
      </c>
      <c r="AW18" s="296">
        <f t="shared" si="10"/>
        <v>119413</v>
      </c>
      <c r="AX18" s="296">
        <f t="shared" si="10"/>
        <v>4626277</v>
      </c>
    </row>
    <row r="19" spans="1:50" s="12" customFormat="1" ht="15" customHeight="1" x14ac:dyDescent="0.2">
      <c r="A19" s="423">
        <v>16</v>
      </c>
      <c r="B19" s="11" t="s">
        <v>104</v>
      </c>
      <c r="C19" s="36">
        <f>'címrend kötelező'!GX21</f>
        <v>0</v>
      </c>
      <c r="D19" s="36">
        <f>'címrend kötelező'!GY21</f>
        <v>0</v>
      </c>
      <c r="E19" s="36">
        <f>'címrend kötelező'!GZ21</f>
        <v>0</v>
      </c>
      <c r="F19" s="36">
        <f>'címrend önként'!GX21</f>
        <v>0</v>
      </c>
      <c r="G19" s="36">
        <f>'címrend önként'!GY21</f>
        <v>0</v>
      </c>
      <c r="H19" s="36">
        <f>'címrend önként'!GZ21</f>
        <v>0</v>
      </c>
      <c r="I19" s="36">
        <f>'címrend államig'!GX21</f>
        <v>0</v>
      </c>
      <c r="J19" s="36">
        <f>'címrend államig'!GY21</f>
        <v>0</v>
      </c>
      <c r="K19" s="36">
        <f>'címrend államig'!GZ21</f>
        <v>0</v>
      </c>
      <c r="L19" s="36">
        <f t="shared" si="11"/>
        <v>0</v>
      </c>
      <c r="M19" s="36">
        <f t="shared" si="0"/>
        <v>0</v>
      </c>
      <c r="N19" s="36">
        <f t="shared" si="0"/>
        <v>0</v>
      </c>
      <c r="O19" s="36">
        <f>'címrend kötelező'!EV21</f>
        <v>0</v>
      </c>
      <c r="P19" s="36">
        <f>'címrend kötelező'!EW21</f>
        <v>0</v>
      </c>
      <c r="Q19" s="36">
        <f>'címrend kötelező'!EX21</f>
        <v>0</v>
      </c>
      <c r="R19" s="36">
        <f>'címrend önként'!EV21</f>
        <v>0</v>
      </c>
      <c r="S19" s="36">
        <f>'címrend önként'!EW21</f>
        <v>0</v>
      </c>
      <c r="T19" s="36">
        <f>'címrend önként'!EX21</f>
        <v>0</v>
      </c>
      <c r="U19" s="36">
        <f>'címrend államig'!EV21</f>
        <v>0</v>
      </c>
      <c r="V19" s="36">
        <f>'címrend államig'!EW21</f>
        <v>0</v>
      </c>
      <c r="W19" s="36">
        <f>'címrend államig'!EX21</f>
        <v>0</v>
      </c>
      <c r="X19" s="36">
        <f t="shared" si="12"/>
        <v>0</v>
      </c>
      <c r="Y19" s="36">
        <f t="shared" si="1"/>
        <v>0</v>
      </c>
      <c r="Z19" s="36">
        <f t="shared" si="1"/>
        <v>0</v>
      </c>
      <c r="AA19" s="36">
        <f>'címrend kötelező'!DR21</f>
        <v>103300</v>
      </c>
      <c r="AB19" s="36">
        <f>'címrend kötelező'!DS21</f>
        <v>0</v>
      </c>
      <c r="AC19" s="36">
        <f>'címrend kötelező'!DT21</f>
        <v>103300</v>
      </c>
      <c r="AD19" s="36">
        <f>'címrend önként'!DR21</f>
        <v>5385835</v>
      </c>
      <c r="AE19" s="36">
        <f>'címrend önként'!DS21</f>
        <v>-18302</v>
      </c>
      <c r="AF19" s="36">
        <f>'címrend önként'!DT21</f>
        <v>5367533</v>
      </c>
      <c r="AG19" s="36">
        <f>'címrend államig'!DR21</f>
        <v>0</v>
      </c>
      <c r="AH19" s="36">
        <f>'címrend államig'!DS21</f>
        <v>0</v>
      </c>
      <c r="AI19" s="36">
        <f>'címrend államig'!DT21</f>
        <v>0</v>
      </c>
      <c r="AJ19" s="36">
        <f t="shared" si="13"/>
        <v>5489135</v>
      </c>
      <c r="AK19" s="36">
        <f t="shared" si="2"/>
        <v>-18302</v>
      </c>
      <c r="AL19" s="36">
        <f t="shared" si="2"/>
        <v>5470833</v>
      </c>
      <c r="AM19" s="36">
        <f t="shared" si="3"/>
        <v>103300</v>
      </c>
      <c r="AN19" s="36">
        <f t="shared" si="4"/>
        <v>0</v>
      </c>
      <c r="AO19" s="36">
        <f t="shared" si="4"/>
        <v>103300</v>
      </c>
      <c r="AP19" s="36">
        <f t="shared" si="5"/>
        <v>5385835</v>
      </c>
      <c r="AQ19" s="36">
        <f t="shared" si="6"/>
        <v>-18302</v>
      </c>
      <c r="AR19" s="36">
        <f t="shared" si="6"/>
        <v>5367533</v>
      </c>
      <c r="AS19" s="36">
        <f t="shared" si="7"/>
        <v>0</v>
      </c>
      <c r="AT19" s="36">
        <f t="shared" si="8"/>
        <v>0</v>
      </c>
      <c r="AU19" s="36">
        <f t="shared" si="8"/>
        <v>0</v>
      </c>
      <c r="AV19" s="297">
        <f t="shared" si="9"/>
        <v>5489135</v>
      </c>
      <c r="AW19" s="297">
        <f t="shared" si="10"/>
        <v>-18302</v>
      </c>
      <c r="AX19" s="297">
        <f t="shared" si="10"/>
        <v>5470833</v>
      </c>
    </row>
    <row r="20" spans="1:50" ht="15" customHeight="1" x14ac:dyDescent="0.2">
      <c r="A20" s="422" t="s">
        <v>105</v>
      </c>
      <c r="B20" s="9" t="s">
        <v>106</v>
      </c>
      <c r="C20" s="478">
        <f>'címrend kötelező'!GX22</f>
        <v>0</v>
      </c>
      <c r="D20" s="478">
        <f>'címrend kötelező'!GY22</f>
        <v>0</v>
      </c>
      <c r="E20" s="478">
        <f>'címrend kötelező'!GZ22</f>
        <v>0</v>
      </c>
      <c r="F20" s="478">
        <f>'címrend önként'!GX22</f>
        <v>0</v>
      </c>
      <c r="G20" s="478">
        <f>'címrend önként'!GY22</f>
        <v>0</v>
      </c>
      <c r="H20" s="478">
        <f>'címrend önként'!GZ22</f>
        <v>0</v>
      </c>
      <c r="I20" s="478">
        <f>'címrend államig'!GX22</f>
        <v>0</v>
      </c>
      <c r="J20" s="478">
        <f>'címrend államig'!GY22</f>
        <v>0</v>
      </c>
      <c r="K20" s="478">
        <f>'címrend államig'!GZ22</f>
        <v>0</v>
      </c>
      <c r="L20" s="478">
        <f t="shared" si="11"/>
        <v>0</v>
      </c>
      <c r="M20" s="478">
        <f t="shared" ref="M20:M68" si="14">D20+G20+J20</f>
        <v>0</v>
      </c>
      <c r="N20" s="478">
        <f t="shared" ref="N20:N68" si="15">E20+H20+K20</f>
        <v>0</v>
      </c>
      <c r="O20" s="478">
        <f>'címrend kötelező'!EV22</f>
        <v>0</v>
      </c>
      <c r="P20" s="478">
        <f>'címrend kötelező'!EW22</f>
        <v>0</v>
      </c>
      <c r="Q20" s="478">
        <f>'címrend kötelező'!EX22</f>
        <v>0</v>
      </c>
      <c r="R20" s="478">
        <f>'címrend önként'!EV22</f>
        <v>0</v>
      </c>
      <c r="S20" s="478">
        <f>'címrend önként'!EW22</f>
        <v>0</v>
      </c>
      <c r="T20" s="478">
        <f>'címrend önként'!EX22</f>
        <v>0</v>
      </c>
      <c r="U20" s="478">
        <f>'címrend államig'!EV22</f>
        <v>0</v>
      </c>
      <c r="V20" s="478">
        <f>'címrend államig'!EW22</f>
        <v>0</v>
      </c>
      <c r="W20" s="478">
        <f>'címrend államig'!EX22</f>
        <v>0</v>
      </c>
      <c r="X20" s="478">
        <f t="shared" si="12"/>
        <v>0</v>
      </c>
      <c r="Y20" s="478">
        <f t="shared" ref="Y20:Y68" si="16">P20+S20+V20</f>
        <v>0</v>
      </c>
      <c r="Z20" s="478">
        <f t="shared" ref="Z20:Z68" si="17">Q20+T20+W20</f>
        <v>0</v>
      </c>
      <c r="AA20" s="478">
        <f>'címrend kötelező'!DR22</f>
        <v>0</v>
      </c>
      <c r="AB20" s="478">
        <f>'címrend kötelező'!DS22</f>
        <v>0</v>
      </c>
      <c r="AC20" s="478">
        <f>'címrend kötelező'!DT22</f>
        <v>0</v>
      </c>
      <c r="AD20" s="478">
        <f>'címrend önként'!DR22</f>
        <v>1092026</v>
      </c>
      <c r="AE20" s="478">
        <f>'címrend önként'!DS22</f>
        <v>-86491</v>
      </c>
      <c r="AF20" s="478">
        <f>'címrend önként'!DT22</f>
        <v>1005535</v>
      </c>
      <c r="AG20" s="478">
        <f>'címrend államig'!DR22</f>
        <v>0</v>
      </c>
      <c r="AH20" s="478">
        <f>'címrend államig'!DS22</f>
        <v>0</v>
      </c>
      <c r="AI20" s="478">
        <f>'címrend államig'!DT22</f>
        <v>0</v>
      </c>
      <c r="AJ20" s="478">
        <f t="shared" si="13"/>
        <v>1092026</v>
      </c>
      <c r="AK20" s="478">
        <f t="shared" ref="AK20:AK68" si="18">AB20+AE20+AH20</f>
        <v>-86491</v>
      </c>
      <c r="AL20" s="478">
        <f t="shared" ref="AL20:AL68" si="19">AC20+AF20+AI20</f>
        <v>1005535</v>
      </c>
      <c r="AM20" s="478">
        <f t="shared" si="3"/>
        <v>0</v>
      </c>
      <c r="AN20" s="478">
        <f t="shared" ref="AN20:AO35" si="20">D20+P20+AB20</f>
        <v>0</v>
      </c>
      <c r="AO20" s="478">
        <f t="shared" si="20"/>
        <v>0</v>
      </c>
      <c r="AP20" s="478">
        <f t="shared" si="5"/>
        <v>1092026</v>
      </c>
      <c r="AQ20" s="478">
        <f t="shared" ref="AQ20:AR35" si="21">G20+S20+AE20</f>
        <v>-86491</v>
      </c>
      <c r="AR20" s="478">
        <f t="shared" si="21"/>
        <v>1005535</v>
      </c>
      <c r="AS20" s="478">
        <f t="shared" si="7"/>
        <v>0</v>
      </c>
      <c r="AT20" s="478">
        <f t="shared" ref="AT20:AU35" si="22">J20+V20+AH20</f>
        <v>0</v>
      </c>
      <c r="AU20" s="478">
        <f t="shared" si="22"/>
        <v>0</v>
      </c>
      <c r="AV20" s="296">
        <f t="shared" si="9"/>
        <v>1092026</v>
      </c>
      <c r="AW20" s="296">
        <f t="shared" ref="AW20:AX35" si="23">M20+Y20+AK20</f>
        <v>-86491</v>
      </c>
      <c r="AX20" s="296">
        <f t="shared" si="23"/>
        <v>1005535</v>
      </c>
    </row>
    <row r="21" spans="1:50" ht="15" customHeight="1" x14ac:dyDescent="0.2">
      <c r="A21" s="422" t="s">
        <v>107</v>
      </c>
      <c r="B21" s="9" t="s">
        <v>108</v>
      </c>
      <c r="C21" s="478">
        <f>'címrend kötelező'!GX23</f>
        <v>0</v>
      </c>
      <c r="D21" s="478">
        <f>'címrend kötelező'!GY23</f>
        <v>0</v>
      </c>
      <c r="E21" s="478">
        <f>'címrend kötelező'!GZ23</f>
        <v>0</v>
      </c>
      <c r="F21" s="478">
        <f>'címrend önként'!GX23</f>
        <v>0</v>
      </c>
      <c r="G21" s="478">
        <f>'címrend önként'!GY23</f>
        <v>0</v>
      </c>
      <c r="H21" s="478">
        <f>'címrend önként'!GZ23</f>
        <v>0</v>
      </c>
      <c r="I21" s="478">
        <f>'címrend államig'!GX23</f>
        <v>0</v>
      </c>
      <c r="J21" s="478">
        <f>'címrend államig'!GY23</f>
        <v>0</v>
      </c>
      <c r="K21" s="478">
        <f>'címrend államig'!GZ23</f>
        <v>0</v>
      </c>
      <c r="L21" s="478">
        <f t="shared" si="11"/>
        <v>0</v>
      </c>
      <c r="M21" s="478">
        <f t="shared" si="14"/>
        <v>0</v>
      </c>
      <c r="N21" s="478">
        <f t="shared" si="15"/>
        <v>0</v>
      </c>
      <c r="O21" s="478">
        <f>'címrend kötelező'!EV23</f>
        <v>0</v>
      </c>
      <c r="P21" s="478">
        <f>'címrend kötelező'!EW23</f>
        <v>0</v>
      </c>
      <c r="Q21" s="478">
        <f>'címrend kötelező'!EX23</f>
        <v>0</v>
      </c>
      <c r="R21" s="478">
        <f>'címrend önként'!EV23</f>
        <v>0</v>
      </c>
      <c r="S21" s="478">
        <f>'címrend önként'!EW23</f>
        <v>0</v>
      </c>
      <c r="T21" s="478">
        <f>'címrend önként'!EX23</f>
        <v>0</v>
      </c>
      <c r="U21" s="478">
        <f>'címrend államig'!EV23</f>
        <v>0</v>
      </c>
      <c r="V21" s="478">
        <f>'címrend államig'!EW23</f>
        <v>0</v>
      </c>
      <c r="W21" s="478">
        <f>'címrend államig'!EX23</f>
        <v>0</v>
      </c>
      <c r="X21" s="478">
        <f t="shared" si="12"/>
        <v>0</v>
      </c>
      <c r="Y21" s="478">
        <f t="shared" si="16"/>
        <v>0</v>
      </c>
      <c r="Z21" s="478">
        <f t="shared" si="17"/>
        <v>0</v>
      </c>
      <c r="AA21" s="478">
        <f>'címrend kötelező'!DR23</f>
        <v>15300</v>
      </c>
      <c r="AB21" s="478">
        <f>'címrend kötelező'!DS23</f>
        <v>0</v>
      </c>
      <c r="AC21" s="478">
        <f>'címrend kötelező'!DT23</f>
        <v>15300</v>
      </c>
      <c r="AD21" s="478">
        <f>'címrend önként'!DR23</f>
        <v>307110</v>
      </c>
      <c r="AE21" s="478">
        <f>'címrend önként'!DS23</f>
        <v>-79665</v>
      </c>
      <c r="AF21" s="478">
        <f>'címrend önként'!DT23</f>
        <v>227445</v>
      </c>
      <c r="AG21" s="478">
        <f>'címrend államig'!DR23</f>
        <v>0</v>
      </c>
      <c r="AH21" s="478">
        <f>'címrend államig'!DS23</f>
        <v>0</v>
      </c>
      <c r="AI21" s="478">
        <f>'címrend államig'!DT23</f>
        <v>0</v>
      </c>
      <c r="AJ21" s="478">
        <f t="shared" si="13"/>
        <v>322410</v>
      </c>
      <c r="AK21" s="478">
        <f t="shared" si="18"/>
        <v>-79665</v>
      </c>
      <c r="AL21" s="478">
        <f t="shared" si="19"/>
        <v>242745</v>
      </c>
      <c r="AM21" s="478">
        <f t="shared" si="3"/>
        <v>15300</v>
      </c>
      <c r="AN21" s="478">
        <f t="shared" si="20"/>
        <v>0</v>
      </c>
      <c r="AO21" s="478">
        <f t="shared" si="20"/>
        <v>15300</v>
      </c>
      <c r="AP21" s="478">
        <f t="shared" si="5"/>
        <v>307110</v>
      </c>
      <c r="AQ21" s="478">
        <f t="shared" si="21"/>
        <v>-79665</v>
      </c>
      <c r="AR21" s="478">
        <f t="shared" si="21"/>
        <v>227445</v>
      </c>
      <c r="AS21" s="478">
        <f t="shared" si="7"/>
        <v>0</v>
      </c>
      <c r="AT21" s="478">
        <f t="shared" si="22"/>
        <v>0</v>
      </c>
      <c r="AU21" s="478">
        <f t="shared" si="22"/>
        <v>0</v>
      </c>
      <c r="AV21" s="296">
        <f t="shared" si="9"/>
        <v>322410</v>
      </c>
      <c r="AW21" s="296">
        <f t="shared" si="23"/>
        <v>-79665</v>
      </c>
      <c r="AX21" s="296">
        <f t="shared" si="23"/>
        <v>242745</v>
      </c>
    </row>
    <row r="22" spans="1:50" ht="15" customHeight="1" x14ac:dyDescent="0.2">
      <c r="A22" s="26">
        <v>19</v>
      </c>
      <c r="B22" s="9" t="s">
        <v>109</v>
      </c>
      <c r="C22" s="478">
        <f>'címrend kötelező'!GX24</f>
        <v>0</v>
      </c>
      <c r="D22" s="478">
        <f>'címrend kötelező'!GY24</f>
        <v>0</v>
      </c>
      <c r="E22" s="478">
        <f>'címrend kötelező'!GZ24</f>
        <v>0</v>
      </c>
      <c r="F22" s="478">
        <f>'címrend önként'!GX24</f>
        <v>0</v>
      </c>
      <c r="G22" s="478">
        <f>'címrend önként'!GY24</f>
        <v>0</v>
      </c>
      <c r="H22" s="478">
        <f>'címrend önként'!GZ24</f>
        <v>0</v>
      </c>
      <c r="I22" s="478">
        <f>'címrend államig'!GX24</f>
        <v>0</v>
      </c>
      <c r="J22" s="478">
        <f>'címrend államig'!GY24</f>
        <v>0</v>
      </c>
      <c r="K22" s="478">
        <f>'címrend államig'!GZ24</f>
        <v>0</v>
      </c>
      <c r="L22" s="478">
        <f t="shared" si="11"/>
        <v>0</v>
      </c>
      <c r="M22" s="478">
        <f t="shared" si="14"/>
        <v>0</v>
      </c>
      <c r="N22" s="478">
        <f t="shared" si="15"/>
        <v>0</v>
      </c>
      <c r="O22" s="478">
        <f>'címrend kötelező'!EV24</f>
        <v>0</v>
      </c>
      <c r="P22" s="478">
        <f>'címrend kötelező'!EW24</f>
        <v>0</v>
      </c>
      <c r="Q22" s="478">
        <f>'címrend kötelező'!EX24</f>
        <v>0</v>
      </c>
      <c r="R22" s="478">
        <f>'címrend önként'!EV24</f>
        <v>0</v>
      </c>
      <c r="S22" s="478">
        <f>'címrend önként'!EW24</f>
        <v>0</v>
      </c>
      <c r="T22" s="478">
        <f>'címrend önként'!EX24</f>
        <v>0</v>
      </c>
      <c r="U22" s="478">
        <f>'címrend államig'!EV24</f>
        <v>0</v>
      </c>
      <c r="V22" s="478">
        <f>'címrend államig'!EW24</f>
        <v>0</v>
      </c>
      <c r="W22" s="478">
        <f>'címrend államig'!EX24</f>
        <v>0</v>
      </c>
      <c r="X22" s="478">
        <f t="shared" si="12"/>
        <v>0</v>
      </c>
      <c r="Y22" s="478">
        <f t="shared" si="16"/>
        <v>0</v>
      </c>
      <c r="Z22" s="478">
        <f t="shared" si="17"/>
        <v>0</v>
      </c>
      <c r="AA22" s="478">
        <f>'címrend kötelező'!DR24</f>
        <v>88000</v>
      </c>
      <c r="AB22" s="478">
        <f>'címrend kötelező'!DS24</f>
        <v>0</v>
      </c>
      <c r="AC22" s="478">
        <f>'címrend kötelező'!DT24</f>
        <v>88000</v>
      </c>
      <c r="AD22" s="478">
        <f>'címrend önként'!DR24</f>
        <v>3042128</v>
      </c>
      <c r="AE22" s="478">
        <f>'címrend önként'!DS24</f>
        <v>168497</v>
      </c>
      <c r="AF22" s="478">
        <f>'címrend önként'!DT24</f>
        <v>3210625</v>
      </c>
      <c r="AG22" s="478">
        <f>'címrend államig'!DR24</f>
        <v>0</v>
      </c>
      <c r="AH22" s="478">
        <f>'címrend államig'!DS24</f>
        <v>0</v>
      </c>
      <c r="AI22" s="478">
        <f>'címrend államig'!DT24</f>
        <v>0</v>
      </c>
      <c r="AJ22" s="478">
        <f t="shared" si="13"/>
        <v>3130128</v>
      </c>
      <c r="AK22" s="478">
        <f t="shared" si="18"/>
        <v>168497</v>
      </c>
      <c r="AL22" s="478">
        <f t="shared" si="19"/>
        <v>3298625</v>
      </c>
      <c r="AM22" s="478">
        <f t="shared" si="3"/>
        <v>88000</v>
      </c>
      <c r="AN22" s="478">
        <f t="shared" si="20"/>
        <v>0</v>
      </c>
      <c r="AO22" s="478">
        <f t="shared" si="20"/>
        <v>88000</v>
      </c>
      <c r="AP22" s="478">
        <f t="shared" si="5"/>
        <v>3042128</v>
      </c>
      <c r="AQ22" s="478">
        <f t="shared" si="21"/>
        <v>168497</v>
      </c>
      <c r="AR22" s="478">
        <f t="shared" si="21"/>
        <v>3210625</v>
      </c>
      <c r="AS22" s="478">
        <f t="shared" si="7"/>
        <v>0</v>
      </c>
      <c r="AT22" s="478">
        <f t="shared" si="22"/>
        <v>0</v>
      </c>
      <c r="AU22" s="478">
        <f t="shared" si="22"/>
        <v>0</v>
      </c>
      <c r="AV22" s="296">
        <f t="shared" si="9"/>
        <v>3130128</v>
      </c>
      <c r="AW22" s="296">
        <f t="shared" si="23"/>
        <v>168497</v>
      </c>
      <c r="AX22" s="296">
        <f t="shared" si="23"/>
        <v>3298625</v>
      </c>
    </row>
    <row r="23" spans="1:50" ht="15" customHeight="1" x14ac:dyDescent="0.2">
      <c r="A23" s="422" t="s">
        <v>110</v>
      </c>
      <c r="B23" s="9" t="s">
        <v>32</v>
      </c>
      <c r="C23" s="478">
        <f>'címrend kötelező'!GX25</f>
        <v>0</v>
      </c>
      <c r="D23" s="478">
        <f>'címrend kötelező'!GY25</f>
        <v>0</v>
      </c>
      <c r="E23" s="478">
        <f>'címrend kötelező'!GZ25</f>
        <v>0</v>
      </c>
      <c r="F23" s="478">
        <f>'címrend önként'!GX25</f>
        <v>0</v>
      </c>
      <c r="G23" s="478">
        <f>'címrend önként'!GY25</f>
        <v>0</v>
      </c>
      <c r="H23" s="478">
        <f>'címrend önként'!GZ25</f>
        <v>0</v>
      </c>
      <c r="I23" s="478">
        <f>'címrend államig'!GX25</f>
        <v>0</v>
      </c>
      <c r="J23" s="478">
        <f>'címrend államig'!GY25</f>
        <v>0</v>
      </c>
      <c r="K23" s="478">
        <f>'címrend államig'!GZ25</f>
        <v>0</v>
      </c>
      <c r="L23" s="478">
        <f t="shared" si="11"/>
        <v>0</v>
      </c>
      <c r="M23" s="478">
        <f t="shared" si="14"/>
        <v>0</v>
      </c>
      <c r="N23" s="478">
        <f t="shared" si="15"/>
        <v>0</v>
      </c>
      <c r="O23" s="478">
        <f>'címrend kötelező'!EV25</f>
        <v>0</v>
      </c>
      <c r="P23" s="478">
        <f>'címrend kötelező'!EW25</f>
        <v>0</v>
      </c>
      <c r="Q23" s="478">
        <f>'címrend kötelező'!EX25</f>
        <v>0</v>
      </c>
      <c r="R23" s="478">
        <f>'címrend önként'!EV25</f>
        <v>0</v>
      </c>
      <c r="S23" s="478">
        <f>'címrend önként'!EW25</f>
        <v>0</v>
      </c>
      <c r="T23" s="478">
        <f>'címrend önként'!EX25</f>
        <v>0</v>
      </c>
      <c r="U23" s="478">
        <f>'címrend államig'!EV25</f>
        <v>0</v>
      </c>
      <c r="V23" s="478">
        <f>'címrend államig'!EW25</f>
        <v>0</v>
      </c>
      <c r="W23" s="478">
        <f>'címrend államig'!EX25</f>
        <v>0</v>
      </c>
      <c r="X23" s="478">
        <f t="shared" si="12"/>
        <v>0</v>
      </c>
      <c r="Y23" s="478">
        <f t="shared" si="16"/>
        <v>0</v>
      </c>
      <c r="Z23" s="478">
        <f t="shared" si="17"/>
        <v>0</v>
      </c>
      <c r="AA23" s="478">
        <f>'címrend kötelező'!DR25</f>
        <v>0</v>
      </c>
      <c r="AB23" s="478">
        <f>'címrend kötelező'!DS25</f>
        <v>0</v>
      </c>
      <c r="AC23" s="478">
        <f>'címrend kötelező'!DT25</f>
        <v>0</v>
      </c>
      <c r="AD23" s="478">
        <f>'címrend önként'!DR25</f>
        <v>944571</v>
      </c>
      <c r="AE23" s="478">
        <f>'címrend önként'!DS25</f>
        <v>-20643</v>
      </c>
      <c r="AF23" s="478">
        <f>'címrend önként'!DT25</f>
        <v>923928</v>
      </c>
      <c r="AG23" s="478">
        <f>'címrend államig'!DR25</f>
        <v>0</v>
      </c>
      <c r="AH23" s="478">
        <f>'címrend államig'!DS25</f>
        <v>0</v>
      </c>
      <c r="AI23" s="478">
        <f>'címrend államig'!DT25</f>
        <v>0</v>
      </c>
      <c r="AJ23" s="478">
        <f t="shared" si="13"/>
        <v>944571</v>
      </c>
      <c r="AK23" s="478">
        <f t="shared" si="18"/>
        <v>-20643</v>
      </c>
      <c r="AL23" s="478">
        <f t="shared" si="19"/>
        <v>923928</v>
      </c>
      <c r="AM23" s="478">
        <f t="shared" si="3"/>
        <v>0</v>
      </c>
      <c r="AN23" s="478">
        <f t="shared" si="20"/>
        <v>0</v>
      </c>
      <c r="AO23" s="478">
        <f t="shared" si="20"/>
        <v>0</v>
      </c>
      <c r="AP23" s="478">
        <f t="shared" si="5"/>
        <v>944571</v>
      </c>
      <c r="AQ23" s="478">
        <f t="shared" si="21"/>
        <v>-20643</v>
      </c>
      <c r="AR23" s="478">
        <f t="shared" si="21"/>
        <v>923928</v>
      </c>
      <c r="AS23" s="478">
        <f t="shared" si="7"/>
        <v>0</v>
      </c>
      <c r="AT23" s="478">
        <f t="shared" si="22"/>
        <v>0</v>
      </c>
      <c r="AU23" s="478">
        <f t="shared" si="22"/>
        <v>0</v>
      </c>
      <c r="AV23" s="296">
        <f t="shared" si="9"/>
        <v>944571</v>
      </c>
      <c r="AW23" s="296">
        <f t="shared" si="23"/>
        <v>-20643</v>
      </c>
      <c r="AX23" s="296">
        <f t="shared" si="23"/>
        <v>923928</v>
      </c>
    </row>
    <row r="24" spans="1:50" s="12" customFormat="1" ht="15" customHeight="1" thickBot="1" x14ac:dyDescent="0.25">
      <c r="A24" s="424" t="s">
        <v>111</v>
      </c>
      <c r="B24" s="31" t="s">
        <v>112</v>
      </c>
      <c r="C24" s="138">
        <f>'címrend kötelező'!GX26</f>
        <v>6475459</v>
      </c>
      <c r="D24" s="138">
        <f>'címrend kötelező'!GY26</f>
        <v>49315</v>
      </c>
      <c r="E24" s="138">
        <f>'címrend kötelező'!GZ26</f>
        <v>6524774</v>
      </c>
      <c r="F24" s="138">
        <f>'címrend önként'!GX26</f>
        <v>1057970</v>
      </c>
      <c r="G24" s="138">
        <f>'címrend önként'!GY26</f>
        <v>21897</v>
      </c>
      <c r="H24" s="138">
        <f>'címrend önként'!GZ26</f>
        <v>1079867</v>
      </c>
      <c r="I24" s="138">
        <f>'címrend államig'!GX26</f>
        <v>0</v>
      </c>
      <c r="J24" s="138">
        <f>'címrend államig'!GY26</f>
        <v>0</v>
      </c>
      <c r="K24" s="138">
        <f>'címrend államig'!GZ26</f>
        <v>0</v>
      </c>
      <c r="L24" s="138">
        <f t="shared" si="11"/>
        <v>7533429</v>
      </c>
      <c r="M24" s="138">
        <f t="shared" si="14"/>
        <v>71212</v>
      </c>
      <c r="N24" s="138">
        <f t="shared" si="15"/>
        <v>7604641</v>
      </c>
      <c r="O24" s="138">
        <f>'címrend kötelező'!EV26</f>
        <v>2538558</v>
      </c>
      <c r="P24" s="138">
        <f>'címrend kötelező'!EW26</f>
        <v>1818</v>
      </c>
      <c r="Q24" s="138">
        <f>'címrend kötelező'!EX26</f>
        <v>2540376</v>
      </c>
      <c r="R24" s="138">
        <f>'címrend önként'!EV26</f>
        <v>138517</v>
      </c>
      <c r="S24" s="138">
        <f>'címrend önként'!EW26</f>
        <v>-478</v>
      </c>
      <c r="T24" s="138">
        <f>'címrend önként'!EX26</f>
        <v>138039</v>
      </c>
      <c r="U24" s="138">
        <f>'címrend államig'!EV26</f>
        <v>352052</v>
      </c>
      <c r="V24" s="138">
        <f>'címrend államig'!EW26</f>
        <v>-2099</v>
      </c>
      <c r="W24" s="138">
        <f>'címrend államig'!EX26</f>
        <v>349953</v>
      </c>
      <c r="X24" s="138">
        <f t="shared" si="12"/>
        <v>3029127</v>
      </c>
      <c r="Y24" s="138">
        <f t="shared" si="16"/>
        <v>-759</v>
      </c>
      <c r="Z24" s="138">
        <f t="shared" si="17"/>
        <v>3028368</v>
      </c>
      <c r="AA24" s="138">
        <f>'címrend kötelező'!DR26</f>
        <v>7559427</v>
      </c>
      <c r="AB24" s="138">
        <f>'címrend kötelező'!DS26</f>
        <v>-72442</v>
      </c>
      <c r="AC24" s="138">
        <f>'címrend kötelező'!DT26</f>
        <v>7486985</v>
      </c>
      <c r="AD24" s="138">
        <f>'címrend önként'!DR26</f>
        <v>15964169</v>
      </c>
      <c r="AE24" s="138">
        <f>'címrend önként'!DS26</f>
        <v>382794</v>
      </c>
      <c r="AF24" s="138">
        <f>'címrend önként'!DT26</f>
        <v>16346963</v>
      </c>
      <c r="AG24" s="138">
        <f>'címrend államig'!DR26</f>
        <v>40176</v>
      </c>
      <c r="AH24" s="138">
        <f>'címrend államig'!DS26</f>
        <v>0</v>
      </c>
      <c r="AI24" s="138">
        <f>'címrend államig'!DT26</f>
        <v>40176</v>
      </c>
      <c r="AJ24" s="138">
        <f t="shared" si="13"/>
        <v>23563772</v>
      </c>
      <c r="AK24" s="138">
        <f t="shared" si="18"/>
        <v>310352</v>
      </c>
      <c r="AL24" s="138">
        <f t="shared" si="19"/>
        <v>23874124</v>
      </c>
      <c r="AM24" s="138">
        <f t="shared" si="3"/>
        <v>16573444</v>
      </c>
      <c r="AN24" s="138">
        <f t="shared" si="20"/>
        <v>-21309</v>
      </c>
      <c r="AO24" s="138">
        <f t="shared" si="20"/>
        <v>16552135</v>
      </c>
      <c r="AP24" s="138">
        <f t="shared" si="5"/>
        <v>17160656</v>
      </c>
      <c r="AQ24" s="138">
        <f t="shared" si="21"/>
        <v>404213</v>
      </c>
      <c r="AR24" s="138">
        <f t="shared" si="21"/>
        <v>17564869</v>
      </c>
      <c r="AS24" s="138">
        <f t="shared" si="7"/>
        <v>392228</v>
      </c>
      <c r="AT24" s="138">
        <f t="shared" si="22"/>
        <v>-2099</v>
      </c>
      <c r="AU24" s="138">
        <f t="shared" si="22"/>
        <v>390129</v>
      </c>
      <c r="AV24" s="659">
        <f t="shared" si="9"/>
        <v>34126328</v>
      </c>
      <c r="AW24" s="659">
        <f t="shared" si="23"/>
        <v>380805</v>
      </c>
      <c r="AX24" s="659">
        <f t="shared" si="23"/>
        <v>34507133</v>
      </c>
    </row>
    <row r="25" spans="1:50" s="12" customFormat="1" ht="19.899999999999999" customHeight="1" thickBot="1" x14ac:dyDescent="0.25">
      <c r="A25" s="425">
        <v>22</v>
      </c>
      <c r="B25" s="30" t="s">
        <v>113</v>
      </c>
      <c r="C25" s="137">
        <f>'címrend kötelező'!GX27</f>
        <v>6475459</v>
      </c>
      <c r="D25" s="137">
        <f>'címrend kötelező'!GY27</f>
        <v>49315</v>
      </c>
      <c r="E25" s="137">
        <f>'címrend kötelező'!GZ27</f>
        <v>6524774</v>
      </c>
      <c r="F25" s="137">
        <f>'címrend önként'!GX27</f>
        <v>1057970</v>
      </c>
      <c r="G25" s="137">
        <f>'címrend önként'!GY27</f>
        <v>21897</v>
      </c>
      <c r="H25" s="137">
        <f>'címrend önként'!GZ27</f>
        <v>1079867</v>
      </c>
      <c r="I25" s="137">
        <f>'címrend államig'!GX27</f>
        <v>0</v>
      </c>
      <c r="J25" s="137">
        <f>'címrend államig'!GY27</f>
        <v>0</v>
      </c>
      <c r="K25" s="137">
        <f>'címrend államig'!GZ27</f>
        <v>0</v>
      </c>
      <c r="L25" s="137">
        <f t="shared" si="11"/>
        <v>7533429</v>
      </c>
      <c r="M25" s="137">
        <f t="shared" si="14"/>
        <v>71212</v>
      </c>
      <c r="N25" s="137">
        <f t="shared" si="15"/>
        <v>7604641</v>
      </c>
      <c r="O25" s="137">
        <f>'címrend kötelező'!EV27</f>
        <v>2538558</v>
      </c>
      <c r="P25" s="137">
        <f>'címrend kötelező'!EW27</f>
        <v>1818</v>
      </c>
      <c r="Q25" s="137">
        <f>'címrend kötelező'!EX27</f>
        <v>2540376</v>
      </c>
      <c r="R25" s="137">
        <f>'címrend önként'!EV27</f>
        <v>138517</v>
      </c>
      <c r="S25" s="137">
        <f>'címrend önként'!EW27</f>
        <v>-478</v>
      </c>
      <c r="T25" s="137">
        <f>'címrend önként'!EX27</f>
        <v>138039</v>
      </c>
      <c r="U25" s="137">
        <f>'címrend államig'!EV27</f>
        <v>352052</v>
      </c>
      <c r="V25" s="137">
        <f>'címrend államig'!EW27</f>
        <v>-2099</v>
      </c>
      <c r="W25" s="137">
        <f>'címrend államig'!EX27</f>
        <v>349953</v>
      </c>
      <c r="X25" s="137">
        <f t="shared" si="12"/>
        <v>3029127</v>
      </c>
      <c r="Y25" s="137">
        <f t="shared" si="16"/>
        <v>-759</v>
      </c>
      <c r="Z25" s="137">
        <f t="shared" si="17"/>
        <v>3028368</v>
      </c>
      <c r="AA25" s="137">
        <f>'címrend kötelező'!DR27</f>
        <v>24144697</v>
      </c>
      <c r="AB25" s="137">
        <f>'címrend kötelező'!DS27</f>
        <v>129176</v>
      </c>
      <c r="AC25" s="137">
        <f>'címrend kötelező'!DT27</f>
        <v>24273873</v>
      </c>
      <c r="AD25" s="137">
        <f>'címrend önként'!DR27</f>
        <v>6708159</v>
      </c>
      <c r="AE25" s="137">
        <f>'címrend önként'!DS27</f>
        <v>233188</v>
      </c>
      <c r="AF25" s="137">
        <f>'címrend önként'!DT27</f>
        <v>6941347</v>
      </c>
      <c r="AG25" s="137">
        <f>'címrend államig'!DR27</f>
        <v>-17668</v>
      </c>
      <c r="AH25" s="137">
        <f>'címrend államig'!DS27</f>
        <v>0</v>
      </c>
      <c r="AI25" s="137">
        <f>'címrend államig'!DT27</f>
        <v>-17668</v>
      </c>
      <c r="AJ25" s="137">
        <f t="shared" si="13"/>
        <v>30835188</v>
      </c>
      <c r="AK25" s="137">
        <f t="shared" si="18"/>
        <v>362364</v>
      </c>
      <c r="AL25" s="137">
        <f t="shared" si="19"/>
        <v>31197552</v>
      </c>
      <c r="AM25" s="137">
        <f t="shared" si="3"/>
        <v>33158714</v>
      </c>
      <c r="AN25" s="137">
        <f t="shared" si="20"/>
        <v>180309</v>
      </c>
      <c r="AO25" s="137">
        <f t="shared" si="20"/>
        <v>33339023</v>
      </c>
      <c r="AP25" s="137">
        <f t="shared" si="5"/>
        <v>7904646</v>
      </c>
      <c r="AQ25" s="137">
        <f t="shared" si="21"/>
        <v>254607</v>
      </c>
      <c r="AR25" s="137">
        <f t="shared" si="21"/>
        <v>8159253</v>
      </c>
      <c r="AS25" s="137">
        <f t="shared" si="7"/>
        <v>334384</v>
      </c>
      <c r="AT25" s="137">
        <f t="shared" si="22"/>
        <v>-2099</v>
      </c>
      <c r="AU25" s="137">
        <f t="shared" si="22"/>
        <v>332285</v>
      </c>
      <c r="AV25" s="137">
        <f t="shared" si="9"/>
        <v>41397744</v>
      </c>
      <c r="AW25" s="137">
        <f t="shared" si="23"/>
        <v>432817</v>
      </c>
      <c r="AX25" s="137">
        <f t="shared" si="23"/>
        <v>41830561</v>
      </c>
    </row>
    <row r="26" spans="1:50" s="12" customFormat="1" ht="15" customHeight="1" x14ac:dyDescent="0.2">
      <c r="A26" s="419" t="s">
        <v>114</v>
      </c>
      <c r="B26" s="29" t="s">
        <v>115</v>
      </c>
      <c r="C26" s="36">
        <f>'címrend kötelező'!GX28</f>
        <v>1836306</v>
      </c>
      <c r="D26" s="36">
        <f>'címrend kötelező'!GY28</f>
        <v>2757</v>
      </c>
      <c r="E26" s="36">
        <f>'címrend kötelező'!GZ28</f>
        <v>1839063</v>
      </c>
      <c r="F26" s="36">
        <f>'címrend önként'!GX28</f>
        <v>72406</v>
      </c>
      <c r="G26" s="36">
        <f>'címrend önként'!GY28</f>
        <v>188</v>
      </c>
      <c r="H26" s="36">
        <f>'címrend önként'!GZ28</f>
        <v>72594</v>
      </c>
      <c r="I26" s="36">
        <f>'címrend államig'!GX28</f>
        <v>0</v>
      </c>
      <c r="J26" s="36">
        <f>'címrend államig'!GY28</f>
        <v>0</v>
      </c>
      <c r="K26" s="36">
        <f>'címrend államig'!GZ28</f>
        <v>0</v>
      </c>
      <c r="L26" s="36">
        <f t="shared" si="11"/>
        <v>1908712</v>
      </c>
      <c r="M26" s="36">
        <f t="shared" si="14"/>
        <v>2945</v>
      </c>
      <c r="N26" s="36">
        <f t="shared" si="15"/>
        <v>1911657</v>
      </c>
      <c r="O26" s="36">
        <f>'címrend kötelező'!EV28</f>
        <v>368945</v>
      </c>
      <c r="P26" s="36">
        <f>'címrend kötelező'!EW28</f>
        <v>13772</v>
      </c>
      <c r="Q26" s="36">
        <f>'címrend kötelező'!EX28</f>
        <v>382717</v>
      </c>
      <c r="R26" s="36">
        <f>'címrend önként'!EV28</f>
        <v>32282</v>
      </c>
      <c r="S26" s="36">
        <f>'címrend önként'!EW28</f>
        <v>0</v>
      </c>
      <c r="T26" s="36">
        <f>'címrend önként'!EX28</f>
        <v>32282</v>
      </c>
      <c r="U26" s="36">
        <f>'címrend államig'!EV28</f>
        <v>43376</v>
      </c>
      <c r="V26" s="36">
        <f>'címrend államig'!EW28</f>
        <v>0</v>
      </c>
      <c r="W26" s="36">
        <f>'címrend államig'!EX28</f>
        <v>43376</v>
      </c>
      <c r="X26" s="36">
        <f t="shared" si="12"/>
        <v>444603</v>
      </c>
      <c r="Y26" s="36">
        <f t="shared" si="16"/>
        <v>13772</v>
      </c>
      <c r="Z26" s="36">
        <f t="shared" si="17"/>
        <v>458375</v>
      </c>
      <c r="AA26" s="36">
        <f>'címrend kötelező'!DR28</f>
        <v>15012168</v>
      </c>
      <c r="AB26" s="36">
        <f>'címrend kötelező'!DS28</f>
        <v>129176</v>
      </c>
      <c r="AC26" s="36">
        <f>'címrend kötelező'!DT28</f>
        <v>15141344</v>
      </c>
      <c r="AD26" s="36">
        <f>'címrend önként'!DR28</f>
        <v>1056442</v>
      </c>
      <c r="AE26" s="36">
        <f>'címrend önként'!DS28</f>
        <v>-105129</v>
      </c>
      <c r="AF26" s="36">
        <f>'címrend önként'!DT28</f>
        <v>951313</v>
      </c>
      <c r="AG26" s="36">
        <f>'címrend államig'!DR28</f>
        <v>40610</v>
      </c>
      <c r="AH26" s="36">
        <f>'címrend államig'!DS28</f>
        <v>0</v>
      </c>
      <c r="AI26" s="36">
        <f>'címrend államig'!DT28</f>
        <v>40610</v>
      </c>
      <c r="AJ26" s="36">
        <f t="shared" si="13"/>
        <v>16109220</v>
      </c>
      <c r="AK26" s="36">
        <f t="shared" si="18"/>
        <v>24047</v>
      </c>
      <c r="AL26" s="36">
        <f t="shared" si="19"/>
        <v>16133267</v>
      </c>
      <c r="AM26" s="36">
        <f t="shared" si="3"/>
        <v>17217419</v>
      </c>
      <c r="AN26" s="36">
        <f t="shared" si="20"/>
        <v>145705</v>
      </c>
      <c r="AO26" s="36">
        <f t="shared" si="20"/>
        <v>17363124</v>
      </c>
      <c r="AP26" s="36">
        <f t="shared" si="5"/>
        <v>1161130</v>
      </c>
      <c r="AQ26" s="36">
        <f t="shared" si="21"/>
        <v>-104941</v>
      </c>
      <c r="AR26" s="36">
        <f t="shared" si="21"/>
        <v>1056189</v>
      </c>
      <c r="AS26" s="36">
        <f t="shared" si="7"/>
        <v>83986</v>
      </c>
      <c r="AT26" s="36">
        <f t="shared" si="22"/>
        <v>0</v>
      </c>
      <c r="AU26" s="36">
        <f t="shared" si="22"/>
        <v>83986</v>
      </c>
      <c r="AV26" s="36">
        <f t="shared" si="9"/>
        <v>18462535</v>
      </c>
      <c r="AW26" s="36">
        <f t="shared" si="23"/>
        <v>40764</v>
      </c>
      <c r="AX26" s="36">
        <f t="shared" si="23"/>
        <v>18503299</v>
      </c>
    </row>
    <row r="27" spans="1:50" s="12" customFormat="1" ht="30" customHeight="1" x14ac:dyDescent="0.2">
      <c r="A27" s="423">
        <v>24</v>
      </c>
      <c r="B27" s="4" t="s">
        <v>116</v>
      </c>
      <c r="C27" s="36">
        <f>'címrend kötelező'!GX29</f>
        <v>1567198</v>
      </c>
      <c r="D27" s="36">
        <f>'címrend kötelező'!GY29</f>
        <v>0</v>
      </c>
      <c r="E27" s="36">
        <f>'címrend kötelező'!GZ29</f>
        <v>1567198</v>
      </c>
      <c r="F27" s="36">
        <f>'címrend önként'!GX29</f>
        <v>56493</v>
      </c>
      <c r="G27" s="36">
        <f>'címrend önként'!GY29</f>
        <v>0</v>
      </c>
      <c r="H27" s="36">
        <f>'címrend önként'!GZ29</f>
        <v>56493</v>
      </c>
      <c r="I27" s="36">
        <f>'címrend államig'!GX29</f>
        <v>0</v>
      </c>
      <c r="J27" s="36">
        <f>'címrend államig'!GY29</f>
        <v>0</v>
      </c>
      <c r="K27" s="36">
        <f>'címrend államig'!GZ29</f>
        <v>0</v>
      </c>
      <c r="L27" s="36">
        <f t="shared" si="11"/>
        <v>1623691</v>
      </c>
      <c r="M27" s="36">
        <f t="shared" si="14"/>
        <v>0</v>
      </c>
      <c r="N27" s="36">
        <f t="shared" si="15"/>
        <v>1623691</v>
      </c>
      <c r="O27" s="36">
        <f>'címrend kötelező'!EV29</f>
        <v>329945</v>
      </c>
      <c r="P27" s="36">
        <f>'címrend kötelező'!EW29</f>
        <v>13772</v>
      </c>
      <c r="Q27" s="36">
        <f>'címrend kötelező'!EX29</f>
        <v>343717</v>
      </c>
      <c r="R27" s="36">
        <f>'címrend önként'!EV29</f>
        <v>32282</v>
      </c>
      <c r="S27" s="36">
        <f>'címrend önként'!EW29</f>
        <v>0</v>
      </c>
      <c r="T27" s="36">
        <f>'címrend önként'!EX29</f>
        <v>32282</v>
      </c>
      <c r="U27" s="36">
        <f>'címrend államig'!EV29</f>
        <v>40176</v>
      </c>
      <c r="V27" s="36">
        <f>'címrend államig'!EW29</f>
        <v>0</v>
      </c>
      <c r="W27" s="36">
        <f>'címrend államig'!EX29</f>
        <v>40176</v>
      </c>
      <c r="X27" s="36">
        <f t="shared" si="12"/>
        <v>402403</v>
      </c>
      <c r="Y27" s="36">
        <f t="shared" si="16"/>
        <v>13772</v>
      </c>
      <c r="Z27" s="36">
        <f t="shared" si="17"/>
        <v>416175</v>
      </c>
      <c r="AA27" s="36">
        <f>'címrend kötelező'!DR29</f>
        <v>2507680</v>
      </c>
      <c r="AB27" s="36">
        <f>'címrend kötelező'!DS29</f>
        <v>129176</v>
      </c>
      <c r="AC27" s="36">
        <f>'címrend kötelező'!DT29</f>
        <v>2636856</v>
      </c>
      <c r="AD27" s="36">
        <f>'címrend önként'!DR29</f>
        <v>480631</v>
      </c>
      <c r="AE27" s="36">
        <f>'címrend önként'!DS29</f>
        <v>1000</v>
      </c>
      <c r="AF27" s="36">
        <f>'címrend önként'!DT29</f>
        <v>481631</v>
      </c>
      <c r="AG27" s="36">
        <f>'címrend államig'!DR29</f>
        <v>40610</v>
      </c>
      <c r="AH27" s="36">
        <f>'címrend államig'!DS29</f>
        <v>0</v>
      </c>
      <c r="AI27" s="36">
        <f>'címrend államig'!DT29</f>
        <v>40610</v>
      </c>
      <c r="AJ27" s="36">
        <f t="shared" si="13"/>
        <v>3028921</v>
      </c>
      <c r="AK27" s="36">
        <f t="shared" si="18"/>
        <v>130176</v>
      </c>
      <c r="AL27" s="36">
        <f t="shared" si="19"/>
        <v>3159097</v>
      </c>
      <c r="AM27" s="36">
        <f t="shared" si="3"/>
        <v>4404823</v>
      </c>
      <c r="AN27" s="36">
        <f t="shared" si="20"/>
        <v>142948</v>
      </c>
      <c r="AO27" s="36">
        <f t="shared" si="20"/>
        <v>4547771</v>
      </c>
      <c r="AP27" s="36">
        <f t="shared" si="5"/>
        <v>569406</v>
      </c>
      <c r="AQ27" s="36">
        <f t="shared" si="21"/>
        <v>1000</v>
      </c>
      <c r="AR27" s="36">
        <f t="shared" si="21"/>
        <v>570406</v>
      </c>
      <c r="AS27" s="36">
        <f t="shared" si="7"/>
        <v>80786</v>
      </c>
      <c r="AT27" s="36">
        <f t="shared" si="22"/>
        <v>0</v>
      </c>
      <c r="AU27" s="36">
        <f t="shared" si="22"/>
        <v>80786</v>
      </c>
      <c r="AV27" s="297">
        <f t="shared" si="9"/>
        <v>5055015</v>
      </c>
      <c r="AW27" s="297">
        <f t="shared" si="23"/>
        <v>143948</v>
      </c>
      <c r="AX27" s="297">
        <f t="shared" si="23"/>
        <v>5198963</v>
      </c>
    </row>
    <row r="28" spans="1:50" ht="15" customHeight="1" x14ac:dyDescent="0.2">
      <c r="A28" s="422" t="s">
        <v>117</v>
      </c>
      <c r="B28" s="15" t="s">
        <v>118</v>
      </c>
      <c r="C28" s="478">
        <f>'címrend kötelező'!GX30</f>
        <v>0</v>
      </c>
      <c r="D28" s="478">
        <f>'címrend kötelező'!GY30</f>
        <v>0</v>
      </c>
      <c r="E28" s="478">
        <f>'címrend kötelező'!GZ30</f>
        <v>0</v>
      </c>
      <c r="F28" s="478">
        <f>'címrend önként'!GX30</f>
        <v>0</v>
      </c>
      <c r="G28" s="478">
        <f>'címrend önként'!GY30</f>
        <v>0</v>
      </c>
      <c r="H28" s="478">
        <f>'címrend önként'!GZ30</f>
        <v>0</v>
      </c>
      <c r="I28" s="478">
        <f>'címrend államig'!GX30</f>
        <v>0</v>
      </c>
      <c r="J28" s="478">
        <f>'címrend államig'!GY30</f>
        <v>0</v>
      </c>
      <c r="K28" s="478">
        <f>'címrend államig'!GZ30</f>
        <v>0</v>
      </c>
      <c r="L28" s="478">
        <f t="shared" si="11"/>
        <v>0</v>
      </c>
      <c r="M28" s="478">
        <f t="shared" si="14"/>
        <v>0</v>
      </c>
      <c r="N28" s="478">
        <f t="shared" si="15"/>
        <v>0</v>
      </c>
      <c r="O28" s="478">
        <f>'címrend kötelező'!EV30</f>
        <v>0</v>
      </c>
      <c r="P28" s="478">
        <f>'címrend kötelező'!EW30</f>
        <v>0</v>
      </c>
      <c r="Q28" s="478">
        <f>'címrend kötelező'!EX30</f>
        <v>0</v>
      </c>
      <c r="R28" s="478">
        <f>'címrend önként'!EV30</f>
        <v>0</v>
      </c>
      <c r="S28" s="478">
        <f>'címrend önként'!EW30</f>
        <v>0</v>
      </c>
      <c r="T28" s="478">
        <f>'címrend önként'!EX30</f>
        <v>0</v>
      </c>
      <c r="U28" s="478">
        <f>'címrend államig'!EV30</f>
        <v>0</v>
      </c>
      <c r="V28" s="478">
        <f>'címrend államig'!EW30</f>
        <v>0</v>
      </c>
      <c r="W28" s="478">
        <f>'címrend államig'!EX30</f>
        <v>0</v>
      </c>
      <c r="X28" s="478">
        <f t="shared" si="12"/>
        <v>0</v>
      </c>
      <c r="Y28" s="478">
        <f t="shared" si="16"/>
        <v>0</v>
      </c>
      <c r="Z28" s="478">
        <f t="shared" si="17"/>
        <v>0</v>
      </c>
      <c r="AA28" s="478">
        <f>'címrend kötelező'!DR30</f>
        <v>2045172</v>
      </c>
      <c r="AB28" s="478">
        <f>'címrend kötelező'!DS30</f>
        <v>129176</v>
      </c>
      <c r="AC28" s="478">
        <f>'címrend kötelező'!DT30</f>
        <v>2174348</v>
      </c>
      <c r="AD28" s="478">
        <f>'címrend önként'!DR30</f>
        <v>0</v>
      </c>
      <c r="AE28" s="478">
        <f>'címrend önként'!DS30</f>
        <v>0</v>
      </c>
      <c r="AF28" s="478">
        <f>'címrend önként'!DT30</f>
        <v>0</v>
      </c>
      <c r="AG28" s="478">
        <f>'címrend államig'!DR30</f>
        <v>0</v>
      </c>
      <c r="AH28" s="478">
        <f>'címrend államig'!DS30</f>
        <v>0</v>
      </c>
      <c r="AI28" s="478">
        <f>'címrend államig'!DT30</f>
        <v>0</v>
      </c>
      <c r="AJ28" s="478">
        <f t="shared" si="13"/>
        <v>2045172</v>
      </c>
      <c r="AK28" s="478">
        <f t="shared" si="18"/>
        <v>129176</v>
      </c>
      <c r="AL28" s="478">
        <f t="shared" si="19"/>
        <v>2174348</v>
      </c>
      <c r="AM28" s="478">
        <f t="shared" si="3"/>
        <v>2045172</v>
      </c>
      <c r="AN28" s="478">
        <f t="shared" si="20"/>
        <v>129176</v>
      </c>
      <c r="AO28" s="478">
        <f t="shared" si="20"/>
        <v>2174348</v>
      </c>
      <c r="AP28" s="478">
        <f t="shared" si="5"/>
        <v>0</v>
      </c>
      <c r="AQ28" s="478">
        <f t="shared" si="21"/>
        <v>0</v>
      </c>
      <c r="AR28" s="478">
        <f t="shared" si="21"/>
        <v>0</v>
      </c>
      <c r="AS28" s="478">
        <f t="shared" si="7"/>
        <v>0</v>
      </c>
      <c r="AT28" s="478">
        <f t="shared" si="22"/>
        <v>0</v>
      </c>
      <c r="AU28" s="478">
        <f t="shared" si="22"/>
        <v>0</v>
      </c>
      <c r="AV28" s="296">
        <f t="shared" si="9"/>
        <v>2045172</v>
      </c>
      <c r="AW28" s="296">
        <f t="shared" si="23"/>
        <v>129176</v>
      </c>
      <c r="AX28" s="296">
        <f t="shared" si="23"/>
        <v>2174348</v>
      </c>
    </row>
    <row r="29" spans="1:50" ht="15" customHeight="1" x14ac:dyDescent="0.2">
      <c r="A29" s="26">
        <v>26</v>
      </c>
      <c r="B29" s="15" t="s">
        <v>119</v>
      </c>
      <c r="C29" s="478">
        <f>'címrend kötelező'!GX31</f>
        <v>0</v>
      </c>
      <c r="D29" s="478">
        <f>'címrend kötelező'!GY31</f>
        <v>0</v>
      </c>
      <c r="E29" s="478">
        <f>'címrend kötelező'!GZ31</f>
        <v>0</v>
      </c>
      <c r="F29" s="478">
        <f>'címrend önként'!GX31</f>
        <v>0</v>
      </c>
      <c r="G29" s="478">
        <f>'címrend önként'!GY31</f>
        <v>0</v>
      </c>
      <c r="H29" s="478">
        <f>'címrend önként'!GZ31</f>
        <v>0</v>
      </c>
      <c r="I29" s="478">
        <f>'címrend államig'!GX31</f>
        <v>0</v>
      </c>
      <c r="J29" s="478">
        <f>'címrend államig'!GY31</f>
        <v>0</v>
      </c>
      <c r="K29" s="478">
        <f>'címrend államig'!GZ31</f>
        <v>0</v>
      </c>
      <c r="L29" s="478">
        <f t="shared" si="11"/>
        <v>0</v>
      </c>
      <c r="M29" s="478">
        <f t="shared" si="14"/>
        <v>0</v>
      </c>
      <c r="N29" s="478">
        <f t="shared" si="15"/>
        <v>0</v>
      </c>
      <c r="O29" s="478">
        <f>'címrend kötelező'!EV31</f>
        <v>0</v>
      </c>
      <c r="P29" s="478">
        <f>'címrend kötelező'!EW31</f>
        <v>0</v>
      </c>
      <c r="Q29" s="478">
        <f>'címrend kötelező'!EX31</f>
        <v>0</v>
      </c>
      <c r="R29" s="478">
        <f>'címrend önként'!EV31</f>
        <v>0</v>
      </c>
      <c r="S29" s="478">
        <f>'címrend önként'!EW31</f>
        <v>0</v>
      </c>
      <c r="T29" s="478">
        <f>'címrend önként'!EX31</f>
        <v>0</v>
      </c>
      <c r="U29" s="478">
        <f>'címrend államig'!EV31</f>
        <v>0</v>
      </c>
      <c r="V29" s="478">
        <f>'címrend államig'!EW31</f>
        <v>0</v>
      </c>
      <c r="W29" s="478">
        <f>'címrend államig'!EX31</f>
        <v>0</v>
      </c>
      <c r="X29" s="478">
        <f t="shared" si="12"/>
        <v>0</v>
      </c>
      <c r="Y29" s="478">
        <f t="shared" si="16"/>
        <v>0</v>
      </c>
      <c r="Z29" s="478">
        <f t="shared" si="17"/>
        <v>0</v>
      </c>
      <c r="AA29" s="478">
        <f>'címrend kötelező'!DR31</f>
        <v>458508</v>
      </c>
      <c r="AB29" s="478">
        <f>'címrend kötelező'!DS31</f>
        <v>0</v>
      </c>
      <c r="AC29" s="478">
        <f>'címrend kötelező'!DT31</f>
        <v>458508</v>
      </c>
      <c r="AD29" s="478">
        <f>'címrend önként'!DR31</f>
        <v>84145</v>
      </c>
      <c r="AE29" s="478">
        <f>'címrend önként'!DS31</f>
        <v>0</v>
      </c>
      <c r="AF29" s="478">
        <f>'címrend önként'!DT31</f>
        <v>84145</v>
      </c>
      <c r="AG29" s="478">
        <f>'címrend államig'!DR31</f>
        <v>40610</v>
      </c>
      <c r="AH29" s="478">
        <f>'címrend államig'!DS31</f>
        <v>0</v>
      </c>
      <c r="AI29" s="478">
        <f>'címrend államig'!DT31</f>
        <v>40610</v>
      </c>
      <c r="AJ29" s="478">
        <f t="shared" si="13"/>
        <v>583263</v>
      </c>
      <c r="AK29" s="478">
        <f t="shared" si="18"/>
        <v>0</v>
      </c>
      <c r="AL29" s="478">
        <f t="shared" si="19"/>
        <v>583263</v>
      </c>
      <c r="AM29" s="478">
        <f t="shared" si="3"/>
        <v>458508</v>
      </c>
      <c r="AN29" s="478">
        <f t="shared" si="20"/>
        <v>0</v>
      </c>
      <c r="AO29" s="478">
        <f t="shared" si="20"/>
        <v>458508</v>
      </c>
      <c r="AP29" s="478">
        <f t="shared" si="5"/>
        <v>84145</v>
      </c>
      <c r="AQ29" s="478">
        <f t="shared" si="21"/>
        <v>0</v>
      </c>
      <c r="AR29" s="478">
        <f t="shared" si="21"/>
        <v>84145</v>
      </c>
      <c r="AS29" s="478">
        <f t="shared" si="7"/>
        <v>40610</v>
      </c>
      <c r="AT29" s="478">
        <f t="shared" si="22"/>
        <v>0</v>
      </c>
      <c r="AU29" s="478">
        <f t="shared" si="22"/>
        <v>40610</v>
      </c>
      <c r="AV29" s="296">
        <f t="shared" si="9"/>
        <v>583263</v>
      </c>
      <c r="AW29" s="296">
        <f t="shared" si="23"/>
        <v>0</v>
      </c>
      <c r="AX29" s="296">
        <f t="shared" si="23"/>
        <v>583263</v>
      </c>
    </row>
    <row r="30" spans="1:50" ht="15" customHeight="1" x14ac:dyDescent="0.2">
      <c r="A30" s="422" t="s">
        <v>120</v>
      </c>
      <c r="B30" s="15" t="s">
        <v>121</v>
      </c>
      <c r="C30" s="478">
        <f>'címrend kötelező'!GX32</f>
        <v>0</v>
      </c>
      <c r="D30" s="478">
        <f>'címrend kötelező'!GY32</f>
        <v>0</v>
      </c>
      <c r="E30" s="478">
        <f>'címrend kötelező'!GZ32</f>
        <v>0</v>
      </c>
      <c r="F30" s="478">
        <f>'címrend önként'!GX32</f>
        <v>0</v>
      </c>
      <c r="G30" s="478">
        <f>'címrend önként'!GY32</f>
        <v>0</v>
      </c>
      <c r="H30" s="478">
        <f>'címrend önként'!GZ32</f>
        <v>0</v>
      </c>
      <c r="I30" s="478">
        <f>'címrend államig'!GX32</f>
        <v>0</v>
      </c>
      <c r="J30" s="478">
        <f>'címrend államig'!GY32</f>
        <v>0</v>
      </c>
      <c r="K30" s="478">
        <f>'címrend államig'!GZ32</f>
        <v>0</v>
      </c>
      <c r="L30" s="478">
        <f t="shared" si="11"/>
        <v>0</v>
      </c>
      <c r="M30" s="478">
        <f t="shared" si="14"/>
        <v>0</v>
      </c>
      <c r="N30" s="478">
        <f t="shared" si="15"/>
        <v>0</v>
      </c>
      <c r="O30" s="478">
        <f>'címrend kötelező'!EV32</f>
        <v>0</v>
      </c>
      <c r="P30" s="478">
        <f>'címrend kötelező'!EW32</f>
        <v>0</v>
      </c>
      <c r="Q30" s="478">
        <f>'címrend kötelező'!EX32</f>
        <v>0</v>
      </c>
      <c r="R30" s="478">
        <f>'címrend önként'!EV32</f>
        <v>0</v>
      </c>
      <c r="S30" s="478">
        <f>'címrend önként'!EW32</f>
        <v>0</v>
      </c>
      <c r="T30" s="478">
        <f>'címrend önként'!EX32</f>
        <v>0</v>
      </c>
      <c r="U30" s="478">
        <f>'címrend államig'!EV32</f>
        <v>0</v>
      </c>
      <c r="V30" s="478">
        <f>'címrend államig'!EW32</f>
        <v>0</v>
      </c>
      <c r="W30" s="478">
        <f>'címrend államig'!EX32</f>
        <v>0</v>
      </c>
      <c r="X30" s="478">
        <f t="shared" si="12"/>
        <v>0</v>
      </c>
      <c r="Y30" s="478">
        <f t="shared" si="16"/>
        <v>0</v>
      </c>
      <c r="Z30" s="478">
        <f t="shared" si="17"/>
        <v>0</v>
      </c>
      <c r="AA30" s="478">
        <f>'címrend kötelező'!DR32</f>
        <v>0</v>
      </c>
      <c r="AB30" s="478">
        <f>'címrend kötelező'!DS32</f>
        <v>0</v>
      </c>
      <c r="AC30" s="478">
        <f>'címrend kötelező'!DT32</f>
        <v>0</v>
      </c>
      <c r="AD30" s="478">
        <f>'címrend önként'!DR32</f>
        <v>0</v>
      </c>
      <c r="AE30" s="478">
        <f>'címrend önként'!DS32</f>
        <v>0</v>
      </c>
      <c r="AF30" s="478">
        <f>'címrend önként'!DT32</f>
        <v>0</v>
      </c>
      <c r="AG30" s="478">
        <f>'címrend államig'!DR32</f>
        <v>0</v>
      </c>
      <c r="AH30" s="478">
        <f>'címrend államig'!DS32</f>
        <v>0</v>
      </c>
      <c r="AI30" s="478">
        <f>'címrend államig'!DT32</f>
        <v>0</v>
      </c>
      <c r="AJ30" s="478">
        <f t="shared" si="13"/>
        <v>0</v>
      </c>
      <c r="AK30" s="478">
        <f t="shared" si="18"/>
        <v>0</v>
      </c>
      <c r="AL30" s="478">
        <f t="shared" si="19"/>
        <v>0</v>
      </c>
      <c r="AM30" s="478">
        <f t="shared" si="3"/>
        <v>0</v>
      </c>
      <c r="AN30" s="478">
        <f t="shared" si="20"/>
        <v>0</v>
      </c>
      <c r="AO30" s="478">
        <f t="shared" si="20"/>
        <v>0</v>
      </c>
      <c r="AP30" s="478">
        <f t="shared" si="5"/>
        <v>0</v>
      </c>
      <c r="AQ30" s="478">
        <f t="shared" si="21"/>
        <v>0</v>
      </c>
      <c r="AR30" s="478">
        <f t="shared" si="21"/>
        <v>0</v>
      </c>
      <c r="AS30" s="478">
        <f t="shared" si="7"/>
        <v>0</v>
      </c>
      <c r="AT30" s="478">
        <f t="shared" si="22"/>
        <v>0</v>
      </c>
      <c r="AU30" s="478">
        <f t="shared" si="22"/>
        <v>0</v>
      </c>
      <c r="AV30" s="296">
        <f t="shared" si="9"/>
        <v>0</v>
      </c>
      <c r="AW30" s="296">
        <f t="shared" si="23"/>
        <v>0</v>
      </c>
      <c r="AX30" s="296">
        <f t="shared" si="23"/>
        <v>0</v>
      </c>
    </row>
    <row r="31" spans="1:50" ht="15" customHeight="1" x14ac:dyDescent="0.2">
      <c r="A31" s="422" t="s">
        <v>122</v>
      </c>
      <c r="B31" s="15" t="s">
        <v>123</v>
      </c>
      <c r="C31" s="478">
        <f>'címrend kötelező'!GX33</f>
        <v>0</v>
      </c>
      <c r="D31" s="478">
        <f>'címrend kötelező'!GY33</f>
        <v>0</v>
      </c>
      <c r="E31" s="478">
        <f>'címrend kötelező'!GZ33</f>
        <v>0</v>
      </c>
      <c r="F31" s="478">
        <f>'címrend önként'!GX33</f>
        <v>0</v>
      </c>
      <c r="G31" s="478">
        <f>'címrend önként'!GY33</f>
        <v>0</v>
      </c>
      <c r="H31" s="478">
        <f>'címrend önként'!GZ33</f>
        <v>0</v>
      </c>
      <c r="I31" s="478">
        <f>'címrend államig'!GX33</f>
        <v>0</v>
      </c>
      <c r="J31" s="478">
        <f>'címrend államig'!GY33</f>
        <v>0</v>
      </c>
      <c r="K31" s="478">
        <f>'címrend államig'!GZ33</f>
        <v>0</v>
      </c>
      <c r="L31" s="478">
        <f t="shared" si="11"/>
        <v>0</v>
      </c>
      <c r="M31" s="478">
        <f t="shared" si="14"/>
        <v>0</v>
      </c>
      <c r="N31" s="478">
        <f t="shared" si="15"/>
        <v>0</v>
      </c>
      <c r="O31" s="478">
        <f>'címrend kötelező'!EV33</f>
        <v>0</v>
      </c>
      <c r="P31" s="478">
        <f>'címrend kötelező'!EW33</f>
        <v>0</v>
      </c>
      <c r="Q31" s="478">
        <f>'címrend kötelező'!EX33</f>
        <v>0</v>
      </c>
      <c r="R31" s="478">
        <f>'címrend önként'!EV33</f>
        <v>0</v>
      </c>
      <c r="S31" s="478">
        <f>'címrend önként'!EW33</f>
        <v>0</v>
      </c>
      <c r="T31" s="478">
        <f>'címrend önként'!EX33</f>
        <v>0</v>
      </c>
      <c r="U31" s="478">
        <f>'címrend államig'!EV33</f>
        <v>0</v>
      </c>
      <c r="V31" s="478">
        <f>'címrend államig'!EW33</f>
        <v>0</v>
      </c>
      <c r="W31" s="478">
        <f>'címrend államig'!EX33</f>
        <v>0</v>
      </c>
      <c r="X31" s="478">
        <f t="shared" si="12"/>
        <v>0</v>
      </c>
      <c r="Y31" s="478">
        <f t="shared" si="16"/>
        <v>0</v>
      </c>
      <c r="Z31" s="478">
        <f t="shared" si="17"/>
        <v>0</v>
      </c>
      <c r="AA31" s="478">
        <f>'címrend kötelező'!DR33</f>
        <v>0</v>
      </c>
      <c r="AB31" s="478">
        <f>'címrend kötelező'!DS33</f>
        <v>0</v>
      </c>
      <c r="AC31" s="478">
        <f>'címrend kötelező'!DT33</f>
        <v>0</v>
      </c>
      <c r="AD31" s="478">
        <f>'címrend önként'!DR33</f>
        <v>0</v>
      </c>
      <c r="AE31" s="478">
        <f>'címrend önként'!DS33</f>
        <v>0</v>
      </c>
      <c r="AF31" s="478">
        <f>'címrend önként'!DT33</f>
        <v>0</v>
      </c>
      <c r="AG31" s="478">
        <f>'címrend államig'!DR33</f>
        <v>0</v>
      </c>
      <c r="AH31" s="478">
        <f>'címrend államig'!DS33</f>
        <v>0</v>
      </c>
      <c r="AI31" s="478">
        <f>'címrend államig'!DT33</f>
        <v>0</v>
      </c>
      <c r="AJ31" s="478">
        <f t="shared" si="13"/>
        <v>0</v>
      </c>
      <c r="AK31" s="478">
        <f t="shared" si="18"/>
        <v>0</v>
      </c>
      <c r="AL31" s="478">
        <f t="shared" si="19"/>
        <v>0</v>
      </c>
      <c r="AM31" s="478">
        <f t="shared" si="3"/>
        <v>0</v>
      </c>
      <c r="AN31" s="478">
        <f t="shared" si="20"/>
        <v>0</v>
      </c>
      <c r="AO31" s="478">
        <f t="shared" si="20"/>
        <v>0</v>
      </c>
      <c r="AP31" s="478">
        <f t="shared" si="5"/>
        <v>0</v>
      </c>
      <c r="AQ31" s="478">
        <f t="shared" si="21"/>
        <v>0</v>
      </c>
      <c r="AR31" s="478">
        <f t="shared" si="21"/>
        <v>0</v>
      </c>
      <c r="AS31" s="478">
        <f t="shared" si="7"/>
        <v>0</v>
      </c>
      <c r="AT31" s="478">
        <f t="shared" si="22"/>
        <v>0</v>
      </c>
      <c r="AU31" s="478">
        <f t="shared" si="22"/>
        <v>0</v>
      </c>
      <c r="AV31" s="296">
        <f t="shared" si="9"/>
        <v>0</v>
      </c>
      <c r="AW31" s="296">
        <f t="shared" si="23"/>
        <v>0</v>
      </c>
      <c r="AX31" s="296">
        <f t="shared" si="23"/>
        <v>0</v>
      </c>
    </row>
    <row r="32" spans="1:50" ht="15" customHeight="1" x14ac:dyDescent="0.2">
      <c r="A32" s="422" t="s">
        <v>124</v>
      </c>
      <c r="B32" s="15" t="s">
        <v>125</v>
      </c>
      <c r="C32" s="478">
        <f>'címrend kötelező'!GX34</f>
        <v>1567198</v>
      </c>
      <c r="D32" s="478">
        <f>'címrend kötelező'!GY34</f>
        <v>0</v>
      </c>
      <c r="E32" s="478">
        <f>'címrend kötelező'!GZ34</f>
        <v>1567198</v>
      </c>
      <c r="F32" s="478">
        <f>'címrend önként'!GX34</f>
        <v>56493</v>
      </c>
      <c r="G32" s="478">
        <f>'címrend önként'!GY34</f>
        <v>0</v>
      </c>
      <c r="H32" s="478">
        <f>'címrend önként'!GZ34</f>
        <v>56493</v>
      </c>
      <c r="I32" s="478">
        <f>'címrend államig'!GX34</f>
        <v>0</v>
      </c>
      <c r="J32" s="478">
        <f>'címrend államig'!GY34</f>
        <v>0</v>
      </c>
      <c r="K32" s="478">
        <f>'címrend államig'!GZ34</f>
        <v>0</v>
      </c>
      <c r="L32" s="478">
        <f t="shared" si="11"/>
        <v>1623691</v>
      </c>
      <c r="M32" s="478">
        <f t="shared" si="14"/>
        <v>0</v>
      </c>
      <c r="N32" s="478">
        <f t="shared" si="15"/>
        <v>1623691</v>
      </c>
      <c r="O32" s="478">
        <f>'címrend kötelező'!EV34</f>
        <v>329945</v>
      </c>
      <c r="P32" s="478">
        <f>'címrend kötelező'!EW34</f>
        <v>13772</v>
      </c>
      <c r="Q32" s="478">
        <f>'címrend kötelező'!EX34</f>
        <v>343717</v>
      </c>
      <c r="R32" s="478">
        <f>'címrend önként'!EV34</f>
        <v>32282</v>
      </c>
      <c r="S32" s="478">
        <f>'címrend önként'!EW34</f>
        <v>0</v>
      </c>
      <c r="T32" s="478">
        <f>'címrend önként'!EX34</f>
        <v>32282</v>
      </c>
      <c r="U32" s="478">
        <f>'címrend államig'!EV34</f>
        <v>40176</v>
      </c>
      <c r="V32" s="478">
        <f>'címrend államig'!EW34</f>
        <v>0</v>
      </c>
      <c r="W32" s="478">
        <f>'címrend államig'!EX34</f>
        <v>40176</v>
      </c>
      <c r="X32" s="478">
        <f t="shared" si="12"/>
        <v>402403</v>
      </c>
      <c r="Y32" s="478">
        <f t="shared" si="16"/>
        <v>13772</v>
      </c>
      <c r="Z32" s="478">
        <f t="shared" si="17"/>
        <v>416175</v>
      </c>
      <c r="AA32" s="478">
        <f>'címrend kötelező'!DR34</f>
        <v>4000</v>
      </c>
      <c r="AB32" s="478">
        <f>'címrend kötelező'!DS34</f>
        <v>0</v>
      </c>
      <c r="AC32" s="478">
        <f>'címrend kötelező'!DT34</f>
        <v>4000</v>
      </c>
      <c r="AD32" s="478">
        <f>'címrend önként'!DR34</f>
        <v>396486</v>
      </c>
      <c r="AE32" s="478">
        <f>'címrend önként'!DS34</f>
        <v>1000</v>
      </c>
      <c r="AF32" s="478">
        <f>'címrend önként'!DT34</f>
        <v>397486</v>
      </c>
      <c r="AG32" s="478">
        <f>'címrend államig'!DR34</f>
        <v>0</v>
      </c>
      <c r="AH32" s="478">
        <f>'címrend államig'!DS34</f>
        <v>0</v>
      </c>
      <c r="AI32" s="478">
        <f>'címrend államig'!DT34</f>
        <v>0</v>
      </c>
      <c r="AJ32" s="478">
        <f t="shared" si="13"/>
        <v>400486</v>
      </c>
      <c r="AK32" s="478">
        <f t="shared" si="18"/>
        <v>1000</v>
      </c>
      <c r="AL32" s="478">
        <f t="shared" si="19"/>
        <v>401486</v>
      </c>
      <c r="AM32" s="478">
        <f t="shared" si="3"/>
        <v>1901143</v>
      </c>
      <c r="AN32" s="478">
        <f t="shared" si="20"/>
        <v>13772</v>
      </c>
      <c r="AO32" s="478">
        <f t="shared" si="20"/>
        <v>1914915</v>
      </c>
      <c r="AP32" s="478">
        <f t="shared" si="5"/>
        <v>485261</v>
      </c>
      <c r="AQ32" s="478">
        <f t="shared" si="21"/>
        <v>1000</v>
      </c>
      <c r="AR32" s="478">
        <f t="shared" si="21"/>
        <v>486261</v>
      </c>
      <c r="AS32" s="478">
        <f t="shared" si="7"/>
        <v>40176</v>
      </c>
      <c r="AT32" s="478">
        <f t="shared" si="22"/>
        <v>0</v>
      </c>
      <c r="AU32" s="478">
        <f t="shared" si="22"/>
        <v>40176</v>
      </c>
      <c r="AV32" s="296">
        <f t="shared" si="9"/>
        <v>2426580</v>
      </c>
      <c r="AW32" s="296">
        <f t="shared" si="23"/>
        <v>14772</v>
      </c>
      <c r="AX32" s="296">
        <f t="shared" si="23"/>
        <v>2441352</v>
      </c>
    </row>
    <row r="33" spans="1:50" ht="15" customHeight="1" x14ac:dyDescent="0.2">
      <c r="A33" s="26">
        <v>30</v>
      </c>
      <c r="B33" s="15" t="s">
        <v>126</v>
      </c>
      <c r="C33" s="478">
        <f>'címrend kötelező'!GX35</f>
        <v>0</v>
      </c>
      <c r="D33" s="478">
        <f>'címrend kötelező'!GY35</f>
        <v>0</v>
      </c>
      <c r="E33" s="478">
        <f>'címrend kötelező'!GZ35</f>
        <v>0</v>
      </c>
      <c r="F33" s="478">
        <f>'címrend önként'!GX35</f>
        <v>0</v>
      </c>
      <c r="G33" s="478">
        <f>'címrend önként'!GY35</f>
        <v>0</v>
      </c>
      <c r="H33" s="478">
        <f>'címrend önként'!GZ35</f>
        <v>0</v>
      </c>
      <c r="I33" s="478">
        <f>'címrend államig'!GX35</f>
        <v>0</v>
      </c>
      <c r="J33" s="478">
        <f>'címrend államig'!GY35</f>
        <v>0</v>
      </c>
      <c r="K33" s="478">
        <f>'címrend államig'!GZ35</f>
        <v>0</v>
      </c>
      <c r="L33" s="478">
        <f t="shared" si="11"/>
        <v>0</v>
      </c>
      <c r="M33" s="478">
        <f t="shared" si="14"/>
        <v>0</v>
      </c>
      <c r="N33" s="478">
        <f t="shared" si="15"/>
        <v>0</v>
      </c>
      <c r="O33" s="478">
        <f>'címrend kötelező'!EV35</f>
        <v>35000</v>
      </c>
      <c r="P33" s="478">
        <f>'címrend kötelező'!EW35</f>
        <v>0</v>
      </c>
      <c r="Q33" s="478">
        <f>'címrend kötelező'!EX35</f>
        <v>35000</v>
      </c>
      <c r="R33" s="478">
        <f>'címrend önként'!EV35</f>
        <v>0</v>
      </c>
      <c r="S33" s="478">
        <f>'címrend önként'!EW35</f>
        <v>0</v>
      </c>
      <c r="T33" s="478">
        <f>'címrend önként'!EX35</f>
        <v>0</v>
      </c>
      <c r="U33" s="478">
        <f>'címrend államig'!EV35</f>
        <v>1600</v>
      </c>
      <c r="V33" s="478">
        <f>'címrend államig'!EW35</f>
        <v>0</v>
      </c>
      <c r="W33" s="478">
        <f>'címrend államig'!EX35</f>
        <v>1600</v>
      </c>
      <c r="X33" s="478">
        <f t="shared" si="12"/>
        <v>36600</v>
      </c>
      <c r="Y33" s="478">
        <f t="shared" si="16"/>
        <v>0</v>
      </c>
      <c r="Z33" s="478">
        <f t="shared" si="17"/>
        <v>36600</v>
      </c>
      <c r="AA33" s="478">
        <f>'címrend kötelező'!DR35</f>
        <v>8245012</v>
      </c>
      <c r="AB33" s="478">
        <f>'címrend kötelező'!DS35</f>
        <v>0</v>
      </c>
      <c r="AC33" s="478">
        <f>'címrend kötelező'!DT35</f>
        <v>8245012</v>
      </c>
      <c r="AD33" s="478">
        <f>'címrend önként'!DR35</f>
        <v>0</v>
      </c>
      <c r="AE33" s="478">
        <f>'címrend önként'!DS35</f>
        <v>0</v>
      </c>
      <c r="AF33" s="478">
        <f>'címrend önként'!DT35</f>
        <v>0</v>
      </c>
      <c r="AG33" s="478">
        <f>'címrend államig'!DR35</f>
        <v>0</v>
      </c>
      <c r="AH33" s="478">
        <f>'címrend államig'!DS35</f>
        <v>0</v>
      </c>
      <c r="AI33" s="478">
        <f>'címrend államig'!DT35</f>
        <v>0</v>
      </c>
      <c r="AJ33" s="478">
        <f t="shared" si="13"/>
        <v>8245012</v>
      </c>
      <c r="AK33" s="478">
        <f t="shared" si="18"/>
        <v>0</v>
      </c>
      <c r="AL33" s="478">
        <f t="shared" si="19"/>
        <v>8245012</v>
      </c>
      <c r="AM33" s="478">
        <f t="shared" si="3"/>
        <v>8280012</v>
      </c>
      <c r="AN33" s="478">
        <f t="shared" si="20"/>
        <v>0</v>
      </c>
      <c r="AO33" s="478">
        <f t="shared" si="20"/>
        <v>8280012</v>
      </c>
      <c r="AP33" s="478">
        <f t="shared" si="5"/>
        <v>0</v>
      </c>
      <c r="AQ33" s="478">
        <f t="shared" si="21"/>
        <v>0</v>
      </c>
      <c r="AR33" s="478">
        <f t="shared" si="21"/>
        <v>0</v>
      </c>
      <c r="AS33" s="478">
        <f t="shared" si="7"/>
        <v>1600</v>
      </c>
      <c r="AT33" s="478">
        <f t="shared" si="22"/>
        <v>0</v>
      </c>
      <c r="AU33" s="478">
        <f t="shared" si="22"/>
        <v>1600</v>
      </c>
      <c r="AV33" s="296">
        <f t="shared" si="9"/>
        <v>8281612</v>
      </c>
      <c r="AW33" s="296">
        <f t="shared" si="23"/>
        <v>0</v>
      </c>
      <c r="AX33" s="296">
        <f t="shared" si="23"/>
        <v>8281612</v>
      </c>
    </row>
    <row r="34" spans="1:50" ht="15" customHeight="1" x14ac:dyDescent="0.2">
      <c r="A34" s="422" t="s">
        <v>127</v>
      </c>
      <c r="B34" s="15" t="s">
        <v>128</v>
      </c>
      <c r="C34" s="478">
        <f>'címrend kötelező'!GX36</f>
        <v>269108</v>
      </c>
      <c r="D34" s="478">
        <f>'címrend kötelező'!GY36</f>
        <v>2757</v>
      </c>
      <c r="E34" s="478">
        <f>'címrend kötelező'!GZ36</f>
        <v>271865</v>
      </c>
      <c r="F34" s="478">
        <f>'címrend önként'!GX36</f>
        <v>15913</v>
      </c>
      <c r="G34" s="478">
        <f>'címrend önként'!GY36</f>
        <v>132</v>
      </c>
      <c r="H34" s="478">
        <f>'címrend önként'!GZ36</f>
        <v>16045</v>
      </c>
      <c r="I34" s="478">
        <f>'címrend államig'!GX36</f>
        <v>0</v>
      </c>
      <c r="J34" s="478">
        <f>'címrend államig'!GY36</f>
        <v>0</v>
      </c>
      <c r="K34" s="478">
        <f>'címrend államig'!GZ36</f>
        <v>0</v>
      </c>
      <c r="L34" s="478">
        <f t="shared" si="11"/>
        <v>285021</v>
      </c>
      <c r="M34" s="478">
        <f t="shared" si="14"/>
        <v>2889</v>
      </c>
      <c r="N34" s="478">
        <f t="shared" si="15"/>
        <v>287910</v>
      </c>
      <c r="O34" s="478">
        <f>'címrend kötelező'!EV36</f>
        <v>4000</v>
      </c>
      <c r="P34" s="478">
        <f>'címrend kötelező'!EW36</f>
        <v>0</v>
      </c>
      <c r="Q34" s="478">
        <f>'címrend kötelező'!EX36</f>
        <v>4000</v>
      </c>
      <c r="R34" s="478">
        <f>'címrend önként'!EV36</f>
        <v>0</v>
      </c>
      <c r="S34" s="478">
        <f>'címrend önként'!EW36</f>
        <v>0</v>
      </c>
      <c r="T34" s="478">
        <f>'címrend önként'!EX36</f>
        <v>0</v>
      </c>
      <c r="U34" s="478">
        <f>'címrend államig'!EV36</f>
        <v>1600</v>
      </c>
      <c r="V34" s="478">
        <f>'címrend államig'!EW36</f>
        <v>0</v>
      </c>
      <c r="W34" s="478">
        <f>'címrend államig'!EX36</f>
        <v>1600</v>
      </c>
      <c r="X34" s="478">
        <f t="shared" si="12"/>
        <v>5600</v>
      </c>
      <c r="Y34" s="478">
        <f t="shared" si="16"/>
        <v>0</v>
      </c>
      <c r="Z34" s="478">
        <f t="shared" si="17"/>
        <v>5600</v>
      </c>
      <c r="AA34" s="478">
        <f>'címrend kötelező'!DR36</f>
        <v>4050838</v>
      </c>
      <c r="AB34" s="478">
        <f>'címrend kötelező'!DS36</f>
        <v>0</v>
      </c>
      <c r="AC34" s="478">
        <f>'címrend kötelező'!DT36</f>
        <v>4050838</v>
      </c>
      <c r="AD34" s="478">
        <f>'címrend önként'!DR36</f>
        <v>477036</v>
      </c>
      <c r="AE34" s="478">
        <f>'címrend önként'!DS36</f>
        <v>-106129</v>
      </c>
      <c r="AF34" s="478">
        <f>'címrend önként'!DT36</f>
        <v>370907</v>
      </c>
      <c r="AG34" s="478">
        <f>'címrend államig'!DR36</f>
        <v>0</v>
      </c>
      <c r="AH34" s="478">
        <f>'címrend államig'!DS36</f>
        <v>0</v>
      </c>
      <c r="AI34" s="478">
        <f>'címrend államig'!DT36</f>
        <v>0</v>
      </c>
      <c r="AJ34" s="478">
        <f t="shared" si="13"/>
        <v>4527874</v>
      </c>
      <c r="AK34" s="478">
        <f t="shared" si="18"/>
        <v>-106129</v>
      </c>
      <c r="AL34" s="478">
        <f t="shared" si="19"/>
        <v>4421745</v>
      </c>
      <c r="AM34" s="478">
        <f t="shared" si="3"/>
        <v>4323946</v>
      </c>
      <c r="AN34" s="478">
        <f t="shared" si="20"/>
        <v>2757</v>
      </c>
      <c r="AO34" s="478">
        <f t="shared" si="20"/>
        <v>4326703</v>
      </c>
      <c r="AP34" s="478">
        <f t="shared" si="5"/>
        <v>492949</v>
      </c>
      <c r="AQ34" s="478">
        <f t="shared" si="21"/>
        <v>-105997</v>
      </c>
      <c r="AR34" s="478">
        <f t="shared" si="21"/>
        <v>386952</v>
      </c>
      <c r="AS34" s="478">
        <f t="shared" si="7"/>
        <v>1600</v>
      </c>
      <c r="AT34" s="478">
        <f t="shared" si="22"/>
        <v>0</v>
      </c>
      <c r="AU34" s="478">
        <f t="shared" si="22"/>
        <v>1600</v>
      </c>
      <c r="AV34" s="296">
        <f t="shared" si="9"/>
        <v>4818495</v>
      </c>
      <c r="AW34" s="296">
        <f t="shared" si="23"/>
        <v>-103240</v>
      </c>
      <c r="AX34" s="296">
        <f t="shared" si="23"/>
        <v>4715255</v>
      </c>
    </row>
    <row r="35" spans="1:50" s="12" customFormat="1" ht="15" customHeight="1" x14ac:dyDescent="0.2">
      <c r="A35" s="423">
        <v>32</v>
      </c>
      <c r="B35" s="4" t="s">
        <v>129</v>
      </c>
      <c r="C35" s="36">
        <f>'címrend kötelező'!GX37</f>
        <v>0</v>
      </c>
      <c r="D35" s="36">
        <f>'címrend kötelező'!GY37</f>
        <v>0</v>
      </c>
      <c r="E35" s="36">
        <f>'címrend kötelező'!GZ37</f>
        <v>0</v>
      </c>
      <c r="F35" s="36">
        <f>'címrend önként'!GX37</f>
        <v>0</v>
      </c>
      <c r="G35" s="36">
        <f>'címrend önként'!GY37</f>
        <v>56</v>
      </c>
      <c r="H35" s="36">
        <f>'címrend önként'!GZ37</f>
        <v>56</v>
      </c>
      <c r="I35" s="36">
        <f>'címrend államig'!GX37</f>
        <v>0</v>
      </c>
      <c r="J35" s="36">
        <f>'címrend államig'!GY37</f>
        <v>0</v>
      </c>
      <c r="K35" s="36">
        <f>'címrend államig'!GZ37</f>
        <v>0</v>
      </c>
      <c r="L35" s="36">
        <f t="shared" si="11"/>
        <v>0</v>
      </c>
      <c r="M35" s="36">
        <f t="shared" si="14"/>
        <v>56</v>
      </c>
      <c r="N35" s="36">
        <f t="shared" si="15"/>
        <v>56</v>
      </c>
      <c r="O35" s="36">
        <f>'címrend kötelező'!EV37</f>
        <v>0</v>
      </c>
      <c r="P35" s="36">
        <f>'címrend kötelező'!EW37</f>
        <v>0</v>
      </c>
      <c r="Q35" s="36">
        <f>'címrend kötelező'!EX37</f>
        <v>0</v>
      </c>
      <c r="R35" s="36">
        <f>'címrend önként'!EV37</f>
        <v>0</v>
      </c>
      <c r="S35" s="36">
        <f>'címrend önként'!EW37</f>
        <v>0</v>
      </c>
      <c r="T35" s="36">
        <f>'címrend önként'!EX37</f>
        <v>0</v>
      </c>
      <c r="U35" s="36">
        <f>'címrend államig'!EV37</f>
        <v>0</v>
      </c>
      <c r="V35" s="36">
        <f>'címrend államig'!EW37</f>
        <v>0</v>
      </c>
      <c r="W35" s="36">
        <f>'címrend államig'!EX37</f>
        <v>0</v>
      </c>
      <c r="X35" s="36">
        <f t="shared" si="12"/>
        <v>0</v>
      </c>
      <c r="Y35" s="36">
        <f t="shared" si="16"/>
        <v>0</v>
      </c>
      <c r="Z35" s="36">
        <f t="shared" si="17"/>
        <v>0</v>
      </c>
      <c r="AA35" s="36">
        <f>'címrend kötelező'!DR37</f>
        <v>208638</v>
      </c>
      <c r="AB35" s="36">
        <f>'címrend kötelező'!DS37</f>
        <v>0</v>
      </c>
      <c r="AC35" s="36">
        <f>'címrend kötelező'!DT37</f>
        <v>208638</v>
      </c>
      <c r="AD35" s="36">
        <f>'címrend önként'!DR37</f>
        <v>98775</v>
      </c>
      <c r="AE35" s="36">
        <f>'címrend önként'!DS37</f>
        <v>0</v>
      </c>
      <c r="AF35" s="36">
        <f>'címrend önként'!DT37</f>
        <v>98775</v>
      </c>
      <c r="AG35" s="36">
        <f>'címrend államig'!DR37</f>
        <v>0</v>
      </c>
      <c r="AH35" s="36">
        <f>'címrend államig'!DS37</f>
        <v>0</v>
      </c>
      <c r="AI35" s="36">
        <f>'címrend államig'!DT37</f>
        <v>0</v>
      </c>
      <c r="AJ35" s="36">
        <f t="shared" si="13"/>
        <v>307413</v>
      </c>
      <c r="AK35" s="36">
        <f t="shared" si="18"/>
        <v>0</v>
      </c>
      <c r="AL35" s="36">
        <f t="shared" si="19"/>
        <v>307413</v>
      </c>
      <c r="AM35" s="36">
        <f t="shared" si="3"/>
        <v>208638</v>
      </c>
      <c r="AN35" s="36">
        <f t="shared" si="20"/>
        <v>0</v>
      </c>
      <c r="AO35" s="36">
        <f t="shared" si="20"/>
        <v>208638</v>
      </c>
      <c r="AP35" s="36">
        <f t="shared" si="5"/>
        <v>98775</v>
      </c>
      <c r="AQ35" s="36">
        <f t="shared" si="21"/>
        <v>56</v>
      </c>
      <c r="AR35" s="36">
        <f t="shared" si="21"/>
        <v>98831</v>
      </c>
      <c r="AS35" s="36">
        <f t="shared" si="7"/>
        <v>0</v>
      </c>
      <c r="AT35" s="36">
        <f t="shared" si="22"/>
        <v>0</v>
      </c>
      <c r="AU35" s="36">
        <f t="shared" si="22"/>
        <v>0</v>
      </c>
      <c r="AV35" s="297">
        <f t="shared" si="9"/>
        <v>307413</v>
      </c>
      <c r="AW35" s="297">
        <f t="shared" si="23"/>
        <v>56</v>
      </c>
      <c r="AX35" s="297">
        <f t="shared" si="23"/>
        <v>307469</v>
      </c>
    </row>
    <row r="36" spans="1:50" ht="15" customHeight="1" x14ac:dyDescent="0.2">
      <c r="A36" s="26">
        <v>33</v>
      </c>
      <c r="B36" s="15" t="s">
        <v>130</v>
      </c>
      <c r="C36" s="478">
        <f>'címrend kötelező'!GX38</f>
        <v>0</v>
      </c>
      <c r="D36" s="478">
        <f>'címrend kötelező'!GY38</f>
        <v>0</v>
      </c>
      <c r="E36" s="478">
        <f>'címrend kötelező'!GZ38</f>
        <v>0</v>
      </c>
      <c r="F36" s="478">
        <f>'címrend önként'!GX38</f>
        <v>0</v>
      </c>
      <c r="G36" s="478">
        <f>'címrend önként'!GY38</f>
        <v>0</v>
      </c>
      <c r="H36" s="478">
        <f>'címrend önként'!GZ38</f>
        <v>0</v>
      </c>
      <c r="I36" s="478">
        <f>'címrend államig'!GX38</f>
        <v>0</v>
      </c>
      <c r="J36" s="478">
        <f>'címrend államig'!GY38</f>
        <v>0</v>
      </c>
      <c r="K36" s="478">
        <f>'címrend államig'!GZ38</f>
        <v>0</v>
      </c>
      <c r="L36" s="478">
        <f t="shared" si="11"/>
        <v>0</v>
      </c>
      <c r="M36" s="478">
        <f t="shared" si="14"/>
        <v>0</v>
      </c>
      <c r="N36" s="478">
        <f t="shared" si="15"/>
        <v>0</v>
      </c>
      <c r="O36" s="478">
        <f>'címrend kötelező'!EV38</f>
        <v>0</v>
      </c>
      <c r="P36" s="478">
        <f>'címrend kötelező'!EW38</f>
        <v>0</v>
      </c>
      <c r="Q36" s="478">
        <f>'címrend kötelező'!EX38</f>
        <v>0</v>
      </c>
      <c r="R36" s="478">
        <f>'címrend önként'!EV38</f>
        <v>0</v>
      </c>
      <c r="S36" s="478">
        <f>'címrend önként'!EW38</f>
        <v>0</v>
      </c>
      <c r="T36" s="478">
        <f>'címrend önként'!EX38</f>
        <v>0</v>
      </c>
      <c r="U36" s="478">
        <f>'címrend államig'!EV38</f>
        <v>0</v>
      </c>
      <c r="V36" s="478">
        <f>'címrend államig'!EW38</f>
        <v>0</v>
      </c>
      <c r="W36" s="478">
        <f>'címrend államig'!EX38</f>
        <v>0</v>
      </c>
      <c r="X36" s="478">
        <f t="shared" si="12"/>
        <v>0</v>
      </c>
      <c r="Y36" s="478">
        <f t="shared" si="16"/>
        <v>0</v>
      </c>
      <c r="Z36" s="478">
        <f t="shared" si="17"/>
        <v>0</v>
      </c>
      <c r="AA36" s="478">
        <f>'címrend kötelező'!DR38</f>
        <v>0</v>
      </c>
      <c r="AB36" s="478">
        <f>'címrend kötelező'!DS38</f>
        <v>0</v>
      </c>
      <c r="AC36" s="478">
        <f>'címrend kötelező'!DT38</f>
        <v>0</v>
      </c>
      <c r="AD36" s="478">
        <f>'címrend önként'!DR38</f>
        <v>0</v>
      </c>
      <c r="AE36" s="478">
        <f>'címrend önként'!DS38</f>
        <v>0</v>
      </c>
      <c r="AF36" s="478">
        <f>'címrend önként'!DT38</f>
        <v>0</v>
      </c>
      <c r="AG36" s="478">
        <f>'címrend államig'!DR38</f>
        <v>0</v>
      </c>
      <c r="AH36" s="478">
        <f>'címrend államig'!DS38</f>
        <v>0</v>
      </c>
      <c r="AI36" s="478">
        <f>'címrend államig'!DT38</f>
        <v>0</v>
      </c>
      <c r="AJ36" s="478">
        <f t="shared" si="13"/>
        <v>0</v>
      </c>
      <c r="AK36" s="478">
        <f t="shared" si="18"/>
        <v>0</v>
      </c>
      <c r="AL36" s="478">
        <f t="shared" si="19"/>
        <v>0</v>
      </c>
      <c r="AM36" s="478">
        <f t="shared" ref="AM36:AM68" si="24">C36+O36+AA36</f>
        <v>0</v>
      </c>
      <c r="AN36" s="478">
        <f t="shared" ref="AN36:AO51" si="25">D36+P36+AB36</f>
        <v>0</v>
      </c>
      <c r="AO36" s="478">
        <f t="shared" si="25"/>
        <v>0</v>
      </c>
      <c r="AP36" s="478">
        <f t="shared" ref="AP36:AP68" si="26">F36+R36+AD36</f>
        <v>0</v>
      </c>
      <c r="AQ36" s="478">
        <f t="shared" ref="AQ36:AR51" si="27">G36+S36+AE36</f>
        <v>0</v>
      </c>
      <c r="AR36" s="478">
        <f t="shared" si="27"/>
        <v>0</v>
      </c>
      <c r="AS36" s="478">
        <f t="shared" ref="AS36:AS68" si="28">I36+U36+AG36</f>
        <v>0</v>
      </c>
      <c r="AT36" s="478">
        <f t="shared" ref="AT36:AU51" si="29">J36+V36+AH36</f>
        <v>0</v>
      </c>
      <c r="AU36" s="478">
        <f t="shared" si="29"/>
        <v>0</v>
      </c>
      <c r="AV36" s="296">
        <f t="shared" ref="AV36:AV68" si="30">L36+X36+AJ36</f>
        <v>0</v>
      </c>
      <c r="AW36" s="296">
        <f t="shared" ref="AW36:AX51" si="31">M36+Y36+AK36</f>
        <v>0</v>
      </c>
      <c r="AX36" s="296">
        <f t="shared" si="31"/>
        <v>0</v>
      </c>
    </row>
    <row r="37" spans="1:50" ht="15" customHeight="1" x14ac:dyDescent="0.2">
      <c r="A37" s="26">
        <v>34</v>
      </c>
      <c r="B37" s="15" t="s">
        <v>131</v>
      </c>
      <c r="C37" s="478">
        <f>'címrend kötelező'!GX39</f>
        <v>0</v>
      </c>
      <c r="D37" s="478">
        <f>'címrend kötelező'!GY39</f>
        <v>0</v>
      </c>
      <c r="E37" s="478">
        <f>'címrend kötelező'!GZ39</f>
        <v>0</v>
      </c>
      <c r="F37" s="478">
        <f>'címrend önként'!GX39</f>
        <v>0</v>
      </c>
      <c r="G37" s="478">
        <f>'címrend önként'!GY39</f>
        <v>56</v>
      </c>
      <c r="H37" s="478">
        <f>'címrend önként'!GZ39</f>
        <v>56</v>
      </c>
      <c r="I37" s="478">
        <f>'címrend államig'!GX39</f>
        <v>0</v>
      </c>
      <c r="J37" s="478">
        <f>'címrend államig'!GY39</f>
        <v>0</v>
      </c>
      <c r="K37" s="478">
        <f>'címrend államig'!GZ39</f>
        <v>0</v>
      </c>
      <c r="L37" s="478">
        <f t="shared" si="11"/>
        <v>0</v>
      </c>
      <c r="M37" s="478">
        <f t="shared" si="14"/>
        <v>56</v>
      </c>
      <c r="N37" s="478">
        <f t="shared" si="15"/>
        <v>56</v>
      </c>
      <c r="O37" s="478">
        <f>'címrend kötelező'!EV39</f>
        <v>0</v>
      </c>
      <c r="P37" s="478">
        <f>'címrend kötelező'!EW39</f>
        <v>0</v>
      </c>
      <c r="Q37" s="478">
        <f>'címrend kötelező'!EX39</f>
        <v>0</v>
      </c>
      <c r="R37" s="478">
        <f>'címrend önként'!EV39</f>
        <v>0</v>
      </c>
      <c r="S37" s="478">
        <f>'címrend önként'!EW39</f>
        <v>0</v>
      </c>
      <c r="T37" s="478">
        <f>'címrend önként'!EX39</f>
        <v>0</v>
      </c>
      <c r="U37" s="478">
        <f>'címrend államig'!EV39</f>
        <v>0</v>
      </c>
      <c r="V37" s="478">
        <f>'címrend államig'!EW39</f>
        <v>0</v>
      </c>
      <c r="W37" s="478">
        <f>'címrend államig'!EX39</f>
        <v>0</v>
      </c>
      <c r="X37" s="478">
        <f t="shared" si="12"/>
        <v>0</v>
      </c>
      <c r="Y37" s="478">
        <f t="shared" si="16"/>
        <v>0</v>
      </c>
      <c r="Z37" s="478">
        <f t="shared" si="17"/>
        <v>0</v>
      </c>
      <c r="AA37" s="478">
        <f>'címrend kötelező'!DR39</f>
        <v>208638</v>
      </c>
      <c r="AB37" s="478">
        <f>'címrend kötelező'!DS39</f>
        <v>0</v>
      </c>
      <c r="AC37" s="478">
        <f>'címrend kötelező'!DT39</f>
        <v>208638</v>
      </c>
      <c r="AD37" s="478">
        <f>'címrend önként'!DR39</f>
        <v>98775</v>
      </c>
      <c r="AE37" s="478">
        <f>'címrend önként'!DS39</f>
        <v>0</v>
      </c>
      <c r="AF37" s="478">
        <f>'címrend önként'!DT39</f>
        <v>98775</v>
      </c>
      <c r="AG37" s="478">
        <f>'címrend államig'!DR39</f>
        <v>0</v>
      </c>
      <c r="AH37" s="478">
        <f>'címrend államig'!DS39</f>
        <v>0</v>
      </c>
      <c r="AI37" s="478">
        <f>'címrend államig'!DT39</f>
        <v>0</v>
      </c>
      <c r="AJ37" s="478">
        <f t="shared" si="13"/>
        <v>307413</v>
      </c>
      <c r="AK37" s="478">
        <f t="shared" si="18"/>
        <v>0</v>
      </c>
      <c r="AL37" s="478">
        <f t="shared" si="19"/>
        <v>307413</v>
      </c>
      <c r="AM37" s="478">
        <f t="shared" si="24"/>
        <v>208638</v>
      </c>
      <c r="AN37" s="478">
        <f t="shared" si="25"/>
        <v>0</v>
      </c>
      <c r="AO37" s="478">
        <f t="shared" si="25"/>
        <v>208638</v>
      </c>
      <c r="AP37" s="478">
        <f t="shared" si="26"/>
        <v>98775</v>
      </c>
      <c r="AQ37" s="478">
        <f t="shared" si="27"/>
        <v>56</v>
      </c>
      <c r="AR37" s="478">
        <f t="shared" si="27"/>
        <v>98831</v>
      </c>
      <c r="AS37" s="478">
        <f t="shared" si="28"/>
        <v>0</v>
      </c>
      <c r="AT37" s="478">
        <f t="shared" si="29"/>
        <v>0</v>
      </c>
      <c r="AU37" s="478">
        <f t="shared" si="29"/>
        <v>0</v>
      </c>
      <c r="AV37" s="296">
        <f t="shared" si="30"/>
        <v>307413</v>
      </c>
      <c r="AW37" s="296">
        <f t="shared" si="31"/>
        <v>56</v>
      </c>
      <c r="AX37" s="296">
        <f t="shared" si="31"/>
        <v>307469</v>
      </c>
    </row>
    <row r="38" spans="1:50" s="12" customFormat="1" ht="15" customHeight="1" x14ac:dyDescent="0.2">
      <c r="A38" s="299">
        <v>35</v>
      </c>
      <c r="B38" s="4" t="s">
        <v>911</v>
      </c>
      <c r="C38" s="36">
        <f>'címrend kötelező'!GX40</f>
        <v>0</v>
      </c>
      <c r="D38" s="36">
        <f>'címrend kötelező'!GY40</f>
        <v>0</v>
      </c>
      <c r="E38" s="36">
        <f>'címrend kötelező'!GZ40</f>
        <v>0</v>
      </c>
      <c r="F38" s="36">
        <f>'címrend önként'!GX40</f>
        <v>0</v>
      </c>
      <c r="G38" s="36">
        <f>'címrend önként'!GY40</f>
        <v>1724</v>
      </c>
      <c r="H38" s="36">
        <f>'címrend önként'!GZ40</f>
        <v>1724</v>
      </c>
      <c r="I38" s="36">
        <f>'címrend államig'!GX40</f>
        <v>0</v>
      </c>
      <c r="J38" s="36">
        <f>'címrend államig'!GY40</f>
        <v>0</v>
      </c>
      <c r="K38" s="36">
        <f>'címrend államig'!GZ40</f>
        <v>0</v>
      </c>
      <c r="L38" s="36">
        <f t="shared" si="11"/>
        <v>0</v>
      </c>
      <c r="M38" s="36">
        <f t="shared" si="14"/>
        <v>1724</v>
      </c>
      <c r="N38" s="36">
        <f t="shared" si="15"/>
        <v>1724</v>
      </c>
      <c r="O38" s="36">
        <f>'címrend kötelező'!EV40</f>
        <v>0</v>
      </c>
      <c r="P38" s="36">
        <f>'címrend kötelező'!EW40</f>
        <v>0</v>
      </c>
      <c r="Q38" s="36">
        <f>'címrend kötelező'!EX40</f>
        <v>0</v>
      </c>
      <c r="R38" s="36">
        <f>'címrend önként'!EV40</f>
        <v>0</v>
      </c>
      <c r="S38" s="36">
        <f>'címrend önként'!EW40</f>
        <v>0</v>
      </c>
      <c r="T38" s="36">
        <f>'címrend önként'!EX40</f>
        <v>0</v>
      </c>
      <c r="U38" s="36">
        <f>'címrend államig'!EV40</f>
        <v>0</v>
      </c>
      <c r="V38" s="36">
        <f>'címrend államig'!EW40</f>
        <v>0</v>
      </c>
      <c r="W38" s="36">
        <f>'címrend államig'!EX40</f>
        <v>0</v>
      </c>
      <c r="X38" s="36">
        <f t="shared" si="12"/>
        <v>0</v>
      </c>
      <c r="Y38" s="36">
        <f t="shared" si="16"/>
        <v>0</v>
      </c>
      <c r="Z38" s="36">
        <f t="shared" si="17"/>
        <v>0</v>
      </c>
      <c r="AA38" s="36">
        <f>'címrend kötelező'!DR40</f>
        <v>0</v>
      </c>
      <c r="AB38" s="36">
        <f>'címrend kötelező'!DS40</f>
        <v>0</v>
      </c>
      <c r="AC38" s="36">
        <f>'címrend kötelező'!DT40</f>
        <v>0</v>
      </c>
      <c r="AD38" s="36">
        <f>'címrend önként'!DR40</f>
        <v>2383940</v>
      </c>
      <c r="AE38" s="36">
        <f>'címrend önként'!DS40</f>
        <v>338317</v>
      </c>
      <c r="AF38" s="36">
        <f>'címrend önként'!DT40</f>
        <v>2722257</v>
      </c>
      <c r="AG38" s="36">
        <f>'címrend államig'!DR40</f>
        <v>0</v>
      </c>
      <c r="AH38" s="36">
        <f>'címrend államig'!DS40</f>
        <v>0</v>
      </c>
      <c r="AI38" s="36">
        <f>'címrend államig'!DT40</f>
        <v>0</v>
      </c>
      <c r="AJ38" s="36">
        <f t="shared" si="13"/>
        <v>2383940</v>
      </c>
      <c r="AK38" s="36">
        <f t="shared" si="18"/>
        <v>338317</v>
      </c>
      <c r="AL38" s="36">
        <f t="shared" si="19"/>
        <v>2722257</v>
      </c>
      <c r="AM38" s="36">
        <f t="shared" si="24"/>
        <v>0</v>
      </c>
      <c r="AN38" s="36">
        <f t="shared" si="25"/>
        <v>0</v>
      </c>
      <c r="AO38" s="36">
        <f t="shared" si="25"/>
        <v>0</v>
      </c>
      <c r="AP38" s="36">
        <f t="shared" si="26"/>
        <v>2383940</v>
      </c>
      <c r="AQ38" s="36">
        <f t="shared" si="27"/>
        <v>340041</v>
      </c>
      <c r="AR38" s="36">
        <f t="shared" si="27"/>
        <v>2723981</v>
      </c>
      <c r="AS38" s="36">
        <f t="shared" si="28"/>
        <v>0</v>
      </c>
      <c r="AT38" s="36">
        <f t="shared" si="29"/>
        <v>0</v>
      </c>
      <c r="AU38" s="36">
        <f t="shared" si="29"/>
        <v>0</v>
      </c>
      <c r="AV38" s="297">
        <f t="shared" si="30"/>
        <v>2383940</v>
      </c>
      <c r="AW38" s="297">
        <f t="shared" si="31"/>
        <v>340041</v>
      </c>
      <c r="AX38" s="297">
        <f t="shared" si="31"/>
        <v>2723981</v>
      </c>
    </row>
    <row r="39" spans="1:50" s="12" customFormat="1" ht="15" customHeight="1" x14ac:dyDescent="0.2">
      <c r="A39" s="426" t="s">
        <v>132</v>
      </c>
      <c r="B39" s="4" t="s">
        <v>910</v>
      </c>
      <c r="C39" s="36">
        <f>'címrend kötelező'!GX41</f>
        <v>0</v>
      </c>
      <c r="D39" s="36">
        <f>'címrend kötelező'!GY41</f>
        <v>0</v>
      </c>
      <c r="E39" s="36">
        <f>'címrend kötelező'!GZ41</f>
        <v>0</v>
      </c>
      <c r="F39" s="36">
        <f>'címrend önként'!GX41</f>
        <v>0</v>
      </c>
      <c r="G39" s="36">
        <f>'címrend önként'!GY41</f>
        <v>1724</v>
      </c>
      <c r="H39" s="36">
        <f>'címrend önként'!GZ41</f>
        <v>1724</v>
      </c>
      <c r="I39" s="36">
        <f>'címrend államig'!GX41</f>
        <v>0</v>
      </c>
      <c r="J39" s="36">
        <f>'címrend államig'!GY41</f>
        <v>0</v>
      </c>
      <c r="K39" s="36">
        <f>'címrend államig'!GZ41</f>
        <v>0</v>
      </c>
      <c r="L39" s="36">
        <f t="shared" si="11"/>
        <v>0</v>
      </c>
      <c r="M39" s="36">
        <f t="shared" si="14"/>
        <v>1724</v>
      </c>
      <c r="N39" s="36">
        <f t="shared" si="15"/>
        <v>1724</v>
      </c>
      <c r="O39" s="36">
        <f>'címrend kötelező'!EV41</f>
        <v>0</v>
      </c>
      <c r="P39" s="36">
        <f>'címrend kötelező'!EW41</f>
        <v>0</v>
      </c>
      <c r="Q39" s="36">
        <f>'címrend kötelező'!EX41</f>
        <v>0</v>
      </c>
      <c r="R39" s="36">
        <f>'címrend önként'!EV41</f>
        <v>0</v>
      </c>
      <c r="S39" s="36">
        <f>'címrend önként'!EW41</f>
        <v>0</v>
      </c>
      <c r="T39" s="36">
        <f>'címrend önként'!EX41</f>
        <v>0</v>
      </c>
      <c r="U39" s="36">
        <f>'címrend államig'!EV41</f>
        <v>0</v>
      </c>
      <c r="V39" s="36">
        <f>'címrend államig'!EW41</f>
        <v>0</v>
      </c>
      <c r="W39" s="36">
        <f>'címrend államig'!EX41</f>
        <v>0</v>
      </c>
      <c r="X39" s="36">
        <f t="shared" si="12"/>
        <v>0</v>
      </c>
      <c r="Y39" s="36">
        <f t="shared" si="16"/>
        <v>0</v>
      </c>
      <c r="Z39" s="36">
        <f t="shared" si="17"/>
        <v>0</v>
      </c>
      <c r="AA39" s="36">
        <f>'címrend kötelező'!DR41</f>
        <v>0</v>
      </c>
      <c r="AB39" s="36">
        <f>'címrend kötelező'!DS41</f>
        <v>0</v>
      </c>
      <c r="AC39" s="36">
        <f>'címrend kötelező'!DT41</f>
        <v>0</v>
      </c>
      <c r="AD39" s="36">
        <f>'címrend önként'!DR41</f>
        <v>50150</v>
      </c>
      <c r="AE39" s="36">
        <f>'címrend önként'!DS41</f>
        <v>250000</v>
      </c>
      <c r="AF39" s="36">
        <f>'címrend önként'!DT41</f>
        <v>300150</v>
      </c>
      <c r="AG39" s="36">
        <f>'címrend államig'!DR41</f>
        <v>0</v>
      </c>
      <c r="AH39" s="36">
        <f>'címrend államig'!DS41</f>
        <v>0</v>
      </c>
      <c r="AI39" s="36">
        <f>'címrend államig'!DT41</f>
        <v>0</v>
      </c>
      <c r="AJ39" s="36">
        <f t="shared" si="13"/>
        <v>50150</v>
      </c>
      <c r="AK39" s="36">
        <f t="shared" si="18"/>
        <v>250000</v>
      </c>
      <c r="AL39" s="36">
        <f t="shared" si="19"/>
        <v>300150</v>
      </c>
      <c r="AM39" s="36">
        <f t="shared" si="24"/>
        <v>0</v>
      </c>
      <c r="AN39" s="36">
        <f t="shared" si="25"/>
        <v>0</v>
      </c>
      <c r="AO39" s="36">
        <f t="shared" si="25"/>
        <v>0</v>
      </c>
      <c r="AP39" s="36">
        <f t="shared" si="26"/>
        <v>50150</v>
      </c>
      <c r="AQ39" s="36">
        <f t="shared" si="27"/>
        <v>251724</v>
      </c>
      <c r="AR39" s="36">
        <f t="shared" si="27"/>
        <v>301874</v>
      </c>
      <c r="AS39" s="36">
        <f t="shared" si="28"/>
        <v>0</v>
      </c>
      <c r="AT39" s="36">
        <f t="shared" si="29"/>
        <v>0</v>
      </c>
      <c r="AU39" s="36">
        <f t="shared" si="29"/>
        <v>0</v>
      </c>
      <c r="AV39" s="297">
        <f t="shared" si="30"/>
        <v>50150</v>
      </c>
      <c r="AW39" s="297">
        <f t="shared" si="31"/>
        <v>251724</v>
      </c>
      <c r="AX39" s="297">
        <f t="shared" si="31"/>
        <v>301874</v>
      </c>
    </row>
    <row r="40" spans="1:50" ht="15" customHeight="1" x14ac:dyDescent="0.2">
      <c r="A40" s="26">
        <v>37</v>
      </c>
      <c r="B40" s="15" t="s">
        <v>133</v>
      </c>
      <c r="C40" s="478">
        <f>'címrend kötelező'!GX42</f>
        <v>0</v>
      </c>
      <c r="D40" s="478">
        <f>'címrend kötelező'!GY42</f>
        <v>0</v>
      </c>
      <c r="E40" s="478">
        <f>'címrend kötelező'!GZ42</f>
        <v>0</v>
      </c>
      <c r="F40" s="478">
        <f>'címrend önként'!GX42</f>
        <v>0</v>
      </c>
      <c r="G40" s="478">
        <f>'címrend önként'!GY42</f>
        <v>0</v>
      </c>
      <c r="H40" s="478">
        <f>'címrend önként'!GZ42</f>
        <v>0</v>
      </c>
      <c r="I40" s="478">
        <f>'címrend államig'!GX42</f>
        <v>0</v>
      </c>
      <c r="J40" s="478">
        <f>'címrend államig'!GY42</f>
        <v>0</v>
      </c>
      <c r="K40" s="478">
        <f>'címrend államig'!GZ42</f>
        <v>0</v>
      </c>
      <c r="L40" s="478">
        <f t="shared" si="11"/>
        <v>0</v>
      </c>
      <c r="M40" s="478">
        <f t="shared" si="14"/>
        <v>0</v>
      </c>
      <c r="N40" s="478">
        <f t="shared" si="15"/>
        <v>0</v>
      </c>
      <c r="O40" s="478">
        <f>'címrend kötelező'!EV42</f>
        <v>0</v>
      </c>
      <c r="P40" s="478">
        <f>'címrend kötelező'!EW42</f>
        <v>0</v>
      </c>
      <c r="Q40" s="478">
        <f>'címrend kötelező'!EX42</f>
        <v>0</v>
      </c>
      <c r="R40" s="478">
        <f>'címrend önként'!EV42</f>
        <v>0</v>
      </c>
      <c r="S40" s="478">
        <f>'címrend önként'!EW42</f>
        <v>0</v>
      </c>
      <c r="T40" s="478">
        <f>'címrend önként'!EX42</f>
        <v>0</v>
      </c>
      <c r="U40" s="478">
        <f>'címrend államig'!EV42</f>
        <v>0</v>
      </c>
      <c r="V40" s="478">
        <f>'címrend államig'!EW42</f>
        <v>0</v>
      </c>
      <c r="W40" s="478">
        <f>'címrend államig'!EX42</f>
        <v>0</v>
      </c>
      <c r="X40" s="478">
        <f t="shared" si="12"/>
        <v>0</v>
      </c>
      <c r="Y40" s="478">
        <f t="shared" si="16"/>
        <v>0</v>
      </c>
      <c r="Z40" s="478">
        <f t="shared" si="17"/>
        <v>0</v>
      </c>
      <c r="AA40" s="478">
        <f>'címrend kötelező'!DR42</f>
        <v>0</v>
      </c>
      <c r="AB40" s="478">
        <f>'címrend kötelező'!DS42</f>
        <v>0</v>
      </c>
      <c r="AC40" s="478">
        <f>'címrend kötelező'!DT42</f>
        <v>0</v>
      </c>
      <c r="AD40" s="478">
        <f>'címrend önként'!DR42</f>
        <v>0</v>
      </c>
      <c r="AE40" s="478">
        <f>'címrend önként'!DS42</f>
        <v>250000</v>
      </c>
      <c r="AF40" s="478">
        <f>'címrend önként'!DT42</f>
        <v>250000</v>
      </c>
      <c r="AG40" s="478">
        <f>'címrend államig'!DR42</f>
        <v>0</v>
      </c>
      <c r="AH40" s="478">
        <f>'címrend államig'!DS42</f>
        <v>0</v>
      </c>
      <c r="AI40" s="478">
        <f>'címrend államig'!DT42</f>
        <v>0</v>
      </c>
      <c r="AJ40" s="478">
        <f t="shared" si="13"/>
        <v>0</v>
      </c>
      <c r="AK40" s="478">
        <f t="shared" si="18"/>
        <v>250000</v>
      </c>
      <c r="AL40" s="478">
        <f t="shared" si="19"/>
        <v>250000</v>
      </c>
      <c r="AM40" s="478">
        <f t="shared" si="24"/>
        <v>0</v>
      </c>
      <c r="AN40" s="478">
        <f t="shared" si="25"/>
        <v>0</v>
      </c>
      <c r="AO40" s="478">
        <f t="shared" si="25"/>
        <v>0</v>
      </c>
      <c r="AP40" s="478">
        <f t="shared" si="26"/>
        <v>0</v>
      </c>
      <c r="AQ40" s="478">
        <f t="shared" si="27"/>
        <v>250000</v>
      </c>
      <c r="AR40" s="478">
        <f t="shared" si="27"/>
        <v>250000</v>
      </c>
      <c r="AS40" s="478">
        <f t="shared" si="28"/>
        <v>0</v>
      </c>
      <c r="AT40" s="478">
        <f t="shared" si="29"/>
        <v>0</v>
      </c>
      <c r="AU40" s="478">
        <f t="shared" si="29"/>
        <v>0</v>
      </c>
      <c r="AV40" s="296">
        <f t="shared" si="30"/>
        <v>0</v>
      </c>
      <c r="AW40" s="296">
        <f t="shared" si="31"/>
        <v>250000</v>
      </c>
      <c r="AX40" s="296">
        <f t="shared" si="31"/>
        <v>250000</v>
      </c>
    </row>
    <row r="41" spans="1:50" ht="15" customHeight="1" x14ac:dyDescent="0.2">
      <c r="A41" s="422" t="s">
        <v>360</v>
      </c>
      <c r="B41" s="15" t="s">
        <v>134</v>
      </c>
      <c r="C41" s="296">
        <f>'címrend kötelező'!GX43</f>
        <v>0</v>
      </c>
      <c r="D41" s="296">
        <f>'címrend kötelező'!GY43</f>
        <v>0</v>
      </c>
      <c r="E41" s="296">
        <f>'címrend kötelező'!GZ43</f>
        <v>0</v>
      </c>
      <c r="F41" s="296">
        <f>'címrend önként'!GX43</f>
        <v>0</v>
      </c>
      <c r="G41" s="296">
        <f>'címrend önként'!GY43</f>
        <v>0</v>
      </c>
      <c r="H41" s="296">
        <f>'címrend önként'!GZ43</f>
        <v>0</v>
      </c>
      <c r="I41" s="296">
        <f>'címrend államig'!GX43</f>
        <v>0</v>
      </c>
      <c r="J41" s="296">
        <f>'címrend államig'!GY43</f>
        <v>0</v>
      </c>
      <c r="K41" s="296">
        <f>'címrend államig'!GZ43</f>
        <v>0</v>
      </c>
      <c r="L41" s="296">
        <f t="shared" si="11"/>
        <v>0</v>
      </c>
      <c r="M41" s="296">
        <f t="shared" si="14"/>
        <v>0</v>
      </c>
      <c r="N41" s="296">
        <f t="shared" si="15"/>
        <v>0</v>
      </c>
      <c r="O41" s="296">
        <f>'címrend kötelező'!EV43</f>
        <v>0</v>
      </c>
      <c r="P41" s="296">
        <f>'címrend kötelező'!EW43</f>
        <v>0</v>
      </c>
      <c r="Q41" s="296">
        <f>'címrend kötelező'!EX43</f>
        <v>0</v>
      </c>
      <c r="R41" s="296">
        <f>'címrend önként'!EV43</f>
        <v>0</v>
      </c>
      <c r="S41" s="296">
        <f>'címrend önként'!EW43</f>
        <v>0</v>
      </c>
      <c r="T41" s="296">
        <f>'címrend önként'!EX43</f>
        <v>0</v>
      </c>
      <c r="U41" s="296">
        <f>'címrend államig'!EV43</f>
        <v>0</v>
      </c>
      <c r="V41" s="296">
        <f>'címrend államig'!EW43</f>
        <v>0</v>
      </c>
      <c r="W41" s="296">
        <f>'címrend államig'!EX43</f>
        <v>0</v>
      </c>
      <c r="X41" s="296">
        <f t="shared" si="12"/>
        <v>0</v>
      </c>
      <c r="Y41" s="296">
        <f t="shared" si="16"/>
        <v>0</v>
      </c>
      <c r="Z41" s="296">
        <f t="shared" si="17"/>
        <v>0</v>
      </c>
      <c r="AA41" s="296">
        <f>'címrend kötelező'!DR43</f>
        <v>0</v>
      </c>
      <c r="AB41" s="296">
        <f>'címrend kötelező'!DS43</f>
        <v>0</v>
      </c>
      <c r="AC41" s="296">
        <f>'címrend kötelező'!DT43</f>
        <v>0</v>
      </c>
      <c r="AD41" s="296">
        <f>'címrend önként'!DR43</f>
        <v>0</v>
      </c>
      <c r="AE41" s="296">
        <f>'címrend önként'!DS43</f>
        <v>0</v>
      </c>
      <c r="AF41" s="296">
        <f>'címrend önként'!DT43</f>
        <v>0</v>
      </c>
      <c r="AG41" s="296">
        <f>'címrend államig'!DR43</f>
        <v>0</v>
      </c>
      <c r="AH41" s="296">
        <f>'címrend államig'!DS43</f>
        <v>0</v>
      </c>
      <c r="AI41" s="296">
        <f>'címrend államig'!DT43</f>
        <v>0</v>
      </c>
      <c r="AJ41" s="296">
        <f t="shared" si="13"/>
        <v>0</v>
      </c>
      <c r="AK41" s="296">
        <f t="shared" si="18"/>
        <v>0</v>
      </c>
      <c r="AL41" s="296">
        <f t="shared" si="19"/>
        <v>0</v>
      </c>
      <c r="AM41" s="296">
        <f t="shared" si="24"/>
        <v>0</v>
      </c>
      <c r="AN41" s="296">
        <f t="shared" si="25"/>
        <v>0</v>
      </c>
      <c r="AO41" s="296">
        <f t="shared" si="25"/>
        <v>0</v>
      </c>
      <c r="AP41" s="296">
        <f t="shared" si="26"/>
        <v>0</v>
      </c>
      <c r="AQ41" s="296">
        <f t="shared" si="27"/>
        <v>0</v>
      </c>
      <c r="AR41" s="296">
        <f t="shared" si="27"/>
        <v>0</v>
      </c>
      <c r="AS41" s="296">
        <f t="shared" si="28"/>
        <v>0</v>
      </c>
      <c r="AT41" s="296">
        <f t="shared" si="29"/>
        <v>0</v>
      </c>
      <c r="AU41" s="296">
        <f t="shared" si="29"/>
        <v>0</v>
      </c>
      <c r="AV41" s="296">
        <f t="shared" si="30"/>
        <v>0</v>
      </c>
      <c r="AW41" s="296">
        <f t="shared" si="31"/>
        <v>0</v>
      </c>
      <c r="AX41" s="296">
        <f t="shared" si="31"/>
        <v>0</v>
      </c>
    </row>
    <row r="42" spans="1:50" ht="15" customHeight="1" x14ac:dyDescent="0.2">
      <c r="A42" s="26">
        <v>39</v>
      </c>
      <c r="B42" s="15" t="s">
        <v>135</v>
      </c>
      <c r="C42" s="296">
        <f>'címrend kötelező'!GX44</f>
        <v>0</v>
      </c>
      <c r="D42" s="296">
        <f>'címrend kötelező'!GY44</f>
        <v>0</v>
      </c>
      <c r="E42" s="296">
        <f>'címrend kötelező'!GZ44</f>
        <v>0</v>
      </c>
      <c r="F42" s="296">
        <f>'címrend önként'!GX44</f>
        <v>0</v>
      </c>
      <c r="G42" s="296">
        <f>'címrend önként'!GY44</f>
        <v>0</v>
      </c>
      <c r="H42" s="296">
        <f>'címrend önként'!GZ44</f>
        <v>0</v>
      </c>
      <c r="I42" s="296">
        <f>'címrend államig'!GX44</f>
        <v>0</v>
      </c>
      <c r="J42" s="296">
        <f>'címrend államig'!GY44</f>
        <v>0</v>
      </c>
      <c r="K42" s="296">
        <f>'címrend államig'!GZ44</f>
        <v>0</v>
      </c>
      <c r="L42" s="296">
        <f t="shared" si="11"/>
        <v>0</v>
      </c>
      <c r="M42" s="296">
        <f t="shared" si="14"/>
        <v>0</v>
      </c>
      <c r="N42" s="296">
        <f t="shared" si="15"/>
        <v>0</v>
      </c>
      <c r="O42" s="296">
        <f>'címrend kötelező'!EV44</f>
        <v>0</v>
      </c>
      <c r="P42" s="296">
        <f>'címrend kötelező'!EW44</f>
        <v>0</v>
      </c>
      <c r="Q42" s="296">
        <f>'címrend kötelező'!EX44</f>
        <v>0</v>
      </c>
      <c r="R42" s="296">
        <f>'címrend önként'!EV44</f>
        <v>0</v>
      </c>
      <c r="S42" s="296">
        <f>'címrend önként'!EW44</f>
        <v>0</v>
      </c>
      <c r="T42" s="296">
        <f>'címrend önként'!EX44</f>
        <v>0</v>
      </c>
      <c r="U42" s="296">
        <f>'címrend államig'!EV44</f>
        <v>0</v>
      </c>
      <c r="V42" s="296">
        <f>'címrend államig'!EW44</f>
        <v>0</v>
      </c>
      <c r="W42" s="296">
        <f>'címrend államig'!EX44</f>
        <v>0</v>
      </c>
      <c r="X42" s="296">
        <f t="shared" si="12"/>
        <v>0</v>
      </c>
      <c r="Y42" s="296">
        <f t="shared" si="16"/>
        <v>0</v>
      </c>
      <c r="Z42" s="296">
        <f t="shared" si="17"/>
        <v>0</v>
      </c>
      <c r="AA42" s="296">
        <f>'címrend kötelező'!DR44</f>
        <v>0</v>
      </c>
      <c r="AB42" s="296">
        <f>'címrend kötelező'!DS44</f>
        <v>0</v>
      </c>
      <c r="AC42" s="296">
        <f>'címrend kötelező'!DT44</f>
        <v>0</v>
      </c>
      <c r="AD42" s="296">
        <f>'címrend önként'!DR44</f>
        <v>0</v>
      </c>
      <c r="AE42" s="296">
        <f>'címrend önként'!DS44</f>
        <v>0</v>
      </c>
      <c r="AF42" s="296">
        <f>'címrend önként'!DT44</f>
        <v>0</v>
      </c>
      <c r="AG42" s="296">
        <f>'címrend államig'!DR44</f>
        <v>0</v>
      </c>
      <c r="AH42" s="296">
        <f>'címrend államig'!DS44</f>
        <v>0</v>
      </c>
      <c r="AI42" s="296">
        <f>'címrend államig'!DT44</f>
        <v>0</v>
      </c>
      <c r="AJ42" s="296">
        <f t="shared" si="13"/>
        <v>0</v>
      </c>
      <c r="AK42" s="296">
        <f t="shared" si="18"/>
        <v>0</v>
      </c>
      <c r="AL42" s="296">
        <f t="shared" si="19"/>
        <v>0</v>
      </c>
      <c r="AM42" s="296">
        <f t="shared" si="24"/>
        <v>0</v>
      </c>
      <c r="AN42" s="296">
        <f t="shared" si="25"/>
        <v>0</v>
      </c>
      <c r="AO42" s="296">
        <f t="shared" si="25"/>
        <v>0</v>
      </c>
      <c r="AP42" s="296">
        <f t="shared" si="26"/>
        <v>0</v>
      </c>
      <c r="AQ42" s="296">
        <f t="shared" si="27"/>
        <v>0</v>
      </c>
      <c r="AR42" s="296">
        <f t="shared" si="27"/>
        <v>0</v>
      </c>
      <c r="AS42" s="296">
        <f t="shared" si="28"/>
        <v>0</v>
      </c>
      <c r="AT42" s="296">
        <f t="shared" si="29"/>
        <v>0</v>
      </c>
      <c r="AU42" s="296">
        <f t="shared" si="29"/>
        <v>0</v>
      </c>
      <c r="AV42" s="296">
        <f t="shared" si="30"/>
        <v>0</v>
      </c>
      <c r="AW42" s="296">
        <f t="shared" si="31"/>
        <v>0</v>
      </c>
      <c r="AX42" s="296">
        <f t="shared" si="31"/>
        <v>0</v>
      </c>
    </row>
    <row r="43" spans="1:50" ht="15" customHeight="1" x14ac:dyDescent="0.2">
      <c r="A43" s="422" t="s">
        <v>361</v>
      </c>
      <c r="B43" s="15" t="s">
        <v>136</v>
      </c>
      <c r="C43" s="478">
        <f>'címrend kötelező'!GX45</f>
        <v>0</v>
      </c>
      <c r="D43" s="478">
        <f>'címrend kötelező'!GY45</f>
        <v>0</v>
      </c>
      <c r="E43" s="478">
        <f>'címrend kötelező'!GZ45</f>
        <v>0</v>
      </c>
      <c r="F43" s="478">
        <f>'címrend önként'!GX45</f>
        <v>0</v>
      </c>
      <c r="G43" s="478">
        <f>'címrend önként'!GY45</f>
        <v>1724</v>
      </c>
      <c r="H43" s="478">
        <f>'címrend önként'!GZ45</f>
        <v>1724</v>
      </c>
      <c r="I43" s="478">
        <f>'címrend államig'!GX45</f>
        <v>0</v>
      </c>
      <c r="J43" s="478">
        <f>'címrend államig'!GY45</f>
        <v>0</v>
      </c>
      <c r="K43" s="478">
        <f>'címrend államig'!GZ45</f>
        <v>0</v>
      </c>
      <c r="L43" s="478">
        <f t="shared" si="11"/>
        <v>0</v>
      </c>
      <c r="M43" s="478">
        <f t="shared" si="14"/>
        <v>1724</v>
      </c>
      <c r="N43" s="478">
        <f t="shared" si="15"/>
        <v>1724</v>
      </c>
      <c r="O43" s="478">
        <f>'címrend kötelező'!EV45</f>
        <v>0</v>
      </c>
      <c r="P43" s="478">
        <f>'címrend kötelező'!EW45</f>
        <v>0</v>
      </c>
      <c r="Q43" s="478">
        <f>'címrend kötelező'!EX45</f>
        <v>0</v>
      </c>
      <c r="R43" s="478">
        <f>'címrend önként'!EV45</f>
        <v>0</v>
      </c>
      <c r="S43" s="478">
        <f>'címrend önként'!EW45</f>
        <v>0</v>
      </c>
      <c r="T43" s="478">
        <f>'címrend önként'!EX45</f>
        <v>0</v>
      </c>
      <c r="U43" s="478">
        <f>'címrend államig'!EV45</f>
        <v>0</v>
      </c>
      <c r="V43" s="478">
        <f>'címrend államig'!EW45</f>
        <v>0</v>
      </c>
      <c r="W43" s="478">
        <f>'címrend államig'!EX45</f>
        <v>0</v>
      </c>
      <c r="X43" s="478">
        <f t="shared" si="12"/>
        <v>0</v>
      </c>
      <c r="Y43" s="478">
        <f t="shared" si="16"/>
        <v>0</v>
      </c>
      <c r="Z43" s="478">
        <f t="shared" si="17"/>
        <v>0</v>
      </c>
      <c r="AA43" s="478">
        <f>'címrend kötelező'!DR45</f>
        <v>0</v>
      </c>
      <c r="AB43" s="478">
        <f>'címrend kötelező'!DS45</f>
        <v>0</v>
      </c>
      <c r="AC43" s="478">
        <f>'címrend kötelező'!DT45</f>
        <v>0</v>
      </c>
      <c r="AD43" s="478">
        <f>'címrend önként'!DR45</f>
        <v>50150</v>
      </c>
      <c r="AE43" s="478">
        <f>'címrend önként'!DS45</f>
        <v>0</v>
      </c>
      <c r="AF43" s="478">
        <f>'címrend önként'!DT45</f>
        <v>50150</v>
      </c>
      <c r="AG43" s="478">
        <f>'címrend államig'!DR45</f>
        <v>0</v>
      </c>
      <c r="AH43" s="478">
        <f>'címrend államig'!DS45</f>
        <v>0</v>
      </c>
      <c r="AI43" s="478">
        <f>'címrend államig'!DT45</f>
        <v>0</v>
      </c>
      <c r="AJ43" s="478">
        <f t="shared" si="13"/>
        <v>50150</v>
      </c>
      <c r="AK43" s="478">
        <f t="shared" si="18"/>
        <v>0</v>
      </c>
      <c r="AL43" s="478">
        <f t="shared" si="19"/>
        <v>50150</v>
      </c>
      <c r="AM43" s="478">
        <f t="shared" si="24"/>
        <v>0</v>
      </c>
      <c r="AN43" s="478">
        <f t="shared" si="25"/>
        <v>0</v>
      </c>
      <c r="AO43" s="478">
        <f t="shared" si="25"/>
        <v>0</v>
      </c>
      <c r="AP43" s="478">
        <f t="shared" si="26"/>
        <v>50150</v>
      </c>
      <c r="AQ43" s="478">
        <f t="shared" si="27"/>
        <v>1724</v>
      </c>
      <c r="AR43" s="478">
        <f t="shared" si="27"/>
        <v>51874</v>
      </c>
      <c r="AS43" s="478">
        <f t="shared" si="28"/>
        <v>0</v>
      </c>
      <c r="AT43" s="478">
        <f t="shared" si="29"/>
        <v>0</v>
      </c>
      <c r="AU43" s="478">
        <f t="shared" si="29"/>
        <v>0</v>
      </c>
      <c r="AV43" s="296">
        <f t="shared" si="30"/>
        <v>50150</v>
      </c>
      <c r="AW43" s="296">
        <f t="shared" si="31"/>
        <v>1724</v>
      </c>
      <c r="AX43" s="296">
        <f t="shared" si="31"/>
        <v>51874</v>
      </c>
    </row>
    <row r="44" spans="1:50" ht="15" customHeight="1" x14ac:dyDescent="0.2">
      <c r="A44" s="26">
        <v>41</v>
      </c>
      <c r="B44" s="15" t="s">
        <v>137</v>
      </c>
      <c r="C44" s="478">
        <f>'címrend kötelező'!GX46</f>
        <v>0</v>
      </c>
      <c r="D44" s="478">
        <f>'címrend kötelező'!GY46</f>
        <v>0</v>
      </c>
      <c r="E44" s="478">
        <f>'címrend kötelező'!GZ46</f>
        <v>0</v>
      </c>
      <c r="F44" s="478">
        <f>'címrend önként'!GX46</f>
        <v>0</v>
      </c>
      <c r="G44" s="478">
        <f>'címrend önként'!GY46</f>
        <v>0</v>
      </c>
      <c r="H44" s="478">
        <f>'címrend önként'!GZ46</f>
        <v>0</v>
      </c>
      <c r="I44" s="478">
        <f>'címrend államig'!GX46</f>
        <v>0</v>
      </c>
      <c r="J44" s="478">
        <f>'címrend államig'!GY46</f>
        <v>0</v>
      </c>
      <c r="K44" s="478">
        <f>'címrend államig'!GZ46</f>
        <v>0</v>
      </c>
      <c r="L44" s="478">
        <f t="shared" si="11"/>
        <v>0</v>
      </c>
      <c r="M44" s="478">
        <f t="shared" si="14"/>
        <v>0</v>
      </c>
      <c r="N44" s="478">
        <f t="shared" si="15"/>
        <v>0</v>
      </c>
      <c r="O44" s="478">
        <f>'címrend kötelező'!EV46</f>
        <v>0</v>
      </c>
      <c r="P44" s="478">
        <f>'címrend kötelező'!EW46</f>
        <v>0</v>
      </c>
      <c r="Q44" s="478">
        <f>'címrend kötelező'!EX46</f>
        <v>0</v>
      </c>
      <c r="R44" s="478">
        <f>'címrend önként'!EV46</f>
        <v>0</v>
      </c>
      <c r="S44" s="478">
        <f>'címrend önként'!EW46</f>
        <v>0</v>
      </c>
      <c r="T44" s="478">
        <f>'címrend önként'!EX46</f>
        <v>0</v>
      </c>
      <c r="U44" s="478">
        <f>'címrend államig'!EV46</f>
        <v>0</v>
      </c>
      <c r="V44" s="478">
        <f>'címrend államig'!EW46</f>
        <v>0</v>
      </c>
      <c r="W44" s="478">
        <f>'címrend államig'!EX46</f>
        <v>0</v>
      </c>
      <c r="X44" s="478">
        <f t="shared" si="12"/>
        <v>0</v>
      </c>
      <c r="Y44" s="478">
        <f t="shared" si="16"/>
        <v>0</v>
      </c>
      <c r="Z44" s="478">
        <f t="shared" si="17"/>
        <v>0</v>
      </c>
      <c r="AA44" s="478">
        <f>'címrend kötelező'!DR46</f>
        <v>0</v>
      </c>
      <c r="AB44" s="478">
        <f>'címrend kötelező'!DS46</f>
        <v>0</v>
      </c>
      <c r="AC44" s="478">
        <f>'címrend kötelező'!DT46</f>
        <v>0</v>
      </c>
      <c r="AD44" s="478">
        <f>'címrend önként'!DR46</f>
        <v>2093290</v>
      </c>
      <c r="AE44" s="478">
        <f>'címrend önként'!DS46</f>
        <v>88317</v>
      </c>
      <c r="AF44" s="478">
        <f>'címrend önként'!DT46</f>
        <v>2181607</v>
      </c>
      <c r="AG44" s="478">
        <f>'címrend államig'!DR46</f>
        <v>0</v>
      </c>
      <c r="AH44" s="478">
        <f>'címrend államig'!DS46</f>
        <v>0</v>
      </c>
      <c r="AI44" s="478">
        <f>'címrend államig'!DT46</f>
        <v>0</v>
      </c>
      <c r="AJ44" s="478">
        <f t="shared" si="13"/>
        <v>2093290</v>
      </c>
      <c r="AK44" s="478">
        <f t="shared" si="18"/>
        <v>88317</v>
      </c>
      <c r="AL44" s="478">
        <f t="shared" si="19"/>
        <v>2181607</v>
      </c>
      <c r="AM44" s="478">
        <f t="shared" si="24"/>
        <v>0</v>
      </c>
      <c r="AN44" s="478">
        <f t="shared" si="25"/>
        <v>0</v>
      </c>
      <c r="AO44" s="478">
        <f t="shared" si="25"/>
        <v>0</v>
      </c>
      <c r="AP44" s="478">
        <f t="shared" si="26"/>
        <v>2093290</v>
      </c>
      <c r="AQ44" s="478">
        <f t="shared" si="27"/>
        <v>88317</v>
      </c>
      <c r="AR44" s="478">
        <f t="shared" si="27"/>
        <v>2181607</v>
      </c>
      <c r="AS44" s="478">
        <f t="shared" si="28"/>
        <v>0</v>
      </c>
      <c r="AT44" s="478">
        <f t="shared" si="29"/>
        <v>0</v>
      </c>
      <c r="AU44" s="478">
        <f t="shared" si="29"/>
        <v>0</v>
      </c>
      <c r="AV44" s="296">
        <f t="shared" si="30"/>
        <v>2093290</v>
      </c>
      <c r="AW44" s="296">
        <f t="shared" si="31"/>
        <v>88317</v>
      </c>
      <c r="AX44" s="296">
        <f t="shared" si="31"/>
        <v>2181607</v>
      </c>
    </row>
    <row r="45" spans="1:50" ht="15" customHeight="1" x14ac:dyDescent="0.2">
      <c r="A45" s="422" t="s">
        <v>362</v>
      </c>
      <c r="B45" s="15" t="s">
        <v>138</v>
      </c>
      <c r="C45" s="478">
        <f>'címrend kötelező'!GX47</f>
        <v>0</v>
      </c>
      <c r="D45" s="478">
        <f>'címrend kötelező'!GY47</f>
        <v>0</v>
      </c>
      <c r="E45" s="478">
        <f>'címrend kötelező'!GZ47</f>
        <v>0</v>
      </c>
      <c r="F45" s="478">
        <f>'címrend önként'!GX47</f>
        <v>0</v>
      </c>
      <c r="G45" s="478">
        <f>'címrend önként'!GY47</f>
        <v>0</v>
      </c>
      <c r="H45" s="478">
        <f>'címrend önként'!GZ47</f>
        <v>0</v>
      </c>
      <c r="I45" s="478">
        <f>'címrend államig'!GX47</f>
        <v>0</v>
      </c>
      <c r="J45" s="478">
        <f>'címrend államig'!GY47</f>
        <v>0</v>
      </c>
      <c r="K45" s="478">
        <f>'címrend államig'!GZ47</f>
        <v>0</v>
      </c>
      <c r="L45" s="478">
        <f t="shared" si="11"/>
        <v>0</v>
      </c>
      <c r="M45" s="478">
        <f t="shared" si="14"/>
        <v>0</v>
      </c>
      <c r="N45" s="478">
        <f t="shared" si="15"/>
        <v>0</v>
      </c>
      <c r="O45" s="478">
        <f>'címrend kötelező'!EV47</f>
        <v>0</v>
      </c>
      <c r="P45" s="478">
        <f>'címrend kötelező'!EW47</f>
        <v>0</v>
      </c>
      <c r="Q45" s="478">
        <f>'címrend kötelező'!EX47</f>
        <v>0</v>
      </c>
      <c r="R45" s="478">
        <f>'címrend önként'!EV47</f>
        <v>0</v>
      </c>
      <c r="S45" s="478">
        <f>'címrend önként'!EW47</f>
        <v>0</v>
      </c>
      <c r="T45" s="478">
        <f>'címrend önként'!EX47</f>
        <v>0</v>
      </c>
      <c r="U45" s="478">
        <f>'címrend államig'!EV47</f>
        <v>0</v>
      </c>
      <c r="V45" s="478">
        <f>'címrend államig'!EW47</f>
        <v>0</v>
      </c>
      <c r="W45" s="478">
        <f>'címrend államig'!EX47</f>
        <v>0</v>
      </c>
      <c r="X45" s="478">
        <f t="shared" si="12"/>
        <v>0</v>
      </c>
      <c r="Y45" s="478">
        <f t="shared" si="16"/>
        <v>0</v>
      </c>
      <c r="Z45" s="478">
        <f t="shared" si="17"/>
        <v>0</v>
      </c>
      <c r="AA45" s="478">
        <f>'címrend kötelező'!DR47</f>
        <v>0</v>
      </c>
      <c r="AB45" s="478">
        <f>'címrend kötelező'!DS47</f>
        <v>0</v>
      </c>
      <c r="AC45" s="478">
        <f>'címrend kötelező'!DT47</f>
        <v>0</v>
      </c>
      <c r="AD45" s="478">
        <f>'címrend önként'!DR47</f>
        <v>0</v>
      </c>
      <c r="AE45" s="478">
        <f>'címrend önként'!DS47</f>
        <v>0</v>
      </c>
      <c r="AF45" s="478">
        <f>'címrend önként'!DT47</f>
        <v>0</v>
      </c>
      <c r="AG45" s="478">
        <f>'címrend államig'!DR47</f>
        <v>0</v>
      </c>
      <c r="AH45" s="478">
        <f>'címrend államig'!DS47</f>
        <v>0</v>
      </c>
      <c r="AI45" s="478">
        <f>'címrend államig'!DT47</f>
        <v>0</v>
      </c>
      <c r="AJ45" s="478">
        <f t="shared" si="13"/>
        <v>0</v>
      </c>
      <c r="AK45" s="478">
        <f t="shared" si="18"/>
        <v>0</v>
      </c>
      <c r="AL45" s="478">
        <f t="shared" si="19"/>
        <v>0</v>
      </c>
      <c r="AM45" s="478">
        <f t="shared" si="24"/>
        <v>0</v>
      </c>
      <c r="AN45" s="478">
        <f t="shared" si="25"/>
        <v>0</v>
      </c>
      <c r="AO45" s="478">
        <f t="shared" si="25"/>
        <v>0</v>
      </c>
      <c r="AP45" s="478">
        <f t="shared" si="26"/>
        <v>0</v>
      </c>
      <c r="AQ45" s="478">
        <f t="shared" si="27"/>
        <v>0</v>
      </c>
      <c r="AR45" s="478">
        <f t="shared" si="27"/>
        <v>0</v>
      </c>
      <c r="AS45" s="478">
        <f t="shared" si="28"/>
        <v>0</v>
      </c>
      <c r="AT45" s="478">
        <f t="shared" si="29"/>
        <v>0</v>
      </c>
      <c r="AU45" s="478">
        <f t="shared" si="29"/>
        <v>0</v>
      </c>
      <c r="AV45" s="296">
        <f t="shared" si="30"/>
        <v>0</v>
      </c>
      <c r="AW45" s="296">
        <f t="shared" si="31"/>
        <v>0</v>
      </c>
      <c r="AX45" s="296">
        <f t="shared" si="31"/>
        <v>0</v>
      </c>
    </row>
    <row r="46" spans="1:50" ht="15" customHeight="1" x14ac:dyDescent="0.2">
      <c r="A46" s="26">
        <v>43</v>
      </c>
      <c r="B46" s="15" t="s">
        <v>139</v>
      </c>
      <c r="C46" s="478">
        <f>'címrend kötelező'!GX48</f>
        <v>0</v>
      </c>
      <c r="D46" s="478">
        <f>'címrend kötelező'!GY48</f>
        <v>0</v>
      </c>
      <c r="E46" s="478">
        <f>'címrend kötelező'!GZ48</f>
        <v>0</v>
      </c>
      <c r="F46" s="478">
        <f>'címrend önként'!GX48</f>
        <v>0</v>
      </c>
      <c r="G46" s="478">
        <f>'címrend önként'!GY48</f>
        <v>0</v>
      </c>
      <c r="H46" s="478">
        <f>'címrend önként'!GZ48</f>
        <v>0</v>
      </c>
      <c r="I46" s="478">
        <f>'címrend államig'!GX48</f>
        <v>0</v>
      </c>
      <c r="J46" s="478">
        <f>'címrend államig'!GY48</f>
        <v>0</v>
      </c>
      <c r="K46" s="478">
        <f>'címrend államig'!GZ48</f>
        <v>0</v>
      </c>
      <c r="L46" s="478">
        <f t="shared" si="11"/>
        <v>0</v>
      </c>
      <c r="M46" s="478">
        <f t="shared" si="14"/>
        <v>0</v>
      </c>
      <c r="N46" s="478">
        <f t="shared" si="15"/>
        <v>0</v>
      </c>
      <c r="O46" s="478">
        <f>'címrend kötelező'!EV48</f>
        <v>0</v>
      </c>
      <c r="P46" s="478">
        <f>'címrend kötelező'!EW48</f>
        <v>0</v>
      </c>
      <c r="Q46" s="478">
        <f>'címrend kötelező'!EX48</f>
        <v>0</v>
      </c>
      <c r="R46" s="478">
        <f>'címrend önként'!EV48</f>
        <v>0</v>
      </c>
      <c r="S46" s="478">
        <f>'címrend önként'!EW48</f>
        <v>0</v>
      </c>
      <c r="T46" s="478">
        <f>'címrend önként'!EX48</f>
        <v>0</v>
      </c>
      <c r="U46" s="478">
        <f>'címrend államig'!EV48</f>
        <v>0</v>
      </c>
      <c r="V46" s="478">
        <f>'címrend államig'!EW48</f>
        <v>0</v>
      </c>
      <c r="W46" s="478">
        <f>'címrend államig'!EX48</f>
        <v>0</v>
      </c>
      <c r="X46" s="478">
        <f t="shared" si="12"/>
        <v>0</v>
      </c>
      <c r="Y46" s="478">
        <f t="shared" si="16"/>
        <v>0</v>
      </c>
      <c r="Z46" s="478">
        <f t="shared" si="17"/>
        <v>0</v>
      </c>
      <c r="AA46" s="478">
        <f>'címrend kötelező'!DR48</f>
        <v>0</v>
      </c>
      <c r="AB46" s="478">
        <f>'címrend kötelező'!DS48</f>
        <v>0</v>
      </c>
      <c r="AC46" s="478">
        <f>'címrend kötelező'!DT48</f>
        <v>0</v>
      </c>
      <c r="AD46" s="478">
        <f>'címrend önként'!DR48</f>
        <v>0</v>
      </c>
      <c r="AE46" s="478">
        <f>'címrend önként'!DS48</f>
        <v>0</v>
      </c>
      <c r="AF46" s="478">
        <f>'címrend önként'!DT48</f>
        <v>0</v>
      </c>
      <c r="AG46" s="478">
        <f>'címrend államig'!DR48</f>
        <v>0</v>
      </c>
      <c r="AH46" s="478">
        <f>'címrend államig'!DS48</f>
        <v>0</v>
      </c>
      <c r="AI46" s="478">
        <f>'címrend államig'!DT48</f>
        <v>0</v>
      </c>
      <c r="AJ46" s="478">
        <f t="shared" si="13"/>
        <v>0</v>
      </c>
      <c r="AK46" s="478">
        <f t="shared" si="18"/>
        <v>0</v>
      </c>
      <c r="AL46" s="478">
        <f t="shared" si="19"/>
        <v>0</v>
      </c>
      <c r="AM46" s="478">
        <f t="shared" si="24"/>
        <v>0</v>
      </c>
      <c r="AN46" s="478">
        <f t="shared" si="25"/>
        <v>0</v>
      </c>
      <c r="AO46" s="478">
        <f t="shared" si="25"/>
        <v>0</v>
      </c>
      <c r="AP46" s="478">
        <f t="shared" si="26"/>
        <v>0</v>
      </c>
      <c r="AQ46" s="478">
        <f t="shared" si="27"/>
        <v>0</v>
      </c>
      <c r="AR46" s="478">
        <f t="shared" si="27"/>
        <v>0</v>
      </c>
      <c r="AS46" s="478">
        <f t="shared" si="28"/>
        <v>0</v>
      </c>
      <c r="AT46" s="478">
        <f t="shared" si="29"/>
        <v>0</v>
      </c>
      <c r="AU46" s="478">
        <f t="shared" si="29"/>
        <v>0</v>
      </c>
      <c r="AV46" s="296">
        <f t="shared" si="30"/>
        <v>0</v>
      </c>
      <c r="AW46" s="296">
        <f t="shared" si="31"/>
        <v>0</v>
      </c>
      <c r="AX46" s="296">
        <f t="shared" si="31"/>
        <v>0</v>
      </c>
    </row>
    <row r="47" spans="1:50" s="12" customFormat="1" ht="15" customHeight="1" x14ac:dyDescent="0.2">
      <c r="A47" s="426" t="s">
        <v>363</v>
      </c>
      <c r="B47" s="4" t="s">
        <v>656</v>
      </c>
      <c r="C47" s="36">
        <f>'címrend kötelező'!GX49</f>
        <v>0</v>
      </c>
      <c r="D47" s="36">
        <f>'címrend kötelező'!GY49</f>
        <v>0</v>
      </c>
      <c r="E47" s="36">
        <f>'címrend kötelező'!GZ49</f>
        <v>0</v>
      </c>
      <c r="F47" s="36">
        <f>'címrend önként'!GX49</f>
        <v>0</v>
      </c>
      <c r="G47" s="36">
        <f>'címrend önként'!GY49</f>
        <v>0</v>
      </c>
      <c r="H47" s="36">
        <f>'címrend önként'!GZ49</f>
        <v>0</v>
      </c>
      <c r="I47" s="36">
        <f>'címrend államig'!GX49</f>
        <v>0</v>
      </c>
      <c r="J47" s="36">
        <f>'címrend államig'!GY49</f>
        <v>0</v>
      </c>
      <c r="K47" s="36">
        <f>'címrend államig'!GZ49</f>
        <v>0</v>
      </c>
      <c r="L47" s="36">
        <f t="shared" si="11"/>
        <v>0</v>
      </c>
      <c r="M47" s="36">
        <f t="shared" si="14"/>
        <v>0</v>
      </c>
      <c r="N47" s="36">
        <f t="shared" si="15"/>
        <v>0</v>
      </c>
      <c r="O47" s="36">
        <f>'címrend kötelező'!EV49</f>
        <v>0</v>
      </c>
      <c r="P47" s="36">
        <f>'címrend kötelező'!EW49</f>
        <v>0</v>
      </c>
      <c r="Q47" s="36">
        <f>'címrend kötelező'!EX49</f>
        <v>0</v>
      </c>
      <c r="R47" s="36">
        <f>'címrend önként'!EV49</f>
        <v>0</v>
      </c>
      <c r="S47" s="36">
        <f>'címrend önként'!EW49</f>
        <v>0</v>
      </c>
      <c r="T47" s="36">
        <f>'címrend önként'!EX49</f>
        <v>0</v>
      </c>
      <c r="U47" s="36">
        <f>'címrend államig'!EV49</f>
        <v>0</v>
      </c>
      <c r="V47" s="36">
        <f>'címrend államig'!EW49</f>
        <v>0</v>
      </c>
      <c r="W47" s="36">
        <f>'címrend államig'!EX49</f>
        <v>0</v>
      </c>
      <c r="X47" s="36">
        <f t="shared" si="12"/>
        <v>0</v>
      </c>
      <c r="Y47" s="36">
        <f t="shared" si="16"/>
        <v>0</v>
      </c>
      <c r="Z47" s="36">
        <f t="shared" si="17"/>
        <v>0</v>
      </c>
      <c r="AA47" s="36">
        <f>'címrend kötelező'!DR49</f>
        <v>0</v>
      </c>
      <c r="AB47" s="36">
        <f>'címrend kötelező'!DS49</f>
        <v>0</v>
      </c>
      <c r="AC47" s="36">
        <f>'címrend kötelező'!DT49</f>
        <v>0</v>
      </c>
      <c r="AD47" s="36">
        <f>'címrend önként'!DR49</f>
        <v>240500</v>
      </c>
      <c r="AE47" s="36">
        <f>'címrend önként'!DS49</f>
        <v>0</v>
      </c>
      <c r="AF47" s="36">
        <f>'címrend önként'!DT49</f>
        <v>240500</v>
      </c>
      <c r="AG47" s="36">
        <f>'címrend államig'!DR49</f>
        <v>0</v>
      </c>
      <c r="AH47" s="36">
        <f>'címrend államig'!DS49</f>
        <v>0</v>
      </c>
      <c r="AI47" s="36">
        <f>'címrend államig'!DT49</f>
        <v>0</v>
      </c>
      <c r="AJ47" s="36">
        <f t="shared" si="13"/>
        <v>240500</v>
      </c>
      <c r="AK47" s="36">
        <f t="shared" si="18"/>
        <v>0</v>
      </c>
      <c r="AL47" s="36">
        <f t="shared" si="19"/>
        <v>240500</v>
      </c>
      <c r="AM47" s="36">
        <f t="shared" si="24"/>
        <v>0</v>
      </c>
      <c r="AN47" s="36">
        <f t="shared" si="25"/>
        <v>0</v>
      </c>
      <c r="AO47" s="36">
        <f t="shared" si="25"/>
        <v>0</v>
      </c>
      <c r="AP47" s="36">
        <f t="shared" si="26"/>
        <v>240500</v>
      </c>
      <c r="AQ47" s="36">
        <f t="shared" si="27"/>
        <v>0</v>
      </c>
      <c r="AR47" s="36">
        <f t="shared" si="27"/>
        <v>240500</v>
      </c>
      <c r="AS47" s="36">
        <f t="shared" si="28"/>
        <v>0</v>
      </c>
      <c r="AT47" s="36">
        <f t="shared" si="29"/>
        <v>0</v>
      </c>
      <c r="AU47" s="36">
        <f t="shared" si="29"/>
        <v>0</v>
      </c>
      <c r="AV47" s="297">
        <f t="shared" si="30"/>
        <v>240500</v>
      </c>
      <c r="AW47" s="297">
        <f t="shared" si="31"/>
        <v>0</v>
      </c>
      <c r="AX47" s="297">
        <f t="shared" si="31"/>
        <v>240500</v>
      </c>
    </row>
    <row r="48" spans="1:50" ht="15" customHeight="1" x14ac:dyDescent="0.2">
      <c r="A48" s="26">
        <v>45</v>
      </c>
      <c r="B48" s="15" t="s">
        <v>140</v>
      </c>
      <c r="C48" s="478">
        <f>'címrend kötelező'!GX50</f>
        <v>0</v>
      </c>
      <c r="D48" s="478">
        <f>'címrend kötelező'!GY50</f>
        <v>0</v>
      </c>
      <c r="E48" s="478">
        <f>'címrend kötelező'!GZ50</f>
        <v>0</v>
      </c>
      <c r="F48" s="478">
        <f>'címrend önként'!GX50</f>
        <v>0</v>
      </c>
      <c r="G48" s="478">
        <f>'címrend önként'!GY50</f>
        <v>0</v>
      </c>
      <c r="H48" s="478">
        <f>'címrend önként'!GZ50</f>
        <v>0</v>
      </c>
      <c r="I48" s="478">
        <f>'címrend államig'!GX50</f>
        <v>0</v>
      </c>
      <c r="J48" s="478">
        <f>'címrend államig'!GY50</f>
        <v>0</v>
      </c>
      <c r="K48" s="478">
        <f>'címrend államig'!GZ50</f>
        <v>0</v>
      </c>
      <c r="L48" s="478">
        <f t="shared" si="11"/>
        <v>0</v>
      </c>
      <c r="M48" s="478">
        <f t="shared" si="14"/>
        <v>0</v>
      </c>
      <c r="N48" s="478">
        <f t="shared" si="15"/>
        <v>0</v>
      </c>
      <c r="O48" s="478">
        <f>'címrend kötelező'!EV50</f>
        <v>0</v>
      </c>
      <c r="P48" s="478">
        <f>'címrend kötelező'!EW50</f>
        <v>0</v>
      </c>
      <c r="Q48" s="478">
        <f>'címrend kötelező'!EX50</f>
        <v>0</v>
      </c>
      <c r="R48" s="478">
        <f>'címrend önként'!EV50</f>
        <v>0</v>
      </c>
      <c r="S48" s="478">
        <f>'címrend önként'!EW50</f>
        <v>0</v>
      </c>
      <c r="T48" s="478">
        <f>'címrend önként'!EX50</f>
        <v>0</v>
      </c>
      <c r="U48" s="478">
        <f>'címrend államig'!EV50</f>
        <v>0</v>
      </c>
      <c r="V48" s="478">
        <f>'címrend államig'!EW50</f>
        <v>0</v>
      </c>
      <c r="W48" s="478">
        <f>'címrend államig'!EX50</f>
        <v>0</v>
      </c>
      <c r="X48" s="478">
        <f t="shared" si="12"/>
        <v>0</v>
      </c>
      <c r="Y48" s="478">
        <f t="shared" si="16"/>
        <v>0</v>
      </c>
      <c r="Z48" s="478">
        <f t="shared" si="17"/>
        <v>0</v>
      </c>
      <c r="AA48" s="478">
        <f>'címrend kötelező'!DR50</f>
        <v>0</v>
      </c>
      <c r="AB48" s="478">
        <f>'címrend kötelező'!DS50</f>
        <v>0</v>
      </c>
      <c r="AC48" s="478">
        <f>'címrend kötelező'!DT50</f>
        <v>0</v>
      </c>
      <c r="AD48" s="478">
        <f>'címrend önként'!DR50</f>
        <v>240500</v>
      </c>
      <c r="AE48" s="478">
        <f>'címrend önként'!DS50</f>
        <v>0</v>
      </c>
      <c r="AF48" s="478">
        <f>'címrend önként'!DT50</f>
        <v>240500</v>
      </c>
      <c r="AG48" s="478">
        <f>'címrend államig'!DR50</f>
        <v>0</v>
      </c>
      <c r="AH48" s="478">
        <f>'címrend államig'!DS50</f>
        <v>0</v>
      </c>
      <c r="AI48" s="478">
        <f>'címrend államig'!DT50</f>
        <v>0</v>
      </c>
      <c r="AJ48" s="478">
        <f t="shared" si="13"/>
        <v>240500</v>
      </c>
      <c r="AK48" s="478">
        <f t="shared" si="18"/>
        <v>0</v>
      </c>
      <c r="AL48" s="478">
        <f t="shared" si="19"/>
        <v>240500</v>
      </c>
      <c r="AM48" s="478">
        <f t="shared" si="24"/>
        <v>0</v>
      </c>
      <c r="AN48" s="478">
        <f t="shared" si="25"/>
        <v>0</v>
      </c>
      <c r="AO48" s="478">
        <f t="shared" si="25"/>
        <v>0</v>
      </c>
      <c r="AP48" s="478">
        <f t="shared" si="26"/>
        <v>240500</v>
      </c>
      <c r="AQ48" s="478">
        <f t="shared" si="27"/>
        <v>0</v>
      </c>
      <c r="AR48" s="478">
        <f t="shared" si="27"/>
        <v>240500</v>
      </c>
      <c r="AS48" s="478">
        <f t="shared" si="28"/>
        <v>0</v>
      </c>
      <c r="AT48" s="478">
        <f t="shared" si="29"/>
        <v>0</v>
      </c>
      <c r="AU48" s="478">
        <f t="shared" si="29"/>
        <v>0</v>
      </c>
      <c r="AV48" s="296">
        <f t="shared" si="30"/>
        <v>240500</v>
      </c>
      <c r="AW48" s="296">
        <f t="shared" si="31"/>
        <v>0</v>
      </c>
      <c r="AX48" s="296">
        <f t="shared" si="31"/>
        <v>240500</v>
      </c>
    </row>
    <row r="49" spans="1:50" ht="15" customHeight="1" x14ac:dyDescent="0.2">
      <c r="A49" s="422" t="s">
        <v>142</v>
      </c>
      <c r="B49" s="15" t="s">
        <v>141</v>
      </c>
      <c r="C49" s="478">
        <f>'címrend kötelező'!GX51</f>
        <v>0</v>
      </c>
      <c r="D49" s="478">
        <f>'címrend kötelező'!GY51</f>
        <v>0</v>
      </c>
      <c r="E49" s="478">
        <f>'címrend kötelező'!GZ51</f>
        <v>0</v>
      </c>
      <c r="F49" s="478">
        <f>'címrend önként'!GX51</f>
        <v>0</v>
      </c>
      <c r="G49" s="478">
        <f>'címrend önként'!GY51</f>
        <v>0</v>
      </c>
      <c r="H49" s="478">
        <f>'címrend önként'!GZ51</f>
        <v>0</v>
      </c>
      <c r="I49" s="478">
        <f>'címrend államig'!GX51</f>
        <v>0</v>
      </c>
      <c r="J49" s="478">
        <f>'címrend államig'!GY51</f>
        <v>0</v>
      </c>
      <c r="K49" s="478">
        <f>'címrend államig'!GZ51</f>
        <v>0</v>
      </c>
      <c r="L49" s="478">
        <f t="shared" si="11"/>
        <v>0</v>
      </c>
      <c r="M49" s="478">
        <f t="shared" si="14"/>
        <v>0</v>
      </c>
      <c r="N49" s="478">
        <f t="shared" si="15"/>
        <v>0</v>
      </c>
      <c r="O49" s="478">
        <f>'címrend kötelező'!EV51</f>
        <v>0</v>
      </c>
      <c r="P49" s="478">
        <f>'címrend kötelező'!EW51</f>
        <v>0</v>
      </c>
      <c r="Q49" s="478">
        <f>'címrend kötelező'!EX51</f>
        <v>0</v>
      </c>
      <c r="R49" s="478">
        <f>'címrend önként'!EV51</f>
        <v>0</v>
      </c>
      <c r="S49" s="478">
        <f>'címrend önként'!EW51</f>
        <v>0</v>
      </c>
      <c r="T49" s="478">
        <f>'címrend önként'!EX51</f>
        <v>0</v>
      </c>
      <c r="U49" s="478">
        <f>'címrend államig'!EV51</f>
        <v>0</v>
      </c>
      <c r="V49" s="478">
        <f>'címrend államig'!EW51</f>
        <v>0</v>
      </c>
      <c r="W49" s="478">
        <f>'címrend államig'!EX51</f>
        <v>0</v>
      </c>
      <c r="X49" s="478">
        <f t="shared" si="12"/>
        <v>0</v>
      </c>
      <c r="Y49" s="478">
        <f t="shared" si="16"/>
        <v>0</v>
      </c>
      <c r="Z49" s="478">
        <f t="shared" si="17"/>
        <v>0</v>
      </c>
      <c r="AA49" s="478">
        <f>'címrend kötelező'!DR51</f>
        <v>0</v>
      </c>
      <c r="AB49" s="478">
        <f>'címrend kötelező'!DS51</f>
        <v>0</v>
      </c>
      <c r="AC49" s="478">
        <f>'címrend kötelező'!DT51</f>
        <v>0</v>
      </c>
      <c r="AD49" s="478">
        <f>'címrend önként'!DR51</f>
        <v>0</v>
      </c>
      <c r="AE49" s="478">
        <f>'címrend önként'!DS51</f>
        <v>0</v>
      </c>
      <c r="AF49" s="478">
        <f>'címrend önként'!DT51</f>
        <v>0</v>
      </c>
      <c r="AG49" s="478">
        <f>'címrend államig'!DR51</f>
        <v>0</v>
      </c>
      <c r="AH49" s="478">
        <f>'címrend államig'!DS51</f>
        <v>0</v>
      </c>
      <c r="AI49" s="478">
        <f>'címrend államig'!DT51</f>
        <v>0</v>
      </c>
      <c r="AJ49" s="478">
        <f t="shared" si="13"/>
        <v>0</v>
      </c>
      <c r="AK49" s="478">
        <f t="shared" si="18"/>
        <v>0</v>
      </c>
      <c r="AL49" s="478">
        <f t="shared" si="19"/>
        <v>0</v>
      </c>
      <c r="AM49" s="478">
        <f t="shared" si="24"/>
        <v>0</v>
      </c>
      <c r="AN49" s="478">
        <f t="shared" si="25"/>
        <v>0</v>
      </c>
      <c r="AO49" s="478">
        <f t="shared" si="25"/>
        <v>0</v>
      </c>
      <c r="AP49" s="478">
        <f t="shared" si="26"/>
        <v>0</v>
      </c>
      <c r="AQ49" s="478">
        <f t="shared" si="27"/>
        <v>0</v>
      </c>
      <c r="AR49" s="478">
        <f t="shared" si="27"/>
        <v>0</v>
      </c>
      <c r="AS49" s="478">
        <f t="shared" si="28"/>
        <v>0</v>
      </c>
      <c r="AT49" s="478">
        <f t="shared" si="29"/>
        <v>0</v>
      </c>
      <c r="AU49" s="478">
        <f t="shared" si="29"/>
        <v>0</v>
      </c>
      <c r="AV49" s="296">
        <f t="shared" si="30"/>
        <v>0</v>
      </c>
      <c r="AW49" s="296">
        <f t="shared" si="31"/>
        <v>0</v>
      </c>
      <c r="AX49" s="296">
        <f t="shared" si="31"/>
        <v>0</v>
      </c>
    </row>
    <row r="50" spans="1:50" s="12" customFormat="1" ht="15" customHeight="1" x14ac:dyDescent="0.2">
      <c r="A50" s="427" t="s">
        <v>364</v>
      </c>
      <c r="B50" s="4" t="s">
        <v>143</v>
      </c>
      <c r="C50" s="36">
        <f>'címrend kötelező'!GX52</f>
        <v>1836306</v>
      </c>
      <c r="D50" s="36">
        <f>'címrend kötelező'!GY52</f>
        <v>2757</v>
      </c>
      <c r="E50" s="36">
        <f>'címrend kötelező'!GZ52</f>
        <v>1839063</v>
      </c>
      <c r="F50" s="36">
        <f>'címrend önként'!GX52</f>
        <v>72406</v>
      </c>
      <c r="G50" s="36">
        <f>'címrend önként'!GY52</f>
        <v>1912</v>
      </c>
      <c r="H50" s="36">
        <f>'címrend önként'!GZ52</f>
        <v>74318</v>
      </c>
      <c r="I50" s="36">
        <f>'címrend államig'!GX52</f>
        <v>0</v>
      </c>
      <c r="J50" s="36">
        <f>'címrend államig'!GY52</f>
        <v>0</v>
      </c>
      <c r="K50" s="36">
        <f>'címrend államig'!GZ52</f>
        <v>0</v>
      </c>
      <c r="L50" s="36">
        <f t="shared" si="11"/>
        <v>1908712</v>
      </c>
      <c r="M50" s="36">
        <f t="shared" si="14"/>
        <v>4669</v>
      </c>
      <c r="N50" s="36">
        <f t="shared" si="15"/>
        <v>1913381</v>
      </c>
      <c r="O50" s="36">
        <f>'címrend kötelező'!EV52</f>
        <v>368945</v>
      </c>
      <c r="P50" s="36">
        <f>'címrend kötelező'!EW52</f>
        <v>13772</v>
      </c>
      <c r="Q50" s="36">
        <f>'címrend kötelező'!EX52</f>
        <v>382717</v>
      </c>
      <c r="R50" s="36">
        <f>'címrend önként'!EV52</f>
        <v>32282</v>
      </c>
      <c r="S50" s="36">
        <f>'címrend önként'!EW52</f>
        <v>0</v>
      </c>
      <c r="T50" s="36">
        <f>'címrend önként'!EX52</f>
        <v>32282</v>
      </c>
      <c r="U50" s="36">
        <f>'címrend államig'!EV52</f>
        <v>43376</v>
      </c>
      <c r="V50" s="36">
        <f>'címrend államig'!EW52</f>
        <v>0</v>
      </c>
      <c r="W50" s="36">
        <f>'címrend államig'!EX52</f>
        <v>43376</v>
      </c>
      <c r="X50" s="36">
        <f t="shared" si="12"/>
        <v>444603</v>
      </c>
      <c r="Y50" s="36">
        <f t="shared" si="16"/>
        <v>13772</v>
      </c>
      <c r="Z50" s="36">
        <f t="shared" si="17"/>
        <v>458375</v>
      </c>
      <c r="AA50" s="36">
        <f>'címrend kötelező'!DR52</f>
        <v>15012168</v>
      </c>
      <c r="AB50" s="36">
        <f>'címrend kötelező'!DS52</f>
        <v>129176</v>
      </c>
      <c r="AC50" s="36">
        <f>'címrend kötelező'!DT52</f>
        <v>15141344</v>
      </c>
      <c r="AD50" s="36">
        <f>'címrend önként'!DR52</f>
        <v>3440382</v>
      </c>
      <c r="AE50" s="36">
        <f>'címrend önként'!DS52</f>
        <v>233188</v>
      </c>
      <c r="AF50" s="36">
        <f>'címrend önként'!DT52</f>
        <v>3673570</v>
      </c>
      <c r="AG50" s="36">
        <f>'címrend államig'!DR52</f>
        <v>40610</v>
      </c>
      <c r="AH50" s="36">
        <f>'címrend államig'!DS52</f>
        <v>0</v>
      </c>
      <c r="AI50" s="36">
        <f>'címrend államig'!DT52</f>
        <v>40610</v>
      </c>
      <c r="AJ50" s="36">
        <f t="shared" si="13"/>
        <v>18493160</v>
      </c>
      <c r="AK50" s="36">
        <f t="shared" si="18"/>
        <v>362364</v>
      </c>
      <c r="AL50" s="36">
        <f t="shared" si="19"/>
        <v>18855524</v>
      </c>
      <c r="AM50" s="36">
        <f t="shared" si="24"/>
        <v>17217419</v>
      </c>
      <c r="AN50" s="36">
        <f t="shared" si="25"/>
        <v>145705</v>
      </c>
      <c r="AO50" s="36">
        <f t="shared" si="25"/>
        <v>17363124</v>
      </c>
      <c r="AP50" s="36">
        <f t="shared" si="26"/>
        <v>3545070</v>
      </c>
      <c r="AQ50" s="36">
        <f t="shared" si="27"/>
        <v>235100</v>
      </c>
      <c r="AR50" s="36">
        <f t="shared" si="27"/>
        <v>3780170</v>
      </c>
      <c r="AS50" s="36">
        <f t="shared" si="28"/>
        <v>83986</v>
      </c>
      <c r="AT50" s="36">
        <f t="shared" si="29"/>
        <v>0</v>
      </c>
      <c r="AU50" s="36">
        <f t="shared" si="29"/>
        <v>83986</v>
      </c>
      <c r="AV50" s="297">
        <f t="shared" si="30"/>
        <v>20846475</v>
      </c>
      <c r="AW50" s="297">
        <f t="shared" si="31"/>
        <v>380805</v>
      </c>
      <c r="AX50" s="297">
        <f t="shared" si="31"/>
        <v>21227280</v>
      </c>
    </row>
    <row r="51" spans="1:50" s="12" customFormat="1" ht="15" customHeight="1" x14ac:dyDescent="0.2">
      <c r="A51" s="298" t="s">
        <v>372</v>
      </c>
      <c r="B51" s="4" t="s">
        <v>657</v>
      </c>
      <c r="C51" s="36">
        <f>'címrend kötelező'!GX53</f>
        <v>0</v>
      </c>
      <c r="D51" s="36">
        <f>'címrend kötelező'!GY53</f>
        <v>0</v>
      </c>
      <c r="E51" s="36">
        <f>'címrend kötelező'!GZ53</f>
        <v>0</v>
      </c>
      <c r="F51" s="36">
        <f>'címrend önként'!GX53</f>
        <v>0</v>
      </c>
      <c r="G51" s="36">
        <f>'címrend önként'!GY53</f>
        <v>0</v>
      </c>
      <c r="H51" s="36">
        <f>'címrend önként'!GZ53</f>
        <v>0</v>
      </c>
      <c r="I51" s="36">
        <f>'címrend államig'!GX53</f>
        <v>0</v>
      </c>
      <c r="J51" s="36">
        <f>'címrend államig'!GY53</f>
        <v>0</v>
      </c>
      <c r="K51" s="36">
        <f>'címrend államig'!GZ53</f>
        <v>0</v>
      </c>
      <c r="L51" s="36">
        <f t="shared" si="11"/>
        <v>0</v>
      </c>
      <c r="M51" s="36">
        <f t="shared" si="14"/>
        <v>0</v>
      </c>
      <c r="N51" s="36">
        <f t="shared" si="15"/>
        <v>0</v>
      </c>
      <c r="O51" s="36">
        <f>'címrend kötelező'!EV53</f>
        <v>0</v>
      </c>
      <c r="P51" s="36">
        <f>'címrend kötelező'!EW53</f>
        <v>0</v>
      </c>
      <c r="Q51" s="36">
        <f>'címrend kötelező'!EX53</f>
        <v>0</v>
      </c>
      <c r="R51" s="36">
        <f>'címrend önként'!EV53</f>
        <v>0</v>
      </c>
      <c r="S51" s="36">
        <f>'címrend önként'!EW53</f>
        <v>0</v>
      </c>
      <c r="T51" s="36">
        <f>'címrend önként'!EX53</f>
        <v>0</v>
      </c>
      <c r="U51" s="36">
        <f>'címrend államig'!EV53</f>
        <v>0</v>
      </c>
      <c r="V51" s="36">
        <f>'címrend államig'!EW53</f>
        <v>0</v>
      </c>
      <c r="W51" s="36">
        <f>'címrend államig'!EX53</f>
        <v>0</v>
      </c>
      <c r="X51" s="36">
        <f t="shared" si="12"/>
        <v>0</v>
      </c>
      <c r="Y51" s="36">
        <f t="shared" si="16"/>
        <v>0</v>
      </c>
      <c r="Z51" s="36">
        <f t="shared" si="17"/>
        <v>0</v>
      </c>
      <c r="AA51" s="36">
        <f>'címrend kötelező'!DR53</f>
        <v>6399438</v>
      </c>
      <c r="AB51" s="36">
        <f>'címrend kötelező'!DS53</f>
        <v>34604</v>
      </c>
      <c r="AC51" s="36">
        <f>'címrend kötelező'!DT53</f>
        <v>6434042</v>
      </c>
      <c r="AD51" s="36">
        <f>'címrend önként'!DR53</f>
        <v>564388</v>
      </c>
      <c r="AE51" s="36">
        <f>'címrend önként'!DS53</f>
        <v>19507</v>
      </c>
      <c r="AF51" s="36">
        <f>'címrend önként'!DT53</f>
        <v>583895</v>
      </c>
      <c r="AG51" s="36">
        <f>'címrend államig'!DR53</f>
        <v>307590</v>
      </c>
      <c r="AH51" s="36">
        <f>'címrend államig'!DS53</f>
        <v>-2099</v>
      </c>
      <c r="AI51" s="36">
        <f>'címrend államig'!DT53</f>
        <v>305491</v>
      </c>
      <c r="AJ51" s="36">
        <f t="shared" si="13"/>
        <v>7271416</v>
      </c>
      <c r="AK51" s="36">
        <f t="shared" si="18"/>
        <v>52012</v>
      </c>
      <c r="AL51" s="36">
        <f t="shared" si="19"/>
        <v>7323428</v>
      </c>
      <c r="AM51" s="36">
        <f t="shared" si="24"/>
        <v>6399438</v>
      </c>
      <c r="AN51" s="36">
        <f t="shared" si="25"/>
        <v>34604</v>
      </c>
      <c r="AO51" s="36">
        <f t="shared" si="25"/>
        <v>6434042</v>
      </c>
      <c r="AP51" s="36">
        <f t="shared" si="26"/>
        <v>564388</v>
      </c>
      <c r="AQ51" s="36">
        <f t="shared" si="27"/>
        <v>19507</v>
      </c>
      <c r="AR51" s="36">
        <f t="shared" si="27"/>
        <v>583895</v>
      </c>
      <c r="AS51" s="36">
        <f t="shared" si="28"/>
        <v>307590</v>
      </c>
      <c r="AT51" s="36">
        <f t="shared" si="29"/>
        <v>-2099</v>
      </c>
      <c r="AU51" s="36">
        <f t="shared" si="29"/>
        <v>305491</v>
      </c>
      <c r="AV51" s="297">
        <f t="shared" si="30"/>
        <v>7271416</v>
      </c>
      <c r="AW51" s="297">
        <f t="shared" si="31"/>
        <v>52012</v>
      </c>
      <c r="AX51" s="297">
        <f t="shared" si="31"/>
        <v>7323428</v>
      </c>
    </row>
    <row r="52" spans="1:50" s="12" customFormat="1" ht="15" customHeight="1" x14ac:dyDescent="0.2">
      <c r="A52" s="423">
        <v>49</v>
      </c>
      <c r="B52" s="4" t="s">
        <v>658</v>
      </c>
      <c r="C52" s="36">
        <f>'címrend kötelező'!GX54</f>
        <v>0</v>
      </c>
      <c r="D52" s="36">
        <f>'címrend kötelező'!GY54</f>
        <v>0</v>
      </c>
      <c r="E52" s="36">
        <f>'címrend kötelező'!GZ54</f>
        <v>0</v>
      </c>
      <c r="F52" s="36">
        <f>'címrend önként'!GX54</f>
        <v>0</v>
      </c>
      <c r="G52" s="36">
        <f>'címrend önként'!GY54</f>
        <v>0</v>
      </c>
      <c r="H52" s="36">
        <f>'címrend önként'!GZ54</f>
        <v>0</v>
      </c>
      <c r="I52" s="36">
        <f>'címrend államig'!GX54</f>
        <v>0</v>
      </c>
      <c r="J52" s="36">
        <f>'címrend államig'!GY54</f>
        <v>0</v>
      </c>
      <c r="K52" s="36">
        <f>'címrend államig'!GZ54</f>
        <v>0</v>
      </c>
      <c r="L52" s="36">
        <f t="shared" si="11"/>
        <v>0</v>
      </c>
      <c r="M52" s="36">
        <f t="shared" si="14"/>
        <v>0</v>
      </c>
      <c r="N52" s="36">
        <f t="shared" si="15"/>
        <v>0</v>
      </c>
      <c r="O52" s="36">
        <f>'címrend kötelező'!EV54</f>
        <v>0</v>
      </c>
      <c r="P52" s="36">
        <f>'címrend kötelező'!EW54</f>
        <v>0</v>
      </c>
      <c r="Q52" s="36">
        <f>'címrend kötelező'!EX54</f>
        <v>0</v>
      </c>
      <c r="R52" s="36">
        <f>'címrend önként'!EV54</f>
        <v>0</v>
      </c>
      <c r="S52" s="36">
        <f>'címrend önként'!EW54</f>
        <v>0</v>
      </c>
      <c r="T52" s="36">
        <f>'címrend önként'!EX54</f>
        <v>0</v>
      </c>
      <c r="U52" s="36">
        <f>'címrend államig'!EV54</f>
        <v>0</v>
      </c>
      <c r="V52" s="36">
        <f>'címrend államig'!EW54</f>
        <v>0</v>
      </c>
      <c r="W52" s="36">
        <f>'címrend államig'!EX54</f>
        <v>0</v>
      </c>
      <c r="X52" s="36">
        <f t="shared" si="12"/>
        <v>0</v>
      </c>
      <c r="Y52" s="36">
        <f t="shared" si="16"/>
        <v>0</v>
      </c>
      <c r="Z52" s="36">
        <f t="shared" si="17"/>
        <v>0</v>
      </c>
      <c r="AA52" s="36">
        <f>'címrend kötelező'!DR54</f>
        <v>6056166</v>
      </c>
      <c r="AB52" s="36">
        <f>'címrend kötelező'!DS54</f>
        <v>-5413</v>
      </c>
      <c r="AC52" s="36">
        <f>'címrend kötelező'!DT54</f>
        <v>6050753</v>
      </c>
      <c r="AD52" s="36">
        <f>'címrend önként'!DR54</f>
        <v>553214</v>
      </c>
      <c r="AE52" s="36">
        <f>'címrend önként'!DS54</f>
        <v>17731</v>
      </c>
      <c r="AF52" s="36">
        <f>'címrend önként'!DT54</f>
        <v>570945</v>
      </c>
      <c r="AG52" s="36">
        <f>'címrend államig'!DR54</f>
        <v>307590</v>
      </c>
      <c r="AH52" s="36">
        <f>'címrend államig'!DS54</f>
        <v>-2099</v>
      </c>
      <c r="AI52" s="36">
        <f>'címrend államig'!DT54</f>
        <v>305491</v>
      </c>
      <c r="AJ52" s="36">
        <f t="shared" si="13"/>
        <v>6916970</v>
      </c>
      <c r="AK52" s="36">
        <f t="shared" si="18"/>
        <v>10219</v>
      </c>
      <c r="AL52" s="36">
        <f t="shared" si="19"/>
        <v>6927189</v>
      </c>
      <c r="AM52" s="36">
        <f t="shared" si="24"/>
        <v>6056166</v>
      </c>
      <c r="AN52" s="36">
        <f t="shared" ref="AN52:AO67" si="32">D52+P52+AB52</f>
        <v>-5413</v>
      </c>
      <c r="AO52" s="36">
        <f t="shared" si="32"/>
        <v>6050753</v>
      </c>
      <c r="AP52" s="36">
        <f t="shared" si="26"/>
        <v>553214</v>
      </c>
      <c r="AQ52" s="36">
        <f t="shared" ref="AQ52:AR67" si="33">G52+S52+AE52</f>
        <v>17731</v>
      </c>
      <c r="AR52" s="36">
        <f t="shared" si="33"/>
        <v>570945</v>
      </c>
      <c r="AS52" s="36">
        <f t="shared" si="28"/>
        <v>307590</v>
      </c>
      <c r="AT52" s="36">
        <f t="shared" ref="AT52:AU67" si="34">J52+V52+AH52</f>
        <v>-2099</v>
      </c>
      <c r="AU52" s="36">
        <f t="shared" si="34"/>
        <v>305491</v>
      </c>
      <c r="AV52" s="297">
        <f t="shared" si="30"/>
        <v>6916970</v>
      </c>
      <c r="AW52" s="297">
        <f t="shared" ref="AW52:AX67" si="35">M52+Y52+AK52</f>
        <v>10219</v>
      </c>
      <c r="AX52" s="297">
        <f t="shared" si="35"/>
        <v>6927189</v>
      </c>
    </row>
    <row r="53" spans="1:50" s="12" customFormat="1" ht="15" customHeight="1" x14ac:dyDescent="0.2">
      <c r="A53" s="422" t="s">
        <v>365</v>
      </c>
      <c r="B53" s="15" t="s">
        <v>144</v>
      </c>
      <c r="C53" s="478">
        <f>'címrend kötelező'!GX55</f>
        <v>0</v>
      </c>
      <c r="D53" s="478">
        <f>'címrend kötelező'!GY55</f>
        <v>0</v>
      </c>
      <c r="E53" s="478">
        <f>'címrend kötelező'!GZ55</f>
        <v>0</v>
      </c>
      <c r="F53" s="478">
        <f>'címrend önként'!GX55</f>
        <v>0</v>
      </c>
      <c r="G53" s="478">
        <f>'címrend önként'!GY55</f>
        <v>0</v>
      </c>
      <c r="H53" s="478">
        <f>'címrend önként'!GZ55</f>
        <v>0</v>
      </c>
      <c r="I53" s="478">
        <f>'címrend államig'!GX55</f>
        <v>0</v>
      </c>
      <c r="J53" s="478">
        <f>'címrend államig'!GY55</f>
        <v>0</v>
      </c>
      <c r="K53" s="478">
        <f>'címrend államig'!GZ55</f>
        <v>0</v>
      </c>
      <c r="L53" s="478">
        <f t="shared" si="11"/>
        <v>0</v>
      </c>
      <c r="M53" s="478">
        <f t="shared" si="14"/>
        <v>0</v>
      </c>
      <c r="N53" s="478">
        <f t="shared" si="15"/>
        <v>0</v>
      </c>
      <c r="O53" s="478">
        <f>'címrend kötelező'!EV55</f>
        <v>0</v>
      </c>
      <c r="P53" s="478">
        <f>'címrend kötelező'!EW55</f>
        <v>0</v>
      </c>
      <c r="Q53" s="478">
        <f>'címrend kötelező'!EX55</f>
        <v>0</v>
      </c>
      <c r="R53" s="478">
        <f>'címrend önként'!EV55</f>
        <v>0</v>
      </c>
      <c r="S53" s="478">
        <f>'címrend önként'!EW55</f>
        <v>0</v>
      </c>
      <c r="T53" s="478">
        <f>'címrend önként'!EX55</f>
        <v>0</v>
      </c>
      <c r="U53" s="478">
        <f>'címrend államig'!EV55</f>
        <v>0</v>
      </c>
      <c r="V53" s="478">
        <f>'címrend államig'!EW55</f>
        <v>0</v>
      </c>
      <c r="W53" s="478">
        <f>'címrend államig'!EX55</f>
        <v>0</v>
      </c>
      <c r="X53" s="478">
        <f t="shared" si="12"/>
        <v>0</v>
      </c>
      <c r="Y53" s="478">
        <f t="shared" si="16"/>
        <v>0</v>
      </c>
      <c r="Z53" s="478">
        <f t="shared" si="17"/>
        <v>0</v>
      </c>
      <c r="AA53" s="478">
        <f>'címrend kötelező'!DR55</f>
        <v>17803</v>
      </c>
      <c r="AB53" s="478">
        <f>'címrend kötelező'!DS55</f>
        <v>0</v>
      </c>
      <c r="AC53" s="478">
        <f>'címrend kötelező'!DT55</f>
        <v>17803</v>
      </c>
      <c r="AD53" s="478">
        <f>'címrend önként'!DR55</f>
        <v>0</v>
      </c>
      <c r="AE53" s="478">
        <f>'címrend önként'!DS55</f>
        <v>0</v>
      </c>
      <c r="AF53" s="478">
        <f>'címrend önként'!DT55</f>
        <v>0</v>
      </c>
      <c r="AG53" s="478">
        <f>'címrend államig'!DR55</f>
        <v>0</v>
      </c>
      <c r="AH53" s="478">
        <f>'címrend államig'!DS55</f>
        <v>0</v>
      </c>
      <c r="AI53" s="478">
        <f>'címrend államig'!DT55</f>
        <v>0</v>
      </c>
      <c r="AJ53" s="478">
        <f t="shared" si="13"/>
        <v>17803</v>
      </c>
      <c r="AK53" s="478">
        <f t="shared" si="18"/>
        <v>0</v>
      </c>
      <c r="AL53" s="478">
        <f t="shared" si="19"/>
        <v>17803</v>
      </c>
      <c r="AM53" s="478">
        <f t="shared" si="24"/>
        <v>17803</v>
      </c>
      <c r="AN53" s="478">
        <f t="shared" si="32"/>
        <v>0</v>
      </c>
      <c r="AO53" s="478">
        <f t="shared" si="32"/>
        <v>17803</v>
      </c>
      <c r="AP53" s="478">
        <f t="shared" si="26"/>
        <v>0</v>
      </c>
      <c r="AQ53" s="478">
        <f t="shared" si="33"/>
        <v>0</v>
      </c>
      <c r="AR53" s="478">
        <f t="shared" si="33"/>
        <v>0</v>
      </c>
      <c r="AS53" s="478">
        <f t="shared" si="28"/>
        <v>0</v>
      </c>
      <c r="AT53" s="478">
        <f t="shared" si="34"/>
        <v>0</v>
      </c>
      <c r="AU53" s="478">
        <f t="shared" si="34"/>
        <v>0</v>
      </c>
      <c r="AV53" s="296">
        <f t="shared" si="30"/>
        <v>17803</v>
      </c>
      <c r="AW53" s="296">
        <f t="shared" si="35"/>
        <v>0</v>
      </c>
      <c r="AX53" s="296">
        <f t="shared" si="35"/>
        <v>17803</v>
      </c>
    </row>
    <row r="54" spans="1:50" s="12" customFormat="1" ht="15" customHeight="1" x14ac:dyDescent="0.2">
      <c r="A54" s="26">
        <v>51</v>
      </c>
      <c r="B54" s="15" t="s">
        <v>145</v>
      </c>
      <c r="C54" s="478">
        <f>'címrend kötelező'!GX56</f>
        <v>0</v>
      </c>
      <c r="D54" s="478">
        <f>'címrend kötelező'!GY56</f>
        <v>0</v>
      </c>
      <c r="E54" s="478">
        <f>'címrend kötelező'!GZ56</f>
        <v>0</v>
      </c>
      <c r="F54" s="478">
        <f>'címrend önként'!GX56</f>
        <v>0</v>
      </c>
      <c r="G54" s="478">
        <f>'címrend önként'!GY56</f>
        <v>0</v>
      </c>
      <c r="H54" s="478">
        <f>'címrend önként'!GZ56</f>
        <v>0</v>
      </c>
      <c r="I54" s="478">
        <f>'címrend államig'!GX56</f>
        <v>0</v>
      </c>
      <c r="J54" s="478">
        <f>'címrend államig'!GY56</f>
        <v>0</v>
      </c>
      <c r="K54" s="478">
        <f>'címrend államig'!GZ56</f>
        <v>0</v>
      </c>
      <c r="L54" s="478">
        <f t="shared" si="11"/>
        <v>0</v>
      </c>
      <c r="M54" s="478">
        <f t="shared" si="14"/>
        <v>0</v>
      </c>
      <c r="N54" s="478">
        <f t="shared" si="15"/>
        <v>0</v>
      </c>
      <c r="O54" s="478">
        <f>'címrend kötelező'!EV56</f>
        <v>0</v>
      </c>
      <c r="P54" s="478">
        <f>'címrend kötelező'!EW56</f>
        <v>0</v>
      </c>
      <c r="Q54" s="478">
        <f>'címrend kötelező'!EX56</f>
        <v>0</v>
      </c>
      <c r="R54" s="478">
        <f>'címrend önként'!EV56</f>
        <v>0</v>
      </c>
      <c r="S54" s="478">
        <f>'címrend önként'!EW56</f>
        <v>0</v>
      </c>
      <c r="T54" s="478">
        <f>'címrend önként'!EX56</f>
        <v>0</v>
      </c>
      <c r="U54" s="478">
        <f>'címrend államig'!EV56</f>
        <v>0</v>
      </c>
      <c r="V54" s="478">
        <f>'címrend államig'!EW56</f>
        <v>0</v>
      </c>
      <c r="W54" s="478">
        <f>'címrend államig'!EX56</f>
        <v>0</v>
      </c>
      <c r="X54" s="478">
        <f t="shared" si="12"/>
        <v>0</v>
      </c>
      <c r="Y54" s="478">
        <f t="shared" si="16"/>
        <v>0</v>
      </c>
      <c r="Z54" s="478">
        <f t="shared" si="17"/>
        <v>0</v>
      </c>
      <c r="AA54" s="478">
        <f>'címrend kötelező'!DR56</f>
        <v>0</v>
      </c>
      <c r="AB54" s="478">
        <f>'címrend kötelező'!DS56</f>
        <v>0</v>
      </c>
      <c r="AC54" s="478">
        <f>'címrend kötelező'!DT56</f>
        <v>0</v>
      </c>
      <c r="AD54" s="478">
        <f>'címrend önként'!DR56</f>
        <v>0</v>
      </c>
      <c r="AE54" s="478">
        <f>'címrend önként'!DS56</f>
        <v>0</v>
      </c>
      <c r="AF54" s="478">
        <f>'címrend önként'!DT56</f>
        <v>0</v>
      </c>
      <c r="AG54" s="478">
        <f>'címrend államig'!DR56</f>
        <v>0</v>
      </c>
      <c r="AH54" s="478">
        <f>'címrend államig'!DS56</f>
        <v>0</v>
      </c>
      <c r="AI54" s="478">
        <f>'címrend államig'!DT56</f>
        <v>0</v>
      </c>
      <c r="AJ54" s="478">
        <f t="shared" si="13"/>
        <v>0</v>
      </c>
      <c r="AK54" s="478">
        <f t="shared" si="18"/>
        <v>0</v>
      </c>
      <c r="AL54" s="478">
        <f t="shared" si="19"/>
        <v>0</v>
      </c>
      <c r="AM54" s="478">
        <f t="shared" si="24"/>
        <v>0</v>
      </c>
      <c r="AN54" s="478">
        <f t="shared" si="32"/>
        <v>0</v>
      </c>
      <c r="AO54" s="478">
        <f t="shared" si="32"/>
        <v>0</v>
      </c>
      <c r="AP54" s="478">
        <f t="shared" si="26"/>
        <v>0</v>
      </c>
      <c r="AQ54" s="478">
        <f t="shared" si="33"/>
        <v>0</v>
      </c>
      <c r="AR54" s="478">
        <f t="shared" si="33"/>
        <v>0</v>
      </c>
      <c r="AS54" s="478">
        <f t="shared" si="28"/>
        <v>0</v>
      </c>
      <c r="AT54" s="478">
        <f t="shared" si="34"/>
        <v>0</v>
      </c>
      <c r="AU54" s="478">
        <f t="shared" si="34"/>
        <v>0</v>
      </c>
      <c r="AV54" s="296">
        <f t="shared" si="30"/>
        <v>0</v>
      </c>
      <c r="AW54" s="296">
        <f t="shared" si="35"/>
        <v>0</v>
      </c>
      <c r="AX54" s="296">
        <f t="shared" si="35"/>
        <v>0</v>
      </c>
    </row>
    <row r="55" spans="1:50" ht="15" customHeight="1" x14ac:dyDescent="0.2">
      <c r="A55" s="422" t="s">
        <v>366</v>
      </c>
      <c r="B55" s="17" t="s">
        <v>146</v>
      </c>
      <c r="C55" s="478">
        <f>'címrend kötelező'!GX57</f>
        <v>0</v>
      </c>
      <c r="D55" s="478">
        <f>'címrend kötelező'!GY57</f>
        <v>0</v>
      </c>
      <c r="E55" s="478">
        <f>'címrend kötelező'!GZ57</f>
        <v>0</v>
      </c>
      <c r="F55" s="478">
        <f>'címrend önként'!GX57</f>
        <v>0</v>
      </c>
      <c r="G55" s="478">
        <f>'címrend önként'!GY57</f>
        <v>0</v>
      </c>
      <c r="H55" s="478">
        <f>'címrend önként'!GZ57</f>
        <v>0</v>
      </c>
      <c r="I55" s="478">
        <f>'címrend államig'!GX57</f>
        <v>0</v>
      </c>
      <c r="J55" s="478">
        <f>'címrend államig'!GY57</f>
        <v>0</v>
      </c>
      <c r="K55" s="478">
        <f>'címrend államig'!GZ57</f>
        <v>0</v>
      </c>
      <c r="L55" s="478">
        <f t="shared" si="11"/>
        <v>0</v>
      </c>
      <c r="M55" s="478">
        <f t="shared" si="14"/>
        <v>0</v>
      </c>
      <c r="N55" s="478">
        <f t="shared" si="15"/>
        <v>0</v>
      </c>
      <c r="O55" s="478">
        <f>'címrend kötelező'!EV57</f>
        <v>0</v>
      </c>
      <c r="P55" s="478">
        <f>'címrend kötelező'!EW57</f>
        <v>0</v>
      </c>
      <c r="Q55" s="478">
        <f>'címrend kötelező'!EX57</f>
        <v>0</v>
      </c>
      <c r="R55" s="478">
        <f>'címrend önként'!EV57</f>
        <v>0</v>
      </c>
      <c r="S55" s="478">
        <f>'címrend önként'!EW57</f>
        <v>0</v>
      </c>
      <c r="T55" s="478">
        <f>'címrend önként'!EX57</f>
        <v>0</v>
      </c>
      <c r="U55" s="478">
        <f>'címrend államig'!EV57</f>
        <v>0</v>
      </c>
      <c r="V55" s="478">
        <f>'címrend államig'!EW57</f>
        <v>0</v>
      </c>
      <c r="W55" s="478">
        <f>'címrend államig'!EX57</f>
        <v>0</v>
      </c>
      <c r="X55" s="478">
        <f t="shared" si="12"/>
        <v>0</v>
      </c>
      <c r="Y55" s="478">
        <f t="shared" si="16"/>
        <v>0</v>
      </c>
      <c r="Z55" s="478">
        <f t="shared" si="17"/>
        <v>0</v>
      </c>
      <c r="AA55" s="478">
        <f>'címrend kötelező'!DR57</f>
        <v>6038363</v>
      </c>
      <c r="AB55" s="478">
        <f>'címrend kötelező'!DS57</f>
        <v>-5413</v>
      </c>
      <c r="AC55" s="478">
        <f>'címrend kötelező'!DT57</f>
        <v>6032950</v>
      </c>
      <c r="AD55" s="478">
        <f>'címrend önként'!DR57</f>
        <v>553214</v>
      </c>
      <c r="AE55" s="478">
        <f>'címrend önként'!DS57</f>
        <v>17731</v>
      </c>
      <c r="AF55" s="478">
        <f>'címrend önként'!DT57</f>
        <v>570945</v>
      </c>
      <c r="AG55" s="478">
        <f>'címrend államig'!DR57</f>
        <v>307590</v>
      </c>
      <c r="AH55" s="478">
        <f>'címrend államig'!DS57</f>
        <v>-2099</v>
      </c>
      <c r="AI55" s="478">
        <f>'címrend államig'!DT57</f>
        <v>305491</v>
      </c>
      <c r="AJ55" s="478">
        <f t="shared" si="13"/>
        <v>6899167</v>
      </c>
      <c r="AK55" s="478">
        <f t="shared" si="18"/>
        <v>10219</v>
      </c>
      <c r="AL55" s="478">
        <f t="shared" si="19"/>
        <v>6909386</v>
      </c>
      <c r="AM55" s="478">
        <f t="shared" si="24"/>
        <v>6038363</v>
      </c>
      <c r="AN55" s="478">
        <f t="shared" si="32"/>
        <v>-5413</v>
      </c>
      <c r="AO55" s="478">
        <f t="shared" si="32"/>
        <v>6032950</v>
      </c>
      <c r="AP55" s="478">
        <f t="shared" si="26"/>
        <v>553214</v>
      </c>
      <c r="AQ55" s="478">
        <f t="shared" si="33"/>
        <v>17731</v>
      </c>
      <c r="AR55" s="478">
        <f t="shared" si="33"/>
        <v>570945</v>
      </c>
      <c r="AS55" s="478">
        <f t="shared" si="28"/>
        <v>307590</v>
      </c>
      <c r="AT55" s="478">
        <f t="shared" si="34"/>
        <v>-2099</v>
      </c>
      <c r="AU55" s="478">
        <f t="shared" si="34"/>
        <v>305491</v>
      </c>
      <c r="AV55" s="296">
        <f t="shared" si="30"/>
        <v>6899167</v>
      </c>
      <c r="AW55" s="296">
        <f t="shared" si="35"/>
        <v>10219</v>
      </c>
      <c r="AX55" s="296">
        <f t="shared" si="35"/>
        <v>6909386</v>
      </c>
    </row>
    <row r="56" spans="1:50" s="12" customFormat="1" ht="15" customHeight="1" x14ac:dyDescent="0.2">
      <c r="A56" s="423">
        <v>53</v>
      </c>
      <c r="B56" s="4" t="s">
        <v>659</v>
      </c>
      <c r="C56" s="36">
        <f>'címrend kötelező'!GX58</f>
        <v>0</v>
      </c>
      <c r="D56" s="36">
        <f>'címrend kötelező'!GY58</f>
        <v>0</v>
      </c>
      <c r="E56" s="36">
        <f>'címrend kötelező'!GZ58</f>
        <v>0</v>
      </c>
      <c r="F56" s="36">
        <f>'címrend önként'!GX58</f>
        <v>0</v>
      </c>
      <c r="G56" s="36">
        <f>'címrend önként'!GY58</f>
        <v>0</v>
      </c>
      <c r="H56" s="36">
        <f>'címrend önként'!GZ58</f>
        <v>0</v>
      </c>
      <c r="I56" s="36">
        <f>'címrend államig'!GX58</f>
        <v>0</v>
      </c>
      <c r="J56" s="36">
        <f>'címrend államig'!GY58</f>
        <v>0</v>
      </c>
      <c r="K56" s="36">
        <f>'címrend államig'!GZ58</f>
        <v>0</v>
      </c>
      <c r="L56" s="36">
        <f t="shared" si="11"/>
        <v>0</v>
      </c>
      <c r="M56" s="36">
        <f t="shared" si="14"/>
        <v>0</v>
      </c>
      <c r="N56" s="36">
        <f t="shared" si="15"/>
        <v>0</v>
      </c>
      <c r="O56" s="36">
        <f>'címrend kötelező'!EV58</f>
        <v>0</v>
      </c>
      <c r="P56" s="36">
        <f>'címrend kötelező'!EW58</f>
        <v>0</v>
      </c>
      <c r="Q56" s="36">
        <f>'címrend kötelező'!EX58</f>
        <v>0</v>
      </c>
      <c r="R56" s="36">
        <f>'címrend önként'!EV58</f>
        <v>0</v>
      </c>
      <c r="S56" s="36">
        <f>'címrend önként'!EW58</f>
        <v>0</v>
      </c>
      <c r="T56" s="36">
        <f>'címrend önként'!EX58</f>
        <v>0</v>
      </c>
      <c r="U56" s="36">
        <f>'címrend államig'!EV58</f>
        <v>0</v>
      </c>
      <c r="V56" s="36">
        <f>'címrend államig'!EW58</f>
        <v>0</v>
      </c>
      <c r="W56" s="36">
        <f>'címrend államig'!EX58</f>
        <v>0</v>
      </c>
      <c r="X56" s="36">
        <f t="shared" si="12"/>
        <v>0</v>
      </c>
      <c r="Y56" s="36">
        <f t="shared" si="16"/>
        <v>0</v>
      </c>
      <c r="Z56" s="36">
        <f t="shared" si="17"/>
        <v>0</v>
      </c>
      <c r="AA56" s="36">
        <f>'címrend kötelező'!DR58</f>
        <v>343272</v>
      </c>
      <c r="AB56" s="36">
        <f>'címrend kötelező'!DS58</f>
        <v>40017</v>
      </c>
      <c r="AC56" s="36">
        <f>'címrend kötelező'!DT58</f>
        <v>383289</v>
      </c>
      <c r="AD56" s="36">
        <f>'címrend önként'!DR58</f>
        <v>11174</v>
      </c>
      <c r="AE56" s="36">
        <f>'címrend önként'!DS58</f>
        <v>1776</v>
      </c>
      <c r="AF56" s="36">
        <f>'címrend önként'!DT58</f>
        <v>12950</v>
      </c>
      <c r="AG56" s="36">
        <f>'címrend államig'!DR58</f>
        <v>0</v>
      </c>
      <c r="AH56" s="36">
        <f>'címrend államig'!DS58</f>
        <v>0</v>
      </c>
      <c r="AI56" s="36">
        <f>'címrend államig'!DT58</f>
        <v>0</v>
      </c>
      <c r="AJ56" s="36">
        <f t="shared" si="13"/>
        <v>354446</v>
      </c>
      <c r="AK56" s="36">
        <f t="shared" si="18"/>
        <v>41793</v>
      </c>
      <c r="AL56" s="36">
        <f t="shared" si="19"/>
        <v>396239</v>
      </c>
      <c r="AM56" s="36">
        <f t="shared" si="24"/>
        <v>343272</v>
      </c>
      <c r="AN56" s="36">
        <f t="shared" si="32"/>
        <v>40017</v>
      </c>
      <c r="AO56" s="36">
        <f t="shared" si="32"/>
        <v>383289</v>
      </c>
      <c r="AP56" s="36">
        <f t="shared" si="26"/>
        <v>11174</v>
      </c>
      <c r="AQ56" s="36">
        <f t="shared" si="33"/>
        <v>1776</v>
      </c>
      <c r="AR56" s="36">
        <f t="shared" si="33"/>
        <v>12950</v>
      </c>
      <c r="AS56" s="36">
        <f t="shared" si="28"/>
        <v>0</v>
      </c>
      <c r="AT56" s="36">
        <f t="shared" si="34"/>
        <v>0</v>
      </c>
      <c r="AU56" s="36">
        <f t="shared" si="34"/>
        <v>0</v>
      </c>
      <c r="AV56" s="297">
        <f t="shared" si="30"/>
        <v>354446</v>
      </c>
      <c r="AW56" s="297">
        <f t="shared" si="35"/>
        <v>41793</v>
      </c>
      <c r="AX56" s="297">
        <f t="shared" si="35"/>
        <v>396239</v>
      </c>
    </row>
    <row r="57" spans="1:50" ht="15" customHeight="1" x14ac:dyDescent="0.2">
      <c r="A57" s="422" t="s">
        <v>367</v>
      </c>
      <c r="B57" s="17" t="s">
        <v>147</v>
      </c>
      <c r="C57" s="478">
        <f>'címrend kötelező'!GX59</f>
        <v>0</v>
      </c>
      <c r="D57" s="478">
        <f>'címrend kötelező'!GY59</f>
        <v>0</v>
      </c>
      <c r="E57" s="478">
        <f>'címrend kötelező'!GZ59</f>
        <v>0</v>
      </c>
      <c r="F57" s="478">
        <f>'címrend önként'!GX59</f>
        <v>0</v>
      </c>
      <c r="G57" s="478">
        <f>'címrend önként'!GY59</f>
        <v>0</v>
      </c>
      <c r="H57" s="478">
        <f>'címrend önként'!GZ59</f>
        <v>0</v>
      </c>
      <c r="I57" s="478">
        <f>'címrend államig'!GX59</f>
        <v>0</v>
      </c>
      <c r="J57" s="478">
        <f>'címrend államig'!GY59</f>
        <v>0</v>
      </c>
      <c r="K57" s="478">
        <f>'címrend államig'!GZ59</f>
        <v>0</v>
      </c>
      <c r="L57" s="478">
        <f t="shared" si="11"/>
        <v>0</v>
      </c>
      <c r="M57" s="478">
        <f t="shared" si="14"/>
        <v>0</v>
      </c>
      <c r="N57" s="478">
        <f t="shared" si="15"/>
        <v>0</v>
      </c>
      <c r="O57" s="478">
        <f>'címrend kötelező'!EV59</f>
        <v>0</v>
      </c>
      <c r="P57" s="478">
        <f>'címrend kötelező'!EW59</f>
        <v>0</v>
      </c>
      <c r="Q57" s="478">
        <f>'címrend kötelező'!EX59</f>
        <v>0</v>
      </c>
      <c r="R57" s="478">
        <f>'címrend önként'!EV59</f>
        <v>0</v>
      </c>
      <c r="S57" s="478">
        <f>'címrend önként'!EW59</f>
        <v>0</v>
      </c>
      <c r="T57" s="478">
        <f>'címrend önként'!EX59</f>
        <v>0</v>
      </c>
      <c r="U57" s="478">
        <f>'címrend államig'!EV59</f>
        <v>0</v>
      </c>
      <c r="V57" s="478">
        <f>'címrend államig'!EW59</f>
        <v>0</v>
      </c>
      <c r="W57" s="478">
        <f>'címrend államig'!EX59</f>
        <v>0</v>
      </c>
      <c r="X57" s="478">
        <f t="shared" si="12"/>
        <v>0</v>
      </c>
      <c r="Y57" s="478">
        <f t="shared" si="16"/>
        <v>0</v>
      </c>
      <c r="Z57" s="478">
        <f t="shared" si="17"/>
        <v>0</v>
      </c>
      <c r="AA57" s="478">
        <f>'címrend kötelező'!DR59</f>
        <v>343272</v>
      </c>
      <c r="AB57" s="478">
        <f>'címrend kötelező'!DS59</f>
        <v>40017</v>
      </c>
      <c r="AC57" s="478">
        <f>'címrend kötelező'!DT59</f>
        <v>383289</v>
      </c>
      <c r="AD57" s="478">
        <f>'címrend önként'!DR59</f>
        <v>11174</v>
      </c>
      <c r="AE57" s="478">
        <f>'címrend önként'!DS59</f>
        <v>1776</v>
      </c>
      <c r="AF57" s="478">
        <f>'címrend önként'!DT59</f>
        <v>12950</v>
      </c>
      <c r="AG57" s="478">
        <f>'címrend államig'!DR59</f>
        <v>0</v>
      </c>
      <c r="AH57" s="478">
        <f>'címrend államig'!DS59</f>
        <v>0</v>
      </c>
      <c r="AI57" s="478">
        <f>'címrend államig'!DT59</f>
        <v>0</v>
      </c>
      <c r="AJ57" s="478">
        <f t="shared" si="13"/>
        <v>354446</v>
      </c>
      <c r="AK57" s="478">
        <f t="shared" si="18"/>
        <v>41793</v>
      </c>
      <c r="AL57" s="478">
        <f t="shared" si="19"/>
        <v>396239</v>
      </c>
      <c r="AM57" s="478">
        <f t="shared" si="24"/>
        <v>343272</v>
      </c>
      <c r="AN57" s="478">
        <f t="shared" si="32"/>
        <v>40017</v>
      </c>
      <c r="AO57" s="478">
        <f t="shared" si="32"/>
        <v>383289</v>
      </c>
      <c r="AP57" s="478">
        <f t="shared" si="26"/>
        <v>11174</v>
      </c>
      <c r="AQ57" s="478">
        <f t="shared" si="33"/>
        <v>1776</v>
      </c>
      <c r="AR57" s="478">
        <f t="shared" si="33"/>
        <v>12950</v>
      </c>
      <c r="AS57" s="478">
        <f t="shared" si="28"/>
        <v>0</v>
      </c>
      <c r="AT57" s="478">
        <f t="shared" si="34"/>
        <v>0</v>
      </c>
      <c r="AU57" s="478">
        <f t="shared" si="34"/>
        <v>0</v>
      </c>
      <c r="AV57" s="296">
        <f t="shared" si="30"/>
        <v>354446</v>
      </c>
      <c r="AW57" s="296">
        <f t="shared" si="35"/>
        <v>41793</v>
      </c>
      <c r="AX57" s="296">
        <f t="shared" si="35"/>
        <v>396239</v>
      </c>
    </row>
    <row r="58" spans="1:50" ht="15" customHeight="1" x14ac:dyDescent="0.2">
      <c r="A58" s="26">
        <v>55</v>
      </c>
      <c r="B58" s="15" t="s">
        <v>148</v>
      </c>
      <c r="C58" s="478">
        <f>'címrend kötelező'!GX60</f>
        <v>0</v>
      </c>
      <c r="D58" s="478">
        <f>'címrend kötelező'!GY60</f>
        <v>0</v>
      </c>
      <c r="E58" s="478">
        <f>'címrend kötelező'!GZ60</f>
        <v>0</v>
      </c>
      <c r="F58" s="478">
        <f>'címrend önként'!GX60</f>
        <v>0</v>
      </c>
      <c r="G58" s="478">
        <f>'címrend önként'!GY60</f>
        <v>0</v>
      </c>
      <c r="H58" s="478">
        <f>'címrend önként'!GZ60</f>
        <v>0</v>
      </c>
      <c r="I58" s="478">
        <f>'címrend államig'!GX60</f>
        <v>0</v>
      </c>
      <c r="J58" s="478">
        <f>'címrend államig'!GY60</f>
        <v>0</v>
      </c>
      <c r="K58" s="478">
        <f>'címrend államig'!GZ60</f>
        <v>0</v>
      </c>
      <c r="L58" s="478">
        <f t="shared" si="11"/>
        <v>0</v>
      </c>
      <c r="M58" s="478">
        <f t="shared" si="14"/>
        <v>0</v>
      </c>
      <c r="N58" s="478">
        <f t="shared" si="15"/>
        <v>0</v>
      </c>
      <c r="O58" s="478">
        <f>'címrend kötelező'!EV60</f>
        <v>0</v>
      </c>
      <c r="P58" s="478">
        <f>'címrend kötelező'!EW60</f>
        <v>0</v>
      </c>
      <c r="Q58" s="478">
        <f>'címrend kötelező'!EX60</f>
        <v>0</v>
      </c>
      <c r="R58" s="478">
        <f>'címrend önként'!EV60</f>
        <v>0</v>
      </c>
      <c r="S58" s="478">
        <f>'címrend önként'!EW60</f>
        <v>0</v>
      </c>
      <c r="T58" s="478">
        <f>'címrend önként'!EX60</f>
        <v>0</v>
      </c>
      <c r="U58" s="478">
        <f>'címrend államig'!EV60</f>
        <v>0</v>
      </c>
      <c r="V58" s="478">
        <f>'címrend államig'!EW60</f>
        <v>0</v>
      </c>
      <c r="W58" s="478">
        <f>'címrend államig'!EX60</f>
        <v>0</v>
      </c>
      <c r="X58" s="478">
        <f t="shared" si="12"/>
        <v>0</v>
      </c>
      <c r="Y58" s="478">
        <f t="shared" si="16"/>
        <v>0</v>
      </c>
      <c r="Z58" s="478">
        <f t="shared" si="17"/>
        <v>0</v>
      </c>
      <c r="AA58" s="478">
        <f>'címrend kötelező'!DR60</f>
        <v>0</v>
      </c>
      <c r="AB58" s="478">
        <f>'címrend kötelező'!DS60</f>
        <v>0</v>
      </c>
      <c r="AC58" s="478">
        <f>'címrend kötelező'!DT60</f>
        <v>0</v>
      </c>
      <c r="AD58" s="478">
        <f>'címrend önként'!DR60</f>
        <v>0</v>
      </c>
      <c r="AE58" s="478">
        <f>'címrend önként'!DS60</f>
        <v>0</v>
      </c>
      <c r="AF58" s="478">
        <f>'címrend önként'!DT60</f>
        <v>0</v>
      </c>
      <c r="AG58" s="478">
        <f>'címrend államig'!DR60</f>
        <v>0</v>
      </c>
      <c r="AH58" s="478">
        <f>'címrend államig'!DS60</f>
        <v>0</v>
      </c>
      <c r="AI58" s="478">
        <f>'címrend államig'!DT60</f>
        <v>0</v>
      </c>
      <c r="AJ58" s="478">
        <f t="shared" si="13"/>
        <v>0</v>
      </c>
      <c r="AK58" s="478">
        <f t="shared" si="18"/>
        <v>0</v>
      </c>
      <c r="AL58" s="478">
        <f t="shared" si="19"/>
        <v>0</v>
      </c>
      <c r="AM58" s="478">
        <f t="shared" si="24"/>
        <v>0</v>
      </c>
      <c r="AN58" s="478">
        <f t="shared" si="32"/>
        <v>0</v>
      </c>
      <c r="AO58" s="478">
        <f t="shared" si="32"/>
        <v>0</v>
      </c>
      <c r="AP58" s="478">
        <f t="shared" si="26"/>
        <v>0</v>
      </c>
      <c r="AQ58" s="478">
        <f t="shared" si="33"/>
        <v>0</v>
      </c>
      <c r="AR58" s="478">
        <f t="shared" si="33"/>
        <v>0</v>
      </c>
      <c r="AS58" s="478">
        <f t="shared" si="28"/>
        <v>0</v>
      </c>
      <c r="AT58" s="478">
        <f t="shared" si="34"/>
        <v>0</v>
      </c>
      <c r="AU58" s="478">
        <f t="shared" si="34"/>
        <v>0</v>
      </c>
      <c r="AV58" s="296">
        <f t="shared" si="30"/>
        <v>0</v>
      </c>
      <c r="AW58" s="296">
        <f t="shared" si="35"/>
        <v>0</v>
      </c>
      <c r="AX58" s="296">
        <f t="shared" si="35"/>
        <v>0</v>
      </c>
    </row>
    <row r="59" spans="1:50" s="12" customFormat="1" ht="15" customHeight="1" x14ac:dyDescent="0.2">
      <c r="A59" s="299">
        <v>56</v>
      </c>
      <c r="B59" s="4" t="s">
        <v>660</v>
      </c>
      <c r="C59" s="36">
        <f>'címrend kötelező'!GX61</f>
        <v>4639153</v>
      </c>
      <c r="D59" s="36">
        <f>'címrend kötelező'!GY61</f>
        <v>46558</v>
      </c>
      <c r="E59" s="36">
        <f>'címrend kötelező'!GZ61</f>
        <v>4685711</v>
      </c>
      <c r="F59" s="36">
        <f>'címrend önként'!GX61</f>
        <v>985564</v>
      </c>
      <c r="G59" s="36">
        <f>'címrend önként'!GY61</f>
        <v>19985</v>
      </c>
      <c r="H59" s="36">
        <f>'címrend önként'!GZ61</f>
        <v>1005549</v>
      </c>
      <c r="I59" s="36">
        <f>'címrend államig'!GX61</f>
        <v>0</v>
      </c>
      <c r="J59" s="36">
        <f>'címrend államig'!GY61</f>
        <v>0</v>
      </c>
      <c r="K59" s="36">
        <f>'címrend államig'!GZ61</f>
        <v>0</v>
      </c>
      <c r="L59" s="36">
        <f t="shared" si="11"/>
        <v>5624717</v>
      </c>
      <c r="M59" s="36">
        <f t="shared" si="14"/>
        <v>66543</v>
      </c>
      <c r="N59" s="36">
        <f t="shared" si="15"/>
        <v>5691260</v>
      </c>
      <c r="O59" s="36">
        <f>'címrend kötelező'!EV61</f>
        <v>2169613</v>
      </c>
      <c r="P59" s="36">
        <f>'címrend kötelező'!EW61</f>
        <v>-11954</v>
      </c>
      <c r="Q59" s="36">
        <f>'címrend kötelező'!EX61</f>
        <v>2157659</v>
      </c>
      <c r="R59" s="36">
        <f>'címrend önként'!EV61</f>
        <v>106235</v>
      </c>
      <c r="S59" s="36">
        <f>'címrend önként'!EW61</f>
        <v>-478</v>
      </c>
      <c r="T59" s="36">
        <f>'címrend önként'!EX61</f>
        <v>105757</v>
      </c>
      <c r="U59" s="36">
        <f>'címrend államig'!EV61</f>
        <v>308676</v>
      </c>
      <c r="V59" s="36">
        <f>'címrend államig'!EW61</f>
        <v>-2099</v>
      </c>
      <c r="W59" s="36">
        <f>'címrend államig'!EX61</f>
        <v>306577</v>
      </c>
      <c r="X59" s="36">
        <f t="shared" si="12"/>
        <v>2584524</v>
      </c>
      <c r="Y59" s="36">
        <f t="shared" si="16"/>
        <v>-14531</v>
      </c>
      <c r="Z59" s="36">
        <f t="shared" si="17"/>
        <v>2569993</v>
      </c>
      <c r="AA59" s="36">
        <f>'címrend kötelező'!DR61</f>
        <v>9132529</v>
      </c>
      <c r="AB59" s="36">
        <f>'címrend kötelező'!DS61</f>
        <v>0</v>
      </c>
      <c r="AC59" s="36">
        <f>'címrend kötelező'!DT61</f>
        <v>9132529</v>
      </c>
      <c r="AD59" s="36">
        <f>'címrend önként'!DR61</f>
        <v>3267777</v>
      </c>
      <c r="AE59" s="36">
        <f>'címrend önként'!DS61</f>
        <v>0</v>
      </c>
      <c r="AF59" s="36">
        <f>'címrend önként'!DT61</f>
        <v>3267777</v>
      </c>
      <c r="AG59" s="36">
        <f>'címrend államig'!DR61</f>
        <v>-58278</v>
      </c>
      <c r="AH59" s="36">
        <f>'címrend államig'!DS61</f>
        <v>0</v>
      </c>
      <c r="AI59" s="36">
        <f>'címrend államig'!DT61</f>
        <v>-58278</v>
      </c>
      <c r="AJ59" s="36">
        <f t="shared" si="13"/>
        <v>12342028</v>
      </c>
      <c r="AK59" s="36">
        <f t="shared" si="18"/>
        <v>0</v>
      </c>
      <c r="AL59" s="36">
        <f t="shared" si="19"/>
        <v>12342028</v>
      </c>
      <c r="AM59" s="36">
        <f t="shared" si="24"/>
        <v>15941295</v>
      </c>
      <c r="AN59" s="36">
        <f t="shared" si="32"/>
        <v>34604</v>
      </c>
      <c r="AO59" s="36">
        <f t="shared" si="32"/>
        <v>15975899</v>
      </c>
      <c r="AP59" s="36">
        <f t="shared" si="26"/>
        <v>4359576</v>
      </c>
      <c r="AQ59" s="36">
        <f t="shared" si="33"/>
        <v>19507</v>
      </c>
      <c r="AR59" s="36">
        <f t="shared" si="33"/>
        <v>4379083</v>
      </c>
      <c r="AS59" s="36">
        <f t="shared" si="28"/>
        <v>250398</v>
      </c>
      <c r="AT59" s="36">
        <f t="shared" si="34"/>
        <v>-2099</v>
      </c>
      <c r="AU59" s="36">
        <f t="shared" si="34"/>
        <v>248299</v>
      </c>
      <c r="AV59" s="297">
        <f t="shared" si="30"/>
        <v>20551269</v>
      </c>
      <c r="AW59" s="297">
        <f t="shared" si="35"/>
        <v>52012</v>
      </c>
      <c r="AX59" s="297">
        <f t="shared" si="35"/>
        <v>20603281</v>
      </c>
    </row>
    <row r="60" spans="1:50" s="12" customFormat="1" ht="15" customHeight="1" x14ac:dyDescent="0.2">
      <c r="A60" s="423">
        <v>57</v>
      </c>
      <c r="B60" s="4" t="s">
        <v>661</v>
      </c>
      <c r="C60" s="36">
        <f>'címrend kötelező'!GX62</f>
        <v>4357169</v>
      </c>
      <c r="D60" s="36">
        <f>'címrend kötelező'!GY62</f>
        <v>6541</v>
      </c>
      <c r="E60" s="36">
        <f>'címrend kötelező'!GZ62</f>
        <v>4363710</v>
      </c>
      <c r="F60" s="36">
        <f>'címrend önként'!GX62</f>
        <v>881724</v>
      </c>
      <c r="G60" s="36">
        <f>'címrend önként'!GY62</f>
        <v>18209</v>
      </c>
      <c r="H60" s="36">
        <f>'címrend önként'!GZ62</f>
        <v>899933</v>
      </c>
      <c r="I60" s="36">
        <f>'címrend államig'!GX62</f>
        <v>0</v>
      </c>
      <c r="J60" s="36">
        <f>'címrend államig'!GY62</f>
        <v>0</v>
      </c>
      <c r="K60" s="36">
        <f>'címrend államig'!GZ62</f>
        <v>0</v>
      </c>
      <c r="L60" s="36">
        <f t="shared" si="11"/>
        <v>5238893</v>
      </c>
      <c r="M60" s="36">
        <f t="shared" si="14"/>
        <v>24750</v>
      </c>
      <c r="N60" s="36">
        <f t="shared" si="15"/>
        <v>5263643</v>
      </c>
      <c r="O60" s="36">
        <f>'címrend kötelező'!EV62</f>
        <v>2046698</v>
      </c>
      <c r="P60" s="36">
        <f>'címrend kötelező'!EW62</f>
        <v>-11954</v>
      </c>
      <c r="Q60" s="36">
        <f>'címrend kötelező'!EX62</f>
        <v>2034744</v>
      </c>
      <c r="R60" s="36">
        <f>'címrend önként'!EV62</f>
        <v>106235</v>
      </c>
      <c r="S60" s="36">
        <f>'címrend önként'!EW62</f>
        <v>-478</v>
      </c>
      <c r="T60" s="36">
        <f>'címrend önként'!EX62</f>
        <v>105757</v>
      </c>
      <c r="U60" s="36">
        <f>'címrend államig'!EV62</f>
        <v>308676</v>
      </c>
      <c r="V60" s="36">
        <f>'címrend államig'!EW62</f>
        <v>-2099</v>
      </c>
      <c r="W60" s="36">
        <f>'címrend államig'!EX62</f>
        <v>306577</v>
      </c>
      <c r="X60" s="36">
        <f t="shared" si="12"/>
        <v>2461609</v>
      </c>
      <c r="Y60" s="36">
        <f t="shared" si="16"/>
        <v>-14531</v>
      </c>
      <c r="Z60" s="36">
        <f t="shared" si="17"/>
        <v>2447078</v>
      </c>
      <c r="AA60" s="36">
        <f>'címrend kötelező'!DR62</f>
        <v>9484837</v>
      </c>
      <c r="AB60" s="36">
        <f>'címrend kötelező'!DS62</f>
        <v>0</v>
      </c>
      <c r="AC60" s="36">
        <f>'címrend kötelező'!DT62</f>
        <v>9484837</v>
      </c>
      <c r="AD60" s="36">
        <f>'címrend önként'!DR62</f>
        <v>-5150394</v>
      </c>
      <c r="AE60" s="36">
        <f>'címrend önként'!DS62</f>
        <v>0</v>
      </c>
      <c r="AF60" s="36">
        <f>'címrend önként'!DT62</f>
        <v>-5150394</v>
      </c>
      <c r="AG60" s="36">
        <f>'címrend államig'!DR62</f>
        <v>-58278</v>
      </c>
      <c r="AH60" s="36">
        <f>'címrend államig'!DS62</f>
        <v>0</v>
      </c>
      <c r="AI60" s="36">
        <f>'címrend államig'!DT62</f>
        <v>-58278</v>
      </c>
      <c r="AJ60" s="36">
        <f t="shared" si="13"/>
        <v>4276165</v>
      </c>
      <c r="AK60" s="36">
        <f t="shared" si="18"/>
        <v>0</v>
      </c>
      <c r="AL60" s="36">
        <f t="shared" si="19"/>
        <v>4276165</v>
      </c>
      <c r="AM60" s="36">
        <f t="shared" si="24"/>
        <v>15888704</v>
      </c>
      <c r="AN60" s="36">
        <f t="shared" si="32"/>
        <v>-5413</v>
      </c>
      <c r="AO60" s="36">
        <f t="shared" si="32"/>
        <v>15883291</v>
      </c>
      <c r="AP60" s="36">
        <f t="shared" si="26"/>
        <v>-4162435</v>
      </c>
      <c r="AQ60" s="36">
        <f t="shared" si="33"/>
        <v>17731</v>
      </c>
      <c r="AR60" s="36">
        <f t="shared" si="33"/>
        <v>-4144704</v>
      </c>
      <c r="AS60" s="36">
        <f t="shared" si="28"/>
        <v>250398</v>
      </c>
      <c r="AT60" s="36">
        <f t="shared" si="34"/>
        <v>-2099</v>
      </c>
      <c r="AU60" s="36">
        <f t="shared" si="34"/>
        <v>248299</v>
      </c>
      <c r="AV60" s="297">
        <f t="shared" si="30"/>
        <v>11976667</v>
      </c>
      <c r="AW60" s="297">
        <f t="shared" si="35"/>
        <v>10219</v>
      </c>
      <c r="AX60" s="297">
        <f t="shared" si="35"/>
        <v>11986886</v>
      </c>
    </row>
    <row r="61" spans="1:50" ht="15" customHeight="1" x14ac:dyDescent="0.2">
      <c r="A61" s="422" t="s">
        <v>368</v>
      </c>
      <c r="B61" s="17" t="s">
        <v>149</v>
      </c>
      <c r="C61" s="478">
        <f>'címrend kötelező'!GX63</f>
        <v>4017026</v>
      </c>
      <c r="D61" s="478">
        <f>'címrend kötelező'!GY63</f>
        <v>6541</v>
      </c>
      <c r="E61" s="478">
        <f>'címrend kötelező'!GZ63</f>
        <v>4023567</v>
      </c>
      <c r="F61" s="478">
        <f>'címrend önként'!GX63</f>
        <v>446979</v>
      </c>
      <c r="G61" s="478">
        <f>'címrend önként'!GY63</f>
        <v>18209</v>
      </c>
      <c r="H61" s="478">
        <f>'címrend önként'!GZ63</f>
        <v>465188</v>
      </c>
      <c r="I61" s="478">
        <f>'címrend államig'!GX63</f>
        <v>0</v>
      </c>
      <c r="J61" s="478">
        <f>'címrend államig'!GY63</f>
        <v>0</v>
      </c>
      <c r="K61" s="478">
        <f>'címrend államig'!GZ63</f>
        <v>0</v>
      </c>
      <c r="L61" s="478">
        <f t="shared" si="11"/>
        <v>4464005</v>
      </c>
      <c r="M61" s="478">
        <f t="shared" si="14"/>
        <v>24750</v>
      </c>
      <c r="N61" s="478">
        <f t="shared" si="15"/>
        <v>4488755</v>
      </c>
      <c r="O61" s="478">
        <f>'címrend kötelező'!EV63</f>
        <v>2021337</v>
      </c>
      <c r="P61" s="478">
        <f>'címrend kötelező'!EW63</f>
        <v>-11954</v>
      </c>
      <c r="Q61" s="478">
        <f>'címrend kötelező'!EX63</f>
        <v>2009383</v>
      </c>
      <c r="R61" s="478">
        <f>'címrend önként'!EV63</f>
        <v>106235</v>
      </c>
      <c r="S61" s="478">
        <f>'címrend önként'!EW63</f>
        <v>-478</v>
      </c>
      <c r="T61" s="478">
        <f>'címrend önként'!EX63</f>
        <v>105757</v>
      </c>
      <c r="U61" s="478">
        <f>'címrend államig'!EV63</f>
        <v>307590</v>
      </c>
      <c r="V61" s="478">
        <f>'címrend államig'!EW63</f>
        <v>-2099</v>
      </c>
      <c r="W61" s="478">
        <f>'címrend államig'!EX63</f>
        <v>305491</v>
      </c>
      <c r="X61" s="478">
        <f t="shared" si="12"/>
        <v>2435162</v>
      </c>
      <c r="Y61" s="478">
        <f t="shared" si="16"/>
        <v>-14531</v>
      </c>
      <c r="Z61" s="478">
        <f t="shared" si="17"/>
        <v>2420631</v>
      </c>
      <c r="AA61" s="478">
        <f>'címrend kötelező'!DR63</f>
        <v>0</v>
      </c>
      <c r="AB61" s="478">
        <f>'címrend kötelező'!DS63</f>
        <v>0</v>
      </c>
      <c r="AC61" s="478">
        <f>'címrend kötelező'!DT63</f>
        <v>0</v>
      </c>
      <c r="AD61" s="478">
        <f>'címrend önként'!DR63</f>
        <v>0</v>
      </c>
      <c r="AE61" s="478">
        <f>'címrend önként'!DS63</f>
        <v>0</v>
      </c>
      <c r="AF61" s="478">
        <f>'címrend önként'!DT63</f>
        <v>0</v>
      </c>
      <c r="AG61" s="478">
        <f>'címrend államig'!DR63</f>
        <v>0</v>
      </c>
      <c r="AH61" s="478">
        <f>'címrend államig'!DS63</f>
        <v>0</v>
      </c>
      <c r="AI61" s="478">
        <f>'címrend államig'!DT63</f>
        <v>0</v>
      </c>
      <c r="AJ61" s="478">
        <f t="shared" si="13"/>
        <v>0</v>
      </c>
      <c r="AK61" s="478">
        <f t="shared" si="18"/>
        <v>0</v>
      </c>
      <c r="AL61" s="478">
        <f t="shared" si="19"/>
        <v>0</v>
      </c>
      <c r="AM61" s="478">
        <f t="shared" si="24"/>
        <v>6038363</v>
      </c>
      <c r="AN61" s="478">
        <f t="shared" si="32"/>
        <v>-5413</v>
      </c>
      <c r="AO61" s="478">
        <f t="shared" si="32"/>
        <v>6032950</v>
      </c>
      <c r="AP61" s="478">
        <f t="shared" si="26"/>
        <v>553214</v>
      </c>
      <c r="AQ61" s="478">
        <f t="shared" si="33"/>
        <v>17731</v>
      </c>
      <c r="AR61" s="478">
        <f t="shared" si="33"/>
        <v>570945</v>
      </c>
      <c r="AS61" s="478">
        <f t="shared" si="28"/>
        <v>307590</v>
      </c>
      <c r="AT61" s="478">
        <f t="shared" si="34"/>
        <v>-2099</v>
      </c>
      <c r="AU61" s="478">
        <f t="shared" si="34"/>
        <v>305491</v>
      </c>
      <c r="AV61" s="296">
        <f t="shared" si="30"/>
        <v>6899167</v>
      </c>
      <c r="AW61" s="296">
        <f t="shared" si="35"/>
        <v>10219</v>
      </c>
      <c r="AX61" s="296">
        <f t="shared" si="35"/>
        <v>6909386</v>
      </c>
    </row>
    <row r="62" spans="1:50" ht="15" customHeight="1" x14ac:dyDescent="0.2">
      <c r="A62" s="26">
        <v>59</v>
      </c>
      <c r="B62" s="15" t="s">
        <v>150</v>
      </c>
      <c r="C62" s="478">
        <f>'címrend kötelező'!GX64</f>
        <v>0</v>
      </c>
      <c r="D62" s="478">
        <f>'címrend kötelező'!GY64</f>
        <v>0</v>
      </c>
      <c r="E62" s="478">
        <f>'címrend kötelező'!GZ64</f>
        <v>0</v>
      </c>
      <c r="F62" s="478">
        <f>'címrend önként'!GX64</f>
        <v>0</v>
      </c>
      <c r="G62" s="478">
        <f>'címrend önként'!GY64</f>
        <v>0</v>
      </c>
      <c r="H62" s="478">
        <f>'címrend önként'!GZ64</f>
        <v>0</v>
      </c>
      <c r="I62" s="478">
        <f>'címrend államig'!GX64</f>
        <v>0</v>
      </c>
      <c r="J62" s="478">
        <f>'címrend államig'!GY64</f>
        <v>0</v>
      </c>
      <c r="K62" s="478">
        <f>'címrend államig'!GZ64</f>
        <v>0</v>
      </c>
      <c r="L62" s="478">
        <f t="shared" si="11"/>
        <v>0</v>
      </c>
      <c r="M62" s="478">
        <f t="shared" si="14"/>
        <v>0</v>
      </c>
      <c r="N62" s="478">
        <f t="shared" si="15"/>
        <v>0</v>
      </c>
      <c r="O62" s="478">
        <f>'címrend kötelező'!EV64</f>
        <v>0</v>
      </c>
      <c r="P62" s="478">
        <f>'címrend kötelező'!EW64</f>
        <v>0</v>
      </c>
      <c r="Q62" s="478">
        <f>'címrend kötelező'!EX64</f>
        <v>0</v>
      </c>
      <c r="R62" s="478">
        <f>'címrend önként'!EV64</f>
        <v>0</v>
      </c>
      <c r="S62" s="478">
        <f>'címrend önként'!EW64</f>
        <v>0</v>
      </c>
      <c r="T62" s="478">
        <f>'címrend önként'!EX64</f>
        <v>0</v>
      </c>
      <c r="U62" s="478">
        <f>'címrend államig'!EV64</f>
        <v>0</v>
      </c>
      <c r="V62" s="478">
        <f>'címrend államig'!EW64</f>
        <v>0</v>
      </c>
      <c r="W62" s="478">
        <f>'címrend államig'!EX64</f>
        <v>0</v>
      </c>
      <c r="X62" s="478">
        <f t="shared" si="12"/>
        <v>0</v>
      </c>
      <c r="Y62" s="478">
        <f t="shared" si="16"/>
        <v>0</v>
      </c>
      <c r="Z62" s="478">
        <f t="shared" si="17"/>
        <v>0</v>
      </c>
      <c r="AA62" s="478">
        <f>'címrend kötelező'!DR64</f>
        <v>0</v>
      </c>
      <c r="AB62" s="478">
        <f>'címrend kötelező'!DS64</f>
        <v>0</v>
      </c>
      <c r="AC62" s="478">
        <f>'címrend kötelező'!DT64</f>
        <v>0</v>
      </c>
      <c r="AD62" s="478">
        <f>'címrend önként'!DR64</f>
        <v>0</v>
      </c>
      <c r="AE62" s="478">
        <f>'címrend önként'!DS64</f>
        <v>0</v>
      </c>
      <c r="AF62" s="478">
        <f>'címrend önként'!DT64</f>
        <v>0</v>
      </c>
      <c r="AG62" s="478">
        <f>'címrend államig'!DR64</f>
        <v>0</v>
      </c>
      <c r="AH62" s="478">
        <f>'címrend államig'!DS64</f>
        <v>0</v>
      </c>
      <c r="AI62" s="478">
        <f>'címrend államig'!DT64</f>
        <v>0</v>
      </c>
      <c r="AJ62" s="478">
        <f t="shared" si="13"/>
        <v>0</v>
      </c>
      <c r="AK62" s="478">
        <f t="shared" si="18"/>
        <v>0</v>
      </c>
      <c r="AL62" s="478">
        <f t="shared" si="19"/>
        <v>0</v>
      </c>
      <c r="AM62" s="478">
        <f t="shared" si="24"/>
        <v>0</v>
      </c>
      <c r="AN62" s="478">
        <f t="shared" si="32"/>
        <v>0</v>
      </c>
      <c r="AO62" s="478">
        <f t="shared" si="32"/>
        <v>0</v>
      </c>
      <c r="AP62" s="478">
        <f t="shared" si="26"/>
        <v>0</v>
      </c>
      <c r="AQ62" s="478">
        <f t="shared" si="33"/>
        <v>0</v>
      </c>
      <c r="AR62" s="478">
        <f t="shared" si="33"/>
        <v>0</v>
      </c>
      <c r="AS62" s="478">
        <f t="shared" si="28"/>
        <v>0</v>
      </c>
      <c r="AT62" s="478">
        <f t="shared" si="34"/>
        <v>0</v>
      </c>
      <c r="AU62" s="478">
        <f t="shared" si="34"/>
        <v>0</v>
      </c>
      <c r="AV62" s="296">
        <f t="shared" si="30"/>
        <v>0</v>
      </c>
      <c r="AW62" s="296">
        <f t="shared" si="35"/>
        <v>0</v>
      </c>
      <c r="AX62" s="296">
        <f t="shared" si="35"/>
        <v>0</v>
      </c>
    </row>
    <row r="63" spans="1:50" ht="15" customHeight="1" x14ac:dyDescent="0.2">
      <c r="A63" s="422" t="s">
        <v>369</v>
      </c>
      <c r="B63" s="15" t="s">
        <v>151</v>
      </c>
      <c r="C63" s="478">
        <f>'címrend kötelező'!GX65</f>
        <v>0</v>
      </c>
      <c r="D63" s="478">
        <f>'címrend kötelező'!GY65</f>
        <v>0</v>
      </c>
      <c r="E63" s="478">
        <f>'címrend kötelező'!GZ65</f>
        <v>0</v>
      </c>
      <c r="F63" s="478">
        <f>'címrend önként'!GX65</f>
        <v>0</v>
      </c>
      <c r="G63" s="478">
        <f>'címrend önként'!GY65</f>
        <v>0</v>
      </c>
      <c r="H63" s="478">
        <f>'címrend önként'!GZ65</f>
        <v>0</v>
      </c>
      <c r="I63" s="478">
        <f>'címrend államig'!GX65</f>
        <v>0</v>
      </c>
      <c r="J63" s="478">
        <f>'címrend államig'!GY65</f>
        <v>0</v>
      </c>
      <c r="K63" s="478">
        <f>'címrend államig'!GZ65</f>
        <v>0</v>
      </c>
      <c r="L63" s="478">
        <f t="shared" si="11"/>
        <v>0</v>
      </c>
      <c r="M63" s="478">
        <f t="shared" si="14"/>
        <v>0</v>
      </c>
      <c r="N63" s="478">
        <f t="shared" si="15"/>
        <v>0</v>
      </c>
      <c r="O63" s="478">
        <f>'címrend kötelező'!EV65</f>
        <v>0</v>
      </c>
      <c r="P63" s="478">
        <f>'címrend kötelező'!EW65</f>
        <v>0</v>
      </c>
      <c r="Q63" s="478">
        <f>'címrend kötelező'!EX65</f>
        <v>0</v>
      </c>
      <c r="R63" s="478">
        <f>'címrend önként'!EV65</f>
        <v>0</v>
      </c>
      <c r="S63" s="478">
        <f>'címrend önként'!EW65</f>
        <v>0</v>
      </c>
      <c r="T63" s="478">
        <f>'címrend önként'!EX65</f>
        <v>0</v>
      </c>
      <c r="U63" s="478">
        <f>'címrend államig'!EV65</f>
        <v>0</v>
      </c>
      <c r="V63" s="478">
        <f>'címrend államig'!EW65</f>
        <v>0</v>
      </c>
      <c r="W63" s="478">
        <f>'címrend államig'!EX65</f>
        <v>0</v>
      </c>
      <c r="X63" s="478">
        <f t="shared" si="12"/>
        <v>0</v>
      </c>
      <c r="Y63" s="478">
        <f t="shared" si="16"/>
        <v>0</v>
      </c>
      <c r="Z63" s="478">
        <f t="shared" si="17"/>
        <v>0</v>
      </c>
      <c r="AA63" s="478">
        <f>'címrend kötelező'!DR65</f>
        <v>746333</v>
      </c>
      <c r="AB63" s="478">
        <f>'címrend kötelező'!DS65</f>
        <v>0</v>
      </c>
      <c r="AC63" s="478">
        <f>'címrend kötelező'!DT65</f>
        <v>746333</v>
      </c>
      <c r="AD63" s="478">
        <f>'címrend önként'!DR65</f>
        <v>3216708</v>
      </c>
      <c r="AE63" s="478">
        <f>'címrend önként'!DS65</f>
        <v>0</v>
      </c>
      <c r="AF63" s="478">
        <f>'címrend önként'!DT65</f>
        <v>3216708</v>
      </c>
      <c r="AG63" s="478">
        <f>'címrend államig'!DR65</f>
        <v>0</v>
      </c>
      <c r="AH63" s="478">
        <f>'címrend államig'!DS65</f>
        <v>0</v>
      </c>
      <c r="AI63" s="478">
        <f>'címrend államig'!DT65</f>
        <v>0</v>
      </c>
      <c r="AJ63" s="478">
        <f t="shared" si="13"/>
        <v>3963041</v>
      </c>
      <c r="AK63" s="478">
        <f t="shared" si="18"/>
        <v>0</v>
      </c>
      <c r="AL63" s="478">
        <f t="shared" si="19"/>
        <v>3963041</v>
      </c>
      <c r="AM63" s="478">
        <f t="shared" si="24"/>
        <v>746333</v>
      </c>
      <c r="AN63" s="478">
        <f t="shared" si="32"/>
        <v>0</v>
      </c>
      <c r="AO63" s="478">
        <f t="shared" si="32"/>
        <v>746333</v>
      </c>
      <c r="AP63" s="478">
        <f t="shared" si="26"/>
        <v>3216708</v>
      </c>
      <c r="AQ63" s="478">
        <f t="shared" si="33"/>
        <v>0</v>
      </c>
      <c r="AR63" s="478">
        <f t="shared" si="33"/>
        <v>3216708</v>
      </c>
      <c r="AS63" s="478">
        <f t="shared" si="28"/>
        <v>0</v>
      </c>
      <c r="AT63" s="478">
        <f t="shared" si="34"/>
        <v>0</v>
      </c>
      <c r="AU63" s="478">
        <f t="shared" si="34"/>
        <v>0</v>
      </c>
      <c r="AV63" s="296">
        <f t="shared" si="30"/>
        <v>3963041</v>
      </c>
      <c r="AW63" s="296">
        <f t="shared" si="35"/>
        <v>0</v>
      </c>
      <c r="AX63" s="296">
        <f t="shared" si="35"/>
        <v>3963041</v>
      </c>
    </row>
    <row r="64" spans="1:50" ht="15" customHeight="1" x14ac:dyDescent="0.2">
      <c r="A64" s="26">
        <v>61</v>
      </c>
      <c r="B64" s="15" t="s">
        <v>152</v>
      </c>
      <c r="C64" s="478">
        <f>'címrend kötelező'!GX66</f>
        <v>340143</v>
      </c>
      <c r="D64" s="478">
        <f>'címrend kötelező'!GY66</f>
        <v>0</v>
      </c>
      <c r="E64" s="478">
        <f>'címrend kötelező'!GZ66</f>
        <v>340143</v>
      </c>
      <c r="F64" s="478">
        <f>'címrend önként'!GX66</f>
        <v>434745</v>
      </c>
      <c r="G64" s="478">
        <f>'címrend önként'!GY66</f>
        <v>0</v>
      </c>
      <c r="H64" s="478">
        <f>'címrend önként'!GZ66</f>
        <v>434745</v>
      </c>
      <c r="I64" s="478">
        <f>'címrend államig'!GX66</f>
        <v>0</v>
      </c>
      <c r="J64" s="478">
        <f>'címrend államig'!GY66</f>
        <v>0</v>
      </c>
      <c r="K64" s="478">
        <f>'címrend államig'!GZ66</f>
        <v>0</v>
      </c>
      <c r="L64" s="478">
        <f t="shared" si="11"/>
        <v>774888</v>
      </c>
      <c r="M64" s="478">
        <f t="shared" si="14"/>
        <v>0</v>
      </c>
      <c r="N64" s="478">
        <f t="shared" si="15"/>
        <v>774888</v>
      </c>
      <c r="O64" s="478">
        <f>'címrend kötelező'!EV66</f>
        <v>25361</v>
      </c>
      <c r="P64" s="478">
        <f>'címrend kötelező'!EW66</f>
        <v>0</v>
      </c>
      <c r="Q64" s="478">
        <f>'címrend kötelező'!EX66</f>
        <v>25361</v>
      </c>
      <c r="R64" s="478">
        <f>'címrend önként'!EV66</f>
        <v>0</v>
      </c>
      <c r="S64" s="478">
        <f>'címrend önként'!EW66</f>
        <v>0</v>
      </c>
      <c r="T64" s="478">
        <f>'címrend önként'!EX66</f>
        <v>0</v>
      </c>
      <c r="U64" s="478">
        <f>'címrend államig'!EV66</f>
        <v>1086</v>
      </c>
      <c r="V64" s="478">
        <f>'címrend államig'!EW66</f>
        <v>0</v>
      </c>
      <c r="W64" s="478">
        <f>'címrend államig'!EX66</f>
        <v>1086</v>
      </c>
      <c r="X64" s="478">
        <f t="shared" si="12"/>
        <v>26447</v>
      </c>
      <c r="Y64" s="478">
        <f t="shared" si="16"/>
        <v>0</v>
      </c>
      <c r="Z64" s="478">
        <f t="shared" si="17"/>
        <v>26447</v>
      </c>
      <c r="AA64" s="478">
        <f>'címrend kötelező'!DR66</f>
        <v>8738504</v>
      </c>
      <c r="AB64" s="478">
        <f>'címrend kötelező'!DS66</f>
        <v>0</v>
      </c>
      <c r="AC64" s="478">
        <f>'címrend kötelező'!DT66</f>
        <v>8738504</v>
      </c>
      <c r="AD64" s="478">
        <f>'címrend önként'!DR66</f>
        <v>-8367102</v>
      </c>
      <c r="AE64" s="478">
        <f>'címrend önként'!DS66</f>
        <v>0</v>
      </c>
      <c r="AF64" s="478">
        <f>'címrend önként'!DT66</f>
        <v>-8367102</v>
      </c>
      <c r="AG64" s="478">
        <f>'címrend államig'!DR66</f>
        <v>-58278</v>
      </c>
      <c r="AH64" s="478">
        <f>'címrend államig'!DS66</f>
        <v>0</v>
      </c>
      <c r="AI64" s="478">
        <f>'címrend államig'!DT66</f>
        <v>-58278</v>
      </c>
      <c r="AJ64" s="478">
        <f t="shared" si="13"/>
        <v>313124</v>
      </c>
      <c r="AK64" s="478">
        <f t="shared" si="18"/>
        <v>0</v>
      </c>
      <c r="AL64" s="478">
        <f t="shared" si="19"/>
        <v>313124</v>
      </c>
      <c r="AM64" s="478">
        <f t="shared" si="24"/>
        <v>9104008</v>
      </c>
      <c r="AN64" s="478">
        <f t="shared" si="32"/>
        <v>0</v>
      </c>
      <c r="AO64" s="478">
        <f t="shared" si="32"/>
        <v>9104008</v>
      </c>
      <c r="AP64" s="478">
        <f t="shared" si="26"/>
        <v>-7932357</v>
      </c>
      <c r="AQ64" s="478">
        <f t="shared" si="33"/>
        <v>0</v>
      </c>
      <c r="AR64" s="478">
        <f t="shared" si="33"/>
        <v>-7932357</v>
      </c>
      <c r="AS64" s="478">
        <f t="shared" si="28"/>
        <v>-57192</v>
      </c>
      <c r="AT64" s="478">
        <f t="shared" si="34"/>
        <v>0</v>
      </c>
      <c r="AU64" s="478">
        <f t="shared" si="34"/>
        <v>-57192</v>
      </c>
      <c r="AV64" s="296">
        <f t="shared" si="30"/>
        <v>1114459</v>
      </c>
      <c r="AW64" s="296">
        <f t="shared" si="35"/>
        <v>0</v>
      </c>
      <c r="AX64" s="296">
        <f t="shared" si="35"/>
        <v>1114459</v>
      </c>
    </row>
    <row r="65" spans="1:50" s="12" customFormat="1" ht="15" customHeight="1" x14ac:dyDescent="0.2">
      <c r="A65" s="423">
        <v>62</v>
      </c>
      <c r="B65" s="4" t="s">
        <v>662</v>
      </c>
      <c r="C65" s="36">
        <f>'címrend kötelező'!GX67</f>
        <v>281984</v>
      </c>
      <c r="D65" s="36">
        <f>'címrend kötelező'!GY67</f>
        <v>40017</v>
      </c>
      <c r="E65" s="36">
        <f>'címrend kötelező'!GZ67</f>
        <v>322001</v>
      </c>
      <c r="F65" s="36">
        <f>'címrend önként'!GX67</f>
        <v>103840</v>
      </c>
      <c r="G65" s="36">
        <f>'címrend önként'!GY67</f>
        <v>1776</v>
      </c>
      <c r="H65" s="36">
        <f>'címrend önként'!GZ67</f>
        <v>105616</v>
      </c>
      <c r="I65" s="36">
        <f>'címrend államig'!GX67</f>
        <v>0</v>
      </c>
      <c r="J65" s="36">
        <f>'címrend államig'!GY67</f>
        <v>0</v>
      </c>
      <c r="K65" s="36">
        <f>'címrend államig'!GZ67</f>
        <v>0</v>
      </c>
      <c r="L65" s="36">
        <f t="shared" si="11"/>
        <v>385824</v>
      </c>
      <c r="M65" s="36">
        <f t="shared" si="14"/>
        <v>41793</v>
      </c>
      <c r="N65" s="36">
        <f t="shared" si="15"/>
        <v>427617</v>
      </c>
      <c r="O65" s="36">
        <f>'címrend kötelező'!EV67</f>
        <v>122915</v>
      </c>
      <c r="P65" s="36">
        <f>'címrend kötelező'!EW67</f>
        <v>0</v>
      </c>
      <c r="Q65" s="36">
        <f>'címrend kötelező'!EX67</f>
        <v>122915</v>
      </c>
      <c r="R65" s="36">
        <f>'címrend önként'!EV67</f>
        <v>0</v>
      </c>
      <c r="S65" s="36">
        <f>'címrend önként'!EW67</f>
        <v>0</v>
      </c>
      <c r="T65" s="36">
        <f>'címrend önként'!EX67</f>
        <v>0</v>
      </c>
      <c r="U65" s="36">
        <f>'címrend államig'!EV67</f>
        <v>0</v>
      </c>
      <c r="V65" s="36">
        <f>'címrend államig'!EW67</f>
        <v>0</v>
      </c>
      <c r="W65" s="36">
        <f>'címrend államig'!EX67</f>
        <v>0</v>
      </c>
      <c r="X65" s="36">
        <f t="shared" si="12"/>
        <v>122915</v>
      </c>
      <c r="Y65" s="36">
        <f t="shared" si="16"/>
        <v>0</v>
      </c>
      <c r="Z65" s="36">
        <f t="shared" si="17"/>
        <v>122915</v>
      </c>
      <c r="AA65" s="36">
        <f>'címrend kötelező'!DR67</f>
        <v>-352308</v>
      </c>
      <c r="AB65" s="36">
        <f>'címrend kötelező'!DS67</f>
        <v>0</v>
      </c>
      <c r="AC65" s="36">
        <f>'címrend kötelező'!DT67</f>
        <v>-352308</v>
      </c>
      <c r="AD65" s="36">
        <f>'címrend önként'!DR67</f>
        <v>8418171</v>
      </c>
      <c r="AE65" s="36">
        <f>'címrend önként'!DS67</f>
        <v>0</v>
      </c>
      <c r="AF65" s="36">
        <f>'címrend önként'!DT67</f>
        <v>8418171</v>
      </c>
      <c r="AG65" s="36">
        <f>'címrend államig'!DR67</f>
        <v>0</v>
      </c>
      <c r="AH65" s="36">
        <f>'címrend államig'!DS67</f>
        <v>0</v>
      </c>
      <c r="AI65" s="36">
        <f>'címrend államig'!DT67</f>
        <v>0</v>
      </c>
      <c r="AJ65" s="36">
        <f t="shared" si="13"/>
        <v>8065863</v>
      </c>
      <c r="AK65" s="36">
        <f t="shared" si="18"/>
        <v>0</v>
      </c>
      <c r="AL65" s="36">
        <f t="shared" si="19"/>
        <v>8065863</v>
      </c>
      <c r="AM65" s="36">
        <f t="shared" si="24"/>
        <v>52591</v>
      </c>
      <c r="AN65" s="36">
        <f t="shared" si="32"/>
        <v>40017</v>
      </c>
      <c r="AO65" s="36">
        <f t="shared" si="32"/>
        <v>92608</v>
      </c>
      <c r="AP65" s="36">
        <f t="shared" si="26"/>
        <v>8522011</v>
      </c>
      <c r="AQ65" s="36">
        <f t="shared" si="33"/>
        <v>1776</v>
      </c>
      <c r="AR65" s="36">
        <f t="shared" si="33"/>
        <v>8523787</v>
      </c>
      <c r="AS65" s="36">
        <f t="shared" si="28"/>
        <v>0</v>
      </c>
      <c r="AT65" s="36">
        <f t="shared" si="34"/>
        <v>0</v>
      </c>
      <c r="AU65" s="36">
        <f t="shared" si="34"/>
        <v>0</v>
      </c>
      <c r="AV65" s="297">
        <f t="shared" si="30"/>
        <v>8574602</v>
      </c>
      <c r="AW65" s="297">
        <f t="shared" si="35"/>
        <v>41793</v>
      </c>
      <c r="AX65" s="297">
        <f t="shared" si="35"/>
        <v>8616395</v>
      </c>
    </row>
    <row r="66" spans="1:50" ht="15" customHeight="1" x14ac:dyDescent="0.2">
      <c r="A66" s="422" t="s">
        <v>370</v>
      </c>
      <c r="B66" s="17" t="s">
        <v>149</v>
      </c>
      <c r="C66" s="478">
        <f>'címrend kötelező'!GX68</f>
        <v>221322</v>
      </c>
      <c r="D66" s="478">
        <f>'címrend kötelező'!GY68</f>
        <v>40017</v>
      </c>
      <c r="E66" s="478">
        <f>'címrend kötelező'!GZ68</f>
        <v>261339</v>
      </c>
      <c r="F66" s="478">
        <f>'címrend önként'!GX68</f>
        <v>11174</v>
      </c>
      <c r="G66" s="478">
        <f>'címrend önként'!GY68</f>
        <v>1776</v>
      </c>
      <c r="H66" s="478">
        <f>'címrend önként'!GZ68</f>
        <v>12950</v>
      </c>
      <c r="I66" s="478">
        <f>'címrend államig'!GX68</f>
        <v>0</v>
      </c>
      <c r="J66" s="478">
        <f>'címrend államig'!GY68</f>
        <v>0</v>
      </c>
      <c r="K66" s="478">
        <f>'címrend államig'!GZ68</f>
        <v>0</v>
      </c>
      <c r="L66" s="478">
        <f t="shared" si="11"/>
        <v>232496</v>
      </c>
      <c r="M66" s="478">
        <f t="shared" si="14"/>
        <v>41793</v>
      </c>
      <c r="N66" s="478">
        <f t="shared" si="15"/>
        <v>274289</v>
      </c>
      <c r="O66" s="478">
        <f>'címrend kötelező'!EV68</f>
        <v>121950</v>
      </c>
      <c r="P66" s="478">
        <f>'címrend kötelező'!EW68</f>
        <v>0</v>
      </c>
      <c r="Q66" s="478">
        <f>'címrend kötelező'!EX68</f>
        <v>121950</v>
      </c>
      <c r="R66" s="478">
        <f>'címrend önként'!EV68</f>
        <v>0</v>
      </c>
      <c r="S66" s="478">
        <f>'címrend önként'!EW68</f>
        <v>0</v>
      </c>
      <c r="T66" s="478">
        <f>'címrend önként'!EX68</f>
        <v>0</v>
      </c>
      <c r="U66" s="478">
        <f>'címrend államig'!EV68</f>
        <v>0</v>
      </c>
      <c r="V66" s="478">
        <f>'címrend államig'!EW68</f>
        <v>0</v>
      </c>
      <c r="W66" s="478">
        <f>'címrend államig'!EX68</f>
        <v>0</v>
      </c>
      <c r="X66" s="478">
        <f t="shared" si="12"/>
        <v>121950</v>
      </c>
      <c r="Y66" s="478">
        <f t="shared" si="16"/>
        <v>0</v>
      </c>
      <c r="Z66" s="478">
        <f t="shared" si="17"/>
        <v>121950</v>
      </c>
      <c r="AA66" s="478">
        <f>'címrend kötelező'!DR68</f>
        <v>0</v>
      </c>
      <c r="AB66" s="478">
        <f>'címrend kötelező'!DS68</f>
        <v>0</v>
      </c>
      <c r="AC66" s="478">
        <f>'címrend kötelező'!DT68</f>
        <v>0</v>
      </c>
      <c r="AD66" s="478">
        <f>'címrend önként'!DR68</f>
        <v>0</v>
      </c>
      <c r="AE66" s="478">
        <f>'címrend önként'!DS68</f>
        <v>0</v>
      </c>
      <c r="AF66" s="478">
        <f>'címrend önként'!DT68</f>
        <v>0</v>
      </c>
      <c r="AG66" s="478">
        <f>'címrend államig'!DR68</f>
        <v>0</v>
      </c>
      <c r="AH66" s="478">
        <f>'címrend államig'!DS68</f>
        <v>0</v>
      </c>
      <c r="AI66" s="478">
        <f>'címrend államig'!DT68</f>
        <v>0</v>
      </c>
      <c r="AJ66" s="478">
        <f t="shared" si="13"/>
        <v>0</v>
      </c>
      <c r="AK66" s="478">
        <f t="shared" si="18"/>
        <v>0</v>
      </c>
      <c r="AL66" s="478">
        <f t="shared" si="19"/>
        <v>0</v>
      </c>
      <c r="AM66" s="478">
        <f t="shared" si="24"/>
        <v>343272</v>
      </c>
      <c r="AN66" s="478">
        <f t="shared" si="32"/>
        <v>40017</v>
      </c>
      <c r="AO66" s="478">
        <f t="shared" si="32"/>
        <v>383289</v>
      </c>
      <c r="AP66" s="478">
        <f t="shared" si="26"/>
        <v>11174</v>
      </c>
      <c r="AQ66" s="478">
        <f t="shared" si="33"/>
        <v>1776</v>
      </c>
      <c r="AR66" s="478">
        <f t="shared" si="33"/>
        <v>12950</v>
      </c>
      <c r="AS66" s="478">
        <f t="shared" si="28"/>
        <v>0</v>
      </c>
      <c r="AT66" s="478">
        <f t="shared" si="34"/>
        <v>0</v>
      </c>
      <c r="AU66" s="478">
        <f t="shared" si="34"/>
        <v>0</v>
      </c>
      <c r="AV66" s="296">
        <f t="shared" si="30"/>
        <v>354446</v>
      </c>
      <c r="AW66" s="296">
        <f t="shared" si="35"/>
        <v>41793</v>
      </c>
      <c r="AX66" s="296">
        <f t="shared" si="35"/>
        <v>396239</v>
      </c>
    </row>
    <row r="67" spans="1:50" ht="15" customHeight="1" x14ac:dyDescent="0.2">
      <c r="A67" s="422" t="s">
        <v>373</v>
      </c>
      <c r="B67" s="17" t="s">
        <v>151</v>
      </c>
      <c r="C67" s="478">
        <f>'címrend kötelező'!GX69</f>
        <v>0</v>
      </c>
      <c r="D67" s="478">
        <f>'címrend kötelező'!GY69</f>
        <v>0</v>
      </c>
      <c r="E67" s="478">
        <f>'címrend kötelező'!GZ69</f>
        <v>0</v>
      </c>
      <c r="F67" s="478">
        <f>'címrend önként'!GX69</f>
        <v>0</v>
      </c>
      <c r="G67" s="478">
        <f>'címrend önként'!GY69</f>
        <v>0</v>
      </c>
      <c r="H67" s="478">
        <f>'címrend önként'!GZ69</f>
        <v>0</v>
      </c>
      <c r="I67" s="478">
        <f>'címrend államig'!GX69</f>
        <v>0</v>
      </c>
      <c r="J67" s="478">
        <f>'címrend államig'!GY69</f>
        <v>0</v>
      </c>
      <c r="K67" s="478">
        <f>'címrend államig'!GZ69</f>
        <v>0</v>
      </c>
      <c r="L67" s="478">
        <f t="shared" si="11"/>
        <v>0</v>
      </c>
      <c r="M67" s="478">
        <f t="shared" si="14"/>
        <v>0</v>
      </c>
      <c r="N67" s="478">
        <f t="shared" si="15"/>
        <v>0</v>
      </c>
      <c r="O67" s="478">
        <f>'címrend kötelező'!EV69</f>
        <v>0</v>
      </c>
      <c r="P67" s="478">
        <f>'címrend kötelező'!EW69</f>
        <v>0</v>
      </c>
      <c r="Q67" s="478">
        <f>'címrend kötelező'!EX69</f>
        <v>0</v>
      </c>
      <c r="R67" s="478">
        <f>'címrend önként'!EV69</f>
        <v>0</v>
      </c>
      <c r="S67" s="478">
        <f>'címrend önként'!EW69</f>
        <v>0</v>
      </c>
      <c r="T67" s="478">
        <f>'címrend önként'!EX69</f>
        <v>0</v>
      </c>
      <c r="U67" s="478">
        <f>'címrend államig'!EV69</f>
        <v>0</v>
      </c>
      <c r="V67" s="478">
        <f>'címrend államig'!EW69</f>
        <v>0</v>
      </c>
      <c r="W67" s="478">
        <f>'címrend államig'!EX69</f>
        <v>0</v>
      </c>
      <c r="X67" s="478">
        <f t="shared" si="12"/>
        <v>0</v>
      </c>
      <c r="Y67" s="478">
        <f t="shared" si="16"/>
        <v>0</v>
      </c>
      <c r="Z67" s="478">
        <f t="shared" si="17"/>
        <v>0</v>
      </c>
      <c r="AA67" s="478">
        <f>'címrend kötelező'!DR69</f>
        <v>0</v>
      </c>
      <c r="AB67" s="478">
        <f>'címrend kötelező'!DS69</f>
        <v>0</v>
      </c>
      <c r="AC67" s="478">
        <f>'címrend kötelező'!DT69</f>
        <v>0</v>
      </c>
      <c r="AD67" s="478">
        <f>'címrend önként'!DR69</f>
        <v>2030799</v>
      </c>
      <c r="AE67" s="478">
        <f>'címrend önként'!DS69</f>
        <v>0</v>
      </c>
      <c r="AF67" s="478">
        <f>'címrend önként'!DT69</f>
        <v>2030799</v>
      </c>
      <c r="AG67" s="478">
        <f>'címrend államig'!DR69</f>
        <v>0</v>
      </c>
      <c r="AH67" s="478">
        <f>'címrend államig'!DS69</f>
        <v>0</v>
      </c>
      <c r="AI67" s="478">
        <f>'címrend államig'!DT69</f>
        <v>0</v>
      </c>
      <c r="AJ67" s="478">
        <f t="shared" si="13"/>
        <v>2030799</v>
      </c>
      <c r="AK67" s="478">
        <f t="shared" si="18"/>
        <v>0</v>
      </c>
      <c r="AL67" s="478">
        <f t="shared" si="19"/>
        <v>2030799</v>
      </c>
      <c r="AM67" s="478">
        <f t="shared" si="24"/>
        <v>0</v>
      </c>
      <c r="AN67" s="478">
        <f t="shared" si="32"/>
        <v>0</v>
      </c>
      <c r="AO67" s="478">
        <f t="shared" si="32"/>
        <v>0</v>
      </c>
      <c r="AP67" s="478">
        <f t="shared" si="26"/>
        <v>2030799</v>
      </c>
      <c r="AQ67" s="478">
        <f t="shared" si="33"/>
        <v>0</v>
      </c>
      <c r="AR67" s="478">
        <f t="shared" si="33"/>
        <v>2030799</v>
      </c>
      <c r="AS67" s="478">
        <f t="shared" si="28"/>
        <v>0</v>
      </c>
      <c r="AT67" s="478">
        <f t="shared" si="34"/>
        <v>0</v>
      </c>
      <c r="AU67" s="478">
        <f t="shared" si="34"/>
        <v>0</v>
      </c>
      <c r="AV67" s="296">
        <f t="shared" si="30"/>
        <v>2030799</v>
      </c>
      <c r="AW67" s="296">
        <f t="shared" si="35"/>
        <v>0</v>
      </c>
      <c r="AX67" s="296">
        <f t="shared" si="35"/>
        <v>2030799</v>
      </c>
    </row>
    <row r="68" spans="1:50" ht="15" customHeight="1" x14ac:dyDescent="0.2">
      <c r="A68" s="26">
        <v>65</v>
      </c>
      <c r="B68" s="15" t="s">
        <v>152</v>
      </c>
      <c r="C68" s="478">
        <f>'címrend kötelező'!GX70</f>
        <v>60662</v>
      </c>
      <c r="D68" s="478">
        <f>'címrend kötelező'!GY70</f>
        <v>0</v>
      </c>
      <c r="E68" s="478">
        <f>'címrend kötelező'!GZ70</f>
        <v>60662</v>
      </c>
      <c r="F68" s="478">
        <f>'címrend önként'!GX70</f>
        <v>92666</v>
      </c>
      <c r="G68" s="478">
        <f>'címrend önként'!GY70</f>
        <v>0</v>
      </c>
      <c r="H68" s="478">
        <f>'címrend önként'!GZ70</f>
        <v>92666</v>
      </c>
      <c r="I68" s="478">
        <f>'címrend államig'!GX70</f>
        <v>0</v>
      </c>
      <c r="J68" s="478">
        <f>'címrend államig'!GY70</f>
        <v>0</v>
      </c>
      <c r="K68" s="478">
        <f>'címrend államig'!GZ70</f>
        <v>0</v>
      </c>
      <c r="L68" s="478">
        <f t="shared" si="11"/>
        <v>153328</v>
      </c>
      <c r="M68" s="478">
        <f t="shared" si="14"/>
        <v>0</v>
      </c>
      <c r="N68" s="478">
        <f t="shared" si="15"/>
        <v>153328</v>
      </c>
      <c r="O68" s="478">
        <f>'címrend kötelező'!EV70</f>
        <v>965</v>
      </c>
      <c r="P68" s="478">
        <f>'címrend kötelező'!EW70</f>
        <v>0</v>
      </c>
      <c r="Q68" s="478">
        <f>'címrend kötelező'!EX70</f>
        <v>965</v>
      </c>
      <c r="R68" s="478">
        <f>'címrend önként'!EV70</f>
        <v>0</v>
      </c>
      <c r="S68" s="478">
        <f>'címrend önként'!EW70</f>
        <v>0</v>
      </c>
      <c r="T68" s="478">
        <f>'címrend önként'!EX70</f>
        <v>0</v>
      </c>
      <c r="U68" s="478">
        <f>'címrend államig'!EV70</f>
        <v>0</v>
      </c>
      <c r="V68" s="478">
        <f>'címrend államig'!EW70</f>
        <v>0</v>
      </c>
      <c r="W68" s="478">
        <f>'címrend államig'!EX70</f>
        <v>0</v>
      </c>
      <c r="X68" s="478">
        <f t="shared" si="12"/>
        <v>965</v>
      </c>
      <c r="Y68" s="478">
        <f t="shared" si="16"/>
        <v>0</v>
      </c>
      <c r="Z68" s="478">
        <f t="shared" si="17"/>
        <v>965</v>
      </c>
      <c r="AA68" s="478">
        <f>'címrend kötelező'!DR70</f>
        <v>-352308</v>
      </c>
      <c r="AB68" s="478">
        <f>'címrend kötelező'!DS70</f>
        <v>0</v>
      </c>
      <c r="AC68" s="478">
        <f>'címrend kötelező'!DT70</f>
        <v>-352308</v>
      </c>
      <c r="AD68" s="478">
        <f>'címrend önként'!DR70</f>
        <v>6387372</v>
      </c>
      <c r="AE68" s="478">
        <f>'címrend önként'!DS70</f>
        <v>0</v>
      </c>
      <c r="AF68" s="478">
        <f>'címrend önként'!DT70</f>
        <v>6387372</v>
      </c>
      <c r="AG68" s="478">
        <f>'címrend államig'!DR70</f>
        <v>0</v>
      </c>
      <c r="AH68" s="478">
        <f>'címrend államig'!DS70</f>
        <v>0</v>
      </c>
      <c r="AI68" s="478">
        <f>'címrend államig'!DT70</f>
        <v>0</v>
      </c>
      <c r="AJ68" s="478">
        <f t="shared" si="13"/>
        <v>6035064</v>
      </c>
      <c r="AK68" s="478">
        <f t="shared" si="18"/>
        <v>0</v>
      </c>
      <c r="AL68" s="478">
        <f t="shared" si="19"/>
        <v>6035064</v>
      </c>
      <c r="AM68" s="478">
        <f t="shared" si="24"/>
        <v>-290681</v>
      </c>
      <c r="AN68" s="478">
        <f t="shared" ref="AN68:AO68" si="36">D68+P68+AB68</f>
        <v>0</v>
      </c>
      <c r="AO68" s="478">
        <f t="shared" si="36"/>
        <v>-290681</v>
      </c>
      <c r="AP68" s="478">
        <f t="shared" si="26"/>
        <v>6480038</v>
      </c>
      <c r="AQ68" s="478">
        <f t="shared" ref="AQ68:AR68" si="37">G68+S68+AE68</f>
        <v>0</v>
      </c>
      <c r="AR68" s="478">
        <f t="shared" si="37"/>
        <v>6480038</v>
      </c>
      <c r="AS68" s="478">
        <f t="shared" si="28"/>
        <v>0</v>
      </c>
      <c r="AT68" s="478">
        <f t="shared" ref="AT68:AU68" si="38">J68+V68+AH68</f>
        <v>0</v>
      </c>
      <c r="AU68" s="478">
        <f t="shared" si="38"/>
        <v>0</v>
      </c>
      <c r="AV68" s="296">
        <f t="shared" si="30"/>
        <v>6189357</v>
      </c>
      <c r="AW68" s="296">
        <f t="shared" ref="AW68:AX68" si="39">M68+Y68+AK68</f>
        <v>0</v>
      </c>
      <c r="AX68" s="296">
        <f t="shared" si="39"/>
        <v>6189357</v>
      </c>
    </row>
    <row r="80" spans="1:50" s="21" customFormat="1" x14ac:dyDescent="0.2">
      <c r="B80" s="22"/>
    </row>
    <row r="85" spans="2:2" s="21" customFormat="1" x14ac:dyDescent="0.2">
      <c r="B85" s="22"/>
    </row>
    <row r="86" spans="2:2" s="21" customFormat="1" x14ac:dyDescent="0.2">
      <c r="B86" s="22"/>
    </row>
    <row r="96" spans="2:2" s="21" customFormat="1" x14ac:dyDescent="0.2">
      <c r="B96" s="22"/>
    </row>
  </sheetData>
  <mergeCells count="22">
    <mergeCell ref="O2:Q2"/>
    <mergeCell ref="R2:T2"/>
    <mergeCell ref="U2:W2"/>
    <mergeCell ref="X2:Z2"/>
    <mergeCell ref="AA1:AL1"/>
    <mergeCell ref="AA2:AC2"/>
    <mergeCell ref="A3:B3"/>
    <mergeCell ref="AD2:AF2"/>
    <mergeCell ref="AG2:AI2"/>
    <mergeCell ref="AJ2:AL2"/>
    <mergeCell ref="AM1:AX1"/>
    <mergeCell ref="A1:B1"/>
    <mergeCell ref="AM2:AO2"/>
    <mergeCell ref="AP2:AR2"/>
    <mergeCell ref="AS2:AU2"/>
    <mergeCell ref="AV2:AX2"/>
    <mergeCell ref="C2:E2"/>
    <mergeCell ref="F2:H2"/>
    <mergeCell ref="I2:K2"/>
    <mergeCell ref="L2:N2"/>
    <mergeCell ref="C1:N1"/>
    <mergeCell ref="O1:Z1"/>
  </mergeCells>
  <printOptions horizontalCentered="1"/>
  <pageMargins left="0.59055118110236227" right="0.39370078740157483" top="0.98425196850393704" bottom="0.78740157480314965" header="0.51181102362204722" footer="0.51181102362204722"/>
  <pageSetup paperSize="9" scale="65" fitToWidth="0" fitToHeight="0" orientation="landscape" r:id="rId1"/>
  <headerFooter alignWithMargins="0">
    <oddHeader xml:space="preserve">&amp;C&amp;"Times New Roman,Félkövér"&amp;12Budapest VIII. kerületi Önkormányzat 2019. évi költségvetés
 bevételi és kiadási előirányzata 
összesen&amp;R&amp;"Times New Roman,Dőlt"3. melléklet a /2019. ()
önk.rendelethez
ezer forintban&amp;"MS Sans Serif,Normál"
</oddHeader>
    <oddFooter>&amp;R
&amp;P</oddFooter>
  </headerFooter>
  <rowBreaks count="1" manualBreakCount="1">
    <brk id="39" max="49" man="1"/>
  </rowBreaks>
  <colBreaks count="3" manualBreakCount="3">
    <brk id="14" max="67" man="1"/>
    <brk id="26" max="67" man="1"/>
    <brk id="38" max="6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5"/>
  <sheetViews>
    <sheetView zoomScaleNormal="100" zoomScaleSheetLayoutView="80" workbookViewId="0">
      <pane xSplit="2" ySplit="2" topLeftCell="E19" activePane="bottomRight" state="frozen"/>
      <selection pane="topRight" activeCell="C1" sqref="C1"/>
      <selection pane="bottomLeft" activeCell="A3" sqref="A3"/>
      <selection pane="bottomRight" activeCell="H54" sqref="H54"/>
    </sheetView>
  </sheetViews>
  <sheetFormatPr defaultColWidth="10.7109375" defaultRowHeight="12.75" x14ac:dyDescent="0.2"/>
  <cols>
    <col min="1" max="1" width="5.140625" style="355" customWidth="1"/>
    <col min="2" max="2" width="52.140625" style="18" customWidth="1"/>
    <col min="3" max="14" width="12.7109375" style="8" customWidth="1"/>
    <col min="15" max="16384" width="10.7109375" style="8"/>
  </cols>
  <sheetData>
    <row r="1" spans="1:14" s="1" customFormat="1" ht="19.899999999999999" customHeight="1" x14ac:dyDescent="0.2">
      <c r="A1" s="999" t="s">
        <v>0</v>
      </c>
      <c r="B1" s="1001"/>
      <c r="C1" s="999" t="s">
        <v>154</v>
      </c>
      <c r="D1" s="1000"/>
      <c r="E1" s="1001"/>
      <c r="F1" s="999" t="s">
        <v>155</v>
      </c>
      <c r="G1" s="1000"/>
      <c r="H1" s="1001"/>
      <c r="I1" s="999" t="s">
        <v>156</v>
      </c>
      <c r="J1" s="1000"/>
      <c r="K1" s="1001"/>
      <c r="L1" s="999" t="s">
        <v>933</v>
      </c>
      <c r="M1" s="1000"/>
      <c r="N1" s="1001"/>
    </row>
    <row r="2" spans="1:14" s="3" customFormat="1" ht="49.9" customHeight="1" x14ac:dyDescent="0.2">
      <c r="A2" s="350" t="s">
        <v>25</v>
      </c>
      <c r="B2" s="295" t="s">
        <v>26</v>
      </c>
      <c r="C2" s="649" t="s">
        <v>1124</v>
      </c>
      <c r="D2" s="348" t="s">
        <v>935</v>
      </c>
      <c r="E2" s="649" t="s">
        <v>934</v>
      </c>
      <c r="F2" s="649" t="s">
        <v>1124</v>
      </c>
      <c r="G2" s="348" t="s">
        <v>935</v>
      </c>
      <c r="H2" s="649" t="s">
        <v>934</v>
      </c>
      <c r="I2" s="649" t="s">
        <v>1124</v>
      </c>
      <c r="J2" s="348" t="s">
        <v>935</v>
      </c>
      <c r="K2" s="649" t="s">
        <v>934</v>
      </c>
      <c r="L2" s="649" t="s">
        <v>1124</v>
      </c>
      <c r="M2" s="348" t="s">
        <v>935</v>
      </c>
      <c r="N2" s="649" t="s">
        <v>934</v>
      </c>
    </row>
    <row r="3" spans="1:14" s="3" customFormat="1" ht="19.899999999999999" customHeight="1" x14ac:dyDescent="0.2">
      <c r="A3" s="351" t="s">
        <v>78</v>
      </c>
      <c r="B3" s="14" t="s">
        <v>665</v>
      </c>
      <c r="C3" s="183">
        <f>címrendösszesen!GX6</f>
        <v>7533429</v>
      </c>
      <c r="D3" s="183">
        <f>címrendösszesen!GY6</f>
        <v>71212</v>
      </c>
      <c r="E3" s="183">
        <f>címrendösszesen!GZ6</f>
        <v>7604641</v>
      </c>
      <c r="F3" s="183">
        <f>címrendösszesen!EV6</f>
        <v>3029127</v>
      </c>
      <c r="G3" s="183">
        <f>címrendösszesen!EW6</f>
        <v>-759</v>
      </c>
      <c r="H3" s="183">
        <f>címrendösszesen!EX6</f>
        <v>3028368</v>
      </c>
      <c r="I3" s="183">
        <f>címrendösszesen!DR6</f>
        <v>30835188</v>
      </c>
      <c r="J3" s="183">
        <f>címrendösszesen!DS6</f>
        <v>362364</v>
      </c>
      <c r="K3" s="183">
        <f>címrendösszesen!DT6</f>
        <v>31197552</v>
      </c>
      <c r="L3" s="183">
        <f t="shared" ref="L3:L34" si="0">C3+F3+I3</f>
        <v>41397744</v>
      </c>
      <c r="M3" s="183">
        <f t="shared" ref="M3:N18" si="1">D3+G3+J3</f>
        <v>432817</v>
      </c>
      <c r="N3" s="183">
        <f t="shared" si="1"/>
        <v>41830561</v>
      </c>
    </row>
    <row r="4" spans="1:14" ht="13.9" customHeight="1" x14ac:dyDescent="0.2">
      <c r="A4" s="298" t="s">
        <v>79</v>
      </c>
      <c r="B4" s="4" t="s">
        <v>80</v>
      </c>
      <c r="C4" s="183">
        <f>címrendösszesen!GX7</f>
        <v>7153145</v>
      </c>
      <c r="D4" s="183">
        <f>címrendösszesen!GY7</f>
        <v>27695</v>
      </c>
      <c r="E4" s="183">
        <f>címrendösszesen!GZ7</f>
        <v>7180840</v>
      </c>
      <c r="F4" s="183">
        <f>címrendösszesen!EV7</f>
        <v>2902300</v>
      </c>
      <c r="G4" s="183">
        <f>címrendösszesen!EW7</f>
        <v>-759</v>
      </c>
      <c r="H4" s="183">
        <f>címrendösszesen!EX7</f>
        <v>2901541</v>
      </c>
      <c r="I4" s="183">
        <f>címrendösszesen!DR7</f>
        <v>10913166</v>
      </c>
      <c r="J4" s="183">
        <f>címrendösszesen!DS7</f>
        <v>-92928</v>
      </c>
      <c r="K4" s="183">
        <f>címrendösszesen!DT7</f>
        <v>10820238</v>
      </c>
      <c r="L4" s="183">
        <f t="shared" si="0"/>
        <v>20968611</v>
      </c>
      <c r="M4" s="183">
        <f t="shared" si="1"/>
        <v>-65992</v>
      </c>
      <c r="N4" s="183">
        <f t="shared" si="1"/>
        <v>20902619</v>
      </c>
    </row>
    <row r="5" spans="1:14" ht="13.9" customHeight="1" x14ac:dyDescent="0.2">
      <c r="A5" s="352" t="s">
        <v>81</v>
      </c>
      <c r="B5" s="9" t="s">
        <v>82</v>
      </c>
      <c r="C5" s="184">
        <f>címrendösszesen!GX8</f>
        <v>3890794</v>
      </c>
      <c r="D5" s="184">
        <f>címrendösszesen!GY8</f>
        <v>36269</v>
      </c>
      <c r="E5" s="184">
        <f>címrendösszesen!GZ8</f>
        <v>3927063</v>
      </c>
      <c r="F5" s="184">
        <f>címrendösszesen!EV8</f>
        <v>1630143</v>
      </c>
      <c r="G5" s="184">
        <f>címrendösszesen!EW8</f>
        <v>9803</v>
      </c>
      <c r="H5" s="184">
        <f>címrendösszesen!EX8</f>
        <v>1639946</v>
      </c>
      <c r="I5" s="184">
        <f>címrendösszesen!DR8</f>
        <v>209753</v>
      </c>
      <c r="J5" s="184">
        <f>címrendösszesen!DS8</f>
        <v>1796</v>
      </c>
      <c r="K5" s="184">
        <f>címrendösszesen!DT8</f>
        <v>211549</v>
      </c>
      <c r="L5" s="184">
        <f t="shared" si="0"/>
        <v>5730690</v>
      </c>
      <c r="M5" s="184">
        <f t="shared" si="1"/>
        <v>47868</v>
      </c>
      <c r="N5" s="184">
        <f t="shared" si="1"/>
        <v>5778558</v>
      </c>
    </row>
    <row r="6" spans="1:14" ht="13.9" customHeight="1" x14ac:dyDescent="0.2">
      <c r="A6" s="352" t="s">
        <v>83</v>
      </c>
      <c r="B6" s="9" t="s">
        <v>84</v>
      </c>
      <c r="C6" s="184">
        <f>címrendösszesen!GX9</f>
        <v>825624</v>
      </c>
      <c r="D6" s="184">
        <f>címrendösszesen!GY9</f>
        <v>-13158</v>
      </c>
      <c r="E6" s="184">
        <f>címrendösszesen!GZ9</f>
        <v>812466</v>
      </c>
      <c r="F6" s="184">
        <f>címrendösszesen!EV9</f>
        <v>351935</v>
      </c>
      <c r="G6" s="184">
        <f>címrendösszesen!EW9</f>
        <v>-12315</v>
      </c>
      <c r="H6" s="184">
        <f>címrendösszesen!EX9</f>
        <v>339620</v>
      </c>
      <c r="I6" s="184">
        <f>címrendösszesen!DR9</f>
        <v>52365</v>
      </c>
      <c r="J6" s="184">
        <f>címrendösszesen!DS9</f>
        <v>815</v>
      </c>
      <c r="K6" s="184">
        <f>címrendösszesen!DT9</f>
        <v>53180</v>
      </c>
      <c r="L6" s="184">
        <f t="shared" si="0"/>
        <v>1229924</v>
      </c>
      <c r="M6" s="184">
        <f t="shared" si="1"/>
        <v>-24658</v>
      </c>
      <c r="N6" s="184">
        <f t="shared" si="1"/>
        <v>1205266</v>
      </c>
    </row>
    <row r="7" spans="1:14" ht="13.9" customHeight="1" x14ac:dyDescent="0.2">
      <c r="A7" s="352" t="s">
        <v>85</v>
      </c>
      <c r="B7" s="9" t="s">
        <v>86</v>
      </c>
      <c r="C7" s="184">
        <f>címrendösszesen!GX10</f>
        <v>2207711</v>
      </c>
      <c r="D7" s="184">
        <f>címrendösszesen!GY10</f>
        <v>4584</v>
      </c>
      <c r="E7" s="184">
        <f>címrendösszesen!GZ10</f>
        <v>2212295</v>
      </c>
      <c r="F7" s="184">
        <f>címrendösszesen!EV10</f>
        <v>561813</v>
      </c>
      <c r="G7" s="184">
        <f>címrendösszesen!EW10</f>
        <v>1753</v>
      </c>
      <c r="H7" s="184">
        <f>címrendösszesen!EX10</f>
        <v>563566</v>
      </c>
      <c r="I7" s="184">
        <f>címrendösszesen!DR10</f>
        <v>6748219</v>
      </c>
      <c r="J7" s="184">
        <f>címrendösszesen!DS10</f>
        <v>-83930</v>
      </c>
      <c r="K7" s="184">
        <f>címrendösszesen!DT10</f>
        <v>6664289</v>
      </c>
      <c r="L7" s="184">
        <f t="shared" si="0"/>
        <v>9517743</v>
      </c>
      <c r="M7" s="184">
        <f t="shared" si="1"/>
        <v>-77593</v>
      </c>
      <c r="N7" s="184">
        <f t="shared" si="1"/>
        <v>9440150</v>
      </c>
    </row>
    <row r="8" spans="1:14" ht="13.9" customHeight="1" x14ac:dyDescent="0.2">
      <c r="A8" s="352" t="s">
        <v>87</v>
      </c>
      <c r="B8" s="9" t="s">
        <v>88</v>
      </c>
      <c r="C8" s="184">
        <f>címrendösszesen!GX11</f>
        <v>1229</v>
      </c>
      <c r="D8" s="184">
        <f>címrendösszesen!GY11</f>
        <v>0</v>
      </c>
      <c r="E8" s="184">
        <f>címrendösszesen!GZ11</f>
        <v>1229</v>
      </c>
      <c r="F8" s="184">
        <f>címrendösszesen!EV11</f>
        <v>0</v>
      </c>
      <c r="G8" s="184">
        <f>címrendösszesen!EW11</f>
        <v>0</v>
      </c>
      <c r="H8" s="184">
        <f>címrendösszesen!EX11</f>
        <v>0</v>
      </c>
      <c r="I8" s="184">
        <f>címrendösszesen!DR11</f>
        <v>141574</v>
      </c>
      <c r="J8" s="184">
        <f>címrendösszesen!DS11</f>
        <v>0</v>
      </c>
      <c r="K8" s="184">
        <f>címrendösszesen!DT11</f>
        <v>141574</v>
      </c>
      <c r="L8" s="184">
        <f t="shared" si="0"/>
        <v>142803</v>
      </c>
      <c r="M8" s="184">
        <f t="shared" si="1"/>
        <v>0</v>
      </c>
      <c r="N8" s="184">
        <f t="shared" si="1"/>
        <v>142803</v>
      </c>
    </row>
    <row r="9" spans="1:14" s="12" customFormat="1" ht="13.9" customHeight="1" x14ac:dyDescent="0.2">
      <c r="A9" s="351" t="s">
        <v>89</v>
      </c>
      <c r="B9" s="11" t="s">
        <v>90</v>
      </c>
      <c r="C9" s="183">
        <f>címrendösszesen!GX12</f>
        <v>227787</v>
      </c>
      <c r="D9" s="183">
        <f>címrendösszesen!GY12</f>
        <v>0</v>
      </c>
      <c r="E9" s="183">
        <f>címrendösszesen!GZ12</f>
        <v>227787</v>
      </c>
      <c r="F9" s="183">
        <f>címrendösszesen!EV12</f>
        <v>358409</v>
      </c>
      <c r="G9" s="183">
        <f>címrendösszesen!EW12</f>
        <v>0</v>
      </c>
      <c r="H9" s="183">
        <f>címrendösszesen!EX12</f>
        <v>358409</v>
      </c>
      <c r="I9" s="183">
        <f>címrendösszesen!DR12</f>
        <v>3761255</v>
      </c>
      <c r="J9" s="183">
        <f>címrendösszesen!DS12</f>
        <v>-11609</v>
      </c>
      <c r="K9" s="183">
        <f>címrendösszesen!DT12</f>
        <v>3749646</v>
      </c>
      <c r="L9" s="183">
        <f t="shared" si="0"/>
        <v>4347451</v>
      </c>
      <c r="M9" s="183">
        <f t="shared" si="1"/>
        <v>-11609</v>
      </c>
      <c r="N9" s="183">
        <f t="shared" si="1"/>
        <v>4335842</v>
      </c>
    </row>
    <row r="10" spans="1:14" ht="13.9" customHeight="1" x14ac:dyDescent="0.2">
      <c r="A10" s="352" t="s">
        <v>91</v>
      </c>
      <c r="B10" s="9" t="s">
        <v>92</v>
      </c>
      <c r="C10" s="184">
        <f>címrendösszesen!GX13</f>
        <v>227787</v>
      </c>
      <c r="D10" s="184">
        <f>címrendösszesen!GY13</f>
        <v>0</v>
      </c>
      <c r="E10" s="184">
        <f>címrendösszesen!GZ13</f>
        <v>227787</v>
      </c>
      <c r="F10" s="184">
        <f>címrendösszesen!EV13</f>
        <v>355476</v>
      </c>
      <c r="G10" s="184">
        <f>címrendösszesen!EW13</f>
        <v>0</v>
      </c>
      <c r="H10" s="184">
        <f>címrendösszesen!EX13</f>
        <v>355476</v>
      </c>
      <c r="I10" s="184">
        <f>címrendösszesen!DR13</f>
        <v>450744</v>
      </c>
      <c r="J10" s="184">
        <f>címrendösszesen!DS13</f>
        <v>0</v>
      </c>
      <c r="K10" s="184">
        <f>címrendösszesen!DT13</f>
        <v>450744</v>
      </c>
      <c r="L10" s="184">
        <f t="shared" si="0"/>
        <v>1034007</v>
      </c>
      <c r="M10" s="184">
        <f t="shared" si="1"/>
        <v>0</v>
      </c>
      <c r="N10" s="184">
        <f t="shared" si="1"/>
        <v>1034007</v>
      </c>
    </row>
    <row r="11" spans="1:14" ht="13.9" customHeight="1" x14ac:dyDescent="0.2">
      <c r="A11" s="353" t="s">
        <v>93</v>
      </c>
      <c r="B11" s="9" t="s">
        <v>94</v>
      </c>
      <c r="C11" s="184">
        <f>címrendösszesen!GX14</f>
        <v>0</v>
      </c>
      <c r="D11" s="184">
        <f>címrendösszesen!GY14</f>
        <v>0</v>
      </c>
      <c r="E11" s="184">
        <f>címrendösszesen!GZ14</f>
        <v>0</v>
      </c>
      <c r="F11" s="184">
        <f>címrendösszesen!EV14</f>
        <v>0</v>
      </c>
      <c r="G11" s="184">
        <f>címrendösszesen!EW14</f>
        <v>0</v>
      </c>
      <c r="H11" s="184">
        <f>címrendösszesen!EX14</f>
        <v>0</v>
      </c>
      <c r="I11" s="184">
        <f>címrendösszesen!DR14</f>
        <v>0</v>
      </c>
      <c r="J11" s="184">
        <f>címrendösszesen!DS14</f>
        <v>0</v>
      </c>
      <c r="K11" s="184">
        <f>címrendösszesen!DT14</f>
        <v>0</v>
      </c>
      <c r="L11" s="184">
        <f t="shared" si="0"/>
        <v>0</v>
      </c>
      <c r="M11" s="184">
        <f t="shared" si="1"/>
        <v>0</v>
      </c>
      <c r="N11" s="184">
        <f t="shared" si="1"/>
        <v>0</v>
      </c>
    </row>
    <row r="12" spans="1:14" ht="13.9" customHeight="1" x14ac:dyDescent="0.2">
      <c r="A12" s="354">
        <v>10</v>
      </c>
      <c r="B12" s="9" t="s">
        <v>95</v>
      </c>
      <c r="C12" s="184">
        <f>címrendösszesen!GX15</f>
        <v>0</v>
      </c>
      <c r="D12" s="184">
        <f>címrendösszesen!GY15</f>
        <v>0</v>
      </c>
      <c r="E12" s="184">
        <f>címrendösszesen!GZ15</f>
        <v>0</v>
      </c>
      <c r="F12" s="184">
        <f>címrendösszesen!EV15</f>
        <v>2933</v>
      </c>
      <c r="G12" s="184">
        <f>címrendösszesen!EW15</f>
        <v>0</v>
      </c>
      <c r="H12" s="184">
        <f>címrendösszesen!EX15</f>
        <v>2933</v>
      </c>
      <c r="I12" s="184">
        <f>címrendösszesen!DR15</f>
        <v>211200</v>
      </c>
      <c r="J12" s="184">
        <f>címrendösszesen!DS15</f>
        <v>6427</v>
      </c>
      <c r="K12" s="184">
        <f>címrendösszesen!DT15</f>
        <v>217627</v>
      </c>
      <c r="L12" s="184">
        <f t="shared" si="0"/>
        <v>214133</v>
      </c>
      <c r="M12" s="184">
        <f t="shared" si="1"/>
        <v>6427</v>
      </c>
      <c r="N12" s="184">
        <f t="shared" si="1"/>
        <v>220560</v>
      </c>
    </row>
    <row r="13" spans="1:14" ht="13.9" customHeight="1" x14ac:dyDescent="0.2">
      <c r="A13" s="353" t="s">
        <v>96</v>
      </c>
      <c r="B13" s="9" t="s">
        <v>97</v>
      </c>
      <c r="C13" s="184">
        <f>címrendösszesen!GX16</f>
        <v>0</v>
      </c>
      <c r="D13" s="184">
        <f>címrendösszesen!GY16</f>
        <v>0</v>
      </c>
      <c r="E13" s="184">
        <f>címrendösszesen!GZ16</f>
        <v>0</v>
      </c>
      <c r="F13" s="184">
        <f>címrendösszesen!EV16</f>
        <v>0</v>
      </c>
      <c r="G13" s="184">
        <f>címrendösszesen!EW16</f>
        <v>0</v>
      </c>
      <c r="H13" s="184">
        <f>címrendösszesen!EX16</f>
        <v>0</v>
      </c>
      <c r="I13" s="184">
        <f>címrendösszesen!DR16</f>
        <v>2699462</v>
      </c>
      <c r="J13" s="184">
        <f>címrendösszesen!DS16</f>
        <v>40964</v>
      </c>
      <c r="K13" s="184">
        <f>címrendösszesen!DT16</f>
        <v>2740426</v>
      </c>
      <c r="L13" s="184">
        <f t="shared" si="0"/>
        <v>2699462</v>
      </c>
      <c r="M13" s="184">
        <f t="shared" si="1"/>
        <v>40964</v>
      </c>
      <c r="N13" s="184">
        <f t="shared" si="1"/>
        <v>2740426</v>
      </c>
    </row>
    <row r="14" spans="1:14" ht="13.9" customHeight="1" x14ac:dyDescent="0.2">
      <c r="A14" s="354">
        <v>12</v>
      </c>
      <c r="B14" s="9" t="s">
        <v>98</v>
      </c>
      <c r="C14" s="184">
        <f>címrendösszesen!GX17</f>
        <v>0</v>
      </c>
      <c r="D14" s="184">
        <f>címrendösszesen!GY17</f>
        <v>0</v>
      </c>
      <c r="E14" s="184">
        <f>címrendösszesen!GZ17</f>
        <v>0</v>
      </c>
      <c r="F14" s="184">
        <f>címrendösszesen!EV17</f>
        <v>0</v>
      </c>
      <c r="G14" s="184">
        <f>címrendösszesen!EW17</f>
        <v>0</v>
      </c>
      <c r="H14" s="184">
        <f>címrendösszesen!EX17</f>
        <v>0</v>
      </c>
      <c r="I14" s="184">
        <f>címrendösszesen!DR17</f>
        <v>399849</v>
      </c>
      <c r="J14" s="184">
        <f>címrendösszesen!DS17</f>
        <v>-59000</v>
      </c>
      <c r="K14" s="184">
        <f>címrendösszesen!DT17</f>
        <v>340849</v>
      </c>
      <c r="L14" s="184">
        <f t="shared" si="0"/>
        <v>399849</v>
      </c>
      <c r="M14" s="184">
        <f t="shared" si="1"/>
        <v>-59000</v>
      </c>
      <c r="N14" s="184">
        <f t="shared" si="1"/>
        <v>340849</v>
      </c>
    </row>
    <row r="15" spans="1:14" s="12" customFormat="1" ht="13.9" customHeight="1" x14ac:dyDescent="0.2">
      <c r="A15" s="298" t="s">
        <v>99</v>
      </c>
      <c r="B15" s="11" t="s">
        <v>100</v>
      </c>
      <c r="C15" s="183">
        <f>címrendösszesen!GX18</f>
        <v>380284</v>
      </c>
      <c r="D15" s="183">
        <f>címrendösszesen!GY18</f>
        <v>43517</v>
      </c>
      <c r="E15" s="183">
        <f>címrendösszesen!GZ18</f>
        <v>423801</v>
      </c>
      <c r="F15" s="183">
        <f>címrendösszesen!EV18</f>
        <v>126827</v>
      </c>
      <c r="G15" s="183">
        <f>címrendösszesen!EW18</f>
        <v>0</v>
      </c>
      <c r="H15" s="183">
        <f>címrendösszesen!EX18</f>
        <v>126827</v>
      </c>
      <c r="I15" s="183">
        <f>címrendösszesen!DR18</f>
        <v>12650606</v>
      </c>
      <c r="J15" s="183">
        <f>címrendösszesen!DS18</f>
        <v>403280</v>
      </c>
      <c r="K15" s="183">
        <f>címrendösszesen!DT18</f>
        <v>13053886</v>
      </c>
      <c r="L15" s="183">
        <f t="shared" si="0"/>
        <v>13157717</v>
      </c>
      <c r="M15" s="183">
        <f t="shared" si="1"/>
        <v>446797</v>
      </c>
      <c r="N15" s="183">
        <f t="shared" si="1"/>
        <v>13604514</v>
      </c>
    </row>
    <row r="16" spans="1:14" ht="13.9" customHeight="1" x14ac:dyDescent="0.2">
      <c r="A16" s="354">
        <v>14</v>
      </c>
      <c r="B16" s="9" t="s">
        <v>101</v>
      </c>
      <c r="C16" s="184">
        <f>címrendösszesen!GX19</f>
        <v>129776</v>
      </c>
      <c r="D16" s="184">
        <f>címrendösszesen!GY19</f>
        <v>26872</v>
      </c>
      <c r="E16" s="184">
        <f>címrendösszesen!GZ19</f>
        <v>156648</v>
      </c>
      <c r="F16" s="184">
        <f>címrendösszesen!EV19</f>
        <v>105027</v>
      </c>
      <c r="G16" s="184">
        <f>címrendösszesen!EW19</f>
        <v>0</v>
      </c>
      <c r="H16" s="184">
        <f>címrendösszesen!EX19</f>
        <v>105027</v>
      </c>
      <c r="I16" s="184">
        <f>címrendösszesen!DR19</f>
        <v>2926915</v>
      </c>
      <c r="J16" s="184">
        <f>címrendösszesen!DS19</f>
        <v>318814</v>
      </c>
      <c r="K16" s="184">
        <f>címrendösszesen!DT19</f>
        <v>3245729</v>
      </c>
      <c r="L16" s="184">
        <f t="shared" si="0"/>
        <v>3161718</v>
      </c>
      <c r="M16" s="184">
        <f t="shared" si="1"/>
        <v>345686</v>
      </c>
      <c r="N16" s="184">
        <f t="shared" si="1"/>
        <v>3507404</v>
      </c>
    </row>
    <row r="17" spans="1:14" ht="13.9" customHeight="1" x14ac:dyDescent="0.2">
      <c r="A17" s="353" t="s">
        <v>102</v>
      </c>
      <c r="B17" s="9" t="s">
        <v>103</v>
      </c>
      <c r="C17" s="184">
        <f>címrendösszesen!GX20</f>
        <v>250508</v>
      </c>
      <c r="D17" s="184">
        <f>címrendösszesen!GY20</f>
        <v>16645</v>
      </c>
      <c r="E17" s="184">
        <f>címrendösszesen!GZ20</f>
        <v>267153</v>
      </c>
      <c r="F17" s="184">
        <f>címrendösszesen!EV20</f>
        <v>21800</v>
      </c>
      <c r="G17" s="184">
        <f>címrendösszesen!EW20</f>
        <v>0</v>
      </c>
      <c r="H17" s="184">
        <f>címrendösszesen!EX20</f>
        <v>21800</v>
      </c>
      <c r="I17" s="184">
        <f>címrendösszesen!DR20</f>
        <v>4234556</v>
      </c>
      <c r="J17" s="184">
        <f>címrendösszesen!DS20</f>
        <v>102768</v>
      </c>
      <c r="K17" s="184">
        <f>címrendösszesen!DT20</f>
        <v>4337324</v>
      </c>
      <c r="L17" s="184">
        <f t="shared" si="0"/>
        <v>4506864</v>
      </c>
      <c r="M17" s="184">
        <f t="shared" si="1"/>
        <v>119413</v>
      </c>
      <c r="N17" s="184">
        <f t="shared" si="1"/>
        <v>4626277</v>
      </c>
    </row>
    <row r="18" spans="1:14" s="12" customFormat="1" ht="13.9" customHeight="1" x14ac:dyDescent="0.2">
      <c r="A18" s="299">
        <v>16</v>
      </c>
      <c r="B18" s="11" t="s">
        <v>104</v>
      </c>
      <c r="C18" s="183">
        <f>címrendösszesen!GX21</f>
        <v>0</v>
      </c>
      <c r="D18" s="183">
        <f>címrendösszesen!GY21</f>
        <v>0</v>
      </c>
      <c r="E18" s="183">
        <f>címrendösszesen!GZ21</f>
        <v>0</v>
      </c>
      <c r="F18" s="183">
        <f>címrendösszesen!EV21</f>
        <v>0</v>
      </c>
      <c r="G18" s="183">
        <f>címrendösszesen!EW21</f>
        <v>0</v>
      </c>
      <c r="H18" s="183">
        <f>címrendösszesen!EX21</f>
        <v>0</v>
      </c>
      <c r="I18" s="183">
        <f>címrendösszesen!DR21</f>
        <v>5489135</v>
      </c>
      <c r="J18" s="183">
        <f>címrendösszesen!DS21</f>
        <v>-18302</v>
      </c>
      <c r="K18" s="183">
        <f>címrendösszesen!DT21</f>
        <v>5470833</v>
      </c>
      <c r="L18" s="183">
        <f t="shared" si="0"/>
        <v>5489135</v>
      </c>
      <c r="M18" s="183">
        <f t="shared" si="1"/>
        <v>-18302</v>
      </c>
      <c r="N18" s="183">
        <f t="shared" si="1"/>
        <v>5470833</v>
      </c>
    </row>
    <row r="19" spans="1:14" ht="13.9" customHeight="1" x14ac:dyDescent="0.2">
      <c r="A19" s="353" t="s">
        <v>105</v>
      </c>
      <c r="B19" s="9" t="s">
        <v>106</v>
      </c>
      <c r="C19" s="184">
        <f>címrendösszesen!GX22</f>
        <v>0</v>
      </c>
      <c r="D19" s="184">
        <f>címrendösszesen!GY22</f>
        <v>0</v>
      </c>
      <c r="E19" s="184">
        <f>címrendösszesen!GZ22</f>
        <v>0</v>
      </c>
      <c r="F19" s="184">
        <f>címrendösszesen!EV22</f>
        <v>0</v>
      </c>
      <c r="G19" s="184">
        <f>címrendösszesen!EW22</f>
        <v>0</v>
      </c>
      <c r="H19" s="184">
        <f>címrendösszesen!EX22</f>
        <v>0</v>
      </c>
      <c r="I19" s="184">
        <f>címrendösszesen!DR22</f>
        <v>1092026</v>
      </c>
      <c r="J19" s="184">
        <f>címrendösszesen!DS22</f>
        <v>-86491</v>
      </c>
      <c r="K19" s="184">
        <f>címrendösszesen!DT22</f>
        <v>1005535</v>
      </c>
      <c r="L19" s="184">
        <f t="shared" si="0"/>
        <v>1092026</v>
      </c>
      <c r="M19" s="184">
        <f t="shared" ref="M19:N34" si="2">D19+G19+J19</f>
        <v>-86491</v>
      </c>
      <c r="N19" s="184">
        <f t="shared" si="2"/>
        <v>1005535</v>
      </c>
    </row>
    <row r="20" spans="1:14" ht="13.9" customHeight="1" x14ac:dyDescent="0.2">
      <c r="A20" s="353" t="s">
        <v>107</v>
      </c>
      <c r="B20" s="9" t="s">
        <v>108</v>
      </c>
      <c r="C20" s="184">
        <f>címrendösszesen!GX23</f>
        <v>0</v>
      </c>
      <c r="D20" s="184">
        <f>címrendösszesen!GY23</f>
        <v>0</v>
      </c>
      <c r="E20" s="184">
        <f>címrendösszesen!GZ23</f>
        <v>0</v>
      </c>
      <c r="F20" s="184">
        <f>címrendösszesen!EV23</f>
        <v>0</v>
      </c>
      <c r="G20" s="184">
        <f>címrendösszesen!EW23</f>
        <v>0</v>
      </c>
      <c r="H20" s="184">
        <f>címrendösszesen!EX23</f>
        <v>0</v>
      </c>
      <c r="I20" s="184">
        <f>címrendösszesen!DR23</f>
        <v>322410</v>
      </c>
      <c r="J20" s="184">
        <f>címrendösszesen!DS23</f>
        <v>-79665</v>
      </c>
      <c r="K20" s="184">
        <f>címrendösszesen!DT23</f>
        <v>242745</v>
      </c>
      <c r="L20" s="184">
        <f t="shared" si="0"/>
        <v>322410</v>
      </c>
      <c r="M20" s="184">
        <f t="shared" si="2"/>
        <v>-79665</v>
      </c>
      <c r="N20" s="184">
        <f t="shared" si="2"/>
        <v>242745</v>
      </c>
    </row>
    <row r="21" spans="1:14" ht="13.9" customHeight="1" x14ac:dyDescent="0.2">
      <c r="A21" s="354">
        <v>19</v>
      </c>
      <c r="B21" s="9" t="s">
        <v>109</v>
      </c>
      <c r="C21" s="184">
        <f>címrendösszesen!GX24</f>
        <v>0</v>
      </c>
      <c r="D21" s="184">
        <f>címrendösszesen!GY24</f>
        <v>0</v>
      </c>
      <c r="E21" s="184">
        <f>címrendösszesen!GZ24</f>
        <v>0</v>
      </c>
      <c r="F21" s="184">
        <f>címrendösszesen!EV24</f>
        <v>0</v>
      </c>
      <c r="G21" s="184">
        <f>címrendösszesen!EW24</f>
        <v>0</v>
      </c>
      <c r="H21" s="184">
        <f>címrendösszesen!EX24</f>
        <v>0</v>
      </c>
      <c r="I21" s="184">
        <f>címrendösszesen!DR24</f>
        <v>3130128</v>
      </c>
      <c r="J21" s="184">
        <f>címrendösszesen!DS24</f>
        <v>168497</v>
      </c>
      <c r="K21" s="184">
        <f>címrendösszesen!DT24</f>
        <v>3298625</v>
      </c>
      <c r="L21" s="184">
        <f t="shared" si="0"/>
        <v>3130128</v>
      </c>
      <c r="M21" s="184">
        <f t="shared" si="2"/>
        <v>168497</v>
      </c>
      <c r="N21" s="184">
        <f t="shared" si="2"/>
        <v>3298625</v>
      </c>
    </row>
    <row r="22" spans="1:14" ht="13.9" customHeight="1" x14ac:dyDescent="0.2">
      <c r="A22" s="353" t="s">
        <v>110</v>
      </c>
      <c r="B22" s="9" t="s">
        <v>32</v>
      </c>
      <c r="C22" s="184">
        <f>címrendösszesen!GX25</f>
        <v>0</v>
      </c>
      <c r="D22" s="184">
        <f>címrendösszesen!GY25</f>
        <v>0</v>
      </c>
      <c r="E22" s="184">
        <f>címrendösszesen!GZ25</f>
        <v>0</v>
      </c>
      <c r="F22" s="184">
        <f>címrendösszesen!EV25</f>
        <v>0</v>
      </c>
      <c r="G22" s="184">
        <f>címrendösszesen!EW25</f>
        <v>0</v>
      </c>
      <c r="H22" s="184">
        <f>címrendösszesen!EX25</f>
        <v>0</v>
      </c>
      <c r="I22" s="184">
        <f>címrendösszesen!DR25</f>
        <v>944571</v>
      </c>
      <c r="J22" s="184">
        <f>címrendösszesen!DS25</f>
        <v>-20643</v>
      </c>
      <c r="K22" s="184">
        <f>címrendösszesen!DT25</f>
        <v>923928</v>
      </c>
      <c r="L22" s="184">
        <f t="shared" si="0"/>
        <v>944571</v>
      </c>
      <c r="M22" s="184">
        <f t="shared" si="2"/>
        <v>-20643</v>
      </c>
      <c r="N22" s="184">
        <f t="shared" si="2"/>
        <v>923928</v>
      </c>
    </row>
    <row r="23" spans="1:14" s="12" customFormat="1" ht="13.9" customHeight="1" x14ac:dyDescent="0.2">
      <c r="A23" s="298" t="s">
        <v>111</v>
      </c>
      <c r="B23" s="4" t="s">
        <v>112</v>
      </c>
      <c r="C23" s="183">
        <f>címrendösszesen!GX26</f>
        <v>7533429</v>
      </c>
      <c r="D23" s="183">
        <f>címrendösszesen!GY26</f>
        <v>71212</v>
      </c>
      <c r="E23" s="183">
        <f>címrendösszesen!GZ26</f>
        <v>7604641</v>
      </c>
      <c r="F23" s="183">
        <f>címrendösszesen!EV26</f>
        <v>3029127</v>
      </c>
      <c r="G23" s="183">
        <f>címrendösszesen!EW26</f>
        <v>-759</v>
      </c>
      <c r="H23" s="183">
        <f>címrendösszesen!EX26</f>
        <v>3028368</v>
      </c>
      <c r="I23" s="183">
        <f>címrendösszesen!DR26</f>
        <v>23563772</v>
      </c>
      <c r="J23" s="183">
        <f>címrendösszesen!DS26</f>
        <v>310352</v>
      </c>
      <c r="K23" s="183">
        <f>címrendösszesen!DT26</f>
        <v>23874124</v>
      </c>
      <c r="L23" s="183">
        <f t="shared" si="0"/>
        <v>34126328</v>
      </c>
      <c r="M23" s="183">
        <f t="shared" si="2"/>
        <v>380805</v>
      </c>
      <c r="N23" s="183">
        <f t="shared" si="2"/>
        <v>34507133</v>
      </c>
    </row>
    <row r="24" spans="1:14" s="12" customFormat="1" ht="13.9" customHeight="1" x14ac:dyDescent="0.2">
      <c r="A24" s="299">
        <v>22</v>
      </c>
      <c r="B24" s="14" t="s">
        <v>908</v>
      </c>
      <c r="C24" s="183">
        <f>címrendösszesen!GX27</f>
        <v>7533429</v>
      </c>
      <c r="D24" s="183">
        <f>címrendösszesen!GY27</f>
        <v>71212</v>
      </c>
      <c r="E24" s="183">
        <f>címrendösszesen!GZ27</f>
        <v>7604641</v>
      </c>
      <c r="F24" s="183">
        <f>címrendösszesen!EV27</f>
        <v>3029127</v>
      </c>
      <c r="G24" s="183">
        <f>címrendösszesen!EW27</f>
        <v>-759</v>
      </c>
      <c r="H24" s="183">
        <f>címrendösszesen!EX27</f>
        <v>3028368</v>
      </c>
      <c r="I24" s="183">
        <f>címrendösszesen!DR27</f>
        <v>30835188</v>
      </c>
      <c r="J24" s="183">
        <f>címrendösszesen!DS27</f>
        <v>362364</v>
      </c>
      <c r="K24" s="183">
        <f>címrendösszesen!DT27</f>
        <v>31197552</v>
      </c>
      <c r="L24" s="183">
        <f t="shared" si="0"/>
        <v>41397744</v>
      </c>
      <c r="M24" s="183">
        <f t="shared" si="2"/>
        <v>432817</v>
      </c>
      <c r="N24" s="183">
        <f t="shared" si="2"/>
        <v>41830561</v>
      </c>
    </row>
    <row r="25" spans="1:14" s="12" customFormat="1" ht="13.9" customHeight="1" x14ac:dyDescent="0.2">
      <c r="A25" s="298" t="s">
        <v>114</v>
      </c>
      <c r="B25" s="4" t="s">
        <v>115</v>
      </c>
      <c r="C25" s="183">
        <f>címrendösszesen!GX28</f>
        <v>1908712</v>
      </c>
      <c r="D25" s="183">
        <f>címrendösszesen!GY28</f>
        <v>2945</v>
      </c>
      <c r="E25" s="183">
        <f>címrendösszesen!GZ28</f>
        <v>1911657</v>
      </c>
      <c r="F25" s="183">
        <f>címrendösszesen!EV28</f>
        <v>444603</v>
      </c>
      <c r="G25" s="183">
        <f>címrendösszesen!EW28</f>
        <v>13772</v>
      </c>
      <c r="H25" s="183">
        <f>címrendösszesen!EX28</f>
        <v>458375</v>
      </c>
      <c r="I25" s="183">
        <f>címrendösszesen!DR28</f>
        <v>16109220</v>
      </c>
      <c r="J25" s="183">
        <f>címrendösszesen!DS28</f>
        <v>24047</v>
      </c>
      <c r="K25" s="183">
        <f>címrendösszesen!DT28</f>
        <v>16133267</v>
      </c>
      <c r="L25" s="183">
        <f t="shared" si="0"/>
        <v>18462535</v>
      </c>
      <c r="M25" s="183">
        <f t="shared" si="2"/>
        <v>40764</v>
      </c>
      <c r="N25" s="183">
        <f t="shared" si="2"/>
        <v>18503299</v>
      </c>
    </row>
    <row r="26" spans="1:14" s="349" customFormat="1" ht="30" customHeight="1" x14ac:dyDescent="0.2">
      <c r="A26" s="300">
        <v>24</v>
      </c>
      <c r="B26" s="4" t="s">
        <v>116</v>
      </c>
      <c r="C26" s="183">
        <f>címrendösszesen!GX29</f>
        <v>1623691</v>
      </c>
      <c r="D26" s="183">
        <f>címrendösszesen!GY29</f>
        <v>0</v>
      </c>
      <c r="E26" s="183">
        <f>címrendösszesen!GZ29</f>
        <v>1623691</v>
      </c>
      <c r="F26" s="183">
        <f>címrendösszesen!EV29</f>
        <v>402403</v>
      </c>
      <c r="G26" s="183">
        <f>címrendösszesen!EW29</f>
        <v>13772</v>
      </c>
      <c r="H26" s="183">
        <f>címrendösszesen!EX29</f>
        <v>416175</v>
      </c>
      <c r="I26" s="183">
        <f>címrendösszesen!DR29</f>
        <v>3028921</v>
      </c>
      <c r="J26" s="183">
        <f>címrendösszesen!DS29</f>
        <v>130176</v>
      </c>
      <c r="K26" s="183">
        <f>címrendösszesen!DT29</f>
        <v>3159097</v>
      </c>
      <c r="L26" s="183">
        <f t="shared" si="0"/>
        <v>5055015</v>
      </c>
      <c r="M26" s="183">
        <f t="shared" si="2"/>
        <v>143948</v>
      </c>
      <c r="N26" s="183">
        <f t="shared" si="2"/>
        <v>5198963</v>
      </c>
    </row>
    <row r="27" spans="1:14" ht="13.9" customHeight="1" x14ac:dyDescent="0.2">
      <c r="A27" s="353" t="s">
        <v>117</v>
      </c>
      <c r="B27" s="15" t="s">
        <v>118</v>
      </c>
      <c r="C27" s="184">
        <f>címrendösszesen!GX30</f>
        <v>0</v>
      </c>
      <c r="D27" s="184">
        <f>címrendösszesen!GY30</f>
        <v>0</v>
      </c>
      <c r="E27" s="184">
        <f>címrendösszesen!GZ30</f>
        <v>0</v>
      </c>
      <c r="F27" s="184">
        <f>címrendösszesen!EV30</f>
        <v>0</v>
      </c>
      <c r="G27" s="184">
        <f>címrendösszesen!EW30</f>
        <v>0</v>
      </c>
      <c r="H27" s="184">
        <f>címrendösszesen!EX30</f>
        <v>0</v>
      </c>
      <c r="I27" s="184">
        <f>címrendösszesen!DR30</f>
        <v>2045172</v>
      </c>
      <c r="J27" s="184">
        <f>címrendösszesen!DS30</f>
        <v>129176</v>
      </c>
      <c r="K27" s="184">
        <f>címrendösszesen!DT30</f>
        <v>2174348</v>
      </c>
      <c r="L27" s="184">
        <f t="shared" si="0"/>
        <v>2045172</v>
      </c>
      <c r="M27" s="184">
        <f t="shared" si="2"/>
        <v>129176</v>
      </c>
      <c r="N27" s="184">
        <f t="shared" si="2"/>
        <v>2174348</v>
      </c>
    </row>
    <row r="28" spans="1:14" ht="13.9" customHeight="1" x14ac:dyDescent="0.2">
      <c r="A28" s="354">
        <v>26</v>
      </c>
      <c r="B28" s="15" t="s">
        <v>119</v>
      </c>
      <c r="C28" s="184">
        <f>címrendösszesen!GX31</f>
        <v>0</v>
      </c>
      <c r="D28" s="184">
        <f>címrendösszesen!GY31</f>
        <v>0</v>
      </c>
      <c r="E28" s="184">
        <f>címrendösszesen!GZ31</f>
        <v>0</v>
      </c>
      <c r="F28" s="184">
        <f>címrendösszesen!EV31</f>
        <v>0</v>
      </c>
      <c r="G28" s="184">
        <f>címrendösszesen!EW31</f>
        <v>0</v>
      </c>
      <c r="H28" s="184">
        <f>címrendösszesen!EX31</f>
        <v>0</v>
      </c>
      <c r="I28" s="184">
        <f>címrendösszesen!DR31</f>
        <v>583263</v>
      </c>
      <c r="J28" s="184">
        <f>címrendösszesen!DS31</f>
        <v>0</v>
      </c>
      <c r="K28" s="184">
        <f>címrendösszesen!DT31</f>
        <v>583263</v>
      </c>
      <c r="L28" s="184">
        <f t="shared" si="0"/>
        <v>583263</v>
      </c>
      <c r="M28" s="184">
        <f t="shared" si="2"/>
        <v>0</v>
      </c>
      <c r="N28" s="184">
        <f t="shared" si="2"/>
        <v>583263</v>
      </c>
    </row>
    <row r="29" spans="1:14" ht="13.9" customHeight="1" x14ac:dyDescent="0.2">
      <c r="A29" s="353" t="s">
        <v>120</v>
      </c>
      <c r="B29" s="15" t="s">
        <v>121</v>
      </c>
      <c r="C29" s="184">
        <f>címrendösszesen!GX32</f>
        <v>0</v>
      </c>
      <c r="D29" s="184">
        <f>címrendösszesen!GY32</f>
        <v>0</v>
      </c>
      <c r="E29" s="184">
        <f>címrendösszesen!GZ32</f>
        <v>0</v>
      </c>
      <c r="F29" s="184">
        <f>címrendösszesen!EV32</f>
        <v>0</v>
      </c>
      <c r="G29" s="184">
        <f>címrendösszesen!EW32</f>
        <v>0</v>
      </c>
      <c r="H29" s="184">
        <f>címrendösszesen!EX32</f>
        <v>0</v>
      </c>
      <c r="I29" s="184">
        <f>címrendösszesen!DR32</f>
        <v>0</v>
      </c>
      <c r="J29" s="184">
        <f>címrendösszesen!DS32</f>
        <v>0</v>
      </c>
      <c r="K29" s="184">
        <f>címrendösszesen!DT32</f>
        <v>0</v>
      </c>
      <c r="L29" s="184">
        <f t="shared" si="0"/>
        <v>0</v>
      </c>
      <c r="M29" s="184">
        <f t="shared" si="2"/>
        <v>0</v>
      </c>
      <c r="N29" s="184">
        <f t="shared" si="2"/>
        <v>0</v>
      </c>
    </row>
    <row r="30" spans="1:14" ht="13.9" customHeight="1" x14ac:dyDescent="0.2">
      <c r="A30" s="353" t="s">
        <v>122</v>
      </c>
      <c r="B30" s="15" t="s">
        <v>123</v>
      </c>
      <c r="C30" s="184">
        <f>címrendösszesen!GX33</f>
        <v>0</v>
      </c>
      <c r="D30" s="184">
        <f>címrendösszesen!GY33</f>
        <v>0</v>
      </c>
      <c r="E30" s="184">
        <f>címrendösszesen!GZ33</f>
        <v>0</v>
      </c>
      <c r="F30" s="184">
        <f>címrendösszesen!EV33</f>
        <v>0</v>
      </c>
      <c r="G30" s="184">
        <f>címrendösszesen!EW33</f>
        <v>0</v>
      </c>
      <c r="H30" s="184">
        <f>címrendösszesen!EX33</f>
        <v>0</v>
      </c>
      <c r="I30" s="184">
        <f>címrendösszesen!DR33</f>
        <v>0</v>
      </c>
      <c r="J30" s="184">
        <f>címrendösszesen!DS33</f>
        <v>0</v>
      </c>
      <c r="K30" s="184">
        <f>címrendösszesen!DT33</f>
        <v>0</v>
      </c>
      <c r="L30" s="184">
        <f t="shared" si="0"/>
        <v>0</v>
      </c>
      <c r="M30" s="184">
        <f t="shared" si="2"/>
        <v>0</v>
      </c>
      <c r="N30" s="184">
        <f t="shared" si="2"/>
        <v>0</v>
      </c>
    </row>
    <row r="31" spans="1:14" ht="13.9" customHeight="1" x14ac:dyDescent="0.2">
      <c r="A31" s="353" t="s">
        <v>124</v>
      </c>
      <c r="B31" s="15" t="s">
        <v>125</v>
      </c>
      <c r="C31" s="184">
        <f>címrendösszesen!GX34</f>
        <v>1623691</v>
      </c>
      <c r="D31" s="184">
        <f>címrendösszesen!GY34</f>
        <v>0</v>
      </c>
      <c r="E31" s="184">
        <f>címrendösszesen!GZ34</f>
        <v>1623691</v>
      </c>
      <c r="F31" s="184">
        <f>címrendösszesen!EV34</f>
        <v>402403</v>
      </c>
      <c r="G31" s="184">
        <f>címrendösszesen!EW34</f>
        <v>13772</v>
      </c>
      <c r="H31" s="184">
        <f>címrendösszesen!EX34</f>
        <v>416175</v>
      </c>
      <c r="I31" s="184">
        <f>címrendösszesen!DR34</f>
        <v>400486</v>
      </c>
      <c r="J31" s="184">
        <f>címrendösszesen!DS34</f>
        <v>1000</v>
      </c>
      <c r="K31" s="184">
        <f>címrendösszesen!DT34</f>
        <v>401486</v>
      </c>
      <c r="L31" s="184">
        <f t="shared" si="0"/>
        <v>2426580</v>
      </c>
      <c r="M31" s="184">
        <f t="shared" si="2"/>
        <v>14772</v>
      </c>
      <c r="N31" s="184">
        <f t="shared" si="2"/>
        <v>2441352</v>
      </c>
    </row>
    <row r="32" spans="1:14" ht="13.9" customHeight="1" x14ac:dyDescent="0.2">
      <c r="A32" s="354">
        <v>30</v>
      </c>
      <c r="B32" s="15" t="s">
        <v>126</v>
      </c>
      <c r="C32" s="184">
        <f>címrendösszesen!GX35</f>
        <v>0</v>
      </c>
      <c r="D32" s="184">
        <f>címrendösszesen!GY35</f>
        <v>0</v>
      </c>
      <c r="E32" s="184">
        <f>címrendösszesen!GZ35</f>
        <v>0</v>
      </c>
      <c r="F32" s="184">
        <f>címrendösszesen!EV35</f>
        <v>36600</v>
      </c>
      <c r="G32" s="184">
        <f>címrendösszesen!EW35</f>
        <v>0</v>
      </c>
      <c r="H32" s="184">
        <f>címrendösszesen!EX35</f>
        <v>36600</v>
      </c>
      <c r="I32" s="184">
        <f>címrendösszesen!DR35</f>
        <v>8245012</v>
      </c>
      <c r="J32" s="184">
        <f>címrendösszesen!DS35</f>
        <v>0</v>
      </c>
      <c r="K32" s="184">
        <f>címrendösszesen!DT35</f>
        <v>8245012</v>
      </c>
      <c r="L32" s="184">
        <f t="shared" si="0"/>
        <v>8281612</v>
      </c>
      <c r="M32" s="184">
        <f t="shared" si="2"/>
        <v>0</v>
      </c>
      <c r="N32" s="184">
        <f t="shared" si="2"/>
        <v>8281612</v>
      </c>
    </row>
    <row r="33" spans="1:14" ht="13.9" customHeight="1" x14ac:dyDescent="0.2">
      <c r="A33" s="353" t="s">
        <v>127</v>
      </c>
      <c r="B33" s="15" t="s">
        <v>128</v>
      </c>
      <c r="C33" s="184">
        <f>címrendösszesen!GX36</f>
        <v>285021</v>
      </c>
      <c r="D33" s="184">
        <f>címrendösszesen!GY36</f>
        <v>2889</v>
      </c>
      <c r="E33" s="184">
        <f>címrendösszesen!GZ36</f>
        <v>287910</v>
      </c>
      <c r="F33" s="184">
        <f>címrendösszesen!EV36</f>
        <v>5600</v>
      </c>
      <c r="G33" s="184">
        <f>címrendösszesen!EW36</f>
        <v>0</v>
      </c>
      <c r="H33" s="184">
        <f>címrendösszesen!EX36</f>
        <v>5600</v>
      </c>
      <c r="I33" s="184">
        <f>címrendösszesen!DR36</f>
        <v>4527874</v>
      </c>
      <c r="J33" s="184">
        <f>címrendösszesen!DS36</f>
        <v>-106129</v>
      </c>
      <c r="K33" s="184">
        <f>címrendösszesen!DT36</f>
        <v>4421745</v>
      </c>
      <c r="L33" s="184">
        <f t="shared" si="0"/>
        <v>4818495</v>
      </c>
      <c r="M33" s="184">
        <f t="shared" si="2"/>
        <v>-103240</v>
      </c>
      <c r="N33" s="184">
        <f t="shared" si="2"/>
        <v>4715255</v>
      </c>
    </row>
    <row r="34" spans="1:14" s="12" customFormat="1" ht="13.9" customHeight="1" x14ac:dyDescent="0.2">
      <c r="A34" s="299">
        <v>32</v>
      </c>
      <c r="B34" s="4" t="s">
        <v>129</v>
      </c>
      <c r="C34" s="183">
        <f>címrendösszesen!GX37</f>
        <v>0</v>
      </c>
      <c r="D34" s="183">
        <f>címrendösszesen!GY37</f>
        <v>56</v>
      </c>
      <c r="E34" s="183">
        <f>címrendösszesen!GZ37</f>
        <v>56</v>
      </c>
      <c r="F34" s="183">
        <f>címrendösszesen!EV37</f>
        <v>0</v>
      </c>
      <c r="G34" s="183">
        <f>címrendösszesen!EW37</f>
        <v>0</v>
      </c>
      <c r="H34" s="183">
        <f>címrendösszesen!EX37</f>
        <v>0</v>
      </c>
      <c r="I34" s="183">
        <f>címrendösszesen!DR37</f>
        <v>307413</v>
      </c>
      <c r="J34" s="183">
        <f>címrendösszesen!DS37</f>
        <v>0</v>
      </c>
      <c r="K34" s="183">
        <f>címrendösszesen!DT37</f>
        <v>307413</v>
      </c>
      <c r="L34" s="183">
        <f t="shared" si="0"/>
        <v>307413</v>
      </c>
      <c r="M34" s="183">
        <f t="shared" si="2"/>
        <v>56</v>
      </c>
      <c r="N34" s="183">
        <f t="shared" si="2"/>
        <v>307469</v>
      </c>
    </row>
    <row r="35" spans="1:14" ht="13.9" customHeight="1" x14ac:dyDescent="0.2">
      <c r="A35" s="354">
        <v>33</v>
      </c>
      <c r="B35" s="15" t="s">
        <v>130</v>
      </c>
      <c r="C35" s="184">
        <f>címrendösszesen!GX38</f>
        <v>0</v>
      </c>
      <c r="D35" s="184">
        <f>címrendösszesen!GY38</f>
        <v>0</v>
      </c>
      <c r="E35" s="184">
        <f>címrendösszesen!GZ38</f>
        <v>0</v>
      </c>
      <c r="F35" s="184">
        <f>címrendösszesen!EV38</f>
        <v>0</v>
      </c>
      <c r="G35" s="184">
        <f>címrendösszesen!EW38</f>
        <v>0</v>
      </c>
      <c r="H35" s="184">
        <f>címrendösszesen!EX38</f>
        <v>0</v>
      </c>
      <c r="I35" s="184">
        <f>címrendösszesen!DR38</f>
        <v>0</v>
      </c>
      <c r="J35" s="184">
        <f>címrendösszesen!DS38</f>
        <v>0</v>
      </c>
      <c r="K35" s="184">
        <f>címrendösszesen!DT38</f>
        <v>0</v>
      </c>
      <c r="L35" s="184">
        <f t="shared" ref="L35:L67" si="3">C35+F35+I35</f>
        <v>0</v>
      </c>
      <c r="M35" s="184">
        <f t="shared" ref="M35:N50" si="4">D35+G35+J35</f>
        <v>0</v>
      </c>
      <c r="N35" s="184">
        <f t="shared" si="4"/>
        <v>0</v>
      </c>
    </row>
    <row r="36" spans="1:14" ht="13.9" customHeight="1" x14ac:dyDescent="0.2">
      <c r="A36" s="354">
        <v>34</v>
      </c>
      <c r="B36" s="15" t="s">
        <v>131</v>
      </c>
      <c r="C36" s="184">
        <f>címrendösszesen!GX39</f>
        <v>0</v>
      </c>
      <c r="D36" s="184">
        <f>címrendösszesen!GY39</f>
        <v>56</v>
      </c>
      <c r="E36" s="184">
        <f>címrendösszesen!GZ39</f>
        <v>56</v>
      </c>
      <c r="F36" s="184">
        <f>címrendösszesen!EV39</f>
        <v>0</v>
      </c>
      <c r="G36" s="184">
        <f>címrendösszesen!EW39</f>
        <v>0</v>
      </c>
      <c r="H36" s="184">
        <f>címrendösszesen!EX39</f>
        <v>0</v>
      </c>
      <c r="I36" s="184">
        <f>címrendösszesen!DR39</f>
        <v>307413</v>
      </c>
      <c r="J36" s="184">
        <f>címrendösszesen!DS39</f>
        <v>0</v>
      </c>
      <c r="K36" s="184">
        <f>címrendösszesen!DT39</f>
        <v>307413</v>
      </c>
      <c r="L36" s="184">
        <f t="shared" si="3"/>
        <v>307413</v>
      </c>
      <c r="M36" s="184">
        <f t="shared" si="4"/>
        <v>56</v>
      </c>
      <c r="N36" s="184">
        <f t="shared" si="4"/>
        <v>307469</v>
      </c>
    </row>
    <row r="37" spans="1:14" s="12" customFormat="1" ht="13.9" customHeight="1" x14ac:dyDescent="0.2">
      <c r="A37" s="299">
        <v>35</v>
      </c>
      <c r="B37" s="4" t="s">
        <v>663</v>
      </c>
      <c r="C37" s="183">
        <f>címrendösszesen!GX40</f>
        <v>0</v>
      </c>
      <c r="D37" s="183">
        <f>címrendösszesen!GY40</f>
        <v>1724</v>
      </c>
      <c r="E37" s="183">
        <f>címrendösszesen!GZ40</f>
        <v>1724</v>
      </c>
      <c r="F37" s="183">
        <f>címrendösszesen!EV40</f>
        <v>0</v>
      </c>
      <c r="G37" s="183">
        <f>címrendösszesen!EW40</f>
        <v>0</v>
      </c>
      <c r="H37" s="183">
        <f>címrendösszesen!EX40</f>
        <v>0</v>
      </c>
      <c r="I37" s="183">
        <f>címrendösszesen!DR40</f>
        <v>2383940</v>
      </c>
      <c r="J37" s="183">
        <f>címrendösszesen!DS40</f>
        <v>338317</v>
      </c>
      <c r="K37" s="183">
        <f>címrendösszesen!DT40</f>
        <v>2722257</v>
      </c>
      <c r="L37" s="183">
        <f t="shared" si="3"/>
        <v>2383940</v>
      </c>
      <c r="M37" s="183">
        <f t="shared" si="4"/>
        <v>340041</v>
      </c>
      <c r="N37" s="183">
        <f t="shared" si="4"/>
        <v>2723981</v>
      </c>
    </row>
    <row r="38" spans="1:14" s="12" customFormat="1" ht="13.9" customHeight="1" x14ac:dyDescent="0.2">
      <c r="A38" s="298" t="s">
        <v>132</v>
      </c>
      <c r="B38" s="4" t="s">
        <v>655</v>
      </c>
      <c r="C38" s="183">
        <f>címrendösszesen!GX41</f>
        <v>0</v>
      </c>
      <c r="D38" s="183">
        <f>címrendösszesen!GY41</f>
        <v>1724</v>
      </c>
      <c r="E38" s="183">
        <f>címrendösszesen!GZ41</f>
        <v>1724</v>
      </c>
      <c r="F38" s="183">
        <f>címrendösszesen!EV41</f>
        <v>0</v>
      </c>
      <c r="G38" s="183">
        <f>címrendösszesen!EW41</f>
        <v>0</v>
      </c>
      <c r="H38" s="183">
        <f>címrendösszesen!EX41</f>
        <v>0</v>
      </c>
      <c r="I38" s="183">
        <f>címrendösszesen!DR41</f>
        <v>50150</v>
      </c>
      <c r="J38" s="183">
        <f>címrendösszesen!DS41</f>
        <v>250000</v>
      </c>
      <c r="K38" s="183">
        <f>címrendösszesen!DT41</f>
        <v>300150</v>
      </c>
      <c r="L38" s="183">
        <f t="shared" si="3"/>
        <v>50150</v>
      </c>
      <c r="M38" s="183">
        <f t="shared" si="4"/>
        <v>251724</v>
      </c>
      <c r="N38" s="183">
        <f t="shared" si="4"/>
        <v>301874</v>
      </c>
    </row>
    <row r="39" spans="1:14" ht="13.9" customHeight="1" x14ac:dyDescent="0.2">
      <c r="A39" s="354">
        <v>37</v>
      </c>
      <c r="B39" s="15" t="s">
        <v>133</v>
      </c>
      <c r="C39" s="184">
        <f>címrendösszesen!GX42</f>
        <v>0</v>
      </c>
      <c r="D39" s="184">
        <f>címrendösszesen!GY42</f>
        <v>0</v>
      </c>
      <c r="E39" s="184">
        <f>címrendösszesen!GZ42</f>
        <v>0</v>
      </c>
      <c r="F39" s="184">
        <f>címrendösszesen!EV42</f>
        <v>0</v>
      </c>
      <c r="G39" s="184">
        <f>címrendösszesen!EW42</f>
        <v>0</v>
      </c>
      <c r="H39" s="184">
        <f>címrendösszesen!EX42</f>
        <v>0</v>
      </c>
      <c r="I39" s="184">
        <f>címrendösszesen!DR42</f>
        <v>0</v>
      </c>
      <c r="J39" s="184">
        <f>címrendösszesen!DS42</f>
        <v>250000</v>
      </c>
      <c r="K39" s="184">
        <f>címrendösszesen!DT42</f>
        <v>250000</v>
      </c>
      <c r="L39" s="184">
        <f t="shared" si="3"/>
        <v>0</v>
      </c>
      <c r="M39" s="184">
        <f t="shared" si="4"/>
        <v>250000</v>
      </c>
      <c r="N39" s="184">
        <f t="shared" si="4"/>
        <v>250000</v>
      </c>
    </row>
    <row r="40" spans="1:14" ht="13.9" customHeight="1" x14ac:dyDescent="0.2">
      <c r="A40" s="353" t="s">
        <v>360</v>
      </c>
      <c r="B40" s="15" t="s">
        <v>134</v>
      </c>
      <c r="C40" s="184">
        <f>címrendösszesen!GX43</f>
        <v>0</v>
      </c>
      <c r="D40" s="184">
        <f>címrendösszesen!GY43</f>
        <v>0</v>
      </c>
      <c r="E40" s="184">
        <f>címrendösszesen!GZ43</f>
        <v>0</v>
      </c>
      <c r="F40" s="184">
        <f>címrendösszesen!EV43</f>
        <v>0</v>
      </c>
      <c r="G40" s="184">
        <f>címrendösszesen!EW43</f>
        <v>0</v>
      </c>
      <c r="H40" s="184">
        <f>címrendösszesen!EX43</f>
        <v>0</v>
      </c>
      <c r="I40" s="184">
        <f>címrendösszesen!DR43</f>
        <v>0</v>
      </c>
      <c r="J40" s="184">
        <f>címrendösszesen!DS43</f>
        <v>0</v>
      </c>
      <c r="K40" s="184">
        <f>címrendösszesen!DT43</f>
        <v>0</v>
      </c>
      <c r="L40" s="184">
        <f t="shared" si="3"/>
        <v>0</v>
      </c>
      <c r="M40" s="184">
        <f t="shared" si="4"/>
        <v>0</v>
      </c>
      <c r="N40" s="184">
        <f t="shared" si="4"/>
        <v>0</v>
      </c>
    </row>
    <row r="41" spans="1:14" ht="13.9" customHeight="1" x14ac:dyDescent="0.2">
      <c r="A41" s="354">
        <v>39</v>
      </c>
      <c r="B41" s="15" t="s">
        <v>135</v>
      </c>
      <c r="C41" s="184">
        <f>címrendösszesen!GX44</f>
        <v>0</v>
      </c>
      <c r="D41" s="184">
        <f>címrendösszesen!GY44</f>
        <v>0</v>
      </c>
      <c r="E41" s="184">
        <f>címrendösszesen!GZ44</f>
        <v>0</v>
      </c>
      <c r="F41" s="184">
        <f>címrendösszesen!EV44</f>
        <v>0</v>
      </c>
      <c r="G41" s="184">
        <f>címrendösszesen!EW44</f>
        <v>0</v>
      </c>
      <c r="H41" s="184">
        <f>címrendösszesen!EX44</f>
        <v>0</v>
      </c>
      <c r="I41" s="184">
        <f>címrendösszesen!DR44</f>
        <v>0</v>
      </c>
      <c r="J41" s="184">
        <f>címrendösszesen!DS44</f>
        <v>0</v>
      </c>
      <c r="K41" s="184">
        <f>címrendösszesen!DT44</f>
        <v>0</v>
      </c>
      <c r="L41" s="184">
        <f t="shared" si="3"/>
        <v>0</v>
      </c>
      <c r="M41" s="184">
        <f t="shared" si="4"/>
        <v>0</v>
      </c>
      <c r="N41" s="184">
        <f t="shared" si="4"/>
        <v>0</v>
      </c>
    </row>
    <row r="42" spans="1:14" ht="13.9" customHeight="1" x14ac:dyDescent="0.2">
      <c r="A42" s="353" t="s">
        <v>361</v>
      </c>
      <c r="B42" s="15" t="s">
        <v>136</v>
      </c>
      <c r="C42" s="184">
        <f>címrendösszesen!GX45</f>
        <v>0</v>
      </c>
      <c r="D42" s="184">
        <f>címrendösszesen!GY45</f>
        <v>1724</v>
      </c>
      <c r="E42" s="184">
        <f>címrendösszesen!GZ45</f>
        <v>1724</v>
      </c>
      <c r="F42" s="184">
        <f>címrendösszesen!EV45</f>
        <v>0</v>
      </c>
      <c r="G42" s="184">
        <f>címrendösszesen!EW45</f>
        <v>0</v>
      </c>
      <c r="H42" s="184">
        <f>címrendösszesen!EX45</f>
        <v>0</v>
      </c>
      <c r="I42" s="184">
        <f>címrendösszesen!DR45</f>
        <v>50150</v>
      </c>
      <c r="J42" s="184">
        <f>címrendösszesen!DS45</f>
        <v>0</v>
      </c>
      <c r="K42" s="184">
        <f>címrendösszesen!DT45</f>
        <v>50150</v>
      </c>
      <c r="L42" s="184">
        <f t="shared" si="3"/>
        <v>50150</v>
      </c>
      <c r="M42" s="184">
        <f t="shared" si="4"/>
        <v>1724</v>
      </c>
      <c r="N42" s="184">
        <f t="shared" si="4"/>
        <v>51874</v>
      </c>
    </row>
    <row r="43" spans="1:14" ht="13.9" customHeight="1" x14ac:dyDescent="0.2">
      <c r="A43" s="354">
        <v>41</v>
      </c>
      <c r="B43" s="15" t="s">
        <v>137</v>
      </c>
      <c r="C43" s="184">
        <f>címrendösszesen!GX46</f>
        <v>0</v>
      </c>
      <c r="D43" s="184">
        <f>címrendösszesen!GY46</f>
        <v>0</v>
      </c>
      <c r="E43" s="184">
        <f>címrendösszesen!GZ46</f>
        <v>0</v>
      </c>
      <c r="F43" s="184">
        <f>címrendösszesen!EV46</f>
        <v>0</v>
      </c>
      <c r="G43" s="184">
        <f>címrendösszesen!EW46</f>
        <v>0</v>
      </c>
      <c r="H43" s="184">
        <f>címrendösszesen!EX46</f>
        <v>0</v>
      </c>
      <c r="I43" s="184">
        <f>címrendösszesen!DR46</f>
        <v>2093290</v>
      </c>
      <c r="J43" s="184">
        <f>címrendösszesen!DS46</f>
        <v>88317</v>
      </c>
      <c r="K43" s="184">
        <f>címrendösszesen!DT46</f>
        <v>2181607</v>
      </c>
      <c r="L43" s="184">
        <f t="shared" si="3"/>
        <v>2093290</v>
      </c>
      <c r="M43" s="184">
        <f t="shared" si="4"/>
        <v>88317</v>
      </c>
      <c r="N43" s="184">
        <f t="shared" si="4"/>
        <v>2181607</v>
      </c>
    </row>
    <row r="44" spans="1:14" ht="13.9" customHeight="1" x14ac:dyDescent="0.2">
      <c r="A44" s="353" t="s">
        <v>362</v>
      </c>
      <c r="B44" s="15" t="s">
        <v>138</v>
      </c>
      <c r="C44" s="184">
        <f>címrendösszesen!GX47</f>
        <v>0</v>
      </c>
      <c r="D44" s="184">
        <f>címrendösszesen!GY47</f>
        <v>0</v>
      </c>
      <c r="E44" s="184">
        <f>címrendösszesen!GZ47</f>
        <v>0</v>
      </c>
      <c r="F44" s="184">
        <f>címrendösszesen!EV47</f>
        <v>0</v>
      </c>
      <c r="G44" s="184">
        <f>címrendösszesen!EW47</f>
        <v>0</v>
      </c>
      <c r="H44" s="184">
        <f>címrendösszesen!EX47</f>
        <v>0</v>
      </c>
      <c r="I44" s="184">
        <f>címrendösszesen!DR47</f>
        <v>0</v>
      </c>
      <c r="J44" s="184">
        <f>címrendösszesen!DS47</f>
        <v>0</v>
      </c>
      <c r="K44" s="184">
        <f>címrendösszesen!DT47</f>
        <v>0</v>
      </c>
      <c r="L44" s="184">
        <f t="shared" si="3"/>
        <v>0</v>
      </c>
      <c r="M44" s="184">
        <f t="shared" si="4"/>
        <v>0</v>
      </c>
      <c r="N44" s="184">
        <f t="shared" si="4"/>
        <v>0</v>
      </c>
    </row>
    <row r="45" spans="1:14" ht="13.9" customHeight="1" x14ac:dyDescent="0.2">
      <c r="A45" s="354">
        <v>43</v>
      </c>
      <c r="B45" s="15" t="s">
        <v>139</v>
      </c>
      <c r="C45" s="184">
        <f>címrendösszesen!GX48</f>
        <v>0</v>
      </c>
      <c r="D45" s="184">
        <f>címrendösszesen!GY48</f>
        <v>0</v>
      </c>
      <c r="E45" s="184">
        <f>címrendösszesen!GZ48</f>
        <v>0</v>
      </c>
      <c r="F45" s="184">
        <f>címrendösszesen!EV48</f>
        <v>0</v>
      </c>
      <c r="G45" s="184">
        <f>címrendösszesen!EW48</f>
        <v>0</v>
      </c>
      <c r="H45" s="184">
        <f>címrendösszesen!EX48</f>
        <v>0</v>
      </c>
      <c r="I45" s="184">
        <f>címrendösszesen!DR48</f>
        <v>0</v>
      </c>
      <c r="J45" s="184">
        <f>címrendösszesen!DS48</f>
        <v>0</v>
      </c>
      <c r="K45" s="184">
        <f>címrendösszesen!DT48</f>
        <v>0</v>
      </c>
      <c r="L45" s="184">
        <f t="shared" si="3"/>
        <v>0</v>
      </c>
      <c r="M45" s="184">
        <f t="shared" si="4"/>
        <v>0</v>
      </c>
      <c r="N45" s="184">
        <f t="shared" si="4"/>
        <v>0</v>
      </c>
    </row>
    <row r="46" spans="1:14" s="12" customFormat="1" ht="13.9" customHeight="1" x14ac:dyDescent="0.2">
      <c r="A46" s="298" t="s">
        <v>363</v>
      </c>
      <c r="B46" s="4" t="s">
        <v>656</v>
      </c>
      <c r="C46" s="183">
        <f>címrendösszesen!GX49</f>
        <v>0</v>
      </c>
      <c r="D46" s="183">
        <f>címrendösszesen!GY49</f>
        <v>0</v>
      </c>
      <c r="E46" s="183">
        <f>címrendösszesen!GZ49</f>
        <v>0</v>
      </c>
      <c r="F46" s="183">
        <f>címrendösszesen!EV49</f>
        <v>0</v>
      </c>
      <c r="G46" s="183">
        <f>címrendösszesen!EW49</f>
        <v>0</v>
      </c>
      <c r="H46" s="183">
        <f>címrendösszesen!EX49</f>
        <v>0</v>
      </c>
      <c r="I46" s="183">
        <f>címrendösszesen!DR49</f>
        <v>240500</v>
      </c>
      <c r="J46" s="183">
        <f>címrendösszesen!DS49</f>
        <v>0</v>
      </c>
      <c r="K46" s="183">
        <f>címrendösszesen!DT49</f>
        <v>240500</v>
      </c>
      <c r="L46" s="183">
        <f t="shared" si="3"/>
        <v>240500</v>
      </c>
      <c r="M46" s="183">
        <f t="shared" si="4"/>
        <v>0</v>
      </c>
      <c r="N46" s="183">
        <f t="shared" si="4"/>
        <v>240500</v>
      </c>
    </row>
    <row r="47" spans="1:14" ht="13.9" customHeight="1" x14ac:dyDescent="0.2">
      <c r="A47" s="354">
        <v>45</v>
      </c>
      <c r="B47" s="15" t="s">
        <v>140</v>
      </c>
      <c r="C47" s="184">
        <f>címrendösszesen!GX50</f>
        <v>0</v>
      </c>
      <c r="D47" s="184">
        <f>címrendösszesen!GY50</f>
        <v>0</v>
      </c>
      <c r="E47" s="184">
        <f>címrendösszesen!GZ50</f>
        <v>0</v>
      </c>
      <c r="F47" s="184">
        <f>címrendösszesen!EV50</f>
        <v>0</v>
      </c>
      <c r="G47" s="184">
        <f>címrendösszesen!EW50</f>
        <v>0</v>
      </c>
      <c r="H47" s="184">
        <f>címrendösszesen!EX50</f>
        <v>0</v>
      </c>
      <c r="I47" s="184">
        <f>címrendösszesen!DR50</f>
        <v>240500</v>
      </c>
      <c r="J47" s="184">
        <f>címrendösszesen!DS50</f>
        <v>0</v>
      </c>
      <c r="K47" s="184">
        <f>címrendösszesen!DT50</f>
        <v>240500</v>
      </c>
      <c r="L47" s="184">
        <f t="shared" si="3"/>
        <v>240500</v>
      </c>
      <c r="M47" s="184">
        <f t="shared" si="4"/>
        <v>0</v>
      </c>
      <c r="N47" s="184">
        <f t="shared" si="4"/>
        <v>240500</v>
      </c>
    </row>
    <row r="48" spans="1:14" ht="13.9" customHeight="1" x14ac:dyDescent="0.2">
      <c r="A48" s="353" t="s">
        <v>142</v>
      </c>
      <c r="B48" s="15" t="s">
        <v>141</v>
      </c>
      <c r="C48" s="184">
        <f>címrendösszesen!GX51</f>
        <v>0</v>
      </c>
      <c r="D48" s="184">
        <f>címrendösszesen!GY51</f>
        <v>0</v>
      </c>
      <c r="E48" s="184">
        <f>címrendösszesen!GZ51</f>
        <v>0</v>
      </c>
      <c r="F48" s="184">
        <f>címrendösszesen!EV51</f>
        <v>0</v>
      </c>
      <c r="G48" s="184">
        <f>címrendösszesen!EW51</f>
        <v>0</v>
      </c>
      <c r="H48" s="184">
        <f>címrendösszesen!EX51</f>
        <v>0</v>
      </c>
      <c r="I48" s="184">
        <f>címrendösszesen!DR51</f>
        <v>0</v>
      </c>
      <c r="J48" s="184">
        <f>címrendösszesen!DS51</f>
        <v>0</v>
      </c>
      <c r="K48" s="184">
        <f>címrendösszesen!DT51</f>
        <v>0</v>
      </c>
      <c r="L48" s="183">
        <f t="shared" si="3"/>
        <v>0</v>
      </c>
      <c r="M48" s="183">
        <f t="shared" si="4"/>
        <v>0</v>
      </c>
      <c r="N48" s="183">
        <f t="shared" si="4"/>
        <v>0</v>
      </c>
    </row>
    <row r="49" spans="1:14" s="12" customFormat="1" ht="13.9" customHeight="1" x14ac:dyDescent="0.2">
      <c r="A49" s="298" t="s">
        <v>364</v>
      </c>
      <c r="B49" s="4" t="s">
        <v>143</v>
      </c>
      <c r="C49" s="183">
        <f>címrendösszesen!GX52</f>
        <v>1908712</v>
      </c>
      <c r="D49" s="183">
        <f>címrendösszesen!GY52</f>
        <v>4669</v>
      </c>
      <c r="E49" s="183">
        <f>címrendösszesen!GZ52</f>
        <v>1913381</v>
      </c>
      <c r="F49" s="183">
        <f>címrendösszesen!EV52</f>
        <v>444603</v>
      </c>
      <c r="G49" s="183">
        <f>címrendösszesen!EW52</f>
        <v>13772</v>
      </c>
      <c r="H49" s="183">
        <f>címrendösszesen!EX52</f>
        <v>458375</v>
      </c>
      <c r="I49" s="183">
        <f>címrendösszesen!DR52</f>
        <v>18493160</v>
      </c>
      <c r="J49" s="183">
        <f>címrendösszesen!DS52</f>
        <v>362364</v>
      </c>
      <c r="K49" s="183">
        <f>címrendösszesen!DT52</f>
        <v>18855524</v>
      </c>
      <c r="L49" s="183">
        <f t="shared" si="3"/>
        <v>20846475</v>
      </c>
      <c r="M49" s="183">
        <f t="shared" si="4"/>
        <v>380805</v>
      </c>
      <c r="N49" s="183">
        <f t="shared" si="4"/>
        <v>21227280</v>
      </c>
    </row>
    <row r="50" spans="1:14" s="12" customFormat="1" ht="13.9" customHeight="1" x14ac:dyDescent="0.2">
      <c r="A50" s="298" t="s">
        <v>654</v>
      </c>
      <c r="B50" s="4" t="s">
        <v>657</v>
      </c>
      <c r="C50" s="183">
        <f>címrendösszesen!GX53</f>
        <v>0</v>
      </c>
      <c r="D50" s="183">
        <f>címrendösszesen!GY53</f>
        <v>0</v>
      </c>
      <c r="E50" s="183">
        <f>címrendösszesen!GZ53</f>
        <v>0</v>
      </c>
      <c r="F50" s="183">
        <f>címrendösszesen!EV53</f>
        <v>0</v>
      </c>
      <c r="G50" s="183">
        <f>címrendösszesen!EW53</f>
        <v>0</v>
      </c>
      <c r="H50" s="183">
        <f>címrendösszesen!EX53</f>
        <v>0</v>
      </c>
      <c r="I50" s="183">
        <f>címrendösszesen!DR53</f>
        <v>7271416</v>
      </c>
      <c r="J50" s="183">
        <f>címrendösszesen!DS53</f>
        <v>52012</v>
      </c>
      <c r="K50" s="183">
        <f>címrendösszesen!DT53</f>
        <v>7323428</v>
      </c>
      <c r="L50" s="183">
        <f t="shared" si="3"/>
        <v>7271416</v>
      </c>
      <c r="M50" s="183">
        <f t="shared" si="4"/>
        <v>52012</v>
      </c>
      <c r="N50" s="183">
        <f t="shared" si="4"/>
        <v>7323428</v>
      </c>
    </row>
    <row r="51" spans="1:14" s="12" customFormat="1" ht="13.9" customHeight="1" x14ac:dyDescent="0.2">
      <c r="A51" s="299">
        <v>49</v>
      </c>
      <c r="B51" s="4" t="s">
        <v>658</v>
      </c>
      <c r="C51" s="183">
        <f>címrendösszesen!GX54</f>
        <v>0</v>
      </c>
      <c r="D51" s="183">
        <f>címrendösszesen!GY54</f>
        <v>0</v>
      </c>
      <c r="E51" s="183">
        <f>címrendösszesen!GZ54</f>
        <v>0</v>
      </c>
      <c r="F51" s="183">
        <f>címrendösszesen!EV54</f>
        <v>0</v>
      </c>
      <c r="G51" s="183">
        <f>címrendösszesen!EW54</f>
        <v>0</v>
      </c>
      <c r="H51" s="183">
        <f>címrendösszesen!EX54</f>
        <v>0</v>
      </c>
      <c r="I51" s="183">
        <f>címrendösszesen!DR54</f>
        <v>6916970</v>
      </c>
      <c r="J51" s="183">
        <f>címrendösszesen!DS54</f>
        <v>10219</v>
      </c>
      <c r="K51" s="183">
        <f>címrendösszesen!DT54</f>
        <v>6927189</v>
      </c>
      <c r="L51" s="183">
        <f t="shared" si="3"/>
        <v>6916970</v>
      </c>
      <c r="M51" s="183">
        <f t="shared" ref="M51:N66" si="5">D51+G51+J51</f>
        <v>10219</v>
      </c>
      <c r="N51" s="183">
        <f t="shared" si="5"/>
        <v>6927189</v>
      </c>
    </row>
    <row r="52" spans="1:14" s="12" customFormat="1" ht="13.9" customHeight="1" x14ac:dyDescent="0.2">
      <c r="A52" s="353" t="s">
        <v>365</v>
      </c>
      <c r="B52" s="15" t="s">
        <v>144</v>
      </c>
      <c r="C52" s="184">
        <f>címrendösszesen!GX55</f>
        <v>0</v>
      </c>
      <c r="D52" s="184">
        <f>címrendösszesen!GY55</f>
        <v>0</v>
      </c>
      <c r="E52" s="184">
        <f>címrendösszesen!GZ55</f>
        <v>0</v>
      </c>
      <c r="F52" s="184">
        <f>címrendösszesen!EV55</f>
        <v>0</v>
      </c>
      <c r="G52" s="184">
        <f>címrendösszesen!EW55</f>
        <v>0</v>
      </c>
      <c r="H52" s="184">
        <f>címrendösszesen!EX55</f>
        <v>0</v>
      </c>
      <c r="I52" s="184">
        <f>címrendösszesen!DR55</f>
        <v>17803</v>
      </c>
      <c r="J52" s="184">
        <f>címrendösszesen!DS55</f>
        <v>0</v>
      </c>
      <c r="K52" s="184">
        <f>címrendösszesen!DT55</f>
        <v>17803</v>
      </c>
      <c r="L52" s="184">
        <f t="shared" si="3"/>
        <v>17803</v>
      </c>
      <c r="M52" s="184">
        <f t="shared" si="5"/>
        <v>0</v>
      </c>
      <c r="N52" s="184">
        <f t="shared" si="5"/>
        <v>17803</v>
      </c>
    </row>
    <row r="53" spans="1:14" s="12" customFormat="1" ht="13.9" customHeight="1" x14ac:dyDescent="0.2">
      <c r="A53" s="354">
        <v>51</v>
      </c>
      <c r="B53" s="15" t="s">
        <v>145</v>
      </c>
      <c r="C53" s="184">
        <f>címrendösszesen!GX56</f>
        <v>0</v>
      </c>
      <c r="D53" s="184">
        <f>címrendösszesen!GY56</f>
        <v>0</v>
      </c>
      <c r="E53" s="184">
        <f>címrendösszesen!GZ56</f>
        <v>0</v>
      </c>
      <c r="F53" s="184">
        <f>címrendösszesen!EV56</f>
        <v>0</v>
      </c>
      <c r="G53" s="184">
        <f>címrendösszesen!EW56</f>
        <v>0</v>
      </c>
      <c r="H53" s="184">
        <f>címrendösszesen!EX56</f>
        <v>0</v>
      </c>
      <c r="I53" s="184">
        <f>címrendösszesen!DR56</f>
        <v>0</v>
      </c>
      <c r="J53" s="184">
        <f>címrendösszesen!DS56</f>
        <v>0</v>
      </c>
      <c r="K53" s="184">
        <f>címrendösszesen!DT56</f>
        <v>0</v>
      </c>
      <c r="L53" s="184">
        <f t="shared" si="3"/>
        <v>0</v>
      </c>
      <c r="M53" s="184">
        <f t="shared" si="5"/>
        <v>0</v>
      </c>
      <c r="N53" s="184">
        <f t="shared" si="5"/>
        <v>0</v>
      </c>
    </row>
    <row r="54" spans="1:14" ht="13.9" customHeight="1" x14ac:dyDescent="0.2">
      <c r="A54" s="353" t="s">
        <v>366</v>
      </c>
      <c r="B54" s="17" t="s">
        <v>146</v>
      </c>
      <c r="C54" s="184">
        <f>címrendösszesen!GX57</f>
        <v>0</v>
      </c>
      <c r="D54" s="184">
        <f>címrendösszesen!GY57</f>
        <v>0</v>
      </c>
      <c r="E54" s="184">
        <f>címrendösszesen!GZ57</f>
        <v>0</v>
      </c>
      <c r="F54" s="184">
        <f>címrendösszesen!EV57</f>
        <v>0</v>
      </c>
      <c r="G54" s="184">
        <f>címrendösszesen!EW57</f>
        <v>0</v>
      </c>
      <c r="H54" s="184">
        <f>címrendösszesen!EX57</f>
        <v>0</v>
      </c>
      <c r="I54" s="184">
        <f>címrendösszesen!DR57</f>
        <v>6899167</v>
      </c>
      <c r="J54" s="184">
        <f>címrendösszesen!DS57</f>
        <v>10219</v>
      </c>
      <c r="K54" s="184">
        <f>címrendösszesen!DT57</f>
        <v>6909386</v>
      </c>
      <c r="L54" s="184">
        <f t="shared" si="3"/>
        <v>6899167</v>
      </c>
      <c r="M54" s="184">
        <f t="shared" si="5"/>
        <v>10219</v>
      </c>
      <c r="N54" s="184">
        <f t="shared" si="5"/>
        <v>6909386</v>
      </c>
    </row>
    <row r="55" spans="1:14" s="12" customFormat="1" ht="13.9" customHeight="1" x14ac:dyDescent="0.2">
      <c r="A55" s="299">
        <v>53</v>
      </c>
      <c r="B55" s="4" t="s">
        <v>659</v>
      </c>
      <c r="C55" s="183">
        <f>címrendösszesen!GX58</f>
        <v>0</v>
      </c>
      <c r="D55" s="183">
        <f>címrendösszesen!GY58</f>
        <v>0</v>
      </c>
      <c r="E55" s="183">
        <f>címrendösszesen!GZ58</f>
        <v>0</v>
      </c>
      <c r="F55" s="183">
        <f>címrendösszesen!EV58</f>
        <v>0</v>
      </c>
      <c r="G55" s="183">
        <f>címrendösszesen!EW58</f>
        <v>0</v>
      </c>
      <c r="H55" s="183">
        <f>címrendösszesen!EX58</f>
        <v>0</v>
      </c>
      <c r="I55" s="183">
        <f>címrendösszesen!DR58</f>
        <v>354446</v>
      </c>
      <c r="J55" s="183">
        <f>címrendösszesen!DS58</f>
        <v>41793</v>
      </c>
      <c r="K55" s="183">
        <f>címrendösszesen!DT58</f>
        <v>396239</v>
      </c>
      <c r="L55" s="183">
        <f t="shared" si="3"/>
        <v>354446</v>
      </c>
      <c r="M55" s="183">
        <f t="shared" si="5"/>
        <v>41793</v>
      </c>
      <c r="N55" s="183">
        <f t="shared" si="5"/>
        <v>396239</v>
      </c>
    </row>
    <row r="56" spans="1:14" ht="13.9" customHeight="1" x14ac:dyDescent="0.2">
      <c r="A56" s="353" t="s">
        <v>367</v>
      </c>
      <c r="B56" s="17" t="s">
        <v>147</v>
      </c>
      <c r="C56" s="184">
        <f>címrendösszesen!GX59</f>
        <v>0</v>
      </c>
      <c r="D56" s="184">
        <f>címrendösszesen!GY59</f>
        <v>0</v>
      </c>
      <c r="E56" s="184">
        <f>címrendösszesen!GZ59</f>
        <v>0</v>
      </c>
      <c r="F56" s="184">
        <f>címrendösszesen!EV59</f>
        <v>0</v>
      </c>
      <c r="G56" s="184">
        <f>címrendösszesen!EW59</f>
        <v>0</v>
      </c>
      <c r="H56" s="184">
        <f>címrendösszesen!EX59</f>
        <v>0</v>
      </c>
      <c r="I56" s="184">
        <f>címrendösszesen!DR59</f>
        <v>354446</v>
      </c>
      <c r="J56" s="184">
        <f>címrendösszesen!DS59</f>
        <v>41793</v>
      </c>
      <c r="K56" s="184">
        <f>címrendösszesen!DT59</f>
        <v>396239</v>
      </c>
      <c r="L56" s="184">
        <f t="shared" si="3"/>
        <v>354446</v>
      </c>
      <c r="M56" s="184">
        <f t="shared" si="5"/>
        <v>41793</v>
      </c>
      <c r="N56" s="184">
        <f t="shared" si="5"/>
        <v>396239</v>
      </c>
    </row>
    <row r="57" spans="1:14" ht="13.9" customHeight="1" x14ac:dyDescent="0.2">
      <c r="A57" s="354">
        <v>55</v>
      </c>
      <c r="B57" s="15" t="s">
        <v>148</v>
      </c>
      <c r="C57" s="184">
        <f>címrendösszesen!GX60</f>
        <v>0</v>
      </c>
      <c r="D57" s="184">
        <f>címrendösszesen!GY60</f>
        <v>0</v>
      </c>
      <c r="E57" s="184">
        <f>címrendösszesen!GZ60</f>
        <v>0</v>
      </c>
      <c r="F57" s="184">
        <f>címrendösszesen!EV60</f>
        <v>0</v>
      </c>
      <c r="G57" s="184">
        <f>címrendösszesen!EW60</f>
        <v>0</v>
      </c>
      <c r="H57" s="184">
        <f>címrendösszesen!EX60</f>
        <v>0</v>
      </c>
      <c r="I57" s="184">
        <f>címrendösszesen!DR60</f>
        <v>0</v>
      </c>
      <c r="J57" s="184">
        <f>címrendösszesen!DS60</f>
        <v>0</v>
      </c>
      <c r="K57" s="184">
        <f>címrendösszesen!DT60</f>
        <v>0</v>
      </c>
      <c r="L57" s="184">
        <f t="shared" si="3"/>
        <v>0</v>
      </c>
      <c r="M57" s="184">
        <f t="shared" si="5"/>
        <v>0</v>
      </c>
      <c r="N57" s="184">
        <f t="shared" si="5"/>
        <v>0</v>
      </c>
    </row>
    <row r="58" spans="1:14" s="12" customFormat="1" ht="13.9" customHeight="1" x14ac:dyDescent="0.2">
      <c r="A58" s="299">
        <v>56</v>
      </c>
      <c r="B58" s="4" t="s">
        <v>660</v>
      </c>
      <c r="C58" s="183">
        <f>címrendösszesen!GX61</f>
        <v>5624717</v>
      </c>
      <c r="D58" s="183">
        <f>címrendösszesen!GY61</f>
        <v>66543</v>
      </c>
      <c r="E58" s="183">
        <f>címrendösszesen!GZ61</f>
        <v>5691260</v>
      </c>
      <c r="F58" s="183">
        <f>címrendösszesen!EV61</f>
        <v>2584524</v>
      </c>
      <c r="G58" s="183">
        <f>címrendösszesen!EW61</f>
        <v>-14531</v>
      </c>
      <c r="H58" s="183">
        <f>címrendösszesen!EX61</f>
        <v>2569993</v>
      </c>
      <c r="I58" s="183">
        <f>címrendösszesen!DR61</f>
        <v>12342028</v>
      </c>
      <c r="J58" s="183">
        <f>címrendösszesen!DS61</f>
        <v>0</v>
      </c>
      <c r="K58" s="183">
        <f>címrendösszesen!DT61</f>
        <v>12342028</v>
      </c>
      <c r="L58" s="183">
        <f t="shared" si="3"/>
        <v>20551269</v>
      </c>
      <c r="M58" s="183">
        <f t="shared" si="5"/>
        <v>52012</v>
      </c>
      <c r="N58" s="183">
        <f t="shared" si="5"/>
        <v>20603281</v>
      </c>
    </row>
    <row r="59" spans="1:14" s="12" customFormat="1" ht="13.9" customHeight="1" x14ac:dyDescent="0.2">
      <c r="A59" s="299">
        <v>57</v>
      </c>
      <c r="B59" s="4" t="s">
        <v>661</v>
      </c>
      <c r="C59" s="183">
        <f>címrendösszesen!GX62</f>
        <v>5238893</v>
      </c>
      <c r="D59" s="183">
        <f>címrendösszesen!GY62</f>
        <v>24750</v>
      </c>
      <c r="E59" s="183">
        <f>címrendösszesen!GZ62</f>
        <v>5263643</v>
      </c>
      <c r="F59" s="183">
        <f>címrendösszesen!EV62</f>
        <v>2461609</v>
      </c>
      <c r="G59" s="183">
        <f>címrendösszesen!EW62</f>
        <v>-14531</v>
      </c>
      <c r="H59" s="183">
        <f>címrendösszesen!EX62</f>
        <v>2447078</v>
      </c>
      <c r="I59" s="183">
        <f>címrendösszesen!DR62</f>
        <v>4276165</v>
      </c>
      <c r="J59" s="183">
        <f>címrendösszesen!DS62</f>
        <v>0</v>
      </c>
      <c r="K59" s="183">
        <f>címrendösszesen!DT62</f>
        <v>4276165</v>
      </c>
      <c r="L59" s="183">
        <f t="shared" si="3"/>
        <v>11976667</v>
      </c>
      <c r="M59" s="183">
        <f t="shared" si="5"/>
        <v>10219</v>
      </c>
      <c r="N59" s="183">
        <f t="shared" si="5"/>
        <v>11986886</v>
      </c>
    </row>
    <row r="60" spans="1:14" ht="13.9" customHeight="1" x14ac:dyDescent="0.2">
      <c r="A60" s="353" t="s">
        <v>368</v>
      </c>
      <c r="B60" s="17" t="s">
        <v>149</v>
      </c>
      <c r="C60" s="184">
        <f>címrendösszesen!GX63</f>
        <v>4464005</v>
      </c>
      <c r="D60" s="184">
        <f>címrendösszesen!GY63</f>
        <v>24750</v>
      </c>
      <c r="E60" s="184">
        <f>címrendösszesen!GZ63</f>
        <v>4488755</v>
      </c>
      <c r="F60" s="184">
        <f>címrendösszesen!EV63</f>
        <v>2435162</v>
      </c>
      <c r="G60" s="184">
        <f>címrendösszesen!EW63</f>
        <v>-14531</v>
      </c>
      <c r="H60" s="184">
        <f>címrendösszesen!EX63</f>
        <v>2420631</v>
      </c>
      <c r="I60" s="184">
        <f>címrendösszesen!DR63</f>
        <v>0</v>
      </c>
      <c r="J60" s="184">
        <f>címrendösszesen!DS63</f>
        <v>0</v>
      </c>
      <c r="K60" s="184">
        <f>címrendösszesen!DT63</f>
        <v>0</v>
      </c>
      <c r="L60" s="184">
        <f t="shared" si="3"/>
        <v>6899167</v>
      </c>
      <c r="M60" s="184">
        <f t="shared" si="5"/>
        <v>10219</v>
      </c>
      <c r="N60" s="184">
        <f t="shared" si="5"/>
        <v>6909386</v>
      </c>
    </row>
    <row r="61" spans="1:14" ht="13.9" customHeight="1" x14ac:dyDescent="0.2">
      <c r="A61" s="354">
        <v>59</v>
      </c>
      <c r="B61" s="15" t="s">
        <v>150</v>
      </c>
      <c r="C61" s="184">
        <f>címrendösszesen!GX64</f>
        <v>0</v>
      </c>
      <c r="D61" s="184">
        <f>címrendösszesen!GY64</f>
        <v>0</v>
      </c>
      <c r="E61" s="184">
        <f>címrendösszesen!GZ64</f>
        <v>0</v>
      </c>
      <c r="F61" s="184">
        <f>címrendösszesen!EV64</f>
        <v>0</v>
      </c>
      <c r="G61" s="184">
        <f>címrendösszesen!EW64</f>
        <v>0</v>
      </c>
      <c r="H61" s="184">
        <f>címrendösszesen!EX64</f>
        <v>0</v>
      </c>
      <c r="I61" s="184">
        <f>címrendösszesen!DR64</f>
        <v>0</v>
      </c>
      <c r="J61" s="184">
        <f>címrendösszesen!DS64</f>
        <v>0</v>
      </c>
      <c r="K61" s="184">
        <f>címrendösszesen!DT64</f>
        <v>0</v>
      </c>
      <c r="L61" s="184">
        <f t="shared" si="3"/>
        <v>0</v>
      </c>
      <c r="M61" s="184">
        <f t="shared" si="5"/>
        <v>0</v>
      </c>
      <c r="N61" s="184">
        <f t="shared" si="5"/>
        <v>0</v>
      </c>
    </row>
    <row r="62" spans="1:14" ht="13.9" customHeight="1" x14ac:dyDescent="0.2">
      <c r="A62" s="353" t="s">
        <v>369</v>
      </c>
      <c r="B62" s="15" t="s">
        <v>151</v>
      </c>
      <c r="C62" s="184">
        <f>címrendösszesen!GX65</f>
        <v>0</v>
      </c>
      <c r="D62" s="184">
        <f>címrendösszesen!GY65</f>
        <v>0</v>
      </c>
      <c r="E62" s="184">
        <f>címrendösszesen!GZ65</f>
        <v>0</v>
      </c>
      <c r="F62" s="184">
        <f>címrendösszesen!EV65</f>
        <v>0</v>
      </c>
      <c r="G62" s="184">
        <f>címrendösszesen!EW65</f>
        <v>0</v>
      </c>
      <c r="H62" s="184">
        <f>címrendösszesen!EX65</f>
        <v>0</v>
      </c>
      <c r="I62" s="184">
        <f>címrendösszesen!DR65</f>
        <v>3963041</v>
      </c>
      <c r="J62" s="184">
        <f>címrendösszesen!DS65</f>
        <v>0</v>
      </c>
      <c r="K62" s="184">
        <f>címrendösszesen!DT65</f>
        <v>3963041</v>
      </c>
      <c r="L62" s="184">
        <f t="shared" si="3"/>
        <v>3963041</v>
      </c>
      <c r="M62" s="184">
        <f t="shared" si="5"/>
        <v>0</v>
      </c>
      <c r="N62" s="184">
        <f t="shared" si="5"/>
        <v>3963041</v>
      </c>
    </row>
    <row r="63" spans="1:14" ht="13.9" customHeight="1" x14ac:dyDescent="0.2">
      <c r="A63" s="354">
        <v>61</v>
      </c>
      <c r="B63" s="15" t="s">
        <v>152</v>
      </c>
      <c r="C63" s="184">
        <f>címrendösszesen!GX66</f>
        <v>774888</v>
      </c>
      <c r="D63" s="184">
        <f>címrendösszesen!GY66</f>
        <v>0</v>
      </c>
      <c r="E63" s="184">
        <f>címrendösszesen!GZ66</f>
        <v>774888</v>
      </c>
      <c r="F63" s="184">
        <f>címrendösszesen!EV66</f>
        <v>26447</v>
      </c>
      <c r="G63" s="184">
        <f>címrendösszesen!EW66</f>
        <v>0</v>
      </c>
      <c r="H63" s="184">
        <f>címrendösszesen!EX66</f>
        <v>26447</v>
      </c>
      <c r="I63" s="184">
        <f>címrendösszesen!DR66</f>
        <v>313124</v>
      </c>
      <c r="J63" s="184">
        <f>címrendösszesen!DS66</f>
        <v>0</v>
      </c>
      <c r="K63" s="184">
        <f>címrendösszesen!DT66</f>
        <v>313124</v>
      </c>
      <c r="L63" s="184">
        <f t="shared" si="3"/>
        <v>1114459</v>
      </c>
      <c r="M63" s="184">
        <f t="shared" si="5"/>
        <v>0</v>
      </c>
      <c r="N63" s="184">
        <f t="shared" si="5"/>
        <v>1114459</v>
      </c>
    </row>
    <row r="64" spans="1:14" s="12" customFormat="1" ht="13.9" customHeight="1" x14ac:dyDescent="0.2">
      <c r="A64" s="299">
        <v>62</v>
      </c>
      <c r="B64" s="4" t="s">
        <v>907</v>
      </c>
      <c r="C64" s="183">
        <f>címrendösszesen!GX67</f>
        <v>385824</v>
      </c>
      <c r="D64" s="183">
        <f>címrendösszesen!GY67</f>
        <v>41793</v>
      </c>
      <c r="E64" s="183">
        <f>címrendösszesen!GZ67</f>
        <v>427617</v>
      </c>
      <c r="F64" s="183">
        <f>címrendösszesen!EV67</f>
        <v>122915</v>
      </c>
      <c r="G64" s="183">
        <f>címrendösszesen!EW67</f>
        <v>0</v>
      </c>
      <c r="H64" s="183">
        <f>címrendösszesen!EX67</f>
        <v>122915</v>
      </c>
      <c r="I64" s="183">
        <f>címrendösszesen!DR67</f>
        <v>8065863</v>
      </c>
      <c r="J64" s="183">
        <f>címrendösszesen!DS67</f>
        <v>0</v>
      </c>
      <c r="K64" s="183">
        <f>címrendösszesen!DT67</f>
        <v>8065863</v>
      </c>
      <c r="L64" s="183">
        <f t="shared" si="3"/>
        <v>8574602</v>
      </c>
      <c r="M64" s="183">
        <f t="shared" si="5"/>
        <v>41793</v>
      </c>
      <c r="N64" s="183">
        <f t="shared" si="5"/>
        <v>8616395</v>
      </c>
    </row>
    <row r="65" spans="1:14" ht="13.9" customHeight="1" x14ac:dyDescent="0.2">
      <c r="A65" s="353" t="s">
        <v>370</v>
      </c>
      <c r="B65" s="17" t="s">
        <v>149</v>
      </c>
      <c r="C65" s="184">
        <f>címrendösszesen!GX68</f>
        <v>232496</v>
      </c>
      <c r="D65" s="184">
        <f>címrendösszesen!GY68</f>
        <v>41793</v>
      </c>
      <c r="E65" s="184">
        <f>címrendösszesen!GZ68</f>
        <v>274289</v>
      </c>
      <c r="F65" s="184">
        <f>címrendösszesen!EV68</f>
        <v>121950</v>
      </c>
      <c r="G65" s="184">
        <f>címrendösszesen!EW68</f>
        <v>0</v>
      </c>
      <c r="H65" s="184">
        <f>címrendösszesen!EX68</f>
        <v>121950</v>
      </c>
      <c r="I65" s="184">
        <f>címrendösszesen!DR68</f>
        <v>0</v>
      </c>
      <c r="J65" s="184">
        <f>címrendösszesen!DS68</f>
        <v>0</v>
      </c>
      <c r="K65" s="184">
        <f>címrendösszesen!DT68</f>
        <v>0</v>
      </c>
      <c r="L65" s="184">
        <f t="shared" si="3"/>
        <v>354446</v>
      </c>
      <c r="M65" s="184">
        <f t="shared" si="5"/>
        <v>41793</v>
      </c>
      <c r="N65" s="184">
        <f t="shared" si="5"/>
        <v>396239</v>
      </c>
    </row>
    <row r="66" spans="1:14" ht="13.9" customHeight="1" x14ac:dyDescent="0.2">
      <c r="A66" s="353" t="s">
        <v>373</v>
      </c>
      <c r="B66" s="17" t="s">
        <v>151</v>
      </c>
      <c r="C66" s="184"/>
      <c r="D66" s="184"/>
      <c r="E66" s="184"/>
      <c r="F66" s="184"/>
      <c r="G66" s="184"/>
      <c r="H66" s="184"/>
      <c r="I66" s="184">
        <f>címrendösszesen!DR69</f>
        <v>2030799</v>
      </c>
      <c r="J66" s="184">
        <f>címrendösszesen!DS69</f>
        <v>0</v>
      </c>
      <c r="K66" s="184">
        <f>címrendösszesen!DT69</f>
        <v>2030799</v>
      </c>
      <c r="L66" s="184">
        <f t="shared" si="3"/>
        <v>2030799</v>
      </c>
      <c r="M66" s="184">
        <f t="shared" si="5"/>
        <v>0</v>
      </c>
      <c r="N66" s="184">
        <f t="shared" si="5"/>
        <v>2030799</v>
      </c>
    </row>
    <row r="67" spans="1:14" ht="13.9" customHeight="1" x14ac:dyDescent="0.2">
      <c r="A67" s="354">
        <v>65</v>
      </c>
      <c r="B67" s="15" t="s">
        <v>152</v>
      </c>
      <c r="C67" s="184">
        <f>címrendösszesen!GX70</f>
        <v>153328</v>
      </c>
      <c r="D67" s="184">
        <f>címrendösszesen!GY70</f>
        <v>0</v>
      </c>
      <c r="E67" s="184">
        <f>címrendösszesen!GZ70</f>
        <v>153328</v>
      </c>
      <c r="F67" s="184">
        <f>címrendösszesen!EV70</f>
        <v>965</v>
      </c>
      <c r="G67" s="184">
        <f>címrendösszesen!EW70</f>
        <v>0</v>
      </c>
      <c r="H67" s="184">
        <f>címrendösszesen!EX70</f>
        <v>965</v>
      </c>
      <c r="I67" s="184">
        <f>címrendösszesen!DR70</f>
        <v>6035064</v>
      </c>
      <c r="J67" s="184">
        <f>címrendösszesen!DS70</f>
        <v>0</v>
      </c>
      <c r="K67" s="184">
        <f>címrendösszesen!DT70</f>
        <v>6035064</v>
      </c>
      <c r="L67" s="184">
        <f t="shared" si="3"/>
        <v>6189357</v>
      </c>
      <c r="M67" s="184">
        <f t="shared" ref="M67:N67" si="6">D67+G67+J67</f>
        <v>0</v>
      </c>
      <c r="N67" s="184">
        <f t="shared" si="6"/>
        <v>6189357</v>
      </c>
    </row>
    <row r="68" spans="1:14" ht="13.9" customHeight="1" x14ac:dyDescent="0.2">
      <c r="A68" s="354">
        <v>66</v>
      </c>
      <c r="B68" s="15" t="s">
        <v>164</v>
      </c>
      <c r="C68" s="163"/>
      <c r="D68" s="163"/>
      <c r="E68" s="163"/>
      <c r="F68" s="163"/>
      <c r="G68" s="163"/>
      <c r="H68" s="163"/>
      <c r="I68" s="163"/>
      <c r="J68" s="163"/>
      <c r="K68" s="163"/>
      <c r="L68" s="163">
        <f>L60+L65</f>
        <v>7253613</v>
      </c>
      <c r="M68" s="163">
        <f t="shared" ref="M68:N68" si="7">M60+M65</f>
        <v>52012</v>
      </c>
      <c r="N68" s="163">
        <f t="shared" si="7"/>
        <v>7305625</v>
      </c>
    </row>
    <row r="69" spans="1:14" s="12" customFormat="1" ht="13.9" customHeight="1" x14ac:dyDescent="0.2">
      <c r="A69" s="299">
        <v>67</v>
      </c>
      <c r="B69" s="4" t="s">
        <v>165</v>
      </c>
      <c r="C69" s="684">
        <f t="shared" ref="C69:L69" si="8">C24-C68</f>
        <v>7533429</v>
      </c>
      <c r="D69" s="684">
        <f t="shared" ref="D69:E69" si="9">D24-D68</f>
        <v>71212</v>
      </c>
      <c r="E69" s="684">
        <f t="shared" si="9"/>
        <v>7604641</v>
      </c>
      <c r="F69" s="684">
        <f t="shared" si="8"/>
        <v>3029127</v>
      </c>
      <c r="G69" s="684">
        <f t="shared" ref="G69:H69" si="10">G24-G68</f>
        <v>-759</v>
      </c>
      <c r="H69" s="684">
        <f t="shared" si="10"/>
        <v>3028368</v>
      </c>
      <c r="I69" s="684">
        <f t="shared" si="8"/>
        <v>30835188</v>
      </c>
      <c r="J69" s="684">
        <f t="shared" ref="J69:K69" si="11">J24-J68</f>
        <v>362364</v>
      </c>
      <c r="K69" s="684">
        <f t="shared" si="11"/>
        <v>31197552</v>
      </c>
      <c r="L69" s="684">
        <f t="shared" si="8"/>
        <v>34144131</v>
      </c>
      <c r="M69" s="684">
        <f t="shared" ref="M69:N69" si="12">M24-M68</f>
        <v>380805</v>
      </c>
      <c r="N69" s="684">
        <f t="shared" si="12"/>
        <v>34524936</v>
      </c>
    </row>
    <row r="70" spans="1:14" ht="13.9" customHeight="1" x14ac:dyDescent="0.2">
      <c r="A70" s="354">
        <v>68</v>
      </c>
      <c r="B70" s="15" t="s">
        <v>166</v>
      </c>
      <c r="C70" s="163">
        <f t="shared" ref="C70:L70" si="13">C25-C4</f>
        <v>-5244433</v>
      </c>
      <c r="D70" s="163">
        <f t="shared" ref="D70:E70" si="14">D25-D4</f>
        <v>-24750</v>
      </c>
      <c r="E70" s="163">
        <f t="shared" si="14"/>
        <v>-5269183</v>
      </c>
      <c r="F70" s="163">
        <f t="shared" si="13"/>
        <v>-2457697</v>
      </c>
      <c r="G70" s="163">
        <f t="shared" ref="G70:H70" si="15">G25-G4</f>
        <v>14531</v>
      </c>
      <c r="H70" s="163">
        <f t="shared" si="15"/>
        <v>-2443166</v>
      </c>
      <c r="I70" s="163">
        <f t="shared" si="13"/>
        <v>5196054</v>
      </c>
      <c r="J70" s="163">
        <f t="shared" ref="J70:K70" si="16">J25-J4</f>
        <v>116975</v>
      </c>
      <c r="K70" s="163">
        <f t="shared" si="16"/>
        <v>5313029</v>
      </c>
      <c r="L70" s="163">
        <f t="shared" si="13"/>
        <v>-2506076</v>
      </c>
      <c r="M70" s="163">
        <f t="shared" ref="M70:N70" si="17">M25-M4</f>
        <v>106756</v>
      </c>
      <c r="N70" s="163">
        <f t="shared" si="17"/>
        <v>-2399320</v>
      </c>
    </row>
    <row r="71" spans="1:14" ht="13.9" customHeight="1" x14ac:dyDescent="0.2">
      <c r="A71" s="354">
        <v>69</v>
      </c>
      <c r="B71" s="15" t="s">
        <v>167</v>
      </c>
      <c r="C71" s="163">
        <f t="shared" ref="C71:L71" si="18">C37-C15</f>
        <v>-380284</v>
      </c>
      <c r="D71" s="163">
        <f t="shared" ref="D71:E71" si="19">D37-D15</f>
        <v>-41793</v>
      </c>
      <c r="E71" s="163">
        <f t="shared" si="19"/>
        <v>-422077</v>
      </c>
      <c r="F71" s="163">
        <f t="shared" si="18"/>
        <v>-126827</v>
      </c>
      <c r="G71" s="163">
        <f t="shared" ref="G71:H71" si="20">G37-G15</f>
        <v>0</v>
      </c>
      <c r="H71" s="163">
        <f t="shared" si="20"/>
        <v>-126827</v>
      </c>
      <c r="I71" s="163">
        <f t="shared" si="18"/>
        <v>-10266666</v>
      </c>
      <c r="J71" s="163">
        <f t="shared" ref="J71:K71" si="21">J37-J15</f>
        <v>-64963</v>
      </c>
      <c r="K71" s="163">
        <f t="shared" si="21"/>
        <v>-10331629</v>
      </c>
      <c r="L71" s="163">
        <f t="shared" si="18"/>
        <v>-10773777</v>
      </c>
      <c r="M71" s="163">
        <f t="shared" ref="M71:N71" si="22">M37-M15</f>
        <v>-106756</v>
      </c>
      <c r="N71" s="163">
        <f t="shared" si="22"/>
        <v>-10880533</v>
      </c>
    </row>
    <row r="72" spans="1:14" s="12" customFormat="1" ht="13.9" customHeight="1" x14ac:dyDescent="0.2">
      <c r="A72" s="300">
        <v>70</v>
      </c>
      <c r="B72" s="4" t="s">
        <v>168</v>
      </c>
      <c r="C72" s="684">
        <f t="shared" ref="C72:L72" si="23">C70+C71</f>
        <v>-5624717</v>
      </c>
      <c r="D72" s="684">
        <f t="shared" ref="D72:E72" si="24">D70+D71</f>
        <v>-66543</v>
      </c>
      <c r="E72" s="684">
        <f t="shared" si="24"/>
        <v>-5691260</v>
      </c>
      <c r="F72" s="684">
        <f t="shared" si="23"/>
        <v>-2584524</v>
      </c>
      <c r="G72" s="684">
        <f t="shared" ref="G72:H72" si="25">G70+G71</f>
        <v>14531</v>
      </c>
      <c r="H72" s="684">
        <f t="shared" si="25"/>
        <v>-2569993</v>
      </c>
      <c r="I72" s="684">
        <f t="shared" si="23"/>
        <v>-5070612</v>
      </c>
      <c r="J72" s="684">
        <f t="shared" ref="J72:K72" si="26">J70+J71</f>
        <v>52012</v>
      </c>
      <c r="K72" s="684">
        <f t="shared" si="26"/>
        <v>-5018600</v>
      </c>
      <c r="L72" s="684">
        <f t="shared" si="23"/>
        <v>-13279853</v>
      </c>
      <c r="M72" s="684">
        <f t="shared" ref="M72:N72" si="27">M70+M71</f>
        <v>0</v>
      </c>
      <c r="N72" s="684">
        <f t="shared" si="27"/>
        <v>-13279853</v>
      </c>
    </row>
    <row r="73" spans="1:14" ht="13.9" customHeight="1" x14ac:dyDescent="0.2">
      <c r="A73" s="354">
        <v>71</v>
      </c>
      <c r="B73" s="15" t="s">
        <v>169</v>
      </c>
      <c r="C73" s="163">
        <f t="shared" ref="C73:L73" si="28">C59-C51+C70</f>
        <v>-5540</v>
      </c>
      <c r="D73" s="163">
        <f t="shared" ref="D73:E73" si="29">D59-D51+D70</f>
        <v>0</v>
      </c>
      <c r="E73" s="163">
        <f t="shared" si="29"/>
        <v>-5540</v>
      </c>
      <c r="F73" s="163">
        <f t="shared" si="28"/>
        <v>3912</v>
      </c>
      <c r="G73" s="163">
        <f t="shared" ref="G73:H73" si="30">G59-G51+G70</f>
        <v>0</v>
      </c>
      <c r="H73" s="163">
        <f t="shared" si="30"/>
        <v>3912</v>
      </c>
      <c r="I73" s="163">
        <f t="shared" si="28"/>
        <v>2555249</v>
      </c>
      <c r="J73" s="163">
        <f t="shared" ref="J73:K73" si="31">J59-J51+J70</f>
        <v>106756</v>
      </c>
      <c r="K73" s="163">
        <f t="shared" si="31"/>
        <v>2662005</v>
      </c>
      <c r="L73" s="163">
        <f t="shared" si="28"/>
        <v>2553621</v>
      </c>
      <c r="M73" s="163">
        <f t="shared" ref="M73:N73" si="32">M59-M51+M70</f>
        <v>106756</v>
      </c>
      <c r="N73" s="163">
        <f t="shared" si="32"/>
        <v>2660377</v>
      </c>
    </row>
    <row r="74" spans="1:14" ht="13.9" customHeight="1" x14ac:dyDescent="0.2">
      <c r="A74" s="354">
        <v>72</v>
      </c>
      <c r="B74" s="15" t="s">
        <v>170</v>
      </c>
      <c r="C74" s="163">
        <f t="shared" ref="C74:L74" si="33">C64-C55+C71</f>
        <v>5540</v>
      </c>
      <c r="D74" s="163">
        <f t="shared" ref="D74:E74" si="34">D64-D55+D71</f>
        <v>0</v>
      </c>
      <c r="E74" s="163">
        <f t="shared" si="34"/>
        <v>5540</v>
      </c>
      <c r="F74" s="163">
        <f t="shared" si="33"/>
        <v>-3912</v>
      </c>
      <c r="G74" s="163">
        <f t="shared" ref="G74:H74" si="35">G64-G55+G71</f>
        <v>0</v>
      </c>
      <c r="H74" s="163">
        <f t="shared" si="35"/>
        <v>-3912</v>
      </c>
      <c r="I74" s="163">
        <f t="shared" si="33"/>
        <v>-2555249</v>
      </c>
      <c r="J74" s="163">
        <f t="shared" ref="J74:K74" si="36">J64-J55+J71</f>
        <v>-106756</v>
      </c>
      <c r="K74" s="163">
        <f t="shared" si="36"/>
        <v>-2662005</v>
      </c>
      <c r="L74" s="163">
        <f t="shared" si="33"/>
        <v>-2553621</v>
      </c>
      <c r="M74" s="163">
        <f t="shared" ref="M74:N74" si="37">M64-M55+M71</f>
        <v>-106756</v>
      </c>
      <c r="N74" s="163">
        <f t="shared" si="37"/>
        <v>-2660377</v>
      </c>
    </row>
    <row r="75" spans="1:14" ht="13.9" customHeight="1" x14ac:dyDescent="0.2">
      <c r="A75" s="354">
        <v>73</v>
      </c>
      <c r="B75" s="15" t="s">
        <v>171</v>
      </c>
      <c r="C75" s="163">
        <f t="shared" ref="C75:L75" si="38">C73+C74</f>
        <v>0</v>
      </c>
      <c r="D75" s="163">
        <f t="shared" ref="D75:E75" si="39">D73+D74</f>
        <v>0</v>
      </c>
      <c r="E75" s="163">
        <f t="shared" si="39"/>
        <v>0</v>
      </c>
      <c r="F75" s="163">
        <f t="shared" si="38"/>
        <v>0</v>
      </c>
      <c r="G75" s="163">
        <f t="shared" ref="G75:H75" si="40">G73+G74</f>
        <v>0</v>
      </c>
      <c r="H75" s="163">
        <f t="shared" si="40"/>
        <v>0</v>
      </c>
      <c r="I75" s="163">
        <f t="shared" si="38"/>
        <v>0</v>
      </c>
      <c r="J75" s="163">
        <f t="shared" ref="J75:K75" si="41">J73+J74</f>
        <v>0</v>
      </c>
      <c r="K75" s="163">
        <f t="shared" si="41"/>
        <v>0</v>
      </c>
      <c r="L75" s="163">
        <f t="shared" si="38"/>
        <v>0</v>
      </c>
      <c r="M75" s="163">
        <f t="shared" ref="M75:N75" si="42">M73+M74</f>
        <v>0</v>
      </c>
      <c r="N75" s="163">
        <f t="shared" si="42"/>
        <v>0</v>
      </c>
    </row>
    <row r="78" spans="1:14" x14ac:dyDescent="0.2">
      <c r="L78" s="27"/>
      <c r="M78" s="16"/>
      <c r="N78" s="16"/>
    </row>
    <row r="79" spans="1:14" s="21" customFormat="1" x14ac:dyDescent="0.2">
      <c r="A79" s="356"/>
      <c r="B79" s="22"/>
      <c r="L79" s="27"/>
      <c r="M79" s="16"/>
      <c r="N79" s="16"/>
    </row>
    <row r="80" spans="1:14" x14ac:dyDescent="0.2">
      <c r="L80" s="27"/>
      <c r="M80" s="16"/>
      <c r="N80" s="16"/>
    </row>
    <row r="81" spans="1:14" x14ac:dyDescent="0.2">
      <c r="L81" s="27">
        <f>L73+L78</f>
        <v>2553621</v>
      </c>
      <c r="M81" s="16"/>
      <c r="N81" s="16"/>
    </row>
    <row r="82" spans="1:14" x14ac:dyDescent="0.2">
      <c r="L82" s="27">
        <f>L74+L79</f>
        <v>-2553621</v>
      </c>
      <c r="M82" s="16"/>
      <c r="N82" s="16"/>
    </row>
    <row r="83" spans="1:14" x14ac:dyDescent="0.2">
      <c r="L83" s="16"/>
      <c r="M83" s="16"/>
      <c r="N83" s="16"/>
    </row>
    <row r="84" spans="1:14" s="21" customFormat="1" x14ac:dyDescent="0.2">
      <c r="A84" s="356"/>
      <c r="B84" s="22"/>
      <c r="L84" s="250"/>
      <c r="M84" s="250"/>
      <c r="N84" s="250"/>
    </row>
    <row r="85" spans="1:14" s="21" customFormat="1" x14ac:dyDescent="0.2">
      <c r="A85" s="356"/>
      <c r="B85" s="22"/>
      <c r="L85" s="250"/>
      <c r="M85" s="250"/>
      <c r="N85" s="250"/>
    </row>
    <row r="95" spans="1:14" s="21" customFormat="1" x14ac:dyDescent="0.2">
      <c r="A95" s="356"/>
      <c r="B95" s="22"/>
    </row>
  </sheetData>
  <mergeCells count="5">
    <mergeCell ref="C1:E1"/>
    <mergeCell ref="F1:H1"/>
    <mergeCell ref="I1:K1"/>
    <mergeCell ref="L1:N1"/>
    <mergeCell ref="A1:B1"/>
  </mergeCells>
  <pageMargins left="0.98425196850393704" right="0.78740157480314965" top="1.1811023622047245" bottom="0.98425196850393704" header="0.51181102362204722" footer="0.51181102362204722"/>
  <pageSetup paperSize="9" scale="60" fitToWidth="0" fitToHeight="0" orientation="portrait" r:id="rId1"/>
  <headerFooter alignWithMargins="0">
    <oddHeader xml:space="preserve">&amp;C&amp;"Times New Roman,Félkövér"&amp;12Budapest VIII. kerületi Önkormányzat 2019. évi költségvetés
működési és felhalmozási előirányzatának mérlegszerű kimutatása&amp;R&amp;"Times New Roman,Félkövér dőlt"4.mell. a /2019. () 
önk. rendelethez
ezer forintban
</oddHeader>
    <oddFooter>&amp;R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9"/>
  <sheetViews>
    <sheetView zoomScaleNormal="100" workbookViewId="0">
      <pane xSplit="3" ySplit="3" topLeftCell="S4" activePane="bottomRight" state="frozen"/>
      <selection pane="topRight" activeCell="D1" sqref="D1"/>
      <selection pane="bottomLeft" activeCell="A4" sqref="A4"/>
      <selection pane="bottomRight" activeCell="C10" sqref="C10"/>
    </sheetView>
  </sheetViews>
  <sheetFormatPr defaultColWidth="9.140625" defaultRowHeight="12" customHeight="1" x14ac:dyDescent="0.2"/>
  <cols>
    <col min="1" max="1" width="16.7109375" style="97" customWidth="1"/>
    <col min="2" max="2" width="12.7109375" style="97" customWidth="1"/>
    <col min="3" max="3" width="52.140625" style="82" customWidth="1"/>
    <col min="4" max="6" width="9.7109375" style="93" customWidth="1"/>
    <col min="7" max="9" width="9.7109375" style="249" customWidth="1"/>
    <col min="10" max="15" width="9.7109375" style="243" customWidth="1"/>
    <col min="16" max="18" width="9.7109375" style="244" customWidth="1"/>
    <col min="19" max="24" width="9.7109375" style="243" customWidth="1"/>
    <col min="25" max="27" width="9.7109375" style="244" customWidth="1"/>
    <col min="28" max="28" width="9.7109375" style="93" customWidth="1"/>
    <col min="29" max="16384" width="9.140625" style="97"/>
  </cols>
  <sheetData>
    <row r="1" spans="1:30" ht="19.899999999999999" customHeight="1" x14ac:dyDescent="0.2">
      <c r="A1" s="1031" t="s">
        <v>500</v>
      </c>
      <c r="B1" s="1034" t="s">
        <v>0</v>
      </c>
      <c r="C1" s="220" t="s">
        <v>589</v>
      </c>
      <c r="D1" s="1025" t="s">
        <v>590</v>
      </c>
      <c r="E1" s="1026"/>
      <c r="F1" s="1026"/>
      <c r="G1" s="1026"/>
      <c r="H1" s="1026"/>
      <c r="I1" s="1026"/>
      <c r="J1" s="1026"/>
      <c r="K1" s="1026"/>
      <c r="L1" s="1027"/>
      <c r="M1" s="1039" t="s">
        <v>591</v>
      </c>
      <c r="N1" s="1040"/>
      <c r="O1" s="1040"/>
      <c r="P1" s="1040"/>
      <c r="Q1" s="1040"/>
      <c r="R1" s="1040"/>
      <c r="S1" s="1040"/>
      <c r="T1" s="1040"/>
      <c r="U1" s="1043"/>
      <c r="V1" s="1039" t="s">
        <v>478</v>
      </c>
      <c r="W1" s="1040"/>
      <c r="X1" s="1040"/>
      <c r="Y1" s="1040"/>
      <c r="Z1" s="1040"/>
      <c r="AA1" s="1040"/>
      <c r="AB1" s="1040"/>
      <c r="AC1" s="1040"/>
      <c r="AD1" s="1041"/>
    </row>
    <row r="2" spans="1:30" s="221" customFormat="1" ht="19.899999999999999" customHeight="1" thickBot="1" x14ac:dyDescent="0.25">
      <c r="A2" s="1032"/>
      <c r="B2" s="1035"/>
      <c r="C2" s="1037" t="s">
        <v>592</v>
      </c>
      <c r="D2" s="1028" t="s">
        <v>593</v>
      </c>
      <c r="E2" s="1029"/>
      <c r="F2" s="1030"/>
      <c r="G2" s="1028" t="s">
        <v>594</v>
      </c>
      <c r="H2" s="1029"/>
      <c r="I2" s="1030"/>
      <c r="J2" s="1028" t="s">
        <v>595</v>
      </c>
      <c r="K2" s="1029"/>
      <c r="L2" s="1030"/>
      <c r="M2" s="1028" t="s">
        <v>593</v>
      </c>
      <c r="N2" s="1029"/>
      <c r="O2" s="1030"/>
      <c r="P2" s="1028" t="s">
        <v>594</v>
      </c>
      <c r="Q2" s="1029"/>
      <c r="R2" s="1030"/>
      <c r="S2" s="1028" t="s">
        <v>595</v>
      </c>
      <c r="T2" s="1029"/>
      <c r="U2" s="1030"/>
      <c r="V2" s="1028" t="s">
        <v>593</v>
      </c>
      <c r="W2" s="1029"/>
      <c r="X2" s="1030"/>
      <c r="Y2" s="1028" t="s">
        <v>594</v>
      </c>
      <c r="Z2" s="1029"/>
      <c r="AA2" s="1030"/>
      <c r="AB2" s="1028" t="s">
        <v>595</v>
      </c>
      <c r="AC2" s="1029"/>
      <c r="AD2" s="1042"/>
    </row>
    <row r="3" spans="1:30" s="221" customFormat="1" ht="30" customHeight="1" thickBot="1" x14ac:dyDescent="0.25">
      <c r="A3" s="1033"/>
      <c r="B3" s="1036"/>
      <c r="C3" s="1038"/>
      <c r="D3" s="661" t="s">
        <v>1122</v>
      </c>
      <c r="E3" s="660" t="s">
        <v>929</v>
      </c>
      <c r="F3" s="662" t="s">
        <v>932</v>
      </c>
      <c r="G3" s="661" t="s">
        <v>1122</v>
      </c>
      <c r="H3" s="660" t="s">
        <v>929</v>
      </c>
      <c r="I3" s="662" t="s">
        <v>932</v>
      </c>
      <c r="J3" s="661" t="s">
        <v>1122</v>
      </c>
      <c r="K3" s="660" t="s">
        <v>929</v>
      </c>
      <c r="L3" s="662" t="s">
        <v>932</v>
      </c>
      <c r="M3" s="661" t="s">
        <v>1122</v>
      </c>
      <c r="N3" s="660" t="s">
        <v>929</v>
      </c>
      <c r="O3" s="662" t="s">
        <v>932</v>
      </c>
      <c r="P3" s="661" t="s">
        <v>1122</v>
      </c>
      <c r="Q3" s="660" t="s">
        <v>929</v>
      </c>
      <c r="R3" s="662" t="s">
        <v>932</v>
      </c>
      <c r="S3" s="661" t="s">
        <v>1122</v>
      </c>
      <c r="T3" s="660" t="s">
        <v>929</v>
      </c>
      <c r="U3" s="662" t="s">
        <v>932</v>
      </c>
      <c r="V3" s="661" t="s">
        <v>1122</v>
      </c>
      <c r="W3" s="660" t="s">
        <v>929</v>
      </c>
      <c r="X3" s="662" t="s">
        <v>932</v>
      </c>
      <c r="Y3" s="661" t="s">
        <v>1122</v>
      </c>
      <c r="Z3" s="660" t="s">
        <v>929</v>
      </c>
      <c r="AA3" s="662" t="s">
        <v>932</v>
      </c>
      <c r="AB3" s="661" t="s">
        <v>1122</v>
      </c>
      <c r="AC3" s="660" t="s">
        <v>929</v>
      </c>
      <c r="AD3" s="663" t="s">
        <v>932</v>
      </c>
    </row>
    <row r="4" spans="1:30" s="221" customFormat="1" ht="15" customHeight="1" x14ac:dyDescent="0.2">
      <c r="A4" s="301" t="s">
        <v>504</v>
      </c>
      <c r="B4" s="222" t="s">
        <v>1</v>
      </c>
      <c r="C4" s="223" t="s">
        <v>491</v>
      </c>
      <c r="D4" s="657"/>
      <c r="E4" s="657"/>
      <c r="F4" s="657"/>
      <c r="G4" s="657"/>
      <c r="H4" s="657"/>
      <c r="I4" s="657"/>
      <c r="J4" s="335">
        <f>SUM(D4+G4)</f>
        <v>0</v>
      </c>
      <c r="K4" s="335">
        <f t="shared" ref="K4:L19" si="0">SUM(E4+H4)</f>
        <v>0</v>
      </c>
      <c r="L4" s="335">
        <f t="shared" si="0"/>
        <v>0</v>
      </c>
      <c r="M4" s="224">
        <v>39985</v>
      </c>
      <c r="N4" s="224"/>
      <c r="O4" s="674">
        <f>SUM(M4:N4)</f>
        <v>39985</v>
      </c>
      <c r="P4" s="657"/>
      <c r="Q4" s="653"/>
      <c r="R4" s="653"/>
      <c r="S4" s="687">
        <f>SUM(M4+P4)</f>
        <v>39985</v>
      </c>
      <c r="T4" s="687">
        <f t="shared" ref="T4:U19" si="1">SUM(N4+Q4)</f>
        <v>0</v>
      </c>
      <c r="U4" s="687">
        <f t="shared" si="1"/>
        <v>39985</v>
      </c>
      <c r="V4" s="224">
        <f t="shared" ref="V4" si="2">D4+M4</f>
        <v>39985</v>
      </c>
      <c r="W4" s="224">
        <f t="shared" ref="W4:W28" si="3">E4+N4</f>
        <v>0</v>
      </c>
      <c r="X4" s="224">
        <f t="shared" ref="X4:X28" si="4">F4+O4</f>
        <v>39985</v>
      </c>
      <c r="Y4" s="224">
        <f t="shared" ref="Y4:Y5" si="5">G4+P4</f>
        <v>0</v>
      </c>
      <c r="Z4" s="224">
        <f t="shared" ref="Z4:Z31" si="6">H4+Q4</f>
        <v>0</v>
      </c>
      <c r="AA4" s="224">
        <f t="shared" ref="AA4:AA31" si="7">I4+R4</f>
        <v>0</v>
      </c>
      <c r="AB4" s="335">
        <f>SUM(J4+S4)</f>
        <v>39985</v>
      </c>
      <c r="AC4" s="335">
        <f t="shared" ref="AC4:AD19" si="8">SUM(K4+T4)</f>
        <v>0</v>
      </c>
      <c r="AD4" s="678">
        <f t="shared" si="8"/>
        <v>39985</v>
      </c>
    </row>
    <row r="5" spans="1:30" s="221" customFormat="1" ht="15" customHeight="1" x14ac:dyDescent="0.2">
      <c r="A5" s="302" t="s">
        <v>504</v>
      </c>
      <c r="B5" s="654" t="s">
        <v>1</v>
      </c>
      <c r="C5" s="225" t="s">
        <v>596</v>
      </c>
      <c r="D5" s="226">
        <v>50000</v>
      </c>
      <c r="E5" s="226"/>
      <c r="F5" s="226">
        <f>SUM(D5:E5)</f>
        <v>50000</v>
      </c>
      <c r="G5" s="227"/>
      <c r="H5" s="227"/>
      <c r="I5" s="227"/>
      <c r="J5" s="183">
        <f t="shared" ref="J5:J32" si="9">SUM(D5+G5)</f>
        <v>50000</v>
      </c>
      <c r="K5" s="183">
        <f t="shared" si="0"/>
        <v>0</v>
      </c>
      <c r="L5" s="183">
        <f t="shared" si="0"/>
        <v>50000</v>
      </c>
      <c r="M5" s="226"/>
      <c r="N5" s="226"/>
      <c r="O5" s="226"/>
      <c r="P5" s="227"/>
      <c r="Q5" s="652"/>
      <c r="R5" s="667"/>
      <c r="S5" s="688">
        <f>SUM(M5+P5)</f>
        <v>0</v>
      </c>
      <c r="T5" s="688">
        <f t="shared" si="1"/>
        <v>0</v>
      </c>
      <c r="U5" s="688">
        <f t="shared" si="1"/>
        <v>0</v>
      </c>
      <c r="V5" s="226">
        <f>D5+M5</f>
        <v>50000</v>
      </c>
      <c r="W5" s="226">
        <f t="shared" si="3"/>
        <v>0</v>
      </c>
      <c r="X5" s="226">
        <f t="shared" si="4"/>
        <v>50000</v>
      </c>
      <c r="Y5" s="226">
        <f t="shared" si="5"/>
        <v>0</v>
      </c>
      <c r="Z5" s="226">
        <f t="shared" si="6"/>
        <v>0</v>
      </c>
      <c r="AA5" s="226">
        <f t="shared" si="7"/>
        <v>0</v>
      </c>
      <c r="AB5" s="183">
        <f t="shared" ref="AB5:AB31" si="10">SUM(J5+S5)</f>
        <v>50000</v>
      </c>
      <c r="AC5" s="183">
        <f t="shared" si="8"/>
        <v>0</v>
      </c>
      <c r="AD5" s="253">
        <f t="shared" si="8"/>
        <v>50000</v>
      </c>
    </row>
    <row r="6" spans="1:30" s="98" customFormat="1" ht="15" customHeight="1" x14ac:dyDescent="0.2">
      <c r="A6" s="228" t="s">
        <v>505</v>
      </c>
      <c r="B6" s="229" t="s">
        <v>2</v>
      </c>
      <c r="C6" s="230" t="s">
        <v>597</v>
      </c>
      <c r="D6" s="231"/>
      <c r="E6" s="231"/>
      <c r="F6" s="231"/>
      <c r="G6" s="210"/>
      <c r="H6" s="210"/>
      <c r="I6" s="210"/>
      <c r="J6" s="183">
        <f t="shared" si="9"/>
        <v>0</v>
      </c>
      <c r="K6" s="183">
        <f t="shared" si="0"/>
        <v>0</v>
      </c>
      <c r="L6" s="183">
        <f t="shared" si="0"/>
        <v>0</v>
      </c>
      <c r="M6" s="232"/>
      <c r="N6" s="232"/>
      <c r="O6" s="232"/>
      <c r="P6" s="210">
        <v>487347</v>
      </c>
      <c r="Q6" s="210"/>
      <c r="R6" s="184">
        <f>SUM(P6:Q6)</f>
        <v>487347</v>
      </c>
      <c r="S6" s="688">
        <f t="shared" ref="S6:S31" si="11">SUM(M6+P6)</f>
        <v>487347</v>
      </c>
      <c r="T6" s="688">
        <f t="shared" si="1"/>
        <v>0</v>
      </c>
      <c r="U6" s="688">
        <f t="shared" si="1"/>
        <v>487347</v>
      </c>
      <c r="V6" s="210">
        <f>D6+M6</f>
        <v>0</v>
      </c>
      <c r="W6" s="210">
        <f t="shared" si="3"/>
        <v>0</v>
      </c>
      <c r="X6" s="210">
        <f t="shared" si="4"/>
        <v>0</v>
      </c>
      <c r="Y6" s="210">
        <f t="shared" ref="Y6:Y31" si="12">G6+P6</f>
        <v>487347</v>
      </c>
      <c r="Z6" s="210">
        <f t="shared" si="6"/>
        <v>0</v>
      </c>
      <c r="AA6" s="210">
        <f t="shared" si="7"/>
        <v>487347</v>
      </c>
      <c r="AB6" s="183">
        <f t="shared" si="10"/>
        <v>487347</v>
      </c>
      <c r="AC6" s="183">
        <f t="shared" si="8"/>
        <v>0</v>
      </c>
      <c r="AD6" s="253">
        <f t="shared" si="8"/>
        <v>487347</v>
      </c>
    </row>
    <row r="7" spans="1:30" s="98" customFormat="1" ht="60" customHeight="1" x14ac:dyDescent="0.2">
      <c r="A7" s="228" t="s">
        <v>505</v>
      </c>
      <c r="B7" s="233" t="s">
        <v>2</v>
      </c>
      <c r="C7" s="234" t="s">
        <v>598</v>
      </c>
      <c r="D7" s="163"/>
      <c r="E7" s="163"/>
      <c r="F7" s="163"/>
      <c r="G7" s="184">
        <v>33400</v>
      </c>
      <c r="H7" s="184"/>
      <c r="I7" s="184">
        <f>SUM(G7:H7)</f>
        <v>33400</v>
      </c>
      <c r="J7" s="183">
        <f t="shared" si="9"/>
        <v>33400</v>
      </c>
      <c r="K7" s="183">
        <f t="shared" si="0"/>
        <v>0</v>
      </c>
      <c r="L7" s="183">
        <f t="shared" si="0"/>
        <v>33400</v>
      </c>
      <c r="M7" s="163"/>
      <c r="N7" s="163"/>
      <c r="O7" s="163"/>
      <c r="P7" s="184"/>
      <c r="Q7" s="184"/>
      <c r="R7" s="184"/>
      <c r="S7" s="688">
        <f t="shared" si="11"/>
        <v>0</v>
      </c>
      <c r="T7" s="688">
        <f t="shared" si="1"/>
        <v>0</v>
      </c>
      <c r="U7" s="688">
        <f t="shared" si="1"/>
        <v>0</v>
      </c>
      <c r="V7" s="184">
        <f>D7+M7</f>
        <v>0</v>
      </c>
      <c r="W7" s="184">
        <f t="shared" si="3"/>
        <v>0</v>
      </c>
      <c r="X7" s="184">
        <f t="shared" si="4"/>
        <v>0</v>
      </c>
      <c r="Y7" s="184">
        <f t="shared" si="12"/>
        <v>33400</v>
      </c>
      <c r="Z7" s="184">
        <f t="shared" si="6"/>
        <v>0</v>
      </c>
      <c r="AA7" s="184">
        <f t="shared" si="7"/>
        <v>33400</v>
      </c>
      <c r="AB7" s="183">
        <f t="shared" si="10"/>
        <v>33400</v>
      </c>
      <c r="AC7" s="183">
        <f t="shared" si="8"/>
        <v>0</v>
      </c>
      <c r="AD7" s="253">
        <f t="shared" si="8"/>
        <v>33400</v>
      </c>
    </row>
    <row r="8" spans="1:30" s="98" customFormat="1" ht="30" customHeight="1" x14ac:dyDescent="0.2">
      <c r="A8" s="228" t="s">
        <v>505</v>
      </c>
      <c r="B8" s="656">
        <v>11401</v>
      </c>
      <c r="C8" s="234" t="s">
        <v>840</v>
      </c>
      <c r="D8" s="163"/>
      <c r="E8" s="163"/>
      <c r="F8" s="163"/>
      <c r="G8" s="184">
        <v>15000</v>
      </c>
      <c r="H8" s="184"/>
      <c r="I8" s="184">
        <f t="shared" ref="I8:I23" si="13">SUM(G8:H8)</f>
        <v>15000</v>
      </c>
      <c r="J8" s="183">
        <f t="shared" si="9"/>
        <v>15000</v>
      </c>
      <c r="K8" s="183">
        <f t="shared" si="0"/>
        <v>0</v>
      </c>
      <c r="L8" s="183">
        <f t="shared" si="0"/>
        <v>15000</v>
      </c>
      <c r="M8" s="163"/>
      <c r="N8" s="163"/>
      <c r="O8" s="163"/>
      <c r="P8" s="184"/>
      <c r="Q8" s="184"/>
      <c r="R8" s="184"/>
      <c r="S8" s="688">
        <f t="shared" si="11"/>
        <v>0</v>
      </c>
      <c r="T8" s="688">
        <f t="shared" si="1"/>
        <v>0</v>
      </c>
      <c r="U8" s="688">
        <f t="shared" si="1"/>
        <v>0</v>
      </c>
      <c r="V8" s="184">
        <f t="shared" ref="V8:V9" si="14">D8+M8</f>
        <v>0</v>
      </c>
      <c r="W8" s="184">
        <f t="shared" si="3"/>
        <v>0</v>
      </c>
      <c r="X8" s="184">
        <f t="shared" si="4"/>
        <v>0</v>
      </c>
      <c r="Y8" s="184">
        <f t="shared" ref="Y8:Y9" si="15">G8+P8</f>
        <v>15000</v>
      </c>
      <c r="Z8" s="184">
        <f t="shared" si="6"/>
        <v>0</v>
      </c>
      <c r="AA8" s="184">
        <f t="shared" si="7"/>
        <v>15000</v>
      </c>
      <c r="AB8" s="183">
        <f t="shared" si="10"/>
        <v>15000</v>
      </c>
      <c r="AC8" s="183">
        <f t="shared" si="8"/>
        <v>0</v>
      </c>
      <c r="AD8" s="253">
        <f t="shared" si="8"/>
        <v>15000</v>
      </c>
    </row>
    <row r="9" spans="1:30" s="98" customFormat="1" ht="15" customHeight="1" x14ac:dyDescent="0.2">
      <c r="A9" s="228" t="s">
        <v>505</v>
      </c>
      <c r="B9" s="656">
        <v>11401</v>
      </c>
      <c r="C9" s="234" t="s">
        <v>841</v>
      </c>
      <c r="D9" s="163"/>
      <c r="E9" s="163"/>
      <c r="F9" s="163"/>
      <c r="G9" s="184">
        <v>5000</v>
      </c>
      <c r="H9" s="184"/>
      <c r="I9" s="184">
        <f t="shared" si="13"/>
        <v>5000</v>
      </c>
      <c r="J9" s="183">
        <f t="shared" si="9"/>
        <v>5000</v>
      </c>
      <c r="K9" s="183">
        <f t="shared" si="0"/>
        <v>0</v>
      </c>
      <c r="L9" s="183">
        <f t="shared" si="0"/>
        <v>5000</v>
      </c>
      <c r="M9" s="163"/>
      <c r="N9" s="163"/>
      <c r="O9" s="163"/>
      <c r="P9" s="184"/>
      <c r="Q9" s="184"/>
      <c r="R9" s="184"/>
      <c r="S9" s="688">
        <f t="shared" si="11"/>
        <v>0</v>
      </c>
      <c r="T9" s="688">
        <f t="shared" si="1"/>
        <v>0</v>
      </c>
      <c r="U9" s="688">
        <f t="shared" si="1"/>
        <v>0</v>
      </c>
      <c r="V9" s="184">
        <f t="shared" si="14"/>
        <v>0</v>
      </c>
      <c r="W9" s="184">
        <f t="shared" si="3"/>
        <v>0</v>
      </c>
      <c r="X9" s="184">
        <f t="shared" si="4"/>
        <v>0</v>
      </c>
      <c r="Y9" s="184">
        <f t="shared" si="15"/>
        <v>5000</v>
      </c>
      <c r="Z9" s="184">
        <f t="shared" si="6"/>
        <v>0</v>
      </c>
      <c r="AA9" s="184">
        <f t="shared" si="7"/>
        <v>5000</v>
      </c>
      <c r="AB9" s="183">
        <f t="shared" si="10"/>
        <v>5000</v>
      </c>
      <c r="AC9" s="183">
        <f t="shared" si="8"/>
        <v>0</v>
      </c>
      <c r="AD9" s="253">
        <f t="shared" si="8"/>
        <v>5000</v>
      </c>
    </row>
    <row r="10" spans="1:30" s="98" customFormat="1" ht="30" customHeight="1" x14ac:dyDescent="0.2">
      <c r="A10" s="228" t="s">
        <v>505</v>
      </c>
      <c r="B10" s="656">
        <v>11502</v>
      </c>
      <c r="C10" s="234" t="s">
        <v>600</v>
      </c>
      <c r="D10" s="163"/>
      <c r="E10" s="163"/>
      <c r="F10" s="163"/>
      <c r="G10" s="184">
        <v>16000</v>
      </c>
      <c r="H10" s="184"/>
      <c r="I10" s="184">
        <f t="shared" si="13"/>
        <v>16000</v>
      </c>
      <c r="J10" s="183">
        <f t="shared" si="9"/>
        <v>16000</v>
      </c>
      <c r="K10" s="183">
        <f t="shared" si="0"/>
        <v>0</v>
      </c>
      <c r="L10" s="183">
        <f t="shared" si="0"/>
        <v>16000</v>
      </c>
      <c r="M10" s="163"/>
      <c r="N10" s="163"/>
      <c r="O10" s="163"/>
      <c r="P10" s="184"/>
      <c r="Q10" s="184"/>
      <c r="R10" s="184"/>
      <c r="S10" s="688">
        <f t="shared" si="11"/>
        <v>0</v>
      </c>
      <c r="T10" s="688">
        <f t="shared" si="1"/>
        <v>0</v>
      </c>
      <c r="U10" s="688">
        <f t="shared" si="1"/>
        <v>0</v>
      </c>
      <c r="V10" s="184">
        <f>D10+M10</f>
        <v>0</v>
      </c>
      <c r="W10" s="184">
        <f t="shared" si="3"/>
        <v>0</v>
      </c>
      <c r="X10" s="184">
        <f t="shared" si="4"/>
        <v>0</v>
      </c>
      <c r="Y10" s="184">
        <f t="shared" si="12"/>
        <v>16000</v>
      </c>
      <c r="Z10" s="184">
        <f t="shared" si="6"/>
        <v>0</v>
      </c>
      <c r="AA10" s="184">
        <f t="shared" si="7"/>
        <v>16000</v>
      </c>
      <c r="AB10" s="183">
        <f t="shared" si="10"/>
        <v>16000</v>
      </c>
      <c r="AC10" s="183">
        <f t="shared" si="8"/>
        <v>0</v>
      </c>
      <c r="AD10" s="253">
        <f t="shared" si="8"/>
        <v>16000</v>
      </c>
    </row>
    <row r="11" spans="1:30" s="98" customFormat="1" ht="30" customHeight="1" x14ac:dyDescent="0.2">
      <c r="A11" s="228" t="s">
        <v>505</v>
      </c>
      <c r="B11" s="656">
        <v>11601</v>
      </c>
      <c r="C11" s="234" t="s">
        <v>831</v>
      </c>
      <c r="D11" s="163"/>
      <c r="E11" s="163"/>
      <c r="F11" s="163"/>
      <c r="G11" s="184">
        <v>63500</v>
      </c>
      <c r="H11" s="184"/>
      <c r="I11" s="184">
        <f t="shared" si="13"/>
        <v>63500</v>
      </c>
      <c r="J11" s="183">
        <f t="shared" si="9"/>
        <v>63500</v>
      </c>
      <c r="K11" s="183">
        <f t="shared" si="0"/>
        <v>0</v>
      </c>
      <c r="L11" s="183">
        <f t="shared" si="0"/>
        <v>63500</v>
      </c>
      <c r="M11" s="163"/>
      <c r="N11" s="163"/>
      <c r="O11" s="163"/>
      <c r="P11" s="184"/>
      <c r="Q11" s="184"/>
      <c r="R11" s="184"/>
      <c r="S11" s="688">
        <f t="shared" si="11"/>
        <v>0</v>
      </c>
      <c r="T11" s="688">
        <f t="shared" si="1"/>
        <v>0</v>
      </c>
      <c r="U11" s="688">
        <f t="shared" si="1"/>
        <v>0</v>
      </c>
      <c r="V11" s="184">
        <f>D11+M11</f>
        <v>0</v>
      </c>
      <c r="W11" s="184">
        <f t="shared" si="3"/>
        <v>0</v>
      </c>
      <c r="X11" s="184">
        <f t="shared" si="4"/>
        <v>0</v>
      </c>
      <c r="Y11" s="184">
        <f t="shared" si="12"/>
        <v>63500</v>
      </c>
      <c r="Z11" s="184">
        <f t="shared" si="6"/>
        <v>0</v>
      </c>
      <c r="AA11" s="184">
        <f t="shared" si="7"/>
        <v>63500</v>
      </c>
      <c r="AB11" s="183">
        <f t="shared" si="10"/>
        <v>63500</v>
      </c>
      <c r="AC11" s="183">
        <f t="shared" si="8"/>
        <v>0</v>
      </c>
      <c r="AD11" s="253">
        <f t="shared" si="8"/>
        <v>63500</v>
      </c>
    </row>
    <row r="12" spans="1:30" s="98" customFormat="1" ht="15" customHeight="1" x14ac:dyDescent="0.2">
      <c r="A12" s="228" t="s">
        <v>505</v>
      </c>
      <c r="B12" s="656">
        <v>11601</v>
      </c>
      <c r="C12" s="234" t="s">
        <v>832</v>
      </c>
      <c r="D12" s="163"/>
      <c r="E12" s="163"/>
      <c r="F12" s="163"/>
      <c r="G12" s="184">
        <v>15787</v>
      </c>
      <c r="H12" s="184"/>
      <c r="I12" s="184">
        <f t="shared" si="13"/>
        <v>15787</v>
      </c>
      <c r="J12" s="183">
        <f t="shared" si="9"/>
        <v>15787</v>
      </c>
      <c r="K12" s="183">
        <f t="shared" si="0"/>
        <v>0</v>
      </c>
      <c r="L12" s="183">
        <f t="shared" si="0"/>
        <v>15787</v>
      </c>
      <c r="M12" s="163"/>
      <c r="N12" s="163"/>
      <c r="O12" s="163"/>
      <c r="P12" s="184"/>
      <c r="Q12" s="184"/>
      <c r="R12" s="184"/>
      <c r="S12" s="688">
        <f t="shared" si="11"/>
        <v>0</v>
      </c>
      <c r="T12" s="688">
        <f t="shared" si="1"/>
        <v>0</v>
      </c>
      <c r="U12" s="688">
        <f t="shared" si="1"/>
        <v>0</v>
      </c>
      <c r="V12" s="184">
        <f>D12+M12</f>
        <v>0</v>
      </c>
      <c r="W12" s="184">
        <f t="shared" si="3"/>
        <v>0</v>
      </c>
      <c r="X12" s="184">
        <f t="shared" si="4"/>
        <v>0</v>
      </c>
      <c r="Y12" s="184">
        <f t="shared" si="12"/>
        <v>15787</v>
      </c>
      <c r="Z12" s="184">
        <f t="shared" si="6"/>
        <v>0</v>
      </c>
      <c r="AA12" s="184">
        <f t="shared" si="7"/>
        <v>15787</v>
      </c>
      <c r="AB12" s="183">
        <f t="shared" si="10"/>
        <v>15787</v>
      </c>
      <c r="AC12" s="183">
        <f t="shared" si="8"/>
        <v>0</v>
      </c>
      <c r="AD12" s="253">
        <f t="shared" si="8"/>
        <v>15787</v>
      </c>
    </row>
    <row r="13" spans="1:30" s="98" customFormat="1" ht="30" customHeight="1" x14ac:dyDescent="0.2">
      <c r="A13" s="228" t="s">
        <v>505</v>
      </c>
      <c r="B13" s="656">
        <v>11601</v>
      </c>
      <c r="C13" s="234" t="s">
        <v>895</v>
      </c>
      <c r="D13" s="163"/>
      <c r="E13" s="163"/>
      <c r="F13" s="163"/>
      <c r="G13" s="184">
        <v>280</v>
      </c>
      <c r="H13" s="184"/>
      <c r="I13" s="184">
        <f t="shared" si="13"/>
        <v>280</v>
      </c>
      <c r="J13" s="183">
        <f t="shared" si="9"/>
        <v>280</v>
      </c>
      <c r="K13" s="183">
        <f t="shared" si="0"/>
        <v>0</v>
      </c>
      <c r="L13" s="183">
        <f t="shared" si="0"/>
        <v>280</v>
      </c>
      <c r="M13" s="163"/>
      <c r="N13" s="163"/>
      <c r="O13" s="163"/>
      <c r="P13" s="184"/>
      <c r="Q13" s="184"/>
      <c r="R13" s="184"/>
      <c r="S13" s="688">
        <f t="shared" si="11"/>
        <v>0</v>
      </c>
      <c r="T13" s="688">
        <f t="shared" si="1"/>
        <v>0</v>
      </c>
      <c r="U13" s="688">
        <f t="shared" si="1"/>
        <v>0</v>
      </c>
      <c r="V13" s="184">
        <f t="shared" ref="V13" si="16">D13+M13</f>
        <v>0</v>
      </c>
      <c r="W13" s="184">
        <f t="shared" si="3"/>
        <v>0</v>
      </c>
      <c r="X13" s="184">
        <f t="shared" si="4"/>
        <v>0</v>
      </c>
      <c r="Y13" s="184">
        <f t="shared" ref="Y13" si="17">G13+P13</f>
        <v>280</v>
      </c>
      <c r="Z13" s="184">
        <f t="shared" si="6"/>
        <v>0</v>
      </c>
      <c r="AA13" s="184">
        <f t="shared" si="7"/>
        <v>280</v>
      </c>
      <c r="AB13" s="183">
        <f t="shared" si="10"/>
        <v>280</v>
      </c>
      <c r="AC13" s="183">
        <f t="shared" si="8"/>
        <v>0</v>
      </c>
      <c r="AD13" s="253">
        <f t="shared" si="8"/>
        <v>280</v>
      </c>
    </row>
    <row r="14" spans="1:30" s="98" customFormat="1" ht="15" customHeight="1" x14ac:dyDescent="0.2">
      <c r="A14" s="228" t="s">
        <v>505</v>
      </c>
      <c r="B14" s="656">
        <v>11601</v>
      </c>
      <c r="C14" s="234" t="s">
        <v>833</v>
      </c>
      <c r="D14" s="163"/>
      <c r="E14" s="163"/>
      <c r="F14" s="163"/>
      <c r="G14" s="184">
        <v>4000</v>
      </c>
      <c r="H14" s="184"/>
      <c r="I14" s="184">
        <f t="shared" si="13"/>
        <v>4000</v>
      </c>
      <c r="J14" s="183">
        <f t="shared" si="9"/>
        <v>4000</v>
      </c>
      <c r="K14" s="183">
        <f t="shared" si="0"/>
        <v>0</v>
      </c>
      <c r="L14" s="183">
        <f t="shared" si="0"/>
        <v>4000</v>
      </c>
      <c r="M14" s="163"/>
      <c r="N14" s="163"/>
      <c r="O14" s="163"/>
      <c r="P14" s="184"/>
      <c r="Q14" s="184"/>
      <c r="R14" s="184"/>
      <c r="S14" s="688">
        <f t="shared" si="11"/>
        <v>0</v>
      </c>
      <c r="T14" s="688">
        <f t="shared" si="1"/>
        <v>0</v>
      </c>
      <c r="U14" s="688">
        <f t="shared" si="1"/>
        <v>0</v>
      </c>
      <c r="V14" s="184">
        <f>D14+M14</f>
        <v>0</v>
      </c>
      <c r="W14" s="184">
        <f t="shared" si="3"/>
        <v>0</v>
      </c>
      <c r="X14" s="184">
        <f t="shared" si="4"/>
        <v>0</v>
      </c>
      <c r="Y14" s="184">
        <f t="shared" si="12"/>
        <v>4000</v>
      </c>
      <c r="Z14" s="184">
        <f t="shared" si="6"/>
        <v>0</v>
      </c>
      <c r="AA14" s="184">
        <f t="shared" si="7"/>
        <v>4000</v>
      </c>
      <c r="AB14" s="183">
        <f t="shared" si="10"/>
        <v>4000</v>
      </c>
      <c r="AC14" s="183">
        <f t="shared" si="8"/>
        <v>0</v>
      </c>
      <c r="AD14" s="253">
        <f t="shared" si="8"/>
        <v>4000</v>
      </c>
    </row>
    <row r="15" spans="1:30" s="98" customFormat="1" ht="15" customHeight="1" x14ac:dyDescent="0.2">
      <c r="A15" s="228" t="s">
        <v>505</v>
      </c>
      <c r="B15" s="656">
        <v>11601</v>
      </c>
      <c r="C15" s="234" t="s">
        <v>834</v>
      </c>
      <c r="D15" s="163"/>
      <c r="E15" s="163"/>
      <c r="F15" s="163"/>
      <c r="G15" s="184">
        <v>57150</v>
      </c>
      <c r="H15" s="184"/>
      <c r="I15" s="184">
        <f t="shared" si="13"/>
        <v>57150</v>
      </c>
      <c r="J15" s="183">
        <f t="shared" si="9"/>
        <v>57150</v>
      </c>
      <c r="K15" s="183">
        <f t="shared" si="0"/>
        <v>0</v>
      </c>
      <c r="L15" s="183">
        <f t="shared" si="0"/>
        <v>57150</v>
      </c>
      <c r="M15" s="163"/>
      <c r="N15" s="163"/>
      <c r="O15" s="163"/>
      <c r="P15" s="184"/>
      <c r="Q15" s="184"/>
      <c r="R15" s="184"/>
      <c r="S15" s="688">
        <f t="shared" si="11"/>
        <v>0</v>
      </c>
      <c r="T15" s="688">
        <f t="shared" si="1"/>
        <v>0</v>
      </c>
      <c r="U15" s="688">
        <f t="shared" si="1"/>
        <v>0</v>
      </c>
      <c r="V15" s="184">
        <f>D15+M15</f>
        <v>0</v>
      </c>
      <c r="W15" s="184">
        <f t="shared" si="3"/>
        <v>0</v>
      </c>
      <c r="X15" s="184">
        <f t="shared" si="4"/>
        <v>0</v>
      </c>
      <c r="Y15" s="184">
        <f t="shared" si="12"/>
        <v>57150</v>
      </c>
      <c r="Z15" s="184">
        <f t="shared" si="6"/>
        <v>0</v>
      </c>
      <c r="AA15" s="184">
        <f t="shared" si="7"/>
        <v>57150</v>
      </c>
      <c r="AB15" s="183">
        <f t="shared" si="10"/>
        <v>57150</v>
      </c>
      <c r="AC15" s="183">
        <f t="shared" si="8"/>
        <v>0</v>
      </c>
      <c r="AD15" s="253">
        <f t="shared" si="8"/>
        <v>57150</v>
      </c>
    </row>
    <row r="16" spans="1:30" s="98" customFormat="1" ht="15" customHeight="1" x14ac:dyDescent="0.2">
      <c r="A16" s="228" t="s">
        <v>505</v>
      </c>
      <c r="B16" s="656">
        <v>11601</v>
      </c>
      <c r="C16" s="234" t="s">
        <v>532</v>
      </c>
      <c r="D16" s="163">
        <v>1000</v>
      </c>
      <c r="E16" s="163"/>
      <c r="F16" s="226">
        <f>SUM(D16:E16)</f>
        <v>1000</v>
      </c>
      <c r="G16" s="184">
        <v>184000</v>
      </c>
      <c r="H16" s="184"/>
      <c r="I16" s="184">
        <f t="shared" si="13"/>
        <v>184000</v>
      </c>
      <c r="J16" s="183">
        <f t="shared" si="9"/>
        <v>185000</v>
      </c>
      <c r="K16" s="183">
        <f t="shared" si="0"/>
        <v>0</v>
      </c>
      <c r="L16" s="183">
        <f t="shared" si="0"/>
        <v>185000</v>
      </c>
      <c r="M16" s="163"/>
      <c r="N16" s="163"/>
      <c r="O16" s="163"/>
      <c r="P16" s="184"/>
      <c r="Q16" s="184"/>
      <c r="R16" s="184"/>
      <c r="S16" s="688">
        <f t="shared" si="11"/>
        <v>0</v>
      </c>
      <c r="T16" s="688">
        <f t="shared" si="1"/>
        <v>0</v>
      </c>
      <c r="U16" s="688">
        <f t="shared" si="1"/>
        <v>0</v>
      </c>
      <c r="V16" s="184">
        <f>D16+M16</f>
        <v>1000</v>
      </c>
      <c r="W16" s="184">
        <f t="shared" si="3"/>
        <v>0</v>
      </c>
      <c r="X16" s="184">
        <f t="shared" si="4"/>
        <v>1000</v>
      </c>
      <c r="Y16" s="184">
        <f t="shared" si="12"/>
        <v>184000</v>
      </c>
      <c r="Z16" s="184">
        <f t="shared" si="6"/>
        <v>0</v>
      </c>
      <c r="AA16" s="184">
        <f t="shared" si="7"/>
        <v>184000</v>
      </c>
      <c r="AB16" s="183">
        <f t="shared" si="10"/>
        <v>185000</v>
      </c>
      <c r="AC16" s="183">
        <f t="shared" si="8"/>
        <v>0</v>
      </c>
      <c r="AD16" s="253">
        <f t="shared" si="8"/>
        <v>185000</v>
      </c>
    </row>
    <row r="17" spans="1:30" s="98" customFormat="1" ht="45" customHeight="1" x14ac:dyDescent="0.2">
      <c r="A17" s="228" t="s">
        <v>505</v>
      </c>
      <c r="B17" s="656">
        <v>11601</v>
      </c>
      <c r="C17" s="234" t="s">
        <v>620</v>
      </c>
      <c r="D17" s="163"/>
      <c r="E17" s="163"/>
      <c r="F17" s="163"/>
      <c r="G17" s="184">
        <v>56903</v>
      </c>
      <c r="H17" s="184"/>
      <c r="I17" s="184">
        <f>SUM(G17:H17)</f>
        <v>56903</v>
      </c>
      <c r="J17" s="183">
        <f t="shared" si="9"/>
        <v>56903</v>
      </c>
      <c r="K17" s="183">
        <f t="shared" si="0"/>
        <v>0</v>
      </c>
      <c r="L17" s="183">
        <f t="shared" si="0"/>
        <v>56903</v>
      </c>
      <c r="M17" s="163"/>
      <c r="N17" s="163"/>
      <c r="O17" s="163"/>
      <c r="P17" s="184"/>
      <c r="Q17" s="184"/>
      <c r="R17" s="184"/>
      <c r="S17" s="688">
        <f t="shared" si="11"/>
        <v>0</v>
      </c>
      <c r="T17" s="688">
        <f t="shared" si="1"/>
        <v>0</v>
      </c>
      <c r="U17" s="688">
        <f t="shared" si="1"/>
        <v>0</v>
      </c>
      <c r="V17" s="184">
        <f>D17+M17</f>
        <v>0</v>
      </c>
      <c r="W17" s="184">
        <f t="shared" si="3"/>
        <v>0</v>
      </c>
      <c r="X17" s="184">
        <f t="shared" si="4"/>
        <v>0</v>
      </c>
      <c r="Y17" s="184">
        <f t="shared" si="12"/>
        <v>56903</v>
      </c>
      <c r="Z17" s="184">
        <f t="shared" si="6"/>
        <v>0</v>
      </c>
      <c r="AA17" s="184">
        <f t="shared" si="7"/>
        <v>56903</v>
      </c>
      <c r="AB17" s="183">
        <f t="shared" si="10"/>
        <v>56903</v>
      </c>
      <c r="AC17" s="183">
        <f t="shared" si="8"/>
        <v>0</v>
      </c>
      <c r="AD17" s="253">
        <f t="shared" si="8"/>
        <v>56903</v>
      </c>
    </row>
    <row r="18" spans="1:30" s="98" customFormat="1" ht="15" customHeight="1" x14ac:dyDescent="0.2">
      <c r="A18" s="228" t="s">
        <v>505</v>
      </c>
      <c r="B18" s="656">
        <v>11601</v>
      </c>
      <c r="C18" s="234" t="s">
        <v>835</v>
      </c>
      <c r="D18" s="163"/>
      <c r="E18" s="163"/>
      <c r="F18" s="163"/>
      <c r="G18" s="184">
        <v>50000</v>
      </c>
      <c r="H18" s="184"/>
      <c r="I18" s="184">
        <f t="shared" si="13"/>
        <v>50000</v>
      </c>
      <c r="J18" s="183">
        <f t="shared" si="9"/>
        <v>50000</v>
      </c>
      <c r="K18" s="183">
        <f t="shared" si="0"/>
        <v>0</v>
      </c>
      <c r="L18" s="183">
        <f t="shared" si="0"/>
        <v>50000</v>
      </c>
      <c r="M18" s="163"/>
      <c r="N18" s="163"/>
      <c r="O18" s="163"/>
      <c r="P18" s="184"/>
      <c r="Q18" s="184"/>
      <c r="R18" s="184"/>
      <c r="S18" s="688">
        <f t="shared" si="11"/>
        <v>0</v>
      </c>
      <c r="T18" s="688">
        <f t="shared" si="1"/>
        <v>0</v>
      </c>
      <c r="U18" s="688">
        <f t="shared" si="1"/>
        <v>0</v>
      </c>
      <c r="V18" s="184">
        <f t="shared" ref="V18:V23" si="18">D18+M18</f>
        <v>0</v>
      </c>
      <c r="W18" s="184">
        <f t="shared" si="3"/>
        <v>0</v>
      </c>
      <c r="X18" s="184">
        <f t="shared" si="4"/>
        <v>0</v>
      </c>
      <c r="Y18" s="184">
        <f t="shared" ref="Y18:Y23" si="19">G18+P18</f>
        <v>50000</v>
      </c>
      <c r="Z18" s="184">
        <f t="shared" si="6"/>
        <v>0</v>
      </c>
      <c r="AA18" s="184">
        <f t="shared" si="7"/>
        <v>50000</v>
      </c>
      <c r="AB18" s="183">
        <f t="shared" si="10"/>
        <v>50000</v>
      </c>
      <c r="AC18" s="183">
        <f t="shared" si="8"/>
        <v>0</v>
      </c>
      <c r="AD18" s="253">
        <f t="shared" si="8"/>
        <v>50000</v>
      </c>
    </row>
    <row r="19" spans="1:30" s="98" customFormat="1" ht="15" customHeight="1" x14ac:dyDescent="0.2">
      <c r="A19" s="228" t="s">
        <v>505</v>
      </c>
      <c r="B19" s="656">
        <v>11601</v>
      </c>
      <c r="C19" s="234" t="s">
        <v>647</v>
      </c>
      <c r="D19" s="163"/>
      <c r="E19" s="163"/>
      <c r="F19" s="163"/>
      <c r="G19" s="184">
        <v>70000</v>
      </c>
      <c r="H19" s="184"/>
      <c r="I19" s="184">
        <f t="shared" si="13"/>
        <v>70000</v>
      </c>
      <c r="J19" s="183">
        <f t="shared" si="9"/>
        <v>70000</v>
      </c>
      <c r="K19" s="183">
        <f t="shared" si="0"/>
        <v>0</v>
      </c>
      <c r="L19" s="183">
        <f t="shared" si="0"/>
        <v>70000</v>
      </c>
      <c r="M19" s="163"/>
      <c r="N19" s="163"/>
      <c r="O19" s="163"/>
      <c r="P19" s="184"/>
      <c r="Q19" s="184"/>
      <c r="R19" s="184"/>
      <c r="S19" s="688">
        <f t="shared" si="11"/>
        <v>0</v>
      </c>
      <c r="T19" s="688">
        <f t="shared" si="1"/>
        <v>0</v>
      </c>
      <c r="U19" s="688">
        <f t="shared" si="1"/>
        <v>0</v>
      </c>
      <c r="V19" s="184">
        <f t="shared" si="18"/>
        <v>0</v>
      </c>
      <c r="W19" s="184">
        <f t="shared" si="3"/>
        <v>0</v>
      </c>
      <c r="X19" s="184">
        <f t="shared" si="4"/>
        <v>0</v>
      </c>
      <c r="Y19" s="184">
        <f t="shared" si="19"/>
        <v>70000</v>
      </c>
      <c r="Z19" s="184">
        <f t="shared" si="6"/>
        <v>0</v>
      </c>
      <c r="AA19" s="184">
        <f t="shared" si="7"/>
        <v>70000</v>
      </c>
      <c r="AB19" s="183">
        <f t="shared" si="10"/>
        <v>70000</v>
      </c>
      <c r="AC19" s="183">
        <f t="shared" si="8"/>
        <v>0</v>
      </c>
      <c r="AD19" s="253">
        <f t="shared" si="8"/>
        <v>70000</v>
      </c>
    </row>
    <row r="20" spans="1:30" s="98" customFormat="1" ht="30" customHeight="1" x14ac:dyDescent="0.2">
      <c r="A20" s="228" t="s">
        <v>505</v>
      </c>
      <c r="B20" s="656">
        <v>11601</v>
      </c>
      <c r="C20" s="234" t="s">
        <v>836</v>
      </c>
      <c r="D20" s="163"/>
      <c r="E20" s="163"/>
      <c r="F20" s="163"/>
      <c r="G20" s="184">
        <v>50000</v>
      </c>
      <c r="H20" s="184"/>
      <c r="I20" s="184">
        <f t="shared" si="13"/>
        <v>50000</v>
      </c>
      <c r="J20" s="183">
        <f t="shared" si="9"/>
        <v>50000</v>
      </c>
      <c r="K20" s="183">
        <f t="shared" ref="K20:K32" si="20">SUM(E20+H20)</f>
        <v>0</v>
      </c>
      <c r="L20" s="183">
        <f t="shared" ref="L20:L32" si="21">SUM(F20+I20)</f>
        <v>50000</v>
      </c>
      <c r="M20" s="163"/>
      <c r="N20" s="163"/>
      <c r="O20" s="163"/>
      <c r="P20" s="184"/>
      <c r="Q20" s="184"/>
      <c r="R20" s="184"/>
      <c r="S20" s="688">
        <f t="shared" si="11"/>
        <v>0</v>
      </c>
      <c r="T20" s="688">
        <f t="shared" ref="T20:T31" si="22">SUM(N20+Q20)</f>
        <v>0</v>
      </c>
      <c r="U20" s="688">
        <f t="shared" ref="U20:U31" si="23">SUM(O20+R20)</f>
        <v>0</v>
      </c>
      <c r="V20" s="184">
        <f t="shared" si="18"/>
        <v>0</v>
      </c>
      <c r="W20" s="184">
        <f t="shared" si="3"/>
        <v>0</v>
      </c>
      <c r="X20" s="184">
        <f t="shared" si="4"/>
        <v>0</v>
      </c>
      <c r="Y20" s="184">
        <f t="shared" si="19"/>
        <v>50000</v>
      </c>
      <c r="Z20" s="184">
        <f t="shared" si="6"/>
        <v>0</v>
      </c>
      <c r="AA20" s="184">
        <f t="shared" si="7"/>
        <v>50000</v>
      </c>
      <c r="AB20" s="183">
        <f t="shared" si="10"/>
        <v>50000</v>
      </c>
      <c r="AC20" s="183">
        <f t="shared" ref="AC20:AC31" si="24">SUM(K20+T20)</f>
        <v>0</v>
      </c>
      <c r="AD20" s="253">
        <f t="shared" ref="AD20:AD31" si="25">SUM(L20+U20)</f>
        <v>50000</v>
      </c>
    </row>
    <row r="21" spans="1:30" s="98" customFormat="1" ht="30" customHeight="1" x14ac:dyDescent="0.2">
      <c r="A21" s="228" t="s">
        <v>505</v>
      </c>
      <c r="B21" s="656">
        <v>11601</v>
      </c>
      <c r="C21" s="234" t="s">
        <v>837</v>
      </c>
      <c r="D21" s="163"/>
      <c r="E21" s="163"/>
      <c r="F21" s="163"/>
      <c r="G21" s="184">
        <v>8000</v>
      </c>
      <c r="H21" s="184"/>
      <c r="I21" s="184">
        <f t="shared" si="13"/>
        <v>8000</v>
      </c>
      <c r="J21" s="183">
        <f t="shared" si="9"/>
        <v>8000</v>
      </c>
      <c r="K21" s="183">
        <f t="shared" si="20"/>
        <v>0</v>
      </c>
      <c r="L21" s="183">
        <f t="shared" si="21"/>
        <v>8000</v>
      </c>
      <c r="M21" s="163"/>
      <c r="N21" s="163"/>
      <c r="O21" s="163"/>
      <c r="P21" s="184"/>
      <c r="Q21" s="184"/>
      <c r="R21" s="184"/>
      <c r="S21" s="688">
        <f t="shared" si="11"/>
        <v>0</v>
      </c>
      <c r="T21" s="688">
        <f t="shared" si="22"/>
        <v>0</v>
      </c>
      <c r="U21" s="688">
        <f t="shared" si="23"/>
        <v>0</v>
      </c>
      <c r="V21" s="184">
        <f t="shared" si="18"/>
        <v>0</v>
      </c>
      <c r="W21" s="184">
        <f t="shared" si="3"/>
        <v>0</v>
      </c>
      <c r="X21" s="184">
        <f t="shared" si="4"/>
        <v>0</v>
      </c>
      <c r="Y21" s="184">
        <f t="shared" si="19"/>
        <v>8000</v>
      </c>
      <c r="Z21" s="184">
        <f t="shared" si="6"/>
        <v>0</v>
      </c>
      <c r="AA21" s="184">
        <f t="shared" si="7"/>
        <v>8000</v>
      </c>
      <c r="AB21" s="183">
        <f t="shared" si="10"/>
        <v>8000</v>
      </c>
      <c r="AC21" s="183">
        <f t="shared" si="24"/>
        <v>0</v>
      </c>
      <c r="AD21" s="253">
        <f t="shared" si="25"/>
        <v>8000</v>
      </c>
    </row>
    <row r="22" spans="1:30" s="98" customFormat="1" ht="30" customHeight="1" x14ac:dyDescent="0.2">
      <c r="A22" s="228" t="s">
        <v>505</v>
      </c>
      <c r="B22" s="656">
        <v>11601</v>
      </c>
      <c r="C22" s="234" t="s">
        <v>838</v>
      </c>
      <c r="D22" s="163"/>
      <c r="E22" s="163"/>
      <c r="F22" s="163"/>
      <c r="G22" s="184">
        <v>5000</v>
      </c>
      <c r="H22" s="184"/>
      <c r="I22" s="184">
        <f t="shared" si="13"/>
        <v>5000</v>
      </c>
      <c r="J22" s="183">
        <f t="shared" si="9"/>
        <v>5000</v>
      </c>
      <c r="K22" s="183">
        <f t="shared" si="20"/>
        <v>0</v>
      </c>
      <c r="L22" s="183">
        <f t="shared" si="21"/>
        <v>5000</v>
      </c>
      <c r="M22" s="163"/>
      <c r="N22" s="163"/>
      <c r="O22" s="163"/>
      <c r="P22" s="184"/>
      <c r="Q22" s="184"/>
      <c r="R22" s="184"/>
      <c r="S22" s="688">
        <f t="shared" si="11"/>
        <v>0</v>
      </c>
      <c r="T22" s="688">
        <f t="shared" si="22"/>
        <v>0</v>
      </c>
      <c r="U22" s="688">
        <f t="shared" si="23"/>
        <v>0</v>
      </c>
      <c r="V22" s="184">
        <f t="shared" si="18"/>
        <v>0</v>
      </c>
      <c r="W22" s="184">
        <f t="shared" si="3"/>
        <v>0</v>
      </c>
      <c r="X22" s="184">
        <f t="shared" si="4"/>
        <v>0</v>
      </c>
      <c r="Y22" s="184">
        <f t="shared" si="19"/>
        <v>5000</v>
      </c>
      <c r="Z22" s="184">
        <f t="shared" si="6"/>
        <v>0</v>
      </c>
      <c r="AA22" s="184">
        <f t="shared" si="7"/>
        <v>5000</v>
      </c>
      <c r="AB22" s="183">
        <f t="shared" si="10"/>
        <v>5000</v>
      </c>
      <c r="AC22" s="183">
        <f t="shared" si="24"/>
        <v>0</v>
      </c>
      <c r="AD22" s="253">
        <f t="shared" si="25"/>
        <v>5000</v>
      </c>
    </row>
    <row r="23" spans="1:30" s="98" customFormat="1" ht="45" customHeight="1" x14ac:dyDescent="0.2">
      <c r="A23" s="228" t="s">
        <v>505</v>
      </c>
      <c r="B23" s="656">
        <v>11602</v>
      </c>
      <c r="C23" s="234" t="s">
        <v>839</v>
      </c>
      <c r="D23" s="163"/>
      <c r="E23" s="163"/>
      <c r="F23" s="163"/>
      <c r="G23" s="184">
        <v>65000</v>
      </c>
      <c r="H23" s="184"/>
      <c r="I23" s="184">
        <f t="shared" si="13"/>
        <v>65000</v>
      </c>
      <c r="J23" s="183">
        <f t="shared" si="9"/>
        <v>65000</v>
      </c>
      <c r="K23" s="183">
        <f t="shared" si="20"/>
        <v>0</v>
      </c>
      <c r="L23" s="183">
        <f t="shared" si="21"/>
        <v>65000</v>
      </c>
      <c r="M23" s="163"/>
      <c r="N23" s="163"/>
      <c r="O23" s="163"/>
      <c r="P23" s="184"/>
      <c r="Q23" s="184"/>
      <c r="R23" s="184"/>
      <c r="S23" s="688">
        <f t="shared" si="11"/>
        <v>0</v>
      </c>
      <c r="T23" s="688">
        <f t="shared" si="22"/>
        <v>0</v>
      </c>
      <c r="U23" s="688">
        <f t="shared" si="23"/>
        <v>0</v>
      </c>
      <c r="V23" s="184">
        <f t="shared" si="18"/>
        <v>0</v>
      </c>
      <c r="W23" s="184">
        <f t="shared" si="3"/>
        <v>0</v>
      </c>
      <c r="X23" s="184">
        <f t="shared" si="4"/>
        <v>0</v>
      </c>
      <c r="Y23" s="184">
        <f t="shared" si="19"/>
        <v>65000</v>
      </c>
      <c r="Z23" s="184">
        <f t="shared" si="6"/>
        <v>0</v>
      </c>
      <c r="AA23" s="184">
        <f t="shared" si="7"/>
        <v>65000</v>
      </c>
      <c r="AB23" s="183">
        <f t="shared" si="10"/>
        <v>65000</v>
      </c>
      <c r="AC23" s="183">
        <f t="shared" si="24"/>
        <v>0</v>
      </c>
      <c r="AD23" s="253">
        <f t="shared" si="25"/>
        <v>65000</v>
      </c>
    </row>
    <row r="24" spans="1:30" s="98" customFormat="1" ht="15" customHeight="1" x14ac:dyDescent="0.2">
      <c r="A24" s="228" t="s">
        <v>505</v>
      </c>
      <c r="B24" s="656">
        <v>11603</v>
      </c>
      <c r="C24" s="234" t="s">
        <v>746</v>
      </c>
      <c r="D24" s="163"/>
      <c r="E24" s="163"/>
      <c r="F24" s="163"/>
      <c r="G24" s="184"/>
      <c r="H24" s="184"/>
      <c r="I24" s="184"/>
      <c r="J24" s="183">
        <f t="shared" si="9"/>
        <v>0</v>
      </c>
      <c r="K24" s="183">
        <f t="shared" si="20"/>
        <v>0</v>
      </c>
      <c r="L24" s="183">
        <f t="shared" si="21"/>
        <v>0</v>
      </c>
      <c r="M24" s="163"/>
      <c r="N24" s="163"/>
      <c r="O24" s="481"/>
      <c r="P24" s="184">
        <v>548054</v>
      </c>
      <c r="Q24" s="184"/>
      <c r="R24" s="184">
        <f t="shared" ref="R24:R30" si="26">SUM(P24:Q24)</f>
        <v>548054</v>
      </c>
      <c r="S24" s="688">
        <f t="shared" si="11"/>
        <v>548054</v>
      </c>
      <c r="T24" s="688">
        <f t="shared" si="22"/>
        <v>0</v>
      </c>
      <c r="U24" s="688">
        <f t="shared" si="23"/>
        <v>548054</v>
      </c>
      <c r="V24" s="184">
        <f>D24+M24</f>
        <v>0</v>
      </c>
      <c r="W24" s="184">
        <f t="shared" si="3"/>
        <v>0</v>
      </c>
      <c r="X24" s="184">
        <f t="shared" si="4"/>
        <v>0</v>
      </c>
      <c r="Y24" s="184">
        <f t="shared" si="12"/>
        <v>548054</v>
      </c>
      <c r="Z24" s="184">
        <f t="shared" si="6"/>
        <v>0</v>
      </c>
      <c r="AA24" s="184">
        <f t="shared" si="7"/>
        <v>548054</v>
      </c>
      <c r="AB24" s="183">
        <f t="shared" si="10"/>
        <v>548054</v>
      </c>
      <c r="AC24" s="183">
        <f t="shared" si="24"/>
        <v>0</v>
      </c>
      <c r="AD24" s="253">
        <f t="shared" si="25"/>
        <v>548054</v>
      </c>
    </row>
    <row r="25" spans="1:30" s="98" customFormat="1" ht="15" customHeight="1" x14ac:dyDescent="0.2">
      <c r="A25" s="228" t="s">
        <v>505</v>
      </c>
      <c r="B25" s="656">
        <v>11604</v>
      </c>
      <c r="C25" s="234" t="s">
        <v>599</v>
      </c>
      <c r="D25" s="163"/>
      <c r="E25" s="163"/>
      <c r="F25" s="163"/>
      <c r="G25" s="184"/>
      <c r="H25" s="184"/>
      <c r="I25" s="184"/>
      <c r="J25" s="183">
        <f t="shared" si="9"/>
        <v>0</v>
      </c>
      <c r="K25" s="183">
        <f t="shared" si="20"/>
        <v>0</v>
      </c>
      <c r="L25" s="183">
        <f t="shared" si="21"/>
        <v>0</v>
      </c>
      <c r="M25" s="163">
        <f>5000+35338</f>
        <v>40338</v>
      </c>
      <c r="N25" s="163"/>
      <c r="O25" s="184">
        <f t="shared" ref="O25:O27" si="27">SUM(M25:N25)</f>
        <v>40338</v>
      </c>
      <c r="P25" s="184">
        <f>381069-35338</f>
        <v>345731</v>
      </c>
      <c r="Q25" s="184"/>
      <c r="R25" s="184">
        <f t="shared" si="26"/>
        <v>345731</v>
      </c>
      <c r="S25" s="688">
        <f t="shared" si="11"/>
        <v>386069</v>
      </c>
      <c r="T25" s="688">
        <f t="shared" si="22"/>
        <v>0</v>
      </c>
      <c r="U25" s="688">
        <f t="shared" si="23"/>
        <v>386069</v>
      </c>
      <c r="V25" s="184">
        <f>D25+M25</f>
        <v>40338</v>
      </c>
      <c r="W25" s="184">
        <f t="shared" si="3"/>
        <v>0</v>
      </c>
      <c r="X25" s="184">
        <f t="shared" si="4"/>
        <v>40338</v>
      </c>
      <c r="Y25" s="184">
        <f t="shared" si="12"/>
        <v>345731</v>
      </c>
      <c r="Z25" s="184">
        <f t="shared" si="6"/>
        <v>0</v>
      </c>
      <c r="AA25" s="184">
        <f t="shared" si="7"/>
        <v>345731</v>
      </c>
      <c r="AB25" s="183">
        <f t="shared" si="10"/>
        <v>386069</v>
      </c>
      <c r="AC25" s="183">
        <f t="shared" si="24"/>
        <v>0</v>
      </c>
      <c r="AD25" s="253">
        <f t="shared" si="25"/>
        <v>386069</v>
      </c>
    </row>
    <row r="26" spans="1:30" s="98" customFormat="1" ht="15" customHeight="1" x14ac:dyDescent="0.2">
      <c r="A26" s="228" t="s">
        <v>505</v>
      </c>
      <c r="B26" s="656">
        <v>11604</v>
      </c>
      <c r="C26" s="234" t="s">
        <v>806</v>
      </c>
      <c r="D26" s="163"/>
      <c r="E26" s="163"/>
      <c r="F26" s="163"/>
      <c r="G26" s="184"/>
      <c r="H26" s="184"/>
      <c r="I26" s="184"/>
      <c r="J26" s="183">
        <f t="shared" si="9"/>
        <v>0</v>
      </c>
      <c r="K26" s="183">
        <f t="shared" si="20"/>
        <v>0</v>
      </c>
      <c r="L26" s="183">
        <f t="shared" si="21"/>
        <v>0</v>
      </c>
      <c r="M26" s="163">
        <v>40000</v>
      </c>
      <c r="N26" s="163"/>
      <c r="O26" s="184">
        <f t="shared" si="27"/>
        <v>40000</v>
      </c>
      <c r="P26" s="184">
        <v>100488</v>
      </c>
      <c r="Q26" s="184"/>
      <c r="R26" s="184">
        <f t="shared" si="26"/>
        <v>100488</v>
      </c>
      <c r="S26" s="688">
        <f t="shared" si="11"/>
        <v>140488</v>
      </c>
      <c r="T26" s="688">
        <f t="shared" si="22"/>
        <v>0</v>
      </c>
      <c r="U26" s="688">
        <f t="shared" si="23"/>
        <v>140488</v>
      </c>
      <c r="V26" s="184">
        <f t="shared" ref="V26:V28" si="28">D26+M26</f>
        <v>40000</v>
      </c>
      <c r="W26" s="184">
        <f t="shared" si="3"/>
        <v>0</v>
      </c>
      <c r="X26" s="184">
        <f t="shared" si="4"/>
        <v>40000</v>
      </c>
      <c r="Y26" s="184">
        <f t="shared" ref="Y26:Y29" si="29">G26+P26</f>
        <v>100488</v>
      </c>
      <c r="Z26" s="184">
        <f t="shared" si="6"/>
        <v>0</v>
      </c>
      <c r="AA26" s="184">
        <f t="shared" si="7"/>
        <v>100488</v>
      </c>
      <c r="AB26" s="183">
        <f t="shared" si="10"/>
        <v>140488</v>
      </c>
      <c r="AC26" s="183">
        <f t="shared" si="24"/>
        <v>0</v>
      </c>
      <c r="AD26" s="253">
        <f t="shared" si="25"/>
        <v>140488</v>
      </c>
    </row>
    <row r="27" spans="1:30" s="98" customFormat="1" ht="15" customHeight="1" x14ac:dyDescent="0.2">
      <c r="A27" s="228" t="s">
        <v>505</v>
      </c>
      <c r="B27" s="656">
        <v>11604</v>
      </c>
      <c r="C27" s="234" t="s">
        <v>810</v>
      </c>
      <c r="D27" s="163"/>
      <c r="E27" s="163"/>
      <c r="F27" s="163"/>
      <c r="G27" s="184"/>
      <c r="H27" s="184"/>
      <c r="I27" s="184"/>
      <c r="J27" s="183">
        <f t="shared" si="9"/>
        <v>0</v>
      </c>
      <c r="K27" s="183">
        <f t="shared" si="20"/>
        <v>0</v>
      </c>
      <c r="L27" s="183">
        <f t="shared" si="21"/>
        <v>0</v>
      </c>
      <c r="M27" s="163">
        <f>264817-69881</f>
        <v>194936</v>
      </c>
      <c r="N27" s="163"/>
      <c r="O27" s="184">
        <f t="shared" si="27"/>
        <v>194936</v>
      </c>
      <c r="P27" s="184">
        <f>694638+5000</f>
        <v>699638</v>
      </c>
      <c r="Q27" s="184"/>
      <c r="R27" s="184">
        <f t="shared" si="26"/>
        <v>699638</v>
      </c>
      <c r="S27" s="688">
        <f t="shared" si="11"/>
        <v>894574</v>
      </c>
      <c r="T27" s="688">
        <f t="shared" si="22"/>
        <v>0</v>
      </c>
      <c r="U27" s="688">
        <f t="shared" si="23"/>
        <v>894574</v>
      </c>
      <c r="V27" s="184">
        <f t="shared" si="28"/>
        <v>194936</v>
      </c>
      <c r="W27" s="184">
        <f t="shared" si="3"/>
        <v>0</v>
      </c>
      <c r="X27" s="184">
        <f t="shared" si="4"/>
        <v>194936</v>
      </c>
      <c r="Y27" s="184">
        <f t="shared" si="29"/>
        <v>699638</v>
      </c>
      <c r="Z27" s="184">
        <f t="shared" si="6"/>
        <v>0</v>
      </c>
      <c r="AA27" s="184">
        <f t="shared" si="7"/>
        <v>699638</v>
      </c>
      <c r="AB27" s="183">
        <f t="shared" si="10"/>
        <v>894574</v>
      </c>
      <c r="AC27" s="183">
        <f t="shared" si="24"/>
        <v>0</v>
      </c>
      <c r="AD27" s="253">
        <f t="shared" si="25"/>
        <v>894574</v>
      </c>
    </row>
    <row r="28" spans="1:30" s="98" customFormat="1" ht="15" customHeight="1" x14ac:dyDescent="0.2">
      <c r="A28" s="228" t="s">
        <v>505</v>
      </c>
      <c r="B28" s="656">
        <v>11604</v>
      </c>
      <c r="C28" s="234" t="s">
        <v>812</v>
      </c>
      <c r="D28" s="163"/>
      <c r="E28" s="163"/>
      <c r="F28" s="163"/>
      <c r="G28" s="184"/>
      <c r="H28" s="184"/>
      <c r="I28" s="184"/>
      <c r="J28" s="183">
        <f t="shared" si="9"/>
        <v>0</v>
      </c>
      <c r="K28" s="183">
        <f t="shared" si="20"/>
        <v>0</v>
      </c>
      <c r="L28" s="183">
        <f t="shared" si="21"/>
        <v>0</v>
      </c>
      <c r="M28" s="163"/>
      <c r="N28" s="163"/>
      <c r="O28" s="163"/>
      <c r="P28" s="184">
        <v>225883</v>
      </c>
      <c r="Q28" s="184"/>
      <c r="R28" s="184">
        <f t="shared" si="26"/>
        <v>225883</v>
      </c>
      <c r="S28" s="688">
        <f t="shared" si="11"/>
        <v>225883</v>
      </c>
      <c r="T28" s="688">
        <f t="shared" si="22"/>
        <v>0</v>
      </c>
      <c r="U28" s="688">
        <f t="shared" si="23"/>
        <v>225883</v>
      </c>
      <c r="V28" s="184">
        <f t="shared" si="28"/>
        <v>0</v>
      </c>
      <c r="W28" s="184">
        <f t="shared" si="3"/>
        <v>0</v>
      </c>
      <c r="X28" s="184">
        <f t="shared" si="4"/>
        <v>0</v>
      </c>
      <c r="Y28" s="184">
        <f t="shared" si="29"/>
        <v>225883</v>
      </c>
      <c r="Z28" s="184">
        <f t="shared" si="6"/>
        <v>0</v>
      </c>
      <c r="AA28" s="184">
        <f t="shared" si="7"/>
        <v>225883</v>
      </c>
      <c r="AB28" s="183">
        <f t="shared" si="10"/>
        <v>225883</v>
      </c>
      <c r="AC28" s="183">
        <f t="shared" si="24"/>
        <v>0</v>
      </c>
      <c r="AD28" s="253">
        <f t="shared" si="25"/>
        <v>225883</v>
      </c>
    </row>
    <row r="29" spans="1:30" s="98" customFormat="1" ht="30" customHeight="1" x14ac:dyDescent="0.2">
      <c r="A29" s="228" t="s">
        <v>505</v>
      </c>
      <c r="B29" s="656">
        <v>11604</v>
      </c>
      <c r="C29" s="251" t="s">
        <v>813</v>
      </c>
      <c r="D29" s="163"/>
      <c r="E29" s="163"/>
      <c r="F29" s="163"/>
      <c r="G29" s="184"/>
      <c r="H29" s="184"/>
      <c r="I29" s="184"/>
      <c r="J29" s="183">
        <f t="shared" si="9"/>
        <v>0</v>
      </c>
      <c r="K29" s="183">
        <f t="shared" si="20"/>
        <v>0</v>
      </c>
      <c r="L29" s="183">
        <f t="shared" si="21"/>
        <v>0</v>
      </c>
      <c r="M29" s="163"/>
      <c r="N29" s="163"/>
      <c r="O29" s="163"/>
      <c r="P29" s="184">
        <f>156600+64881</f>
        <v>221481</v>
      </c>
      <c r="Q29" s="184"/>
      <c r="R29" s="184">
        <f t="shared" si="26"/>
        <v>221481</v>
      </c>
      <c r="S29" s="688">
        <f t="shared" si="11"/>
        <v>221481</v>
      </c>
      <c r="T29" s="688">
        <f t="shared" si="22"/>
        <v>0</v>
      </c>
      <c r="U29" s="688">
        <f t="shared" si="23"/>
        <v>221481</v>
      </c>
      <c r="V29" s="184"/>
      <c r="W29" s="184"/>
      <c r="X29" s="184"/>
      <c r="Y29" s="184">
        <f t="shared" si="29"/>
        <v>221481</v>
      </c>
      <c r="Z29" s="184">
        <f t="shared" si="6"/>
        <v>0</v>
      </c>
      <c r="AA29" s="184">
        <f t="shared" si="7"/>
        <v>221481</v>
      </c>
      <c r="AB29" s="183">
        <f t="shared" si="10"/>
        <v>221481</v>
      </c>
      <c r="AC29" s="183">
        <f t="shared" si="24"/>
        <v>0</v>
      </c>
      <c r="AD29" s="253">
        <f t="shared" si="25"/>
        <v>221481</v>
      </c>
    </row>
    <row r="30" spans="1:30" s="98" customFormat="1" ht="15" customHeight="1" x14ac:dyDescent="0.2">
      <c r="A30" s="228" t="s">
        <v>505</v>
      </c>
      <c r="B30" s="656">
        <v>11605</v>
      </c>
      <c r="C30" s="234" t="s">
        <v>740</v>
      </c>
      <c r="D30" s="163"/>
      <c r="E30" s="163"/>
      <c r="F30" s="163"/>
      <c r="G30" s="184"/>
      <c r="H30" s="184"/>
      <c r="I30" s="184"/>
      <c r="J30" s="183">
        <f t="shared" si="9"/>
        <v>0</v>
      </c>
      <c r="K30" s="183">
        <f t="shared" si="20"/>
        <v>0</v>
      </c>
      <c r="L30" s="183">
        <f t="shared" si="21"/>
        <v>0</v>
      </c>
      <c r="M30" s="163">
        <v>2250</v>
      </c>
      <c r="N30" s="163"/>
      <c r="O30" s="184">
        <f t="shared" ref="O30" si="30">SUM(M30:N30)</f>
        <v>2250</v>
      </c>
      <c r="P30" s="184">
        <v>45095</v>
      </c>
      <c r="Q30" s="184"/>
      <c r="R30" s="184">
        <f t="shared" si="26"/>
        <v>45095</v>
      </c>
      <c r="S30" s="688">
        <f t="shared" si="11"/>
        <v>47345</v>
      </c>
      <c r="T30" s="688">
        <f t="shared" si="22"/>
        <v>0</v>
      </c>
      <c r="U30" s="688">
        <f t="shared" si="23"/>
        <v>47345</v>
      </c>
      <c r="V30" s="184">
        <f>D30+M30</f>
        <v>2250</v>
      </c>
      <c r="W30" s="184">
        <f t="shared" ref="W30:X31" si="31">E30+N30</f>
        <v>0</v>
      </c>
      <c r="X30" s="184">
        <f t="shared" si="31"/>
        <v>2250</v>
      </c>
      <c r="Y30" s="184">
        <f t="shared" si="12"/>
        <v>45095</v>
      </c>
      <c r="Z30" s="184">
        <f t="shared" si="6"/>
        <v>0</v>
      </c>
      <c r="AA30" s="184">
        <f t="shared" si="7"/>
        <v>45095</v>
      </c>
      <c r="AB30" s="183">
        <f t="shared" si="10"/>
        <v>47345</v>
      </c>
      <c r="AC30" s="183">
        <f t="shared" si="24"/>
        <v>0</v>
      </c>
      <c r="AD30" s="253">
        <f t="shared" si="25"/>
        <v>47345</v>
      </c>
    </row>
    <row r="31" spans="1:30" s="82" customFormat="1" ht="15" customHeight="1" x14ac:dyDescent="0.2">
      <c r="A31" s="235" t="s">
        <v>504</v>
      </c>
      <c r="B31" s="668"/>
      <c r="C31" s="669" t="s">
        <v>622</v>
      </c>
      <c r="D31" s="184">
        <f>600000+56348</f>
        <v>656348</v>
      </c>
      <c r="E31" s="184"/>
      <c r="F31" s="226">
        <f>SUM(D31:E31)</f>
        <v>656348</v>
      </c>
      <c r="G31" s="184"/>
      <c r="H31" s="184"/>
      <c r="I31" s="184"/>
      <c r="J31" s="183">
        <f t="shared" si="9"/>
        <v>656348</v>
      </c>
      <c r="K31" s="183">
        <f t="shared" si="20"/>
        <v>0</v>
      </c>
      <c r="L31" s="183">
        <f t="shared" si="21"/>
        <v>656348</v>
      </c>
      <c r="M31" s="163"/>
      <c r="N31" s="163"/>
      <c r="O31" s="163"/>
      <c r="P31" s="184"/>
      <c r="Q31" s="184"/>
      <c r="R31" s="184"/>
      <c r="S31" s="688">
        <f t="shared" si="11"/>
        <v>0</v>
      </c>
      <c r="T31" s="688">
        <f t="shared" si="22"/>
        <v>0</v>
      </c>
      <c r="U31" s="688">
        <f t="shared" si="23"/>
        <v>0</v>
      </c>
      <c r="V31" s="184">
        <f>D31+M31</f>
        <v>656348</v>
      </c>
      <c r="W31" s="184">
        <f t="shared" si="31"/>
        <v>0</v>
      </c>
      <c r="X31" s="184">
        <f t="shared" si="31"/>
        <v>656348</v>
      </c>
      <c r="Y31" s="184">
        <f t="shared" si="12"/>
        <v>0</v>
      </c>
      <c r="Z31" s="184">
        <f t="shared" si="6"/>
        <v>0</v>
      </c>
      <c r="AA31" s="184">
        <f t="shared" si="7"/>
        <v>0</v>
      </c>
      <c r="AB31" s="183">
        <f t="shared" si="10"/>
        <v>656348</v>
      </c>
      <c r="AC31" s="183">
        <f t="shared" si="24"/>
        <v>0</v>
      </c>
      <c r="AD31" s="253">
        <f t="shared" si="25"/>
        <v>656348</v>
      </c>
    </row>
    <row r="32" spans="1:30" s="236" customFormat="1" ht="45" customHeight="1" x14ac:dyDescent="0.2">
      <c r="A32" s="1016" t="s">
        <v>904</v>
      </c>
      <c r="B32" s="1017"/>
      <c r="C32" s="1018"/>
      <c r="D32" s="670">
        <f>SUM(D4:D31)</f>
        <v>707348</v>
      </c>
      <c r="E32" s="670">
        <f t="shared" ref="E32:F32" si="32">SUM(E4:E31)</f>
        <v>0</v>
      </c>
      <c r="F32" s="670">
        <f t="shared" si="32"/>
        <v>707348</v>
      </c>
      <c r="G32" s="670">
        <f>SUM(G4:G31)</f>
        <v>699020</v>
      </c>
      <c r="H32" s="670">
        <f t="shared" ref="H32:I32" si="33">SUM(H4:H31)</f>
        <v>0</v>
      </c>
      <c r="I32" s="670">
        <f t="shared" si="33"/>
        <v>699020</v>
      </c>
      <c r="J32" s="183">
        <f t="shared" si="9"/>
        <v>1406368</v>
      </c>
      <c r="K32" s="183">
        <f t="shared" si="20"/>
        <v>0</v>
      </c>
      <c r="L32" s="183">
        <f t="shared" si="21"/>
        <v>1406368</v>
      </c>
      <c r="M32" s="670">
        <f>SUM(M4:M31)</f>
        <v>317509</v>
      </c>
      <c r="N32" s="670">
        <f t="shared" ref="N32:O32" si="34">SUM(N4:N31)</f>
        <v>0</v>
      </c>
      <c r="O32" s="670">
        <f t="shared" si="34"/>
        <v>317509</v>
      </c>
      <c r="P32" s="670">
        <f>SUM(P4:P31)</f>
        <v>2673717</v>
      </c>
      <c r="Q32" s="670">
        <f t="shared" ref="Q32:R32" si="35">SUM(Q4:Q31)</f>
        <v>0</v>
      </c>
      <c r="R32" s="670">
        <f t="shared" si="35"/>
        <v>2673717</v>
      </c>
      <c r="S32" s="670">
        <f t="shared" ref="S32" si="36">SUM(S4:S31)</f>
        <v>2991226</v>
      </c>
      <c r="T32" s="670">
        <f t="shared" ref="T32" si="37">SUM(T4:T31)</f>
        <v>0</v>
      </c>
      <c r="U32" s="670">
        <f t="shared" ref="U32" si="38">SUM(U4:U31)</f>
        <v>2991226</v>
      </c>
      <c r="V32" s="671">
        <f>SUM(V4:V31)</f>
        <v>1024857</v>
      </c>
      <c r="W32" s="671">
        <f t="shared" ref="W32:AD32" si="39">SUM(W4:W31)</f>
        <v>0</v>
      </c>
      <c r="X32" s="671">
        <f t="shared" si="39"/>
        <v>1024857</v>
      </c>
      <c r="Y32" s="671">
        <f t="shared" si="39"/>
        <v>3372737</v>
      </c>
      <c r="Z32" s="671">
        <f t="shared" si="39"/>
        <v>0</v>
      </c>
      <c r="AA32" s="671">
        <f t="shared" si="39"/>
        <v>3372737</v>
      </c>
      <c r="AB32" s="671">
        <f t="shared" si="39"/>
        <v>4397594</v>
      </c>
      <c r="AC32" s="671">
        <f t="shared" si="39"/>
        <v>0</v>
      </c>
      <c r="AD32" s="675">
        <f t="shared" si="39"/>
        <v>4397594</v>
      </c>
    </row>
    <row r="33" spans="1:30" s="209" customFormat="1" ht="15" customHeight="1" x14ac:dyDescent="0.2">
      <c r="A33" s="1019" t="s">
        <v>601</v>
      </c>
      <c r="B33" s="1020"/>
      <c r="C33" s="1021"/>
      <c r="D33" s="170">
        <f t="shared" ref="D33:V33" si="40">D4+D5+D31</f>
        <v>706348</v>
      </c>
      <c r="E33" s="170">
        <f t="shared" si="40"/>
        <v>0</v>
      </c>
      <c r="F33" s="170">
        <f t="shared" si="40"/>
        <v>706348</v>
      </c>
      <c r="G33" s="170">
        <f t="shared" si="40"/>
        <v>0</v>
      </c>
      <c r="H33" s="170">
        <f t="shared" ref="H33:I33" si="41">H4+H5+H31</f>
        <v>0</v>
      </c>
      <c r="I33" s="170">
        <f t="shared" si="41"/>
        <v>0</v>
      </c>
      <c r="J33" s="670">
        <f t="shared" si="40"/>
        <v>706348</v>
      </c>
      <c r="K33" s="670">
        <f t="shared" si="40"/>
        <v>0</v>
      </c>
      <c r="L33" s="670">
        <f t="shared" si="40"/>
        <v>706348</v>
      </c>
      <c r="M33" s="170">
        <f t="shared" si="40"/>
        <v>39985</v>
      </c>
      <c r="N33" s="170">
        <f t="shared" ref="N33:O33" si="42">N4+N5+N31</f>
        <v>0</v>
      </c>
      <c r="O33" s="170">
        <f t="shared" si="42"/>
        <v>39985</v>
      </c>
      <c r="P33" s="170">
        <f t="shared" si="40"/>
        <v>0</v>
      </c>
      <c r="Q33" s="170">
        <f t="shared" ref="Q33:R33" si="43">Q4+Q5+Q31</f>
        <v>0</v>
      </c>
      <c r="R33" s="170">
        <f t="shared" si="43"/>
        <v>0</v>
      </c>
      <c r="S33" s="670">
        <f t="shared" si="40"/>
        <v>39985</v>
      </c>
      <c r="T33" s="670">
        <f t="shared" ref="T33:U33" si="44">T4+T5+T31</f>
        <v>0</v>
      </c>
      <c r="U33" s="670">
        <f t="shared" si="44"/>
        <v>39985</v>
      </c>
      <c r="V33" s="170">
        <f t="shared" si="40"/>
        <v>746333</v>
      </c>
      <c r="W33" s="170">
        <f t="shared" ref="W33:AD33" si="45">W4+W5+W31</f>
        <v>0</v>
      </c>
      <c r="X33" s="170">
        <f t="shared" si="45"/>
        <v>746333</v>
      </c>
      <c r="Y33" s="170">
        <f t="shared" si="45"/>
        <v>0</v>
      </c>
      <c r="Z33" s="170">
        <f t="shared" si="45"/>
        <v>0</v>
      </c>
      <c r="AA33" s="170">
        <f t="shared" si="45"/>
        <v>0</v>
      </c>
      <c r="AB33" s="670">
        <f t="shared" si="45"/>
        <v>746333</v>
      </c>
      <c r="AC33" s="670">
        <f t="shared" si="45"/>
        <v>0</v>
      </c>
      <c r="AD33" s="679">
        <f t="shared" si="45"/>
        <v>746333</v>
      </c>
    </row>
    <row r="34" spans="1:30" s="209" customFormat="1" ht="15" customHeight="1" thickBot="1" x14ac:dyDescent="0.25">
      <c r="A34" s="1022" t="s">
        <v>602</v>
      </c>
      <c r="B34" s="1023"/>
      <c r="C34" s="1024"/>
      <c r="D34" s="479">
        <f>D32-D33</f>
        <v>1000</v>
      </c>
      <c r="E34" s="479">
        <f t="shared" ref="E34:F34" si="46">E32-E33</f>
        <v>0</v>
      </c>
      <c r="F34" s="479">
        <f t="shared" si="46"/>
        <v>1000</v>
      </c>
      <c r="G34" s="479">
        <f t="shared" ref="G34:V34" si="47">G32-G33</f>
        <v>699020</v>
      </c>
      <c r="H34" s="479">
        <f t="shared" ref="H34:I34" si="48">H32-H33</f>
        <v>0</v>
      </c>
      <c r="I34" s="479">
        <f t="shared" si="48"/>
        <v>699020</v>
      </c>
      <c r="J34" s="680">
        <f t="shared" si="47"/>
        <v>700020</v>
      </c>
      <c r="K34" s="680">
        <f t="shared" si="47"/>
        <v>0</v>
      </c>
      <c r="L34" s="680">
        <f t="shared" si="47"/>
        <v>700020</v>
      </c>
      <c r="M34" s="479">
        <f t="shared" si="47"/>
        <v>277524</v>
      </c>
      <c r="N34" s="479">
        <f t="shared" ref="N34:O34" si="49">N32-N33</f>
        <v>0</v>
      </c>
      <c r="O34" s="479">
        <f t="shared" si="49"/>
        <v>277524</v>
      </c>
      <c r="P34" s="479">
        <f t="shared" si="47"/>
        <v>2673717</v>
      </c>
      <c r="Q34" s="479">
        <f t="shared" ref="Q34:R34" si="50">Q32-Q33</f>
        <v>0</v>
      </c>
      <c r="R34" s="479">
        <f t="shared" si="50"/>
        <v>2673717</v>
      </c>
      <c r="S34" s="680">
        <f t="shared" si="47"/>
        <v>2951241</v>
      </c>
      <c r="T34" s="680">
        <f t="shared" ref="T34:U34" si="51">T32-T33</f>
        <v>0</v>
      </c>
      <c r="U34" s="680">
        <f t="shared" si="51"/>
        <v>2951241</v>
      </c>
      <c r="V34" s="479">
        <f t="shared" si="47"/>
        <v>278524</v>
      </c>
      <c r="W34" s="479">
        <f t="shared" ref="W34:AD34" si="52">W32-W33</f>
        <v>0</v>
      </c>
      <c r="X34" s="479">
        <f t="shared" si="52"/>
        <v>278524</v>
      </c>
      <c r="Y34" s="479">
        <f t="shared" si="52"/>
        <v>3372737</v>
      </c>
      <c r="Z34" s="479">
        <f t="shared" si="52"/>
        <v>0</v>
      </c>
      <c r="AA34" s="479">
        <f t="shared" si="52"/>
        <v>3372737</v>
      </c>
      <c r="AB34" s="680">
        <f t="shared" si="52"/>
        <v>3651261</v>
      </c>
      <c r="AC34" s="680">
        <f t="shared" si="52"/>
        <v>0</v>
      </c>
      <c r="AD34" s="681">
        <f t="shared" si="52"/>
        <v>3651261</v>
      </c>
    </row>
    <row r="35" spans="1:30" s="236" customFormat="1" ht="15" customHeight="1" x14ac:dyDescent="0.2">
      <c r="A35" s="1014" t="s">
        <v>801</v>
      </c>
      <c r="B35" s="1015"/>
      <c r="C35" s="1015"/>
      <c r="D35" s="480"/>
      <c r="E35" s="480"/>
      <c r="F35" s="480"/>
      <c r="G35" s="480"/>
      <c r="H35" s="480"/>
      <c r="I35" s="480"/>
      <c r="J35" s="480"/>
      <c r="K35" s="480"/>
      <c r="L35" s="480"/>
      <c r="M35" s="480"/>
      <c r="N35" s="480"/>
      <c r="O35" s="480"/>
      <c r="P35" s="480"/>
      <c r="Q35" s="480"/>
      <c r="R35" s="480"/>
      <c r="S35" s="480"/>
      <c r="T35" s="480"/>
      <c r="U35" s="480"/>
      <c r="V35" s="480"/>
      <c r="W35" s="480"/>
      <c r="X35" s="480"/>
      <c r="Y35" s="480"/>
      <c r="Z35" s="666"/>
      <c r="AA35" s="666"/>
      <c r="AB35" s="666"/>
      <c r="AC35" s="672"/>
      <c r="AD35" s="673"/>
    </row>
    <row r="36" spans="1:30" ht="30" customHeight="1" x14ac:dyDescent="0.2">
      <c r="A36" s="469" t="s">
        <v>505</v>
      </c>
      <c r="B36" s="26" t="s">
        <v>20</v>
      </c>
      <c r="C36" s="263" t="s">
        <v>799</v>
      </c>
      <c r="D36" s="163"/>
      <c r="E36" s="163"/>
      <c r="F36" s="163"/>
      <c r="G36" s="184"/>
      <c r="H36" s="184"/>
      <c r="I36" s="184"/>
      <c r="J36" s="183">
        <f t="shared" ref="J36:J43" si="53">SUM(D36+G36)</f>
        <v>0</v>
      </c>
      <c r="K36" s="684"/>
      <c r="L36" s="684"/>
      <c r="M36" s="163">
        <v>135042</v>
      </c>
      <c r="N36" s="163"/>
      <c r="O36" s="163">
        <f t="shared" ref="O36:O37" si="54">SUM(M36:N36)</f>
        <v>135042</v>
      </c>
      <c r="P36" s="184">
        <v>1000</v>
      </c>
      <c r="Q36" s="184"/>
      <c r="R36" s="163">
        <f t="shared" ref="R36:R38" si="55">SUM(P36:Q36)</f>
        <v>1000</v>
      </c>
      <c r="S36" s="688">
        <f t="shared" ref="S36:S43" si="56">SUM(M36+P36)</f>
        <v>136042</v>
      </c>
      <c r="T36" s="684"/>
      <c r="U36" s="684">
        <f t="shared" ref="U36:U40" si="57">SUM(S36:T36)</f>
        <v>136042</v>
      </c>
      <c r="V36" s="163">
        <f t="shared" ref="V36" si="58">D36+M36</f>
        <v>135042</v>
      </c>
      <c r="W36" s="163"/>
      <c r="X36" s="163">
        <f t="shared" ref="X36:X43" si="59">SUM(V36:W36)</f>
        <v>135042</v>
      </c>
      <c r="Y36" s="184">
        <f t="shared" ref="Y36" si="60">G36+P36</f>
        <v>1000</v>
      </c>
      <c r="Z36" s="664"/>
      <c r="AA36" s="163">
        <f t="shared" ref="AA36:AA43" si="61">SUM(Y36:Z36)</f>
        <v>1000</v>
      </c>
      <c r="AB36" s="183">
        <f t="shared" ref="AB36:AB43" si="62">SUM(J36+S36)</f>
        <v>136042</v>
      </c>
      <c r="AC36" s="183">
        <f t="shared" ref="AC36:AC43" si="63">SUM(K36+T36)</f>
        <v>0</v>
      </c>
      <c r="AD36" s="253">
        <f t="shared" ref="AD36:AD43" si="64">SUM(L36+U36)</f>
        <v>136042</v>
      </c>
    </row>
    <row r="37" spans="1:30" ht="15" customHeight="1" x14ac:dyDescent="0.2">
      <c r="A37" s="469" t="s">
        <v>504</v>
      </c>
      <c r="B37" s="656">
        <v>40105</v>
      </c>
      <c r="C37" s="263" t="s">
        <v>827</v>
      </c>
      <c r="D37" s="163"/>
      <c r="E37" s="163"/>
      <c r="F37" s="163"/>
      <c r="G37" s="184"/>
      <c r="H37" s="184"/>
      <c r="I37" s="184"/>
      <c r="J37" s="183">
        <f t="shared" si="53"/>
        <v>0</v>
      </c>
      <c r="K37" s="684"/>
      <c r="L37" s="684"/>
      <c r="M37" s="163">
        <v>290</v>
      </c>
      <c r="N37" s="163"/>
      <c r="O37" s="163">
        <f t="shared" si="54"/>
        <v>290</v>
      </c>
      <c r="P37" s="184">
        <v>11500</v>
      </c>
      <c r="Q37" s="184"/>
      <c r="R37" s="163">
        <f t="shared" si="55"/>
        <v>11500</v>
      </c>
      <c r="S37" s="688">
        <f t="shared" si="56"/>
        <v>11790</v>
      </c>
      <c r="T37" s="684"/>
      <c r="U37" s="684">
        <f t="shared" si="57"/>
        <v>11790</v>
      </c>
      <c r="V37" s="163">
        <f t="shared" ref="V37:V40" si="65">D37+M37</f>
        <v>290</v>
      </c>
      <c r="W37" s="163"/>
      <c r="X37" s="163">
        <f t="shared" si="59"/>
        <v>290</v>
      </c>
      <c r="Y37" s="184">
        <f t="shared" ref="Y37:Y40" si="66">G37+P37</f>
        <v>11500</v>
      </c>
      <c r="Z37" s="664"/>
      <c r="AA37" s="163">
        <f t="shared" si="61"/>
        <v>11500</v>
      </c>
      <c r="AB37" s="183">
        <f t="shared" si="62"/>
        <v>11790</v>
      </c>
      <c r="AC37" s="183">
        <f t="shared" si="63"/>
        <v>0</v>
      </c>
      <c r="AD37" s="253">
        <f t="shared" si="64"/>
        <v>11790</v>
      </c>
    </row>
    <row r="38" spans="1:30" ht="30" customHeight="1" x14ac:dyDescent="0.2">
      <c r="A38" s="469" t="s">
        <v>504</v>
      </c>
      <c r="B38" s="656">
        <v>40106</v>
      </c>
      <c r="C38" s="15" t="s">
        <v>828</v>
      </c>
      <c r="D38" s="163"/>
      <c r="E38" s="163"/>
      <c r="F38" s="163"/>
      <c r="G38" s="184"/>
      <c r="H38" s="184"/>
      <c r="I38" s="184"/>
      <c r="J38" s="183">
        <f t="shared" si="53"/>
        <v>0</v>
      </c>
      <c r="K38" s="684"/>
      <c r="L38" s="684"/>
      <c r="M38" s="163"/>
      <c r="N38" s="163"/>
      <c r="O38" s="163"/>
      <c r="P38" s="184">
        <v>2600</v>
      </c>
      <c r="Q38" s="184"/>
      <c r="R38" s="163">
        <f t="shared" si="55"/>
        <v>2600</v>
      </c>
      <c r="S38" s="688">
        <f t="shared" si="56"/>
        <v>2600</v>
      </c>
      <c r="T38" s="684"/>
      <c r="U38" s="684">
        <f t="shared" si="57"/>
        <v>2600</v>
      </c>
      <c r="V38" s="163">
        <f t="shared" si="65"/>
        <v>0</v>
      </c>
      <c r="W38" s="163"/>
      <c r="X38" s="163">
        <f t="shared" si="59"/>
        <v>0</v>
      </c>
      <c r="Y38" s="184">
        <f t="shared" si="66"/>
        <v>2600</v>
      </c>
      <c r="Z38" s="664"/>
      <c r="AA38" s="163">
        <f t="shared" si="61"/>
        <v>2600</v>
      </c>
      <c r="AB38" s="183">
        <f t="shared" si="62"/>
        <v>2600</v>
      </c>
      <c r="AC38" s="183">
        <f t="shared" si="63"/>
        <v>0</v>
      </c>
      <c r="AD38" s="253">
        <f t="shared" si="64"/>
        <v>2600</v>
      </c>
    </row>
    <row r="39" spans="1:30" ht="30" customHeight="1" x14ac:dyDescent="0.2">
      <c r="A39" s="469" t="s">
        <v>504</v>
      </c>
      <c r="B39" s="26" t="s">
        <v>18</v>
      </c>
      <c r="C39" s="263" t="s">
        <v>830</v>
      </c>
      <c r="D39" s="163"/>
      <c r="E39" s="163"/>
      <c r="F39" s="163"/>
      <c r="G39" s="184"/>
      <c r="H39" s="184"/>
      <c r="I39" s="184"/>
      <c r="J39" s="183">
        <f t="shared" si="53"/>
        <v>0</v>
      </c>
      <c r="K39" s="684"/>
      <c r="L39" s="684"/>
      <c r="M39" s="163">
        <v>1700</v>
      </c>
      <c r="N39" s="163"/>
      <c r="O39" s="163">
        <f t="shared" ref="O39:O40" si="67">SUM(M39:N39)</f>
        <v>1700</v>
      </c>
      <c r="P39" s="184"/>
      <c r="Q39" s="184"/>
      <c r="R39" s="184"/>
      <c r="S39" s="688">
        <f t="shared" si="56"/>
        <v>1700</v>
      </c>
      <c r="T39" s="684"/>
      <c r="U39" s="684">
        <f t="shared" si="57"/>
        <v>1700</v>
      </c>
      <c r="V39" s="163">
        <f t="shared" si="65"/>
        <v>1700</v>
      </c>
      <c r="W39" s="163"/>
      <c r="X39" s="163">
        <f t="shared" si="59"/>
        <v>1700</v>
      </c>
      <c r="Y39" s="184">
        <f t="shared" si="66"/>
        <v>0</v>
      </c>
      <c r="Z39" s="664"/>
      <c r="AA39" s="163">
        <f t="shared" si="61"/>
        <v>0</v>
      </c>
      <c r="AB39" s="183">
        <f t="shared" si="62"/>
        <v>1700</v>
      </c>
      <c r="AC39" s="183">
        <f t="shared" si="63"/>
        <v>0</v>
      </c>
      <c r="AD39" s="253">
        <f t="shared" si="64"/>
        <v>1700</v>
      </c>
    </row>
    <row r="40" spans="1:30" ht="15" customHeight="1" x14ac:dyDescent="0.2">
      <c r="A40" s="484" t="s">
        <v>504</v>
      </c>
      <c r="B40" s="485" t="s">
        <v>20</v>
      </c>
      <c r="C40" s="486" t="s">
        <v>829</v>
      </c>
      <c r="D40" s="481"/>
      <c r="E40" s="481"/>
      <c r="F40" s="481"/>
      <c r="G40" s="186"/>
      <c r="H40" s="186"/>
      <c r="I40" s="186"/>
      <c r="J40" s="183">
        <f t="shared" si="53"/>
        <v>0</v>
      </c>
      <c r="K40" s="682"/>
      <c r="L40" s="682"/>
      <c r="M40" s="481">
        <v>2300</v>
      </c>
      <c r="N40" s="481"/>
      <c r="O40" s="163">
        <f t="shared" si="67"/>
        <v>2300</v>
      </c>
      <c r="P40" s="186"/>
      <c r="Q40" s="186"/>
      <c r="R40" s="186"/>
      <c r="S40" s="688">
        <f t="shared" si="56"/>
        <v>2300</v>
      </c>
      <c r="T40" s="682"/>
      <c r="U40" s="684">
        <f t="shared" si="57"/>
        <v>2300</v>
      </c>
      <c r="V40" s="481">
        <f t="shared" si="65"/>
        <v>2300</v>
      </c>
      <c r="W40" s="481"/>
      <c r="X40" s="163">
        <f t="shared" si="59"/>
        <v>2300</v>
      </c>
      <c r="Y40" s="186">
        <f t="shared" si="66"/>
        <v>0</v>
      </c>
      <c r="Z40" s="665"/>
      <c r="AA40" s="163">
        <f t="shared" si="61"/>
        <v>0</v>
      </c>
      <c r="AB40" s="183">
        <f t="shared" si="62"/>
        <v>2300</v>
      </c>
      <c r="AC40" s="183">
        <f t="shared" si="63"/>
        <v>0</v>
      </c>
      <c r="AD40" s="253">
        <f t="shared" si="64"/>
        <v>2300</v>
      </c>
    </row>
    <row r="41" spans="1:30" ht="30" customHeight="1" x14ac:dyDescent="0.2">
      <c r="A41" s="469" t="s">
        <v>504</v>
      </c>
      <c r="B41" s="26" t="s">
        <v>23</v>
      </c>
      <c r="C41" s="263" t="s">
        <v>857</v>
      </c>
      <c r="D41" s="163">
        <f>51514-8000</f>
        <v>43514</v>
      </c>
      <c r="E41" s="163"/>
      <c r="F41" s="163">
        <f>SUM(D41:E41)</f>
        <v>43514</v>
      </c>
      <c r="G41" s="184">
        <v>19168</v>
      </c>
      <c r="H41" s="184"/>
      <c r="I41" s="163">
        <f t="shared" ref="I41:I43" si="68">SUM(G41:H41)</f>
        <v>19168</v>
      </c>
      <c r="J41" s="183">
        <f t="shared" si="53"/>
        <v>62682</v>
      </c>
      <c r="K41" s="684"/>
      <c r="L41" s="684">
        <f t="shared" ref="L41:L43" si="69">SUM(J41:K41)</f>
        <v>62682</v>
      </c>
      <c r="M41" s="163"/>
      <c r="N41" s="163"/>
      <c r="O41" s="163"/>
      <c r="P41" s="184"/>
      <c r="Q41" s="184"/>
      <c r="R41" s="184"/>
      <c r="S41" s="688">
        <f t="shared" si="56"/>
        <v>0</v>
      </c>
      <c r="T41" s="682"/>
      <c r="U41" s="682"/>
      <c r="V41" s="481">
        <f t="shared" ref="V41:V43" si="70">D41+M41</f>
        <v>43514</v>
      </c>
      <c r="W41" s="481"/>
      <c r="X41" s="163">
        <f t="shared" si="59"/>
        <v>43514</v>
      </c>
      <c r="Y41" s="186">
        <f t="shared" ref="Y41:Y43" si="71">G41+P41</f>
        <v>19168</v>
      </c>
      <c r="Z41" s="665"/>
      <c r="AA41" s="163">
        <f t="shared" si="61"/>
        <v>19168</v>
      </c>
      <c r="AB41" s="183">
        <f t="shared" si="62"/>
        <v>62682</v>
      </c>
      <c r="AC41" s="183">
        <f t="shared" si="63"/>
        <v>0</v>
      </c>
      <c r="AD41" s="253">
        <f t="shared" si="64"/>
        <v>62682</v>
      </c>
    </row>
    <row r="42" spans="1:30" ht="15" customHeight="1" x14ac:dyDescent="0.2">
      <c r="A42" s="655" t="s">
        <v>621</v>
      </c>
      <c r="B42" s="26" t="s">
        <v>23</v>
      </c>
      <c r="C42" s="263" t="s">
        <v>856</v>
      </c>
      <c r="D42" s="163"/>
      <c r="E42" s="163"/>
      <c r="F42" s="163"/>
      <c r="G42" s="184">
        <v>3000</v>
      </c>
      <c r="H42" s="184"/>
      <c r="I42" s="163">
        <f t="shared" si="68"/>
        <v>3000</v>
      </c>
      <c r="J42" s="183">
        <f t="shared" si="53"/>
        <v>3000</v>
      </c>
      <c r="K42" s="684"/>
      <c r="L42" s="684">
        <f t="shared" si="69"/>
        <v>3000</v>
      </c>
      <c r="M42" s="163"/>
      <c r="N42" s="163"/>
      <c r="O42" s="163"/>
      <c r="P42" s="184"/>
      <c r="Q42" s="184"/>
      <c r="R42" s="184"/>
      <c r="S42" s="688">
        <f t="shared" si="56"/>
        <v>0</v>
      </c>
      <c r="T42" s="682"/>
      <c r="U42" s="682"/>
      <c r="V42" s="481">
        <f t="shared" si="70"/>
        <v>0</v>
      </c>
      <c r="W42" s="481"/>
      <c r="X42" s="163">
        <f t="shared" si="59"/>
        <v>0</v>
      </c>
      <c r="Y42" s="186">
        <f t="shared" si="71"/>
        <v>3000</v>
      </c>
      <c r="Z42" s="665"/>
      <c r="AA42" s="163">
        <f t="shared" si="61"/>
        <v>3000</v>
      </c>
      <c r="AB42" s="183">
        <f t="shared" si="62"/>
        <v>3000</v>
      </c>
      <c r="AC42" s="183">
        <f t="shared" si="63"/>
        <v>0</v>
      </c>
      <c r="AD42" s="253">
        <f t="shared" si="64"/>
        <v>3000</v>
      </c>
    </row>
    <row r="43" spans="1:30" ht="30" customHeight="1" x14ac:dyDescent="0.2">
      <c r="A43" s="469" t="s">
        <v>504</v>
      </c>
      <c r="B43" s="26" t="s">
        <v>24</v>
      </c>
      <c r="C43" s="263" t="s">
        <v>858</v>
      </c>
      <c r="D43" s="163">
        <v>5540</v>
      </c>
      <c r="E43" s="163"/>
      <c r="F43" s="163">
        <f>SUM(D43:E43)</f>
        <v>5540</v>
      </c>
      <c r="G43" s="184">
        <v>33410</v>
      </c>
      <c r="H43" s="184"/>
      <c r="I43" s="163">
        <f t="shared" si="68"/>
        <v>33410</v>
      </c>
      <c r="J43" s="183">
        <f t="shared" si="53"/>
        <v>38950</v>
      </c>
      <c r="K43" s="684"/>
      <c r="L43" s="684">
        <f t="shared" si="69"/>
        <v>38950</v>
      </c>
      <c r="M43" s="163"/>
      <c r="N43" s="163"/>
      <c r="O43" s="163"/>
      <c r="P43" s="184"/>
      <c r="Q43" s="184"/>
      <c r="R43" s="184"/>
      <c r="S43" s="688">
        <f t="shared" si="56"/>
        <v>0</v>
      </c>
      <c r="T43" s="682"/>
      <c r="U43" s="682"/>
      <c r="V43" s="481">
        <f t="shared" si="70"/>
        <v>5540</v>
      </c>
      <c r="W43" s="481"/>
      <c r="X43" s="163">
        <f t="shared" si="59"/>
        <v>5540</v>
      </c>
      <c r="Y43" s="186">
        <f t="shared" si="71"/>
        <v>33410</v>
      </c>
      <c r="Z43" s="665"/>
      <c r="AA43" s="163">
        <f t="shared" si="61"/>
        <v>33410</v>
      </c>
      <c r="AB43" s="183">
        <f t="shared" si="62"/>
        <v>38950</v>
      </c>
      <c r="AC43" s="183">
        <f t="shared" si="63"/>
        <v>0</v>
      </c>
      <c r="AD43" s="253">
        <f t="shared" si="64"/>
        <v>38950</v>
      </c>
    </row>
    <row r="44" spans="1:30" s="98" customFormat="1" ht="15" customHeight="1" thickBot="1" x14ac:dyDescent="0.25">
      <c r="A44" s="1004" t="s">
        <v>936</v>
      </c>
      <c r="B44" s="1005"/>
      <c r="C44" s="1005"/>
      <c r="D44" s="488">
        <f t="shared" ref="D44:AD44" si="72">SUM(D36:D43)</f>
        <v>49054</v>
      </c>
      <c r="E44" s="488">
        <f t="shared" si="72"/>
        <v>0</v>
      </c>
      <c r="F44" s="488">
        <f t="shared" si="72"/>
        <v>49054</v>
      </c>
      <c r="G44" s="488">
        <f t="shared" si="72"/>
        <v>55578</v>
      </c>
      <c r="H44" s="488">
        <f t="shared" si="72"/>
        <v>0</v>
      </c>
      <c r="I44" s="488">
        <f t="shared" si="72"/>
        <v>55578</v>
      </c>
      <c r="J44" s="488">
        <f t="shared" si="72"/>
        <v>104632</v>
      </c>
      <c r="K44" s="488">
        <f t="shared" si="72"/>
        <v>0</v>
      </c>
      <c r="L44" s="488">
        <f t="shared" si="72"/>
        <v>104632</v>
      </c>
      <c r="M44" s="488">
        <f t="shared" si="72"/>
        <v>139332</v>
      </c>
      <c r="N44" s="488">
        <f t="shared" si="72"/>
        <v>0</v>
      </c>
      <c r="O44" s="488">
        <f t="shared" si="72"/>
        <v>139332</v>
      </c>
      <c r="P44" s="488">
        <f t="shared" si="72"/>
        <v>15100</v>
      </c>
      <c r="Q44" s="488">
        <f t="shared" si="72"/>
        <v>0</v>
      </c>
      <c r="R44" s="488">
        <f t="shared" si="72"/>
        <v>15100</v>
      </c>
      <c r="S44" s="488">
        <f t="shared" si="72"/>
        <v>154432</v>
      </c>
      <c r="T44" s="489">
        <f t="shared" si="72"/>
        <v>0</v>
      </c>
      <c r="U44" s="489">
        <f t="shared" si="72"/>
        <v>154432</v>
      </c>
      <c r="V44" s="489">
        <f t="shared" si="72"/>
        <v>188386</v>
      </c>
      <c r="W44" s="489">
        <f t="shared" si="72"/>
        <v>0</v>
      </c>
      <c r="X44" s="489">
        <f t="shared" si="72"/>
        <v>188386</v>
      </c>
      <c r="Y44" s="489">
        <f t="shared" si="72"/>
        <v>70678</v>
      </c>
      <c r="Z44" s="489">
        <f t="shared" si="72"/>
        <v>0</v>
      </c>
      <c r="AA44" s="489">
        <f t="shared" si="72"/>
        <v>70678</v>
      </c>
      <c r="AB44" s="489">
        <f t="shared" si="72"/>
        <v>259064</v>
      </c>
      <c r="AC44" s="488">
        <f t="shared" si="72"/>
        <v>0</v>
      </c>
      <c r="AD44" s="676">
        <f t="shared" si="72"/>
        <v>259064</v>
      </c>
    </row>
    <row r="45" spans="1:30" ht="15" customHeight="1" x14ac:dyDescent="0.2">
      <c r="A45" s="1006" t="s">
        <v>601</v>
      </c>
      <c r="B45" s="1007"/>
      <c r="C45" s="1007"/>
      <c r="D45" s="677">
        <f t="shared" ref="D45:AD45" si="73">D37+D38+D39+D40+D41+D43</f>
        <v>49054</v>
      </c>
      <c r="E45" s="677">
        <f t="shared" si="73"/>
        <v>0</v>
      </c>
      <c r="F45" s="677">
        <f t="shared" si="73"/>
        <v>49054</v>
      </c>
      <c r="G45" s="677">
        <f t="shared" si="73"/>
        <v>52578</v>
      </c>
      <c r="H45" s="677">
        <f t="shared" si="73"/>
        <v>0</v>
      </c>
      <c r="I45" s="677">
        <f t="shared" si="73"/>
        <v>52578</v>
      </c>
      <c r="J45" s="482">
        <f t="shared" si="73"/>
        <v>101632</v>
      </c>
      <c r="K45" s="482">
        <f t="shared" si="73"/>
        <v>0</v>
      </c>
      <c r="L45" s="482">
        <f t="shared" si="73"/>
        <v>101632</v>
      </c>
      <c r="M45" s="677">
        <f t="shared" si="73"/>
        <v>4290</v>
      </c>
      <c r="N45" s="677">
        <f t="shared" si="73"/>
        <v>0</v>
      </c>
      <c r="O45" s="677">
        <f t="shared" si="73"/>
        <v>4290</v>
      </c>
      <c r="P45" s="677">
        <f t="shared" si="73"/>
        <v>14100</v>
      </c>
      <c r="Q45" s="677">
        <f t="shared" si="73"/>
        <v>0</v>
      </c>
      <c r="R45" s="677">
        <f t="shared" si="73"/>
        <v>14100</v>
      </c>
      <c r="S45" s="482">
        <f t="shared" si="73"/>
        <v>18390</v>
      </c>
      <c r="T45" s="482">
        <f t="shared" si="73"/>
        <v>0</v>
      </c>
      <c r="U45" s="482">
        <f t="shared" si="73"/>
        <v>18390</v>
      </c>
      <c r="V45" s="677">
        <f t="shared" si="73"/>
        <v>53344</v>
      </c>
      <c r="W45" s="677">
        <f t="shared" si="73"/>
        <v>0</v>
      </c>
      <c r="X45" s="677">
        <f t="shared" si="73"/>
        <v>53344</v>
      </c>
      <c r="Y45" s="677">
        <f t="shared" si="73"/>
        <v>66678</v>
      </c>
      <c r="Z45" s="677">
        <f t="shared" si="73"/>
        <v>0</v>
      </c>
      <c r="AA45" s="677">
        <f t="shared" si="73"/>
        <v>66678</v>
      </c>
      <c r="AB45" s="482">
        <f t="shared" si="73"/>
        <v>120022</v>
      </c>
      <c r="AC45" s="482">
        <f t="shared" si="73"/>
        <v>0</v>
      </c>
      <c r="AD45" s="483">
        <f t="shared" si="73"/>
        <v>120022</v>
      </c>
    </row>
    <row r="46" spans="1:30" ht="15" customHeight="1" thickBot="1" x14ac:dyDescent="0.25">
      <c r="A46" s="1008" t="s">
        <v>602</v>
      </c>
      <c r="B46" s="1009"/>
      <c r="C46" s="1009"/>
      <c r="D46" s="481">
        <f>D44-D45</f>
        <v>0</v>
      </c>
      <c r="E46" s="481">
        <f t="shared" ref="E46:AD46" si="74">E44-E45</f>
        <v>0</v>
      </c>
      <c r="F46" s="481">
        <f t="shared" si="74"/>
        <v>0</v>
      </c>
      <c r="G46" s="481">
        <f t="shared" si="74"/>
        <v>3000</v>
      </c>
      <c r="H46" s="481">
        <f t="shared" si="74"/>
        <v>0</v>
      </c>
      <c r="I46" s="481">
        <f t="shared" si="74"/>
        <v>3000</v>
      </c>
      <c r="J46" s="682">
        <f t="shared" si="74"/>
        <v>3000</v>
      </c>
      <c r="K46" s="682">
        <f t="shared" si="74"/>
        <v>0</v>
      </c>
      <c r="L46" s="682">
        <f t="shared" si="74"/>
        <v>3000</v>
      </c>
      <c r="M46" s="481">
        <f t="shared" si="74"/>
        <v>135042</v>
      </c>
      <c r="N46" s="481">
        <f t="shared" si="74"/>
        <v>0</v>
      </c>
      <c r="O46" s="481">
        <f t="shared" si="74"/>
        <v>135042</v>
      </c>
      <c r="P46" s="481">
        <f t="shared" si="74"/>
        <v>1000</v>
      </c>
      <c r="Q46" s="481">
        <f t="shared" si="74"/>
        <v>0</v>
      </c>
      <c r="R46" s="481">
        <f t="shared" si="74"/>
        <v>1000</v>
      </c>
      <c r="S46" s="682">
        <f t="shared" si="74"/>
        <v>136042</v>
      </c>
      <c r="T46" s="682">
        <f t="shared" si="74"/>
        <v>0</v>
      </c>
      <c r="U46" s="682">
        <f t="shared" si="74"/>
        <v>136042</v>
      </c>
      <c r="V46" s="481">
        <f t="shared" si="74"/>
        <v>135042</v>
      </c>
      <c r="W46" s="481">
        <f t="shared" si="74"/>
        <v>0</v>
      </c>
      <c r="X46" s="481">
        <f t="shared" si="74"/>
        <v>135042</v>
      </c>
      <c r="Y46" s="481">
        <f t="shared" si="74"/>
        <v>4000</v>
      </c>
      <c r="Z46" s="481">
        <f t="shared" si="74"/>
        <v>0</v>
      </c>
      <c r="AA46" s="481">
        <f t="shared" si="74"/>
        <v>4000</v>
      </c>
      <c r="AB46" s="682">
        <f t="shared" si="74"/>
        <v>139042</v>
      </c>
      <c r="AC46" s="682">
        <f t="shared" si="74"/>
        <v>0</v>
      </c>
      <c r="AD46" s="683">
        <f t="shared" si="74"/>
        <v>139042</v>
      </c>
    </row>
    <row r="47" spans="1:30" s="98" customFormat="1" ht="15" customHeight="1" x14ac:dyDescent="0.2">
      <c r="A47" s="1010" t="s">
        <v>847</v>
      </c>
      <c r="B47" s="1011"/>
      <c r="C47" s="1011"/>
      <c r="D47" s="482">
        <f t="shared" ref="D47" si="75">D32+D44</f>
        <v>756402</v>
      </c>
      <c r="E47" s="482">
        <f t="shared" ref="E47:AD47" si="76">E32+E44</f>
        <v>0</v>
      </c>
      <c r="F47" s="482">
        <f t="shared" si="76"/>
        <v>756402</v>
      </c>
      <c r="G47" s="482">
        <f t="shared" si="76"/>
        <v>754598</v>
      </c>
      <c r="H47" s="482">
        <f t="shared" si="76"/>
        <v>0</v>
      </c>
      <c r="I47" s="482">
        <f t="shared" si="76"/>
        <v>754598</v>
      </c>
      <c r="J47" s="482">
        <f t="shared" si="76"/>
        <v>1511000</v>
      </c>
      <c r="K47" s="482">
        <f t="shared" si="76"/>
        <v>0</v>
      </c>
      <c r="L47" s="482">
        <f t="shared" si="76"/>
        <v>1511000</v>
      </c>
      <c r="M47" s="482">
        <f t="shared" si="76"/>
        <v>456841</v>
      </c>
      <c r="N47" s="482">
        <f t="shared" si="76"/>
        <v>0</v>
      </c>
      <c r="O47" s="482">
        <f t="shared" si="76"/>
        <v>456841</v>
      </c>
      <c r="P47" s="482">
        <f t="shared" si="76"/>
        <v>2688817</v>
      </c>
      <c r="Q47" s="482">
        <f t="shared" si="76"/>
        <v>0</v>
      </c>
      <c r="R47" s="482">
        <f t="shared" si="76"/>
        <v>2688817</v>
      </c>
      <c r="S47" s="482">
        <f t="shared" si="76"/>
        <v>3145658</v>
      </c>
      <c r="T47" s="482">
        <f t="shared" si="76"/>
        <v>0</v>
      </c>
      <c r="U47" s="482">
        <f t="shared" si="76"/>
        <v>3145658</v>
      </c>
      <c r="V47" s="482">
        <f t="shared" si="76"/>
        <v>1213243</v>
      </c>
      <c r="W47" s="482">
        <f t="shared" si="76"/>
        <v>0</v>
      </c>
      <c r="X47" s="482">
        <f t="shared" si="76"/>
        <v>1213243</v>
      </c>
      <c r="Y47" s="482">
        <f t="shared" si="76"/>
        <v>3443415</v>
      </c>
      <c r="Z47" s="482">
        <f t="shared" si="76"/>
        <v>0</v>
      </c>
      <c r="AA47" s="482">
        <f t="shared" si="76"/>
        <v>3443415</v>
      </c>
      <c r="AB47" s="482">
        <f t="shared" si="76"/>
        <v>4656658</v>
      </c>
      <c r="AC47" s="482">
        <f t="shared" si="76"/>
        <v>0</v>
      </c>
      <c r="AD47" s="483">
        <f t="shared" si="76"/>
        <v>4656658</v>
      </c>
    </row>
    <row r="48" spans="1:30" ht="15" customHeight="1" x14ac:dyDescent="0.2">
      <c r="A48" s="1012" t="s">
        <v>601</v>
      </c>
      <c r="B48" s="1013"/>
      <c r="C48" s="1013"/>
      <c r="D48" s="163">
        <f t="shared" ref="D48" si="77">D33+D45</f>
        <v>755402</v>
      </c>
      <c r="E48" s="163">
        <f t="shared" ref="E48:AD48" si="78">E33+E45</f>
        <v>0</v>
      </c>
      <c r="F48" s="163">
        <f t="shared" si="78"/>
        <v>755402</v>
      </c>
      <c r="G48" s="163">
        <f t="shared" si="78"/>
        <v>52578</v>
      </c>
      <c r="H48" s="163">
        <f t="shared" si="78"/>
        <v>0</v>
      </c>
      <c r="I48" s="163">
        <f t="shared" si="78"/>
        <v>52578</v>
      </c>
      <c r="J48" s="684">
        <f t="shared" si="78"/>
        <v>807980</v>
      </c>
      <c r="K48" s="684">
        <f t="shared" si="78"/>
        <v>0</v>
      </c>
      <c r="L48" s="684">
        <f t="shared" si="78"/>
        <v>807980</v>
      </c>
      <c r="M48" s="163">
        <f t="shared" si="78"/>
        <v>44275</v>
      </c>
      <c r="N48" s="163">
        <f t="shared" si="78"/>
        <v>0</v>
      </c>
      <c r="O48" s="163">
        <f t="shared" si="78"/>
        <v>44275</v>
      </c>
      <c r="P48" s="163">
        <f t="shared" si="78"/>
        <v>14100</v>
      </c>
      <c r="Q48" s="163">
        <f t="shared" si="78"/>
        <v>0</v>
      </c>
      <c r="R48" s="163">
        <f t="shared" si="78"/>
        <v>14100</v>
      </c>
      <c r="S48" s="684">
        <f t="shared" si="78"/>
        <v>58375</v>
      </c>
      <c r="T48" s="684">
        <f t="shared" si="78"/>
        <v>0</v>
      </c>
      <c r="U48" s="684">
        <f t="shared" si="78"/>
        <v>58375</v>
      </c>
      <c r="V48" s="163">
        <f t="shared" si="78"/>
        <v>799677</v>
      </c>
      <c r="W48" s="163">
        <f t="shared" si="78"/>
        <v>0</v>
      </c>
      <c r="X48" s="163">
        <f t="shared" si="78"/>
        <v>799677</v>
      </c>
      <c r="Y48" s="163">
        <f t="shared" si="78"/>
        <v>66678</v>
      </c>
      <c r="Z48" s="163">
        <f t="shared" si="78"/>
        <v>0</v>
      </c>
      <c r="AA48" s="163">
        <f t="shared" si="78"/>
        <v>66678</v>
      </c>
      <c r="AB48" s="684">
        <f t="shared" si="78"/>
        <v>866355</v>
      </c>
      <c r="AC48" s="684">
        <f t="shared" si="78"/>
        <v>0</v>
      </c>
      <c r="AD48" s="685">
        <f t="shared" si="78"/>
        <v>866355</v>
      </c>
    </row>
    <row r="49" spans="1:30" ht="15" customHeight="1" thickBot="1" x14ac:dyDescent="0.25">
      <c r="A49" s="1002" t="s">
        <v>602</v>
      </c>
      <c r="B49" s="1003"/>
      <c r="C49" s="1003"/>
      <c r="D49" s="315">
        <f t="shared" ref="D49" si="79">D34+D46</f>
        <v>1000</v>
      </c>
      <c r="E49" s="315">
        <f t="shared" ref="E49:AD49" si="80">E34+E46</f>
        <v>0</v>
      </c>
      <c r="F49" s="315">
        <f t="shared" si="80"/>
        <v>1000</v>
      </c>
      <c r="G49" s="315">
        <f t="shared" si="80"/>
        <v>702020</v>
      </c>
      <c r="H49" s="315">
        <f t="shared" si="80"/>
        <v>0</v>
      </c>
      <c r="I49" s="315">
        <f t="shared" si="80"/>
        <v>702020</v>
      </c>
      <c r="J49" s="489">
        <f t="shared" si="80"/>
        <v>703020</v>
      </c>
      <c r="K49" s="489">
        <f t="shared" si="80"/>
        <v>0</v>
      </c>
      <c r="L49" s="489">
        <f t="shared" si="80"/>
        <v>703020</v>
      </c>
      <c r="M49" s="315">
        <f t="shared" si="80"/>
        <v>412566</v>
      </c>
      <c r="N49" s="315">
        <f t="shared" si="80"/>
        <v>0</v>
      </c>
      <c r="O49" s="315">
        <f t="shared" si="80"/>
        <v>412566</v>
      </c>
      <c r="P49" s="315">
        <f t="shared" si="80"/>
        <v>2674717</v>
      </c>
      <c r="Q49" s="315">
        <f t="shared" si="80"/>
        <v>0</v>
      </c>
      <c r="R49" s="315">
        <f t="shared" si="80"/>
        <v>2674717</v>
      </c>
      <c r="S49" s="489">
        <f t="shared" si="80"/>
        <v>3087283</v>
      </c>
      <c r="T49" s="489">
        <f t="shared" si="80"/>
        <v>0</v>
      </c>
      <c r="U49" s="489">
        <f t="shared" si="80"/>
        <v>3087283</v>
      </c>
      <c r="V49" s="315">
        <f t="shared" si="80"/>
        <v>413566</v>
      </c>
      <c r="W49" s="315">
        <f t="shared" si="80"/>
        <v>0</v>
      </c>
      <c r="X49" s="315">
        <f t="shared" si="80"/>
        <v>413566</v>
      </c>
      <c r="Y49" s="315">
        <f t="shared" si="80"/>
        <v>3376737</v>
      </c>
      <c r="Z49" s="315">
        <f t="shared" si="80"/>
        <v>0</v>
      </c>
      <c r="AA49" s="315">
        <f t="shared" si="80"/>
        <v>3376737</v>
      </c>
      <c r="AB49" s="489">
        <f t="shared" si="80"/>
        <v>3790303</v>
      </c>
      <c r="AC49" s="489">
        <f t="shared" si="80"/>
        <v>0</v>
      </c>
      <c r="AD49" s="490">
        <f t="shared" si="80"/>
        <v>3790303</v>
      </c>
    </row>
    <row r="50" spans="1:30" ht="12" customHeight="1" x14ac:dyDescent="0.2">
      <c r="D50" s="172"/>
      <c r="E50" s="172"/>
      <c r="F50" s="172"/>
      <c r="G50" s="216"/>
      <c r="H50" s="216"/>
      <c r="I50" s="216"/>
      <c r="J50" s="178"/>
      <c r="K50" s="178"/>
      <c r="L50" s="178"/>
      <c r="M50" s="178"/>
      <c r="N50" s="178"/>
      <c r="O50" s="178"/>
      <c r="P50" s="216"/>
      <c r="Q50" s="216"/>
      <c r="R50" s="216"/>
      <c r="S50" s="178"/>
      <c r="T50" s="178"/>
      <c r="U50" s="178"/>
      <c r="V50" s="178"/>
      <c r="W50" s="178"/>
      <c r="X50" s="178"/>
      <c r="Y50" s="216"/>
      <c r="Z50" s="216"/>
      <c r="AA50" s="216"/>
      <c r="AB50" s="172"/>
    </row>
    <row r="51" spans="1:30" ht="12" customHeight="1" x14ac:dyDescent="0.2">
      <c r="D51" s="172"/>
      <c r="E51" s="172"/>
      <c r="F51" s="172"/>
      <c r="G51" s="216"/>
      <c r="H51" s="216"/>
      <c r="I51" s="216"/>
      <c r="J51" s="178"/>
      <c r="K51" s="178"/>
      <c r="L51" s="178"/>
      <c r="M51" s="178"/>
      <c r="N51" s="178"/>
      <c r="O51" s="178"/>
      <c r="P51" s="216"/>
      <c r="Q51" s="216"/>
      <c r="R51" s="216"/>
      <c r="S51" s="178"/>
      <c r="T51" s="178"/>
      <c r="U51" s="178"/>
      <c r="V51" s="178"/>
      <c r="W51" s="178"/>
      <c r="X51" s="178"/>
      <c r="Y51" s="216"/>
      <c r="Z51" s="216"/>
      <c r="AA51" s="216"/>
      <c r="AB51" s="172"/>
    </row>
    <row r="52" spans="1:30" ht="12" customHeight="1" x14ac:dyDescent="0.2">
      <c r="G52" s="237"/>
      <c r="H52" s="237"/>
      <c r="I52" s="237"/>
      <c r="J52" s="238"/>
      <c r="K52" s="238"/>
      <c r="L52" s="238"/>
      <c r="M52" s="238"/>
      <c r="N52" s="238"/>
      <c r="O52" s="238"/>
      <c r="P52" s="193"/>
      <c r="Q52" s="193"/>
      <c r="R52" s="193"/>
      <c r="S52" s="238"/>
      <c r="T52" s="238"/>
      <c r="U52" s="238"/>
      <c r="V52" s="238"/>
      <c r="W52" s="238"/>
      <c r="X52" s="238"/>
      <c r="Y52" s="193"/>
      <c r="Z52" s="193"/>
      <c r="AA52" s="193"/>
    </row>
    <row r="53" spans="1:30" ht="12" customHeight="1" x14ac:dyDescent="0.2">
      <c r="G53" s="237"/>
      <c r="H53" s="237"/>
      <c r="I53" s="237"/>
      <c r="J53" s="238"/>
      <c r="K53" s="238"/>
      <c r="L53" s="238"/>
      <c r="M53" s="238"/>
      <c r="N53" s="238"/>
      <c r="O53" s="238"/>
      <c r="P53" s="193"/>
      <c r="Q53" s="193"/>
      <c r="R53" s="193"/>
      <c r="S53" s="238"/>
      <c r="T53" s="238"/>
      <c r="U53" s="238"/>
      <c r="V53" s="238"/>
      <c r="W53" s="238"/>
      <c r="X53" s="238"/>
      <c r="Y53" s="193"/>
      <c r="Z53" s="193"/>
      <c r="AA53" s="193"/>
    </row>
    <row r="54" spans="1:30" s="98" customFormat="1" ht="12" customHeight="1" x14ac:dyDescent="0.2">
      <c r="C54" s="239"/>
      <c r="D54" s="94"/>
      <c r="E54" s="94"/>
      <c r="F54" s="94"/>
      <c r="G54" s="136"/>
      <c r="H54" s="136"/>
      <c r="I54" s="136"/>
      <c r="J54" s="240"/>
      <c r="K54" s="240"/>
      <c r="L54" s="240"/>
      <c r="M54" s="240"/>
      <c r="N54" s="240"/>
      <c r="O54" s="240"/>
      <c r="P54" s="240"/>
      <c r="Q54" s="240"/>
      <c r="R54" s="240"/>
      <c r="S54" s="240"/>
      <c r="T54" s="240"/>
      <c r="U54" s="240"/>
      <c r="V54" s="240"/>
      <c r="W54" s="240"/>
      <c r="X54" s="240"/>
      <c r="Y54" s="240"/>
      <c r="Z54" s="240"/>
      <c r="AA54" s="240"/>
      <c r="AB54" s="94"/>
    </row>
    <row r="55" spans="1:30" ht="12" customHeight="1" x14ac:dyDescent="0.2">
      <c r="G55" s="136"/>
      <c r="H55" s="136"/>
      <c r="I55" s="136"/>
      <c r="J55" s="240"/>
      <c r="K55" s="240"/>
      <c r="L55" s="240"/>
      <c r="M55" s="240"/>
      <c r="N55" s="240"/>
      <c r="O55" s="240"/>
      <c r="P55" s="240"/>
      <c r="Q55" s="240"/>
      <c r="R55" s="240"/>
      <c r="S55" s="240"/>
      <c r="T55" s="240"/>
      <c r="U55" s="240"/>
      <c r="V55" s="240"/>
      <c r="W55" s="240"/>
      <c r="X55" s="240"/>
      <c r="Y55" s="240"/>
      <c r="Z55" s="240"/>
      <c r="AA55" s="240"/>
    </row>
    <row r="61" spans="1:30" ht="12" customHeight="1" x14ac:dyDescent="0.2">
      <c r="G61" s="241"/>
      <c r="H61" s="241"/>
      <c r="I61" s="241"/>
      <c r="J61" s="242"/>
      <c r="K61" s="242"/>
      <c r="L61" s="242"/>
      <c r="S61" s="242"/>
      <c r="T61" s="242"/>
      <c r="U61" s="242"/>
    </row>
    <row r="68" spans="3:28" s="248" customFormat="1" ht="12" customHeight="1" x14ac:dyDescent="0.2">
      <c r="C68" s="245"/>
      <c r="D68" s="246"/>
      <c r="E68" s="246"/>
      <c r="F68" s="246"/>
      <c r="G68" s="241"/>
      <c r="H68" s="241"/>
      <c r="I68" s="241"/>
      <c r="J68" s="242"/>
      <c r="K68" s="242"/>
      <c r="L68" s="242"/>
      <c r="M68" s="242"/>
      <c r="N68" s="242"/>
      <c r="O68" s="242"/>
      <c r="P68" s="247"/>
      <c r="Q68" s="247"/>
      <c r="R68" s="247"/>
      <c r="S68" s="242"/>
      <c r="T68" s="242"/>
      <c r="U68" s="242"/>
      <c r="V68" s="242"/>
      <c r="W68" s="242"/>
      <c r="X68" s="242"/>
      <c r="Y68" s="247"/>
      <c r="Z68" s="247"/>
      <c r="AA68" s="247"/>
      <c r="AB68" s="246"/>
    </row>
    <row r="69" spans="3:28" s="248" customFormat="1" ht="12" customHeight="1" x14ac:dyDescent="0.2">
      <c r="C69" s="245"/>
      <c r="D69" s="246"/>
      <c r="E69" s="246"/>
      <c r="F69" s="246"/>
      <c r="G69" s="241"/>
      <c r="H69" s="241"/>
      <c r="I69" s="241"/>
      <c r="J69" s="242"/>
      <c r="K69" s="242"/>
      <c r="L69" s="242"/>
      <c r="M69" s="242"/>
      <c r="N69" s="242"/>
      <c r="O69" s="242"/>
      <c r="P69" s="247"/>
      <c r="Q69" s="247"/>
      <c r="R69" s="247"/>
      <c r="S69" s="242"/>
      <c r="T69" s="242"/>
      <c r="U69" s="242"/>
      <c r="V69" s="242"/>
      <c r="W69" s="242"/>
      <c r="X69" s="242"/>
      <c r="Y69" s="247"/>
      <c r="Z69" s="247"/>
      <c r="AA69" s="247"/>
      <c r="AB69" s="246"/>
    </row>
  </sheetData>
  <mergeCells count="25">
    <mergeCell ref="S2:U2"/>
    <mergeCell ref="V1:AD1"/>
    <mergeCell ref="V2:X2"/>
    <mergeCell ref="Y2:AA2"/>
    <mergeCell ref="AB2:AD2"/>
    <mergeCell ref="M1:U1"/>
    <mergeCell ref="M2:O2"/>
    <mergeCell ref="P2:R2"/>
    <mergeCell ref="A35:C35"/>
    <mergeCell ref="A32:C32"/>
    <mergeCell ref="A33:C33"/>
    <mergeCell ref="A34:C34"/>
    <mergeCell ref="D1:L1"/>
    <mergeCell ref="D2:F2"/>
    <mergeCell ref="G2:I2"/>
    <mergeCell ref="J2:L2"/>
    <mergeCell ref="A1:A3"/>
    <mergeCell ref="B1:B3"/>
    <mergeCell ref="C2:C3"/>
    <mergeCell ref="A49:C49"/>
    <mergeCell ref="A44:C44"/>
    <mergeCell ref="A45:C45"/>
    <mergeCell ref="A46:C46"/>
    <mergeCell ref="A47:C47"/>
    <mergeCell ref="A48:C48"/>
  </mergeCells>
  <printOptions horizontalCentered="1"/>
  <pageMargins left="0.23622047244094491" right="3.937007874015748E-2" top="0.94488188976377963" bottom="0.98425196850393704" header="0.19685039370078741" footer="0.19685039370078741"/>
  <pageSetup paperSize="9" scale="55" orientation="landscape" r:id="rId1"/>
  <headerFooter alignWithMargins="0">
    <oddHeader>&amp;C&amp;"Times New Roman,Félkövér"
Budapest VIII. kerületi Önkormányzat 
 előző évi költségvetési maradványa feladatonként&amp;R
&amp;"Times New Roman,Félkövér dőlt"5. melléklet a /2019. () 
önkormányzati rendelethez
ezer forintban</oddHeader>
    <oddFooter>&amp;R&amp;"Times New Roman,Normál"
&amp;P</oddFooter>
  </headerFooter>
  <rowBreaks count="1" manualBreakCount="1">
    <brk id="34" max="29" man="1"/>
  </rowBreaks>
  <colBreaks count="1" manualBreakCount="1">
    <brk id="21" max="4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0"/>
  <sheetViews>
    <sheetView zoomScaleNormal="100" workbookViewId="0">
      <pane xSplit="1" ySplit="3" topLeftCell="B13" activePane="bottomRight" state="frozen"/>
      <selection pane="topRight" activeCell="B1" sqref="B1"/>
      <selection pane="bottomLeft" activeCell="A4" sqref="A4"/>
      <selection pane="bottomRight" activeCell="C18" sqref="C18"/>
    </sheetView>
  </sheetViews>
  <sheetFormatPr defaultColWidth="9.140625" defaultRowHeight="12.75" x14ac:dyDescent="0.2"/>
  <cols>
    <col min="1" max="1" width="30.7109375" style="154" customWidth="1"/>
    <col min="2" max="4" width="9.7109375" style="157" customWidth="1"/>
    <col min="5" max="10" width="9.7109375" style="158" customWidth="1"/>
    <col min="11" max="11" width="30.85546875" style="159" customWidth="1"/>
    <col min="12" max="16384" width="9.140625" style="143"/>
  </cols>
  <sheetData>
    <row r="1" spans="1:11" s="139" customFormat="1" ht="38.25" customHeight="1" thickBot="1" x14ac:dyDescent="0.25">
      <c r="A1" s="1047" t="s">
        <v>474</v>
      </c>
      <c r="B1" s="1048"/>
      <c r="C1" s="1048"/>
      <c r="D1" s="1048"/>
      <c r="E1" s="1048"/>
      <c r="F1" s="1048"/>
      <c r="G1" s="1048"/>
      <c r="H1" s="1048"/>
      <c r="I1" s="1048"/>
      <c r="J1" s="1048"/>
      <c r="K1" s="1049"/>
    </row>
    <row r="2" spans="1:11" s="269" customFormat="1" ht="40.15" customHeight="1" thickBot="1" x14ac:dyDescent="0.25">
      <c r="A2" s="308" t="s">
        <v>475</v>
      </c>
      <c r="B2" s="1051" t="s">
        <v>476</v>
      </c>
      <c r="C2" s="1052"/>
      <c r="D2" s="1053"/>
      <c r="E2" s="1051" t="s">
        <v>477</v>
      </c>
      <c r="F2" s="1052"/>
      <c r="G2" s="1053"/>
      <c r="H2" s="1044" t="s">
        <v>478</v>
      </c>
      <c r="I2" s="1045"/>
      <c r="J2" s="1046"/>
      <c r="K2" s="140" t="s">
        <v>643</v>
      </c>
    </row>
    <row r="3" spans="1:11" s="269" customFormat="1" ht="30" customHeight="1" thickBot="1" x14ac:dyDescent="0.25">
      <c r="A3" s="691" t="s">
        <v>479</v>
      </c>
      <c r="B3" s="661" t="s">
        <v>1122</v>
      </c>
      <c r="C3" s="660" t="s">
        <v>929</v>
      </c>
      <c r="D3" s="662" t="s">
        <v>932</v>
      </c>
      <c r="E3" s="661" t="s">
        <v>1122</v>
      </c>
      <c r="F3" s="660" t="s">
        <v>929</v>
      </c>
      <c r="G3" s="662" t="s">
        <v>932</v>
      </c>
      <c r="H3" s="661" t="s">
        <v>1122</v>
      </c>
      <c r="I3" s="660" t="s">
        <v>929</v>
      </c>
      <c r="J3" s="662" t="s">
        <v>932</v>
      </c>
      <c r="K3" s="692"/>
    </row>
    <row r="4" spans="1:11" s="139" customFormat="1" ht="20.100000000000001" customHeight="1" x14ac:dyDescent="0.2">
      <c r="A4" s="690" t="s">
        <v>480</v>
      </c>
      <c r="B4" s="148">
        <v>0</v>
      </c>
      <c r="C4" s="148"/>
      <c r="D4" s="148">
        <f>SUM(B4:C4)</f>
        <v>0</v>
      </c>
      <c r="E4" s="148">
        <v>15781</v>
      </c>
      <c r="F4" s="148">
        <f>-45-254-150-250-800</f>
        <v>-1499</v>
      </c>
      <c r="G4" s="148">
        <f>SUM(E4:F4)</f>
        <v>14282</v>
      </c>
      <c r="H4" s="148">
        <f>SUM(B4+E4)</f>
        <v>15781</v>
      </c>
      <c r="I4" s="148">
        <f t="shared" ref="I4:J5" si="0">SUM(C4+F4)</f>
        <v>-1499</v>
      </c>
      <c r="J4" s="148">
        <f t="shared" si="0"/>
        <v>14282</v>
      </c>
      <c r="K4" s="149" t="s">
        <v>481</v>
      </c>
    </row>
    <row r="5" spans="1:11" ht="27.95" customHeight="1" x14ac:dyDescent="0.2">
      <c r="A5" s="309" t="s">
        <v>715</v>
      </c>
      <c r="B5" s="141">
        <v>0</v>
      </c>
      <c r="C5" s="141"/>
      <c r="D5" s="141">
        <f>SUM(B5:C5)</f>
        <v>0</v>
      </c>
      <c r="E5" s="141">
        <v>7484</v>
      </c>
      <c r="F5" s="141"/>
      <c r="G5" s="141">
        <f>SUM(E5:F5)</f>
        <v>7484</v>
      </c>
      <c r="H5" s="141">
        <f>SUM(B5+E5)</f>
        <v>7484</v>
      </c>
      <c r="I5" s="141">
        <f t="shared" si="0"/>
        <v>0</v>
      </c>
      <c r="J5" s="141">
        <f t="shared" si="0"/>
        <v>7484</v>
      </c>
      <c r="K5" s="142" t="s">
        <v>482</v>
      </c>
    </row>
    <row r="6" spans="1:11" ht="27.95" customHeight="1" x14ac:dyDescent="0.2">
      <c r="A6" s="309" t="s">
        <v>483</v>
      </c>
      <c r="B6" s="141">
        <v>0</v>
      </c>
      <c r="C6" s="141"/>
      <c r="D6" s="141">
        <f t="shared" ref="D6:D15" si="1">SUM(B6:C6)</f>
        <v>0</v>
      </c>
      <c r="E6" s="141">
        <v>6896</v>
      </c>
      <c r="F6" s="141">
        <f>-638</f>
        <v>-638</v>
      </c>
      <c r="G6" s="141">
        <f t="shared" ref="G6:G15" si="2">SUM(E6:F6)</f>
        <v>6258</v>
      </c>
      <c r="H6" s="141">
        <f t="shared" ref="H6:H15" si="3">SUM(B6+E6)</f>
        <v>6896</v>
      </c>
      <c r="I6" s="141">
        <f t="shared" ref="I6:I16" si="4">SUM(C6+F6)</f>
        <v>-638</v>
      </c>
      <c r="J6" s="141">
        <f t="shared" ref="J6:J16" si="5">SUM(D6+G6)</f>
        <v>6258</v>
      </c>
      <c r="K6" s="142" t="s">
        <v>482</v>
      </c>
    </row>
    <row r="7" spans="1:11" ht="27.95" customHeight="1" x14ac:dyDescent="0.2">
      <c r="A7" s="309" t="s">
        <v>484</v>
      </c>
      <c r="B7" s="141">
        <v>0</v>
      </c>
      <c r="C7" s="141"/>
      <c r="D7" s="141">
        <f t="shared" si="1"/>
        <v>0</v>
      </c>
      <c r="E7" s="141">
        <v>7542</v>
      </c>
      <c r="F7" s="141"/>
      <c r="G7" s="141">
        <f t="shared" si="2"/>
        <v>7542</v>
      </c>
      <c r="H7" s="141">
        <f t="shared" si="3"/>
        <v>7542</v>
      </c>
      <c r="I7" s="141">
        <f t="shared" si="4"/>
        <v>0</v>
      </c>
      <c r="J7" s="141">
        <f t="shared" si="5"/>
        <v>7542</v>
      </c>
      <c r="K7" s="142" t="s">
        <v>482</v>
      </c>
    </row>
    <row r="8" spans="1:11" ht="20.100000000000001" customHeight="1" x14ac:dyDescent="0.2">
      <c r="A8" s="309" t="s">
        <v>749</v>
      </c>
      <c r="B8" s="141">
        <v>6516</v>
      </c>
      <c r="C8" s="141"/>
      <c r="D8" s="141">
        <f t="shared" si="1"/>
        <v>6516</v>
      </c>
      <c r="E8" s="141"/>
      <c r="F8" s="141"/>
      <c r="G8" s="141">
        <f t="shared" si="2"/>
        <v>0</v>
      </c>
      <c r="H8" s="141">
        <f t="shared" si="3"/>
        <v>6516</v>
      </c>
      <c r="I8" s="141">
        <f t="shared" si="4"/>
        <v>0</v>
      </c>
      <c r="J8" s="141">
        <f t="shared" si="5"/>
        <v>6516</v>
      </c>
      <c r="K8" s="142" t="s">
        <v>481</v>
      </c>
    </row>
    <row r="9" spans="1:11" ht="39.950000000000003" customHeight="1" x14ac:dyDescent="0.2">
      <c r="A9" s="309" t="s">
        <v>603</v>
      </c>
      <c r="B9" s="141">
        <v>0</v>
      </c>
      <c r="C9" s="141"/>
      <c r="D9" s="141">
        <f t="shared" si="1"/>
        <v>0</v>
      </c>
      <c r="E9" s="141">
        <v>5807</v>
      </c>
      <c r="F9" s="141">
        <f>343-6150</f>
        <v>-5807</v>
      </c>
      <c r="G9" s="141">
        <f t="shared" si="2"/>
        <v>0</v>
      </c>
      <c r="H9" s="141">
        <f t="shared" si="3"/>
        <v>5807</v>
      </c>
      <c r="I9" s="141">
        <f t="shared" si="4"/>
        <v>-5807</v>
      </c>
      <c r="J9" s="141">
        <f t="shared" si="5"/>
        <v>0</v>
      </c>
      <c r="K9" s="142" t="s">
        <v>485</v>
      </c>
    </row>
    <row r="10" spans="1:11" ht="27.95" customHeight="1" x14ac:dyDescent="0.2">
      <c r="A10" s="309" t="s">
        <v>486</v>
      </c>
      <c r="B10" s="141">
        <v>0</v>
      </c>
      <c r="C10" s="141"/>
      <c r="D10" s="141">
        <f t="shared" si="1"/>
        <v>0</v>
      </c>
      <c r="E10" s="141">
        <v>5000</v>
      </c>
      <c r="F10" s="141">
        <f>11988-16988</f>
        <v>-5000</v>
      </c>
      <c r="G10" s="141">
        <f t="shared" si="2"/>
        <v>0</v>
      </c>
      <c r="H10" s="141">
        <f t="shared" si="3"/>
        <v>5000</v>
      </c>
      <c r="I10" s="141">
        <f t="shared" si="4"/>
        <v>-5000</v>
      </c>
      <c r="J10" s="141">
        <f t="shared" si="5"/>
        <v>0</v>
      </c>
      <c r="K10" s="142" t="s">
        <v>487</v>
      </c>
    </row>
    <row r="11" spans="1:11" ht="27.95" customHeight="1" x14ac:dyDescent="0.2">
      <c r="A11" s="309" t="s">
        <v>488</v>
      </c>
      <c r="B11" s="141">
        <v>0</v>
      </c>
      <c r="C11" s="141"/>
      <c r="D11" s="141">
        <f t="shared" si="1"/>
        <v>0</v>
      </c>
      <c r="E11" s="141">
        <v>105000</v>
      </c>
      <c r="F11" s="141">
        <f>3425-8425</f>
        <v>-5000</v>
      </c>
      <c r="G11" s="141">
        <f t="shared" si="2"/>
        <v>100000</v>
      </c>
      <c r="H11" s="141">
        <f t="shared" si="3"/>
        <v>105000</v>
      </c>
      <c r="I11" s="141">
        <f t="shared" si="4"/>
        <v>-5000</v>
      </c>
      <c r="J11" s="141">
        <f t="shared" si="5"/>
        <v>100000</v>
      </c>
      <c r="K11" s="142" t="s">
        <v>485</v>
      </c>
    </row>
    <row r="12" spans="1:11" ht="27.95" customHeight="1" x14ac:dyDescent="0.2">
      <c r="A12" s="309" t="s">
        <v>489</v>
      </c>
      <c r="B12" s="141">
        <v>0</v>
      </c>
      <c r="C12" s="141"/>
      <c r="D12" s="141">
        <f t="shared" si="1"/>
        <v>0</v>
      </c>
      <c r="E12" s="141">
        <v>1000</v>
      </c>
      <c r="F12" s="141">
        <f>1014-2014</f>
        <v>-1000</v>
      </c>
      <c r="G12" s="141">
        <f t="shared" si="2"/>
        <v>0</v>
      </c>
      <c r="H12" s="141">
        <f t="shared" si="3"/>
        <v>1000</v>
      </c>
      <c r="I12" s="141">
        <f t="shared" si="4"/>
        <v>-1000</v>
      </c>
      <c r="J12" s="141">
        <f t="shared" si="5"/>
        <v>0</v>
      </c>
      <c r="K12" s="142" t="s">
        <v>485</v>
      </c>
    </row>
    <row r="13" spans="1:11" ht="39.950000000000003" customHeight="1" x14ac:dyDescent="0.2">
      <c r="A13" s="309" t="s">
        <v>604</v>
      </c>
      <c r="B13" s="141"/>
      <c r="C13" s="141"/>
      <c r="D13" s="141">
        <f t="shared" si="1"/>
        <v>0</v>
      </c>
      <c r="E13" s="141">
        <v>5000</v>
      </c>
      <c r="F13" s="141"/>
      <c r="G13" s="141">
        <f t="shared" si="2"/>
        <v>5000</v>
      </c>
      <c r="H13" s="141">
        <f t="shared" si="3"/>
        <v>5000</v>
      </c>
      <c r="I13" s="141">
        <f t="shared" si="4"/>
        <v>0</v>
      </c>
      <c r="J13" s="141">
        <f t="shared" si="5"/>
        <v>5000</v>
      </c>
      <c r="K13" s="142" t="s">
        <v>323</v>
      </c>
    </row>
    <row r="14" spans="1:11" ht="20.100000000000001" customHeight="1" x14ac:dyDescent="0.2">
      <c r="A14" s="310" t="s">
        <v>490</v>
      </c>
      <c r="B14" s="141">
        <v>49795</v>
      </c>
      <c r="C14" s="141">
        <f>-6185</f>
        <v>-6185</v>
      </c>
      <c r="D14" s="141">
        <f t="shared" si="1"/>
        <v>43610</v>
      </c>
      <c r="E14" s="141"/>
      <c r="F14" s="141"/>
      <c r="G14" s="141">
        <f t="shared" si="2"/>
        <v>0</v>
      </c>
      <c r="H14" s="141">
        <f t="shared" si="3"/>
        <v>49795</v>
      </c>
      <c r="I14" s="141">
        <f t="shared" si="4"/>
        <v>-6185</v>
      </c>
      <c r="J14" s="141">
        <f t="shared" si="5"/>
        <v>43610</v>
      </c>
      <c r="K14" s="142" t="s">
        <v>323</v>
      </c>
    </row>
    <row r="15" spans="1:11" ht="20.100000000000001" customHeight="1" x14ac:dyDescent="0.2">
      <c r="A15" s="310" t="s">
        <v>756</v>
      </c>
      <c r="B15" s="141">
        <v>47566</v>
      </c>
      <c r="C15" s="141">
        <v>-47566</v>
      </c>
      <c r="D15" s="141">
        <f t="shared" si="1"/>
        <v>0</v>
      </c>
      <c r="E15" s="141"/>
      <c r="F15" s="141"/>
      <c r="G15" s="141">
        <f t="shared" si="2"/>
        <v>0</v>
      </c>
      <c r="H15" s="141">
        <f t="shared" si="3"/>
        <v>47566</v>
      </c>
      <c r="I15" s="141">
        <f t="shared" si="4"/>
        <v>-47566</v>
      </c>
      <c r="J15" s="141">
        <f t="shared" si="5"/>
        <v>0</v>
      </c>
      <c r="K15" s="142" t="s">
        <v>492</v>
      </c>
    </row>
    <row r="16" spans="1:11" ht="27.95" customHeight="1" thickBot="1" x14ac:dyDescent="0.25">
      <c r="A16" s="311" t="s">
        <v>491</v>
      </c>
      <c r="B16" s="303">
        <v>37711</v>
      </c>
      <c r="C16" s="303">
        <f>-18796-7112</f>
        <v>-25908</v>
      </c>
      <c r="D16" s="303">
        <f>SUM(B16:C16)</f>
        <v>11803</v>
      </c>
      <c r="E16" s="303"/>
      <c r="F16" s="303"/>
      <c r="G16" s="303">
        <f>SUM(E16:F16)</f>
        <v>0</v>
      </c>
      <c r="H16" s="303">
        <f>SUM(B16+E16)</f>
        <v>37711</v>
      </c>
      <c r="I16" s="303">
        <f t="shared" si="4"/>
        <v>-25908</v>
      </c>
      <c r="J16" s="303">
        <f t="shared" si="5"/>
        <v>11803</v>
      </c>
      <c r="K16" s="304" t="s">
        <v>492</v>
      </c>
    </row>
    <row r="17" spans="1:11" s="144" customFormat="1" ht="20.100000000000001" customHeight="1" thickBot="1" x14ac:dyDescent="0.25">
      <c r="A17" s="312" t="s">
        <v>493</v>
      </c>
      <c r="B17" s="150">
        <f>SUM(B4:B16)</f>
        <v>141588</v>
      </c>
      <c r="C17" s="150">
        <f t="shared" ref="C17:D17" si="6">SUM(C4:C16)</f>
        <v>-79659</v>
      </c>
      <c r="D17" s="150">
        <f t="shared" si="6"/>
        <v>61929</v>
      </c>
      <c r="E17" s="150">
        <f>SUM(E4:E16)</f>
        <v>159510</v>
      </c>
      <c r="F17" s="150">
        <f t="shared" ref="F17:G17" si="7">SUM(F4:F16)</f>
        <v>-18944</v>
      </c>
      <c r="G17" s="150">
        <f t="shared" si="7"/>
        <v>140566</v>
      </c>
      <c r="H17" s="150">
        <f>SUM(H4:H16)</f>
        <v>301098</v>
      </c>
      <c r="I17" s="150">
        <f t="shared" ref="I17:J17" si="8">SUM(I4:I16)</f>
        <v>-98603</v>
      </c>
      <c r="J17" s="150">
        <f t="shared" si="8"/>
        <v>202495</v>
      </c>
      <c r="K17" s="288"/>
    </row>
    <row r="18" spans="1:11" s="960" customFormat="1" ht="20.100000000000001" customHeight="1" thickBot="1" x14ac:dyDescent="0.3">
      <c r="A18" s="956" t="s">
        <v>494</v>
      </c>
      <c r="B18" s="957">
        <v>98751</v>
      </c>
      <c r="C18" s="957">
        <f>-6390-9797-3500-6000-16770-3029-1711-521-898-4191-238-4597+631+1724-7700+11194-2800-8500+11289-23+34857-3872+95455-345+16131+88317-4523-10324-30627-150000-2780+110217-50000-1076</f>
        <v>39603</v>
      </c>
      <c r="D18" s="957">
        <f>SUM(B18:C18)</f>
        <v>138354</v>
      </c>
      <c r="E18" s="957"/>
      <c r="F18" s="957"/>
      <c r="G18" s="957">
        <f>SUM(E18:F18)</f>
        <v>0</v>
      </c>
      <c r="H18" s="958">
        <f t="shared" ref="H18" si="9">SUM(B18+E18)</f>
        <v>98751</v>
      </c>
      <c r="I18" s="958">
        <f t="shared" ref="I18" si="10">SUM(C18+F18)</f>
        <v>39603</v>
      </c>
      <c r="J18" s="958">
        <f t="shared" ref="J18" si="11">SUM(D18+G18)</f>
        <v>138354</v>
      </c>
      <c r="K18" s="959" t="s">
        <v>651</v>
      </c>
    </row>
    <row r="19" spans="1:11" s="144" customFormat="1" ht="27.95" customHeight="1" thickBot="1" x14ac:dyDescent="0.25">
      <c r="A19" s="312" t="s">
        <v>495</v>
      </c>
      <c r="B19" s="150">
        <f>B18+B17</f>
        <v>240339</v>
      </c>
      <c r="C19" s="150">
        <f t="shared" ref="C19:D19" si="12">C18+C17</f>
        <v>-40056</v>
      </c>
      <c r="D19" s="150">
        <f t="shared" si="12"/>
        <v>200283</v>
      </c>
      <c r="E19" s="535">
        <f>E18+E17</f>
        <v>159510</v>
      </c>
      <c r="F19" s="535">
        <f t="shared" ref="F19:G19" si="13">F18+F17</f>
        <v>-18944</v>
      </c>
      <c r="G19" s="150">
        <f t="shared" si="13"/>
        <v>140566</v>
      </c>
      <c r="H19" s="150">
        <f>H18+H17</f>
        <v>399849</v>
      </c>
      <c r="I19" s="150">
        <f t="shared" ref="I19:J19" si="14">I18+I17</f>
        <v>-59000</v>
      </c>
      <c r="J19" s="150">
        <f t="shared" si="14"/>
        <v>340849</v>
      </c>
      <c r="K19" s="151"/>
    </row>
    <row r="20" spans="1:11" s="147" customFormat="1" ht="26.1" customHeight="1" x14ac:dyDescent="0.2">
      <c r="A20" s="145"/>
      <c r="B20" s="146"/>
      <c r="C20" s="146"/>
      <c r="D20" s="146"/>
      <c r="E20" s="146"/>
      <c r="F20" s="146"/>
      <c r="G20" s="146"/>
      <c r="H20" s="146"/>
      <c r="I20" s="146"/>
      <c r="J20" s="146"/>
      <c r="K20" s="145"/>
    </row>
    <row r="21" spans="1:11" ht="25.5" customHeight="1" thickBot="1" x14ac:dyDescent="0.25">
      <c r="A21" s="1050" t="s">
        <v>496</v>
      </c>
      <c r="B21" s="1050"/>
      <c r="C21" s="1050"/>
      <c r="D21" s="1050"/>
      <c r="E21" s="1050"/>
      <c r="F21" s="1050"/>
      <c r="G21" s="1050"/>
      <c r="H21" s="1050"/>
      <c r="I21" s="1050"/>
      <c r="J21" s="1050"/>
      <c r="K21" s="1050"/>
    </row>
    <row r="22" spans="1:11" ht="40.15" customHeight="1" thickBot="1" x14ac:dyDescent="0.25">
      <c r="A22" s="308" t="s">
        <v>475</v>
      </c>
      <c r="B22" s="1044" t="s">
        <v>476</v>
      </c>
      <c r="C22" s="1045"/>
      <c r="D22" s="1046"/>
      <c r="E22" s="1044" t="s">
        <v>477</v>
      </c>
      <c r="F22" s="1045"/>
      <c r="G22" s="1046"/>
      <c r="H22" s="1044" t="s">
        <v>478</v>
      </c>
      <c r="I22" s="1045"/>
      <c r="J22" s="1046"/>
      <c r="K22" s="140" t="s">
        <v>643</v>
      </c>
    </row>
    <row r="23" spans="1:11" ht="30" customHeight="1" thickBot="1" x14ac:dyDescent="0.25">
      <c r="A23" s="691" t="s">
        <v>479</v>
      </c>
      <c r="B23" s="661" t="s">
        <v>1122</v>
      </c>
      <c r="C23" s="660" t="s">
        <v>929</v>
      </c>
      <c r="D23" s="662" t="s">
        <v>932</v>
      </c>
      <c r="E23" s="661" t="s">
        <v>1122</v>
      </c>
      <c r="F23" s="660" t="s">
        <v>929</v>
      </c>
      <c r="G23" s="662" t="s">
        <v>932</v>
      </c>
      <c r="H23" s="661" t="s">
        <v>1122</v>
      </c>
      <c r="I23" s="660" t="s">
        <v>929</v>
      </c>
      <c r="J23" s="662" t="s">
        <v>932</v>
      </c>
      <c r="K23" s="693"/>
    </row>
    <row r="24" spans="1:11" ht="20.100000000000001" customHeight="1" x14ac:dyDescent="0.2">
      <c r="A24" s="313" t="s">
        <v>497</v>
      </c>
      <c r="B24" s="305">
        <v>0</v>
      </c>
      <c r="C24" s="305"/>
      <c r="D24" s="305"/>
      <c r="E24" s="305">
        <v>553647</v>
      </c>
      <c r="F24" s="305">
        <f>-10000</f>
        <v>-10000</v>
      </c>
      <c r="G24" s="305">
        <f>SUM(E24:F24)</f>
        <v>543647</v>
      </c>
      <c r="H24" s="305">
        <f>SUM(B24+E24)</f>
        <v>553647</v>
      </c>
      <c r="I24" s="305">
        <f t="shared" ref="I24:J29" si="15">SUM(C24+F24)</f>
        <v>-10000</v>
      </c>
      <c r="J24" s="305">
        <f t="shared" si="15"/>
        <v>543647</v>
      </c>
      <c r="K24" s="306" t="s">
        <v>492</v>
      </c>
    </row>
    <row r="25" spans="1:11" ht="27.95" customHeight="1" x14ac:dyDescent="0.2">
      <c r="A25" s="307" t="s">
        <v>644</v>
      </c>
      <c r="B25" s="148"/>
      <c r="C25" s="148"/>
      <c r="D25" s="148"/>
      <c r="E25" s="148">
        <v>1719</v>
      </c>
      <c r="F25" s="148">
        <v>-560</v>
      </c>
      <c r="G25" s="148">
        <f>SUM(E25:F25)</f>
        <v>1159</v>
      </c>
      <c r="H25" s="148">
        <f>SUM(B25+E25)</f>
        <v>1719</v>
      </c>
      <c r="I25" s="148">
        <f t="shared" si="15"/>
        <v>-560</v>
      </c>
      <c r="J25" s="148">
        <f t="shared" si="15"/>
        <v>1159</v>
      </c>
      <c r="K25" s="149" t="s">
        <v>485</v>
      </c>
    </row>
    <row r="26" spans="1:11" s="950" customFormat="1" ht="27.95" customHeight="1" x14ac:dyDescent="0.2">
      <c r="A26" s="947" t="s">
        <v>755</v>
      </c>
      <c r="B26" s="948"/>
      <c r="C26" s="948"/>
      <c r="D26" s="948"/>
      <c r="E26" s="948">
        <v>115718</v>
      </c>
      <c r="F26" s="948">
        <f>-40832+108183</f>
        <v>67351</v>
      </c>
      <c r="G26" s="948">
        <f t="shared" ref="G26:G29" si="16">SUM(E26:F26)</f>
        <v>183069</v>
      </c>
      <c r="H26" s="948">
        <f t="shared" ref="H26:H29" si="17">SUM(B26+E26)</f>
        <v>115718</v>
      </c>
      <c r="I26" s="948">
        <f t="shared" si="15"/>
        <v>67351</v>
      </c>
      <c r="J26" s="948">
        <f t="shared" si="15"/>
        <v>183069</v>
      </c>
      <c r="K26" s="949" t="s">
        <v>1039</v>
      </c>
    </row>
    <row r="27" spans="1:11" s="950" customFormat="1" ht="27.95" customHeight="1" x14ac:dyDescent="0.2">
      <c r="A27" s="947" t="s">
        <v>916</v>
      </c>
      <c r="B27" s="948"/>
      <c r="C27" s="948"/>
      <c r="D27" s="948"/>
      <c r="E27" s="948">
        <v>220836</v>
      </c>
      <c r="F27" s="948">
        <v>-108183</v>
      </c>
      <c r="G27" s="948">
        <f t="shared" si="16"/>
        <v>112653</v>
      </c>
      <c r="H27" s="948">
        <f t="shared" si="17"/>
        <v>220836</v>
      </c>
      <c r="I27" s="948">
        <f t="shared" si="15"/>
        <v>-108183</v>
      </c>
      <c r="J27" s="948">
        <f t="shared" si="15"/>
        <v>112653</v>
      </c>
      <c r="K27" s="949" t="s">
        <v>1039</v>
      </c>
    </row>
    <row r="28" spans="1:11" ht="50.1" customHeight="1" x14ac:dyDescent="0.2">
      <c r="A28" s="314" t="s">
        <v>815</v>
      </c>
      <c r="B28" s="141"/>
      <c r="C28" s="141"/>
      <c r="D28" s="141"/>
      <c r="E28" s="141">
        <v>33400</v>
      </c>
      <c r="F28" s="148"/>
      <c r="G28" s="148">
        <f t="shared" si="16"/>
        <v>33400</v>
      </c>
      <c r="H28" s="148">
        <f t="shared" si="17"/>
        <v>33400</v>
      </c>
      <c r="I28" s="148">
        <f t="shared" si="15"/>
        <v>0</v>
      </c>
      <c r="J28" s="148">
        <f t="shared" si="15"/>
        <v>33400</v>
      </c>
      <c r="K28" s="142" t="s">
        <v>492</v>
      </c>
    </row>
    <row r="29" spans="1:11" ht="27.95" customHeight="1" thickBot="1" x14ac:dyDescent="0.25">
      <c r="A29" s="487" t="s">
        <v>498</v>
      </c>
      <c r="B29" s="303"/>
      <c r="C29" s="303"/>
      <c r="D29" s="303"/>
      <c r="E29" s="303">
        <v>19251</v>
      </c>
      <c r="F29" s="689">
        <f>-686+31435</f>
        <v>30749</v>
      </c>
      <c r="G29" s="148">
        <f t="shared" si="16"/>
        <v>50000</v>
      </c>
      <c r="H29" s="148">
        <f t="shared" si="17"/>
        <v>19251</v>
      </c>
      <c r="I29" s="148">
        <f t="shared" si="15"/>
        <v>30749</v>
      </c>
      <c r="J29" s="148">
        <f t="shared" si="15"/>
        <v>50000</v>
      </c>
      <c r="K29" s="142" t="s">
        <v>651</v>
      </c>
    </row>
    <row r="30" spans="1:11" ht="20.100000000000001" customHeight="1" thickBot="1" x14ac:dyDescent="0.25">
      <c r="A30" s="312" t="s">
        <v>499</v>
      </c>
      <c r="B30" s="150">
        <f>SUM(B24:B29)</f>
        <v>0</v>
      </c>
      <c r="C30" s="150"/>
      <c r="D30" s="150"/>
      <c r="E30" s="150">
        <f>SUM(E24:E29)</f>
        <v>944571</v>
      </c>
      <c r="F30" s="150">
        <f t="shared" ref="F30:G30" si="18">SUM(F24:F29)</f>
        <v>-20643</v>
      </c>
      <c r="G30" s="150">
        <f t="shared" si="18"/>
        <v>923928</v>
      </c>
      <c r="H30" s="150">
        <f>SUM(H24:H29)</f>
        <v>944571</v>
      </c>
      <c r="I30" s="150">
        <f t="shared" ref="I30:J30" si="19">SUM(I24:I29)</f>
        <v>-20643</v>
      </c>
      <c r="J30" s="150">
        <f t="shared" si="19"/>
        <v>923928</v>
      </c>
      <c r="K30" s="151"/>
    </row>
    <row r="31" spans="1:11" x14ac:dyDescent="0.2">
      <c r="A31" s="152"/>
      <c r="B31" s="153"/>
      <c r="C31" s="153"/>
      <c r="D31" s="153"/>
      <c r="E31" s="153"/>
      <c r="F31" s="153"/>
      <c r="G31" s="153"/>
      <c r="H31" s="153"/>
      <c r="I31" s="153"/>
      <c r="J31" s="153"/>
      <c r="K31" s="154"/>
    </row>
    <row r="32" spans="1:11" ht="12.75" customHeight="1" x14ac:dyDescent="0.2">
      <c r="A32" s="152"/>
      <c r="B32" s="153"/>
      <c r="C32" s="153"/>
      <c r="D32" s="153"/>
      <c r="E32" s="153"/>
      <c r="F32" s="153"/>
      <c r="G32" s="153"/>
      <c r="H32" s="153"/>
      <c r="I32" s="153"/>
      <c r="J32" s="153"/>
      <c r="K32" s="154"/>
    </row>
    <row r="33" spans="1:11" x14ac:dyDescent="0.2">
      <c r="A33" s="155"/>
      <c r="B33" s="153"/>
      <c r="C33" s="153"/>
      <c r="D33" s="153"/>
      <c r="E33" s="153"/>
      <c r="F33" s="153"/>
      <c r="G33" s="153"/>
      <c r="H33" s="153"/>
      <c r="I33" s="153"/>
      <c r="J33" s="153"/>
      <c r="K33" s="154"/>
    </row>
    <row r="34" spans="1:11" x14ac:dyDescent="0.2">
      <c r="A34" s="152"/>
      <c r="B34" s="153"/>
      <c r="C34" s="153"/>
      <c r="D34" s="153"/>
      <c r="E34" s="153"/>
      <c r="F34" s="153"/>
      <c r="G34" s="153"/>
      <c r="H34" s="153"/>
      <c r="I34" s="153"/>
      <c r="J34" s="153"/>
      <c r="K34" s="154"/>
    </row>
    <row r="35" spans="1:11" x14ac:dyDescent="0.2">
      <c r="A35" s="156"/>
    </row>
    <row r="36" spans="1:11" x14ac:dyDescent="0.2">
      <c r="A36" s="156"/>
    </row>
    <row r="37" spans="1:11" x14ac:dyDescent="0.2">
      <c r="A37" s="156"/>
    </row>
    <row r="38" spans="1:11" x14ac:dyDescent="0.2">
      <c r="A38" s="156"/>
    </row>
    <row r="39" spans="1:11" x14ac:dyDescent="0.2">
      <c r="A39" s="156"/>
    </row>
    <row r="40" spans="1:11" x14ac:dyDescent="0.2">
      <c r="A40" s="156"/>
    </row>
  </sheetData>
  <mergeCells count="8">
    <mergeCell ref="B22:D22"/>
    <mergeCell ref="E22:G22"/>
    <mergeCell ref="H22:J22"/>
    <mergeCell ref="A1:K1"/>
    <mergeCell ref="A21:K21"/>
    <mergeCell ref="B2:D2"/>
    <mergeCell ref="E2:G2"/>
    <mergeCell ref="H2:J2"/>
  </mergeCells>
  <printOptions horizontalCentered="1"/>
  <pageMargins left="0.78740157480314965" right="0.62992125984251968" top="0.86614173228346458" bottom="0.31496062992125984" header="0.19685039370078741" footer="0.11811023622047245"/>
  <pageSetup paperSize="9" scale="78" orientation="landscape" r:id="rId1"/>
  <headerFooter alignWithMargins="0">
    <oddHeader>&amp;C&amp;"Times New Roman,Félkövér"Budapest VIII. kerületi Önkormányzat 
 2019. évi költségvetés működési cél és általános,
 és felhalmozási céltartalék  előirányzata&amp;R&amp;"Times New Roman,Félkövér dőlt"6. mell. a /2019. () 
önk.rendelethez
ezer forintban</oddHeader>
    <oddFooter>&amp;R
&amp;P</oddFooter>
  </headerFooter>
  <rowBreaks count="1" manualBreakCount="1">
    <brk id="20"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N1281"/>
  <sheetViews>
    <sheetView zoomScaleNormal="100" workbookViewId="0">
      <pane xSplit="4" ySplit="2" topLeftCell="K51" activePane="bottomRight" state="frozen"/>
      <selection pane="topRight" activeCell="E1" sqref="E1"/>
      <selection pane="bottomLeft" activeCell="A3" sqref="A3"/>
      <selection pane="bottomRight" activeCell="L61" sqref="L61"/>
    </sheetView>
  </sheetViews>
  <sheetFormatPr defaultRowHeight="12.75" x14ac:dyDescent="0.2"/>
  <cols>
    <col min="1" max="1" width="15.7109375" style="175" customWidth="1"/>
    <col min="2" max="2" width="14.28515625" style="175" customWidth="1"/>
    <col min="3" max="3" width="1" style="438" customWidth="1"/>
    <col min="4" max="4" width="50.7109375" style="18" customWidth="1"/>
    <col min="5" max="7" width="9.7109375" style="176" customWidth="1"/>
    <col min="8" max="10" width="9.7109375" style="177" customWidth="1"/>
    <col min="11" max="19" width="9.7109375" style="178" customWidth="1"/>
    <col min="20" max="20" width="10.42578125" style="178" customWidth="1"/>
    <col min="21" max="21" width="9.7109375" style="172" customWidth="1"/>
    <col min="22" max="22" width="10.7109375" style="172" customWidth="1"/>
    <col min="23" max="251" width="9.140625" style="173"/>
    <col min="252" max="252" width="34.7109375" style="173" customWidth="1"/>
    <col min="253" max="276" width="12.7109375" style="173" customWidth="1"/>
    <col min="277" max="277" width="10.140625" style="173" bestFit="1" customWidth="1"/>
    <col min="278" max="507" width="9.140625" style="173"/>
    <col min="508" max="508" width="34.7109375" style="173" customWidth="1"/>
    <col min="509" max="532" width="12.7109375" style="173" customWidth="1"/>
    <col min="533" max="533" width="10.140625" style="173" bestFit="1" customWidth="1"/>
    <col min="534" max="763" width="9.140625" style="173"/>
    <col min="764" max="764" width="34.7109375" style="173" customWidth="1"/>
    <col min="765" max="788" width="12.7109375" style="173" customWidth="1"/>
    <col min="789" max="789" width="10.140625" style="173" bestFit="1" customWidth="1"/>
    <col min="790" max="1019" width="9.140625" style="173"/>
    <col min="1020" max="1020" width="34.7109375" style="173" customWidth="1"/>
    <col min="1021" max="1044" width="12.7109375" style="173" customWidth="1"/>
    <col min="1045" max="1045" width="10.140625" style="173" bestFit="1" customWidth="1"/>
    <col min="1046" max="1275" width="9.140625" style="173"/>
    <col min="1276" max="1276" width="34.7109375" style="173" customWidth="1"/>
    <col min="1277" max="1300" width="12.7109375" style="173" customWidth="1"/>
    <col min="1301" max="1301" width="10.140625" style="173" bestFit="1" customWidth="1"/>
    <col min="1302" max="1531" width="9.140625" style="173"/>
    <col min="1532" max="1532" width="34.7109375" style="173" customWidth="1"/>
    <col min="1533" max="1556" width="12.7109375" style="173" customWidth="1"/>
    <col min="1557" max="1557" width="10.140625" style="173" bestFit="1" customWidth="1"/>
    <col min="1558" max="1787" width="9.140625" style="173"/>
    <col min="1788" max="1788" width="34.7109375" style="173" customWidth="1"/>
    <col min="1789" max="1812" width="12.7109375" style="173" customWidth="1"/>
    <col min="1813" max="1813" width="10.140625" style="173" bestFit="1" customWidth="1"/>
    <col min="1814" max="2043" width="9.140625" style="173"/>
    <col min="2044" max="2044" width="34.7109375" style="173" customWidth="1"/>
    <col min="2045" max="2068" width="12.7109375" style="173" customWidth="1"/>
    <col min="2069" max="2069" width="10.140625" style="173" bestFit="1" customWidth="1"/>
    <col min="2070" max="2299" width="9.140625" style="173"/>
    <col min="2300" max="2300" width="34.7109375" style="173" customWidth="1"/>
    <col min="2301" max="2324" width="12.7109375" style="173" customWidth="1"/>
    <col min="2325" max="2325" width="10.140625" style="173" bestFit="1" customWidth="1"/>
    <col min="2326" max="2555" width="9.140625" style="173"/>
    <col min="2556" max="2556" width="34.7109375" style="173" customWidth="1"/>
    <col min="2557" max="2580" width="12.7109375" style="173" customWidth="1"/>
    <col min="2581" max="2581" width="10.140625" style="173" bestFit="1" customWidth="1"/>
    <col min="2582" max="2811" width="9.140625" style="173"/>
    <col min="2812" max="2812" width="34.7109375" style="173" customWidth="1"/>
    <col min="2813" max="2836" width="12.7109375" style="173" customWidth="1"/>
    <col min="2837" max="2837" width="10.140625" style="173" bestFit="1" customWidth="1"/>
    <col min="2838" max="3067" width="9.140625" style="173"/>
    <col min="3068" max="3068" width="34.7109375" style="173" customWidth="1"/>
    <col min="3069" max="3092" width="12.7109375" style="173" customWidth="1"/>
    <col min="3093" max="3093" width="10.140625" style="173" bestFit="1" customWidth="1"/>
    <col min="3094" max="3323" width="9.140625" style="173"/>
    <col min="3324" max="3324" width="34.7109375" style="173" customWidth="1"/>
    <col min="3325" max="3348" width="12.7109375" style="173" customWidth="1"/>
    <col min="3349" max="3349" width="10.140625" style="173" bestFit="1" customWidth="1"/>
    <col min="3350" max="3579" width="9.140625" style="173"/>
    <col min="3580" max="3580" width="34.7109375" style="173" customWidth="1"/>
    <col min="3581" max="3604" width="12.7109375" style="173" customWidth="1"/>
    <col min="3605" max="3605" width="10.140625" style="173" bestFit="1" customWidth="1"/>
    <col min="3606" max="3835" width="9.140625" style="173"/>
    <col min="3836" max="3836" width="34.7109375" style="173" customWidth="1"/>
    <col min="3837" max="3860" width="12.7109375" style="173" customWidth="1"/>
    <col min="3861" max="3861" width="10.140625" style="173" bestFit="1" customWidth="1"/>
    <col min="3862" max="4091" width="9.140625" style="173"/>
    <col min="4092" max="4092" width="34.7109375" style="173" customWidth="1"/>
    <col min="4093" max="4116" width="12.7109375" style="173" customWidth="1"/>
    <col min="4117" max="4117" width="10.140625" style="173" bestFit="1" customWidth="1"/>
    <col min="4118" max="4347" width="9.140625" style="173"/>
    <col min="4348" max="4348" width="34.7109375" style="173" customWidth="1"/>
    <col min="4349" max="4372" width="12.7109375" style="173" customWidth="1"/>
    <col min="4373" max="4373" width="10.140625" style="173" bestFit="1" customWidth="1"/>
    <col min="4374" max="4603" width="9.140625" style="173"/>
    <col min="4604" max="4604" width="34.7109375" style="173" customWidth="1"/>
    <col min="4605" max="4628" width="12.7109375" style="173" customWidth="1"/>
    <col min="4629" max="4629" width="10.140625" style="173" bestFit="1" customWidth="1"/>
    <col min="4630" max="4859" width="9.140625" style="173"/>
    <col min="4860" max="4860" width="34.7109375" style="173" customWidth="1"/>
    <col min="4861" max="4884" width="12.7109375" style="173" customWidth="1"/>
    <col min="4885" max="4885" width="10.140625" style="173" bestFit="1" customWidth="1"/>
    <col min="4886" max="5115" width="9.140625" style="173"/>
    <col min="5116" max="5116" width="34.7109375" style="173" customWidth="1"/>
    <col min="5117" max="5140" width="12.7109375" style="173" customWidth="1"/>
    <col min="5141" max="5141" width="10.140625" style="173" bestFit="1" customWidth="1"/>
    <col min="5142" max="5371" width="9.140625" style="173"/>
    <col min="5372" max="5372" width="34.7109375" style="173" customWidth="1"/>
    <col min="5373" max="5396" width="12.7109375" style="173" customWidth="1"/>
    <col min="5397" max="5397" width="10.140625" style="173" bestFit="1" customWidth="1"/>
    <col min="5398" max="5627" width="9.140625" style="173"/>
    <col min="5628" max="5628" width="34.7109375" style="173" customWidth="1"/>
    <col min="5629" max="5652" width="12.7109375" style="173" customWidth="1"/>
    <col min="5653" max="5653" width="10.140625" style="173" bestFit="1" customWidth="1"/>
    <col min="5654" max="5883" width="9.140625" style="173"/>
    <col min="5884" max="5884" width="34.7109375" style="173" customWidth="1"/>
    <col min="5885" max="5908" width="12.7109375" style="173" customWidth="1"/>
    <col min="5909" max="5909" width="10.140625" style="173" bestFit="1" customWidth="1"/>
    <col min="5910" max="6139" width="9.140625" style="173"/>
    <col min="6140" max="6140" width="34.7109375" style="173" customWidth="1"/>
    <col min="6141" max="6164" width="12.7109375" style="173" customWidth="1"/>
    <col min="6165" max="6165" width="10.140625" style="173" bestFit="1" customWidth="1"/>
    <col min="6166" max="6395" width="9.140625" style="173"/>
    <col min="6396" max="6396" width="34.7109375" style="173" customWidth="1"/>
    <col min="6397" max="6420" width="12.7109375" style="173" customWidth="1"/>
    <col min="6421" max="6421" width="10.140625" style="173" bestFit="1" customWidth="1"/>
    <col min="6422" max="6651" width="9.140625" style="173"/>
    <col min="6652" max="6652" width="34.7109375" style="173" customWidth="1"/>
    <col min="6653" max="6676" width="12.7109375" style="173" customWidth="1"/>
    <col min="6677" max="6677" width="10.140625" style="173" bestFit="1" customWidth="1"/>
    <col min="6678" max="6907" width="9.140625" style="173"/>
    <col min="6908" max="6908" width="34.7109375" style="173" customWidth="1"/>
    <col min="6909" max="6932" width="12.7109375" style="173" customWidth="1"/>
    <col min="6933" max="6933" width="10.140625" style="173" bestFit="1" customWidth="1"/>
    <col min="6934" max="7163" width="9.140625" style="173"/>
    <col min="7164" max="7164" width="34.7109375" style="173" customWidth="1"/>
    <col min="7165" max="7188" width="12.7109375" style="173" customWidth="1"/>
    <col min="7189" max="7189" width="10.140625" style="173" bestFit="1" customWidth="1"/>
    <col min="7190" max="7419" width="9.140625" style="173"/>
    <col min="7420" max="7420" width="34.7109375" style="173" customWidth="1"/>
    <col min="7421" max="7444" width="12.7109375" style="173" customWidth="1"/>
    <col min="7445" max="7445" width="10.140625" style="173" bestFit="1" customWidth="1"/>
    <col min="7446" max="7675" width="9.140625" style="173"/>
    <col min="7676" max="7676" width="34.7109375" style="173" customWidth="1"/>
    <col min="7677" max="7700" width="12.7109375" style="173" customWidth="1"/>
    <col min="7701" max="7701" width="10.140625" style="173" bestFit="1" customWidth="1"/>
    <col min="7702" max="7931" width="9.140625" style="173"/>
    <col min="7932" max="7932" width="34.7109375" style="173" customWidth="1"/>
    <col min="7933" max="7956" width="12.7109375" style="173" customWidth="1"/>
    <col min="7957" max="7957" width="10.140625" style="173" bestFit="1" customWidth="1"/>
    <col min="7958" max="8187" width="9.140625" style="173"/>
    <col min="8188" max="8188" width="34.7109375" style="173" customWidth="1"/>
    <col min="8189" max="8212" width="12.7109375" style="173" customWidth="1"/>
    <col min="8213" max="8213" width="10.140625" style="173" bestFit="1" customWidth="1"/>
    <col min="8214" max="8443" width="9.140625" style="173"/>
    <col min="8444" max="8444" width="34.7109375" style="173" customWidth="1"/>
    <col min="8445" max="8468" width="12.7109375" style="173" customWidth="1"/>
    <col min="8469" max="8469" width="10.140625" style="173" bestFit="1" customWidth="1"/>
    <col min="8470" max="8699" width="9.140625" style="173"/>
    <col min="8700" max="8700" width="34.7109375" style="173" customWidth="1"/>
    <col min="8701" max="8724" width="12.7109375" style="173" customWidth="1"/>
    <col min="8725" max="8725" width="10.140625" style="173" bestFit="1" customWidth="1"/>
    <col min="8726" max="8955" width="9.140625" style="173"/>
    <col min="8956" max="8956" width="34.7109375" style="173" customWidth="1"/>
    <col min="8957" max="8980" width="12.7109375" style="173" customWidth="1"/>
    <col min="8981" max="8981" width="10.140625" style="173" bestFit="1" customWidth="1"/>
    <col min="8982" max="9211" width="9.140625" style="173"/>
    <col min="9212" max="9212" width="34.7109375" style="173" customWidth="1"/>
    <col min="9213" max="9236" width="12.7109375" style="173" customWidth="1"/>
    <col min="9237" max="9237" width="10.140625" style="173" bestFit="1" customWidth="1"/>
    <col min="9238" max="9467" width="9.140625" style="173"/>
    <col min="9468" max="9468" width="34.7109375" style="173" customWidth="1"/>
    <col min="9469" max="9492" width="12.7109375" style="173" customWidth="1"/>
    <col min="9493" max="9493" width="10.140625" style="173" bestFit="1" customWidth="1"/>
    <col min="9494" max="9723" width="9.140625" style="173"/>
    <col min="9724" max="9724" width="34.7109375" style="173" customWidth="1"/>
    <col min="9725" max="9748" width="12.7109375" style="173" customWidth="1"/>
    <col min="9749" max="9749" width="10.140625" style="173" bestFit="1" customWidth="1"/>
    <col min="9750" max="9979" width="9.140625" style="173"/>
    <col min="9980" max="9980" width="34.7109375" style="173" customWidth="1"/>
    <col min="9981" max="10004" width="12.7109375" style="173" customWidth="1"/>
    <col min="10005" max="10005" width="10.140625" style="173" bestFit="1" customWidth="1"/>
    <col min="10006" max="10235" width="9.140625" style="173"/>
    <col min="10236" max="10236" width="34.7109375" style="173" customWidth="1"/>
    <col min="10237" max="10260" width="12.7109375" style="173" customWidth="1"/>
    <col min="10261" max="10261" width="10.140625" style="173" bestFit="1" customWidth="1"/>
    <col min="10262" max="10491" width="9.140625" style="173"/>
    <col min="10492" max="10492" width="34.7109375" style="173" customWidth="1"/>
    <col min="10493" max="10516" width="12.7109375" style="173" customWidth="1"/>
    <col min="10517" max="10517" width="10.140625" style="173" bestFit="1" customWidth="1"/>
    <col min="10518" max="10747" width="9.140625" style="173"/>
    <col min="10748" max="10748" width="34.7109375" style="173" customWidth="1"/>
    <col min="10749" max="10772" width="12.7109375" style="173" customWidth="1"/>
    <col min="10773" max="10773" width="10.140625" style="173" bestFit="1" customWidth="1"/>
    <col min="10774" max="11003" width="9.140625" style="173"/>
    <col min="11004" max="11004" width="34.7109375" style="173" customWidth="1"/>
    <col min="11005" max="11028" width="12.7109375" style="173" customWidth="1"/>
    <col min="11029" max="11029" width="10.140625" style="173" bestFit="1" customWidth="1"/>
    <col min="11030" max="11259" width="9.140625" style="173"/>
    <col min="11260" max="11260" width="34.7109375" style="173" customWidth="1"/>
    <col min="11261" max="11284" width="12.7109375" style="173" customWidth="1"/>
    <col min="11285" max="11285" width="10.140625" style="173" bestFit="1" customWidth="1"/>
    <col min="11286" max="11515" width="9.140625" style="173"/>
    <col min="11516" max="11516" width="34.7109375" style="173" customWidth="1"/>
    <col min="11517" max="11540" width="12.7109375" style="173" customWidth="1"/>
    <col min="11541" max="11541" width="10.140625" style="173" bestFit="1" customWidth="1"/>
    <col min="11542" max="11771" width="9.140625" style="173"/>
    <col min="11772" max="11772" width="34.7109375" style="173" customWidth="1"/>
    <col min="11773" max="11796" width="12.7109375" style="173" customWidth="1"/>
    <col min="11797" max="11797" width="10.140625" style="173" bestFit="1" customWidth="1"/>
    <col min="11798" max="12027" width="9.140625" style="173"/>
    <col min="12028" max="12028" width="34.7109375" style="173" customWidth="1"/>
    <col min="12029" max="12052" width="12.7109375" style="173" customWidth="1"/>
    <col min="12053" max="12053" width="10.140625" style="173" bestFit="1" customWidth="1"/>
    <col min="12054" max="12283" width="9.140625" style="173"/>
    <col min="12284" max="12284" width="34.7109375" style="173" customWidth="1"/>
    <col min="12285" max="12308" width="12.7109375" style="173" customWidth="1"/>
    <col min="12309" max="12309" width="10.140625" style="173" bestFit="1" customWidth="1"/>
    <col min="12310" max="12539" width="9.140625" style="173"/>
    <col min="12540" max="12540" width="34.7109375" style="173" customWidth="1"/>
    <col min="12541" max="12564" width="12.7109375" style="173" customWidth="1"/>
    <col min="12565" max="12565" width="10.140625" style="173" bestFit="1" customWidth="1"/>
    <col min="12566" max="12795" width="9.140625" style="173"/>
    <col min="12796" max="12796" width="34.7109375" style="173" customWidth="1"/>
    <col min="12797" max="12820" width="12.7109375" style="173" customWidth="1"/>
    <col min="12821" max="12821" width="10.140625" style="173" bestFit="1" customWidth="1"/>
    <col min="12822" max="13051" width="9.140625" style="173"/>
    <col min="13052" max="13052" width="34.7109375" style="173" customWidth="1"/>
    <col min="13053" max="13076" width="12.7109375" style="173" customWidth="1"/>
    <col min="13077" max="13077" width="10.140625" style="173" bestFit="1" customWidth="1"/>
    <col min="13078" max="13307" width="9.140625" style="173"/>
    <col min="13308" max="13308" width="34.7109375" style="173" customWidth="1"/>
    <col min="13309" max="13332" width="12.7109375" style="173" customWidth="1"/>
    <col min="13333" max="13333" width="10.140625" style="173" bestFit="1" customWidth="1"/>
    <col min="13334" max="13563" width="9.140625" style="173"/>
    <col min="13564" max="13564" width="34.7109375" style="173" customWidth="1"/>
    <col min="13565" max="13588" width="12.7109375" style="173" customWidth="1"/>
    <col min="13589" max="13589" width="10.140625" style="173" bestFit="1" customWidth="1"/>
    <col min="13590" max="13819" width="9.140625" style="173"/>
    <col min="13820" max="13820" width="34.7109375" style="173" customWidth="1"/>
    <col min="13821" max="13844" width="12.7109375" style="173" customWidth="1"/>
    <col min="13845" max="13845" width="10.140625" style="173" bestFit="1" customWidth="1"/>
    <col min="13846" max="14075" width="9.140625" style="173"/>
    <col min="14076" max="14076" width="34.7109375" style="173" customWidth="1"/>
    <col min="14077" max="14100" width="12.7109375" style="173" customWidth="1"/>
    <col min="14101" max="14101" width="10.140625" style="173" bestFit="1" customWidth="1"/>
    <col min="14102" max="14331" width="9.140625" style="173"/>
    <col min="14332" max="14332" width="34.7109375" style="173" customWidth="1"/>
    <col min="14333" max="14356" width="12.7109375" style="173" customWidth="1"/>
    <col min="14357" max="14357" width="10.140625" style="173" bestFit="1" customWidth="1"/>
    <col min="14358" max="14587" width="9.140625" style="173"/>
    <col min="14588" max="14588" width="34.7109375" style="173" customWidth="1"/>
    <col min="14589" max="14612" width="12.7109375" style="173" customWidth="1"/>
    <col min="14613" max="14613" width="10.140625" style="173" bestFit="1" customWidth="1"/>
    <col min="14614" max="14843" width="9.140625" style="173"/>
    <col min="14844" max="14844" width="34.7109375" style="173" customWidth="1"/>
    <col min="14845" max="14868" width="12.7109375" style="173" customWidth="1"/>
    <col min="14869" max="14869" width="10.140625" style="173" bestFit="1" customWidth="1"/>
    <col min="14870" max="15099" width="9.140625" style="173"/>
    <col min="15100" max="15100" width="34.7109375" style="173" customWidth="1"/>
    <col min="15101" max="15124" width="12.7109375" style="173" customWidth="1"/>
    <col min="15125" max="15125" width="10.140625" style="173" bestFit="1" customWidth="1"/>
    <col min="15126" max="15355" width="9.140625" style="173"/>
    <col min="15356" max="15356" width="34.7109375" style="173" customWidth="1"/>
    <col min="15357" max="15380" width="12.7109375" style="173" customWidth="1"/>
    <col min="15381" max="15381" width="10.140625" style="173" bestFit="1" customWidth="1"/>
    <col min="15382" max="15611" width="9.140625" style="173"/>
    <col min="15612" max="15612" width="34.7109375" style="173" customWidth="1"/>
    <col min="15613" max="15636" width="12.7109375" style="173" customWidth="1"/>
    <col min="15637" max="15637" width="10.140625" style="173" bestFit="1" customWidth="1"/>
    <col min="15638" max="15867" width="9.140625" style="173"/>
    <col min="15868" max="15868" width="34.7109375" style="173" customWidth="1"/>
    <col min="15869" max="15892" width="12.7109375" style="173" customWidth="1"/>
    <col min="15893" max="15893" width="10.140625" style="173" bestFit="1" customWidth="1"/>
    <col min="15894" max="16123" width="9.140625" style="173"/>
    <col min="16124" max="16124" width="34.7109375" style="173" customWidth="1"/>
    <col min="16125" max="16148" width="12.7109375" style="173" customWidth="1"/>
    <col min="16149" max="16149" width="10.140625" style="173" bestFit="1" customWidth="1"/>
    <col min="16150" max="16384" width="9.140625" style="173"/>
  </cols>
  <sheetData>
    <row r="1" spans="1:22" s="272" customFormat="1" ht="106.15" customHeight="1" thickBot="1" x14ac:dyDescent="0.25">
      <c r="A1" s="160" t="s">
        <v>500</v>
      </c>
      <c r="B1" s="531" t="s">
        <v>0</v>
      </c>
      <c r="C1" s="994" t="s">
        <v>501</v>
      </c>
      <c r="D1" s="995"/>
      <c r="E1" s="1064" t="s">
        <v>101</v>
      </c>
      <c r="F1" s="1065"/>
      <c r="G1" s="1066"/>
      <c r="H1" s="1064" t="s">
        <v>502</v>
      </c>
      <c r="I1" s="1065"/>
      <c r="J1" s="1066"/>
      <c r="K1" s="1064" t="s">
        <v>106</v>
      </c>
      <c r="L1" s="1065"/>
      <c r="M1" s="1066"/>
      <c r="N1" s="1064" t="s">
        <v>108</v>
      </c>
      <c r="O1" s="1065"/>
      <c r="P1" s="1066"/>
      <c r="Q1" s="1067" t="s">
        <v>503</v>
      </c>
      <c r="R1" s="1068"/>
      <c r="S1" s="1069"/>
      <c r="T1" s="1025" t="s">
        <v>711</v>
      </c>
      <c r="U1" s="1026"/>
      <c r="V1" s="1063"/>
    </row>
    <row r="2" spans="1:22" s="161" customFormat="1" ht="30" customHeight="1" x14ac:dyDescent="0.2">
      <c r="A2" s="762"/>
      <c r="B2" s="761"/>
      <c r="C2" s="761"/>
      <c r="D2" s="281"/>
      <c r="E2" s="708" t="s">
        <v>1122</v>
      </c>
      <c r="F2" s="708" t="s">
        <v>929</v>
      </c>
      <c r="G2" s="708" t="s">
        <v>932</v>
      </c>
      <c r="H2" s="708" t="s">
        <v>1122</v>
      </c>
      <c r="I2" s="708" t="s">
        <v>929</v>
      </c>
      <c r="J2" s="708" t="s">
        <v>932</v>
      </c>
      <c r="K2" s="708" t="s">
        <v>1122</v>
      </c>
      <c r="L2" s="708" t="s">
        <v>929</v>
      </c>
      <c r="M2" s="708" t="s">
        <v>932</v>
      </c>
      <c r="N2" s="708" t="s">
        <v>1122</v>
      </c>
      <c r="O2" s="708" t="s">
        <v>929</v>
      </c>
      <c r="P2" s="708" t="s">
        <v>932</v>
      </c>
      <c r="Q2" s="708" t="s">
        <v>1122</v>
      </c>
      <c r="R2" s="708" t="s">
        <v>929</v>
      </c>
      <c r="S2" s="708" t="s">
        <v>932</v>
      </c>
      <c r="T2" s="708" t="s">
        <v>1122</v>
      </c>
      <c r="U2" s="708" t="s">
        <v>929</v>
      </c>
      <c r="V2" s="709" t="s">
        <v>932</v>
      </c>
    </row>
    <row r="3" spans="1:22" s="164" customFormat="1" ht="15" customHeight="1" x14ac:dyDescent="0.2">
      <c r="A3" s="13"/>
      <c r="B3" s="435">
        <v>11105</v>
      </c>
      <c r="C3" s="1059" t="s">
        <v>30</v>
      </c>
      <c r="D3" s="1060"/>
      <c r="E3" s="163"/>
      <c r="F3" s="163"/>
      <c r="G3" s="163"/>
      <c r="H3" s="163"/>
      <c r="I3" s="163"/>
      <c r="J3" s="163"/>
      <c r="K3" s="163"/>
      <c r="L3" s="163"/>
      <c r="M3" s="163"/>
      <c r="N3" s="163"/>
      <c r="O3" s="163"/>
      <c r="P3" s="163"/>
      <c r="Q3" s="664"/>
      <c r="R3" s="184"/>
      <c r="S3" s="184"/>
      <c r="T3" s="684"/>
      <c r="U3" s="684"/>
      <c r="V3" s="685"/>
    </row>
    <row r="4" spans="1:22" s="164" customFormat="1" ht="15" customHeight="1" x14ac:dyDescent="0.2">
      <c r="A4" s="529" t="s">
        <v>505</v>
      </c>
      <c r="B4" s="435"/>
      <c r="C4" s="441"/>
      <c r="D4" s="439" t="s">
        <v>846</v>
      </c>
      <c r="E4" s="163"/>
      <c r="F4" s="163"/>
      <c r="G4" s="163"/>
      <c r="H4" s="163"/>
      <c r="I4" s="163"/>
      <c r="J4" s="163"/>
      <c r="K4" s="163"/>
      <c r="L4" s="163"/>
      <c r="M4" s="163"/>
      <c r="N4" s="163"/>
      <c r="O4" s="163"/>
      <c r="P4" s="163"/>
      <c r="Q4" s="664">
        <v>32380</v>
      </c>
      <c r="R4" s="184"/>
      <c r="S4" s="184">
        <f>SUM(Q4:R4)</f>
        <v>32380</v>
      </c>
      <c r="T4" s="684">
        <f t="shared" ref="T4:T199" si="0">E4+H4+K4+N4+Q4</f>
        <v>32380</v>
      </c>
      <c r="U4" s="684">
        <f t="shared" ref="U4" si="1">F4+I4+L4+O4+R4</f>
        <v>0</v>
      </c>
      <c r="V4" s="685">
        <f t="shared" ref="V4" si="2">G4+J4+M4+P4+S4</f>
        <v>32380</v>
      </c>
    </row>
    <row r="5" spans="1:22" s="164" customFormat="1" ht="30" customHeight="1" x14ac:dyDescent="0.2">
      <c r="A5" s="768" t="s">
        <v>505</v>
      </c>
      <c r="B5" s="435"/>
      <c r="C5" s="441"/>
      <c r="D5" s="439" t="s">
        <v>940</v>
      </c>
      <c r="E5" s="163"/>
      <c r="F5" s="163"/>
      <c r="G5" s="163"/>
      <c r="H5" s="163"/>
      <c r="I5" s="163"/>
      <c r="J5" s="163"/>
      <c r="K5" s="163"/>
      <c r="L5" s="163"/>
      <c r="M5" s="163"/>
      <c r="N5" s="163"/>
      <c r="O5" s="163"/>
      <c r="P5" s="163"/>
      <c r="Q5" s="184">
        <v>1000</v>
      </c>
      <c r="R5" s="184"/>
      <c r="S5" s="184">
        <f>SUM(Q5:R5)</f>
        <v>1000</v>
      </c>
      <c r="T5" s="684">
        <f t="shared" ref="T5" si="3">E5+H5+K5+N5+Q5</f>
        <v>1000</v>
      </c>
      <c r="U5" s="684">
        <f t="shared" ref="U5" si="4">F5+I5+L5+O5+R5</f>
        <v>0</v>
      </c>
      <c r="V5" s="685">
        <f t="shared" ref="V5" si="5">G5+J5+M5+P5+S5</f>
        <v>1000</v>
      </c>
    </row>
    <row r="6" spans="1:22" s="164" customFormat="1" ht="15" customHeight="1" x14ac:dyDescent="0.2">
      <c r="A6" s="823" t="s">
        <v>505</v>
      </c>
      <c r="B6" s="435"/>
      <c r="C6" s="441"/>
      <c r="D6" s="439" t="s">
        <v>1042</v>
      </c>
      <c r="E6" s="163"/>
      <c r="F6" s="163"/>
      <c r="G6" s="163"/>
      <c r="H6" s="163"/>
      <c r="I6" s="163"/>
      <c r="J6" s="163"/>
      <c r="K6" s="163"/>
      <c r="L6" s="163"/>
      <c r="M6" s="163"/>
      <c r="N6" s="163"/>
      <c r="O6" s="163"/>
      <c r="P6" s="163"/>
      <c r="Q6" s="184">
        <v>15409</v>
      </c>
      <c r="R6" s="184"/>
      <c r="S6" s="184">
        <f>SUM(Q6:R6)</f>
        <v>15409</v>
      </c>
      <c r="T6" s="684">
        <f t="shared" ref="T6" si="6">E6+H6+K6+N6+Q6</f>
        <v>15409</v>
      </c>
      <c r="U6" s="684">
        <f t="shared" ref="U6" si="7">F6+I6+L6+O6+R6</f>
        <v>0</v>
      </c>
      <c r="V6" s="685">
        <f t="shared" ref="V6" si="8">G6+J6+M6+P6+S6</f>
        <v>15409</v>
      </c>
    </row>
    <row r="7" spans="1:22" s="164" customFormat="1" ht="15" customHeight="1" x14ac:dyDescent="0.2">
      <c r="A7" s="826" t="s">
        <v>505</v>
      </c>
      <c r="B7" s="435"/>
      <c r="C7" s="441"/>
      <c r="D7" s="499" t="s">
        <v>1063</v>
      </c>
      <c r="E7" s="163"/>
      <c r="F7" s="163"/>
      <c r="G7" s="163"/>
      <c r="H7" s="163"/>
      <c r="I7" s="163"/>
      <c r="J7" s="163"/>
      <c r="K7" s="163"/>
      <c r="L7" s="163"/>
      <c r="M7" s="163"/>
      <c r="N7" s="163"/>
      <c r="O7" s="163"/>
      <c r="P7" s="163"/>
      <c r="Q7" s="184">
        <v>6000</v>
      </c>
      <c r="R7" s="184"/>
      <c r="S7" s="184">
        <f>SUM(Q7:R7)</f>
        <v>6000</v>
      </c>
      <c r="T7" s="684">
        <f t="shared" ref="T7" si="9">E7+H7+K7+N7+Q7</f>
        <v>6000</v>
      </c>
      <c r="U7" s="684">
        <f t="shared" ref="U7" si="10">F7+I7+L7+O7+R7</f>
        <v>0</v>
      </c>
      <c r="V7" s="685">
        <f t="shared" ref="V7" si="11">G7+J7+M7+P7+S7</f>
        <v>6000</v>
      </c>
    </row>
    <row r="8" spans="1:22" s="164" customFormat="1" ht="15" customHeight="1" x14ac:dyDescent="0.2">
      <c r="A8" s="826" t="s">
        <v>505</v>
      </c>
      <c r="B8" s="435"/>
      <c r="C8" s="441"/>
      <c r="D8" s="499" t="s">
        <v>1064</v>
      </c>
      <c r="E8" s="163"/>
      <c r="F8" s="163"/>
      <c r="G8" s="163"/>
      <c r="H8" s="163"/>
      <c r="I8" s="163"/>
      <c r="J8" s="163"/>
      <c r="K8" s="163"/>
      <c r="L8" s="163"/>
      <c r="M8" s="163"/>
      <c r="N8" s="163">
        <v>1562</v>
      </c>
      <c r="O8" s="163"/>
      <c r="P8" s="184">
        <f>SUM(N8:O8)</f>
        <v>1562</v>
      </c>
      <c r="Q8" s="664"/>
      <c r="R8" s="184"/>
      <c r="S8" s="184">
        <f t="shared" ref="S8:S13" si="12">SUM(Q8:R8)</f>
        <v>0</v>
      </c>
      <c r="T8" s="684">
        <f t="shared" ref="T8" si="13">E8+H8+K8+N8+Q8</f>
        <v>1562</v>
      </c>
      <c r="U8" s="684">
        <f t="shared" ref="U8" si="14">F8+I8+L8+O8+R8</f>
        <v>0</v>
      </c>
      <c r="V8" s="685">
        <f t="shared" ref="V8" si="15">G8+J8+M8+P8+S8</f>
        <v>1562</v>
      </c>
    </row>
    <row r="9" spans="1:22" s="164" customFormat="1" ht="15" customHeight="1" x14ac:dyDescent="0.2">
      <c r="A9" s="922" t="s">
        <v>505</v>
      </c>
      <c r="B9" s="435"/>
      <c r="C9" s="441"/>
      <c r="D9" s="925" t="s">
        <v>1132</v>
      </c>
      <c r="E9" s="163"/>
      <c r="F9" s="163"/>
      <c r="G9" s="163"/>
      <c r="H9" s="163"/>
      <c r="I9" s="163"/>
      <c r="J9" s="163"/>
      <c r="K9" s="163"/>
      <c r="L9" s="163"/>
      <c r="M9" s="163"/>
      <c r="N9" s="163"/>
      <c r="O9" s="163"/>
      <c r="P9" s="184"/>
      <c r="Q9" s="664"/>
      <c r="R9" s="184">
        <v>1485</v>
      </c>
      <c r="S9" s="184">
        <f t="shared" si="12"/>
        <v>1485</v>
      </c>
      <c r="T9" s="684">
        <f t="shared" ref="T9:T11" si="16">E9+H9+K9+N9+Q9</f>
        <v>0</v>
      </c>
      <c r="U9" s="684">
        <f t="shared" ref="U9:U11" si="17">F9+I9+L9+O9+R9</f>
        <v>1485</v>
      </c>
      <c r="V9" s="685">
        <f t="shared" ref="V9:V11" si="18">G9+J9+M9+P9+S9</f>
        <v>1485</v>
      </c>
    </row>
    <row r="10" spans="1:22" s="164" customFormat="1" ht="15" customHeight="1" x14ac:dyDescent="0.2">
      <c r="A10" s="922" t="s">
        <v>505</v>
      </c>
      <c r="B10" s="435"/>
      <c r="C10" s="441"/>
      <c r="D10" s="925" t="s">
        <v>486</v>
      </c>
      <c r="E10" s="163"/>
      <c r="F10" s="163"/>
      <c r="G10" s="163"/>
      <c r="H10" s="163"/>
      <c r="I10" s="163"/>
      <c r="J10" s="163"/>
      <c r="K10" s="163"/>
      <c r="L10" s="163"/>
      <c r="M10" s="163"/>
      <c r="N10" s="163"/>
      <c r="O10" s="163"/>
      <c r="P10" s="184"/>
      <c r="Q10" s="664"/>
      <c r="R10" s="184">
        <f>1900</f>
        <v>1900</v>
      </c>
      <c r="S10" s="184">
        <f t="shared" si="12"/>
        <v>1900</v>
      </c>
      <c r="T10" s="684">
        <f t="shared" si="16"/>
        <v>0</v>
      </c>
      <c r="U10" s="684">
        <f t="shared" si="17"/>
        <v>1900</v>
      </c>
      <c r="V10" s="685">
        <f t="shared" si="18"/>
        <v>1900</v>
      </c>
    </row>
    <row r="11" spans="1:22" s="164" customFormat="1" ht="15" customHeight="1" x14ac:dyDescent="0.2">
      <c r="A11" s="922" t="s">
        <v>505</v>
      </c>
      <c r="B11" s="435"/>
      <c r="C11" s="441"/>
      <c r="D11" s="925" t="s">
        <v>489</v>
      </c>
      <c r="E11" s="163"/>
      <c r="F11" s="163"/>
      <c r="G11" s="163"/>
      <c r="H11" s="163"/>
      <c r="I11" s="163"/>
      <c r="J11" s="163"/>
      <c r="K11" s="163"/>
      <c r="L11" s="163"/>
      <c r="M11" s="163"/>
      <c r="N11" s="163"/>
      <c r="O11" s="163"/>
      <c r="P11" s="184"/>
      <c r="Q11" s="664"/>
      <c r="R11" s="184">
        <f>200-50</f>
        <v>150</v>
      </c>
      <c r="S11" s="184">
        <f t="shared" si="12"/>
        <v>150</v>
      </c>
      <c r="T11" s="684">
        <f t="shared" si="16"/>
        <v>0</v>
      </c>
      <c r="U11" s="684">
        <f t="shared" si="17"/>
        <v>150</v>
      </c>
      <c r="V11" s="685">
        <f t="shared" si="18"/>
        <v>150</v>
      </c>
    </row>
    <row r="12" spans="1:22" s="164" customFormat="1" ht="15" customHeight="1" x14ac:dyDescent="0.2">
      <c r="A12" s="922" t="s">
        <v>505</v>
      </c>
      <c r="B12" s="435"/>
      <c r="C12" s="441"/>
      <c r="D12" s="925" t="s">
        <v>1133</v>
      </c>
      <c r="E12" s="163"/>
      <c r="F12" s="163"/>
      <c r="G12" s="163"/>
      <c r="H12" s="163"/>
      <c r="I12" s="163"/>
      <c r="J12" s="163"/>
      <c r="K12" s="163"/>
      <c r="L12" s="163"/>
      <c r="M12" s="163"/>
      <c r="N12" s="163"/>
      <c r="O12" s="163"/>
      <c r="P12" s="184"/>
      <c r="Q12" s="664"/>
      <c r="R12" s="184">
        <v>638</v>
      </c>
      <c r="S12" s="184">
        <f t="shared" si="12"/>
        <v>638</v>
      </c>
      <c r="T12" s="684">
        <f t="shared" ref="T12" si="19">E12+H12+K12+N12+Q12</f>
        <v>0</v>
      </c>
      <c r="U12" s="684">
        <f t="shared" ref="U12" si="20">F12+I12+L12+O12+R12</f>
        <v>638</v>
      </c>
      <c r="V12" s="685">
        <f t="shared" ref="V12" si="21">G12+J12+M12+P12+S12</f>
        <v>638</v>
      </c>
    </row>
    <row r="13" spans="1:22" s="164" customFormat="1" ht="15" customHeight="1" x14ac:dyDescent="0.2">
      <c r="A13" s="936" t="s">
        <v>505</v>
      </c>
      <c r="B13" s="435"/>
      <c r="C13" s="441"/>
      <c r="D13" s="925" t="s">
        <v>1149</v>
      </c>
      <c r="E13" s="163"/>
      <c r="F13" s="163"/>
      <c r="G13" s="163"/>
      <c r="H13" s="163"/>
      <c r="I13" s="163"/>
      <c r="J13" s="163"/>
      <c r="K13" s="163"/>
      <c r="L13" s="163"/>
      <c r="M13" s="163"/>
      <c r="N13" s="163"/>
      <c r="O13" s="163"/>
      <c r="P13" s="184"/>
      <c r="Q13" s="664"/>
      <c r="R13" s="184">
        <v>800</v>
      </c>
      <c r="S13" s="184">
        <f t="shared" si="12"/>
        <v>800</v>
      </c>
      <c r="T13" s="684">
        <f t="shared" ref="T13" si="22">E13+H13+K13+N13+Q13</f>
        <v>0</v>
      </c>
      <c r="U13" s="684">
        <f t="shared" ref="U13" si="23">F13+I13+L13+O13+R13</f>
        <v>800</v>
      </c>
      <c r="V13" s="685">
        <f t="shared" ref="V13" si="24">G13+J13+M13+P13+S13</f>
        <v>800</v>
      </c>
    </row>
    <row r="14" spans="1:22" s="164" customFormat="1" ht="15" customHeight="1" x14ac:dyDescent="0.2">
      <c r="A14" s="529"/>
      <c r="B14" s="435">
        <v>11401</v>
      </c>
      <c r="C14" s="441" t="s">
        <v>39</v>
      </c>
      <c r="D14" s="439"/>
      <c r="E14" s="163"/>
      <c r="F14" s="163"/>
      <c r="G14" s="163"/>
      <c r="H14" s="163"/>
      <c r="I14" s="163"/>
      <c r="J14" s="163"/>
      <c r="K14" s="163"/>
      <c r="L14" s="163"/>
      <c r="M14" s="163"/>
      <c r="N14" s="163"/>
      <c r="O14" s="163"/>
      <c r="P14" s="163"/>
      <c r="Q14" s="664"/>
      <c r="R14" s="184"/>
      <c r="S14" s="184"/>
      <c r="T14" s="684"/>
      <c r="U14" s="684"/>
      <c r="V14" s="685"/>
    </row>
    <row r="15" spans="1:22" s="164" customFormat="1" ht="15" customHeight="1" x14ac:dyDescent="0.2">
      <c r="A15" s="529" t="s">
        <v>504</v>
      </c>
      <c r="B15" s="435"/>
      <c r="C15" s="441"/>
      <c r="D15" s="439" t="s">
        <v>901</v>
      </c>
      <c r="E15" s="163">
        <v>15240</v>
      </c>
      <c r="F15" s="163"/>
      <c r="G15" s="163">
        <f>SUM(E15:F15)</f>
        <v>15240</v>
      </c>
      <c r="H15" s="163"/>
      <c r="I15" s="163"/>
      <c r="J15" s="163"/>
      <c r="K15" s="163"/>
      <c r="L15" s="163"/>
      <c r="M15" s="163"/>
      <c r="N15" s="163"/>
      <c r="O15" s="163"/>
      <c r="P15" s="163"/>
      <c r="Q15" s="664"/>
      <c r="R15" s="184"/>
      <c r="S15" s="184"/>
      <c r="T15" s="684">
        <f t="shared" si="0"/>
        <v>15240</v>
      </c>
      <c r="U15" s="684">
        <f t="shared" ref="U15" si="25">F15+I15+L15+O15+R15</f>
        <v>0</v>
      </c>
      <c r="V15" s="685">
        <f t="shared" ref="V15" si="26">G15+J15+M15+P15+S15</f>
        <v>15240</v>
      </c>
    </row>
    <row r="16" spans="1:22" s="164" customFormat="1" ht="15" customHeight="1" x14ac:dyDescent="0.2">
      <c r="A16" s="795" t="s">
        <v>504</v>
      </c>
      <c r="B16" s="435"/>
      <c r="C16" s="441"/>
      <c r="D16" s="439" t="s">
        <v>1031</v>
      </c>
      <c r="E16" s="163">
        <v>5842</v>
      </c>
      <c r="F16" s="163"/>
      <c r="G16" s="163">
        <f t="shared" ref="G16:G18" si="27">SUM(E16:F16)</f>
        <v>5842</v>
      </c>
      <c r="H16" s="163"/>
      <c r="I16" s="163"/>
      <c r="J16" s="163"/>
      <c r="K16" s="163"/>
      <c r="L16" s="163"/>
      <c r="M16" s="163"/>
      <c r="N16" s="163"/>
      <c r="O16" s="163"/>
      <c r="P16" s="163"/>
      <c r="Q16" s="664"/>
      <c r="R16" s="184"/>
      <c r="S16" s="184"/>
      <c r="T16" s="684">
        <f t="shared" ref="T16:T17" si="28">E16+H16+K16+N16+Q16</f>
        <v>5842</v>
      </c>
      <c r="U16" s="684">
        <f t="shared" ref="U16:U17" si="29">F16+I16+L16+O16+R16</f>
        <v>0</v>
      </c>
      <c r="V16" s="685">
        <f t="shared" ref="V16:V17" si="30">G16+J16+M16+P16+S16</f>
        <v>5842</v>
      </c>
    </row>
    <row r="17" spans="1:22" s="164" customFormat="1" ht="15" customHeight="1" x14ac:dyDescent="0.2">
      <c r="A17" s="795"/>
      <c r="B17" s="435"/>
      <c r="C17" s="441"/>
      <c r="D17" s="439" t="s">
        <v>1032</v>
      </c>
      <c r="E17" s="163">
        <v>651</v>
      </c>
      <c r="F17" s="163"/>
      <c r="G17" s="163">
        <f t="shared" si="27"/>
        <v>651</v>
      </c>
      <c r="H17" s="163"/>
      <c r="I17" s="163"/>
      <c r="J17" s="163"/>
      <c r="K17" s="163"/>
      <c r="L17" s="163"/>
      <c r="M17" s="163"/>
      <c r="N17" s="163"/>
      <c r="O17" s="163"/>
      <c r="P17" s="163"/>
      <c r="Q17" s="664"/>
      <c r="R17" s="184"/>
      <c r="S17" s="184"/>
      <c r="T17" s="684">
        <f t="shared" si="28"/>
        <v>651</v>
      </c>
      <c r="U17" s="684">
        <f t="shared" si="29"/>
        <v>0</v>
      </c>
      <c r="V17" s="685">
        <f t="shared" si="30"/>
        <v>651</v>
      </c>
    </row>
    <row r="18" spans="1:22" s="164" customFormat="1" ht="15" customHeight="1" x14ac:dyDescent="0.2">
      <c r="A18" s="826" t="s">
        <v>505</v>
      </c>
      <c r="B18" s="435"/>
      <c r="C18" s="441"/>
      <c r="D18" s="831" t="s">
        <v>1065</v>
      </c>
      <c r="E18" s="163">
        <v>8000</v>
      </c>
      <c r="F18" s="163"/>
      <c r="G18" s="163">
        <f t="shared" si="27"/>
        <v>8000</v>
      </c>
      <c r="H18" s="163"/>
      <c r="I18" s="163"/>
      <c r="J18" s="163"/>
      <c r="K18" s="163"/>
      <c r="L18" s="163"/>
      <c r="M18" s="163"/>
      <c r="N18" s="163"/>
      <c r="O18" s="163"/>
      <c r="P18" s="163"/>
      <c r="Q18" s="664"/>
      <c r="R18" s="184"/>
      <c r="S18" s="184"/>
      <c r="T18" s="684">
        <f t="shared" ref="T18" si="31">E18+H18+K18+N18+Q18</f>
        <v>8000</v>
      </c>
      <c r="U18" s="684">
        <f t="shared" ref="U18" si="32">F18+I18+L18+O18+R18</f>
        <v>0</v>
      </c>
      <c r="V18" s="685">
        <f t="shared" ref="V18" si="33">G18+J18+M18+P18+S18</f>
        <v>8000</v>
      </c>
    </row>
    <row r="19" spans="1:22" s="164" customFormat="1" ht="15" customHeight="1" x14ac:dyDescent="0.2">
      <c r="A19" s="13"/>
      <c r="B19" s="435" t="s">
        <v>6</v>
      </c>
      <c r="C19" s="1059" t="s">
        <v>296</v>
      </c>
      <c r="D19" s="1060"/>
      <c r="E19" s="163"/>
      <c r="F19" s="163"/>
      <c r="G19" s="163"/>
      <c r="H19" s="163"/>
      <c r="I19" s="163"/>
      <c r="J19" s="163"/>
      <c r="K19" s="163"/>
      <c r="L19" s="163"/>
      <c r="M19" s="163"/>
      <c r="N19" s="163"/>
      <c r="O19" s="163"/>
      <c r="P19" s="163"/>
      <c r="Q19" s="664"/>
      <c r="R19" s="184"/>
      <c r="S19" s="184"/>
      <c r="T19" s="684"/>
      <c r="U19" s="684"/>
      <c r="V19" s="685"/>
    </row>
    <row r="20" spans="1:22" s="164" customFormat="1" ht="15" customHeight="1" x14ac:dyDescent="0.2">
      <c r="A20" s="529" t="s">
        <v>505</v>
      </c>
      <c r="B20" s="435"/>
      <c r="C20" s="441"/>
      <c r="D20" s="439" t="s">
        <v>697</v>
      </c>
      <c r="E20" s="163"/>
      <c r="F20" s="163"/>
      <c r="G20" s="163"/>
      <c r="H20" s="163">
        <v>10000</v>
      </c>
      <c r="I20" s="163"/>
      <c r="J20" s="163">
        <f>SUM(H20:I20)</f>
        <v>10000</v>
      </c>
      <c r="K20" s="163"/>
      <c r="L20" s="163"/>
      <c r="M20" s="163"/>
      <c r="N20" s="163"/>
      <c r="O20" s="163"/>
      <c r="P20" s="163"/>
      <c r="Q20" s="664"/>
      <c r="R20" s="184"/>
      <c r="S20" s="184"/>
      <c r="T20" s="684">
        <f t="shared" si="0"/>
        <v>10000</v>
      </c>
      <c r="U20" s="684">
        <f t="shared" ref="U20:U23" si="34">F20+I20+L20+O20+R20</f>
        <v>0</v>
      </c>
      <c r="V20" s="685">
        <f t="shared" ref="V20:V23" si="35">G20+J20+M20+P20+S20</f>
        <v>10000</v>
      </c>
    </row>
    <row r="21" spans="1:22" s="164" customFormat="1" ht="15" customHeight="1" x14ac:dyDescent="0.2">
      <c r="A21" s="529" t="s">
        <v>505</v>
      </c>
      <c r="B21" s="435"/>
      <c r="C21" s="441"/>
      <c r="D21" s="439" t="s">
        <v>698</v>
      </c>
      <c r="E21" s="163"/>
      <c r="F21" s="163"/>
      <c r="G21" s="163"/>
      <c r="H21" s="163">
        <v>8500</v>
      </c>
      <c r="I21" s="163"/>
      <c r="J21" s="163">
        <f>SUM(H21:I21)</f>
        <v>8500</v>
      </c>
      <c r="K21" s="163"/>
      <c r="L21" s="163"/>
      <c r="M21" s="163"/>
      <c r="N21" s="163"/>
      <c r="O21" s="163"/>
      <c r="P21" s="163"/>
      <c r="Q21" s="664"/>
      <c r="R21" s="184"/>
      <c r="S21" s="184"/>
      <c r="T21" s="684">
        <f t="shared" si="0"/>
        <v>8500</v>
      </c>
      <c r="U21" s="684">
        <f t="shared" si="34"/>
        <v>0</v>
      </c>
      <c r="V21" s="685">
        <f t="shared" si="35"/>
        <v>8500</v>
      </c>
    </row>
    <row r="22" spans="1:22" s="164" customFormat="1" ht="15" customHeight="1" x14ac:dyDescent="0.2">
      <c r="A22" s="529"/>
      <c r="B22" s="435"/>
      <c r="C22" s="441"/>
      <c r="D22" s="439" t="s">
        <v>824</v>
      </c>
      <c r="E22" s="163">
        <v>15000</v>
      </c>
      <c r="F22" s="163"/>
      <c r="G22" s="163">
        <f t="shared" ref="G22:G24" si="36">SUM(E22:F22)</f>
        <v>15000</v>
      </c>
      <c r="H22" s="163"/>
      <c r="I22" s="163"/>
      <c r="J22" s="163"/>
      <c r="K22" s="163"/>
      <c r="L22" s="163"/>
      <c r="M22" s="163"/>
      <c r="N22" s="163"/>
      <c r="O22" s="163"/>
      <c r="P22" s="163"/>
      <c r="Q22" s="664"/>
      <c r="R22" s="184"/>
      <c r="S22" s="184"/>
      <c r="T22" s="684">
        <f t="shared" si="0"/>
        <v>15000</v>
      </c>
      <c r="U22" s="684">
        <f t="shared" si="34"/>
        <v>0</v>
      </c>
      <c r="V22" s="685">
        <f t="shared" si="35"/>
        <v>15000</v>
      </c>
    </row>
    <row r="23" spans="1:22" s="164" customFormat="1" ht="15" customHeight="1" x14ac:dyDescent="0.2">
      <c r="A23" s="529" t="s">
        <v>505</v>
      </c>
      <c r="B23" s="435"/>
      <c r="C23" s="441"/>
      <c r="D23" s="439" t="s">
        <v>699</v>
      </c>
      <c r="E23" s="163">
        <v>1500</v>
      </c>
      <c r="F23" s="163"/>
      <c r="G23" s="163">
        <f t="shared" si="36"/>
        <v>1500</v>
      </c>
      <c r="H23" s="163"/>
      <c r="I23" s="163"/>
      <c r="J23" s="163"/>
      <c r="K23" s="163"/>
      <c r="L23" s="163"/>
      <c r="M23" s="163"/>
      <c r="N23" s="163"/>
      <c r="O23" s="163"/>
      <c r="P23" s="163"/>
      <c r="Q23" s="664"/>
      <c r="R23" s="184"/>
      <c r="S23" s="184"/>
      <c r="T23" s="684">
        <f t="shared" si="0"/>
        <v>1500</v>
      </c>
      <c r="U23" s="684">
        <f t="shared" si="34"/>
        <v>0</v>
      </c>
      <c r="V23" s="685">
        <f t="shared" si="35"/>
        <v>1500</v>
      </c>
    </row>
    <row r="24" spans="1:22" s="164" customFormat="1" ht="15" customHeight="1" x14ac:dyDescent="0.2">
      <c r="A24" s="826" t="s">
        <v>505</v>
      </c>
      <c r="B24" s="435"/>
      <c r="C24" s="441"/>
      <c r="D24" s="499" t="s">
        <v>1066</v>
      </c>
      <c r="E24" s="163">
        <v>31750</v>
      </c>
      <c r="F24" s="163"/>
      <c r="G24" s="163">
        <f t="shared" si="36"/>
        <v>31750</v>
      </c>
      <c r="H24" s="163"/>
      <c r="I24" s="163"/>
      <c r="J24" s="163"/>
      <c r="K24" s="163"/>
      <c r="L24" s="163"/>
      <c r="M24" s="163"/>
      <c r="N24" s="163"/>
      <c r="O24" s="163"/>
      <c r="P24" s="163"/>
      <c r="Q24" s="664"/>
      <c r="R24" s="184"/>
      <c r="S24" s="184"/>
      <c r="T24" s="684">
        <f t="shared" ref="T24" si="37">E24+H24+K24+N24+Q24</f>
        <v>31750</v>
      </c>
      <c r="U24" s="684">
        <f t="shared" ref="U24" si="38">F24+I24+L24+O24+R24</f>
        <v>0</v>
      </c>
      <c r="V24" s="685">
        <f t="shared" ref="V24" si="39">G24+J24+M24+P24+S24</f>
        <v>31750</v>
      </c>
    </row>
    <row r="25" spans="1:22" s="164" customFormat="1" ht="15" customHeight="1" x14ac:dyDescent="0.2">
      <c r="A25" s="529"/>
      <c r="B25" s="435" t="s">
        <v>7</v>
      </c>
      <c r="C25" s="1059" t="s">
        <v>40</v>
      </c>
      <c r="D25" s="1060"/>
      <c r="E25" s="163"/>
      <c r="F25" s="163"/>
      <c r="G25" s="163"/>
      <c r="H25" s="163"/>
      <c r="I25" s="163"/>
      <c r="J25" s="163"/>
      <c r="K25" s="163"/>
      <c r="L25" s="163"/>
      <c r="M25" s="163"/>
      <c r="N25" s="163"/>
      <c r="O25" s="163"/>
      <c r="P25" s="163"/>
      <c r="Q25" s="664"/>
      <c r="R25" s="184"/>
      <c r="S25" s="184"/>
      <c r="T25" s="684"/>
      <c r="U25" s="684"/>
      <c r="V25" s="685"/>
    </row>
    <row r="26" spans="1:22" s="164" customFormat="1" ht="30" customHeight="1" x14ac:dyDescent="0.2">
      <c r="A26" s="529" t="s">
        <v>505</v>
      </c>
      <c r="B26" s="435"/>
      <c r="C26" s="441"/>
      <c r="D26" s="439" t="s">
        <v>700</v>
      </c>
      <c r="E26" s="163"/>
      <c r="F26" s="163"/>
      <c r="G26" s="163"/>
      <c r="H26" s="163"/>
      <c r="I26" s="163"/>
      <c r="J26" s="163"/>
      <c r="K26" s="163"/>
      <c r="L26" s="163"/>
      <c r="M26" s="163"/>
      <c r="N26" s="163"/>
      <c r="O26" s="163"/>
      <c r="P26" s="163"/>
      <c r="Q26" s="664">
        <v>2520</v>
      </c>
      <c r="R26" s="184"/>
      <c r="S26" s="184">
        <f>SUM(Q26:R26)</f>
        <v>2520</v>
      </c>
      <c r="T26" s="684">
        <f t="shared" si="0"/>
        <v>2520</v>
      </c>
      <c r="U26" s="684">
        <f t="shared" ref="U26" si="40">F26+I26+L26+O26+R26</f>
        <v>0</v>
      </c>
      <c r="V26" s="685">
        <f t="shared" ref="V26" si="41">G26+J26+M26+P26+S26</f>
        <v>2520</v>
      </c>
    </row>
    <row r="27" spans="1:22" s="164" customFormat="1" ht="15" customHeight="1" x14ac:dyDescent="0.2">
      <c r="A27" s="826"/>
      <c r="B27" s="435">
        <v>11407</v>
      </c>
      <c r="C27" s="441"/>
      <c r="D27" s="833" t="s">
        <v>43</v>
      </c>
      <c r="E27" s="163"/>
      <c r="F27" s="163"/>
      <c r="G27" s="163"/>
      <c r="H27" s="163"/>
      <c r="I27" s="163"/>
      <c r="J27" s="163"/>
      <c r="K27" s="163"/>
      <c r="L27" s="163"/>
      <c r="M27" s="163"/>
      <c r="N27" s="163"/>
      <c r="O27" s="163"/>
      <c r="P27" s="163"/>
      <c r="Q27" s="664"/>
      <c r="R27" s="184"/>
      <c r="S27" s="184"/>
      <c r="T27" s="684"/>
      <c r="U27" s="684"/>
      <c r="V27" s="685"/>
    </row>
    <row r="28" spans="1:22" s="164" customFormat="1" ht="30" customHeight="1" x14ac:dyDescent="0.2">
      <c r="A28" s="826" t="s">
        <v>505</v>
      </c>
      <c r="B28" s="435"/>
      <c r="C28" s="441"/>
      <c r="D28" s="502" t="s">
        <v>1067</v>
      </c>
      <c r="E28" s="163"/>
      <c r="F28" s="163"/>
      <c r="G28" s="163"/>
      <c r="H28" s="163">
        <v>3000</v>
      </c>
      <c r="I28" s="163"/>
      <c r="J28" s="163">
        <f>SUM(H28:I28)</f>
        <v>3000</v>
      </c>
      <c r="K28" s="163"/>
      <c r="L28" s="163"/>
      <c r="M28" s="163"/>
      <c r="N28" s="163"/>
      <c r="O28" s="163"/>
      <c r="P28" s="163"/>
      <c r="Q28" s="664"/>
      <c r="R28" s="184"/>
      <c r="S28" s="184"/>
      <c r="T28" s="684">
        <f t="shared" ref="T28" si="42">E28+H28+K28+N28+Q28</f>
        <v>3000</v>
      </c>
      <c r="U28" s="684">
        <f t="shared" ref="U28" si="43">F28+I28+L28+O28+R28</f>
        <v>0</v>
      </c>
      <c r="V28" s="685">
        <f t="shared" ref="V28" si="44">G28+J28+M28+P28+S28</f>
        <v>3000</v>
      </c>
    </row>
    <row r="29" spans="1:22" s="164" customFormat="1" ht="45" customHeight="1" x14ac:dyDescent="0.2">
      <c r="A29" s="826" t="s">
        <v>505</v>
      </c>
      <c r="B29" s="435"/>
      <c r="C29" s="441"/>
      <c r="D29" s="502" t="s">
        <v>1068</v>
      </c>
      <c r="E29" s="163"/>
      <c r="F29" s="163"/>
      <c r="G29" s="163"/>
      <c r="H29" s="163">
        <v>1200</v>
      </c>
      <c r="I29" s="163"/>
      <c r="J29" s="163">
        <f>SUM(H29:I29)</f>
        <v>1200</v>
      </c>
      <c r="K29" s="163"/>
      <c r="L29" s="163"/>
      <c r="M29" s="163"/>
      <c r="N29" s="163"/>
      <c r="O29" s="163"/>
      <c r="P29" s="163"/>
      <c r="Q29" s="664"/>
      <c r="R29" s="184"/>
      <c r="S29" s="184"/>
      <c r="T29" s="684">
        <f t="shared" ref="T29" si="45">E29+H29+K29+N29+Q29</f>
        <v>1200</v>
      </c>
      <c r="U29" s="684">
        <f t="shared" ref="U29" si="46">F29+I29+L29+O29+R29</f>
        <v>0</v>
      </c>
      <c r="V29" s="685">
        <f t="shared" ref="V29" si="47">G29+J29+M29+P29+S29</f>
        <v>1200</v>
      </c>
    </row>
    <row r="30" spans="1:22" s="164" customFormat="1" ht="30" customHeight="1" x14ac:dyDescent="0.2">
      <c r="A30" s="826" t="s">
        <v>505</v>
      </c>
      <c r="B30" s="435"/>
      <c r="C30" s="441"/>
      <c r="D30" s="502" t="s">
        <v>1069</v>
      </c>
      <c r="E30" s="163">
        <v>2500</v>
      </c>
      <c r="F30" s="163"/>
      <c r="G30" s="163">
        <f t="shared" ref="G30" si="48">SUM(E30:F30)</f>
        <v>2500</v>
      </c>
      <c r="H30" s="163"/>
      <c r="I30" s="163"/>
      <c r="J30" s="163"/>
      <c r="K30" s="163"/>
      <c r="L30" s="163"/>
      <c r="M30" s="163"/>
      <c r="N30" s="163"/>
      <c r="O30" s="163"/>
      <c r="P30" s="163"/>
      <c r="Q30" s="664"/>
      <c r="R30" s="184"/>
      <c r="S30" s="184"/>
      <c r="T30" s="684">
        <f t="shared" ref="T30:T31" si="49">E30+H30+K30+N30+Q30</f>
        <v>2500</v>
      </c>
      <c r="U30" s="684">
        <f t="shared" ref="U30:U31" si="50">F30+I30+L30+O30+R30</f>
        <v>0</v>
      </c>
      <c r="V30" s="685">
        <f t="shared" ref="V30:V31" si="51">G30+J30+M30+P30+S30</f>
        <v>2500</v>
      </c>
    </row>
    <row r="31" spans="1:22" s="164" customFormat="1" ht="15" customHeight="1" x14ac:dyDescent="0.2">
      <c r="A31" s="826" t="s">
        <v>505</v>
      </c>
      <c r="B31" s="435"/>
      <c r="C31" s="441"/>
      <c r="D31" s="502" t="s">
        <v>1070</v>
      </c>
      <c r="E31" s="163"/>
      <c r="F31" s="163"/>
      <c r="G31" s="163"/>
      <c r="H31" s="163">
        <v>1500</v>
      </c>
      <c r="I31" s="163"/>
      <c r="J31" s="163">
        <f>SUM(H31:I31)</f>
        <v>1500</v>
      </c>
      <c r="K31" s="163"/>
      <c r="L31" s="163"/>
      <c r="M31" s="163"/>
      <c r="N31" s="163"/>
      <c r="O31" s="163"/>
      <c r="P31" s="163"/>
      <c r="Q31" s="664"/>
      <c r="R31" s="184"/>
      <c r="S31" s="184"/>
      <c r="T31" s="684">
        <f t="shared" si="49"/>
        <v>1500</v>
      </c>
      <c r="U31" s="684">
        <f t="shared" si="50"/>
        <v>0</v>
      </c>
      <c r="V31" s="685">
        <f t="shared" si="51"/>
        <v>1500</v>
      </c>
    </row>
    <row r="32" spans="1:22" s="164" customFormat="1" ht="15" customHeight="1" x14ac:dyDescent="0.2">
      <c r="A32" s="529"/>
      <c r="B32" s="435">
        <v>11502</v>
      </c>
      <c r="C32" s="1059" t="s">
        <v>282</v>
      </c>
      <c r="D32" s="1060"/>
      <c r="E32" s="163"/>
      <c r="F32" s="163"/>
      <c r="G32" s="163"/>
      <c r="H32" s="163"/>
      <c r="I32" s="163"/>
      <c r="J32" s="163"/>
      <c r="K32" s="163"/>
      <c r="L32" s="163"/>
      <c r="M32" s="163"/>
      <c r="N32" s="163"/>
      <c r="O32" s="163"/>
      <c r="P32" s="163"/>
      <c r="Q32" s="664"/>
      <c r="R32" s="184"/>
      <c r="S32" s="184"/>
      <c r="T32" s="684"/>
      <c r="U32" s="684"/>
      <c r="V32" s="685"/>
    </row>
    <row r="33" spans="1:22" s="164" customFormat="1" ht="30" customHeight="1" x14ac:dyDescent="0.2">
      <c r="A33" s="529" t="s">
        <v>505</v>
      </c>
      <c r="B33" s="435"/>
      <c r="C33" s="441"/>
      <c r="D33" s="439" t="s">
        <v>600</v>
      </c>
      <c r="E33" s="163">
        <v>16000</v>
      </c>
      <c r="F33" s="163"/>
      <c r="G33" s="163">
        <f>SUM(E33:F33)</f>
        <v>16000</v>
      </c>
      <c r="H33" s="163"/>
      <c r="I33" s="163"/>
      <c r="J33" s="163">
        <f>SUM(H33:I33)</f>
        <v>0</v>
      </c>
      <c r="K33" s="163"/>
      <c r="L33" s="163"/>
      <c r="M33" s="163"/>
      <c r="N33" s="163"/>
      <c r="O33" s="163"/>
      <c r="P33" s="163"/>
      <c r="Q33" s="664"/>
      <c r="R33" s="184"/>
      <c r="S33" s="184"/>
      <c r="T33" s="684">
        <f t="shared" si="0"/>
        <v>16000</v>
      </c>
      <c r="U33" s="684">
        <f t="shared" ref="U33" si="52">F33+I33+L33+O33+R33</f>
        <v>0</v>
      </c>
      <c r="V33" s="685">
        <f t="shared" ref="V33" si="53">G33+J33+M33+P33+S33</f>
        <v>16000</v>
      </c>
    </row>
    <row r="34" spans="1:22" s="164" customFormat="1" ht="15" customHeight="1" x14ac:dyDescent="0.2">
      <c r="A34" s="529"/>
      <c r="B34" s="435">
        <v>11601</v>
      </c>
      <c r="C34" s="1059" t="s">
        <v>45</v>
      </c>
      <c r="D34" s="1060"/>
      <c r="E34" s="163"/>
      <c r="F34" s="163"/>
      <c r="G34" s="163"/>
      <c r="H34" s="163"/>
      <c r="I34" s="163"/>
      <c r="J34" s="163"/>
      <c r="K34" s="163"/>
      <c r="L34" s="163"/>
      <c r="M34" s="163"/>
      <c r="N34" s="163"/>
      <c r="O34" s="163"/>
      <c r="P34" s="163"/>
      <c r="Q34" s="664"/>
      <c r="R34" s="184"/>
      <c r="S34" s="184"/>
      <c r="T34" s="684"/>
      <c r="U34" s="684"/>
      <c r="V34" s="685"/>
    </row>
    <row r="35" spans="1:22" s="164" customFormat="1" ht="15" customHeight="1" x14ac:dyDescent="0.2">
      <c r="A35" s="529" t="s">
        <v>504</v>
      </c>
      <c r="B35" s="435"/>
      <c r="C35" s="441"/>
      <c r="D35" s="439" t="s">
        <v>701</v>
      </c>
      <c r="E35" s="163">
        <f>'kiadás 11601'!N9</f>
        <v>412</v>
      </c>
      <c r="F35" s="163">
        <f>'kiadás 11601'!O9</f>
        <v>0</v>
      </c>
      <c r="G35" s="163">
        <f>'kiadás 11601'!P9</f>
        <v>412</v>
      </c>
      <c r="H35" s="163">
        <f>'kiadás 11601'!Q9</f>
        <v>0</v>
      </c>
      <c r="I35" s="163">
        <f>'kiadás 11601'!R9</f>
        <v>0</v>
      </c>
      <c r="J35" s="163">
        <f>'kiadás 11601'!S9</f>
        <v>0</v>
      </c>
      <c r="K35" s="163">
        <v>0</v>
      </c>
      <c r="L35" s="163"/>
      <c r="M35" s="163"/>
      <c r="N35" s="163">
        <f>'kiadás 11601'!T9</f>
        <v>0</v>
      </c>
      <c r="O35" s="163">
        <f>'kiadás 11601'!U9</f>
        <v>0</v>
      </c>
      <c r="P35" s="163">
        <f>'kiadás 11601'!V9</f>
        <v>0</v>
      </c>
      <c r="Q35" s="752">
        <f>'kiadás 11601'!W9</f>
        <v>0</v>
      </c>
      <c r="R35" s="752">
        <f>'kiadás 11601'!X9</f>
        <v>0</v>
      </c>
      <c r="S35" s="752">
        <f>'kiadás 11601'!Y9</f>
        <v>0</v>
      </c>
      <c r="T35" s="684">
        <f t="shared" si="0"/>
        <v>412</v>
      </c>
      <c r="U35" s="684">
        <f t="shared" ref="U35:U36" si="54">F35+I35+L35+O35+R35</f>
        <v>0</v>
      </c>
      <c r="V35" s="685">
        <f t="shared" ref="V35:V36" si="55">G35+J35+M35+P35+S35</f>
        <v>412</v>
      </c>
    </row>
    <row r="36" spans="1:22" s="164" customFormat="1" ht="15" customHeight="1" x14ac:dyDescent="0.2">
      <c r="A36" s="529" t="s">
        <v>505</v>
      </c>
      <c r="B36" s="435"/>
      <c r="C36" s="441"/>
      <c r="D36" s="439" t="s">
        <v>701</v>
      </c>
      <c r="E36" s="163">
        <f>'kiadás 11601'!N101</f>
        <v>2377789</v>
      </c>
      <c r="F36" s="163">
        <f>'kiadás 11601'!O101</f>
        <v>362016</v>
      </c>
      <c r="G36" s="163">
        <f>'kiadás 11601'!P101</f>
        <v>2739805</v>
      </c>
      <c r="H36" s="162">
        <f>'kiadás 11601'!Q101</f>
        <v>1150761</v>
      </c>
      <c r="I36" s="162">
        <f>'kiadás 11601'!R101</f>
        <v>-26117</v>
      </c>
      <c r="J36" s="162">
        <f>'kiadás 11601'!S101</f>
        <v>1124644</v>
      </c>
      <c r="K36" s="162">
        <v>0</v>
      </c>
      <c r="L36" s="162"/>
      <c r="M36" s="162"/>
      <c r="N36" s="162">
        <f>'kiadás 11601'!T101</f>
        <v>0</v>
      </c>
      <c r="O36" s="162">
        <f>'kiadás 11601'!U101</f>
        <v>0</v>
      </c>
      <c r="P36" s="162">
        <f>'kiadás 11601'!V101</f>
        <v>0</v>
      </c>
      <c r="Q36" s="751">
        <f>'kiadás 11601'!W101</f>
        <v>417131</v>
      </c>
      <c r="R36" s="163">
        <f>'kiadás 11601'!X101</f>
        <v>0</v>
      </c>
      <c r="S36" s="751">
        <f>'kiadás 11601'!Y101</f>
        <v>417131</v>
      </c>
      <c r="T36" s="684">
        <f t="shared" si="0"/>
        <v>3945681</v>
      </c>
      <c r="U36" s="684">
        <f t="shared" si="54"/>
        <v>335899</v>
      </c>
      <c r="V36" s="685">
        <f t="shared" si="55"/>
        <v>4281580</v>
      </c>
    </row>
    <row r="37" spans="1:22" s="164" customFormat="1" ht="30" customHeight="1" x14ac:dyDescent="0.2">
      <c r="A37" s="826"/>
      <c r="B37" s="435" t="s">
        <v>10</v>
      </c>
      <c r="C37" s="441"/>
      <c r="D37" s="832" t="s">
        <v>274</v>
      </c>
      <c r="E37" s="163"/>
      <c r="F37" s="163"/>
      <c r="G37" s="163"/>
      <c r="H37" s="162"/>
      <c r="I37" s="162"/>
      <c r="J37" s="162"/>
      <c r="K37" s="162"/>
      <c r="L37" s="162"/>
      <c r="M37" s="162"/>
      <c r="N37" s="162"/>
      <c r="O37" s="162"/>
      <c r="P37" s="162"/>
      <c r="Q37" s="751"/>
      <c r="R37" s="163"/>
      <c r="S37" s="751"/>
      <c r="T37" s="684"/>
      <c r="U37" s="684"/>
      <c r="V37" s="685"/>
    </row>
    <row r="38" spans="1:22" s="164" customFormat="1" ht="30" customHeight="1" x14ac:dyDescent="0.2">
      <c r="A38" s="826" t="s">
        <v>505</v>
      </c>
      <c r="B38" s="435"/>
      <c r="C38" s="441"/>
      <c r="D38" s="499" t="s">
        <v>1071</v>
      </c>
      <c r="E38" s="163"/>
      <c r="F38" s="163"/>
      <c r="G38" s="163"/>
      <c r="H38" s="162"/>
      <c r="I38" s="162"/>
      <c r="J38" s="162"/>
      <c r="K38" s="162"/>
      <c r="L38" s="162"/>
      <c r="M38" s="162"/>
      <c r="N38" s="162"/>
      <c r="O38" s="162"/>
      <c r="P38" s="162"/>
      <c r="Q38" s="163">
        <v>6731</v>
      </c>
      <c r="R38" s="163"/>
      <c r="S38" s="184">
        <f t="shared" ref="S38:S39" si="56">SUM(Q38:R38)</f>
        <v>6731</v>
      </c>
      <c r="T38" s="684">
        <f t="shared" ref="T38:T39" si="57">E38+H38+K38+N38+Q38</f>
        <v>6731</v>
      </c>
      <c r="U38" s="684">
        <f t="shared" ref="U38:U39" si="58">F38+I38+L38+O38+R38</f>
        <v>0</v>
      </c>
      <c r="V38" s="685">
        <f t="shared" ref="V38:V39" si="59">G38+J38+M38+P38+S38</f>
        <v>6731</v>
      </c>
    </row>
    <row r="39" spans="1:22" s="164" customFormat="1" ht="15" customHeight="1" x14ac:dyDescent="0.2">
      <c r="A39" s="938" t="s">
        <v>505</v>
      </c>
      <c r="B39" s="435"/>
      <c r="C39" s="441"/>
      <c r="D39" s="499" t="s">
        <v>1072</v>
      </c>
      <c r="E39" s="163"/>
      <c r="F39" s="163"/>
      <c r="G39" s="163"/>
      <c r="H39" s="162"/>
      <c r="I39" s="162"/>
      <c r="J39" s="162"/>
      <c r="K39" s="162"/>
      <c r="L39" s="162"/>
      <c r="M39" s="162"/>
      <c r="N39" s="162"/>
      <c r="O39" s="162"/>
      <c r="P39" s="162"/>
      <c r="Q39" s="163">
        <v>2500</v>
      </c>
      <c r="R39" s="163"/>
      <c r="S39" s="184">
        <f t="shared" si="56"/>
        <v>2500</v>
      </c>
      <c r="T39" s="684">
        <f t="shared" si="57"/>
        <v>2500</v>
      </c>
      <c r="U39" s="684">
        <f t="shared" si="58"/>
        <v>0</v>
      </c>
      <c r="V39" s="685">
        <f t="shared" si="59"/>
        <v>2500</v>
      </c>
    </row>
    <row r="40" spans="1:22" s="164" customFormat="1" ht="30" customHeight="1" x14ac:dyDescent="0.2">
      <c r="A40" s="938"/>
      <c r="B40" s="435">
        <v>11602</v>
      </c>
      <c r="C40" s="1059" t="s">
        <v>344</v>
      </c>
      <c r="D40" s="1060"/>
      <c r="E40" s="163"/>
      <c r="F40" s="163"/>
      <c r="G40" s="163"/>
      <c r="H40" s="163"/>
      <c r="I40" s="163"/>
      <c r="J40" s="163"/>
      <c r="K40" s="163"/>
      <c r="L40" s="163"/>
      <c r="M40" s="163"/>
      <c r="N40" s="163"/>
      <c r="O40" s="163"/>
      <c r="P40" s="163"/>
      <c r="Q40" s="664"/>
      <c r="R40" s="184"/>
      <c r="S40" s="184"/>
      <c r="T40" s="684"/>
      <c r="U40" s="684"/>
      <c r="V40" s="685"/>
    </row>
    <row r="41" spans="1:22" s="164" customFormat="1" ht="15" customHeight="1" x14ac:dyDescent="0.2">
      <c r="A41" s="529" t="s">
        <v>504</v>
      </c>
      <c r="B41" s="435"/>
      <c r="C41" s="441"/>
      <c r="D41" s="439" t="s">
        <v>701</v>
      </c>
      <c r="E41" s="163">
        <f>kiadás11602!N28</f>
        <v>0</v>
      </c>
      <c r="F41" s="163">
        <f>kiadás11602!O28</f>
        <v>0</v>
      </c>
      <c r="G41" s="163">
        <f>kiadás11602!P28</f>
        <v>0</v>
      </c>
      <c r="H41" s="162">
        <f>kiadás11602!Q28</f>
        <v>0</v>
      </c>
      <c r="I41" s="162">
        <f>kiadás11602!R28</f>
        <v>0</v>
      </c>
      <c r="J41" s="162">
        <f>kiadás11602!S28</f>
        <v>0</v>
      </c>
      <c r="K41" s="163"/>
      <c r="L41" s="163"/>
      <c r="M41" s="163"/>
      <c r="N41" s="163">
        <f>kiadás11602!T28</f>
        <v>15300</v>
      </c>
      <c r="O41" s="163">
        <f>kiadás11602!U28</f>
        <v>0</v>
      </c>
      <c r="P41" s="163">
        <f>kiadás11602!V28</f>
        <v>15300</v>
      </c>
      <c r="Q41" s="752">
        <f>kiadás11602!W28</f>
        <v>88000</v>
      </c>
      <c r="R41" s="752">
        <f>kiadás11602!X28</f>
        <v>0</v>
      </c>
      <c r="S41" s="752">
        <f>kiadás11602!Y28</f>
        <v>88000</v>
      </c>
      <c r="T41" s="684">
        <f t="shared" si="0"/>
        <v>103300</v>
      </c>
      <c r="U41" s="684">
        <f t="shared" ref="U41:U42" si="60">F41+I41+L41+O41+R41</f>
        <v>0</v>
      </c>
      <c r="V41" s="685">
        <f t="shared" ref="V41:V42" si="61">G41+J41+M41+P41+S41</f>
        <v>103300</v>
      </c>
    </row>
    <row r="42" spans="1:22" s="164" customFormat="1" ht="15" customHeight="1" x14ac:dyDescent="0.2">
      <c r="A42" s="529" t="s">
        <v>505</v>
      </c>
      <c r="B42" s="435"/>
      <c r="C42" s="441"/>
      <c r="D42" s="439" t="s">
        <v>701</v>
      </c>
      <c r="E42" s="163">
        <f>kiadás11602!N71</f>
        <v>74263</v>
      </c>
      <c r="F42" s="163">
        <f>kiadás11602!O71</f>
        <v>-44100</v>
      </c>
      <c r="G42" s="163">
        <f>kiadás11602!P71</f>
        <v>30163</v>
      </c>
      <c r="H42" s="162">
        <f>kiadás11602!Q71</f>
        <v>745836</v>
      </c>
      <c r="I42" s="162">
        <f>kiadás11602!R71</f>
        <v>129414</v>
      </c>
      <c r="J42" s="162">
        <f>kiadás11602!S71</f>
        <v>875250</v>
      </c>
      <c r="K42" s="163"/>
      <c r="L42" s="163"/>
      <c r="M42" s="163"/>
      <c r="N42" s="163">
        <f>kiadás11602!T71</f>
        <v>0</v>
      </c>
      <c r="O42" s="163">
        <f>kiadás11602!U71</f>
        <v>0</v>
      </c>
      <c r="P42" s="163">
        <f>kiadás11602!V71</f>
        <v>0</v>
      </c>
      <c r="Q42" s="752">
        <f>kiadás11602!W71</f>
        <v>186403</v>
      </c>
      <c r="R42" s="752">
        <f>kiadás11602!X71</f>
        <v>0</v>
      </c>
      <c r="S42" s="752">
        <f>kiadás11602!Y71</f>
        <v>186403</v>
      </c>
      <c r="T42" s="684">
        <f t="shared" si="0"/>
        <v>1006502</v>
      </c>
      <c r="U42" s="684">
        <f t="shared" si="60"/>
        <v>85314</v>
      </c>
      <c r="V42" s="685">
        <f t="shared" si="61"/>
        <v>1091816</v>
      </c>
    </row>
    <row r="43" spans="1:22" s="164" customFormat="1" ht="15" customHeight="1" x14ac:dyDescent="0.2">
      <c r="A43" s="529"/>
      <c r="B43" s="435">
        <v>11603</v>
      </c>
      <c r="C43" s="1059" t="s">
        <v>48</v>
      </c>
      <c r="D43" s="1060"/>
      <c r="E43" s="163"/>
      <c r="F43" s="163"/>
      <c r="G43" s="163"/>
      <c r="H43" s="163"/>
      <c r="I43" s="163"/>
      <c r="J43" s="163"/>
      <c r="K43" s="163"/>
      <c r="L43" s="163"/>
      <c r="M43" s="163"/>
      <c r="N43" s="163"/>
      <c r="O43" s="163"/>
      <c r="P43" s="163"/>
      <c r="Q43" s="664"/>
      <c r="R43" s="184"/>
      <c r="S43" s="184"/>
      <c r="T43" s="684"/>
      <c r="U43" s="684"/>
      <c r="V43" s="685"/>
    </row>
    <row r="44" spans="1:22" s="164" customFormat="1" ht="15" customHeight="1" x14ac:dyDescent="0.2">
      <c r="A44" s="529" t="s">
        <v>504</v>
      </c>
      <c r="B44" s="435"/>
      <c r="C44" s="441"/>
      <c r="D44" s="439" t="s">
        <v>701</v>
      </c>
      <c r="E44" s="163"/>
      <c r="F44" s="163"/>
      <c r="G44" s="163"/>
      <c r="H44" s="163"/>
      <c r="I44" s="163"/>
      <c r="J44" s="163"/>
      <c r="K44" s="163"/>
      <c r="L44" s="163"/>
      <c r="M44" s="163"/>
      <c r="N44" s="163"/>
      <c r="O44" s="163"/>
      <c r="P44" s="163"/>
      <c r="Q44" s="664"/>
      <c r="R44" s="184"/>
      <c r="S44" s="184"/>
      <c r="T44" s="684">
        <f t="shared" si="0"/>
        <v>0</v>
      </c>
      <c r="U44" s="684">
        <f t="shared" ref="U44:U45" si="62">F44+I44+L44+O44+R44</f>
        <v>0</v>
      </c>
      <c r="V44" s="685">
        <f t="shared" ref="V44:V45" si="63">G44+J44+M44+P44+S44</f>
        <v>0</v>
      </c>
    </row>
    <row r="45" spans="1:22" s="164" customFormat="1" ht="15" customHeight="1" x14ac:dyDescent="0.2">
      <c r="A45" s="529" t="s">
        <v>505</v>
      </c>
      <c r="B45" s="435"/>
      <c r="C45" s="441"/>
      <c r="D45" s="439" t="s">
        <v>701</v>
      </c>
      <c r="E45" s="163">
        <f>'kiadás 11603'!H13</f>
        <v>0</v>
      </c>
      <c r="F45" s="163">
        <f>'kiadás 11603'!I13</f>
        <v>0</v>
      </c>
      <c r="G45" s="163">
        <f>'kiadás 11603'!J13</f>
        <v>0</v>
      </c>
      <c r="H45" s="162">
        <f>'kiadás 11603'!K13</f>
        <v>561818</v>
      </c>
      <c r="I45" s="162">
        <f>'kiadás 11603'!L13</f>
        <v>0</v>
      </c>
      <c r="J45" s="162">
        <f>'kiadás 11603'!M13</f>
        <v>561818</v>
      </c>
      <c r="K45" s="163"/>
      <c r="L45" s="163"/>
      <c r="M45" s="163"/>
      <c r="N45" s="163">
        <f>'kiadás 11603'!N13</f>
        <v>0</v>
      </c>
      <c r="O45" s="163">
        <f>'kiadás 11603'!O13</f>
        <v>0</v>
      </c>
      <c r="P45" s="163">
        <f>'kiadás 11603'!P13</f>
        <v>0</v>
      </c>
      <c r="Q45" s="752">
        <f>'kiadás 11603'!Q13</f>
        <v>0</v>
      </c>
      <c r="R45" s="752">
        <f>'kiadás 11603'!R13</f>
        <v>0</v>
      </c>
      <c r="S45" s="752">
        <f>'kiadás 11603'!S13</f>
        <v>0</v>
      </c>
      <c r="T45" s="684">
        <f t="shared" si="0"/>
        <v>561818</v>
      </c>
      <c r="U45" s="684">
        <f t="shared" si="62"/>
        <v>0</v>
      </c>
      <c r="V45" s="685">
        <f t="shared" si="63"/>
        <v>561818</v>
      </c>
    </row>
    <row r="46" spans="1:22" s="164" customFormat="1" ht="15" customHeight="1" x14ac:dyDescent="0.2">
      <c r="A46" s="529"/>
      <c r="B46" s="435">
        <v>11604</v>
      </c>
      <c r="C46" s="1059" t="s">
        <v>702</v>
      </c>
      <c r="D46" s="1060"/>
      <c r="E46" s="163"/>
      <c r="F46" s="163"/>
      <c r="G46" s="163"/>
      <c r="H46" s="163"/>
      <c r="I46" s="163"/>
      <c r="J46" s="163"/>
      <c r="K46" s="163"/>
      <c r="L46" s="163"/>
      <c r="M46" s="163"/>
      <c r="N46" s="163"/>
      <c r="O46" s="163"/>
      <c r="P46" s="163"/>
      <c r="Q46" s="664"/>
      <c r="R46" s="184"/>
      <c r="S46" s="184"/>
      <c r="T46" s="684"/>
      <c r="U46" s="684"/>
      <c r="V46" s="685"/>
    </row>
    <row r="47" spans="1:22" s="164" customFormat="1" ht="15" customHeight="1" x14ac:dyDescent="0.2">
      <c r="A47" s="529" t="s">
        <v>504</v>
      </c>
      <c r="B47" s="435"/>
      <c r="C47" s="441"/>
      <c r="D47" s="439" t="s">
        <v>701</v>
      </c>
      <c r="E47" s="163"/>
      <c r="F47" s="163"/>
      <c r="G47" s="163"/>
      <c r="H47" s="163"/>
      <c r="I47" s="163"/>
      <c r="J47" s="163"/>
      <c r="K47" s="163"/>
      <c r="L47" s="163"/>
      <c r="M47" s="163"/>
      <c r="N47" s="163"/>
      <c r="O47" s="163"/>
      <c r="P47" s="163"/>
      <c r="Q47" s="664"/>
      <c r="R47" s="184"/>
      <c r="S47" s="184"/>
      <c r="T47" s="684">
        <f t="shared" si="0"/>
        <v>0</v>
      </c>
      <c r="U47" s="684">
        <f t="shared" ref="U47:U48" si="64">F47+I47+L47+O47+R47</f>
        <v>0</v>
      </c>
      <c r="V47" s="685">
        <f t="shared" ref="V47:V48" si="65">G47+J47+M47+P47+S47</f>
        <v>0</v>
      </c>
    </row>
    <row r="48" spans="1:22" s="164" customFormat="1" ht="15" customHeight="1" x14ac:dyDescent="0.2">
      <c r="A48" s="529" t="s">
        <v>505</v>
      </c>
      <c r="B48" s="435"/>
      <c r="C48" s="441"/>
      <c r="D48" s="439" t="s">
        <v>701</v>
      </c>
      <c r="E48" s="163">
        <f>'kiadás 11604 '!Q75</f>
        <v>57491</v>
      </c>
      <c r="F48" s="163">
        <f>'kiadás 11604 '!R75</f>
        <v>0</v>
      </c>
      <c r="G48" s="163">
        <f>'kiadás 11604 '!S75</f>
        <v>57491</v>
      </c>
      <c r="H48" s="163">
        <f>'kiadás 11604 '!T75</f>
        <v>1019084</v>
      </c>
      <c r="I48" s="163">
        <f>'kiadás 11604 '!U75</f>
        <v>-31156</v>
      </c>
      <c r="J48" s="163">
        <f>'kiadás 11604 '!V75</f>
        <v>987928</v>
      </c>
      <c r="K48" s="163">
        <f>'kiadás 11604 '!Z75</f>
        <v>0</v>
      </c>
      <c r="L48" s="163">
        <f>'kiadás 11604 '!AA75</f>
        <v>37010</v>
      </c>
      <c r="M48" s="163">
        <f>'kiadás 11604 '!AB75</f>
        <v>37010</v>
      </c>
      <c r="N48" s="163">
        <f>'kiadás 11604 '!W75</f>
        <v>305548</v>
      </c>
      <c r="O48" s="163">
        <f>'kiadás 11604 '!X75</f>
        <v>-79665</v>
      </c>
      <c r="P48" s="163">
        <f>'kiadás 11604 '!Y75</f>
        <v>225883</v>
      </c>
      <c r="Q48" s="664"/>
      <c r="R48" s="184"/>
      <c r="S48" s="184"/>
      <c r="T48" s="684">
        <f t="shared" si="0"/>
        <v>1382123</v>
      </c>
      <c r="U48" s="684">
        <f t="shared" si="64"/>
        <v>-73811</v>
      </c>
      <c r="V48" s="685">
        <f t="shared" si="65"/>
        <v>1308312</v>
      </c>
    </row>
    <row r="49" spans="1:22" s="164" customFormat="1" ht="15" customHeight="1" x14ac:dyDescent="0.2">
      <c r="A49" s="529"/>
      <c r="B49" s="435">
        <v>11605</v>
      </c>
      <c r="C49" s="1059" t="s">
        <v>49</v>
      </c>
      <c r="D49" s="1060"/>
      <c r="E49" s="163"/>
      <c r="F49" s="163"/>
      <c r="G49" s="163"/>
      <c r="H49" s="163"/>
      <c r="I49" s="163"/>
      <c r="J49" s="163"/>
      <c r="K49" s="163"/>
      <c r="L49" s="163"/>
      <c r="M49" s="163"/>
      <c r="N49" s="163"/>
      <c r="O49" s="163"/>
      <c r="P49" s="163"/>
      <c r="Q49" s="664"/>
      <c r="R49" s="184"/>
      <c r="S49" s="184"/>
      <c r="T49" s="684"/>
      <c r="U49" s="684"/>
      <c r="V49" s="685"/>
    </row>
    <row r="50" spans="1:22" s="164" customFormat="1" ht="15" customHeight="1" x14ac:dyDescent="0.2">
      <c r="A50" s="529" t="s">
        <v>504</v>
      </c>
      <c r="B50" s="435"/>
      <c r="C50" s="441"/>
      <c r="D50" s="439" t="s">
        <v>701</v>
      </c>
      <c r="E50" s="163"/>
      <c r="F50" s="163"/>
      <c r="G50" s="163"/>
      <c r="H50" s="163"/>
      <c r="I50" s="163"/>
      <c r="J50" s="163"/>
      <c r="K50" s="163"/>
      <c r="L50" s="163"/>
      <c r="M50" s="163"/>
      <c r="N50" s="163"/>
      <c r="O50" s="163"/>
      <c r="P50" s="163"/>
      <c r="Q50" s="664"/>
      <c r="R50" s="184"/>
      <c r="S50" s="184"/>
      <c r="T50" s="684">
        <f t="shared" si="0"/>
        <v>0</v>
      </c>
      <c r="U50" s="684">
        <f t="shared" ref="U50:U51" si="66">F50+I50+L50+O50+R50</f>
        <v>0</v>
      </c>
      <c r="V50" s="685">
        <f t="shared" ref="V50:V51" si="67">G50+J50+M50+P50+S50</f>
        <v>0</v>
      </c>
    </row>
    <row r="51" spans="1:22" s="164" customFormat="1" ht="15" customHeight="1" x14ac:dyDescent="0.2">
      <c r="A51" s="529" t="s">
        <v>505</v>
      </c>
      <c r="B51" s="435"/>
      <c r="C51" s="441"/>
      <c r="D51" s="439" t="s">
        <v>701</v>
      </c>
      <c r="E51" s="163">
        <f>kiadás11605projektek!Q58</f>
        <v>58484</v>
      </c>
      <c r="F51" s="163">
        <f>kiadás11605projektek!R58</f>
        <v>0</v>
      </c>
      <c r="G51" s="163">
        <f>kiadás11605projektek!S58</f>
        <v>58484</v>
      </c>
      <c r="H51" s="162">
        <f>kiadás11605projektek!T58</f>
        <v>732857</v>
      </c>
      <c r="I51" s="162">
        <f>kiadás11605projektek!U58</f>
        <v>30627</v>
      </c>
      <c r="J51" s="162">
        <f>kiadás11605projektek!V58</f>
        <v>763484</v>
      </c>
      <c r="K51" s="163"/>
      <c r="L51" s="163"/>
      <c r="M51" s="163"/>
      <c r="N51" s="163"/>
      <c r="O51" s="163"/>
      <c r="P51" s="163"/>
      <c r="Q51" s="664">
        <f>kiadás11605projektek!W58</f>
        <v>158687</v>
      </c>
      <c r="R51" s="664">
        <f>kiadás11605projektek!X58</f>
        <v>0</v>
      </c>
      <c r="S51" s="664">
        <f>kiadás11605projektek!Y58</f>
        <v>158687</v>
      </c>
      <c r="T51" s="684">
        <f t="shared" si="0"/>
        <v>950028</v>
      </c>
      <c r="U51" s="684">
        <f t="shared" si="66"/>
        <v>30627</v>
      </c>
      <c r="V51" s="685">
        <f t="shared" si="67"/>
        <v>980655</v>
      </c>
    </row>
    <row r="52" spans="1:22" s="164" customFormat="1" ht="15" customHeight="1" x14ac:dyDescent="0.2">
      <c r="A52" s="13"/>
      <c r="B52" s="435">
        <v>11703</v>
      </c>
      <c r="C52" s="1061" t="s">
        <v>260</v>
      </c>
      <c r="D52" s="1062"/>
      <c r="E52" s="163"/>
      <c r="F52" s="163"/>
      <c r="G52" s="163"/>
      <c r="H52" s="163"/>
      <c r="I52" s="163"/>
      <c r="J52" s="163"/>
      <c r="K52" s="163"/>
      <c r="L52" s="163"/>
      <c r="M52" s="163"/>
      <c r="N52" s="163"/>
      <c r="O52" s="163"/>
      <c r="P52" s="163"/>
      <c r="Q52" s="664"/>
      <c r="R52" s="184"/>
      <c r="S52" s="184"/>
      <c r="T52" s="684"/>
      <c r="U52" s="684"/>
      <c r="V52" s="685"/>
    </row>
    <row r="53" spans="1:22" s="164" customFormat="1" ht="15" customHeight="1" x14ac:dyDescent="0.2">
      <c r="A53" s="529" t="s">
        <v>505</v>
      </c>
      <c r="B53" s="435"/>
      <c r="C53" s="441"/>
      <c r="D53" s="440" t="s">
        <v>703</v>
      </c>
      <c r="E53" s="163">
        <v>200</v>
      </c>
      <c r="F53" s="163"/>
      <c r="G53" s="163">
        <f>SUM(E53:F53)</f>
        <v>200</v>
      </c>
      <c r="H53" s="163"/>
      <c r="I53" s="163"/>
      <c r="J53" s="163"/>
      <c r="K53" s="163"/>
      <c r="L53" s="163"/>
      <c r="M53" s="163"/>
      <c r="N53" s="163"/>
      <c r="O53" s="163"/>
      <c r="P53" s="163"/>
      <c r="Q53" s="664"/>
      <c r="R53" s="184"/>
      <c r="S53" s="184"/>
      <c r="T53" s="684">
        <f t="shared" si="0"/>
        <v>200</v>
      </c>
      <c r="U53" s="684">
        <f t="shared" ref="U53:U55" si="68">F53+I53+L53+O53+R53</f>
        <v>0</v>
      </c>
      <c r="V53" s="685">
        <f t="shared" ref="V53:V55" si="69">G53+J53+M53+P53+S53</f>
        <v>200</v>
      </c>
    </row>
    <row r="54" spans="1:22" s="164" customFormat="1" ht="15" customHeight="1" x14ac:dyDescent="0.2">
      <c r="A54" s="529" t="s">
        <v>505</v>
      </c>
      <c r="B54" s="435"/>
      <c r="C54" s="441"/>
      <c r="D54" s="440" t="s">
        <v>704</v>
      </c>
      <c r="E54" s="163">
        <v>1500</v>
      </c>
      <c r="F54" s="163"/>
      <c r="G54" s="163">
        <f t="shared" ref="G54:G55" si="70">SUM(E54:F54)</f>
        <v>1500</v>
      </c>
      <c r="H54" s="163"/>
      <c r="I54" s="163"/>
      <c r="J54" s="163"/>
      <c r="K54" s="163"/>
      <c r="L54" s="163"/>
      <c r="M54" s="163"/>
      <c r="N54" s="163"/>
      <c r="O54" s="163"/>
      <c r="P54" s="163"/>
      <c r="Q54" s="664"/>
      <c r="R54" s="184"/>
      <c r="S54" s="184"/>
      <c r="T54" s="684">
        <f t="shared" si="0"/>
        <v>1500</v>
      </c>
      <c r="U54" s="684">
        <f t="shared" si="68"/>
        <v>0</v>
      </c>
      <c r="V54" s="685">
        <f t="shared" si="69"/>
        <v>1500</v>
      </c>
    </row>
    <row r="55" spans="1:22" s="164" customFormat="1" ht="15" customHeight="1" x14ac:dyDescent="0.2">
      <c r="A55" s="529" t="s">
        <v>505</v>
      </c>
      <c r="B55" s="435"/>
      <c r="C55" s="441"/>
      <c r="D55" s="440" t="s">
        <v>712</v>
      </c>
      <c r="E55" s="163">
        <v>100</v>
      </c>
      <c r="F55" s="163"/>
      <c r="G55" s="163">
        <f t="shared" si="70"/>
        <v>100</v>
      </c>
      <c r="H55" s="163"/>
      <c r="I55" s="163"/>
      <c r="J55" s="163"/>
      <c r="K55" s="163"/>
      <c r="L55" s="163"/>
      <c r="M55" s="163"/>
      <c r="N55" s="163"/>
      <c r="O55" s="163"/>
      <c r="P55" s="163"/>
      <c r="Q55" s="664"/>
      <c r="R55" s="184"/>
      <c r="S55" s="184"/>
      <c r="T55" s="684">
        <f t="shared" si="0"/>
        <v>100</v>
      </c>
      <c r="U55" s="684">
        <f t="shared" si="68"/>
        <v>0</v>
      </c>
      <c r="V55" s="685">
        <f t="shared" si="69"/>
        <v>100</v>
      </c>
    </row>
    <row r="56" spans="1:22" s="164" customFormat="1" ht="15" customHeight="1" x14ac:dyDescent="0.2">
      <c r="A56" s="768"/>
      <c r="B56" s="435">
        <v>11704</v>
      </c>
      <c r="C56" s="441"/>
      <c r="D56" s="769" t="s">
        <v>52</v>
      </c>
      <c r="E56" s="163"/>
      <c r="F56" s="163"/>
      <c r="G56" s="163"/>
      <c r="H56" s="163"/>
      <c r="I56" s="163"/>
      <c r="J56" s="163"/>
      <c r="K56" s="163"/>
      <c r="L56" s="163"/>
      <c r="M56" s="163"/>
      <c r="N56" s="163"/>
      <c r="O56" s="163"/>
      <c r="P56" s="163"/>
      <c r="Q56" s="664"/>
      <c r="R56" s="184"/>
      <c r="S56" s="184"/>
      <c r="T56" s="684"/>
      <c r="U56" s="684"/>
      <c r="V56" s="685"/>
    </row>
    <row r="57" spans="1:22" s="164" customFormat="1" ht="15" customHeight="1" x14ac:dyDescent="0.2">
      <c r="A57" s="768" t="s">
        <v>505</v>
      </c>
      <c r="B57" s="435"/>
      <c r="C57" s="441"/>
      <c r="D57" s="440" t="s">
        <v>939</v>
      </c>
      <c r="E57" s="163"/>
      <c r="F57" s="163"/>
      <c r="G57" s="163"/>
      <c r="H57" s="163"/>
      <c r="I57" s="163"/>
      <c r="J57" s="163"/>
      <c r="K57" s="163"/>
      <c r="L57" s="163"/>
      <c r="M57" s="163"/>
      <c r="N57" s="163"/>
      <c r="O57" s="163"/>
      <c r="P57" s="163"/>
      <c r="Q57" s="664">
        <v>393</v>
      </c>
      <c r="R57" s="184"/>
      <c r="S57" s="163">
        <f>SUM(Q57:R57)</f>
        <v>393</v>
      </c>
      <c r="T57" s="684">
        <f t="shared" ref="T57" si="71">E57+H57+K57+N57+Q57</f>
        <v>393</v>
      </c>
      <c r="U57" s="684">
        <f t="shared" ref="U57" si="72">F57+I57+L57+O57+R57</f>
        <v>0</v>
      </c>
      <c r="V57" s="685">
        <f t="shared" ref="V57" si="73">G57+J57+M57+P57+S57</f>
        <v>393</v>
      </c>
    </row>
    <row r="58" spans="1:22" s="164" customFormat="1" ht="15" customHeight="1" x14ac:dyDescent="0.2">
      <c r="A58" s="795" t="s">
        <v>505</v>
      </c>
      <c r="B58" s="435"/>
      <c r="C58" s="441"/>
      <c r="D58" s="440" t="s">
        <v>1034</v>
      </c>
      <c r="E58" s="163">
        <v>229603</v>
      </c>
      <c r="F58" s="163"/>
      <c r="G58" s="163">
        <f t="shared" ref="G58:G59" si="74">SUM(E58:F58)</f>
        <v>229603</v>
      </c>
      <c r="H58" s="163"/>
      <c r="I58" s="163"/>
      <c r="J58" s="163"/>
      <c r="K58" s="163"/>
      <c r="L58" s="163"/>
      <c r="M58" s="163"/>
      <c r="N58" s="163"/>
      <c r="O58" s="163"/>
      <c r="P58" s="163"/>
      <c r="Q58" s="664"/>
      <c r="R58" s="184"/>
      <c r="S58" s="163"/>
      <c r="T58" s="684">
        <f t="shared" ref="T58" si="75">E58+H58+K58+N58+Q58</f>
        <v>229603</v>
      </c>
      <c r="U58" s="684">
        <f t="shared" ref="U58" si="76">F58+I58+L58+O58+R58</f>
        <v>0</v>
      </c>
      <c r="V58" s="685">
        <f t="shared" ref="V58" si="77">G58+J58+M58+P58+S58</f>
        <v>229603</v>
      </c>
    </row>
    <row r="59" spans="1:22" s="164" customFormat="1" ht="15" customHeight="1" x14ac:dyDescent="0.2">
      <c r="A59" s="799" t="s">
        <v>505</v>
      </c>
      <c r="B59" s="435"/>
      <c r="C59" s="441"/>
      <c r="D59" s="440" t="s">
        <v>1036</v>
      </c>
      <c r="E59" s="163">
        <v>590</v>
      </c>
      <c r="F59" s="163"/>
      <c r="G59" s="163">
        <f t="shared" si="74"/>
        <v>590</v>
      </c>
      <c r="H59" s="163"/>
      <c r="I59" s="163"/>
      <c r="J59" s="163"/>
      <c r="K59" s="163"/>
      <c r="L59" s="163"/>
      <c r="M59" s="163"/>
      <c r="N59" s="163"/>
      <c r="O59" s="163"/>
      <c r="P59" s="163"/>
      <c r="Q59" s="664"/>
      <c r="R59" s="184"/>
      <c r="S59" s="163"/>
      <c r="T59" s="684">
        <f t="shared" ref="T59" si="78">E59+H59+K59+N59+Q59</f>
        <v>590</v>
      </c>
      <c r="U59" s="684">
        <f t="shared" ref="U59" si="79">F59+I59+L59+O59+R59</f>
        <v>0</v>
      </c>
      <c r="V59" s="685">
        <f t="shared" ref="V59" si="80">G59+J59+M59+P59+S59</f>
        <v>590</v>
      </c>
    </row>
    <row r="60" spans="1:22" s="164" customFormat="1" ht="15" customHeight="1" x14ac:dyDescent="0.2">
      <c r="A60" s="13"/>
      <c r="B60" s="435">
        <v>11705</v>
      </c>
      <c r="C60" s="1061" t="s">
        <v>345</v>
      </c>
      <c r="D60" s="1062"/>
      <c r="E60" s="163"/>
      <c r="F60" s="163"/>
      <c r="G60" s="163"/>
      <c r="H60" s="163"/>
      <c r="I60" s="163"/>
      <c r="J60" s="163"/>
      <c r="K60" s="163"/>
      <c r="L60" s="163"/>
      <c r="M60" s="163"/>
      <c r="N60" s="163"/>
      <c r="O60" s="163"/>
      <c r="P60" s="163"/>
      <c r="Q60" s="664"/>
      <c r="R60" s="184"/>
      <c r="S60" s="184"/>
      <c r="T60" s="684"/>
      <c r="U60" s="684"/>
      <c r="V60" s="685"/>
    </row>
    <row r="61" spans="1:22" s="164" customFormat="1" ht="30" customHeight="1" x14ac:dyDescent="0.2">
      <c r="A61" s="529" t="s">
        <v>505</v>
      </c>
      <c r="B61" s="435"/>
      <c r="C61" s="441"/>
      <c r="D61" s="439" t="s">
        <v>705</v>
      </c>
      <c r="E61" s="163"/>
      <c r="F61" s="163"/>
      <c r="G61" s="163"/>
      <c r="H61" s="163"/>
      <c r="I61" s="163"/>
      <c r="J61" s="163"/>
      <c r="K61" s="163">
        <v>1092026</v>
      </c>
      <c r="L61" s="163">
        <f>-86491</f>
        <v>-86491</v>
      </c>
      <c r="M61" s="163">
        <f>SUM(K61:L61)</f>
        <v>1005535</v>
      </c>
      <c r="N61" s="163"/>
      <c r="O61" s="163"/>
      <c r="P61" s="163"/>
      <c r="Q61" s="664">
        <v>2057974</v>
      </c>
      <c r="R61" s="184">
        <f>-20000+86491+50000</f>
        <v>116491</v>
      </c>
      <c r="S61" s="163">
        <f>SUM(Q61:R61)</f>
        <v>2174465</v>
      </c>
      <c r="T61" s="684">
        <f t="shared" si="0"/>
        <v>3150000</v>
      </c>
      <c r="U61" s="684">
        <f t="shared" ref="U61:U63" si="81">F61+I61+L61+O61+R61</f>
        <v>30000</v>
      </c>
      <c r="V61" s="685">
        <f t="shared" ref="V61:V63" si="82">G61+J61+M61+P61+S61</f>
        <v>3180000</v>
      </c>
    </row>
    <row r="62" spans="1:22" s="164" customFormat="1" ht="15" customHeight="1" x14ac:dyDescent="0.2">
      <c r="A62" s="843" t="s">
        <v>505</v>
      </c>
      <c r="B62" s="435"/>
      <c r="C62" s="441"/>
      <c r="D62" s="439" t="s">
        <v>1118</v>
      </c>
      <c r="E62" s="163">
        <v>30000</v>
      </c>
      <c r="F62" s="163"/>
      <c r="G62" s="163">
        <f t="shared" ref="G62:G65" si="83">SUM(E62:F62)</f>
        <v>30000</v>
      </c>
      <c r="H62" s="163"/>
      <c r="I62" s="163"/>
      <c r="J62" s="163"/>
      <c r="K62" s="163"/>
      <c r="L62" s="163"/>
      <c r="M62" s="163"/>
      <c r="N62" s="163"/>
      <c r="O62" s="163"/>
      <c r="P62" s="163"/>
      <c r="Q62" s="664"/>
      <c r="R62" s="184"/>
      <c r="S62" s="163"/>
      <c r="T62" s="684">
        <f t="shared" ref="T62" si="84">E62+H62+K62+N62+Q62</f>
        <v>30000</v>
      </c>
      <c r="U62" s="684">
        <f t="shared" ref="U62" si="85">F62+I62+L62+O62+R62</f>
        <v>0</v>
      </c>
      <c r="V62" s="685">
        <f t="shared" ref="V62" si="86">G62+J62+M62+P62+S62</f>
        <v>30000</v>
      </c>
    </row>
    <row r="63" spans="1:22" s="164" customFormat="1" ht="15" customHeight="1" x14ac:dyDescent="0.2">
      <c r="A63" s="529" t="s">
        <v>505</v>
      </c>
      <c r="B63" s="435"/>
      <c r="C63" s="441"/>
      <c r="D63" s="439" t="s">
        <v>848</v>
      </c>
      <c r="E63" s="163"/>
      <c r="F63" s="163"/>
      <c r="G63" s="163"/>
      <c r="H63" s="163"/>
      <c r="I63" s="163"/>
      <c r="J63" s="163"/>
      <c r="K63" s="163"/>
      <c r="L63" s="163"/>
      <c r="M63" s="163"/>
      <c r="N63" s="163"/>
      <c r="O63" s="163"/>
      <c r="P63" s="163"/>
      <c r="Q63" s="664">
        <v>120000</v>
      </c>
      <c r="R63" s="184">
        <v>4523</v>
      </c>
      <c r="S63" s="163">
        <f>SUM(Q63:R63)</f>
        <v>124523</v>
      </c>
      <c r="T63" s="684">
        <f t="shared" si="0"/>
        <v>120000</v>
      </c>
      <c r="U63" s="684">
        <f t="shared" si="81"/>
        <v>4523</v>
      </c>
      <c r="V63" s="685">
        <f t="shared" si="82"/>
        <v>124523</v>
      </c>
    </row>
    <row r="64" spans="1:22" s="164" customFormat="1" ht="15" customHeight="1" x14ac:dyDescent="0.2">
      <c r="A64" s="923"/>
      <c r="B64" s="435" t="s">
        <v>13</v>
      </c>
      <c r="C64" s="441"/>
      <c r="D64" s="924" t="s">
        <v>55</v>
      </c>
      <c r="E64" s="163"/>
      <c r="F64" s="163"/>
      <c r="G64" s="163"/>
      <c r="H64" s="163"/>
      <c r="I64" s="163"/>
      <c r="J64" s="163"/>
      <c r="K64" s="163"/>
      <c r="L64" s="163"/>
      <c r="M64" s="163"/>
      <c r="N64" s="163"/>
      <c r="O64" s="163"/>
      <c r="P64" s="163"/>
      <c r="Q64" s="664"/>
      <c r="R64" s="184"/>
      <c r="S64" s="163"/>
      <c r="T64" s="684"/>
      <c r="U64" s="684"/>
      <c r="V64" s="685"/>
    </row>
    <row r="65" spans="1:40" s="164" customFormat="1" ht="15" customHeight="1" x14ac:dyDescent="0.2">
      <c r="A65" s="923" t="s">
        <v>505</v>
      </c>
      <c r="B65" s="435"/>
      <c r="C65" s="441"/>
      <c r="D65" s="439" t="s">
        <v>1134</v>
      </c>
      <c r="E65" s="163"/>
      <c r="F65" s="163">
        <v>898</v>
      </c>
      <c r="G65" s="163">
        <f t="shared" si="83"/>
        <v>898</v>
      </c>
      <c r="H65" s="163"/>
      <c r="I65" s="163"/>
      <c r="J65" s="163"/>
      <c r="K65" s="163"/>
      <c r="L65" s="163"/>
      <c r="M65" s="163"/>
      <c r="N65" s="163"/>
      <c r="O65" s="163"/>
      <c r="P65" s="163"/>
      <c r="Q65" s="664"/>
      <c r="R65" s="184"/>
      <c r="S65" s="163"/>
      <c r="T65" s="684">
        <f t="shared" ref="T65" si="87">E65+H65+K65+N65+Q65</f>
        <v>0</v>
      </c>
      <c r="U65" s="684">
        <f t="shared" ref="U65" si="88">F65+I65+L65+O65+R65</f>
        <v>898</v>
      </c>
      <c r="V65" s="685">
        <f t="shared" ref="V65" si="89">G65+J65+M65+P65+S65</f>
        <v>898</v>
      </c>
    </row>
    <row r="66" spans="1:40" s="164" customFormat="1" ht="15" customHeight="1" x14ac:dyDescent="0.2">
      <c r="A66" s="13"/>
      <c r="B66" s="435">
        <v>11805</v>
      </c>
      <c r="C66" s="1061" t="s">
        <v>57</v>
      </c>
      <c r="D66" s="1062"/>
      <c r="E66" s="163"/>
      <c r="F66" s="163"/>
      <c r="G66" s="163"/>
      <c r="H66" s="163"/>
      <c r="I66" s="163"/>
      <c r="J66" s="163"/>
      <c r="K66" s="163"/>
      <c r="L66" s="163"/>
      <c r="M66" s="163"/>
      <c r="N66" s="163"/>
      <c r="O66" s="163"/>
      <c r="P66" s="163"/>
      <c r="Q66" s="664"/>
      <c r="R66" s="184"/>
      <c r="S66" s="184"/>
      <c r="T66" s="684"/>
      <c r="U66" s="684"/>
      <c r="V66" s="685"/>
    </row>
    <row r="67" spans="1:40" s="164" customFormat="1" ht="15" customHeight="1" thickBot="1" x14ac:dyDescent="0.25">
      <c r="A67" s="529" t="s">
        <v>505</v>
      </c>
      <c r="B67" s="435"/>
      <c r="C67" s="441"/>
      <c r="D67" s="439" t="s">
        <v>1035</v>
      </c>
      <c r="E67" s="163"/>
      <c r="F67" s="163"/>
      <c r="G67" s="163"/>
      <c r="H67" s="163"/>
      <c r="I67" s="163"/>
      <c r="J67" s="163"/>
      <c r="K67" s="163"/>
      <c r="L67" s="163"/>
      <c r="M67" s="163"/>
      <c r="N67" s="163"/>
      <c r="O67" s="163"/>
      <c r="P67" s="163"/>
      <c r="Q67" s="664">
        <f>35000</f>
        <v>35000</v>
      </c>
      <c r="R67" s="186">
        <v>5500</v>
      </c>
      <c r="S67" s="163">
        <f>SUM(Q67:R67)</f>
        <v>40500</v>
      </c>
      <c r="T67" s="682">
        <f t="shared" ref="T67" si="90">E67+H67+K67+N67+Q67</f>
        <v>35000</v>
      </c>
      <c r="U67" s="682">
        <f t="shared" ref="U67" si="91">F67+I67+L67+O67+R67</f>
        <v>5500</v>
      </c>
      <c r="V67" s="683">
        <f t="shared" ref="V67" si="92">G67+J67+M67+P67+S67</f>
        <v>40500</v>
      </c>
    </row>
    <row r="68" spans="1:40" s="167" customFormat="1" ht="15" customHeight="1" thickBot="1" x14ac:dyDescent="0.25">
      <c r="A68" s="165"/>
      <c r="B68" s="436"/>
      <c r="C68" s="1054" t="s">
        <v>506</v>
      </c>
      <c r="D68" s="1057"/>
      <c r="E68" s="316">
        <f t="shared" ref="E68:V68" si="93">SUM(E3:E67)</f>
        <v>2926915</v>
      </c>
      <c r="F68" s="316">
        <f t="shared" si="93"/>
        <v>318814</v>
      </c>
      <c r="G68" s="316">
        <f t="shared" si="93"/>
        <v>3245729</v>
      </c>
      <c r="H68" s="316">
        <f t="shared" si="93"/>
        <v>4234556</v>
      </c>
      <c r="I68" s="316">
        <f t="shared" si="93"/>
        <v>102768</v>
      </c>
      <c r="J68" s="316">
        <f t="shared" si="93"/>
        <v>4337324</v>
      </c>
      <c r="K68" s="316">
        <f t="shared" si="93"/>
        <v>1092026</v>
      </c>
      <c r="L68" s="316">
        <f t="shared" si="93"/>
        <v>-49481</v>
      </c>
      <c r="M68" s="316">
        <f t="shared" si="93"/>
        <v>1042545</v>
      </c>
      <c r="N68" s="316">
        <f t="shared" si="93"/>
        <v>322410</v>
      </c>
      <c r="O68" s="316">
        <f t="shared" si="93"/>
        <v>-79665</v>
      </c>
      <c r="P68" s="316">
        <f t="shared" si="93"/>
        <v>242745</v>
      </c>
      <c r="Q68" s="316">
        <f t="shared" si="93"/>
        <v>3130128</v>
      </c>
      <c r="R68" s="316">
        <f t="shared" si="93"/>
        <v>131487</v>
      </c>
      <c r="S68" s="316">
        <f t="shared" si="93"/>
        <v>3261615</v>
      </c>
      <c r="T68" s="316">
        <f t="shared" si="93"/>
        <v>11706035</v>
      </c>
      <c r="U68" s="316">
        <f t="shared" si="93"/>
        <v>423923</v>
      </c>
      <c r="V68" s="800">
        <f t="shared" si="93"/>
        <v>12129958</v>
      </c>
    </row>
    <row r="69" spans="1:40" s="167" customFormat="1" ht="15" customHeight="1" x14ac:dyDescent="0.2">
      <c r="A69" s="168"/>
      <c r="B69" s="442"/>
      <c r="C69" s="1058" t="s">
        <v>507</v>
      </c>
      <c r="D69" s="1058"/>
      <c r="E69" s="476"/>
      <c r="F69" s="476"/>
      <c r="G69" s="476"/>
      <c r="H69" s="476"/>
      <c r="I69" s="476"/>
      <c r="J69" s="476"/>
      <c r="K69" s="476"/>
      <c r="L69" s="476"/>
      <c r="M69" s="476"/>
      <c r="N69" s="476"/>
      <c r="O69" s="476"/>
      <c r="P69" s="476"/>
      <c r="Q69" s="477"/>
      <c r="R69" s="477"/>
      <c r="S69" s="477"/>
      <c r="T69" s="797"/>
      <c r="U69" s="476"/>
      <c r="V69" s="798"/>
    </row>
    <row r="70" spans="1:40" s="171" customFormat="1" ht="15" customHeight="1" x14ac:dyDescent="0.2">
      <c r="A70" s="169"/>
      <c r="B70" s="437">
        <v>12200</v>
      </c>
      <c r="C70" s="1055" t="s">
        <v>155</v>
      </c>
      <c r="D70" s="1056"/>
      <c r="E70" s="170"/>
      <c r="F70" s="170"/>
      <c r="G70" s="170"/>
      <c r="H70" s="170"/>
      <c r="I70" s="170"/>
      <c r="J70" s="170"/>
      <c r="K70" s="170"/>
      <c r="L70" s="170"/>
      <c r="M70" s="170"/>
      <c r="N70" s="170"/>
      <c r="O70" s="170"/>
      <c r="P70" s="170"/>
      <c r="Q70" s="753"/>
      <c r="R70" s="317"/>
      <c r="S70" s="317"/>
      <c r="T70" s="670"/>
      <c r="U70" s="170"/>
      <c r="V70" s="754"/>
    </row>
    <row r="71" spans="1:40" ht="15" customHeight="1" x14ac:dyDescent="0.2">
      <c r="A71" s="529"/>
      <c r="B71" s="435" t="s">
        <v>14</v>
      </c>
      <c r="C71" s="1059" t="s">
        <v>60</v>
      </c>
      <c r="D71" s="1060"/>
      <c r="E71" s="163"/>
      <c r="F71" s="163"/>
      <c r="G71" s="163"/>
      <c r="H71" s="163"/>
      <c r="I71" s="163"/>
      <c r="J71" s="163"/>
      <c r="K71" s="163"/>
      <c r="L71" s="163"/>
      <c r="M71" s="163"/>
      <c r="N71" s="163"/>
      <c r="O71" s="163"/>
      <c r="P71" s="163"/>
      <c r="Q71" s="664"/>
      <c r="R71" s="184"/>
      <c r="S71" s="184"/>
      <c r="T71" s="684"/>
      <c r="U71" s="163"/>
      <c r="V71" s="755"/>
    </row>
    <row r="72" spans="1:40" ht="15" customHeight="1" x14ac:dyDescent="0.2">
      <c r="A72" s="529" t="s">
        <v>504</v>
      </c>
      <c r="B72" s="435"/>
      <c r="C72" s="441"/>
      <c r="D72" s="439" t="s">
        <v>706</v>
      </c>
      <c r="E72" s="163">
        <v>14000</v>
      </c>
      <c r="F72" s="163"/>
      <c r="G72" s="163">
        <f t="shared" ref="G72:G74" si="94">SUM(E72:F72)</f>
        <v>14000</v>
      </c>
      <c r="H72" s="163"/>
      <c r="I72" s="163"/>
      <c r="J72" s="163"/>
      <c r="K72" s="163"/>
      <c r="L72" s="163"/>
      <c r="M72" s="163"/>
      <c r="N72" s="163"/>
      <c r="O72" s="163"/>
      <c r="P72" s="163"/>
      <c r="Q72" s="664"/>
      <c r="R72" s="184"/>
      <c r="S72" s="184"/>
      <c r="T72" s="684">
        <f t="shared" si="0"/>
        <v>14000</v>
      </c>
      <c r="U72" s="684">
        <f t="shared" ref="U72:U76" si="95">F72+I72+L72+O72+R72</f>
        <v>0</v>
      </c>
      <c r="V72" s="685">
        <f t="shared" ref="V72:V76" si="96">G72+J72+M72+P72+S72</f>
        <v>14000</v>
      </c>
    </row>
    <row r="73" spans="1:40" s="174" customFormat="1" ht="15" customHeight="1" x14ac:dyDescent="0.2">
      <c r="A73" s="529" t="s">
        <v>504</v>
      </c>
      <c r="B73" s="435"/>
      <c r="C73" s="441"/>
      <c r="D73" s="439" t="s">
        <v>851</v>
      </c>
      <c r="E73" s="163">
        <v>10000</v>
      </c>
      <c r="F73" s="163"/>
      <c r="G73" s="163">
        <f t="shared" si="94"/>
        <v>10000</v>
      </c>
      <c r="H73" s="163"/>
      <c r="I73" s="163"/>
      <c r="J73" s="163"/>
      <c r="K73" s="163"/>
      <c r="L73" s="163"/>
      <c r="M73" s="163"/>
      <c r="N73" s="163"/>
      <c r="O73" s="163"/>
      <c r="P73" s="163"/>
      <c r="Q73" s="664"/>
      <c r="R73" s="184"/>
      <c r="S73" s="184"/>
      <c r="T73" s="684">
        <f t="shared" si="0"/>
        <v>10000</v>
      </c>
      <c r="U73" s="684">
        <f t="shared" si="95"/>
        <v>0</v>
      </c>
      <c r="V73" s="685">
        <f t="shared" si="96"/>
        <v>10000</v>
      </c>
    </row>
    <row r="74" spans="1:40" s="174" customFormat="1" ht="15" customHeight="1" x14ac:dyDescent="0.2">
      <c r="A74" s="529" t="s">
        <v>504</v>
      </c>
      <c r="B74" s="435"/>
      <c r="C74" s="441"/>
      <c r="D74" s="439" t="s">
        <v>733</v>
      </c>
      <c r="E74" s="163">
        <v>5700</v>
      </c>
      <c r="F74" s="163"/>
      <c r="G74" s="163">
        <f t="shared" si="94"/>
        <v>5700</v>
      </c>
      <c r="H74" s="163"/>
      <c r="I74" s="163"/>
      <c r="J74" s="163"/>
      <c r="K74" s="163"/>
      <c r="L74" s="163"/>
      <c r="M74" s="163"/>
      <c r="N74" s="163"/>
      <c r="O74" s="163"/>
      <c r="P74" s="163"/>
      <c r="Q74" s="664"/>
      <c r="R74" s="184"/>
      <c r="S74" s="184"/>
      <c r="T74" s="684">
        <f t="shared" si="0"/>
        <v>5700</v>
      </c>
      <c r="U74" s="684">
        <f t="shared" si="95"/>
        <v>0</v>
      </c>
      <c r="V74" s="685">
        <f t="shared" si="96"/>
        <v>5700</v>
      </c>
    </row>
    <row r="75" spans="1:40" s="174" customFormat="1" ht="15" customHeight="1" x14ac:dyDescent="0.2">
      <c r="A75" s="529" t="s">
        <v>504</v>
      </c>
      <c r="B75" s="435"/>
      <c r="C75" s="441"/>
      <c r="D75" s="439" t="s">
        <v>852</v>
      </c>
      <c r="E75" s="163"/>
      <c r="F75" s="163"/>
      <c r="G75" s="163"/>
      <c r="H75" s="163">
        <v>11800</v>
      </c>
      <c r="I75" s="163"/>
      <c r="J75" s="163">
        <f>SUM(H75:I75)</f>
        <v>11800</v>
      </c>
      <c r="K75" s="163"/>
      <c r="L75" s="163"/>
      <c r="M75" s="163"/>
      <c r="N75" s="163"/>
      <c r="O75" s="163"/>
      <c r="P75" s="163"/>
      <c r="Q75" s="664"/>
      <c r="R75" s="184"/>
      <c r="S75" s="184"/>
      <c r="T75" s="684">
        <f t="shared" si="0"/>
        <v>11800</v>
      </c>
      <c r="U75" s="684">
        <f t="shared" si="95"/>
        <v>0</v>
      </c>
      <c r="V75" s="685">
        <f t="shared" si="96"/>
        <v>11800</v>
      </c>
    </row>
    <row r="76" spans="1:40" s="174" customFormat="1" ht="15" customHeight="1" x14ac:dyDescent="0.2">
      <c r="A76" s="529" t="s">
        <v>504</v>
      </c>
      <c r="B76" s="435"/>
      <c r="C76" s="441"/>
      <c r="D76" s="439" t="s">
        <v>734</v>
      </c>
      <c r="E76" s="163"/>
      <c r="F76" s="163"/>
      <c r="G76" s="163"/>
      <c r="H76" s="163">
        <v>10000</v>
      </c>
      <c r="I76" s="163"/>
      <c r="J76" s="163">
        <f>SUM(H76:I76)</f>
        <v>10000</v>
      </c>
      <c r="K76" s="163"/>
      <c r="L76" s="163"/>
      <c r="M76" s="163"/>
      <c r="N76" s="163"/>
      <c r="O76" s="163"/>
      <c r="P76" s="163"/>
      <c r="Q76" s="664"/>
      <c r="R76" s="184"/>
      <c r="S76" s="184"/>
      <c r="T76" s="684">
        <f t="shared" si="0"/>
        <v>10000</v>
      </c>
      <c r="U76" s="684">
        <f t="shared" si="95"/>
        <v>0</v>
      </c>
      <c r="V76" s="685">
        <f t="shared" si="96"/>
        <v>10000</v>
      </c>
    </row>
    <row r="77" spans="1:40" ht="15" customHeight="1" x14ac:dyDescent="0.2">
      <c r="A77" s="529"/>
      <c r="B77" s="435" t="s">
        <v>15</v>
      </c>
      <c r="C77" s="1055" t="s">
        <v>61</v>
      </c>
      <c r="D77" s="1056"/>
      <c r="E77" s="163"/>
      <c r="F77" s="163"/>
      <c r="G77" s="163"/>
      <c r="H77" s="163"/>
      <c r="I77" s="163"/>
      <c r="J77" s="163"/>
      <c r="K77" s="163"/>
      <c r="L77" s="163"/>
      <c r="M77" s="163"/>
      <c r="N77" s="163"/>
      <c r="O77" s="163"/>
      <c r="P77" s="163"/>
      <c r="Q77" s="664"/>
      <c r="R77" s="184"/>
      <c r="S77" s="184"/>
      <c r="T77" s="684"/>
      <c r="U77" s="684"/>
      <c r="V77" s="685"/>
    </row>
    <row r="78" spans="1:40" s="172" customFormat="1" ht="15" customHeight="1" x14ac:dyDescent="0.2">
      <c r="A78" s="529" t="s">
        <v>504</v>
      </c>
      <c r="B78" s="435"/>
      <c r="C78" s="441"/>
      <c r="D78" s="526" t="s">
        <v>735</v>
      </c>
      <c r="E78" s="163">
        <v>10807</v>
      </c>
      <c r="F78" s="163"/>
      <c r="G78" s="163">
        <f t="shared" ref="G78:G85" si="97">SUM(E78:F78)</f>
        <v>10807</v>
      </c>
      <c r="H78" s="163"/>
      <c r="I78" s="163"/>
      <c r="J78" s="163"/>
      <c r="K78" s="163"/>
      <c r="L78" s="163"/>
      <c r="M78" s="163"/>
      <c r="N78" s="163"/>
      <c r="O78" s="163"/>
      <c r="P78" s="163"/>
      <c r="Q78" s="664"/>
      <c r="R78" s="184"/>
      <c r="S78" s="184"/>
      <c r="T78" s="684">
        <f t="shared" si="0"/>
        <v>10807</v>
      </c>
      <c r="U78" s="684">
        <f t="shared" ref="U78:U84" si="98">F78+I78+L78+O78+R78</f>
        <v>0</v>
      </c>
      <c r="V78" s="685">
        <f t="shared" ref="V78:V84" si="99">G78+J78+M78+P78+S78</f>
        <v>10807</v>
      </c>
      <c r="W78" s="173"/>
      <c r="X78" s="173"/>
      <c r="Y78" s="173"/>
      <c r="Z78" s="173"/>
      <c r="AA78" s="173"/>
      <c r="AB78" s="173"/>
      <c r="AC78" s="173"/>
      <c r="AD78" s="173"/>
      <c r="AE78" s="173"/>
      <c r="AF78" s="173"/>
      <c r="AG78" s="173"/>
      <c r="AH78" s="173"/>
      <c r="AI78" s="173"/>
      <c r="AJ78" s="173"/>
      <c r="AK78" s="173"/>
      <c r="AL78" s="173"/>
      <c r="AM78" s="173"/>
      <c r="AN78" s="173"/>
    </row>
    <row r="79" spans="1:40" s="172" customFormat="1" ht="15" customHeight="1" x14ac:dyDescent="0.2">
      <c r="A79" s="529" t="s">
        <v>504</v>
      </c>
      <c r="B79" s="435"/>
      <c r="C79" s="441"/>
      <c r="D79" s="526" t="s">
        <v>736</v>
      </c>
      <c r="E79" s="163">
        <f>1250+9000+4600</f>
        <v>14850</v>
      </c>
      <c r="F79" s="163"/>
      <c r="G79" s="163">
        <f t="shared" si="97"/>
        <v>14850</v>
      </c>
      <c r="H79" s="163"/>
      <c r="I79" s="163"/>
      <c r="J79" s="163"/>
      <c r="K79" s="163"/>
      <c r="L79" s="163"/>
      <c r="M79" s="163"/>
      <c r="N79" s="163"/>
      <c r="O79" s="163"/>
      <c r="P79" s="163"/>
      <c r="Q79" s="664"/>
      <c r="R79" s="184"/>
      <c r="S79" s="184"/>
      <c r="T79" s="684">
        <f t="shared" si="0"/>
        <v>14850</v>
      </c>
      <c r="U79" s="684">
        <f t="shared" si="98"/>
        <v>0</v>
      </c>
      <c r="V79" s="685">
        <f t="shared" si="99"/>
        <v>14850</v>
      </c>
      <c r="W79" s="173"/>
      <c r="X79" s="173"/>
      <c r="Y79" s="173"/>
      <c r="Z79" s="173"/>
      <c r="AA79" s="173"/>
      <c r="AB79" s="173"/>
      <c r="AC79" s="173"/>
      <c r="AD79" s="173"/>
      <c r="AE79" s="173"/>
      <c r="AF79" s="173"/>
      <c r="AG79" s="173"/>
      <c r="AH79" s="173"/>
      <c r="AI79" s="173"/>
      <c r="AJ79" s="173"/>
      <c r="AK79" s="173"/>
      <c r="AL79" s="173"/>
      <c r="AM79" s="173"/>
      <c r="AN79" s="173"/>
    </row>
    <row r="80" spans="1:40" s="172" customFormat="1" ht="15" customHeight="1" x14ac:dyDescent="0.2">
      <c r="A80" s="529" t="s">
        <v>504</v>
      </c>
      <c r="B80" s="435"/>
      <c r="C80" s="441"/>
      <c r="D80" s="526" t="s">
        <v>817</v>
      </c>
      <c r="E80" s="163">
        <v>10000</v>
      </c>
      <c r="F80" s="163"/>
      <c r="G80" s="163">
        <f t="shared" si="97"/>
        <v>10000</v>
      </c>
      <c r="H80" s="163"/>
      <c r="I80" s="163"/>
      <c r="J80" s="163"/>
      <c r="K80" s="163"/>
      <c r="L80" s="163"/>
      <c r="M80" s="163"/>
      <c r="N80" s="163"/>
      <c r="O80" s="163"/>
      <c r="P80" s="163"/>
      <c r="Q80" s="664"/>
      <c r="R80" s="184"/>
      <c r="S80" s="184"/>
      <c r="T80" s="684">
        <f t="shared" si="0"/>
        <v>10000</v>
      </c>
      <c r="U80" s="684">
        <f t="shared" si="98"/>
        <v>0</v>
      </c>
      <c r="V80" s="685">
        <f t="shared" si="99"/>
        <v>10000</v>
      </c>
      <c r="W80" s="173"/>
      <c r="X80" s="173"/>
      <c r="Y80" s="173"/>
      <c r="Z80" s="173"/>
      <c r="AA80" s="173"/>
      <c r="AB80" s="173"/>
      <c r="AC80" s="173"/>
      <c r="AD80" s="173"/>
      <c r="AE80" s="173"/>
      <c r="AF80" s="173"/>
      <c r="AG80" s="173"/>
      <c r="AH80" s="173"/>
      <c r="AI80" s="173"/>
      <c r="AJ80" s="173"/>
      <c r="AK80" s="173"/>
      <c r="AL80" s="173"/>
      <c r="AM80" s="173"/>
      <c r="AN80" s="173"/>
    </row>
    <row r="81" spans="1:40" s="172" customFormat="1" ht="30" customHeight="1" x14ac:dyDescent="0.2">
      <c r="A81" s="529" t="s">
        <v>504</v>
      </c>
      <c r="B81" s="435"/>
      <c r="C81" s="441"/>
      <c r="D81" s="526" t="s">
        <v>818</v>
      </c>
      <c r="E81" s="163">
        <v>22000</v>
      </c>
      <c r="F81" s="163"/>
      <c r="G81" s="163">
        <f t="shared" si="97"/>
        <v>22000</v>
      </c>
      <c r="H81" s="163"/>
      <c r="I81" s="163"/>
      <c r="J81" s="163"/>
      <c r="K81" s="163"/>
      <c r="L81" s="163"/>
      <c r="M81" s="163"/>
      <c r="N81" s="163"/>
      <c r="O81" s="163"/>
      <c r="P81" s="163"/>
      <c r="Q81" s="664"/>
      <c r="R81" s="184"/>
      <c r="S81" s="184"/>
      <c r="T81" s="684">
        <f t="shared" si="0"/>
        <v>22000</v>
      </c>
      <c r="U81" s="684">
        <f t="shared" si="98"/>
        <v>0</v>
      </c>
      <c r="V81" s="685">
        <f t="shared" si="99"/>
        <v>22000</v>
      </c>
      <c r="W81" s="173"/>
      <c r="X81" s="173"/>
      <c r="Y81" s="173"/>
      <c r="Z81" s="173"/>
      <c r="AA81" s="173"/>
      <c r="AB81" s="173"/>
      <c r="AC81" s="173"/>
      <c r="AD81" s="173"/>
      <c r="AE81" s="173"/>
      <c r="AF81" s="173"/>
      <c r="AG81" s="173"/>
      <c r="AH81" s="173"/>
      <c r="AI81" s="173"/>
      <c r="AJ81" s="173"/>
      <c r="AK81" s="173"/>
      <c r="AL81" s="173"/>
      <c r="AM81" s="173"/>
      <c r="AN81" s="173"/>
    </row>
    <row r="82" spans="1:40" s="172" customFormat="1" ht="15" customHeight="1" x14ac:dyDescent="0.2">
      <c r="A82" s="529" t="s">
        <v>504</v>
      </c>
      <c r="B82" s="435"/>
      <c r="C82" s="441"/>
      <c r="D82" s="526" t="s">
        <v>737</v>
      </c>
      <c r="E82" s="163">
        <v>7000</v>
      </c>
      <c r="F82" s="163"/>
      <c r="G82" s="163">
        <f t="shared" si="97"/>
        <v>7000</v>
      </c>
      <c r="H82" s="163"/>
      <c r="I82" s="163"/>
      <c r="J82" s="163"/>
      <c r="K82" s="163"/>
      <c r="L82" s="163"/>
      <c r="M82" s="163"/>
      <c r="N82" s="163"/>
      <c r="O82" s="163"/>
      <c r="P82" s="163"/>
      <c r="Q82" s="664"/>
      <c r="R82" s="184"/>
      <c r="S82" s="184"/>
      <c r="T82" s="684">
        <f t="shared" si="0"/>
        <v>7000</v>
      </c>
      <c r="U82" s="684">
        <f t="shared" si="98"/>
        <v>0</v>
      </c>
      <c r="V82" s="685">
        <f t="shared" si="99"/>
        <v>7000</v>
      </c>
      <c r="W82" s="173"/>
      <c r="X82" s="173"/>
      <c r="Y82" s="173"/>
      <c r="Z82" s="173"/>
      <c r="AA82" s="173"/>
      <c r="AB82" s="173"/>
      <c r="AC82" s="173"/>
      <c r="AD82" s="173"/>
      <c r="AE82" s="173"/>
      <c r="AF82" s="173"/>
      <c r="AG82" s="173"/>
      <c r="AH82" s="173"/>
      <c r="AI82" s="173"/>
      <c r="AJ82" s="173"/>
      <c r="AK82" s="173"/>
      <c r="AL82" s="173"/>
      <c r="AM82" s="173"/>
      <c r="AN82" s="173"/>
    </row>
    <row r="83" spans="1:40" s="172" customFormat="1" ht="15" customHeight="1" x14ac:dyDescent="0.2">
      <c r="A83" s="529" t="s">
        <v>504</v>
      </c>
      <c r="B83" s="435"/>
      <c r="C83" s="441"/>
      <c r="D83" s="526" t="s">
        <v>738</v>
      </c>
      <c r="E83" s="163">
        <v>2400</v>
      </c>
      <c r="F83" s="163"/>
      <c r="G83" s="163">
        <f t="shared" si="97"/>
        <v>2400</v>
      </c>
      <c r="H83" s="163"/>
      <c r="I83" s="163"/>
      <c r="J83" s="163"/>
      <c r="K83" s="163"/>
      <c r="L83" s="163"/>
      <c r="M83" s="163"/>
      <c r="N83" s="163"/>
      <c r="O83" s="163"/>
      <c r="P83" s="163"/>
      <c r="Q83" s="664"/>
      <c r="R83" s="184"/>
      <c r="S83" s="184"/>
      <c r="T83" s="684">
        <f t="shared" si="0"/>
        <v>2400</v>
      </c>
      <c r="U83" s="684">
        <f t="shared" si="98"/>
        <v>0</v>
      </c>
      <c r="V83" s="685">
        <f t="shared" si="99"/>
        <v>2400</v>
      </c>
      <c r="W83" s="173"/>
      <c r="X83" s="173"/>
      <c r="Y83" s="173"/>
      <c r="Z83" s="173"/>
      <c r="AA83" s="173"/>
      <c r="AB83" s="173"/>
      <c r="AC83" s="173"/>
      <c r="AD83" s="173"/>
      <c r="AE83" s="173"/>
      <c r="AF83" s="173"/>
      <c r="AG83" s="173"/>
      <c r="AH83" s="173"/>
      <c r="AI83" s="173"/>
      <c r="AJ83" s="173"/>
      <c r="AK83" s="173"/>
      <c r="AL83" s="173"/>
      <c r="AM83" s="173"/>
      <c r="AN83" s="173"/>
    </row>
    <row r="84" spans="1:40" s="172" customFormat="1" ht="15" customHeight="1" x14ac:dyDescent="0.2">
      <c r="A84" s="529" t="s">
        <v>504</v>
      </c>
      <c r="B84" s="435"/>
      <c r="C84" s="441"/>
      <c r="D84" s="526" t="s">
        <v>739</v>
      </c>
      <c r="E84" s="163">
        <v>5000</v>
      </c>
      <c r="F84" s="163"/>
      <c r="G84" s="163">
        <f t="shared" si="97"/>
        <v>5000</v>
      </c>
      <c r="H84" s="163"/>
      <c r="I84" s="163"/>
      <c r="J84" s="163"/>
      <c r="K84" s="163"/>
      <c r="L84" s="163"/>
      <c r="M84" s="163"/>
      <c r="N84" s="163"/>
      <c r="O84" s="163"/>
      <c r="P84" s="163"/>
      <c r="Q84" s="664"/>
      <c r="R84" s="184"/>
      <c r="S84" s="184"/>
      <c r="T84" s="684">
        <f t="shared" si="0"/>
        <v>5000</v>
      </c>
      <c r="U84" s="684">
        <f t="shared" si="98"/>
        <v>0</v>
      </c>
      <c r="V84" s="685">
        <f t="shared" si="99"/>
        <v>5000</v>
      </c>
      <c r="W84" s="173"/>
      <c r="X84" s="173"/>
      <c r="Y84" s="173"/>
      <c r="Z84" s="173"/>
      <c r="AA84" s="173"/>
      <c r="AB84" s="173"/>
      <c r="AC84" s="173"/>
      <c r="AD84" s="173"/>
      <c r="AE84" s="173"/>
      <c r="AF84" s="173"/>
      <c r="AG84" s="173"/>
      <c r="AH84" s="173"/>
      <c r="AI84" s="173"/>
      <c r="AJ84" s="173"/>
      <c r="AK84" s="173"/>
      <c r="AL84" s="173"/>
      <c r="AM84" s="173"/>
      <c r="AN84" s="173"/>
    </row>
    <row r="85" spans="1:40" s="172" customFormat="1" ht="15" customHeight="1" x14ac:dyDescent="0.2">
      <c r="A85" s="790" t="s">
        <v>504</v>
      </c>
      <c r="B85" s="435"/>
      <c r="C85" s="441"/>
      <c r="D85" s="791" t="s">
        <v>1018</v>
      </c>
      <c r="E85" s="163">
        <v>1270</v>
      </c>
      <c r="F85" s="163"/>
      <c r="G85" s="163">
        <f t="shared" si="97"/>
        <v>1270</v>
      </c>
      <c r="H85" s="163"/>
      <c r="I85" s="163"/>
      <c r="J85" s="163"/>
      <c r="K85" s="163"/>
      <c r="L85" s="163"/>
      <c r="M85" s="163"/>
      <c r="N85" s="163"/>
      <c r="O85" s="163"/>
      <c r="P85" s="163"/>
      <c r="Q85" s="664"/>
      <c r="R85" s="184"/>
      <c r="S85" s="184"/>
      <c r="T85" s="684">
        <f t="shared" ref="T85" si="100">E85+H85+K85+N85+Q85</f>
        <v>1270</v>
      </c>
      <c r="U85" s="684">
        <f t="shared" ref="U85" si="101">F85+I85+L85+O85+R85</f>
        <v>0</v>
      </c>
      <c r="V85" s="685">
        <f t="shared" ref="V85" si="102">G85+J85+M85+P85+S85</f>
        <v>1270</v>
      </c>
      <c r="W85" s="173"/>
      <c r="X85" s="173"/>
      <c r="Y85" s="173"/>
      <c r="Z85" s="173"/>
      <c r="AA85" s="173"/>
      <c r="AB85" s="173"/>
      <c r="AC85" s="173"/>
      <c r="AD85" s="173"/>
      <c r="AE85" s="173"/>
      <c r="AF85" s="173"/>
      <c r="AG85" s="173"/>
      <c r="AH85" s="173"/>
      <c r="AI85" s="173"/>
      <c r="AJ85" s="173"/>
      <c r="AK85" s="173"/>
      <c r="AL85" s="173"/>
      <c r="AM85" s="173"/>
      <c r="AN85" s="173"/>
    </row>
    <row r="86" spans="1:40" s="172" customFormat="1" ht="15" customHeight="1" x14ac:dyDescent="0.2">
      <c r="A86" s="529"/>
      <c r="B86" s="435">
        <v>12203</v>
      </c>
      <c r="C86" s="1055" t="s">
        <v>215</v>
      </c>
      <c r="D86" s="1056"/>
      <c r="E86" s="163"/>
      <c r="F86" s="163"/>
      <c r="G86" s="163"/>
      <c r="H86" s="163"/>
      <c r="I86" s="163"/>
      <c r="J86" s="163"/>
      <c r="K86" s="163"/>
      <c r="L86" s="163"/>
      <c r="M86" s="163"/>
      <c r="N86" s="163"/>
      <c r="O86" s="163"/>
      <c r="P86" s="163"/>
      <c r="Q86" s="664"/>
      <c r="R86" s="184"/>
      <c r="S86" s="184"/>
      <c r="T86" s="684"/>
      <c r="U86" s="684"/>
      <c r="V86" s="685"/>
      <c r="W86" s="173"/>
      <c r="X86" s="173"/>
      <c r="Y86" s="173"/>
      <c r="Z86" s="173"/>
      <c r="AA86" s="173"/>
      <c r="AB86" s="173"/>
      <c r="AC86" s="173"/>
      <c r="AD86" s="173"/>
      <c r="AE86" s="173"/>
      <c r="AF86" s="173"/>
      <c r="AG86" s="173"/>
      <c r="AH86" s="173"/>
      <c r="AI86" s="173"/>
      <c r="AJ86" s="173"/>
      <c r="AK86" s="173"/>
      <c r="AL86" s="173"/>
      <c r="AM86" s="173"/>
      <c r="AN86" s="173"/>
    </row>
    <row r="87" spans="1:40" s="172" customFormat="1" ht="15" customHeight="1" x14ac:dyDescent="0.2">
      <c r="A87" s="529" t="s">
        <v>504</v>
      </c>
      <c r="B87" s="435"/>
      <c r="C87" s="441"/>
      <c r="D87" s="439" t="s">
        <v>708</v>
      </c>
      <c r="E87" s="163">
        <v>2000</v>
      </c>
      <c r="F87" s="163">
        <v>-600</v>
      </c>
      <c r="G87" s="163">
        <f t="shared" ref="G87:G92" si="103">SUM(E87:F87)</f>
        <v>1400</v>
      </c>
      <c r="H87" s="163"/>
      <c r="I87" s="163"/>
      <c r="J87" s="163"/>
      <c r="K87" s="163"/>
      <c r="L87" s="163"/>
      <c r="M87" s="163"/>
      <c r="N87" s="163"/>
      <c r="O87" s="163"/>
      <c r="P87" s="163"/>
      <c r="Q87" s="664"/>
      <c r="R87" s="184"/>
      <c r="S87" s="184"/>
      <c r="T87" s="684">
        <f t="shared" si="0"/>
        <v>2000</v>
      </c>
      <c r="U87" s="684">
        <f t="shared" ref="U87" si="104">F87+I87+L87+O87+R87</f>
        <v>-600</v>
      </c>
      <c r="V87" s="685">
        <f t="shared" ref="V87" si="105">G87+J87+M87+P87+S87</f>
        <v>1400</v>
      </c>
      <c r="W87" s="173"/>
      <c r="X87" s="173"/>
      <c r="Y87" s="173"/>
      <c r="Z87" s="173"/>
      <c r="AA87" s="173"/>
      <c r="AB87" s="173"/>
      <c r="AC87" s="173"/>
      <c r="AD87" s="173"/>
      <c r="AE87" s="173"/>
      <c r="AF87" s="173"/>
      <c r="AG87" s="173"/>
      <c r="AH87" s="173"/>
      <c r="AI87" s="173"/>
      <c r="AJ87" s="173"/>
      <c r="AK87" s="173"/>
      <c r="AL87" s="173"/>
      <c r="AM87" s="173"/>
      <c r="AN87" s="173"/>
    </row>
    <row r="88" spans="1:40" s="172" customFormat="1" ht="15" customHeight="1" x14ac:dyDescent="0.2">
      <c r="A88" s="935" t="s">
        <v>504</v>
      </c>
      <c r="B88" s="435"/>
      <c r="C88" s="441"/>
      <c r="D88" s="439" t="s">
        <v>1148</v>
      </c>
      <c r="E88" s="163"/>
      <c r="F88" s="163">
        <v>600</v>
      </c>
      <c r="G88" s="163">
        <f t="shared" si="103"/>
        <v>600</v>
      </c>
      <c r="H88" s="163"/>
      <c r="I88" s="163"/>
      <c r="J88" s="163"/>
      <c r="K88" s="163"/>
      <c r="L88" s="163"/>
      <c r="M88" s="163"/>
      <c r="N88" s="163"/>
      <c r="O88" s="163"/>
      <c r="P88" s="163"/>
      <c r="Q88" s="664"/>
      <c r="R88" s="184"/>
      <c r="S88" s="184"/>
      <c r="T88" s="684">
        <f t="shared" ref="T88" si="106">E88+H88+K88+N88+Q88</f>
        <v>0</v>
      </c>
      <c r="U88" s="684">
        <f t="shared" ref="U88" si="107">F88+I88+L88+O88+R88</f>
        <v>600</v>
      </c>
      <c r="V88" s="685">
        <f t="shared" ref="V88" si="108">G88+J88+M88+P88+S88</f>
        <v>600</v>
      </c>
      <c r="W88" s="173"/>
      <c r="X88" s="173"/>
      <c r="Y88" s="173"/>
      <c r="Z88" s="173"/>
      <c r="AA88" s="173"/>
      <c r="AB88" s="173"/>
      <c r="AC88" s="173"/>
      <c r="AD88" s="173"/>
      <c r="AE88" s="173"/>
      <c r="AF88" s="173"/>
      <c r="AG88" s="173"/>
      <c r="AH88" s="173"/>
      <c r="AI88" s="173"/>
      <c r="AJ88" s="173"/>
      <c r="AK88" s="173"/>
      <c r="AL88" s="173"/>
      <c r="AM88" s="173"/>
      <c r="AN88" s="173"/>
    </row>
    <row r="89" spans="1:40" s="172" customFormat="1" ht="15" customHeight="1" x14ac:dyDescent="0.2">
      <c r="A89" s="790"/>
      <c r="B89" s="435" t="s">
        <v>18</v>
      </c>
      <c r="C89" s="441"/>
      <c r="D89" s="793" t="s">
        <v>1019</v>
      </c>
      <c r="E89" s="163"/>
      <c r="F89" s="163"/>
      <c r="G89" s="163"/>
      <c r="H89" s="163"/>
      <c r="I89" s="163"/>
      <c r="J89" s="163"/>
      <c r="K89" s="163"/>
      <c r="L89" s="163"/>
      <c r="M89" s="163"/>
      <c r="N89" s="163"/>
      <c r="O89" s="163"/>
      <c r="P89" s="163"/>
      <c r="Q89" s="664"/>
      <c r="R89" s="184"/>
      <c r="S89" s="184"/>
      <c r="T89" s="684"/>
      <c r="U89" s="684"/>
      <c r="V89" s="685"/>
      <c r="W89" s="173"/>
      <c r="X89" s="173"/>
      <c r="Y89" s="173"/>
      <c r="Z89" s="173"/>
      <c r="AA89" s="173"/>
      <c r="AB89" s="173"/>
      <c r="AC89" s="173"/>
      <c r="AD89" s="173"/>
      <c r="AE89" s="173"/>
      <c r="AF89" s="173"/>
      <c r="AG89" s="173"/>
      <c r="AH89" s="173"/>
      <c r="AI89" s="173"/>
      <c r="AJ89" s="173"/>
      <c r="AK89" s="173"/>
      <c r="AL89" s="173"/>
      <c r="AM89" s="173"/>
      <c r="AN89" s="173"/>
    </row>
    <row r="90" spans="1:40" s="172" customFormat="1" ht="15" customHeight="1" x14ac:dyDescent="0.2">
      <c r="A90" s="790" t="s">
        <v>504</v>
      </c>
      <c r="B90" s="435"/>
      <c r="C90" s="441"/>
      <c r="D90" s="791" t="s">
        <v>707</v>
      </c>
      <c r="E90" s="163">
        <v>38</v>
      </c>
      <c r="F90" s="163"/>
      <c r="G90" s="163">
        <f t="shared" si="103"/>
        <v>38</v>
      </c>
      <c r="H90" s="163"/>
      <c r="I90" s="163"/>
      <c r="J90" s="163"/>
      <c r="K90" s="163"/>
      <c r="L90" s="163"/>
      <c r="M90" s="163"/>
      <c r="N90" s="163"/>
      <c r="O90" s="163"/>
      <c r="P90" s="163"/>
      <c r="Q90" s="664"/>
      <c r="R90" s="184"/>
      <c r="S90" s="184"/>
      <c r="T90" s="684">
        <f t="shared" ref="T90:T92" si="109">E90+H90+K90+N90+Q90</f>
        <v>38</v>
      </c>
      <c r="U90" s="684">
        <f t="shared" ref="U90:U92" si="110">F90+I90+L90+O90+R90</f>
        <v>0</v>
      </c>
      <c r="V90" s="685">
        <f t="shared" ref="V90:V92" si="111">G90+J90+M90+P90+S90</f>
        <v>38</v>
      </c>
      <c r="W90" s="173"/>
      <c r="X90" s="173"/>
      <c r="Y90" s="173"/>
      <c r="Z90" s="173"/>
      <c r="AA90" s="173"/>
      <c r="AB90" s="173"/>
      <c r="AC90" s="173"/>
      <c r="AD90" s="173"/>
      <c r="AE90" s="173"/>
      <c r="AF90" s="173"/>
      <c r="AG90" s="173"/>
      <c r="AH90" s="173"/>
      <c r="AI90" s="173"/>
      <c r="AJ90" s="173"/>
      <c r="AK90" s="173"/>
      <c r="AL90" s="173"/>
      <c r="AM90" s="173"/>
      <c r="AN90" s="173"/>
    </row>
    <row r="91" spans="1:40" s="172" customFormat="1" ht="15" customHeight="1" x14ac:dyDescent="0.2">
      <c r="A91" s="790"/>
      <c r="B91" s="435" t="s">
        <v>19</v>
      </c>
      <c r="C91" s="441"/>
      <c r="D91" s="792" t="s">
        <v>1020</v>
      </c>
      <c r="E91" s="163"/>
      <c r="F91" s="163"/>
      <c r="G91" s="163"/>
      <c r="H91" s="163"/>
      <c r="I91" s="163"/>
      <c r="J91" s="163"/>
      <c r="K91" s="163"/>
      <c r="L91" s="163"/>
      <c r="M91" s="163"/>
      <c r="N91" s="163"/>
      <c r="O91" s="163"/>
      <c r="P91" s="163"/>
      <c r="Q91" s="664"/>
      <c r="R91" s="184"/>
      <c r="S91" s="184"/>
      <c r="T91" s="684"/>
      <c r="U91" s="684"/>
      <c r="V91" s="685"/>
      <c r="W91" s="173"/>
      <c r="X91" s="173"/>
      <c r="Y91" s="173"/>
      <c r="Z91" s="173"/>
      <c r="AA91" s="173"/>
      <c r="AB91" s="173"/>
      <c r="AC91" s="173"/>
      <c r="AD91" s="173"/>
      <c r="AE91" s="173"/>
      <c r="AF91" s="173"/>
      <c r="AG91" s="173"/>
      <c r="AH91" s="173"/>
      <c r="AI91" s="173"/>
      <c r="AJ91" s="173"/>
      <c r="AK91" s="173"/>
      <c r="AL91" s="173"/>
      <c r="AM91" s="173"/>
      <c r="AN91" s="173"/>
    </row>
    <row r="92" spans="1:40" s="172" customFormat="1" ht="15" customHeight="1" x14ac:dyDescent="0.2">
      <c r="A92" s="790" t="s">
        <v>504</v>
      </c>
      <c r="B92" s="435"/>
      <c r="C92" s="441"/>
      <c r="D92" s="791" t="s">
        <v>707</v>
      </c>
      <c r="E92" s="163">
        <v>385</v>
      </c>
      <c r="F92" s="163"/>
      <c r="G92" s="163">
        <f t="shared" si="103"/>
        <v>385</v>
      </c>
      <c r="H92" s="163"/>
      <c r="I92" s="163"/>
      <c r="J92" s="163"/>
      <c r="K92" s="163"/>
      <c r="L92" s="163"/>
      <c r="M92" s="163"/>
      <c r="N92" s="163"/>
      <c r="O92" s="163"/>
      <c r="P92" s="163"/>
      <c r="Q92" s="664"/>
      <c r="R92" s="184"/>
      <c r="S92" s="184"/>
      <c r="T92" s="684">
        <f t="shared" si="109"/>
        <v>385</v>
      </c>
      <c r="U92" s="684">
        <f t="shared" si="110"/>
        <v>0</v>
      </c>
      <c r="V92" s="685">
        <f t="shared" si="111"/>
        <v>385</v>
      </c>
      <c r="W92" s="173"/>
      <c r="X92" s="173"/>
      <c r="Y92" s="173"/>
      <c r="Z92" s="173"/>
      <c r="AA92" s="173"/>
      <c r="AB92" s="173"/>
      <c r="AC92" s="173"/>
      <c r="AD92" s="173"/>
      <c r="AE92" s="173"/>
      <c r="AF92" s="173"/>
      <c r="AG92" s="173"/>
      <c r="AH92" s="173"/>
      <c r="AI92" s="173"/>
      <c r="AJ92" s="173"/>
      <c r="AK92" s="173"/>
      <c r="AL92" s="173"/>
      <c r="AM92" s="173"/>
      <c r="AN92" s="173"/>
    </row>
    <row r="93" spans="1:40" s="172" customFormat="1" ht="15" customHeight="1" x14ac:dyDescent="0.2">
      <c r="A93" s="529" t="s">
        <v>504</v>
      </c>
      <c r="B93" s="435" t="s">
        <v>20</v>
      </c>
      <c r="C93" s="1055" t="s">
        <v>68</v>
      </c>
      <c r="D93" s="1056"/>
      <c r="E93" s="163"/>
      <c r="F93" s="163"/>
      <c r="G93" s="163"/>
      <c r="H93" s="163"/>
      <c r="I93" s="163"/>
      <c r="J93" s="163"/>
      <c r="K93" s="163"/>
      <c r="L93" s="163"/>
      <c r="M93" s="163"/>
      <c r="N93" s="163"/>
      <c r="O93" s="163"/>
      <c r="P93" s="163"/>
      <c r="Q93" s="664"/>
      <c r="R93" s="184"/>
      <c r="S93" s="184"/>
      <c r="T93" s="684"/>
      <c r="U93" s="684"/>
      <c r="V93" s="685"/>
      <c r="W93" s="173"/>
      <c r="X93" s="173"/>
      <c r="Y93" s="173"/>
      <c r="Z93" s="173"/>
      <c r="AA93" s="173"/>
      <c r="AB93" s="173"/>
      <c r="AC93" s="173"/>
      <c r="AD93" s="173"/>
      <c r="AE93" s="173"/>
      <c r="AF93" s="173"/>
      <c r="AG93" s="173"/>
      <c r="AH93" s="173"/>
      <c r="AI93" s="173"/>
      <c r="AJ93" s="173"/>
      <c r="AK93" s="173"/>
      <c r="AL93" s="173"/>
      <c r="AM93" s="173"/>
      <c r="AN93" s="173"/>
    </row>
    <row r="94" spans="1:40" s="172" customFormat="1" ht="15" customHeight="1" x14ac:dyDescent="0.2">
      <c r="A94" s="529" t="s">
        <v>505</v>
      </c>
      <c r="B94" s="435"/>
      <c r="C94" s="441"/>
      <c r="D94" s="526" t="s">
        <v>707</v>
      </c>
      <c r="E94" s="163">
        <v>1386</v>
      </c>
      <c r="F94" s="163"/>
      <c r="G94" s="163">
        <f t="shared" ref="G94:G102" si="112">SUM(E94:F94)</f>
        <v>1386</v>
      </c>
      <c r="H94" s="163"/>
      <c r="I94" s="163"/>
      <c r="J94" s="163"/>
      <c r="K94" s="163"/>
      <c r="L94" s="163"/>
      <c r="M94" s="163"/>
      <c r="N94" s="163"/>
      <c r="O94" s="163"/>
      <c r="P94" s="163"/>
      <c r="Q94" s="664"/>
      <c r="R94" s="184"/>
      <c r="S94" s="184"/>
      <c r="T94" s="684">
        <f t="shared" si="0"/>
        <v>1386</v>
      </c>
      <c r="U94" s="684">
        <f t="shared" ref="U94:U95" si="113">F94+I94+L94+O94+R94</f>
        <v>0</v>
      </c>
      <c r="V94" s="685">
        <f t="shared" ref="V94:V95" si="114">G94+J94+M94+P94+S94</f>
        <v>1386</v>
      </c>
      <c r="W94" s="173"/>
      <c r="X94" s="173"/>
      <c r="Y94" s="173"/>
      <c r="Z94" s="173"/>
      <c r="AA94" s="173"/>
      <c r="AB94" s="173"/>
      <c r="AC94" s="173"/>
      <c r="AD94" s="173"/>
      <c r="AE94" s="173"/>
      <c r="AF94" s="173"/>
      <c r="AG94" s="173"/>
      <c r="AH94" s="173"/>
      <c r="AI94" s="173"/>
      <c r="AJ94" s="173"/>
      <c r="AK94" s="173"/>
      <c r="AL94" s="173"/>
      <c r="AM94" s="173"/>
      <c r="AN94" s="173"/>
    </row>
    <row r="95" spans="1:40" s="172" customFormat="1" ht="15" customHeight="1" x14ac:dyDescent="0.2">
      <c r="A95" s="529" t="s">
        <v>505</v>
      </c>
      <c r="B95" s="435"/>
      <c r="C95" s="441"/>
      <c r="D95" s="526" t="s">
        <v>730</v>
      </c>
      <c r="E95" s="163">
        <v>50000</v>
      </c>
      <c r="F95" s="163"/>
      <c r="G95" s="163">
        <f t="shared" si="112"/>
        <v>50000</v>
      </c>
      <c r="H95" s="163"/>
      <c r="I95" s="163"/>
      <c r="J95" s="163"/>
      <c r="K95" s="163"/>
      <c r="L95" s="163"/>
      <c r="M95" s="163"/>
      <c r="N95" s="163"/>
      <c r="O95" s="163"/>
      <c r="P95" s="163"/>
      <c r="Q95" s="664"/>
      <c r="R95" s="184"/>
      <c r="S95" s="184"/>
      <c r="T95" s="684">
        <f t="shared" si="0"/>
        <v>50000</v>
      </c>
      <c r="U95" s="684">
        <f t="shared" si="113"/>
        <v>0</v>
      </c>
      <c r="V95" s="685">
        <f t="shared" si="114"/>
        <v>50000</v>
      </c>
      <c r="W95" s="173"/>
      <c r="X95" s="173"/>
      <c r="Y95" s="173"/>
      <c r="Z95" s="173"/>
      <c r="AA95" s="173"/>
      <c r="AB95" s="173"/>
      <c r="AC95" s="173"/>
      <c r="AD95" s="173"/>
      <c r="AE95" s="173"/>
      <c r="AF95" s="173"/>
      <c r="AG95" s="173"/>
      <c r="AH95" s="173"/>
      <c r="AI95" s="173"/>
      <c r="AJ95" s="173"/>
      <c r="AK95" s="173"/>
      <c r="AL95" s="173"/>
      <c r="AM95" s="173"/>
      <c r="AN95" s="173"/>
    </row>
    <row r="96" spans="1:40" s="172" customFormat="1" ht="15" customHeight="1" x14ac:dyDescent="0.2">
      <c r="A96" s="826" t="s">
        <v>504</v>
      </c>
      <c r="B96" s="435"/>
      <c r="C96" s="441"/>
      <c r="D96" s="499" t="s">
        <v>1078</v>
      </c>
      <c r="E96" s="163"/>
      <c r="F96" s="163"/>
      <c r="G96" s="163"/>
      <c r="H96" s="163">
        <v>500</v>
      </c>
      <c r="I96" s="163"/>
      <c r="J96" s="163">
        <f t="shared" ref="J96:J97" si="115">SUM(H96:I96)</f>
        <v>500</v>
      </c>
      <c r="K96" s="163"/>
      <c r="L96" s="163"/>
      <c r="M96" s="163"/>
      <c r="N96" s="163"/>
      <c r="O96" s="163"/>
      <c r="P96" s="163"/>
      <c r="Q96" s="664"/>
      <c r="R96" s="184"/>
      <c r="S96" s="184"/>
      <c r="T96" s="684">
        <f t="shared" ref="T96:T98" si="116">E96+H96+K96+N96+Q96</f>
        <v>500</v>
      </c>
      <c r="U96" s="684">
        <f t="shared" ref="U96:U98" si="117">F96+I96+L96+O96+R96</f>
        <v>0</v>
      </c>
      <c r="V96" s="685">
        <f t="shared" ref="V96:V98" si="118">G96+J96+M96+P96+S96</f>
        <v>500</v>
      </c>
      <c r="W96" s="173"/>
      <c r="X96" s="173"/>
      <c r="Y96" s="173"/>
      <c r="Z96" s="173"/>
      <c r="AA96" s="173"/>
      <c r="AB96" s="173"/>
      <c r="AC96" s="173"/>
      <c r="AD96" s="173"/>
      <c r="AE96" s="173"/>
      <c r="AF96" s="173"/>
      <c r="AG96" s="173"/>
      <c r="AH96" s="173"/>
      <c r="AI96" s="173"/>
      <c r="AJ96" s="173"/>
      <c r="AK96" s="173"/>
      <c r="AL96" s="173"/>
      <c r="AM96" s="173"/>
      <c r="AN96" s="173"/>
    </row>
    <row r="97" spans="1:40" s="172" customFormat="1" ht="15" customHeight="1" x14ac:dyDescent="0.2">
      <c r="A97" s="826" t="s">
        <v>504</v>
      </c>
      <c r="B97" s="435"/>
      <c r="C97" s="441"/>
      <c r="D97" s="499" t="s">
        <v>1079</v>
      </c>
      <c r="E97" s="163"/>
      <c r="F97" s="163"/>
      <c r="G97" s="163"/>
      <c r="H97" s="163">
        <v>500</v>
      </c>
      <c r="I97" s="163"/>
      <c r="J97" s="163">
        <f t="shared" si="115"/>
        <v>500</v>
      </c>
      <c r="K97" s="163"/>
      <c r="L97" s="163"/>
      <c r="M97" s="163"/>
      <c r="N97" s="163"/>
      <c r="O97" s="163"/>
      <c r="P97" s="163"/>
      <c r="Q97" s="664"/>
      <c r="R97" s="184"/>
      <c r="S97" s="184"/>
      <c r="T97" s="684">
        <f t="shared" si="116"/>
        <v>500</v>
      </c>
      <c r="U97" s="684">
        <f t="shared" si="117"/>
        <v>0</v>
      </c>
      <c r="V97" s="685">
        <f t="shared" si="118"/>
        <v>500</v>
      </c>
      <c r="W97" s="173"/>
      <c r="X97" s="173"/>
      <c r="Y97" s="173"/>
      <c r="Z97" s="173"/>
      <c r="AA97" s="173"/>
      <c r="AB97" s="173"/>
      <c r="AC97" s="173"/>
      <c r="AD97" s="173"/>
      <c r="AE97" s="173"/>
      <c r="AF97" s="173"/>
      <c r="AG97" s="173"/>
      <c r="AH97" s="173"/>
      <c r="AI97" s="173"/>
      <c r="AJ97" s="173"/>
      <c r="AK97" s="173"/>
      <c r="AL97" s="173"/>
      <c r="AM97" s="173"/>
      <c r="AN97" s="173"/>
    </row>
    <row r="98" spans="1:40" s="172" customFormat="1" ht="15" customHeight="1" x14ac:dyDescent="0.2">
      <c r="A98" s="826" t="s">
        <v>505</v>
      </c>
      <c r="B98" s="435"/>
      <c r="C98" s="441"/>
      <c r="D98" s="499" t="s">
        <v>1077</v>
      </c>
      <c r="E98" s="163">
        <v>150</v>
      </c>
      <c r="F98" s="163"/>
      <c r="G98" s="163">
        <f t="shared" si="112"/>
        <v>150</v>
      </c>
      <c r="H98" s="163"/>
      <c r="I98" s="163"/>
      <c r="J98" s="163"/>
      <c r="K98" s="163"/>
      <c r="L98" s="163"/>
      <c r="M98" s="163"/>
      <c r="N98" s="163"/>
      <c r="O98" s="163"/>
      <c r="P98" s="163"/>
      <c r="Q98" s="664"/>
      <c r="R98" s="184"/>
      <c r="S98" s="184"/>
      <c r="T98" s="684">
        <f t="shared" si="116"/>
        <v>150</v>
      </c>
      <c r="U98" s="684">
        <f t="shared" si="117"/>
        <v>0</v>
      </c>
      <c r="V98" s="685">
        <f t="shared" si="118"/>
        <v>150</v>
      </c>
      <c r="W98" s="173"/>
      <c r="X98" s="173"/>
      <c r="Y98" s="173"/>
      <c r="Z98" s="173"/>
      <c r="AA98" s="173"/>
      <c r="AB98" s="173"/>
      <c r="AC98" s="173"/>
      <c r="AD98" s="173"/>
      <c r="AE98" s="173"/>
      <c r="AF98" s="173"/>
      <c r="AG98" s="173"/>
      <c r="AH98" s="173"/>
      <c r="AI98" s="173"/>
      <c r="AJ98" s="173"/>
      <c r="AK98" s="173"/>
      <c r="AL98" s="173"/>
      <c r="AM98" s="173"/>
      <c r="AN98" s="173"/>
    </row>
    <row r="99" spans="1:40" s="172" customFormat="1" ht="15" customHeight="1" x14ac:dyDescent="0.2">
      <c r="A99" s="790"/>
      <c r="B99" s="435">
        <v>40103</v>
      </c>
      <c r="C99" s="441"/>
      <c r="D99" s="792" t="s">
        <v>1073</v>
      </c>
      <c r="E99" s="163"/>
      <c r="F99" s="163"/>
      <c r="G99" s="163"/>
      <c r="H99" s="163"/>
      <c r="I99" s="163"/>
      <c r="J99" s="163"/>
      <c r="K99" s="163"/>
      <c r="L99" s="163"/>
      <c r="M99" s="163"/>
      <c r="N99" s="163"/>
      <c r="O99" s="163"/>
      <c r="P99" s="163"/>
      <c r="Q99" s="664"/>
      <c r="R99" s="184"/>
      <c r="S99" s="184"/>
      <c r="T99" s="684"/>
      <c r="U99" s="684"/>
      <c r="V99" s="685"/>
      <c r="W99" s="173"/>
      <c r="X99" s="173"/>
      <c r="Y99" s="173"/>
      <c r="Z99" s="173"/>
      <c r="AA99" s="173"/>
      <c r="AB99" s="173"/>
      <c r="AC99" s="173"/>
      <c r="AD99" s="173"/>
      <c r="AE99" s="173"/>
      <c r="AF99" s="173"/>
      <c r="AG99" s="173"/>
      <c r="AH99" s="173"/>
      <c r="AI99" s="173"/>
      <c r="AJ99" s="173"/>
      <c r="AK99" s="173"/>
      <c r="AL99" s="173"/>
      <c r="AM99" s="173"/>
      <c r="AN99" s="173"/>
    </row>
    <row r="100" spans="1:40" s="172" customFormat="1" ht="15" customHeight="1" x14ac:dyDescent="0.2">
      <c r="A100" s="790" t="s">
        <v>504</v>
      </c>
      <c r="B100" s="435"/>
      <c r="C100" s="441"/>
      <c r="D100" s="791" t="s">
        <v>707</v>
      </c>
      <c r="E100" s="163">
        <v>122</v>
      </c>
      <c r="F100" s="163"/>
      <c r="G100" s="163">
        <f t="shared" si="112"/>
        <v>122</v>
      </c>
      <c r="H100" s="163"/>
      <c r="I100" s="163"/>
      <c r="J100" s="163"/>
      <c r="K100" s="163"/>
      <c r="L100" s="163"/>
      <c r="M100" s="163"/>
      <c r="N100" s="163"/>
      <c r="O100" s="163"/>
      <c r="P100" s="163"/>
      <c r="Q100" s="664"/>
      <c r="R100" s="184"/>
      <c r="S100" s="184"/>
      <c r="T100" s="684">
        <f t="shared" ref="T100" si="119">E100+H100+K100+N100+Q100</f>
        <v>122</v>
      </c>
      <c r="U100" s="684">
        <f t="shared" ref="U100" si="120">F100+I100+L100+O100+R100</f>
        <v>0</v>
      </c>
      <c r="V100" s="685">
        <f t="shared" ref="V100" si="121">G100+J100+M100+P100+S100</f>
        <v>122</v>
      </c>
      <c r="W100" s="173"/>
      <c r="X100" s="173"/>
      <c r="Y100" s="173"/>
      <c r="Z100" s="173"/>
      <c r="AA100" s="173"/>
      <c r="AB100" s="173"/>
      <c r="AC100" s="173"/>
      <c r="AD100" s="173"/>
      <c r="AE100" s="173"/>
      <c r="AF100" s="173"/>
      <c r="AG100" s="173"/>
      <c r="AH100" s="173"/>
      <c r="AI100" s="173"/>
      <c r="AJ100" s="173"/>
      <c r="AK100" s="173"/>
      <c r="AL100" s="173"/>
      <c r="AM100" s="173"/>
      <c r="AN100" s="173"/>
    </row>
    <row r="101" spans="1:40" s="172" customFormat="1" ht="15" customHeight="1" x14ac:dyDescent="0.2">
      <c r="A101" s="826"/>
      <c r="B101" s="435" t="s">
        <v>21</v>
      </c>
      <c r="C101" s="441"/>
      <c r="D101" s="832" t="s">
        <v>1074</v>
      </c>
      <c r="E101" s="163"/>
      <c r="F101" s="163"/>
      <c r="G101" s="163"/>
      <c r="H101" s="163"/>
      <c r="I101" s="163"/>
      <c r="J101" s="163"/>
      <c r="K101" s="163"/>
      <c r="L101" s="163"/>
      <c r="M101" s="163"/>
      <c r="N101" s="163"/>
      <c r="O101" s="163"/>
      <c r="P101" s="163"/>
      <c r="Q101" s="664"/>
      <c r="R101" s="184"/>
      <c r="S101" s="184"/>
      <c r="T101" s="684"/>
      <c r="U101" s="684"/>
      <c r="V101" s="685"/>
      <c r="W101" s="173"/>
      <c r="X101" s="173"/>
      <c r="Y101" s="173"/>
      <c r="Z101" s="173"/>
      <c r="AA101" s="173"/>
      <c r="AB101" s="173"/>
      <c r="AC101" s="173"/>
      <c r="AD101" s="173"/>
      <c r="AE101" s="173"/>
      <c r="AF101" s="173"/>
      <c r="AG101" s="173"/>
      <c r="AH101" s="173"/>
      <c r="AI101" s="173"/>
      <c r="AJ101" s="173"/>
      <c r="AK101" s="173"/>
      <c r="AL101" s="173"/>
      <c r="AM101" s="173"/>
      <c r="AN101" s="173"/>
    </row>
    <row r="102" spans="1:40" s="172" customFormat="1" ht="15" customHeight="1" x14ac:dyDescent="0.2">
      <c r="A102" s="826" t="s">
        <v>504</v>
      </c>
      <c r="B102" s="435"/>
      <c r="C102" s="441"/>
      <c r="D102" s="499" t="s">
        <v>1076</v>
      </c>
      <c r="E102" s="163">
        <v>150</v>
      </c>
      <c r="F102" s="163"/>
      <c r="G102" s="163">
        <f t="shared" si="112"/>
        <v>150</v>
      </c>
      <c r="H102" s="163"/>
      <c r="I102" s="163"/>
      <c r="J102" s="163"/>
      <c r="K102" s="163"/>
      <c r="L102" s="163"/>
      <c r="M102" s="163"/>
      <c r="N102" s="163"/>
      <c r="O102" s="163"/>
      <c r="P102" s="163"/>
      <c r="Q102" s="664"/>
      <c r="R102" s="184"/>
      <c r="S102" s="184"/>
      <c r="T102" s="684">
        <f t="shared" ref="T102" si="122">E102+H102+K102+N102+Q102</f>
        <v>150</v>
      </c>
      <c r="U102" s="684">
        <f t="shared" ref="U102" si="123">F102+I102+L102+O102+R102</f>
        <v>0</v>
      </c>
      <c r="V102" s="685">
        <f t="shared" ref="V102" si="124">G102+J102+M102+P102+S102</f>
        <v>150</v>
      </c>
      <c r="W102" s="173"/>
      <c r="X102" s="173"/>
      <c r="Y102" s="173"/>
      <c r="Z102" s="173"/>
      <c r="AA102" s="173"/>
      <c r="AB102" s="173"/>
      <c r="AC102" s="173"/>
      <c r="AD102" s="173"/>
      <c r="AE102" s="173"/>
      <c r="AF102" s="173"/>
      <c r="AG102" s="173"/>
      <c r="AH102" s="173"/>
      <c r="AI102" s="173"/>
      <c r="AJ102" s="173"/>
      <c r="AK102" s="173"/>
      <c r="AL102" s="173"/>
      <c r="AM102" s="173"/>
      <c r="AN102" s="173"/>
    </row>
    <row r="103" spans="1:40" s="172" customFormat="1" ht="15" customHeight="1" x14ac:dyDescent="0.2">
      <c r="A103" s="529"/>
      <c r="B103" s="435" t="s">
        <v>22</v>
      </c>
      <c r="C103" s="1055" t="s">
        <v>205</v>
      </c>
      <c r="D103" s="1056"/>
      <c r="E103" s="163"/>
      <c r="F103" s="163"/>
      <c r="G103" s="163"/>
      <c r="H103" s="163"/>
      <c r="I103" s="163"/>
      <c r="J103" s="163"/>
      <c r="K103" s="163"/>
      <c r="L103" s="163"/>
      <c r="M103" s="163"/>
      <c r="N103" s="163"/>
      <c r="O103" s="163"/>
      <c r="P103" s="163"/>
      <c r="Q103" s="664"/>
      <c r="R103" s="184"/>
      <c r="S103" s="184"/>
      <c r="T103" s="684"/>
      <c r="U103" s="684"/>
      <c r="V103" s="685"/>
      <c r="W103" s="173"/>
      <c r="X103" s="173"/>
      <c r="Y103" s="173"/>
      <c r="Z103" s="173"/>
      <c r="AA103" s="173"/>
      <c r="AB103" s="173"/>
      <c r="AC103" s="173"/>
      <c r="AD103" s="173"/>
      <c r="AE103" s="173"/>
      <c r="AF103" s="173"/>
      <c r="AG103" s="173"/>
      <c r="AH103" s="173"/>
      <c r="AI103" s="173"/>
      <c r="AJ103" s="173"/>
      <c r="AK103" s="173"/>
      <c r="AL103" s="173"/>
      <c r="AM103" s="173"/>
      <c r="AN103" s="173"/>
    </row>
    <row r="104" spans="1:40" s="172" customFormat="1" ht="15" customHeight="1" x14ac:dyDescent="0.2">
      <c r="A104" s="529" t="s">
        <v>504</v>
      </c>
      <c r="B104" s="435"/>
      <c r="C104" s="441"/>
      <c r="D104" s="526" t="s">
        <v>707</v>
      </c>
      <c r="E104" s="163">
        <v>1060</v>
      </c>
      <c r="F104" s="163"/>
      <c r="G104" s="163">
        <f t="shared" ref="G104" si="125">SUM(E104:F104)</f>
        <v>1060</v>
      </c>
      <c r="H104" s="163"/>
      <c r="I104" s="163"/>
      <c r="J104" s="163"/>
      <c r="K104" s="163"/>
      <c r="L104" s="163"/>
      <c r="M104" s="163"/>
      <c r="N104" s="163"/>
      <c r="O104" s="163"/>
      <c r="P104" s="163"/>
      <c r="Q104" s="664"/>
      <c r="R104" s="184"/>
      <c r="S104" s="184"/>
      <c r="T104" s="684">
        <f t="shared" si="0"/>
        <v>1060</v>
      </c>
      <c r="U104" s="684">
        <f t="shared" ref="U104" si="126">F104+I104+L104+O104+R104</f>
        <v>0</v>
      </c>
      <c r="V104" s="685">
        <f t="shared" ref="V104" si="127">G104+J104+M104+P104+S104</f>
        <v>1060</v>
      </c>
      <c r="W104" s="173"/>
      <c r="X104" s="173"/>
      <c r="Y104" s="173"/>
      <c r="Z104" s="173"/>
      <c r="AA104" s="173"/>
      <c r="AB104" s="173"/>
      <c r="AC104" s="173"/>
      <c r="AD104" s="173"/>
      <c r="AE104" s="173"/>
      <c r="AF104" s="173"/>
      <c r="AG104" s="173"/>
      <c r="AH104" s="173"/>
      <c r="AI104" s="173"/>
      <c r="AJ104" s="173"/>
      <c r="AK104" s="173"/>
      <c r="AL104" s="173"/>
      <c r="AM104" s="173"/>
      <c r="AN104" s="173"/>
    </row>
    <row r="105" spans="1:40" s="172" customFormat="1" ht="15" customHeight="1" x14ac:dyDescent="0.2">
      <c r="A105" s="826" t="s">
        <v>504</v>
      </c>
      <c r="B105" s="435"/>
      <c r="C105" s="441"/>
      <c r="D105" s="499" t="s">
        <v>1075</v>
      </c>
      <c r="E105" s="163"/>
      <c r="F105" s="163"/>
      <c r="G105" s="163"/>
      <c r="H105" s="163">
        <v>1270</v>
      </c>
      <c r="I105" s="163"/>
      <c r="J105" s="163">
        <f t="shared" ref="J105" si="128">SUM(H105:I105)</f>
        <v>1270</v>
      </c>
      <c r="K105" s="163"/>
      <c r="L105" s="163"/>
      <c r="M105" s="163"/>
      <c r="N105" s="163"/>
      <c r="O105" s="163"/>
      <c r="P105" s="163"/>
      <c r="Q105" s="664"/>
      <c r="R105" s="184"/>
      <c r="S105" s="184"/>
      <c r="T105" s="684">
        <f t="shared" ref="T105" si="129">E105+H105+K105+N105+Q105</f>
        <v>1270</v>
      </c>
      <c r="U105" s="684">
        <f t="shared" ref="U105" si="130">F105+I105+L105+O105+R105</f>
        <v>0</v>
      </c>
      <c r="V105" s="685">
        <f t="shared" ref="V105" si="131">G105+J105+M105+P105+S105</f>
        <v>1270</v>
      </c>
      <c r="W105" s="173"/>
      <c r="X105" s="173"/>
      <c r="Y105" s="173"/>
      <c r="Z105" s="173"/>
      <c r="AA105" s="173"/>
      <c r="AB105" s="173"/>
      <c r="AC105" s="173"/>
      <c r="AD105" s="173"/>
      <c r="AE105" s="173"/>
      <c r="AF105" s="173"/>
      <c r="AG105" s="173"/>
      <c r="AH105" s="173"/>
      <c r="AI105" s="173"/>
      <c r="AJ105" s="173"/>
      <c r="AK105" s="173"/>
      <c r="AL105" s="173"/>
      <c r="AM105" s="173"/>
      <c r="AN105" s="173"/>
    </row>
    <row r="106" spans="1:40" s="172" customFormat="1" ht="15" customHeight="1" x14ac:dyDescent="0.2">
      <c r="A106" s="529"/>
      <c r="B106" s="435">
        <v>40105</v>
      </c>
      <c r="C106" s="1055" t="s">
        <v>71</v>
      </c>
      <c r="D106" s="1056"/>
      <c r="E106" s="163"/>
      <c r="F106" s="163"/>
      <c r="G106" s="163"/>
      <c r="H106" s="163"/>
      <c r="I106" s="163"/>
      <c r="J106" s="163"/>
      <c r="K106" s="163"/>
      <c r="L106" s="163"/>
      <c r="M106" s="163"/>
      <c r="N106" s="163"/>
      <c r="O106" s="163"/>
      <c r="P106" s="163"/>
      <c r="Q106" s="664"/>
      <c r="R106" s="184"/>
      <c r="S106" s="184"/>
      <c r="T106" s="684"/>
      <c r="U106" s="684"/>
      <c r="V106" s="685"/>
      <c r="W106" s="173"/>
      <c r="X106" s="173"/>
      <c r="Y106" s="173"/>
      <c r="Z106" s="173"/>
      <c r="AA106" s="173"/>
      <c r="AB106" s="173"/>
      <c r="AC106" s="173"/>
      <c r="AD106" s="173"/>
      <c r="AE106" s="173"/>
      <c r="AF106" s="173"/>
      <c r="AG106" s="173"/>
      <c r="AH106" s="173"/>
      <c r="AI106" s="173"/>
      <c r="AJ106" s="173"/>
      <c r="AK106" s="173"/>
      <c r="AL106" s="173"/>
      <c r="AM106" s="173"/>
      <c r="AN106" s="173"/>
    </row>
    <row r="107" spans="1:40" s="172" customFormat="1" ht="15" customHeight="1" x14ac:dyDescent="0.2">
      <c r="A107" s="529" t="s">
        <v>504</v>
      </c>
      <c r="B107" s="435"/>
      <c r="C107" s="530"/>
      <c r="D107" s="526" t="s">
        <v>825</v>
      </c>
      <c r="E107" s="163"/>
      <c r="F107" s="163"/>
      <c r="G107" s="163"/>
      <c r="H107" s="163">
        <v>7700</v>
      </c>
      <c r="I107" s="163"/>
      <c r="J107" s="163">
        <f t="shared" ref="J107:J108" si="132">SUM(H107:I107)</f>
        <v>7700</v>
      </c>
      <c r="K107" s="163"/>
      <c r="L107" s="163"/>
      <c r="M107" s="163"/>
      <c r="N107" s="163"/>
      <c r="O107" s="163"/>
      <c r="P107" s="163"/>
      <c r="Q107" s="664"/>
      <c r="R107" s="184"/>
      <c r="S107" s="184"/>
      <c r="T107" s="684">
        <f t="shared" si="0"/>
        <v>7700</v>
      </c>
      <c r="U107" s="684">
        <f t="shared" ref="U107:U109" si="133">F107+I107+L107+O107+R107</f>
        <v>0</v>
      </c>
      <c r="V107" s="685">
        <f t="shared" ref="V107:V109" si="134">G107+J107+M107+P107+S107</f>
        <v>7700</v>
      </c>
      <c r="W107" s="173"/>
      <c r="X107" s="173"/>
      <c r="Y107" s="173"/>
      <c r="Z107" s="173"/>
      <c r="AA107" s="173"/>
      <c r="AB107" s="173"/>
      <c r="AC107" s="173"/>
      <c r="AD107" s="173"/>
      <c r="AE107" s="173"/>
      <c r="AF107" s="173"/>
      <c r="AG107" s="173"/>
      <c r="AH107" s="173"/>
      <c r="AI107" s="173"/>
      <c r="AJ107" s="173"/>
      <c r="AK107" s="173"/>
      <c r="AL107" s="173"/>
      <c r="AM107" s="173"/>
      <c r="AN107" s="173"/>
    </row>
    <row r="108" spans="1:40" s="172" customFormat="1" ht="15" customHeight="1" x14ac:dyDescent="0.2">
      <c r="A108" s="529" t="s">
        <v>504</v>
      </c>
      <c r="B108" s="435"/>
      <c r="C108" s="530"/>
      <c r="D108" s="526" t="s">
        <v>1080</v>
      </c>
      <c r="E108" s="163"/>
      <c r="F108" s="163"/>
      <c r="G108" s="163"/>
      <c r="H108" s="163">
        <v>9000</v>
      </c>
      <c r="I108" s="163"/>
      <c r="J108" s="163">
        <f t="shared" si="132"/>
        <v>9000</v>
      </c>
      <c r="K108" s="163"/>
      <c r="L108" s="163"/>
      <c r="M108" s="163"/>
      <c r="N108" s="163"/>
      <c r="O108" s="163"/>
      <c r="P108" s="163"/>
      <c r="Q108" s="664"/>
      <c r="R108" s="184"/>
      <c r="S108" s="184"/>
      <c r="T108" s="684">
        <f t="shared" si="0"/>
        <v>9000</v>
      </c>
      <c r="U108" s="684">
        <f t="shared" si="133"/>
        <v>0</v>
      </c>
      <c r="V108" s="685">
        <f t="shared" si="134"/>
        <v>9000</v>
      </c>
      <c r="W108" s="173"/>
      <c r="X108" s="173"/>
      <c r="Y108" s="173"/>
      <c r="Z108" s="173"/>
      <c r="AA108" s="173"/>
      <c r="AB108" s="173"/>
      <c r="AC108" s="173"/>
      <c r="AD108" s="173"/>
      <c r="AE108" s="173"/>
      <c r="AF108" s="173"/>
      <c r="AG108" s="173"/>
      <c r="AH108" s="173"/>
      <c r="AI108" s="173"/>
      <c r="AJ108" s="173"/>
      <c r="AK108" s="173"/>
      <c r="AL108" s="173"/>
      <c r="AM108" s="173"/>
      <c r="AN108" s="173"/>
    </row>
    <row r="109" spans="1:40" s="172" customFormat="1" ht="15" customHeight="1" x14ac:dyDescent="0.2">
      <c r="A109" s="529" t="s">
        <v>504</v>
      </c>
      <c r="B109" s="435"/>
      <c r="C109" s="441"/>
      <c r="D109" s="526" t="s">
        <v>707</v>
      </c>
      <c r="E109" s="163">
        <v>1791</v>
      </c>
      <c r="F109" s="163"/>
      <c r="G109" s="163">
        <f t="shared" ref="G109:G110" si="135">SUM(E109:F109)</f>
        <v>1791</v>
      </c>
      <c r="H109" s="163"/>
      <c r="I109" s="163"/>
      <c r="J109" s="163"/>
      <c r="K109" s="163"/>
      <c r="L109" s="163"/>
      <c r="M109" s="163"/>
      <c r="N109" s="163"/>
      <c r="O109" s="163"/>
      <c r="P109" s="163"/>
      <c r="Q109" s="664"/>
      <c r="R109" s="184"/>
      <c r="S109" s="184"/>
      <c r="T109" s="684">
        <f t="shared" si="0"/>
        <v>1791</v>
      </c>
      <c r="U109" s="684">
        <f t="shared" si="133"/>
        <v>0</v>
      </c>
      <c r="V109" s="685">
        <f t="shared" si="134"/>
        <v>1791</v>
      </c>
      <c r="W109" s="173"/>
      <c r="X109" s="173"/>
      <c r="Y109" s="173"/>
      <c r="Z109" s="173"/>
      <c r="AA109" s="173"/>
      <c r="AB109" s="173"/>
      <c r="AC109" s="173"/>
      <c r="AD109" s="173"/>
      <c r="AE109" s="173"/>
      <c r="AF109" s="173"/>
      <c r="AG109" s="173"/>
      <c r="AH109" s="173"/>
      <c r="AI109" s="173"/>
      <c r="AJ109" s="173"/>
      <c r="AK109" s="173"/>
      <c r="AL109" s="173"/>
      <c r="AM109" s="173"/>
      <c r="AN109" s="173"/>
    </row>
    <row r="110" spans="1:40" s="172" customFormat="1" ht="15" customHeight="1" x14ac:dyDescent="0.2">
      <c r="A110" s="919" t="s">
        <v>504</v>
      </c>
      <c r="B110" s="435"/>
      <c r="C110" s="441"/>
      <c r="D110" s="920" t="s">
        <v>1130</v>
      </c>
      <c r="E110" s="163"/>
      <c r="F110" s="163">
        <v>19100</v>
      </c>
      <c r="G110" s="163">
        <f t="shared" si="135"/>
        <v>19100</v>
      </c>
      <c r="H110" s="163"/>
      <c r="I110" s="163"/>
      <c r="J110" s="163"/>
      <c r="K110" s="163"/>
      <c r="L110" s="163"/>
      <c r="M110" s="163"/>
      <c r="N110" s="163"/>
      <c r="O110" s="163"/>
      <c r="P110" s="163"/>
      <c r="Q110" s="664"/>
      <c r="R110" s="184"/>
      <c r="S110" s="184"/>
      <c r="T110" s="684">
        <f t="shared" ref="T110" si="136">E110+H110+K110+N110+Q110</f>
        <v>0</v>
      </c>
      <c r="U110" s="684">
        <f t="shared" ref="U110" si="137">F110+I110+L110+O110+R110</f>
        <v>19100</v>
      </c>
      <c r="V110" s="685">
        <f t="shared" ref="V110" si="138">G110+J110+M110+P110+S110</f>
        <v>19100</v>
      </c>
      <c r="W110" s="173"/>
      <c r="X110" s="173"/>
      <c r="Y110" s="173"/>
      <c r="Z110" s="173"/>
      <c r="AA110" s="173"/>
      <c r="AB110" s="173"/>
      <c r="AC110" s="173"/>
      <c r="AD110" s="173"/>
      <c r="AE110" s="173"/>
      <c r="AF110" s="173"/>
      <c r="AG110" s="173"/>
      <c r="AH110" s="173"/>
      <c r="AI110" s="173"/>
      <c r="AJ110" s="173"/>
      <c r="AK110" s="173"/>
      <c r="AL110" s="173"/>
      <c r="AM110" s="173"/>
      <c r="AN110" s="173"/>
    </row>
    <row r="111" spans="1:40" s="172" customFormat="1" ht="15" customHeight="1" x14ac:dyDescent="0.2">
      <c r="A111" s="529"/>
      <c r="B111" s="435">
        <v>40106</v>
      </c>
      <c r="C111" s="1055" t="s">
        <v>72</v>
      </c>
      <c r="D111" s="1056"/>
      <c r="E111" s="163"/>
      <c r="F111" s="163"/>
      <c r="G111" s="163"/>
      <c r="H111" s="163"/>
      <c r="I111" s="163"/>
      <c r="J111" s="163"/>
      <c r="K111" s="163"/>
      <c r="L111" s="163"/>
      <c r="M111" s="163"/>
      <c r="N111" s="163"/>
      <c r="O111" s="163"/>
      <c r="P111" s="163"/>
      <c r="Q111" s="664"/>
      <c r="R111" s="184"/>
      <c r="S111" s="184"/>
      <c r="T111" s="684"/>
      <c r="U111" s="684"/>
      <c r="V111" s="685"/>
      <c r="W111" s="173"/>
      <c r="X111" s="173"/>
      <c r="Y111" s="173"/>
      <c r="Z111" s="173"/>
      <c r="AA111" s="173"/>
      <c r="AB111" s="173"/>
      <c r="AC111" s="173"/>
      <c r="AD111" s="173"/>
      <c r="AE111" s="173"/>
      <c r="AF111" s="173"/>
      <c r="AG111" s="173"/>
      <c r="AH111" s="173"/>
      <c r="AI111" s="173"/>
      <c r="AJ111" s="173"/>
      <c r="AK111" s="173"/>
      <c r="AL111" s="173"/>
      <c r="AM111" s="173"/>
      <c r="AN111" s="173"/>
    </row>
    <row r="112" spans="1:40" s="172" customFormat="1" ht="15" customHeight="1" x14ac:dyDescent="0.2">
      <c r="A112" s="529" t="s">
        <v>504</v>
      </c>
      <c r="B112" s="435"/>
      <c r="C112" s="530"/>
      <c r="D112" s="526" t="s">
        <v>826</v>
      </c>
      <c r="E112" s="163"/>
      <c r="F112" s="163"/>
      <c r="G112" s="163"/>
      <c r="H112" s="163">
        <v>2600</v>
      </c>
      <c r="I112" s="163"/>
      <c r="J112" s="163">
        <f>SUM(H112:I112)</f>
        <v>2600</v>
      </c>
      <c r="K112" s="163"/>
      <c r="L112" s="163"/>
      <c r="M112" s="163"/>
      <c r="N112" s="163"/>
      <c r="O112" s="163"/>
      <c r="P112" s="163"/>
      <c r="Q112" s="664"/>
      <c r="R112" s="184"/>
      <c r="S112" s="184"/>
      <c r="T112" s="684">
        <f t="shared" si="0"/>
        <v>2600</v>
      </c>
      <c r="U112" s="684">
        <f t="shared" ref="U112:U113" si="139">F112+I112+L112+O112+R112</f>
        <v>0</v>
      </c>
      <c r="V112" s="685">
        <f t="shared" ref="V112:V113" si="140">G112+J112+M112+P112+S112</f>
        <v>2600</v>
      </c>
      <c r="W112" s="173"/>
      <c r="X112" s="173"/>
      <c r="Y112" s="173"/>
      <c r="Z112" s="173"/>
      <c r="AA112" s="173"/>
      <c r="AB112" s="173"/>
      <c r="AC112" s="173"/>
      <c r="AD112" s="173"/>
      <c r="AE112" s="173"/>
      <c r="AF112" s="173"/>
      <c r="AG112" s="173"/>
      <c r="AH112" s="173"/>
      <c r="AI112" s="173"/>
      <c r="AJ112" s="173"/>
      <c r="AK112" s="173"/>
      <c r="AL112" s="173"/>
      <c r="AM112" s="173"/>
      <c r="AN112" s="173"/>
    </row>
    <row r="113" spans="1:40" s="172" customFormat="1" ht="15" customHeight="1" x14ac:dyDescent="0.2">
      <c r="A113" s="529" t="s">
        <v>504</v>
      </c>
      <c r="B113" s="435"/>
      <c r="C113" s="441"/>
      <c r="D113" s="526" t="s">
        <v>707</v>
      </c>
      <c r="E113" s="163">
        <v>797</v>
      </c>
      <c r="F113" s="163"/>
      <c r="G113" s="163">
        <f t="shared" ref="G113" si="141">SUM(E113:F113)</f>
        <v>797</v>
      </c>
      <c r="H113" s="163"/>
      <c r="I113" s="163"/>
      <c r="J113" s="163"/>
      <c r="K113" s="163"/>
      <c r="L113" s="163"/>
      <c r="M113" s="163"/>
      <c r="N113" s="163"/>
      <c r="O113" s="163"/>
      <c r="P113" s="163"/>
      <c r="Q113" s="664"/>
      <c r="R113" s="184"/>
      <c r="S113" s="184"/>
      <c r="T113" s="684">
        <f t="shared" si="0"/>
        <v>797</v>
      </c>
      <c r="U113" s="684">
        <f t="shared" si="139"/>
        <v>0</v>
      </c>
      <c r="V113" s="685">
        <f t="shared" si="140"/>
        <v>797</v>
      </c>
      <c r="W113" s="173"/>
      <c r="X113" s="173"/>
      <c r="Y113" s="173"/>
      <c r="Z113" s="173"/>
      <c r="AA113" s="173"/>
      <c r="AB113" s="173"/>
      <c r="AC113" s="173"/>
      <c r="AD113" s="173"/>
      <c r="AE113" s="173"/>
      <c r="AF113" s="173"/>
      <c r="AG113" s="173"/>
      <c r="AH113" s="173"/>
      <c r="AI113" s="173"/>
      <c r="AJ113" s="173"/>
      <c r="AK113" s="173"/>
      <c r="AL113" s="173"/>
      <c r="AM113" s="173"/>
      <c r="AN113" s="173"/>
    </row>
    <row r="114" spans="1:40" s="172" customFormat="1" ht="15" customHeight="1" x14ac:dyDescent="0.2">
      <c r="A114" s="790" t="s">
        <v>504</v>
      </c>
      <c r="B114" s="435"/>
      <c r="C114" s="441"/>
      <c r="D114" s="791" t="s">
        <v>1137</v>
      </c>
      <c r="E114" s="163"/>
      <c r="F114" s="163"/>
      <c r="G114" s="163"/>
      <c r="H114" s="163">
        <v>1000</v>
      </c>
      <c r="I114" s="163"/>
      <c r="J114" s="163">
        <f>SUM(H114:I114)</f>
        <v>1000</v>
      </c>
      <c r="K114" s="163"/>
      <c r="L114" s="163"/>
      <c r="M114" s="163"/>
      <c r="N114" s="163"/>
      <c r="O114" s="163"/>
      <c r="P114" s="163"/>
      <c r="Q114" s="664"/>
      <c r="R114" s="184"/>
      <c r="S114" s="184"/>
      <c r="T114" s="684">
        <f t="shared" ref="T114" si="142">E114+H114+K114+N114+Q114</f>
        <v>1000</v>
      </c>
      <c r="U114" s="684">
        <f t="shared" ref="U114" si="143">F114+I114+L114+O114+R114</f>
        <v>0</v>
      </c>
      <c r="V114" s="685">
        <f t="shared" ref="V114" si="144">G114+J114+M114+P114+S114</f>
        <v>1000</v>
      </c>
      <c r="W114" s="173"/>
      <c r="X114" s="173"/>
      <c r="Y114" s="173"/>
      <c r="Z114" s="173"/>
      <c r="AA114" s="173"/>
      <c r="AB114" s="173"/>
      <c r="AC114" s="173"/>
      <c r="AD114" s="173"/>
      <c r="AE114" s="173"/>
      <c r="AF114" s="173"/>
      <c r="AG114" s="173"/>
      <c r="AH114" s="173"/>
      <c r="AI114" s="173"/>
      <c r="AJ114" s="173"/>
      <c r="AK114" s="173"/>
      <c r="AL114" s="173"/>
      <c r="AM114" s="173"/>
      <c r="AN114" s="173"/>
    </row>
    <row r="115" spans="1:40" s="172" customFormat="1" ht="15" customHeight="1" x14ac:dyDescent="0.2">
      <c r="A115" s="529"/>
      <c r="B115" s="435">
        <v>40108</v>
      </c>
      <c r="C115" s="1055" t="s">
        <v>73</v>
      </c>
      <c r="D115" s="1056"/>
      <c r="E115" s="163"/>
      <c r="F115" s="163"/>
      <c r="G115" s="163"/>
      <c r="H115" s="163"/>
      <c r="I115" s="163"/>
      <c r="J115" s="163"/>
      <c r="K115" s="163"/>
      <c r="L115" s="163"/>
      <c r="M115" s="163"/>
      <c r="N115" s="163"/>
      <c r="O115" s="163"/>
      <c r="P115" s="163"/>
      <c r="Q115" s="664"/>
      <c r="R115" s="184"/>
      <c r="S115" s="184"/>
      <c r="T115" s="684"/>
      <c r="U115" s="684"/>
      <c r="V115" s="685"/>
      <c r="W115" s="173"/>
      <c r="X115" s="173"/>
      <c r="Y115" s="173"/>
      <c r="Z115" s="173"/>
      <c r="AA115" s="173"/>
      <c r="AB115" s="173"/>
      <c r="AC115" s="173"/>
      <c r="AD115" s="173"/>
      <c r="AE115" s="173"/>
      <c r="AF115" s="173"/>
      <c r="AG115" s="173"/>
      <c r="AH115" s="173"/>
      <c r="AI115" s="173"/>
      <c r="AJ115" s="173"/>
      <c r="AK115" s="173"/>
      <c r="AL115" s="173"/>
      <c r="AM115" s="173"/>
      <c r="AN115" s="173"/>
    </row>
    <row r="116" spans="1:40" s="172" customFormat="1" ht="15" customHeight="1" x14ac:dyDescent="0.2">
      <c r="A116" s="529" t="s">
        <v>504</v>
      </c>
      <c r="B116" s="435"/>
      <c r="C116" s="441"/>
      <c r="D116" s="526" t="s">
        <v>707</v>
      </c>
      <c r="E116" s="163">
        <v>2774</v>
      </c>
      <c r="F116" s="163"/>
      <c r="G116" s="163">
        <f t="shared" ref="G116:G121" si="145">SUM(E116:F116)</f>
        <v>2774</v>
      </c>
      <c r="H116" s="163"/>
      <c r="I116" s="163"/>
      <c r="J116" s="163"/>
      <c r="K116" s="163"/>
      <c r="L116" s="163"/>
      <c r="M116" s="163"/>
      <c r="N116" s="163"/>
      <c r="O116" s="163"/>
      <c r="P116" s="163"/>
      <c r="Q116" s="664"/>
      <c r="R116" s="184"/>
      <c r="S116" s="184"/>
      <c r="T116" s="684">
        <f t="shared" si="0"/>
        <v>2774</v>
      </c>
      <c r="U116" s="684">
        <f t="shared" ref="U116" si="146">F116+I116+L116+O116+R116</f>
        <v>0</v>
      </c>
      <c r="V116" s="685">
        <f t="shared" ref="V116" si="147">G116+J116+M116+P116+S116</f>
        <v>2774</v>
      </c>
      <c r="W116" s="173"/>
      <c r="X116" s="173"/>
      <c r="Y116" s="173"/>
      <c r="Z116" s="173"/>
      <c r="AA116" s="173"/>
      <c r="AB116" s="173"/>
      <c r="AC116" s="173"/>
      <c r="AD116" s="173"/>
      <c r="AE116" s="173"/>
      <c r="AF116" s="173"/>
      <c r="AG116" s="173"/>
      <c r="AH116" s="173"/>
      <c r="AI116" s="173"/>
      <c r="AJ116" s="173"/>
      <c r="AK116" s="173"/>
      <c r="AL116" s="173"/>
      <c r="AM116" s="173"/>
      <c r="AN116" s="173"/>
    </row>
    <row r="117" spans="1:40" s="172" customFormat="1" ht="15" customHeight="1" x14ac:dyDescent="0.2">
      <c r="A117" s="826" t="s">
        <v>504</v>
      </c>
      <c r="B117" s="435"/>
      <c r="C117" s="441"/>
      <c r="D117" s="499" t="s">
        <v>1081</v>
      </c>
      <c r="E117" s="163"/>
      <c r="F117" s="163"/>
      <c r="G117" s="163"/>
      <c r="H117" s="163">
        <v>2159</v>
      </c>
      <c r="I117" s="163"/>
      <c r="J117" s="163">
        <f>SUM(H117:I117)</f>
        <v>2159</v>
      </c>
      <c r="K117" s="163"/>
      <c r="L117" s="163"/>
      <c r="M117" s="163"/>
      <c r="N117" s="163"/>
      <c r="O117" s="163"/>
      <c r="P117" s="163"/>
      <c r="Q117" s="664"/>
      <c r="R117" s="184"/>
      <c r="S117" s="184"/>
      <c r="T117" s="684">
        <f t="shared" ref="T117:T118" si="148">E117+H117+K117+N117+Q117</f>
        <v>2159</v>
      </c>
      <c r="U117" s="684">
        <f t="shared" ref="U117:U118" si="149">F117+I117+L117+O117+R117</f>
        <v>0</v>
      </c>
      <c r="V117" s="685">
        <f t="shared" ref="V117:V118" si="150">G117+J117+M117+P117+S117</f>
        <v>2159</v>
      </c>
      <c r="W117" s="173"/>
      <c r="X117" s="173"/>
      <c r="Y117" s="173"/>
      <c r="Z117" s="173"/>
      <c r="AA117" s="173"/>
      <c r="AB117" s="173"/>
      <c r="AC117" s="173"/>
      <c r="AD117" s="173"/>
      <c r="AE117" s="173"/>
      <c r="AF117" s="173"/>
      <c r="AG117" s="173"/>
      <c r="AH117" s="173"/>
      <c r="AI117" s="173"/>
      <c r="AJ117" s="173"/>
      <c r="AK117" s="173"/>
      <c r="AL117" s="173"/>
      <c r="AM117" s="173"/>
      <c r="AN117" s="173"/>
    </row>
    <row r="118" spans="1:40" s="172" customFormat="1" ht="15" customHeight="1" x14ac:dyDescent="0.2">
      <c r="A118" s="826" t="s">
        <v>504</v>
      </c>
      <c r="B118" s="435"/>
      <c r="C118" s="441"/>
      <c r="D118" s="499" t="s">
        <v>1082</v>
      </c>
      <c r="E118" s="163"/>
      <c r="F118" s="163"/>
      <c r="G118" s="163"/>
      <c r="H118" s="163">
        <v>3074</v>
      </c>
      <c r="I118" s="163"/>
      <c r="J118" s="163">
        <f>SUM(H118:I118)</f>
        <v>3074</v>
      </c>
      <c r="K118" s="163"/>
      <c r="L118" s="163"/>
      <c r="M118" s="163"/>
      <c r="N118" s="163"/>
      <c r="O118" s="163"/>
      <c r="P118" s="163"/>
      <c r="Q118" s="664"/>
      <c r="R118" s="184"/>
      <c r="S118" s="184"/>
      <c r="T118" s="684">
        <f t="shared" si="148"/>
        <v>3074</v>
      </c>
      <c r="U118" s="684">
        <f t="shared" si="149"/>
        <v>0</v>
      </c>
      <c r="V118" s="685">
        <f t="shared" si="150"/>
        <v>3074</v>
      </c>
      <c r="W118" s="173"/>
      <c r="X118" s="173"/>
      <c r="Y118" s="173"/>
      <c r="Z118" s="173"/>
      <c r="AA118" s="173"/>
      <c r="AB118" s="173"/>
      <c r="AC118" s="173"/>
      <c r="AD118" s="173"/>
      <c r="AE118" s="173"/>
      <c r="AF118" s="173"/>
      <c r="AG118" s="173"/>
      <c r="AH118" s="173"/>
      <c r="AI118" s="173"/>
      <c r="AJ118" s="173"/>
      <c r="AK118" s="173"/>
      <c r="AL118" s="173"/>
      <c r="AM118" s="173"/>
      <c r="AN118" s="173"/>
    </row>
    <row r="119" spans="1:40" s="172" customFormat="1" ht="15" customHeight="1" x14ac:dyDescent="0.2">
      <c r="A119" s="790"/>
      <c r="B119" s="435">
        <v>40109</v>
      </c>
      <c r="C119" s="441"/>
      <c r="D119" s="792" t="s">
        <v>1021</v>
      </c>
      <c r="E119" s="163"/>
      <c r="F119" s="163"/>
      <c r="G119" s="163"/>
      <c r="H119" s="163"/>
      <c r="I119" s="163"/>
      <c r="J119" s="163"/>
      <c r="K119" s="163"/>
      <c r="L119" s="163"/>
      <c r="M119" s="163"/>
      <c r="N119" s="163"/>
      <c r="O119" s="163"/>
      <c r="P119" s="163"/>
      <c r="Q119" s="664"/>
      <c r="R119" s="184"/>
      <c r="S119" s="184"/>
      <c r="T119" s="684"/>
      <c r="U119" s="684"/>
      <c r="V119" s="685"/>
      <c r="W119" s="173"/>
      <c r="X119" s="173"/>
      <c r="Y119" s="173"/>
      <c r="Z119" s="173"/>
      <c r="AA119" s="173"/>
      <c r="AB119" s="173"/>
      <c r="AC119" s="173"/>
      <c r="AD119" s="173"/>
      <c r="AE119" s="173"/>
      <c r="AF119" s="173"/>
      <c r="AG119" s="173"/>
      <c r="AH119" s="173"/>
      <c r="AI119" s="173"/>
      <c r="AJ119" s="173"/>
      <c r="AK119" s="173"/>
      <c r="AL119" s="173"/>
      <c r="AM119" s="173"/>
      <c r="AN119" s="173"/>
    </row>
    <row r="120" spans="1:40" s="172" customFormat="1" ht="15" customHeight="1" x14ac:dyDescent="0.2">
      <c r="A120" s="790" t="s">
        <v>504</v>
      </c>
      <c r="B120" s="435"/>
      <c r="C120" s="441"/>
      <c r="D120" s="791" t="s">
        <v>707</v>
      </c>
      <c r="E120" s="163">
        <v>52</v>
      </c>
      <c r="F120" s="163"/>
      <c r="G120" s="163">
        <f t="shared" si="145"/>
        <v>52</v>
      </c>
      <c r="H120" s="163"/>
      <c r="I120" s="163"/>
      <c r="J120" s="163"/>
      <c r="K120" s="163"/>
      <c r="L120" s="163"/>
      <c r="M120" s="163"/>
      <c r="N120" s="163"/>
      <c r="O120" s="163"/>
      <c r="P120" s="163"/>
      <c r="Q120" s="664"/>
      <c r="R120" s="184"/>
      <c r="S120" s="184"/>
      <c r="T120" s="684">
        <f t="shared" ref="T120" si="151">E120+H120+K120+N120+Q120</f>
        <v>52</v>
      </c>
      <c r="U120" s="684">
        <f t="shared" ref="U120" si="152">F120+I120+L120+O120+R120</f>
        <v>0</v>
      </c>
      <c r="V120" s="685">
        <f t="shared" ref="V120" si="153">G120+J120+M120+P120+S120</f>
        <v>52</v>
      </c>
      <c r="W120" s="173"/>
      <c r="X120" s="173"/>
      <c r="Y120" s="173"/>
      <c r="Z120" s="173"/>
      <c r="AA120" s="173"/>
      <c r="AB120" s="173"/>
      <c r="AC120" s="173"/>
      <c r="AD120" s="173"/>
      <c r="AE120" s="173"/>
      <c r="AF120" s="173"/>
      <c r="AG120" s="173"/>
      <c r="AH120" s="173"/>
      <c r="AI120" s="173"/>
      <c r="AJ120" s="173"/>
      <c r="AK120" s="173"/>
      <c r="AL120" s="173"/>
      <c r="AM120" s="173"/>
      <c r="AN120" s="173"/>
    </row>
    <row r="121" spans="1:40" s="172" customFormat="1" ht="15" customHeight="1" x14ac:dyDescent="0.2">
      <c r="A121" s="826" t="s">
        <v>504</v>
      </c>
      <c r="B121" s="435"/>
      <c r="C121" s="441"/>
      <c r="D121" s="834" t="s">
        <v>1083</v>
      </c>
      <c r="E121" s="163">
        <v>3300</v>
      </c>
      <c r="F121" s="163"/>
      <c r="G121" s="163">
        <f t="shared" si="145"/>
        <v>3300</v>
      </c>
      <c r="H121" s="163"/>
      <c r="I121" s="163"/>
      <c r="J121" s="163"/>
      <c r="K121" s="163"/>
      <c r="L121" s="163"/>
      <c r="M121" s="163"/>
      <c r="N121" s="163"/>
      <c r="O121" s="163"/>
      <c r="P121" s="163"/>
      <c r="Q121" s="664"/>
      <c r="R121" s="184"/>
      <c r="S121" s="184"/>
      <c r="T121" s="684">
        <f t="shared" ref="T121" si="154">E121+H121+K121+N121+Q121</f>
        <v>3300</v>
      </c>
      <c r="U121" s="684">
        <f t="shared" ref="U121" si="155">F121+I121+L121+O121+R121</f>
        <v>0</v>
      </c>
      <c r="V121" s="685">
        <f t="shared" ref="V121" si="156">G121+J121+M121+P121+S121</f>
        <v>3300</v>
      </c>
      <c r="W121" s="173"/>
      <c r="X121" s="173"/>
      <c r="Y121" s="173"/>
      <c r="Z121" s="173"/>
      <c r="AA121" s="173"/>
      <c r="AB121" s="173"/>
      <c r="AC121" s="173"/>
      <c r="AD121" s="173"/>
      <c r="AE121" s="173"/>
      <c r="AF121" s="173"/>
      <c r="AG121" s="173"/>
      <c r="AH121" s="173"/>
      <c r="AI121" s="173"/>
      <c r="AJ121" s="173"/>
      <c r="AK121" s="173"/>
      <c r="AL121" s="173"/>
      <c r="AM121" s="173"/>
      <c r="AN121" s="173"/>
    </row>
    <row r="122" spans="1:40" s="172" customFormat="1" ht="15" customHeight="1" x14ac:dyDescent="0.2">
      <c r="A122" s="529"/>
      <c r="B122" s="435">
        <v>40110</v>
      </c>
      <c r="C122" s="1055" t="s">
        <v>439</v>
      </c>
      <c r="D122" s="1056"/>
      <c r="E122" s="163"/>
      <c r="F122" s="163"/>
      <c r="G122" s="163"/>
      <c r="H122" s="163"/>
      <c r="I122" s="163"/>
      <c r="J122" s="163"/>
      <c r="K122" s="163"/>
      <c r="L122" s="163"/>
      <c r="M122" s="163"/>
      <c r="N122" s="163"/>
      <c r="O122" s="163"/>
      <c r="P122" s="163"/>
      <c r="Q122" s="664"/>
      <c r="R122" s="184"/>
      <c r="S122" s="184"/>
      <c r="T122" s="684"/>
      <c r="U122" s="684"/>
      <c r="V122" s="685"/>
      <c r="W122" s="173"/>
      <c r="X122" s="173"/>
      <c r="Y122" s="173"/>
      <c r="Z122" s="173"/>
      <c r="AA122" s="173"/>
      <c r="AB122" s="173"/>
      <c r="AC122" s="173"/>
      <c r="AD122" s="173"/>
      <c r="AE122" s="173"/>
      <c r="AF122" s="173"/>
      <c r="AG122" s="173"/>
      <c r="AH122" s="173"/>
      <c r="AI122" s="173"/>
      <c r="AJ122" s="173"/>
      <c r="AK122" s="173"/>
      <c r="AL122" s="173"/>
      <c r="AM122" s="173"/>
      <c r="AN122" s="173"/>
    </row>
    <row r="123" spans="1:40" s="172" customFormat="1" ht="15" customHeight="1" x14ac:dyDescent="0.2">
      <c r="A123" s="529" t="s">
        <v>504</v>
      </c>
      <c r="B123" s="435"/>
      <c r="C123" s="441"/>
      <c r="D123" s="526" t="s">
        <v>707</v>
      </c>
      <c r="E123" s="163">
        <v>1585</v>
      </c>
      <c r="F123" s="163"/>
      <c r="G123" s="163">
        <f t="shared" ref="G123" si="157">SUM(E123:F123)</f>
        <v>1585</v>
      </c>
      <c r="H123" s="163"/>
      <c r="I123" s="163"/>
      <c r="J123" s="163"/>
      <c r="K123" s="163"/>
      <c r="L123" s="163"/>
      <c r="M123" s="163"/>
      <c r="N123" s="163"/>
      <c r="O123" s="163"/>
      <c r="P123" s="163"/>
      <c r="Q123" s="664"/>
      <c r="R123" s="184"/>
      <c r="S123" s="184"/>
      <c r="T123" s="684">
        <f t="shared" ref="T123" si="158">E123+H123+K123+N123+Q123</f>
        <v>1585</v>
      </c>
      <c r="U123" s="684">
        <f t="shared" ref="U123" si="159">F123+I123+L123+O123+R123</f>
        <v>0</v>
      </c>
      <c r="V123" s="685">
        <f t="shared" ref="V123" si="160">G123+J123+M123+P123+S123</f>
        <v>1585</v>
      </c>
      <c r="W123" s="173"/>
      <c r="X123" s="173"/>
      <c r="Y123" s="173"/>
      <c r="Z123" s="173"/>
      <c r="AA123" s="173"/>
      <c r="AB123" s="173"/>
      <c r="AC123" s="173"/>
      <c r="AD123" s="173"/>
      <c r="AE123" s="173"/>
      <c r="AF123" s="173"/>
      <c r="AG123" s="173"/>
      <c r="AH123" s="173"/>
      <c r="AI123" s="173"/>
      <c r="AJ123" s="173"/>
      <c r="AK123" s="173"/>
      <c r="AL123" s="173"/>
      <c r="AM123" s="173"/>
      <c r="AN123" s="173"/>
    </row>
    <row r="124" spans="1:40" s="172" customFormat="1" ht="15" customHeight="1" x14ac:dyDescent="0.2">
      <c r="A124" s="529"/>
      <c r="B124" s="435" t="s">
        <v>23</v>
      </c>
      <c r="C124" s="1055" t="s">
        <v>709</v>
      </c>
      <c r="D124" s="1056"/>
      <c r="E124" s="163"/>
      <c r="F124" s="163"/>
      <c r="G124" s="163"/>
      <c r="H124" s="163"/>
      <c r="I124" s="163"/>
      <c r="J124" s="163"/>
      <c r="K124" s="163"/>
      <c r="L124" s="163"/>
      <c r="M124" s="163"/>
      <c r="N124" s="163"/>
      <c r="O124" s="163"/>
      <c r="P124" s="163"/>
      <c r="Q124" s="664"/>
      <c r="R124" s="184"/>
      <c r="S124" s="184"/>
      <c r="T124" s="684"/>
      <c r="U124" s="684"/>
      <c r="V124" s="685"/>
      <c r="W124" s="173"/>
      <c r="X124" s="173"/>
      <c r="Y124" s="173"/>
      <c r="Z124" s="173"/>
      <c r="AA124" s="173"/>
      <c r="AB124" s="173"/>
      <c r="AC124" s="173"/>
      <c r="AD124" s="173"/>
      <c r="AE124" s="173"/>
      <c r="AF124" s="173"/>
      <c r="AG124" s="173"/>
      <c r="AH124" s="173"/>
      <c r="AI124" s="173"/>
      <c r="AJ124" s="173"/>
      <c r="AK124" s="173"/>
      <c r="AL124" s="173"/>
      <c r="AM124" s="173"/>
      <c r="AN124" s="173"/>
    </row>
    <row r="125" spans="1:40" s="172" customFormat="1" ht="15" customHeight="1" x14ac:dyDescent="0.2">
      <c r="A125" s="529" t="s">
        <v>504</v>
      </c>
      <c r="B125" s="435" t="s">
        <v>1095</v>
      </c>
      <c r="C125" s="441"/>
      <c r="D125" s="527" t="s">
        <v>727</v>
      </c>
      <c r="E125" s="163">
        <v>9368</v>
      </c>
      <c r="F125" s="163"/>
      <c r="G125" s="163">
        <f t="shared" ref="G125:G128" si="161">SUM(E125:F125)</f>
        <v>9368</v>
      </c>
      <c r="H125" s="163"/>
      <c r="I125" s="163"/>
      <c r="J125" s="163"/>
      <c r="K125" s="163"/>
      <c r="L125" s="163"/>
      <c r="M125" s="163"/>
      <c r="N125" s="163"/>
      <c r="O125" s="163"/>
      <c r="P125" s="163"/>
      <c r="Q125" s="664"/>
      <c r="R125" s="184"/>
      <c r="S125" s="184"/>
      <c r="T125" s="684">
        <f t="shared" si="0"/>
        <v>9368</v>
      </c>
      <c r="U125" s="684">
        <f t="shared" ref="U125:U199" si="162">F125+I125+L125+O125+R125</f>
        <v>0</v>
      </c>
      <c r="V125" s="685">
        <f t="shared" ref="V125:V199" si="163">G125+J125+M125+P125+S125</f>
        <v>9368</v>
      </c>
      <c r="W125" s="173"/>
      <c r="X125" s="173"/>
      <c r="Y125" s="173"/>
      <c r="Z125" s="173"/>
      <c r="AA125" s="173"/>
      <c r="AB125" s="173"/>
      <c r="AC125" s="173"/>
      <c r="AD125" s="173"/>
      <c r="AE125" s="173"/>
      <c r="AF125" s="173"/>
      <c r="AG125" s="173"/>
      <c r="AH125" s="173"/>
      <c r="AI125" s="173"/>
      <c r="AJ125" s="173"/>
      <c r="AK125" s="173"/>
      <c r="AL125" s="173"/>
      <c r="AM125" s="173"/>
      <c r="AN125" s="173"/>
    </row>
    <row r="126" spans="1:40" s="172" customFormat="1" ht="15" customHeight="1" x14ac:dyDescent="0.2">
      <c r="A126" s="529" t="s">
        <v>505</v>
      </c>
      <c r="B126" s="435" t="s">
        <v>1141</v>
      </c>
      <c r="C126" s="441"/>
      <c r="D126" s="527" t="s">
        <v>727</v>
      </c>
      <c r="E126" s="163">
        <v>2257</v>
      </c>
      <c r="F126" s="163"/>
      <c r="G126" s="163">
        <f t="shared" si="161"/>
        <v>2257</v>
      </c>
      <c r="H126" s="163"/>
      <c r="I126" s="163"/>
      <c r="J126" s="163"/>
      <c r="K126" s="163"/>
      <c r="L126" s="163"/>
      <c r="M126" s="163"/>
      <c r="N126" s="163"/>
      <c r="O126" s="163"/>
      <c r="P126" s="163"/>
      <c r="Q126" s="664"/>
      <c r="R126" s="184"/>
      <c r="S126" s="184"/>
      <c r="T126" s="684">
        <f t="shared" si="0"/>
        <v>2257</v>
      </c>
      <c r="U126" s="684">
        <f t="shared" si="162"/>
        <v>0</v>
      </c>
      <c r="V126" s="685">
        <f t="shared" si="163"/>
        <v>2257</v>
      </c>
      <c r="W126" s="173"/>
      <c r="X126" s="173"/>
      <c r="Y126" s="173"/>
      <c r="Z126" s="173"/>
      <c r="AA126" s="173"/>
      <c r="AB126" s="173"/>
      <c r="AC126" s="173"/>
      <c r="AD126" s="173"/>
      <c r="AE126" s="173"/>
      <c r="AF126" s="173"/>
      <c r="AG126" s="173"/>
      <c r="AH126" s="173"/>
      <c r="AI126" s="173"/>
      <c r="AJ126" s="173"/>
      <c r="AK126" s="173"/>
      <c r="AL126" s="173"/>
      <c r="AM126" s="173"/>
      <c r="AN126" s="173"/>
    </row>
    <row r="127" spans="1:40" s="172" customFormat="1" ht="15" customHeight="1" x14ac:dyDescent="0.2">
      <c r="A127" s="529" t="s">
        <v>504</v>
      </c>
      <c r="B127" s="435" t="s">
        <v>1085</v>
      </c>
      <c r="C127" s="441"/>
      <c r="D127" s="527" t="s">
        <v>1086</v>
      </c>
      <c r="E127" s="163">
        <v>2000</v>
      </c>
      <c r="F127" s="163"/>
      <c r="G127" s="163">
        <f t="shared" si="161"/>
        <v>2000</v>
      </c>
      <c r="H127" s="163"/>
      <c r="I127" s="163"/>
      <c r="J127" s="163"/>
      <c r="K127" s="163"/>
      <c r="L127" s="163"/>
      <c r="M127" s="163"/>
      <c r="N127" s="163"/>
      <c r="O127" s="163"/>
      <c r="P127" s="163"/>
      <c r="Q127" s="664"/>
      <c r="R127" s="184"/>
      <c r="S127" s="184"/>
      <c r="T127" s="684">
        <f t="shared" si="0"/>
        <v>2000</v>
      </c>
      <c r="U127" s="684">
        <f t="shared" si="162"/>
        <v>0</v>
      </c>
      <c r="V127" s="685">
        <f t="shared" si="163"/>
        <v>2000</v>
      </c>
      <c r="W127" s="173"/>
      <c r="X127" s="173"/>
      <c r="Y127" s="173"/>
      <c r="Z127" s="173"/>
      <c r="AA127" s="173"/>
      <c r="AB127" s="173"/>
      <c r="AC127" s="173"/>
      <c r="AD127" s="173"/>
      <c r="AE127" s="173"/>
      <c r="AF127" s="173"/>
      <c r="AG127" s="173"/>
      <c r="AH127" s="173"/>
      <c r="AI127" s="173"/>
      <c r="AJ127" s="173"/>
      <c r="AK127" s="173"/>
      <c r="AL127" s="173"/>
      <c r="AM127" s="173"/>
      <c r="AN127" s="173"/>
    </row>
    <row r="128" spans="1:40" s="172" customFormat="1" ht="15" customHeight="1" x14ac:dyDescent="0.2">
      <c r="A128" s="826"/>
      <c r="B128" s="435"/>
      <c r="C128" s="441"/>
      <c r="D128" s="491" t="s">
        <v>1087</v>
      </c>
      <c r="E128" s="163">
        <v>800</v>
      </c>
      <c r="F128" s="163"/>
      <c r="G128" s="163">
        <f t="shared" si="161"/>
        <v>800</v>
      </c>
      <c r="H128" s="163"/>
      <c r="I128" s="163"/>
      <c r="J128" s="163"/>
      <c r="K128" s="163"/>
      <c r="L128" s="163"/>
      <c r="M128" s="163"/>
      <c r="N128" s="163"/>
      <c r="O128" s="163"/>
      <c r="P128" s="163"/>
      <c r="Q128" s="664"/>
      <c r="R128" s="184"/>
      <c r="S128" s="184"/>
      <c r="T128" s="684">
        <f t="shared" ref="T128" si="164">E128+H128+K128+N128+Q128</f>
        <v>800</v>
      </c>
      <c r="U128" s="684">
        <f t="shared" ref="U128" si="165">F128+I128+L128+O128+R128</f>
        <v>0</v>
      </c>
      <c r="V128" s="685">
        <f t="shared" ref="V128" si="166">G128+J128+M128+P128+S128</f>
        <v>800</v>
      </c>
      <c r="W128" s="173"/>
      <c r="X128" s="173"/>
      <c r="Y128" s="173"/>
      <c r="Z128" s="173"/>
      <c r="AA128" s="173"/>
      <c r="AB128" s="173"/>
      <c r="AC128" s="173"/>
      <c r="AD128" s="173"/>
      <c r="AE128" s="173"/>
      <c r="AF128" s="173"/>
      <c r="AG128" s="173"/>
      <c r="AH128" s="173"/>
      <c r="AI128" s="173"/>
      <c r="AJ128" s="173"/>
      <c r="AK128" s="173"/>
      <c r="AL128" s="173"/>
      <c r="AM128" s="173"/>
      <c r="AN128" s="173"/>
    </row>
    <row r="129" spans="1:40" s="172" customFormat="1" ht="15" customHeight="1" x14ac:dyDescent="0.2">
      <c r="A129" s="529" t="s">
        <v>504</v>
      </c>
      <c r="B129" s="435" t="s">
        <v>1088</v>
      </c>
      <c r="C129" s="441"/>
      <c r="D129" s="527" t="s">
        <v>1089</v>
      </c>
      <c r="E129" s="163"/>
      <c r="F129" s="163"/>
      <c r="G129" s="163"/>
      <c r="H129" s="163">
        <v>0</v>
      </c>
      <c r="I129" s="163">
        <v>8500</v>
      </c>
      <c r="J129" s="163">
        <f>SUM(H129:I129)</f>
        <v>8500</v>
      </c>
      <c r="K129" s="163"/>
      <c r="L129" s="163"/>
      <c r="M129" s="163"/>
      <c r="N129" s="163"/>
      <c r="O129" s="163"/>
      <c r="P129" s="163"/>
      <c r="Q129" s="664"/>
      <c r="R129" s="184"/>
      <c r="S129" s="184"/>
      <c r="T129" s="684">
        <f t="shared" si="0"/>
        <v>0</v>
      </c>
      <c r="U129" s="684">
        <f t="shared" si="162"/>
        <v>8500</v>
      </c>
      <c r="V129" s="685">
        <f t="shared" si="163"/>
        <v>8500</v>
      </c>
      <c r="W129" s="173"/>
      <c r="X129" s="173"/>
      <c r="Y129" s="173"/>
      <c r="Z129" s="173"/>
      <c r="AA129" s="173"/>
      <c r="AB129" s="173"/>
      <c r="AC129" s="173"/>
      <c r="AD129" s="173"/>
      <c r="AE129" s="173"/>
      <c r="AF129" s="173"/>
      <c r="AG129" s="173"/>
      <c r="AH129" s="173"/>
      <c r="AI129" s="173"/>
      <c r="AJ129" s="173"/>
      <c r="AK129" s="173"/>
      <c r="AL129" s="173"/>
      <c r="AM129" s="173"/>
      <c r="AN129" s="173"/>
    </row>
    <row r="130" spans="1:40" s="172" customFormat="1" ht="15" customHeight="1" x14ac:dyDescent="0.2">
      <c r="A130" s="529" t="s">
        <v>504</v>
      </c>
      <c r="B130" s="435"/>
      <c r="C130" s="441"/>
      <c r="D130" s="491" t="s">
        <v>1090</v>
      </c>
      <c r="E130" s="163">
        <v>3000</v>
      </c>
      <c r="F130" s="163"/>
      <c r="G130" s="163">
        <f t="shared" ref="G130:G136" si="167">SUM(E130:F130)</f>
        <v>3000</v>
      </c>
      <c r="H130" s="163"/>
      <c r="I130" s="163"/>
      <c r="J130" s="163"/>
      <c r="K130" s="163"/>
      <c r="L130" s="163"/>
      <c r="M130" s="163"/>
      <c r="N130" s="163"/>
      <c r="O130" s="163"/>
      <c r="P130" s="163"/>
      <c r="Q130" s="664"/>
      <c r="R130" s="184"/>
      <c r="S130" s="184"/>
      <c r="T130" s="684">
        <f t="shared" si="0"/>
        <v>3000</v>
      </c>
      <c r="U130" s="684">
        <f t="shared" si="162"/>
        <v>0</v>
      </c>
      <c r="V130" s="685">
        <f t="shared" si="163"/>
        <v>3000</v>
      </c>
      <c r="W130" s="173"/>
      <c r="X130" s="173"/>
      <c r="Y130" s="173"/>
      <c r="Z130" s="173"/>
      <c r="AA130" s="173"/>
      <c r="AB130" s="173"/>
      <c r="AC130" s="173"/>
      <c r="AD130" s="173"/>
      <c r="AE130" s="173"/>
      <c r="AF130" s="173"/>
      <c r="AG130" s="173"/>
      <c r="AH130" s="173"/>
      <c r="AI130" s="173"/>
      <c r="AJ130" s="173"/>
      <c r="AK130" s="173"/>
      <c r="AL130" s="173"/>
      <c r="AM130" s="173"/>
      <c r="AN130" s="173"/>
    </row>
    <row r="131" spans="1:40" s="172" customFormat="1" ht="15" customHeight="1" x14ac:dyDescent="0.2">
      <c r="A131" s="529" t="s">
        <v>505</v>
      </c>
      <c r="B131" s="435"/>
      <c r="C131" s="441"/>
      <c r="D131" s="491" t="s">
        <v>1091</v>
      </c>
      <c r="E131" s="163">
        <v>0</v>
      </c>
      <c r="F131" s="163"/>
      <c r="G131" s="163">
        <f t="shared" si="167"/>
        <v>0</v>
      </c>
      <c r="H131" s="163"/>
      <c r="I131" s="163"/>
      <c r="J131" s="163"/>
      <c r="K131" s="163"/>
      <c r="L131" s="163"/>
      <c r="M131" s="163"/>
      <c r="N131" s="163"/>
      <c r="O131" s="163"/>
      <c r="P131" s="163"/>
      <c r="Q131" s="664"/>
      <c r="R131" s="184"/>
      <c r="S131" s="184"/>
      <c r="T131" s="684">
        <f t="shared" si="0"/>
        <v>0</v>
      </c>
      <c r="U131" s="684">
        <f t="shared" si="162"/>
        <v>0</v>
      </c>
      <c r="V131" s="685">
        <f t="shared" si="163"/>
        <v>0</v>
      </c>
      <c r="W131" s="173"/>
      <c r="X131" s="173"/>
      <c r="Y131" s="173"/>
      <c r="Z131" s="173"/>
      <c r="AA131" s="173"/>
      <c r="AB131" s="173"/>
      <c r="AC131" s="173"/>
      <c r="AD131" s="173"/>
      <c r="AE131" s="173"/>
      <c r="AF131" s="173"/>
      <c r="AG131" s="173"/>
      <c r="AH131" s="173"/>
      <c r="AI131" s="173"/>
      <c r="AJ131" s="173"/>
      <c r="AK131" s="173"/>
      <c r="AL131" s="173"/>
      <c r="AM131" s="173"/>
      <c r="AN131" s="173"/>
    </row>
    <row r="132" spans="1:40" s="172" customFormat="1" ht="15" customHeight="1" x14ac:dyDescent="0.2">
      <c r="A132" s="932" t="s">
        <v>504</v>
      </c>
      <c r="B132" s="435"/>
      <c r="C132" s="441"/>
      <c r="D132" s="491" t="s">
        <v>1143</v>
      </c>
      <c r="E132" s="163"/>
      <c r="F132" s="163">
        <v>552</v>
      </c>
      <c r="G132" s="163">
        <f t="shared" si="167"/>
        <v>552</v>
      </c>
      <c r="H132" s="163"/>
      <c r="I132" s="163"/>
      <c r="J132" s="163"/>
      <c r="K132" s="163"/>
      <c r="L132" s="163"/>
      <c r="M132" s="163"/>
      <c r="N132" s="163"/>
      <c r="O132" s="163"/>
      <c r="P132" s="163"/>
      <c r="Q132" s="664"/>
      <c r="R132" s="184"/>
      <c r="S132" s="184"/>
      <c r="T132" s="684">
        <f t="shared" ref="T132" si="168">E132+H132+K132+N132+Q132</f>
        <v>0</v>
      </c>
      <c r="U132" s="684">
        <f t="shared" ref="U132" si="169">F132+I132+L132+O132+R132</f>
        <v>552</v>
      </c>
      <c r="V132" s="685">
        <f t="shared" ref="V132" si="170">G132+J132+M132+P132+S132</f>
        <v>552</v>
      </c>
      <c r="W132" s="173"/>
      <c r="X132" s="173"/>
      <c r="Y132" s="173"/>
      <c r="Z132" s="173"/>
      <c r="AA132" s="173"/>
      <c r="AB132" s="173"/>
      <c r="AC132" s="173"/>
      <c r="AD132" s="173"/>
      <c r="AE132" s="173"/>
      <c r="AF132" s="173"/>
      <c r="AG132" s="173"/>
      <c r="AH132" s="173"/>
      <c r="AI132" s="173"/>
      <c r="AJ132" s="173"/>
      <c r="AK132" s="173"/>
      <c r="AL132" s="173"/>
      <c r="AM132" s="173"/>
      <c r="AN132" s="173"/>
    </row>
    <row r="133" spans="1:40" s="172" customFormat="1" ht="15" customHeight="1" x14ac:dyDescent="0.2">
      <c r="A133" s="529" t="s">
        <v>504</v>
      </c>
      <c r="B133" s="435" t="s">
        <v>1092</v>
      </c>
      <c r="C133" s="441"/>
      <c r="D133" s="491" t="s">
        <v>1093</v>
      </c>
      <c r="E133" s="163"/>
      <c r="F133" s="163"/>
      <c r="G133" s="163"/>
      <c r="H133" s="163">
        <v>2068</v>
      </c>
      <c r="I133" s="163">
        <v>-1000</v>
      </c>
      <c r="J133" s="163">
        <f>SUM(H133:I133)</f>
        <v>1068</v>
      </c>
      <c r="K133" s="163"/>
      <c r="L133" s="163"/>
      <c r="M133" s="163"/>
      <c r="N133" s="163"/>
      <c r="O133" s="163"/>
      <c r="P133" s="163"/>
      <c r="Q133" s="664"/>
      <c r="R133" s="184"/>
      <c r="S133" s="184"/>
      <c r="T133" s="684">
        <f t="shared" si="0"/>
        <v>2068</v>
      </c>
      <c r="U133" s="684">
        <f t="shared" si="162"/>
        <v>-1000</v>
      </c>
      <c r="V133" s="685">
        <f t="shared" si="163"/>
        <v>1068</v>
      </c>
      <c r="W133" s="173"/>
      <c r="X133" s="173"/>
      <c r="Y133" s="173"/>
      <c r="Z133" s="173"/>
      <c r="AA133" s="173"/>
      <c r="AB133" s="173"/>
      <c r="AC133" s="173"/>
      <c r="AD133" s="173"/>
      <c r="AE133" s="173"/>
      <c r="AF133" s="173"/>
      <c r="AG133" s="173"/>
      <c r="AH133" s="173"/>
      <c r="AI133" s="173"/>
      <c r="AJ133" s="173"/>
      <c r="AK133" s="173"/>
      <c r="AL133" s="173"/>
      <c r="AM133" s="173"/>
      <c r="AN133" s="173"/>
    </row>
    <row r="134" spans="1:40" s="172" customFormat="1" ht="15" customHeight="1" x14ac:dyDescent="0.2">
      <c r="A134" s="932" t="s">
        <v>504</v>
      </c>
      <c r="B134" s="435"/>
      <c r="C134" s="441"/>
      <c r="D134" s="491" t="s">
        <v>1143</v>
      </c>
      <c r="E134" s="163"/>
      <c r="F134" s="163">
        <v>201</v>
      </c>
      <c r="G134" s="163">
        <f t="shared" si="167"/>
        <v>201</v>
      </c>
      <c r="H134" s="163"/>
      <c r="I134" s="163"/>
      <c r="J134" s="163"/>
      <c r="K134" s="163"/>
      <c r="L134" s="163"/>
      <c r="M134" s="163"/>
      <c r="N134" s="163"/>
      <c r="O134" s="163"/>
      <c r="P134" s="163"/>
      <c r="Q134" s="664"/>
      <c r="R134" s="184"/>
      <c r="S134" s="184"/>
      <c r="T134" s="684">
        <f t="shared" ref="T134" si="171">E134+H134+K134+N134+Q134</f>
        <v>0</v>
      </c>
      <c r="U134" s="684">
        <f t="shared" ref="U134" si="172">F134+I134+L134+O134+R134</f>
        <v>201</v>
      </c>
      <c r="V134" s="685">
        <f t="shared" ref="V134" si="173">G134+J134+M134+P134+S134</f>
        <v>201</v>
      </c>
      <c r="W134" s="173"/>
      <c r="X134" s="173"/>
      <c r="Y134" s="173"/>
      <c r="Z134" s="173"/>
      <c r="AA134" s="173"/>
      <c r="AB134" s="173"/>
      <c r="AC134" s="173"/>
      <c r="AD134" s="173"/>
      <c r="AE134" s="173"/>
      <c r="AF134" s="173"/>
      <c r="AG134" s="173"/>
      <c r="AH134" s="173"/>
      <c r="AI134" s="173"/>
      <c r="AJ134" s="173"/>
      <c r="AK134" s="173"/>
      <c r="AL134" s="173"/>
      <c r="AM134" s="173"/>
      <c r="AN134" s="173"/>
    </row>
    <row r="135" spans="1:40" s="172" customFormat="1" ht="15" customHeight="1" x14ac:dyDescent="0.2">
      <c r="A135" s="933" t="s">
        <v>504</v>
      </c>
      <c r="B135" s="435"/>
      <c r="C135" s="441"/>
      <c r="D135" s="491" t="s">
        <v>1145</v>
      </c>
      <c r="E135" s="163"/>
      <c r="F135" s="163"/>
      <c r="G135" s="163"/>
      <c r="H135" s="163"/>
      <c r="I135" s="163">
        <v>5300</v>
      </c>
      <c r="J135" s="163">
        <f>SUM(H135:I135)</f>
        <v>5300</v>
      </c>
      <c r="K135" s="163"/>
      <c r="L135" s="163"/>
      <c r="M135" s="163"/>
      <c r="N135" s="163"/>
      <c r="O135" s="163"/>
      <c r="P135" s="163"/>
      <c r="Q135" s="664"/>
      <c r="R135" s="184"/>
      <c r="S135" s="184"/>
      <c r="T135" s="684">
        <f t="shared" ref="T135" si="174">E135+H135+K135+N135+Q135</f>
        <v>0</v>
      </c>
      <c r="U135" s="684">
        <f t="shared" ref="U135" si="175">F135+I135+L135+O135+R135</f>
        <v>5300</v>
      </c>
      <c r="V135" s="685">
        <f t="shared" ref="V135" si="176">G135+J135+M135+P135+S135</f>
        <v>5300</v>
      </c>
      <c r="W135" s="173"/>
      <c r="X135" s="173"/>
      <c r="Y135" s="173"/>
      <c r="Z135" s="173"/>
      <c r="AA135" s="173"/>
      <c r="AB135" s="173"/>
      <c r="AC135" s="173"/>
      <c r="AD135" s="173"/>
      <c r="AE135" s="173"/>
      <c r="AF135" s="173"/>
      <c r="AG135" s="173"/>
      <c r="AH135" s="173"/>
      <c r="AI135" s="173"/>
      <c r="AJ135" s="173"/>
      <c r="AK135" s="173"/>
      <c r="AL135" s="173"/>
      <c r="AM135" s="173"/>
      <c r="AN135" s="173"/>
    </row>
    <row r="136" spans="1:40" s="172" customFormat="1" ht="15" customHeight="1" x14ac:dyDescent="0.2">
      <c r="A136" s="934" t="s">
        <v>504</v>
      </c>
      <c r="B136" s="435"/>
      <c r="C136" s="441"/>
      <c r="D136" s="491" t="s">
        <v>1146</v>
      </c>
      <c r="E136" s="163"/>
      <c r="F136" s="163">
        <v>3051</v>
      </c>
      <c r="G136" s="163">
        <f t="shared" si="167"/>
        <v>3051</v>
      </c>
      <c r="H136" s="163"/>
      <c r="I136" s="163"/>
      <c r="J136" s="163"/>
      <c r="K136" s="163"/>
      <c r="L136" s="163"/>
      <c r="M136" s="163"/>
      <c r="N136" s="163"/>
      <c r="O136" s="163"/>
      <c r="P136" s="163"/>
      <c r="Q136" s="664"/>
      <c r="R136" s="184"/>
      <c r="S136" s="184"/>
      <c r="T136" s="684">
        <f t="shared" ref="T136" si="177">E136+H136+K136+N136+Q136</f>
        <v>0</v>
      </c>
      <c r="U136" s="684">
        <f t="shared" ref="U136" si="178">F136+I136+L136+O136+R136</f>
        <v>3051</v>
      </c>
      <c r="V136" s="685">
        <f t="shared" ref="V136" si="179">G136+J136+M136+P136+S136</f>
        <v>3051</v>
      </c>
      <c r="W136" s="173"/>
      <c r="X136" s="173"/>
      <c r="Y136" s="173"/>
      <c r="Z136" s="173"/>
      <c r="AA136" s="173"/>
      <c r="AB136" s="173"/>
      <c r="AC136" s="173"/>
      <c r="AD136" s="173"/>
      <c r="AE136" s="173"/>
      <c r="AF136" s="173"/>
      <c r="AG136" s="173"/>
      <c r="AH136" s="173"/>
      <c r="AI136" s="173"/>
      <c r="AJ136" s="173"/>
      <c r="AK136" s="173"/>
      <c r="AL136" s="173"/>
      <c r="AM136" s="173"/>
      <c r="AN136" s="173"/>
    </row>
    <row r="137" spans="1:40" s="172" customFormat="1" ht="15" customHeight="1" x14ac:dyDescent="0.2">
      <c r="A137" s="529" t="s">
        <v>504</v>
      </c>
      <c r="B137" s="435" t="s">
        <v>1094</v>
      </c>
      <c r="C137" s="441"/>
      <c r="D137" s="491" t="s">
        <v>1087</v>
      </c>
      <c r="E137" s="163">
        <v>800</v>
      </c>
      <c r="F137" s="163"/>
      <c r="G137" s="163">
        <f t="shared" ref="G137" si="180">SUM(E137:F137)</f>
        <v>800</v>
      </c>
      <c r="H137" s="163"/>
      <c r="I137" s="163"/>
      <c r="J137" s="163"/>
      <c r="K137" s="163"/>
      <c r="L137" s="163"/>
      <c r="M137" s="163"/>
      <c r="N137" s="163"/>
      <c r="O137" s="163"/>
      <c r="P137" s="163"/>
      <c r="Q137" s="664"/>
      <c r="R137" s="184"/>
      <c r="S137" s="184"/>
      <c r="T137" s="684">
        <f t="shared" si="0"/>
        <v>800</v>
      </c>
      <c r="U137" s="684">
        <f t="shared" si="162"/>
        <v>0</v>
      </c>
      <c r="V137" s="685">
        <f t="shared" si="163"/>
        <v>800</v>
      </c>
      <c r="W137" s="173"/>
      <c r="X137" s="173"/>
      <c r="Y137" s="173"/>
      <c r="Z137" s="173"/>
      <c r="AA137" s="173"/>
      <c r="AB137" s="173"/>
      <c r="AC137" s="173"/>
      <c r="AD137" s="173"/>
      <c r="AE137" s="173"/>
      <c r="AF137" s="173"/>
      <c r="AG137" s="173"/>
      <c r="AH137" s="173"/>
      <c r="AI137" s="173"/>
      <c r="AJ137" s="173"/>
      <c r="AK137" s="173"/>
      <c r="AL137" s="173"/>
      <c r="AM137" s="173"/>
      <c r="AN137" s="173"/>
    </row>
    <row r="138" spans="1:40" s="172" customFormat="1" ht="15" customHeight="1" x14ac:dyDescent="0.2">
      <c r="A138" s="826" t="s">
        <v>504</v>
      </c>
      <c r="B138" s="435"/>
      <c r="C138" s="441"/>
      <c r="D138" s="499" t="s">
        <v>1084</v>
      </c>
      <c r="E138" s="163"/>
      <c r="F138" s="163"/>
      <c r="G138" s="163"/>
      <c r="H138" s="163">
        <v>6000</v>
      </c>
      <c r="I138" s="163"/>
      <c r="J138" s="163">
        <f t="shared" ref="J138:J139" si="181">SUM(H138:I138)</f>
        <v>6000</v>
      </c>
      <c r="K138" s="163"/>
      <c r="L138" s="163"/>
      <c r="M138" s="163"/>
      <c r="N138" s="163"/>
      <c r="O138" s="163"/>
      <c r="P138" s="163"/>
      <c r="Q138" s="664"/>
      <c r="R138" s="184"/>
      <c r="S138" s="184"/>
      <c r="T138" s="684">
        <f t="shared" ref="T138:T139" si="182">E138+H138+K138+N138+Q138</f>
        <v>6000</v>
      </c>
      <c r="U138" s="684">
        <f t="shared" ref="U138:U139" si="183">F138+I138+L138+O138+R138</f>
        <v>0</v>
      </c>
      <c r="V138" s="685">
        <f t="shared" ref="V138:V139" si="184">G138+J138+M138+P138+S138</f>
        <v>6000</v>
      </c>
      <c r="W138" s="173"/>
      <c r="X138" s="173"/>
      <c r="Y138" s="173"/>
      <c r="Z138" s="173"/>
      <c r="AA138" s="173"/>
      <c r="AB138" s="173"/>
      <c r="AC138" s="173"/>
      <c r="AD138" s="173"/>
      <c r="AE138" s="173"/>
      <c r="AF138" s="173"/>
      <c r="AG138" s="173"/>
      <c r="AH138" s="173"/>
      <c r="AI138" s="173"/>
      <c r="AJ138" s="173"/>
      <c r="AK138" s="173"/>
      <c r="AL138" s="173"/>
      <c r="AM138" s="173"/>
      <c r="AN138" s="173"/>
    </row>
    <row r="139" spans="1:40" s="172" customFormat="1" ht="15" customHeight="1" x14ac:dyDescent="0.2">
      <c r="A139" s="826" t="s">
        <v>504</v>
      </c>
      <c r="B139" s="435"/>
      <c r="C139" s="441"/>
      <c r="D139" s="499" t="s">
        <v>1100</v>
      </c>
      <c r="E139" s="163"/>
      <c r="F139" s="163"/>
      <c r="G139" s="163"/>
      <c r="H139" s="163">
        <v>3000</v>
      </c>
      <c r="I139" s="163"/>
      <c r="J139" s="163">
        <f t="shared" si="181"/>
        <v>3000</v>
      </c>
      <c r="K139" s="163"/>
      <c r="L139" s="163"/>
      <c r="M139" s="163"/>
      <c r="N139" s="163"/>
      <c r="O139" s="163"/>
      <c r="P139" s="163"/>
      <c r="Q139" s="664"/>
      <c r="R139" s="184"/>
      <c r="S139" s="184"/>
      <c r="T139" s="684">
        <f t="shared" si="182"/>
        <v>3000</v>
      </c>
      <c r="U139" s="684">
        <f t="shared" si="183"/>
        <v>0</v>
      </c>
      <c r="V139" s="685">
        <f t="shared" si="184"/>
        <v>3000</v>
      </c>
      <c r="W139" s="173"/>
      <c r="X139" s="173"/>
      <c r="Y139" s="173"/>
      <c r="Z139" s="173"/>
      <c r="AA139" s="173"/>
      <c r="AB139" s="173"/>
      <c r="AC139" s="173"/>
      <c r="AD139" s="173"/>
      <c r="AE139" s="173"/>
      <c r="AF139" s="173"/>
      <c r="AG139" s="173"/>
      <c r="AH139" s="173"/>
      <c r="AI139" s="173"/>
      <c r="AJ139" s="173"/>
      <c r="AK139" s="173"/>
      <c r="AL139" s="173"/>
      <c r="AM139" s="173"/>
      <c r="AN139" s="173"/>
    </row>
    <row r="140" spans="1:40" s="172" customFormat="1" ht="15" customHeight="1" x14ac:dyDescent="0.2">
      <c r="A140" s="529" t="s">
        <v>504</v>
      </c>
      <c r="B140" s="435" t="s">
        <v>1095</v>
      </c>
      <c r="C140" s="441"/>
      <c r="D140" s="491" t="s">
        <v>1096</v>
      </c>
      <c r="E140" s="163"/>
      <c r="F140" s="163"/>
      <c r="G140" s="163"/>
      <c r="H140" s="163">
        <v>14626</v>
      </c>
      <c r="I140" s="163">
        <v>345</v>
      </c>
      <c r="J140" s="163">
        <f>SUM(H140:I140)</f>
        <v>14971</v>
      </c>
      <c r="K140" s="163"/>
      <c r="L140" s="163"/>
      <c r="M140" s="163"/>
      <c r="N140" s="163"/>
      <c r="O140" s="163"/>
      <c r="P140" s="163"/>
      <c r="Q140" s="664"/>
      <c r="R140" s="184"/>
      <c r="S140" s="184"/>
      <c r="T140" s="684">
        <f t="shared" si="0"/>
        <v>14626</v>
      </c>
      <c r="U140" s="684">
        <f t="shared" si="162"/>
        <v>345</v>
      </c>
      <c r="V140" s="685">
        <f t="shared" si="163"/>
        <v>14971</v>
      </c>
      <c r="W140" s="173"/>
      <c r="X140" s="173"/>
      <c r="Y140" s="173"/>
      <c r="Z140" s="173"/>
      <c r="AA140" s="173"/>
      <c r="AB140" s="173"/>
      <c r="AC140" s="173"/>
      <c r="AD140" s="173"/>
      <c r="AE140" s="173"/>
      <c r="AF140" s="173"/>
      <c r="AG140" s="173"/>
      <c r="AH140" s="173"/>
      <c r="AI140" s="173"/>
      <c r="AJ140" s="173"/>
      <c r="AK140" s="173"/>
      <c r="AL140" s="173"/>
      <c r="AM140" s="173"/>
      <c r="AN140" s="173"/>
    </row>
    <row r="141" spans="1:40" s="172" customFormat="1" ht="15" customHeight="1" x14ac:dyDescent="0.2">
      <c r="A141" s="529" t="s">
        <v>504</v>
      </c>
      <c r="B141" s="435"/>
      <c r="C141" s="441"/>
      <c r="D141" s="491" t="s">
        <v>1097</v>
      </c>
      <c r="E141" s="163">
        <v>300</v>
      </c>
      <c r="F141" s="163"/>
      <c r="G141" s="163">
        <f t="shared" ref="G141:G142" si="185">SUM(E141:F141)</f>
        <v>300</v>
      </c>
      <c r="H141" s="163"/>
      <c r="I141" s="163"/>
      <c r="J141" s="163"/>
      <c r="K141" s="163"/>
      <c r="L141" s="163"/>
      <c r="M141" s="163"/>
      <c r="N141" s="163"/>
      <c r="O141" s="163"/>
      <c r="P141" s="163"/>
      <c r="Q141" s="664"/>
      <c r="R141" s="184"/>
      <c r="S141" s="184"/>
      <c r="T141" s="684">
        <f t="shared" si="0"/>
        <v>300</v>
      </c>
      <c r="U141" s="684">
        <f t="shared" si="162"/>
        <v>0</v>
      </c>
      <c r="V141" s="685">
        <f t="shared" si="163"/>
        <v>300</v>
      </c>
      <c r="W141" s="173"/>
      <c r="X141" s="173"/>
      <c r="Y141" s="173"/>
      <c r="Z141" s="173"/>
      <c r="AA141" s="173"/>
      <c r="AB141" s="173"/>
      <c r="AC141" s="173"/>
      <c r="AD141" s="173"/>
      <c r="AE141" s="173"/>
      <c r="AF141" s="173"/>
      <c r="AG141" s="173"/>
      <c r="AH141" s="173"/>
      <c r="AI141" s="173"/>
      <c r="AJ141" s="173"/>
      <c r="AK141" s="173"/>
      <c r="AL141" s="173"/>
      <c r="AM141" s="173"/>
      <c r="AN141" s="173"/>
    </row>
    <row r="142" spans="1:40" s="172" customFormat="1" ht="15" customHeight="1" x14ac:dyDescent="0.2">
      <c r="A142" s="932" t="s">
        <v>504</v>
      </c>
      <c r="B142" s="435"/>
      <c r="C142" s="441"/>
      <c r="D142" s="491" t="s">
        <v>1140</v>
      </c>
      <c r="E142" s="163"/>
      <c r="F142" s="163">
        <v>2667</v>
      </c>
      <c r="G142" s="163">
        <f t="shared" si="185"/>
        <v>2667</v>
      </c>
      <c r="H142" s="163"/>
      <c r="I142" s="163"/>
      <c r="J142" s="163"/>
      <c r="K142" s="163"/>
      <c r="L142" s="163"/>
      <c r="M142" s="163"/>
      <c r="N142" s="163"/>
      <c r="O142" s="163"/>
      <c r="P142" s="163"/>
      <c r="Q142" s="664"/>
      <c r="R142" s="184"/>
      <c r="S142" s="184"/>
      <c r="T142" s="684">
        <f t="shared" ref="T142" si="186">E142+H142+K142+N142+Q142</f>
        <v>0</v>
      </c>
      <c r="U142" s="684">
        <f t="shared" ref="U142" si="187">F142+I142+L142+O142+R142</f>
        <v>2667</v>
      </c>
      <c r="V142" s="685">
        <f t="shared" ref="V142" si="188">G142+J142+M142+P142+S142</f>
        <v>2667</v>
      </c>
      <c r="W142" s="173"/>
      <c r="X142" s="173"/>
      <c r="Y142" s="173"/>
      <c r="Z142" s="173"/>
      <c r="AA142" s="173"/>
      <c r="AB142" s="173"/>
      <c r="AC142" s="173"/>
      <c r="AD142" s="173"/>
      <c r="AE142" s="173"/>
      <c r="AF142" s="173"/>
      <c r="AG142" s="173"/>
      <c r="AH142" s="173"/>
      <c r="AI142" s="173"/>
      <c r="AJ142" s="173"/>
      <c r="AK142" s="173"/>
      <c r="AL142" s="173"/>
      <c r="AM142" s="173"/>
      <c r="AN142" s="173"/>
    </row>
    <row r="143" spans="1:40" s="172" customFormat="1" ht="15" customHeight="1" x14ac:dyDescent="0.2">
      <c r="A143" s="795" t="s">
        <v>505</v>
      </c>
      <c r="B143" s="435" t="s">
        <v>861</v>
      </c>
      <c r="C143" s="441"/>
      <c r="D143" s="491" t="s">
        <v>1098</v>
      </c>
      <c r="E143" s="163"/>
      <c r="F143" s="163"/>
      <c r="G143" s="163"/>
      <c r="H143" s="163">
        <v>3000</v>
      </c>
      <c r="I143" s="163"/>
      <c r="J143" s="163">
        <f t="shared" ref="J143:J144" si="189">SUM(H143:I143)</f>
        <v>3000</v>
      </c>
      <c r="K143" s="163"/>
      <c r="L143" s="163"/>
      <c r="M143" s="163"/>
      <c r="N143" s="163"/>
      <c r="O143" s="163"/>
      <c r="P143" s="163"/>
      <c r="Q143" s="664"/>
      <c r="R143" s="184"/>
      <c r="S143" s="184"/>
      <c r="T143" s="684">
        <f t="shared" ref="T143:T144" si="190">E143+H143+K143+N143+Q143</f>
        <v>3000</v>
      </c>
      <c r="U143" s="684">
        <f t="shared" ref="U143:U144" si="191">F143+I143+L143+O143+R143</f>
        <v>0</v>
      </c>
      <c r="V143" s="685">
        <f t="shared" ref="V143:V144" si="192">G143+J143+M143+P143+S143</f>
        <v>3000</v>
      </c>
      <c r="W143" s="173"/>
      <c r="X143" s="173"/>
      <c r="Y143" s="173"/>
      <c r="Z143" s="173"/>
      <c r="AA143" s="173"/>
      <c r="AB143" s="173"/>
      <c r="AC143" s="173"/>
      <c r="AD143" s="173"/>
      <c r="AE143" s="173"/>
      <c r="AF143" s="173"/>
      <c r="AG143" s="173"/>
      <c r="AH143" s="173"/>
      <c r="AI143" s="173"/>
      <c r="AJ143" s="173"/>
      <c r="AK143" s="173"/>
      <c r="AL143" s="173"/>
      <c r="AM143" s="173"/>
      <c r="AN143" s="173"/>
    </row>
    <row r="144" spans="1:40" s="172" customFormat="1" ht="15" customHeight="1" x14ac:dyDescent="0.2">
      <c r="A144" s="795" t="s">
        <v>504</v>
      </c>
      <c r="B144" s="435"/>
      <c r="C144" s="441"/>
      <c r="D144" s="491" t="s">
        <v>1099</v>
      </c>
      <c r="E144" s="163"/>
      <c r="F144" s="163"/>
      <c r="G144" s="163"/>
      <c r="H144" s="163">
        <v>698</v>
      </c>
      <c r="I144" s="163"/>
      <c r="J144" s="163">
        <f t="shared" si="189"/>
        <v>698</v>
      </c>
      <c r="K144" s="163"/>
      <c r="L144" s="163"/>
      <c r="M144" s="163"/>
      <c r="N144" s="163"/>
      <c r="O144" s="163"/>
      <c r="P144" s="163"/>
      <c r="Q144" s="664"/>
      <c r="R144" s="184"/>
      <c r="S144" s="184"/>
      <c r="T144" s="684">
        <f t="shared" si="190"/>
        <v>698</v>
      </c>
      <c r="U144" s="684">
        <f t="shared" si="191"/>
        <v>0</v>
      </c>
      <c r="V144" s="685">
        <f t="shared" si="192"/>
        <v>698</v>
      </c>
      <c r="W144" s="173"/>
      <c r="X144" s="173"/>
      <c r="Y144" s="173"/>
      <c r="Z144" s="173"/>
      <c r="AA144" s="173"/>
      <c r="AB144" s="173"/>
      <c r="AC144" s="173"/>
      <c r="AD144" s="173"/>
      <c r="AE144" s="173"/>
      <c r="AF144" s="173"/>
      <c r="AG144" s="173"/>
      <c r="AH144" s="173"/>
      <c r="AI144" s="173"/>
      <c r="AJ144" s="173"/>
      <c r="AK144" s="173"/>
      <c r="AL144" s="173"/>
      <c r="AM144" s="173"/>
      <c r="AN144" s="173"/>
    </row>
    <row r="145" spans="1:40" s="172" customFormat="1" ht="15" customHeight="1" x14ac:dyDescent="0.2">
      <c r="A145" s="932" t="s">
        <v>504</v>
      </c>
      <c r="B145" s="435" t="s">
        <v>1142</v>
      </c>
      <c r="C145" s="441"/>
      <c r="D145" s="491" t="s">
        <v>1143</v>
      </c>
      <c r="E145" s="163"/>
      <c r="F145" s="163">
        <v>551</v>
      </c>
      <c r="G145" s="163">
        <f t="shared" ref="G145:G146" si="193">SUM(E145:F145)</f>
        <v>551</v>
      </c>
      <c r="H145" s="163"/>
      <c r="I145" s="163"/>
      <c r="J145" s="163"/>
      <c r="K145" s="163"/>
      <c r="L145" s="163"/>
      <c r="M145" s="163"/>
      <c r="N145" s="163"/>
      <c r="O145" s="163"/>
      <c r="P145" s="163"/>
      <c r="Q145" s="664"/>
      <c r="R145" s="184"/>
      <c r="S145" s="184"/>
      <c r="T145" s="684">
        <f t="shared" ref="T145" si="194">E145+H145+K145+N145+Q145</f>
        <v>0</v>
      </c>
      <c r="U145" s="684">
        <f t="shared" ref="U145" si="195">F145+I145+L145+O145+R145</f>
        <v>551</v>
      </c>
      <c r="V145" s="685">
        <f t="shared" ref="V145" si="196">G145+J145+M145+P145+S145</f>
        <v>551</v>
      </c>
      <c r="W145" s="173"/>
      <c r="X145" s="173"/>
      <c r="Y145" s="173"/>
      <c r="Z145" s="173"/>
      <c r="AA145" s="173"/>
      <c r="AB145" s="173"/>
      <c r="AC145" s="173"/>
      <c r="AD145" s="173"/>
      <c r="AE145" s="173"/>
      <c r="AF145" s="173"/>
      <c r="AG145" s="173"/>
      <c r="AH145" s="173"/>
      <c r="AI145" s="173"/>
      <c r="AJ145" s="173"/>
      <c r="AK145" s="173"/>
      <c r="AL145" s="173"/>
      <c r="AM145" s="173"/>
      <c r="AN145" s="173"/>
    </row>
    <row r="146" spans="1:40" s="172" customFormat="1" ht="15" customHeight="1" x14ac:dyDescent="0.2">
      <c r="A146" s="932" t="s">
        <v>504</v>
      </c>
      <c r="B146" s="435" t="s">
        <v>1144</v>
      </c>
      <c r="C146" s="441"/>
      <c r="D146" s="491" t="s">
        <v>1143</v>
      </c>
      <c r="E146" s="163"/>
      <c r="F146" s="163">
        <v>435</v>
      </c>
      <c r="G146" s="163">
        <f t="shared" si="193"/>
        <v>435</v>
      </c>
      <c r="H146" s="163"/>
      <c r="I146" s="163"/>
      <c r="J146" s="163"/>
      <c r="K146" s="163"/>
      <c r="L146" s="163"/>
      <c r="M146" s="163"/>
      <c r="N146" s="163"/>
      <c r="O146" s="163"/>
      <c r="P146" s="163"/>
      <c r="Q146" s="664"/>
      <c r="R146" s="184"/>
      <c r="S146" s="184"/>
      <c r="T146" s="684">
        <f t="shared" ref="T146" si="197">E146+H146+K146+N146+Q146</f>
        <v>0</v>
      </c>
      <c r="U146" s="684">
        <f t="shared" ref="U146" si="198">F146+I146+L146+O146+R146</f>
        <v>435</v>
      </c>
      <c r="V146" s="685">
        <f t="shared" ref="V146" si="199">G146+J146+M146+P146+S146</f>
        <v>435</v>
      </c>
      <c r="W146" s="173"/>
      <c r="X146" s="173"/>
      <c r="Y146" s="173"/>
      <c r="Z146" s="173"/>
      <c r="AA146" s="173"/>
      <c r="AB146" s="173"/>
      <c r="AC146" s="173"/>
      <c r="AD146" s="173"/>
      <c r="AE146" s="173"/>
      <c r="AF146" s="173"/>
      <c r="AG146" s="173"/>
      <c r="AH146" s="173"/>
      <c r="AI146" s="173"/>
      <c r="AJ146" s="173"/>
      <c r="AK146" s="173"/>
      <c r="AL146" s="173"/>
      <c r="AM146" s="173"/>
      <c r="AN146" s="173"/>
    </row>
    <row r="147" spans="1:40" s="172" customFormat="1" ht="15" customHeight="1" x14ac:dyDescent="0.2">
      <c r="A147" s="795"/>
      <c r="B147" s="435">
        <v>50100</v>
      </c>
      <c r="C147" s="441"/>
      <c r="D147" s="796" t="s">
        <v>192</v>
      </c>
      <c r="E147" s="163"/>
      <c r="F147" s="163"/>
      <c r="G147" s="163"/>
      <c r="H147" s="163"/>
      <c r="I147" s="163"/>
      <c r="J147" s="163"/>
      <c r="K147" s="163"/>
      <c r="L147" s="163"/>
      <c r="M147" s="163"/>
      <c r="N147" s="163"/>
      <c r="O147" s="163"/>
      <c r="P147" s="163"/>
      <c r="Q147" s="664"/>
      <c r="R147" s="184"/>
      <c r="S147" s="184"/>
      <c r="T147" s="684"/>
      <c r="U147" s="684"/>
      <c r="V147" s="685"/>
      <c r="W147" s="173"/>
      <c r="X147" s="173"/>
      <c r="Y147" s="173"/>
      <c r="Z147" s="173"/>
      <c r="AA147" s="173"/>
      <c r="AB147" s="173"/>
      <c r="AC147" s="173"/>
      <c r="AD147" s="173"/>
      <c r="AE147" s="173"/>
      <c r="AF147" s="173"/>
      <c r="AG147" s="173"/>
      <c r="AH147" s="173"/>
      <c r="AI147" s="173"/>
      <c r="AJ147" s="173"/>
      <c r="AK147" s="173"/>
      <c r="AL147" s="173"/>
      <c r="AM147" s="173"/>
      <c r="AN147" s="173"/>
    </row>
    <row r="148" spans="1:40" s="172" customFormat="1" ht="15" customHeight="1" x14ac:dyDescent="0.2">
      <c r="A148" s="795" t="s">
        <v>504</v>
      </c>
      <c r="B148" s="435"/>
      <c r="C148" s="441"/>
      <c r="D148" s="491" t="s">
        <v>1023</v>
      </c>
      <c r="E148" s="163">
        <v>1215</v>
      </c>
      <c r="F148" s="163"/>
      <c r="G148" s="163">
        <f t="shared" ref="G148:G165" si="200">SUM(E148:F148)</f>
        <v>1215</v>
      </c>
      <c r="H148" s="163"/>
      <c r="I148" s="163"/>
      <c r="J148" s="163"/>
      <c r="K148" s="163"/>
      <c r="L148" s="163"/>
      <c r="M148" s="163"/>
      <c r="N148" s="163"/>
      <c r="O148" s="163"/>
      <c r="P148" s="163"/>
      <c r="Q148" s="664"/>
      <c r="R148" s="184"/>
      <c r="S148" s="184"/>
      <c r="T148" s="684">
        <f t="shared" ref="T148:T152" si="201">E148+H148+K148+N148+Q148</f>
        <v>1215</v>
      </c>
      <c r="U148" s="684">
        <f t="shared" ref="U148:U152" si="202">F148+I148+L148+O148+R148</f>
        <v>0</v>
      </c>
      <c r="V148" s="685">
        <f t="shared" ref="V148:V152" si="203">G148+J148+M148+P148+S148</f>
        <v>1215</v>
      </c>
      <c r="W148" s="173"/>
      <c r="X148" s="173"/>
      <c r="Y148" s="173"/>
      <c r="Z148" s="173"/>
      <c r="AA148" s="173"/>
      <c r="AB148" s="173"/>
      <c r="AC148" s="173"/>
      <c r="AD148" s="173"/>
      <c r="AE148" s="173"/>
      <c r="AF148" s="173"/>
      <c r="AG148" s="173"/>
      <c r="AH148" s="173"/>
      <c r="AI148" s="173"/>
      <c r="AJ148" s="173"/>
      <c r="AK148" s="173"/>
      <c r="AL148" s="173"/>
      <c r="AM148" s="173"/>
      <c r="AN148" s="173"/>
    </row>
    <row r="149" spans="1:40" s="172" customFormat="1" ht="15" customHeight="1" x14ac:dyDescent="0.2">
      <c r="A149" s="795" t="s">
        <v>504</v>
      </c>
      <c r="B149" s="435"/>
      <c r="C149" s="441"/>
      <c r="D149" s="491" t="s">
        <v>1024</v>
      </c>
      <c r="E149" s="163">
        <v>5300</v>
      </c>
      <c r="F149" s="163"/>
      <c r="G149" s="163">
        <f t="shared" si="200"/>
        <v>5300</v>
      </c>
      <c r="H149" s="163"/>
      <c r="I149" s="163"/>
      <c r="J149" s="163"/>
      <c r="K149" s="163"/>
      <c r="L149" s="163"/>
      <c r="M149" s="163"/>
      <c r="N149" s="163"/>
      <c r="O149" s="163"/>
      <c r="P149" s="163"/>
      <c r="Q149" s="664"/>
      <c r="R149" s="184"/>
      <c r="S149" s="184"/>
      <c r="T149" s="684">
        <f t="shared" si="201"/>
        <v>5300</v>
      </c>
      <c r="U149" s="684">
        <f t="shared" si="202"/>
        <v>0</v>
      </c>
      <c r="V149" s="685">
        <f t="shared" si="203"/>
        <v>5300</v>
      </c>
      <c r="W149" s="173"/>
      <c r="X149" s="173"/>
      <c r="Y149" s="173"/>
      <c r="Z149" s="173"/>
      <c r="AA149" s="173"/>
      <c r="AB149" s="173"/>
      <c r="AC149" s="173"/>
      <c r="AD149" s="173"/>
      <c r="AE149" s="173"/>
      <c r="AF149" s="173"/>
      <c r="AG149" s="173"/>
      <c r="AH149" s="173"/>
      <c r="AI149" s="173"/>
      <c r="AJ149" s="173"/>
      <c r="AK149" s="173"/>
      <c r="AL149" s="173"/>
      <c r="AM149" s="173"/>
      <c r="AN149" s="173"/>
    </row>
    <row r="150" spans="1:40" s="172" customFormat="1" ht="15" customHeight="1" x14ac:dyDescent="0.2">
      <c r="A150" s="794" t="s">
        <v>505</v>
      </c>
      <c r="B150" s="435"/>
      <c r="C150" s="441"/>
      <c r="D150" s="491" t="s">
        <v>1025</v>
      </c>
      <c r="E150" s="163">
        <v>8382</v>
      </c>
      <c r="F150" s="163"/>
      <c r="G150" s="163">
        <f t="shared" si="200"/>
        <v>8382</v>
      </c>
      <c r="H150" s="163"/>
      <c r="I150" s="163"/>
      <c r="J150" s="163"/>
      <c r="K150" s="163"/>
      <c r="L150" s="163"/>
      <c r="M150" s="163"/>
      <c r="N150" s="163"/>
      <c r="O150" s="163"/>
      <c r="P150" s="163"/>
      <c r="Q150" s="664"/>
      <c r="R150" s="184"/>
      <c r="S150" s="184"/>
      <c r="T150" s="684">
        <f t="shared" si="201"/>
        <v>8382</v>
      </c>
      <c r="U150" s="684">
        <f t="shared" si="202"/>
        <v>0</v>
      </c>
      <c r="V150" s="685">
        <f t="shared" si="203"/>
        <v>8382</v>
      </c>
      <c r="W150" s="173"/>
      <c r="X150" s="173"/>
      <c r="Y150" s="173"/>
      <c r="Z150" s="173"/>
      <c r="AA150" s="173"/>
      <c r="AB150" s="173"/>
      <c r="AC150" s="173"/>
      <c r="AD150" s="173"/>
      <c r="AE150" s="173"/>
      <c r="AF150" s="173"/>
      <c r="AG150" s="173"/>
      <c r="AH150" s="173"/>
      <c r="AI150" s="173"/>
      <c r="AJ150" s="173"/>
      <c r="AK150" s="173"/>
      <c r="AL150" s="173"/>
      <c r="AM150" s="173"/>
      <c r="AN150" s="173"/>
    </row>
    <row r="151" spans="1:40" s="172" customFormat="1" ht="15" customHeight="1" x14ac:dyDescent="0.2">
      <c r="A151" s="794" t="s">
        <v>505</v>
      </c>
      <c r="B151" s="435"/>
      <c r="C151" s="441"/>
      <c r="D151" s="491" t="s">
        <v>1027</v>
      </c>
      <c r="E151" s="163">
        <v>2020</v>
      </c>
      <c r="F151" s="163"/>
      <c r="G151" s="163">
        <f t="shared" si="200"/>
        <v>2020</v>
      </c>
      <c r="H151" s="163"/>
      <c r="I151" s="163"/>
      <c r="J151" s="163"/>
      <c r="K151" s="163"/>
      <c r="L151" s="163"/>
      <c r="M151" s="163"/>
      <c r="N151" s="163"/>
      <c r="O151" s="163"/>
      <c r="P151" s="163"/>
      <c r="Q151" s="664"/>
      <c r="R151" s="184"/>
      <c r="S151" s="184"/>
      <c r="T151" s="684">
        <f t="shared" si="201"/>
        <v>2020</v>
      </c>
      <c r="U151" s="684">
        <f t="shared" si="202"/>
        <v>0</v>
      </c>
      <c r="V151" s="685">
        <f t="shared" si="203"/>
        <v>2020</v>
      </c>
      <c r="W151" s="173"/>
      <c r="X151" s="173"/>
      <c r="Y151" s="173"/>
      <c r="Z151" s="173"/>
      <c r="AA151" s="173"/>
      <c r="AB151" s="173"/>
      <c r="AC151" s="173"/>
      <c r="AD151" s="173"/>
      <c r="AE151" s="173"/>
      <c r="AF151" s="173"/>
      <c r="AG151" s="173"/>
      <c r="AH151" s="173"/>
      <c r="AI151" s="173"/>
      <c r="AJ151" s="173"/>
      <c r="AK151" s="173"/>
      <c r="AL151" s="173"/>
      <c r="AM151" s="173"/>
      <c r="AN151" s="173"/>
    </row>
    <row r="152" spans="1:40" s="172" customFormat="1" ht="15" customHeight="1" x14ac:dyDescent="0.2">
      <c r="A152" s="829" t="s">
        <v>505</v>
      </c>
      <c r="B152" s="435"/>
      <c r="C152" s="441"/>
      <c r="D152" s="491" t="s">
        <v>1026</v>
      </c>
      <c r="E152" s="163">
        <v>203</v>
      </c>
      <c r="F152" s="163"/>
      <c r="G152" s="163">
        <f t="shared" si="200"/>
        <v>203</v>
      </c>
      <c r="H152" s="163"/>
      <c r="I152" s="163"/>
      <c r="J152" s="163"/>
      <c r="K152" s="163"/>
      <c r="L152" s="163"/>
      <c r="M152" s="163"/>
      <c r="N152" s="163"/>
      <c r="O152" s="163"/>
      <c r="P152" s="163"/>
      <c r="Q152" s="664"/>
      <c r="R152" s="184"/>
      <c r="S152" s="184"/>
      <c r="T152" s="684">
        <f t="shared" si="201"/>
        <v>203</v>
      </c>
      <c r="U152" s="684">
        <f t="shared" si="202"/>
        <v>0</v>
      </c>
      <c r="V152" s="685">
        <f t="shared" si="203"/>
        <v>203</v>
      </c>
      <c r="W152" s="173"/>
      <c r="X152" s="173"/>
      <c r="Y152" s="173"/>
      <c r="Z152" s="173"/>
      <c r="AA152" s="173"/>
      <c r="AB152" s="173"/>
      <c r="AC152" s="173"/>
      <c r="AD152" s="173"/>
      <c r="AE152" s="173"/>
      <c r="AF152" s="173"/>
      <c r="AG152" s="173"/>
      <c r="AH152" s="173"/>
      <c r="AI152" s="173"/>
      <c r="AJ152" s="173"/>
      <c r="AK152" s="173"/>
      <c r="AL152" s="173"/>
      <c r="AM152" s="173"/>
      <c r="AN152" s="173"/>
    </row>
    <row r="153" spans="1:40" ht="15" customHeight="1" x14ac:dyDescent="0.2">
      <c r="A153" s="829"/>
      <c r="B153" s="435" t="s">
        <v>24</v>
      </c>
      <c r="C153" s="1055" t="s">
        <v>710</v>
      </c>
      <c r="D153" s="1056"/>
      <c r="E153" s="163"/>
      <c r="F153" s="163"/>
      <c r="G153" s="163"/>
      <c r="H153" s="163"/>
      <c r="I153" s="163"/>
      <c r="J153" s="163"/>
      <c r="K153" s="163"/>
      <c r="L153" s="163"/>
      <c r="M153" s="163"/>
      <c r="N153" s="163"/>
      <c r="O153" s="163"/>
      <c r="P153" s="163"/>
      <c r="Q153" s="664"/>
      <c r="R153" s="184"/>
      <c r="S153" s="184"/>
      <c r="T153" s="684"/>
      <c r="U153" s="684"/>
      <c r="V153" s="685"/>
    </row>
    <row r="154" spans="1:40" ht="15" customHeight="1" x14ac:dyDescent="0.2">
      <c r="A154" s="825" t="s">
        <v>505</v>
      </c>
      <c r="B154" s="492" t="s">
        <v>1105</v>
      </c>
      <c r="C154" s="493"/>
      <c r="D154" s="499" t="s">
        <v>1101</v>
      </c>
      <c r="E154" s="481">
        <v>2475</v>
      </c>
      <c r="F154" s="481"/>
      <c r="G154" s="163">
        <f t="shared" si="200"/>
        <v>2475</v>
      </c>
      <c r="H154" s="481"/>
      <c r="I154" s="481"/>
      <c r="J154" s="163"/>
      <c r="K154" s="481"/>
      <c r="L154" s="481"/>
      <c r="M154" s="481"/>
      <c r="N154" s="481"/>
      <c r="O154" s="481"/>
      <c r="P154" s="481"/>
      <c r="Q154" s="665"/>
      <c r="R154" s="184"/>
      <c r="S154" s="184"/>
      <c r="T154" s="684">
        <f t="shared" ref="T154" si="204">E154+H154+K154+N154+Q154</f>
        <v>2475</v>
      </c>
      <c r="U154" s="684">
        <f t="shared" ref="U154" si="205">F154+I154+L154+O154+R154</f>
        <v>0</v>
      </c>
      <c r="V154" s="685">
        <f t="shared" ref="V154" si="206">G154+J154+M154+P154+S154</f>
        <v>2475</v>
      </c>
    </row>
    <row r="155" spans="1:40" ht="15" customHeight="1" x14ac:dyDescent="0.2">
      <c r="A155" s="825" t="s">
        <v>504</v>
      </c>
      <c r="B155" s="492" t="s">
        <v>1105</v>
      </c>
      <c r="C155" s="493"/>
      <c r="D155" s="499" t="s">
        <v>1102</v>
      </c>
      <c r="E155" s="481">
        <v>2000</v>
      </c>
      <c r="F155" s="481"/>
      <c r="G155" s="163">
        <f t="shared" si="200"/>
        <v>2000</v>
      </c>
      <c r="H155" s="481"/>
      <c r="I155" s="481"/>
      <c r="J155" s="163"/>
      <c r="K155" s="481"/>
      <c r="L155" s="481"/>
      <c r="M155" s="481"/>
      <c r="N155" s="481"/>
      <c r="O155" s="481"/>
      <c r="P155" s="481"/>
      <c r="Q155" s="665"/>
      <c r="R155" s="184"/>
      <c r="S155" s="184"/>
      <c r="T155" s="684">
        <f t="shared" ref="T155:T162" si="207">E155+H155+K155+N155+Q155</f>
        <v>2000</v>
      </c>
      <c r="U155" s="684">
        <f t="shared" ref="U155:U162" si="208">F155+I155+L155+O155+R155</f>
        <v>0</v>
      </c>
      <c r="V155" s="685">
        <f t="shared" ref="V155:V162" si="209">G155+J155+M155+P155+S155</f>
        <v>2000</v>
      </c>
    </row>
    <row r="156" spans="1:40" ht="15" customHeight="1" x14ac:dyDescent="0.2">
      <c r="A156" s="825" t="s">
        <v>504</v>
      </c>
      <c r="B156" s="492" t="s">
        <v>1105</v>
      </c>
      <c r="C156" s="493"/>
      <c r="D156" s="499" t="s">
        <v>1103</v>
      </c>
      <c r="E156" s="481">
        <v>1300</v>
      </c>
      <c r="F156" s="481"/>
      <c r="G156" s="163">
        <f t="shared" si="200"/>
        <v>1300</v>
      </c>
      <c r="H156" s="481"/>
      <c r="I156" s="481"/>
      <c r="J156" s="163"/>
      <c r="K156" s="481"/>
      <c r="L156" s="481"/>
      <c r="M156" s="481"/>
      <c r="N156" s="481"/>
      <c r="O156" s="481"/>
      <c r="P156" s="481"/>
      <c r="Q156" s="665"/>
      <c r="R156" s="184"/>
      <c r="S156" s="184"/>
      <c r="T156" s="684">
        <f t="shared" si="207"/>
        <v>1300</v>
      </c>
      <c r="U156" s="684">
        <f t="shared" si="208"/>
        <v>0</v>
      </c>
      <c r="V156" s="685">
        <f t="shared" si="209"/>
        <v>1300</v>
      </c>
    </row>
    <row r="157" spans="1:40" ht="15" customHeight="1" x14ac:dyDescent="0.2">
      <c r="A157" s="825" t="s">
        <v>505</v>
      </c>
      <c r="B157" s="492" t="s">
        <v>1105</v>
      </c>
      <c r="C157" s="493"/>
      <c r="D157" s="499" t="s">
        <v>1104</v>
      </c>
      <c r="E157" s="481">
        <v>2520</v>
      </c>
      <c r="F157" s="481"/>
      <c r="G157" s="163">
        <f t="shared" si="200"/>
        <v>2520</v>
      </c>
      <c r="H157" s="481"/>
      <c r="I157" s="481"/>
      <c r="J157" s="163"/>
      <c r="K157" s="481"/>
      <c r="L157" s="481"/>
      <c r="M157" s="481"/>
      <c r="N157" s="481"/>
      <c r="O157" s="481"/>
      <c r="P157" s="481"/>
      <c r="Q157" s="665"/>
      <c r="R157" s="184"/>
      <c r="S157" s="184"/>
      <c r="T157" s="684">
        <f t="shared" si="207"/>
        <v>2520</v>
      </c>
      <c r="U157" s="684">
        <f t="shared" si="208"/>
        <v>0</v>
      </c>
      <c r="V157" s="685">
        <f t="shared" si="209"/>
        <v>2520</v>
      </c>
    </row>
    <row r="158" spans="1:40" ht="45" customHeight="1" x14ac:dyDescent="0.2">
      <c r="A158" s="825" t="s">
        <v>505</v>
      </c>
      <c r="B158" s="835" t="s">
        <v>1107</v>
      </c>
      <c r="C158" s="828"/>
      <c r="D158" s="499" t="s">
        <v>1117</v>
      </c>
      <c r="E158" s="481">
        <v>1200</v>
      </c>
      <c r="F158" s="481"/>
      <c r="G158" s="163">
        <f t="shared" si="200"/>
        <v>1200</v>
      </c>
      <c r="H158" s="481"/>
      <c r="I158" s="481"/>
      <c r="J158" s="163"/>
      <c r="K158" s="481"/>
      <c r="L158" s="481"/>
      <c r="M158" s="481"/>
      <c r="N158" s="481"/>
      <c r="O158" s="481"/>
      <c r="P158" s="481"/>
      <c r="Q158" s="665"/>
      <c r="R158" s="184"/>
      <c r="S158" s="184"/>
      <c r="T158" s="684">
        <f t="shared" si="207"/>
        <v>1200</v>
      </c>
      <c r="U158" s="684">
        <f t="shared" si="208"/>
        <v>0</v>
      </c>
      <c r="V158" s="685">
        <f t="shared" si="209"/>
        <v>1200</v>
      </c>
    </row>
    <row r="159" spans="1:40" ht="75" customHeight="1" x14ac:dyDescent="0.2">
      <c r="A159" s="825" t="s">
        <v>504</v>
      </c>
      <c r="B159" s="835" t="s">
        <v>1108</v>
      </c>
      <c r="C159" s="493"/>
      <c r="D159" s="499" t="s">
        <v>1106</v>
      </c>
      <c r="E159" s="481">
        <v>8500</v>
      </c>
      <c r="F159" s="481"/>
      <c r="G159" s="163">
        <f t="shared" si="200"/>
        <v>8500</v>
      </c>
      <c r="H159" s="481"/>
      <c r="I159" s="481"/>
      <c r="J159" s="163"/>
      <c r="K159" s="481"/>
      <c r="L159" s="481"/>
      <c r="M159" s="481"/>
      <c r="N159" s="481"/>
      <c r="O159" s="481"/>
      <c r="P159" s="481"/>
      <c r="Q159" s="665"/>
      <c r="R159" s="184"/>
      <c r="S159" s="184"/>
      <c r="T159" s="684">
        <f t="shared" si="207"/>
        <v>8500</v>
      </c>
      <c r="U159" s="684">
        <f t="shared" si="208"/>
        <v>0</v>
      </c>
      <c r="V159" s="685">
        <f t="shared" si="209"/>
        <v>8500</v>
      </c>
    </row>
    <row r="160" spans="1:40" ht="60" customHeight="1" x14ac:dyDescent="0.2">
      <c r="A160" s="825" t="s">
        <v>505</v>
      </c>
      <c r="B160" s="835" t="s">
        <v>1113</v>
      </c>
      <c r="C160" s="828"/>
      <c r="D160" s="499" t="s">
        <v>1109</v>
      </c>
      <c r="E160" s="481">
        <v>1080</v>
      </c>
      <c r="F160" s="481"/>
      <c r="G160" s="163">
        <f t="shared" si="200"/>
        <v>1080</v>
      </c>
      <c r="H160" s="481"/>
      <c r="I160" s="481"/>
      <c r="J160" s="163"/>
      <c r="K160" s="481"/>
      <c r="L160" s="481"/>
      <c r="M160" s="481"/>
      <c r="N160" s="481"/>
      <c r="O160" s="481"/>
      <c r="P160" s="481"/>
      <c r="Q160" s="665"/>
      <c r="R160" s="184"/>
      <c r="S160" s="184"/>
      <c r="T160" s="684">
        <f t="shared" si="207"/>
        <v>1080</v>
      </c>
      <c r="U160" s="684">
        <f t="shared" si="208"/>
        <v>0</v>
      </c>
      <c r="V160" s="685">
        <f t="shared" si="209"/>
        <v>1080</v>
      </c>
    </row>
    <row r="161" spans="1:22" ht="45" customHeight="1" x14ac:dyDescent="0.2">
      <c r="A161" s="825" t="s">
        <v>505</v>
      </c>
      <c r="B161" s="835" t="s">
        <v>1114</v>
      </c>
      <c r="C161" s="493"/>
      <c r="D161" s="499" t="s">
        <v>1110</v>
      </c>
      <c r="E161" s="481"/>
      <c r="F161" s="481"/>
      <c r="G161" s="163"/>
      <c r="H161" s="481">
        <v>3000</v>
      </c>
      <c r="I161" s="481"/>
      <c r="J161" s="163">
        <f t="shared" ref="J161" si="210">SUM(H161:I161)</f>
        <v>3000</v>
      </c>
      <c r="K161" s="481"/>
      <c r="L161" s="481"/>
      <c r="M161" s="481"/>
      <c r="N161" s="481"/>
      <c r="O161" s="481"/>
      <c r="P161" s="481"/>
      <c r="Q161" s="665"/>
      <c r="R161" s="184"/>
      <c r="S161" s="184"/>
      <c r="T161" s="684">
        <f t="shared" si="207"/>
        <v>3000</v>
      </c>
      <c r="U161" s="684">
        <f t="shared" si="208"/>
        <v>0</v>
      </c>
      <c r="V161" s="685">
        <f t="shared" si="209"/>
        <v>3000</v>
      </c>
    </row>
    <row r="162" spans="1:22" ht="90" customHeight="1" x14ac:dyDescent="0.2">
      <c r="A162" s="825" t="s">
        <v>505</v>
      </c>
      <c r="B162" s="835" t="s">
        <v>1115</v>
      </c>
      <c r="C162" s="493"/>
      <c r="D162" s="499" t="s">
        <v>1111</v>
      </c>
      <c r="E162" s="481">
        <v>552</v>
      </c>
      <c r="F162" s="481"/>
      <c r="G162" s="163">
        <f t="shared" si="200"/>
        <v>552</v>
      </c>
      <c r="H162" s="481"/>
      <c r="I162" s="481"/>
      <c r="J162" s="163"/>
      <c r="K162" s="481"/>
      <c r="L162" s="481"/>
      <c r="M162" s="481"/>
      <c r="N162" s="481"/>
      <c r="O162" s="481"/>
      <c r="P162" s="481"/>
      <c r="Q162" s="665"/>
      <c r="R162" s="184"/>
      <c r="S162" s="184"/>
      <c r="T162" s="684">
        <f t="shared" si="207"/>
        <v>552</v>
      </c>
      <c r="U162" s="684">
        <f t="shared" si="208"/>
        <v>0</v>
      </c>
      <c r="V162" s="685">
        <f t="shared" si="209"/>
        <v>552</v>
      </c>
    </row>
    <row r="163" spans="1:22" ht="15" customHeight="1" x14ac:dyDescent="0.2">
      <c r="A163" s="794" t="s">
        <v>504</v>
      </c>
      <c r="B163" s="492" t="s">
        <v>1028</v>
      </c>
      <c r="C163" s="493"/>
      <c r="D163" s="494" t="s">
        <v>1029</v>
      </c>
      <c r="E163" s="481"/>
      <c r="F163" s="481"/>
      <c r="G163" s="163"/>
      <c r="H163" s="481">
        <v>1842</v>
      </c>
      <c r="I163" s="481"/>
      <c r="J163" s="163">
        <f t="shared" ref="J163" si="211">SUM(H163:I163)</f>
        <v>1842</v>
      </c>
      <c r="K163" s="481"/>
      <c r="L163" s="481"/>
      <c r="M163" s="481"/>
      <c r="N163" s="481"/>
      <c r="O163" s="481"/>
      <c r="P163" s="481"/>
      <c r="Q163" s="665"/>
      <c r="R163" s="184"/>
      <c r="S163" s="184"/>
      <c r="T163" s="684">
        <f t="shared" ref="T163:T165" si="212">E163+H163+K163+N163+Q163</f>
        <v>1842</v>
      </c>
      <c r="U163" s="684">
        <f t="shared" ref="U163:U165" si="213">F163+I163+L163+O163+R163</f>
        <v>0</v>
      </c>
      <c r="V163" s="685">
        <f t="shared" ref="V163:V165" si="214">G163+J163+M163+P163+S163</f>
        <v>1842</v>
      </c>
    </row>
    <row r="164" spans="1:22" ht="15" customHeight="1" x14ac:dyDescent="0.2">
      <c r="A164" s="794" t="s">
        <v>505</v>
      </c>
      <c r="B164" s="492" t="s">
        <v>1028</v>
      </c>
      <c r="C164" s="493"/>
      <c r="D164" s="494" t="s">
        <v>1030</v>
      </c>
      <c r="E164" s="481">
        <v>460</v>
      </c>
      <c r="F164" s="481"/>
      <c r="G164" s="163">
        <f t="shared" si="200"/>
        <v>460</v>
      </c>
      <c r="H164" s="481"/>
      <c r="I164" s="481"/>
      <c r="J164" s="163"/>
      <c r="K164" s="481"/>
      <c r="L164" s="481"/>
      <c r="M164" s="481"/>
      <c r="N164" s="481"/>
      <c r="O164" s="481"/>
      <c r="P164" s="481"/>
      <c r="Q164" s="665"/>
      <c r="R164" s="184"/>
      <c r="S164" s="184"/>
      <c r="T164" s="684">
        <f t="shared" si="212"/>
        <v>460</v>
      </c>
      <c r="U164" s="684">
        <f t="shared" si="213"/>
        <v>0</v>
      </c>
      <c r="V164" s="685">
        <f t="shared" si="214"/>
        <v>460</v>
      </c>
    </row>
    <row r="165" spans="1:22" ht="15" customHeight="1" x14ac:dyDescent="0.2">
      <c r="A165" s="826" t="s">
        <v>504</v>
      </c>
      <c r="B165" s="435" t="s">
        <v>1028</v>
      </c>
      <c r="C165" s="842"/>
      <c r="D165" s="827" t="s">
        <v>727</v>
      </c>
      <c r="E165" s="163">
        <v>5887</v>
      </c>
      <c r="F165" s="163">
        <v>315</v>
      </c>
      <c r="G165" s="163">
        <f t="shared" si="200"/>
        <v>6202</v>
      </c>
      <c r="H165" s="163"/>
      <c r="I165" s="163"/>
      <c r="J165" s="163"/>
      <c r="K165" s="163"/>
      <c r="L165" s="163"/>
      <c r="M165" s="163"/>
      <c r="N165" s="163"/>
      <c r="O165" s="163"/>
      <c r="P165" s="163"/>
      <c r="Q165" s="664"/>
      <c r="R165" s="184"/>
      <c r="S165" s="184"/>
      <c r="T165" s="684">
        <f t="shared" si="212"/>
        <v>5887</v>
      </c>
      <c r="U165" s="684">
        <f t="shared" si="213"/>
        <v>315</v>
      </c>
      <c r="V165" s="685">
        <f t="shared" si="214"/>
        <v>6202</v>
      </c>
    </row>
    <row r="166" spans="1:22" ht="15" customHeight="1" x14ac:dyDescent="0.2">
      <c r="A166" s="930" t="s">
        <v>505</v>
      </c>
      <c r="B166" s="435" t="s">
        <v>1135</v>
      </c>
      <c r="C166" s="842"/>
      <c r="D166" s="929" t="s">
        <v>1136</v>
      </c>
      <c r="E166" s="163"/>
      <c r="F166" s="163"/>
      <c r="G166" s="163"/>
      <c r="H166" s="163"/>
      <c r="I166" s="163">
        <v>3500</v>
      </c>
      <c r="J166" s="163">
        <f t="shared" ref="J166" si="215">SUM(H166:I166)</f>
        <v>3500</v>
      </c>
      <c r="K166" s="163"/>
      <c r="L166" s="163"/>
      <c r="M166" s="163"/>
      <c r="N166" s="163"/>
      <c r="O166" s="163"/>
      <c r="P166" s="163"/>
      <c r="Q166" s="664"/>
      <c r="R166" s="184"/>
      <c r="S166" s="184"/>
      <c r="T166" s="684">
        <f t="shared" ref="T166" si="216">E166+H166+K166+N166+Q166</f>
        <v>0</v>
      </c>
      <c r="U166" s="684">
        <f t="shared" ref="U166" si="217">F166+I166+L166+O166+R166</f>
        <v>3500</v>
      </c>
      <c r="V166" s="685">
        <f t="shared" ref="V166" si="218">G166+J166+M166+P166+S166</f>
        <v>3500</v>
      </c>
    </row>
    <row r="167" spans="1:22" ht="15" customHeight="1" x14ac:dyDescent="0.2">
      <c r="A167" s="926" t="s">
        <v>504</v>
      </c>
      <c r="B167" s="435" t="s">
        <v>859</v>
      </c>
      <c r="C167" s="928"/>
      <c r="D167" s="927" t="s">
        <v>869</v>
      </c>
      <c r="E167" s="163"/>
      <c r="F167" s="163"/>
      <c r="G167" s="163"/>
      <c r="H167" s="163">
        <v>7238</v>
      </c>
      <c r="I167" s="163">
        <v>162</v>
      </c>
      <c r="J167" s="163">
        <f t="shared" ref="J167:J179" si="219">SUM(H167:I167)</f>
        <v>7400</v>
      </c>
      <c r="K167" s="163"/>
      <c r="L167" s="163"/>
      <c r="M167" s="163"/>
      <c r="N167" s="163"/>
      <c r="O167" s="163"/>
      <c r="P167" s="163"/>
      <c r="Q167" s="664"/>
      <c r="R167" s="184"/>
      <c r="S167" s="184"/>
      <c r="T167" s="684">
        <f t="shared" si="0"/>
        <v>7238</v>
      </c>
      <c r="U167" s="684">
        <f t="shared" si="162"/>
        <v>162</v>
      </c>
      <c r="V167" s="685">
        <f t="shared" si="163"/>
        <v>7400</v>
      </c>
    </row>
    <row r="168" spans="1:22" ht="15" customHeight="1" x14ac:dyDescent="0.2">
      <c r="A168" s="836"/>
      <c r="B168" s="837"/>
      <c r="C168" s="838"/>
      <c r="D168" s="839"/>
      <c r="E168" s="840"/>
      <c r="F168" s="840"/>
      <c r="G168" s="840"/>
      <c r="H168" s="840"/>
      <c r="I168" s="840">
        <v>1238</v>
      </c>
      <c r="J168" s="232">
        <f t="shared" si="219"/>
        <v>1238</v>
      </c>
      <c r="K168" s="840"/>
      <c r="L168" s="840"/>
      <c r="M168" s="840"/>
      <c r="N168" s="840"/>
      <c r="O168" s="840"/>
      <c r="P168" s="840"/>
      <c r="Q168" s="841"/>
      <c r="R168" s="210"/>
      <c r="S168" s="210"/>
      <c r="T168" s="684">
        <f t="shared" ref="T168" si="220">E168+H168+K168+N168+Q168</f>
        <v>0</v>
      </c>
      <c r="U168" s="684">
        <f t="shared" ref="U168" si="221">F168+I168+L168+O168+R168</f>
        <v>1238</v>
      </c>
      <c r="V168" s="685">
        <f t="shared" ref="V168" si="222">G168+J168+M168+P168+S168</f>
        <v>1238</v>
      </c>
    </row>
    <row r="169" spans="1:22" ht="15" customHeight="1" x14ac:dyDescent="0.2">
      <c r="A169" s="825" t="s">
        <v>504</v>
      </c>
      <c r="B169" s="835" t="s">
        <v>1116</v>
      </c>
      <c r="C169" s="828"/>
      <c r="D169" s="499" t="s">
        <v>1112</v>
      </c>
      <c r="E169" s="481"/>
      <c r="F169" s="481"/>
      <c r="G169" s="481"/>
      <c r="H169" s="481">
        <v>5993</v>
      </c>
      <c r="I169" s="481"/>
      <c r="J169" s="163">
        <f t="shared" si="219"/>
        <v>5993</v>
      </c>
      <c r="K169" s="481"/>
      <c r="L169" s="481"/>
      <c r="M169" s="481"/>
      <c r="N169" s="481"/>
      <c r="O169" s="481"/>
      <c r="P169" s="481"/>
      <c r="Q169" s="665"/>
      <c r="R169" s="184"/>
      <c r="S169" s="184"/>
      <c r="T169" s="684">
        <f t="shared" ref="T169" si="223">E169+H169+K169+N169+Q169</f>
        <v>5993</v>
      </c>
      <c r="U169" s="684">
        <f t="shared" ref="U169" si="224">F169+I169+L169+O169+R169</f>
        <v>0</v>
      </c>
      <c r="V169" s="685">
        <f t="shared" ref="V169" si="225">G169+J169+M169+P169+S169</f>
        <v>5993</v>
      </c>
    </row>
    <row r="170" spans="1:22" ht="15" customHeight="1" x14ac:dyDescent="0.2">
      <c r="A170" s="825" t="s">
        <v>504</v>
      </c>
      <c r="B170" s="492" t="s">
        <v>859</v>
      </c>
      <c r="C170" s="493"/>
      <c r="D170" s="495" t="s">
        <v>875</v>
      </c>
      <c r="E170" s="481"/>
      <c r="F170" s="481"/>
      <c r="G170" s="481"/>
      <c r="H170" s="481">
        <v>1400</v>
      </c>
      <c r="I170" s="481">
        <v>-1400</v>
      </c>
      <c r="J170" s="163">
        <f>SUM(H170:I170)</f>
        <v>0</v>
      </c>
      <c r="K170" s="481"/>
      <c r="L170" s="481"/>
      <c r="M170" s="481"/>
      <c r="N170" s="481"/>
      <c r="O170" s="481"/>
      <c r="P170" s="481"/>
      <c r="Q170" s="665"/>
      <c r="R170" s="184"/>
      <c r="S170" s="184"/>
      <c r="T170" s="684">
        <f t="shared" ref="T170:T173" si="226">E170+H170+K170+N170+Q170</f>
        <v>1400</v>
      </c>
      <c r="U170" s="684">
        <f t="shared" ref="U170:U173" si="227">F170+I170+L170+O170+R170</f>
        <v>-1400</v>
      </c>
      <c r="V170" s="685">
        <f t="shared" ref="V170:V173" si="228">G170+J170+M170+P170+S170</f>
        <v>0</v>
      </c>
    </row>
    <row r="171" spans="1:22" ht="15" customHeight="1" x14ac:dyDescent="0.2">
      <c r="A171" s="825" t="s">
        <v>504</v>
      </c>
      <c r="B171" s="492" t="s">
        <v>859</v>
      </c>
      <c r="C171" s="493"/>
      <c r="D171" s="495" t="s">
        <v>876</v>
      </c>
      <c r="E171" s="481">
        <v>1100</v>
      </c>
      <c r="F171" s="481"/>
      <c r="G171" s="163">
        <f t="shared" ref="G171" si="229">SUM(E171:F171)</f>
        <v>1100</v>
      </c>
      <c r="H171" s="481"/>
      <c r="I171" s="481"/>
      <c r="J171" s="481"/>
      <c r="K171" s="481"/>
      <c r="L171" s="481"/>
      <c r="M171" s="481"/>
      <c r="N171" s="481"/>
      <c r="O171" s="481"/>
      <c r="P171" s="481"/>
      <c r="Q171" s="665"/>
      <c r="R171" s="184"/>
      <c r="S171" s="184"/>
      <c r="T171" s="684">
        <f t="shared" si="226"/>
        <v>1100</v>
      </c>
      <c r="U171" s="684">
        <f t="shared" si="227"/>
        <v>0</v>
      </c>
      <c r="V171" s="685">
        <f t="shared" si="228"/>
        <v>1100</v>
      </c>
    </row>
    <row r="172" spans="1:22" ht="15" customHeight="1" x14ac:dyDescent="0.2">
      <c r="A172" s="825" t="s">
        <v>504</v>
      </c>
      <c r="B172" s="492" t="s">
        <v>859</v>
      </c>
      <c r="C172" s="493"/>
      <c r="D172" s="495" t="s">
        <v>877</v>
      </c>
      <c r="E172" s="481"/>
      <c r="F172" s="481"/>
      <c r="G172" s="481"/>
      <c r="H172" s="481">
        <v>2750</v>
      </c>
      <c r="I172" s="481"/>
      <c r="J172" s="163">
        <f>SUM(H172:I172)</f>
        <v>2750</v>
      </c>
      <c r="K172" s="481"/>
      <c r="L172" s="481"/>
      <c r="M172" s="481"/>
      <c r="N172" s="481"/>
      <c r="O172" s="481"/>
      <c r="P172" s="481"/>
      <c r="Q172" s="665"/>
      <c r="R172" s="184"/>
      <c r="S172" s="184"/>
      <c r="T172" s="684">
        <f t="shared" si="226"/>
        <v>2750</v>
      </c>
      <c r="U172" s="684">
        <f t="shared" si="227"/>
        <v>0</v>
      </c>
      <c r="V172" s="685">
        <f t="shared" si="228"/>
        <v>2750</v>
      </c>
    </row>
    <row r="173" spans="1:22" ht="30" customHeight="1" x14ac:dyDescent="0.2">
      <c r="A173" s="825" t="s">
        <v>504</v>
      </c>
      <c r="B173" s="492" t="s">
        <v>859</v>
      </c>
      <c r="C173" s="493"/>
      <c r="D173" s="495" t="s">
        <v>878</v>
      </c>
      <c r="E173" s="481"/>
      <c r="F173" s="481"/>
      <c r="G173" s="481"/>
      <c r="H173" s="481">
        <v>31747</v>
      </c>
      <c r="I173" s="481"/>
      <c r="J173" s="163">
        <f>SUM(H173:I173)</f>
        <v>31747</v>
      </c>
      <c r="K173" s="481"/>
      <c r="L173" s="481"/>
      <c r="M173" s="481"/>
      <c r="N173" s="481"/>
      <c r="O173" s="481"/>
      <c r="P173" s="481"/>
      <c r="Q173" s="665"/>
      <c r="R173" s="184"/>
      <c r="S173" s="184"/>
      <c r="T173" s="684">
        <f t="shared" si="226"/>
        <v>31747</v>
      </c>
      <c r="U173" s="684">
        <f t="shared" si="227"/>
        <v>0</v>
      </c>
      <c r="V173" s="685">
        <f t="shared" si="228"/>
        <v>31747</v>
      </c>
    </row>
    <row r="174" spans="1:22" ht="15" customHeight="1" x14ac:dyDescent="0.2">
      <c r="A174" s="528" t="s">
        <v>505</v>
      </c>
      <c r="B174" s="492" t="s">
        <v>860</v>
      </c>
      <c r="C174" s="493"/>
      <c r="D174" s="494" t="s">
        <v>868</v>
      </c>
      <c r="E174" s="481"/>
      <c r="F174" s="481"/>
      <c r="G174" s="481"/>
      <c r="H174" s="481">
        <v>621</v>
      </c>
      <c r="I174" s="481"/>
      <c r="J174" s="163">
        <f t="shared" si="219"/>
        <v>621</v>
      </c>
      <c r="K174" s="481"/>
      <c r="L174" s="481"/>
      <c r="M174" s="481"/>
      <c r="N174" s="481"/>
      <c r="O174" s="481"/>
      <c r="P174" s="481"/>
      <c r="Q174" s="665"/>
      <c r="R174" s="184"/>
      <c r="S174" s="184"/>
      <c r="T174" s="684">
        <f t="shared" si="0"/>
        <v>621</v>
      </c>
      <c r="U174" s="684">
        <f t="shared" si="162"/>
        <v>0</v>
      </c>
      <c r="V174" s="685">
        <f t="shared" si="163"/>
        <v>621</v>
      </c>
    </row>
    <row r="175" spans="1:22" ht="30" customHeight="1" x14ac:dyDescent="0.2">
      <c r="A175" s="825" t="s">
        <v>504</v>
      </c>
      <c r="B175" s="492" t="s">
        <v>860</v>
      </c>
      <c r="C175" s="493"/>
      <c r="D175" s="499" t="s">
        <v>879</v>
      </c>
      <c r="E175" s="496"/>
      <c r="F175" s="496"/>
      <c r="G175" s="496"/>
      <c r="H175" s="760">
        <v>2800</v>
      </c>
      <c r="I175" s="750"/>
      <c r="J175" s="163">
        <f t="shared" si="219"/>
        <v>2800</v>
      </c>
      <c r="K175" s="497"/>
      <c r="L175" s="497"/>
      <c r="M175" s="497"/>
      <c r="N175" s="481"/>
      <c r="O175" s="481"/>
      <c r="P175" s="481"/>
      <c r="Q175" s="665"/>
      <c r="R175" s="184"/>
      <c r="S175" s="184"/>
      <c r="T175" s="684">
        <f t="shared" ref="T175:T177" si="230">E175+H175+K175+N175+Q175</f>
        <v>2800</v>
      </c>
      <c r="U175" s="684">
        <f t="shared" ref="U175:U177" si="231">F175+I175+L175+O175+R175</f>
        <v>0</v>
      </c>
      <c r="V175" s="685">
        <f t="shared" ref="V175:V177" si="232">G175+J175+M175+P175+S175</f>
        <v>2800</v>
      </c>
    </row>
    <row r="176" spans="1:22" ht="15" customHeight="1" x14ac:dyDescent="0.2">
      <c r="A176" s="825" t="s">
        <v>504</v>
      </c>
      <c r="B176" s="492" t="s">
        <v>860</v>
      </c>
      <c r="C176" s="493"/>
      <c r="D176" s="499" t="s">
        <v>880</v>
      </c>
      <c r="E176" s="496"/>
      <c r="F176" s="496"/>
      <c r="G176" s="496"/>
      <c r="H176" s="498">
        <v>4500</v>
      </c>
      <c r="I176" s="750"/>
      <c r="J176" s="163">
        <f t="shared" si="219"/>
        <v>4500</v>
      </c>
      <c r="K176" s="497"/>
      <c r="L176" s="497"/>
      <c r="M176" s="497"/>
      <c r="N176" s="481"/>
      <c r="O176" s="481"/>
      <c r="P176" s="481"/>
      <c r="Q176" s="665"/>
      <c r="R176" s="184"/>
      <c r="S176" s="184"/>
      <c r="T176" s="684">
        <f t="shared" si="230"/>
        <v>4500</v>
      </c>
      <c r="U176" s="684">
        <f t="shared" si="231"/>
        <v>0</v>
      </c>
      <c r="V176" s="685">
        <f t="shared" si="232"/>
        <v>4500</v>
      </c>
    </row>
    <row r="177" spans="1:22" ht="15" customHeight="1" x14ac:dyDescent="0.2">
      <c r="A177" s="825" t="s">
        <v>504</v>
      </c>
      <c r="B177" s="492" t="s">
        <v>860</v>
      </c>
      <c r="C177" s="493"/>
      <c r="D177" s="500" t="s">
        <v>881</v>
      </c>
      <c r="E177" s="496"/>
      <c r="F177" s="496"/>
      <c r="G177" s="496"/>
      <c r="H177" s="498">
        <v>3846</v>
      </c>
      <c r="I177" s="750"/>
      <c r="J177" s="163">
        <f t="shared" si="219"/>
        <v>3846</v>
      </c>
      <c r="K177" s="497"/>
      <c r="L177" s="497"/>
      <c r="M177" s="497"/>
      <c r="N177" s="481"/>
      <c r="O177" s="481"/>
      <c r="P177" s="481"/>
      <c r="Q177" s="665"/>
      <c r="R177" s="184"/>
      <c r="S177" s="184"/>
      <c r="T177" s="684">
        <f t="shared" si="230"/>
        <v>3846</v>
      </c>
      <c r="U177" s="684">
        <f t="shared" si="231"/>
        <v>0</v>
      </c>
      <c r="V177" s="685">
        <f t="shared" si="232"/>
        <v>3846</v>
      </c>
    </row>
    <row r="178" spans="1:22" ht="30" customHeight="1" x14ac:dyDescent="0.2">
      <c r="A178" s="528" t="s">
        <v>505</v>
      </c>
      <c r="B178" s="492" t="s">
        <v>861</v>
      </c>
      <c r="C178" s="493"/>
      <c r="D178" s="494" t="s">
        <v>870</v>
      </c>
      <c r="E178" s="481"/>
      <c r="F178" s="481"/>
      <c r="G178" s="481"/>
      <c r="H178" s="481">
        <v>26156</v>
      </c>
      <c r="I178" s="481"/>
      <c r="J178" s="163">
        <f t="shared" si="219"/>
        <v>26156</v>
      </c>
      <c r="K178" s="481"/>
      <c r="L178" s="481"/>
      <c r="M178" s="481"/>
      <c r="N178" s="481"/>
      <c r="O178" s="481"/>
      <c r="P178" s="481"/>
      <c r="Q178" s="665"/>
      <c r="R178" s="184"/>
      <c r="S178" s="184"/>
      <c r="T178" s="684">
        <f t="shared" si="0"/>
        <v>26156</v>
      </c>
      <c r="U178" s="684">
        <f t="shared" si="162"/>
        <v>0</v>
      </c>
      <c r="V178" s="685">
        <f t="shared" si="163"/>
        <v>26156</v>
      </c>
    </row>
    <row r="179" spans="1:22" ht="15" customHeight="1" x14ac:dyDescent="0.2">
      <c r="A179" s="528" t="s">
        <v>504</v>
      </c>
      <c r="B179" s="492" t="s">
        <v>863</v>
      </c>
      <c r="C179" s="493"/>
      <c r="D179" s="494" t="s">
        <v>871</v>
      </c>
      <c r="E179" s="481"/>
      <c r="F179" s="481"/>
      <c r="G179" s="481"/>
      <c r="H179" s="481">
        <v>5250</v>
      </c>
      <c r="I179" s="481"/>
      <c r="J179" s="163">
        <f t="shared" si="219"/>
        <v>5250</v>
      </c>
      <c r="K179" s="481"/>
      <c r="L179" s="481"/>
      <c r="M179" s="481"/>
      <c r="N179" s="481"/>
      <c r="O179" s="481"/>
      <c r="P179" s="481"/>
      <c r="Q179" s="665"/>
      <c r="R179" s="184"/>
      <c r="S179" s="184"/>
      <c r="T179" s="684">
        <f t="shared" si="0"/>
        <v>5250</v>
      </c>
      <c r="U179" s="684">
        <f t="shared" si="162"/>
        <v>0</v>
      </c>
      <c r="V179" s="685">
        <f t="shared" si="163"/>
        <v>5250</v>
      </c>
    </row>
    <row r="180" spans="1:22" ht="15" customHeight="1" x14ac:dyDescent="0.2">
      <c r="A180" s="528" t="s">
        <v>504</v>
      </c>
      <c r="B180" s="492" t="s">
        <v>882</v>
      </c>
      <c r="C180" s="493"/>
      <c r="D180" s="500" t="s">
        <v>883</v>
      </c>
      <c r="E180" s="481"/>
      <c r="F180" s="481"/>
      <c r="G180" s="481"/>
      <c r="H180" s="481">
        <v>26088</v>
      </c>
      <c r="I180" s="481"/>
      <c r="J180" s="163">
        <f t="shared" ref="J180:J199" si="233">SUM(H180:I180)</f>
        <v>26088</v>
      </c>
      <c r="K180" s="481"/>
      <c r="L180" s="481"/>
      <c r="M180" s="481"/>
      <c r="N180" s="481"/>
      <c r="O180" s="481"/>
      <c r="P180" s="481"/>
      <c r="Q180" s="665"/>
      <c r="R180" s="184"/>
      <c r="S180" s="184"/>
      <c r="T180" s="684">
        <f t="shared" si="0"/>
        <v>26088</v>
      </c>
      <c r="U180" s="684">
        <f t="shared" si="162"/>
        <v>0</v>
      </c>
      <c r="V180" s="685">
        <f t="shared" si="163"/>
        <v>26088</v>
      </c>
    </row>
    <row r="181" spans="1:22" ht="15" customHeight="1" x14ac:dyDescent="0.2">
      <c r="A181" s="829" t="s">
        <v>504</v>
      </c>
      <c r="B181" s="435" t="s">
        <v>882</v>
      </c>
      <c r="C181" s="830"/>
      <c r="D181" s="500" t="s">
        <v>877</v>
      </c>
      <c r="E181" s="163"/>
      <c r="F181" s="163"/>
      <c r="G181" s="163"/>
      <c r="H181" s="163">
        <v>2500</v>
      </c>
      <c r="I181" s="163"/>
      <c r="J181" s="163">
        <f t="shared" si="233"/>
        <v>2500</v>
      </c>
      <c r="K181" s="163"/>
      <c r="L181" s="163"/>
      <c r="M181" s="163"/>
      <c r="N181" s="163"/>
      <c r="O181" s="163"/>
      <c r="P181" s="163"/>
      <c r="Q181" s="664"/>
      <c r="R181" s="184"/>
      <c r="S181" s="184"/>
      <c r="T181" s="684">
        <f t="shared" si="0"/>
        <v>2500</v>
      </c>
      <c r="U181" s="684">
        <f t="shared" si="162"/>
        <v>0</v>
      </c>
      <c r="V181" s="685">
        <f t="shared" si="163"/>
        <v>2500</v>
      </c>
    </row>
    <row r="182" spans="1:22" ht="30" customHeight="1" x14ac:dyDescent="0.2">
      <c r="A182" s="829" t="s">
        <v>504</v>
      </c>
      <c r="B182" s="435" t="s">
        <v>862</v>
      </c>
      <c r="C182" s="830"/>
      <c r="D182" s="499" t="s">
        <v>884</v>
      </c>
      <c r="E182" s="162"/>
      <c r="F182" s="162"/>
      <c r="G182" s="162"/>
      <c r="H182" s="163">
        <v>2900</v>
      </c>
      <c r="I182" s="163"/>
      <c r="J182" s="163">
        <f t="shared" si="233"/>
        <v>2900</v>
      </c>
      <c r="K182" s="163"/>
      <c r="L182" s="163"/>
      <c r="M182" s="163"/>
      <c r="N182" s="163"/>
      <c r="O182" s="163"/>
      <c r="P182" s="163"/>
      <c r="Q182" s="664"/>
      <c r="R182" s="184"/>
      <c r="S182" s="184"/>
      <c r="T182" s="684">
        <f t="shared" si="0"/>
        <v>2900</v>
      </c>
      <c r="U182" s="684">
        <f t="shared" si="162"/>
        <v>0</v>
      </c>
      <c r="V182" s="685">
        <f t="shared" si="163"/>
        <v>2900</v>
      </c>
    </row>
    <row r="183" spans="1:22" ht="15" customHeight="1" x14ac:dyDescent="0.2">
      <c r="A183" s="528" t="s">
        <v>504</v>
      </c>
      <c r="B183" s="492" t="s">
        <v>862</v>
      </c>
      <c r="C183" s="493"/>
      <c r="D183" s="499" t="s">
        <v>885</v>
      </c>
      <c r="E183" s="497"/>
      <c r="F183" s="497"/>
      <c r="G183" s="497"/>
      <c r="H183" s="481">
        <v>0</v>
      </c>
      <c r="I183" s="481"/>
      <c r="J183" s="163">
        <f t="shared" si="233"/>
        <v>0</v>
      </c>
      <c r="K183" s="481"/>
      <c r="L183" s="481"/>
      <c r="M183" s="481"/>
      <c r="N183" s="481"/>
      <c r="O183" s="481"/>
      <c r="P183" s="481"/>
      <c r="Q183" s="665"/>
      <c r="R183" s="184"/>
      <c r="S183" s="184"/>
      <c r="T183" s="684">
        <f t="shared" si="0"/>
        <v>0</v>
      </c>
      <c r="U183" s="684">
        <f t="shared" si="162"/>
        <v>0</v>
      </c>
      <c r="V183" s="685">
        <f t="shared" si="163"/>
        <v>0</v>
      </c>
    </row>
    <row r="184" spans="1:22" ht="15" customHeight="1" x14ac:dyDescent="0.2">
      <c r="A184" s="528" t="s">
        <v>504</v>
      </c>
      <c r="B184" s="492" t="s">
        <v>863</v>
      </c>
      <c r="C184" s="493"/>
      <c r="D184" s="501" t="s">
        <v>886</v>
      </c>
      <c r="E184" s="497"/>
      <c r="F184" s="497"/>
      <c r="G184" s="497"/>
      <c r="H184" s="481">
        <v>7500</v>
      </c>
      <c r="I184" s="481"/>
      <c r="J184" s="163">
        <f t="shared" si="233"/>
        <v>7500</v>
      </c>
      <c r="K184" s="481"/>
      <c r="L184" s="481"/>
      <c r="M184" s="481"/>
      <c r="N184" s="481"/>
      <c r="O184" s="481"/>
      <c r="P184" s="481"/>
      <c r="Q184" s="665"/>
      <c r="R184" s="184"/>
      <c r="S184" s="184"/>
      <c r="T184" s="684">
        <f t="shared" si="0"/>
        <v>7500</v>
      </c>
      <c r="U184" s="684">
        <f t="shared" si="162"/>
        <v>0</v>
      </c>
      <c r="V184" s="685">
        <f t="shared" si="163"/>
        <v>7500</v>
      </c>
    </row>
    <row r="185" spans="1:22" ht="15" customHeight="1" x14ac:dyDescent="0.2">
      <c r="A185" s="528" t="s">
        <v>504</v>
      </c>
      <c r="B185" s="492" t="s">
        <v>863</v>
      </c>
      <c r="C185" s="493"/>
      <c r="D185" s="501" t="s">
        <v>887</v>
      </c>
      <c r="E185" s="497"/>
      <c r="F185" s="497"/>
      <c r="G185" s="497"/>
      <c r="H185" s="481">
        <v>2286</v>
      </c>
      <c r="I185" s="481"/>
      <c r="J185" s="163">
        <f t="shared" si="233"/>
        <v>2286</v>
      </c>
      <c r="K185" s="481"/>
      <c r="L185" s="481"/>
      <c r="M185" s="481"/>
      <c r="N185" s="481"/>
      <c r="O185" s="481"/>
      <c r="P185" s="481"/>
      <c r="Q185" s="665"/>
      <c r="R185" s="184"/>
      <c r="S185" s="184"/>
      <c r="T185" s="684">
        <f t="shared" si="0"/>
        <v>2286</v>
      </c>
      <c r="U185" s="684">
        <f t="shared" si="162"/>
        <v>0</v>
      </c>
      <c r="V185" s="685">
        <f t="shared" si="163"/>
        <v>2286</v>
      </c>
    </row>
    <row r="186" spans="1:22" ht="15" customHeight="1" x14ac:dyDescent="0.2">
      <c r="A186" s="528" t="s">
        <v>504</v>
      </c>
      <c r="B186" s="506" t="s">
        <v>889</v>
      </c>
      <c r="C186" s="493"/>
      <c r="D186" s="499" t="s">
        <v>943</v>
      </c>
      <c r="E186" s="497"/>
      <c r="F186" s="497"/>
      <c r="G186" s="497"/>
      <c r="H186" s="481">
        <v>11996</v>
      </c>
      <c r="I186" s="481"/>
      <c r="J186" s="163">
        <f t="shared" si="233"/>
        <v>11996</v>
      </c>
      <c r="K186" s="481"/>
      <c r="L186" s="481"/>
      <c r="M186" s="481"/>
      <c r="N186" s="481"/>
      <c r="O186" s="481"/>
      <c r="P186" s="481"/>
      <c r="Q186" s="665"/>
      <c r="R186" s="184"/>
      <c r="S186" s="184"/>
      <c r="T186" s="684">
        <f t="shared" si="0"/>
        <v>11996</v>
      </c>
      <c r="U186" s="684">
        <f t="shared" si="162"/>
        <v>0</v>
      </c>
      <c r="V186" s="685">
        <f t="shared" si="163"/>
        <v>11996</v>
      </c>
    </row>
    <row r="187" spans="1:22" ht="15" customHeight="1" x14ac:dyDescent="0.2">
      <c r="A187" s="528" t="s">
        <v>504</v>
      </c>
      <c r="B187" s="506" t="s">
        <v>889</v>
      </c>
      <c r="C187" s="493"/>
      <c r="D187" s="502" t="s">
        <v>874</v>
      </c>
      <c r="E187" s="497">
        <v>1400</v>
      </c>
      <c r="F187" s="497"/>
      <c r="G187" s="163">
        <f t="shared" ref="G187" si="234">SUM(E187:F187)</f>
        <v>1400</v>
      </c>
      <c r="H187" s="481"/>
      <c r="I187" s="481"/>
      <c r="J187" s="481"/>
      <c r="K187" s="481"/>
      <c r="L187" s="481"/>
      <c r="M187" s="481"/>
      <c r="N187" s="481"/>
      <c r="O187" s="481"/>
      <c r="P187" s="481"/>
      <c r="Q187" s="665"/>
      <c r="R187" s="184"/>
      <c r="S187" s="184"/>
      <c r="T187" s="684">
        <f t="shared" si="0"/>
        <v>1400</v>
      </c>
      <c r="U187" s="684">
        <f t="shared" si="162"/>
        <v>0</v>
      </c>
      <c r="V187" s="685">
        <f t="shared" si="163"/>
        <v>1400</v>
      </c>
    </row>
    <row r="188" spans="1:22" ht="15" customHeight="1" x14ac:dyDescent="0.2">
      <c r="A188" s="528" t="s">
        <v>504</v>
      </c>
      <c r="B188" s="506" t="s">
        <v>889</v>
      </c>
      <c r="C188" s="530"/>
      <c r="D188" s="500" t="s">
        <v>888</v>
      </c>
      <c r="E188" s="497"/>
      <c r="F188" s="497"/>
      <c r="G188" s="497"/>
      <c r="H188" s="481">
        <v>0</v>
      </c>
      <c r="I188" s="481"/>
      <c r="J188" s="163">
        <f t="shared" si="233"/>
        <v>0</v>
      </c>
      <c r="K188" s="481"/>
      <c r="L188" s="481"/>
      <c r="M188" s="481"/>
      <c r="N188" s="481"/>
      <c r="O188" s="481"/>
      <c r="P188" s="481"/>
      <c r="Q188" s="665"/>
      <c r="R188" s="184"/>
      <c r="S188" s="184"/>
      <c r="T188" s="684">
        <f t="shared" si="0"/>
        <v>0</v>
      </c>
      <c r="U188" s="684">
        <f t="shared" si="162"/>
        <v>0</v>
      </c>
      <c r="V188" s="685">
        <f t="shared" si="163"/>
        <v>0</v>
      </c>
    </row>
    <row r="189" spans="1:22" ht="15" customHeight="1" x14ac:dyDescent="0.2">
      <c r="A189" s="528" t="s">
        <v>504</v>
      </c>
      <c r="B189" s="506" t="s">
        <v>864</v>
      </c>
      <c r="C189" s="493"/>
      <c r="D189" s="499" t="s">
        <v>890</v>
      </c>
      <c r="E189" s="481"/>
      <c r="F189" s="481"/>
      <c r="G189" s="481"/>
      <c r="H189" s="481">
        <v>12451</v>
      </c>
      <c r="I189" s="481"/>
      <c r="J189" s="163">
        <f t="shared" si="233"/>
        <v>12451</v>
      </c>
      <c r="K189" s="481"/>
      <c r="L189" s="481"/>
      <c r="M189" s="481"/>
      <c r="N189" s="481"/>
      <c r="O189" s="481"/>
      <c r="P189" s="481"/>
      <c r="Q189" s="665"/>
      <c r="R189" s="184"/>
      <c r="S189" s="184"/>
      <c r="T189" s="684">
        <f t="shared" si="0"/>
        <v>12451</v>
      </c>
      <c r="U189" s="684">
        <f t="shared" si="162"/>
        <v>0</v>
      </c>
      <c r="V189" s="685">
        <f t="shared" si="163"/>
        <v>12451</v>
      </c>
    </row>
    <row r="190" spans="1:22" ht="15" customHeight="1" x14ac:dyDescent="0.2">
      <c r="A190" s="528" t="s">
        <v>504</v>
      </c>
      <c r="B190" s="506" t="s">
        <v>864</v>
      </c>
      <c r="C190" s="493"/>
      <c r="D190" s="499" t="s">
        <v>891</v>
      </c>
      <c r="E190" s="481"/>
      <c r="F190" s="481"/>
      <c r="G190" s="481"/>
      <c r="H190" s="481">
        <v>4500</v>
      </c>
      <c r="I190" s="481"/>
      <c r="J190" s="163">
        <f t="shared" si="233"/>
        <v>4500</v>
      </c>
      <c r="K190" s="481"/>
      <c r="L190" s="481"/>
      <c r="M190" s="481"/>
      <c r="N190" s="481"/>
      <c r="O190" s="481"/>
      <c r="P190" s="481"/>
      <c r="Q190" s="665"/>
      <c r="R190" s="184"/>
      <c r="S190" s="184"/>
      <c r="T190" s="684">
        <f t="shared" si="0"/>
        <v>4500</v>
      </c>
      <c r="U190" s="684">
        <f t="shared" si="162"/>
        <v>0</v>
      </c>
      <c r="V190" s="685">
        <f t="shared" si="163"/>
        <v>4500</v>
      </c>
    </row>
    <row r="191" spans="1:22" ht="15" customHeight="1" x14ac:dyDescent="0.2">
      <c r="A191" s="528" t="s">
        <v>504</v>
      </c>
      <c r="B191" s="506" t="s">
        <v>865</v>
      </c>
      <c r="C191" s="493"/>
      <c r="D191" s="499" t="s">
        <v>892</v>
      </c>
      <c r="E191" s="481"/>
      <c r="F191" s="481"/>
      <c r="G191" s="481"/>
      <c r="H191" s="481">
        <v>3200</v>
      </c>
      <c r="I191" s="481"/>
      <c r="J191" s="163">
        <f t="shared" si="233"/>
        <v>3200</v>
      </c>
      <c r="K191" s="481"/>
      <c r="L191" s="481"/>
      <c r="M191" s="481"/>
      <c r="N191" s="481"/>
      <c r="O191" s="481"/>
      <c r="P191" s="481"/>
      <c r="Q191" s="665"/>
      <c r="R191" s="184"/>
      <c r="S191" s="184"/>
      <c r="T191" s="684">
        <f t="shared" si="0"/>
        <v>3200</v>
      </c>
      <c r="U191" s="684">
        <f t="shared" si="162"/>
        <v>0</v>
      </c>
      <c r="V191" s="685">
        <f t="shared" si="163"/>
        <v>3200</v>
      </c>
    </row>
    <row r="192" spans="1:22" ht="15" customHeight="1" x14ac:dyDescent="0.2">
      <c r="A192" s="528" t="s">
        <v>504</v>
      </c>
      <c r="B192" s="506" t="s">
        <v>865</v>
      </c>
      <c r="C192" s="493"/>
      <c r="D192" s="502" t="s">
        <v>874</v>
      </c>
      <c r="E192" s="481">
        <v>1500</v>
      </c>
      <c r="F192" s="481"/>
      <c r="G192" s="163">
        <f t="shared" ref="G192" si="235">SUM(E192:F192)</f>
        <v>1500</v>
      </c>
      <c r="H192" s="481"/>
      <c r="I192" s="481"/>
      <c r="J192" s="481"/>
      <c r="K192" s="481"/>
      <c r="L192" s="481"/>
      <c r="M192" s="481"/>
      <c r="N192" s="481"/>
      <c r="O192" s="481"/>
      <c r="P192" s="481"/>
      <c r="Q192" s="665"/>
      <c r="R192" s="184"/>
      <c r="S192" s="184"/>
      <c r="T192" s="684">
        <f t="shared" si="0"/>
        <v>1500</v>
      </c>
      <c r="U192" s="684">
        <f t="shared" si="162"/>
        <v>0</v>
      </c>
      <c r="V192" s="685">
        <f t="shared" si="163"/>
        <v>1500</v>
      </c>
    </row>
    <row r="193" spans="1:22" ht="30" customHeight="1" x14ac:dyDescent="0.2">
      <c r="A193" s="528" t="s">
        <v>504</v>
      </c>
      <c r="B193" s="506" t="s">
        <v>866</v>
      </c>
      <c r="C193" s="493"/>
      <c r="D193" s="499" t="s">
        <v>893</v>
      </c>
      <c r="E193" s="481"/>
      <c r="F193" s="481"/>
      <c r="G193" s="481"/>
      <c r="H193" s="481">
        <v>6900</v>
      </c>
      <c r="I193" s="481"/>
      <c r="J193" s="163">
        <f t="shared" si="233"/>
        <v>6900</v>
      </c>
      <c r="K193" s="481"/>
      <c r="L193" s="481"/>
      <c r="M193" s="481"/>
      <c r="N193" s="481"/>
      <c r="O193" s="481"/>
      <c r="P193" s="481"/>
      <c r="Q193" s="665"/>
      <c r="R193" s="184"/>
      <c r="S193" s="184"/>
      <c r="T193" s="684">
        <f t="shared" si="0"/>
        <v>6900</v>
      </c>
      <c r="U193" s="684">
        <f t="shared" si="162"/>
        <v>0</v>
      </c>
      <c r="V193" s="685">
        <f t="shared" si="163"/>
        <v>6900</v>
      </c>
    </row>
    <row r="194" spans="1:22" ht="15" customHeight="1" x14ac:dyDescent="0.2">
      <c r="A194" s="528" t="s">
        <v>504</v>
      </c>
      <c r="B194" s="506" t="s">
        <v>866</v>
      </c>
      <c r="C194" s="493"/>
      <c r="D194" s="499" t="s">
        <v>877</v>
      </c>
      <c r="E194" s="481"/>
      <c r="F194" s="481"/>
      <c r="G194" s="481"/>
      <c r="H194" s="481">
        <v>4082</v>
      </c>
      <c r="I194" s="481"/>
      <c r="J194" s="163">
        <f t="shared" si="233"/>
        <v>4082</v>
      </c>
      <c r="K194" s="481"/>
      <c r="L194" s="481"/>
      <c r="M194" s="481"/>
      <c r="N194" s="481"/>
      <c r="O194" s="481"/>
      <c r="P194" s="481"/>
      <c r="Q194" s="665"/>
      <c r="R194" s="184"/>
      <c r="S194" s="184"/>
      <c r="T194" s="684">
        <f t="shared" si="0"/>
        <v>4082</v>
      </c>
      <c r="U194" s="684">
        <f t="shared" si="162"/>
        <v>0</v>
      </c>
      <c r="V194" s="685">
        <f t="shared" si="163"/>
        <v>4082</v>
      </c>
    </row>
    <row r="195" spans="1:22" ht="15" customHeight="1" x14ac:dyDescent="0.2">
      <c r="A195" s="825" t="s">
        <v>505</v>
      </c>
      <c r="B195" s="492" t="s">
        <v>866</v>
      </c>
      <c r="C195" s="493"/>
      <c r="D195" s="494" t="s">
        <v>873</v>
      </c>
      <c r="E195" s="481">
        <v>567</v>
      </c>
      <c r="F195" s="481"/>
      <c r="G195" s="163">
        <f t="shared" ref="G195" si="236">SUM(E195:F195)</f>
        <v>567</v>
      </c>
      <c r="H195" s="481"/>
      <c r="I195" s="481"/>
      <c r="J195" s="481"/>
      <c r="K195" s="481"/>
      <c r="L195" s="481"/>
      <c r="M195" s="481"/>
      <c r="N195" s="481"/>
      <c r="O195" s="481"/>
      <c r="P195" s="481"/>
      <c r="Q195" s="665"/>
      <c r="R195" s="184"/>
      <c r="S195" s="184"/>
      <c r="T195" s="684">
        <f t="shared" ref="T195" si="237">E195+H195+K195+N195+Q195</f>
        <v>567</v>
      </c>
      <c r="U195" s="684">
        <f t="shared" ref="U195" si="238">F195+I195+L195+O195+R195</f>
        <v>0</v>
      </c>
      <c r="V195" s="685">
        <f t="shared" ref="V195" si="239">G195+J195+M195+P195+S195</f>
        <v>567</v>
      </c>
    </row>
    <row r="196" spans="1:22" ht="15" customHeight="1" x14ac:dyDescent="0.2">
      <c r="A196" s="825" t="s">
        <v>505</v>
      </c>
      <c r="B196" s="492" t="s">
        <v>867</v>
      </c>
      <c r="C196" s="493"/>
      <c r="D196" s="494" t="s">
        <v>872</v>
      </c>
      <c r="E196" s="481"/>
      <c r="F196" s="481"/>
      <c r="G196" s="481"/>
      <c r="H196" s="481">
        <v>621</v>
      </c>
      <c r="I196" s="481"/>
      <c r="J196" s="163">
        <f t="shared" ref="J196" si="240">SUM(H196:I196)</f>
        <v>621</v>
      </c>
      <c r="K196" s="481"/>
      <c r="L196" s="481"/>
      <c r="M196" s="481"/>
      <c r="N196" s="481"/>
      <c r="O196" s="481"/>
      <c r="P196" s="481"/>
      <c r="Q196" s="665"/>
      <c r="R196" s="184"/>
      <c r="S196" s="184"/>
      <c r="T196" s="684">
        <f t="shared" ref="T196" si="241">E196+H196+K196+N196+Q196</f>
        <v>621</v>
      </c>
      <c r="U196" s="684">
        <f t="shared" ref="U196" si="242">F196+I196+L196+O196+R196</f>
        <v>0</v>
      </c>
      <c r="V196" s="685">
        <f t="shared" ref="V196" si="243">G196+J196+M196+P196+S196</f>
        <v>621</v>
      </c>
    </row>
    <row r="197" spans="1:22" ht="30" customHeight="1" x14ac:dyDescent="0.2">
      <c r="A197" s="528" t="s">
        <v>504</v>
      </c>
      <c r="B197" s="506" t="s">
        <v>867</v>
      </c>
      <c r="C197" s="493"/>
      <c r="D197" s="499" t="s">
        <v>879</v>
      </c>
      <c r="E197" s="481"/>
      <c r="F197" s="481"/>
      <c r="G197" s="481"/>
      <c r="H197" s="481">
        <v>2800</v>
      </c>
      <c r="I197" s="481"/>
      <c r="J197" s="163">
        <f t="shared" si="233"/>
        <v>2800</v>
      </c>
      <c r="K197" s="481"/>
      <c r="L197" s="481"/>
      <c r="M197" s="481"/>
      <c r="N197" s="481"/>
      <c r="O197" s="481"/>
      <c r="P197" s="481"/>
      <c r="Q197" s="665"/>
      <c r="R197" s="184"/>
      <c r="S197" s="184"/>
      <c r="T197" s="684">
        <f t="shared" si="0"/>
        <v>2800</v>
      </c>
      <c r="U197" s="684">
        <f t="shared" si="162"/>
        <v>0</v>
      </c>
      <c r="V197" s="685">
        <f t="shared" si="163"/>
        <v>2800</v>
      </c>
    </row>
    <row r="198" spans="1:22" ht="15" customHeight="1" x14ac:dyDescent="0.2">
      <c r="A198" s="528" t="s">
        <v>504</v>
      </c>
      <c r="B198" s="506" t="s">
        <v>867</v>
      </c>
      <c r="C198" s="493"/>
      <c r="D198" s="499" t="s">
        <v>894</v>
      </c>
      <c r="E198" s="481"/>
      <c r="F198" s="481"/>
      <c r="G198" s="481"/>
      <c r="H198" s="481">
        <v>4500</v>
      </c>
      <c r="I198" s="481"/>
      <c r="J198" s="163">
        <f t="shared" si="233"/>
        <v>4500</v>
      </c>
      <c r="K198" s="481"/>
      <c r="L198" s="481"/>
      <c r="M198" s="481"/>
      <c r="N198" s="481"/>
      <c r="O198" s="481"/>
      <c r="P198" s="481"/>
      <c r="Q198" s="665"/>
      <c r="R198" s="184"/>
      <c r="S198" s="184"/>
      <c r="T198" s="684">
        <f t="shared" si="0"/>
        <v>4500</v>
      </c>
      <c r="U198" s="684">
        <f t="shared" si="162"/>
        <v>0</v>
      </c>
      <c r="V198" s="685">
        <f t="shared" si="163"/>
        <v>4500</v>
      </c>
    </row>
    <row r="199" spans="1:22" ht="15" customHeight="1" thickBot="1" x14ac:dyDescent="0.25">
      <c r="A199" s="528" t="s">
        <v>504</v>
      </c>
      <c r="B199" s="506" t="s">
        <v>867</v>
      </c>
      <c r="C199" s="530"/>
      <c r="D199" s="500" t="s">
        <v>877</v>
      </c>
      <c r="E199" s="481"/>
      <c r="F199" s="481"/>
      <c r="G199" s="481"/>
      <c r="H199" s="481">
        <v>3846</v>
      </c>
      <c r="I199" s="481"/>
      <c r="J199" s="163">
        <f t="shared" si="233"/>
        <v>3846</v>
      </c>
      <c r="K199" s="481"/>
      <c r="L199" s="481"/>
      <c r="M199" s="481"/>
      <c r="N199" s="481"/>
      <c r="O199" s="481"/>
      <c r="P199" s="481"/>
      <c r="Q199" s="665"/>
      <c r="R199" s="184"/>
      <c r="S199" s="184"/>
      <c r="T199" s="684">
        <f t="shared" si="0"/>
        <v>3846</v>
      </c>
      <c r="U199" s="684">
        <f t="shared" si="162"/>
        <v>0</v>
      </c>
      <c r="V199" s="685">
        <f t="shared" si="163"/>
        <v>3846</v>
      </c>
    </row>
    <row r="200" spans="1:22" s="167" customFormat="1" ht="15" customHeight="1" thickBot="1" x14ac:dyDescent="0.25">
      <c r="A200" s="443"/>
      <c r="B200" s="444"/>
      <c r="C200" s="1054" t="s">
        <v>355</v>
      </c>
      <c r="D200" s="1054"/>
      <c r="E200" s="316">
        <f t="shared" ref="E200:V200" si="244">SUM(E72:E199)</f>
        <v>234803</v>
      </c>
      <c r="F200" s="166">
        <f t="shared" si="244"/>
        <v>26872</v>
      </c>
      <c r="G200" s="166">
        <f t="shared" si="244"/>
        <v>261675</v>
      </c>
      <c r="H200" s="166">
        <f t="shared" si="244"/>
        <v>272308</v>
      </c>
      <c r="I200" s="166">
        <f t="shared" si="244"/>
        <v>16645</v>
      </c>
      <c r="J200" s="166">
        <f t="shared" si="244"/>
        <v>288953</v>
      </c>
      <c r="K200" s="166">
        <f t="shared" si="244"/>
        <v>0</v>
      </c>
      <c r="L200" s="166">
        <f t="shared" si="244"/>
        <v>0</v>
      </c>
      <c r="M200" s="166">
        <f t="shared" si="244"/>
        <v>0</v>
      </c>
      <c r="N200" s="166">
        <f t="shared" si="244"/>
        <v>0</v>
      </c>
      <c r="O200" s="166">
        <f t="shared" si="244"/>
        <v>0</v>
      </c>
      <c r="P200" s="166">
        <f t="shared" si="244"/>
        <v>0</v>
      </c>
      <c r="Q200" s="166">
        <f t="shared" si="244"/>
        <v>0</v>
      </c>
      <c r="R200" s="166">
        <f t="shared" si="244"/>
        <v>0</v>
      </c>
      <c r="S200" s="166">
        <f t="shared" si="244"/>
        <v>0</v>
      </c>
      <c r="T200" s="316">
        <f t="shared" si="244"/>
        <v>507111</v>
      </c>
      <c r="U200" s="166">
        <f t="shared" si="244"/>
        <v>43517</v>
      </c>
      <c r="V200" s="533">
        <f t="shared" si="244"/>
        <v>550628</v>
      </c>
    </row>
    <row r="201" spans="1:22" s="167" customFormat="1" ht="15" customHeight="1" thickBot="1" x14ac:dyDescent="0.25">
      <c r="A201" s="443"/>
      <c r="B201" s="444"/>
      <c r="C201" s="1054" t="s">
        <v>711</v>
      </c>
      <c r="D201" s="1054"/>
      <c r="E201" s="316">
        <f t="shared" ref="E201:V201" si="245">E200+E68</f>
        <v>3161718</v>
      </c>
      <c r="F201" s="316">
        <f t="shared" si="245"/>
        <v>345686</v>
      </c>
      <c r="G201" s="316">
        <f t="shared" si="245"/>
        <v>3507404</v>
      </c>
      <c r="H201" s="316">
        <f t="shared" si="245"/>
        <v>4506864</v>
      </c>
      <c r="I201" s="316">
        <f t="shared" si="245"/>
        <v>119413</v>
      </c>
      <c r="J201" s="316">
        <f t="shared" si="245"/>
        <v>4626277</v>
      </c>
      <c r="K201" s="316">
        <f t="shared" si="245"/>
        <v>1092026</v>
      </c>
      <c r="L201" s="316">
        <f t="shared" si="245"/>
        <v>-49481</v>
      </c>
      <c r="M201" s="316">
        <f t="shared" si="245"/>
        <v>1042545</v>
      </c>
      <c r="N201" s="316">
        <f t="shared" si="245"/>
        <v>322410</v>
      </c>
      <c r="O201" s="316">
        <f t="shared" si="245"/>
        <v>-79665</v>
      </c>
      <c r="P201" s="316">
        <f t="shared" si="245"/>
        <v>242745</v>
      </c>
      <c r="Q201" s="316">
        <f t="shared" si="245"/>
        <v>3130128</v>
      </c>
      <c r="R201" s="316">
        <f t="shared" si="245"/>
        <v>131487</v>
      </c>
      <c r="S201" s="316">
        <f t="shared" si="245"/>
        <v>3261615</v>
      </c>
      <c r="T201" s="316">
        <f t="shared" si="245"/>
        <v>12213146</v>
      </c>
      <c r="U201" s="316">
        <f t="shared" si="245"/>
        <v>467440</v>
      </c>
      <c r="V201" s="532">
        <f t="shared" si="245"/>
        <v>12680586</v>
      </c>
    </row>
    <row r="202" spans="1:22" x14ac:dyDescent="0.2">
      <c r="Q202" s="177"/>
      <c r="R202" s="177"/>
      <c r="S202" s="177"/>
    </row>
    <row r="203" spans="1:22" x14ac:dyDescent="0.2">
      <c r="Q203" s="177"/>
      <c r="R203" s="177"/>
      <c r="S203" s="177"/>
    </row>
    <row r="204" spans="1:22" ht="13.5" x14ac:dyDescent="0.2">
      <c r="D204" s="179"/>
      <c r="E204" s="180"/>
      <c r="F204" s="180"/>
      <c r="G204" s="180"/>
      <c r="Q204" s="177"/>
      <c r="R204" s="177"/>
      <c r="S204" s="177"/>
    </row>
    <row r="205" spans="1:22" x14ac:dyDescent="0.2">
      <c r="D205" s="22"/>
      <c r="Q205" s="177"/>
      <c r="R205" s="177"/>
      <c r="S205" s="177"/>
    </row>
    <row r="206" spans="1:22" x14ac:dyDescent="0.2">
      <c r="Q206" s="177"/>
      <c r="R206" s="177"/>
      <c r="S206" s="177"/>
    </row>
    <row r="207" spans="1:22" x14ac:dyDescent="0.2">
      <c r="Q207" s="177"/>
      <c r="R207" s="177"/>
      <c r="S207" s="177"/>
    </row>
    <row r="208" spans="1:22" x14ac:dyDescent="0.2">
      <c r="Q208" s="177"/>
      <c r="R208" s="177"/>
      <c r="S208" s="177"/>
    </row>
    <row r="209" spans="4:22" x14ac:dyDescent="0.2">
      <c r="D209" s="181"/>
      <c r="E209" s="180"/>
      <c r="F209" s="180"/>
      <c r="G209" s="180"/>
      <c r="Q209" s="177"/>
      <c r="R209" s="177"/>
      <c r="S209" s="177"/>
    </row>
    <row r="210" spans="4:22" ht="13.5" x14ac:dyDescent="0.2">
      <c r="D210" s="179"/>
      <c r="Q210" s="177"/>
      <c r="R210" s="177"/>
      <c r="S210" s="177"/>
    </row>
    <row r="211" spans="4:22" x14ac:dyDescent="0.2">
      <c r="Q211" s="177"/>
      <c r="R211" s="177"/>
      <c r="S211" s="177"/>
    </row>
    <row r="212" spans="4:22" x14ac:dyDescent="0.2">
      <c r="Q212" s="177"/>
      <c r="R212" s="177"/>
      <c r="S212" s="177"/>
    </row>
    <row r="213" spans="4:22" x14ac:dyDescent="0.2">
      <c r="Q213" s="177"/>
      <c r="R213" s="177"/>
      <c r="S213" s="177"/>
    </row>
    <row r="214" spans="4:22" x14ac:dyDescent="0.2">
      <c r="Q214" s="177"/>
      <c r="R214" s="177"/>
      <c r="S214" s="177"/>
      <c r="V214" s="173"/>
    </row>
    <row r="215" spans="4:22" x14ac:dyDescent="0.2">
      <c r="Q215" s="177"/>
      <c r="R215" s="177"/>
      <c r="S215" s="177"/>
      <c r="V215" s="173"/>
    </row>
    <row r="216" spans="4:22" x14ac:dyDescent="0.2">
      <c r="Q216" s="177"/>
      <c r="R216" s="177"/>
      <c r="S216" s="177"/>
      <c r="V216" s="173"/>
    </row>
    <row r="217" spans="4:22" x14ac:dyDescent="0.2">
      <c r="Q217" s="177"/>
      <c r="R217" s="177"/>
      <c r="S217" s="177"/>
      <c r="V217" s="173"/>
    </row>
    <row r="218" spans="4:22" x14ac:dyDescent="0.2">
      <c r="Q218" s="177"/>
      <c r="R218" s="177"/>
      <c r="S218" s="177"/>
      <c r="V218" s="173"/>
    </row>
    <row r="219" spans="4:22" x14ac:dyDescent="0.2">
      <c r="Q219" s="177"/>
      <c r="R219" s="177"/>
      <c r="S219" s="177"/>
      <c r="V219" s="173"/>
    </row>
    <row r="220" spans="4:22" x14ac:dyDescent="0.2">
      <c r="Q220" s="177"/>
      <c r="R220" s="177"/>
      <c r="S220" s="177"/>
      <c r="V220" s="173"/>
    </row>
    <row r="221" spans="4:22" x14ac:dyDescent="0.2">
      <c r="Q221" s="177"/>
      <c r="R221" s="177"/>
      <c r="S221" s="177"/>
      <c r="V221" s="173"/>
    </row>
    <row r="222" spans="4:22" x14ac:dyDescent="0.2">
      <c r="Q222" s="177"/>
      <c r="R222" s="177"/>
      <c r="S222" s="177"/>
      <c r="V222" s="173"/>
    </row>
    <row r="223" spans="4:22" x14ac:dyDescent="0.2">
      <c r="Q223" s="177"/>
      <c r="R223" s="177"/>
      <c r="S223" s="177"/>
      <c r="V223" s="173"/>
    </row>
    <row r="224" spans="4:22" x14ac:dyDescent="0.2">
      <c r="Q224" s="177"/>
      <c r="R224" s="177"/>
      <c r="S224" s="177"/>
      <c r="V224" s="173"/>
    </row>
    <row r="225" spans="17:22" x14ac:dyDescent="0.2">
      <c r="Q225" s="177"/>
      <c r="R225" s="177"/>
      <c r="S225" s="177"/>
      <c r="V225" s="173"/>
    </row>
    <row r="226" spans="17:22" x14ac:dyDescent="0.2">
      <c r="Q226" s="177"/>
      <c r="R226" s="177"/>
      <c r="S226" s="177"/>
      <c r="V226" s="173"/>
    </row>
    <row r="227" spans="17:22" x14ac:dyDescent="0.2">
      <c r="Q227" s="177"/>
      <c r="R227" s="177"/>
      <c r="S227" s="177"/>
      <c r="V227" s="173"/>
    </row>
    <row r="228" spans="17:22" x14ac:dyDescent="0.2">
      <c r="Q228" s="177"/>
      <c r="R228" s="177"/>
      <c r="S228" s="177"/>
      <c r="V228" s="173"/>
    </row>
    <row r="229" spans="17:22" x14ac:dyDescent="0.2">
      <c r="Q229" s="177"/>
      <c r="R229" s="177"/>
      <c r="S229" s="177"/>
      <c r="V229" s="173"/>
    </row>
    <row r="230" spans="17:22" x14ac:dyDescent="0.2">
      <c r="Q230" s="177"/>
      <c r="R230" s="177"/>
      <c r="S230" s="177"/>
      <c r="V230" s="173"/>
    </row>
    <row r="231" spans="17:22" x14ac:dyDescent="0.2">
      <c r="Q231" s="177"/>
      <c r="R231" s="177"/>
      <c r="S231" s="177"/>
      <c r="V231" s="173"/>
    </row>
    <row r="232" spans="17:22" x14ac:dyDescent="0.2">
      <c r="Q232" s="177"/>
      <c r="R232" s="177"/>
      <c r="S232" s="177"/>
      <c r="V232" s="173"/>
    </row>
    <row r="233" spans="17:22" x14ac:dyDescent="0.2">
      <c r="Q233" s="177"/>
      <c r="R233" s="177"/>
      <c r="S233" s="177"/>
      <c r="V233" s="173"/>
    </row>
    <row r="234" spans="17:22" x14ac:dyDescent="0.2">
      <c r="Q234" s="177"/>
      <c r="R234" s="177"/>
      <c r="S234" s="177"/>
      <c r="V234" s="173"/>
    </row>
    <row r="235" spans="17:22" x14ac:dyDescent="0.2">
      <c r="Q235" s="177"/>
      <c r="R235" s="177"/>
      <c r="S235" s="177"/>
      <c r="V235" s="173"/>
    </row>
    <row r="236" spans="17:22" x14ac:dyDescent="0.2">
      <c r="Q236" s="177"/>
      <c r="R236" s="177"/>
      <c r="S236" s="177"/>
      <c r="V236" s="173"/>
    </row>
    <row r="237" spans="17:22" x14ac:dyDescent="0.2">
      <c r="Q237" s="177"/>
      <c r="R237" s="177"/>
      <c r="S237" s="177"/>
      <c r="V237" s="173"/>
    </row>
    <row r="238" spans="17:22" x14ac:dyDescent="0.2">
      <c r="Q238" s="177"/>
      <c r="R238" s="177"/>
      <c r="S238" s="177"/>
      <c r="V238" s="173"/>
    </row>
    <row r="239" spans="17:22" x14ac:dyDescent="0.2">
      <c r="Q239" s="177"/>
      <c r="R239" s="177"/>
      <c r="S239" s="177"/>
      <c r="V239" s="173"/>
    </row>
    <row r="240" spans="17:22" x14ac:dyDescent="0.2">
      <c r="Q240" s="177"/>
      <c r="R240" s="177"/>
      <c r="S240" s="177"/>
      <c r="V240" s="173"/>
    </row>
    <row r="241" spans="17:22" x14ac:dyDescent="0.2">
      <c r="Q241" s="177"/>
      <c r="R241" s="177"/>
      <c r="S241" s="177"/>
      <c r="V241" s="173"/>
    </row>
    <row r="242" spans="17:22" x14ac:dyDescent="0.2">
      <c r="Q242" s="177"/>
      <c r="R242" s="177"/>
      <c r="S242" s="177"/>
      <c r="V242" s="173"/>
    </row>
    <row r="243" spans="17:22" x14ac:dyDescent="0.2">
      <c r="Q243" s="177"/>
      <c r="R243" s="177"/>
      <c r="S243" s="177"/>
      <c r="V243" s="173"/>
    </row>
    <row r="244" spans="17:22" x14ac:dyDescent="0.2">
      <c r="Q244" s="177"/>
      <c r="R244" s="177"/>
      <c r="S244" s="177"/>
      <c r="V244" s="173"/>
    </row>
    <row r="245" spans="17:22" x14ac:dyDescent="0.2">
      <c r="Q245" s="177"/>
      <c r="R245" s="177"/>
      <c r="S245" s="177"/>
      <c r="V245" s="173"/>
    </row>
    <row r="246" spans="17:22" x14ac:dyDescent="0.2">
      <c r="Q246" s="177"/>
      <c r="R246" s="177"/>
      <c r="S246" s="177"/>
      <c r="V246" s="173"/>
    </row>
    <row r="247" spans="17:22" x14ac:dyDescent="0.2">
      <c r="Q247" s="177"/>
      <c r="R247" s="177"/>
      <c r="S247" s="177"/>
      <c r="V247" s="173"/>
    </row>
    <row r="248" spans="17:22" x14ac:dyDescent="0.2">
      <c r="Q248" s="177"/>
      <c r="R248" s="177"/>
      <c r="S248" s="177"/>
      <c r="V248" s="173"/>
    </row>
    <row r="249" spans="17:22" x14ac:dyDescent="0.2">
      <c r="Q249" s="177"/>
      <c r="R249" s="177"/>
      <c r="S249" s="177"/>
      <c r="V249" s="173"/>
    </row>
    <row r="250" spans="17:22" x14ac:dyDescent="0.2">
      <c r="Q250" s="177"/>
      <c r="R250" s="177"/>
      <c r="S250" s="177"/>
      <c r="V250" s="173"/>
    </row>
    <row r="251" spans="17:22" x14ac:dyDescent="0.2">
      <c r="Q251" s="177"/>
      <c r="R251" s="177"/>
      <c r="S251" s="177"/>
      <c r="V251" s="173"/>
    </row>
    <row r="252" spans="17:22" x14ac:dyDescent="0.2">
      <c r="Q252" s="177"/>
      <c r="R252" s="177"/>
      <c r="S252" s="177"/>
      <c r="V252" s="173"/>
    </row>
    <row r="253" spans="17:22" x14ac:dyDescent="0.2">
      <c r="Q253" s="177"/>
      <c r="R253" s="177"/>
      <c r="S253" s="177"/>
      <c r="V253" s="173"/>
    </row>
    <row r="254" spans="17:22" x14ac:dyDescent="0.2">
      <c r="Q254" s="177"/>
      <c r="R254" s="177"/>
      <c r="S254" s="177"/>
      <c r="V254" s="173"/>
    </row>
    <row r="255" spans="17:22" x14ac:dyDescent="0.2">
      <c r="Q255" s="177"/>
      <c r="R255" s="177"/>
      <c r="S255" s="177"/>
      <c r="V255" s="173"/>
    </row>
    <row r="256" spans="17:22" x14ac:dyDescent="0.2">
      <c r="Q256" s="177"/>
      <c r="R256" s="177"/>
      <c r="S256" s="177"/>
      <c r="V256" s="173"/>
    </row>
    <row r="257" spans="17:22" x14ac:dyDescent="0.2">
      <c r="Q257" s="177"/>
      <c r="R257" s="177"/>
      <c r="S257" s="177"/>
      <c r="V257" s="173"/>
    </row>
    <row r="258" spans="17:22" x14ac:dyDescent="0.2">
      <c r="Q258" s="177"/>
      <c r="R258" s="177"/>
      <c r="S258" s="177"/>
      <c r="V258" s="173"/>
    </row>
    <row r="259" spans="17:22" x14ac:dyDescent="0.2">
      <c r="Q259" s="177"/>
      <c r="R259" s="177"/>
      <c r="S259" s="177"/>
      <c r="V259" s="173"/>
    </row>
    <row r="260" spans="17:22" x14ac:dyDescent="0.2">
      <c r="Q260" s="177"/>
      <c r="R260" s="177"/>
      <c r="S260" s="177"/>
      <c r="V260" s="173"/>
    </row>
    <row r="261" spans="17:22" x14ac:dyDescent="0.2">
      <c r="Q261" s="177"/>
      <c r="R261" s="177"/>
      <c r="S261" s="177"/>
      <c r="V261" s="173"/>
    </row>
    <row r="262" spans="17:22" x14ac:dyDescent="0.2">
      <c r="Q262" s="177"/>
      <c r="R262" s="177"/>
      <c r="S262" s="177"/>
      <c r="V262" s="173"/>
    </row>
    <row r="263" spans="17:22" x14ac:dyDescent="0.2">
      <c r="Q263" s="177"/>
      <c r="R263" s="177"/>
      <c r="S263" s="177"/>
      <c r="V263" s="173"/>
    </row>
    <row r="264" spans="17:22" x14ac:dyDescent="0.2">
      <c r="Q264" s="177"/>
      <c r="R264" s="177"/>
      <c r="S264" s="177"/>
      <c r="V264" s="173"/>
    </row>
    <row r="265" spans="17:22" x14ac:dyDescent="0.2">
      <c r="Q265" s="177"/>
      <c r="R265" s="177"/>
      <c r="S265" s="177"/>
      <c r="V265" s="173"/>
    </row>
    <row r="266" spans="17:22" x14ac:dyDescent="0.2">
      <c r="Q266" s="177"/>
      <c r="R266" s="177"/>
      <c r="S266" s="177"/>
      <c r="V266" s="173"/>
    </row>
    <row r="267" spans="17:22" x14ac:dyDescent="0.2">
      <c r="Q267" s="177"/>
      <c r="R267" s="177"/>
      <c r="S267" s="177"/>
      <c r="V267" s="173"/>
    </row>
    <row r="268" spans="17:22" x14ac:dyDescent="0.2">
      <c r="Q268" s="177"/>
      <c r="R268" s="177"/>
      <c r="S268" s="177"/>
      <c r="V268" s="173"/>
    </row>
    <row r="269" spans="17:22" x14ac:dyDescent="0.2">
      <c r="Q269" s="177"/>
      <c r="R269" s="177"/>
      <c r="S269" s="177"/>
      <c r="V269" s="173"/>
    </row>
    <row r="270" spans="17:22" x14ac:dyDescent="0.2">
      <c r="Q270" s="177"/>
      <c r="R270" s="177"/>
      <c r="S270" s="177"/>
      <c r="V270" s="173"/>
    </row>
    <row r="271" spans="17:22" x14ac:dyDescent="0.2">
      <c r="Q271" s="177"/>
      <c r="R271" s="177"/>
      <c r="S271" s="177"/>
      <c r="V271" s="173"/>
    </row>
    <row r="272" spans="17:22" x14ac:dyDescent="0.2">
      <c r="Q272" s="177"/>
      <c r="R272" s="177"/>
      <c r="S272" s="177"/>
      <c r="V272" s="173"/>
    </row>
    <row r="273" spans="17:22" x14ac:dyDescent="0.2">
      <c r="Q273" s="177"/>
      <c r="R273" s="177"/>
      <c r="S273" s="177"/>
      <c r="V273" s="173"/>
    </row>
    <row r="274" spans="17:22" x14ac:dyDescent="0.2">
      <c r="Q274" s="177"/>
      <c r="R274" s="177"/>
      <c r="S274" s="177"/>
      <c r="V274" s="173"/>
    </row>
    <row r="275" spans="17:22" x14ac:dyDescent="0.2">
      <c r="Q275" s="177"/>
      <c r="R275" s="177"/>
      <c r="S275" s="177"/>
      <c r="V275" s="173"/>
    </row>
    <row r="276" spans="17:22" x14ac:dyDescent="0.2">
      <c r="Q276" s="177"/>
      <c r="R276" s="177"/>
      <c r="S276" s="177"/>
      <c r="V276" s="173"/>
    </row>
    <row r="277" spans="17:22" x14ac:dyDescent="0.2">
      <c r="Q277" s="177"/>
      <c r="R277" s="177"/>
      <c r="S277" s="177"/>
      <c r="V277" s="173"/>
    </row>
    <row r="278" spans="17:22" x14ac:dyDescent="0.2">
      <c r="Q278" s="177"/>
      <c r="R278" s="177"/>
      <c r="S278" s="177"/>
      <c r="V278" s="173"/>
    </row>
    <row r="279" spans="17:22" x14ac:dyDescent="0.2">
      <c r="Q279" s="177"/>
      <c r="R279" s="177"/>
      <c r="S279" s="177"/>
      <c r="V279" s="173"/>
    </row>
    <row r="280" spans="17:22" x14ac:dyDescent="0.2">
      <c r="Q280" s="177"/>
      <c r="R280" s="177"/>
      <c r="S280" s="177"/>
      <c r="V280" s="173"/>
    </row>
    <row r="281" spans="17:22" x14ac:dyDescent="0.2">
      <c r="Q281" s="177"/>
      <c r="R281" s="177"/>
      <c r="S281" s="177"/>
      <c r="V281" s="173"/>
    </row>
    <row r="282" spans="17:22" x14ac:dyDescent="0.2">
      <c r="Q282" s="177"/>
      <c r="R282" s="177"/>
      <c r="S282" s="177"/>
      <c r="V282" s="173"/>
    </row>
    <row r="283" spans="17:22" x14ac:dyDescent="0.2">
      <c r="Q283" s="177"/>
      <c r="R283" s="177"/>
      <c r="S283" s="177"/>
      <c r="V283" s="173"/>
    </row>
    <row r="284" spans="17:22" x14ac:dyDescent="0.2">
      <c r="Q284" s="177"/>
      <c r="R284" s="177"/>
      <c r="S284" s="177"/>
      <c r="V284" s="173"/>
    </row>
    <row r="285" spans="17:22" x14ac:dyDescent="0.2">
      <c r="Q285" s="177"/>
      <c r="R285" s="177"/>
      <c r="S285" s="177"/>
      <c r="V285" s="173"/>
    </row>
    <row r="286" spans="17:22" x14ac:dyDescent="0.2">
      <c r="Q286" s="177"/>
      <c r="R286" s="177"/>
      <c r="S286" s="177"/>
      <c r="V286" s="173"/>
    </row>
    <row r="287" spans="17:22" x14ac:dyDescent="0.2">
      <c r="Q287" s="177"/>
      <c r="R287" s="177"/>
      <c r="S287" s="177"/>
      <c r="V287" s="173"/>
    </row>
    <row r="288" spans="17:22" x14ac:dyDescent="0.2">
      <c r="Q288" s="177"/>
      <c r="R288" s="177"/>
      <c r="S288" s="177"/>
      <c r="V288" s="173"/>
    </row>
    <row r="289" spans="17:22" x14ac:dyDescent="0.2">
      <c r="Q289" s="177"/>
      <c r="R289" s="177"/>
      <c r="S289" s="177"/>
      <c r="V289" s="173"/>
    </row>
    <row r="290" spans="17:22" x14ac:dyDescent="0.2">
      <c r="Q290" s="177"/>
      <c r="R290" s="177"/>
      <c r="S290" s="177"/>
      <c r="V290" s="173"/>
    </row>
    <row r="291" spans="17:22" x14ac:dyDescent="0.2">
      <c r="Q291" s="177"/>
      <c r="R291" s="177"/>
      <c r="S291" s="177"/>
      <c r="V291" s="173"/>
    </row>
    <row r="292" spans="17:22" x14ac:dyDescent="0.2">
      <c r="Q292" s="177"/>
      <c r="R292" s="177"/>
      <c r="S292" s="177"/>
      <c r="V292" s="173"/>
    </row>
    <row r="293" spans="17:22" x14ac:dyDescent="0.2">
      <c r="Q293" s="177"/>
      <c r="R293" s="177"/>
      <c r="S293" s="177"/>
      <c r="V293" s="173"/>
    </row>
    <row r="294" spans="17:22" x14ac:dyDescent="0.2">
      <c r="Q294" s="177"/>
      <c r="R294" s="177"/>
      <c r="S294" s="177"/>
      <c r="V294" s="173"/>
    </row>
    <row r="295" spans="17:22" x14ac:dyDescent="0.2">
      <c r="Q295" s="177"/>
      <c r="R295" s="177"/>
      <c r="S295" s="177"/>
      <c r="V295" s="173"/>
    </row>
    <row r="296" spans="17:22" x14ac:dyDescent="0.2">
      <c r="Q296" s="177"/>
      <c r="R296" s="177"/>
      <c r="S296" s="177"/>
      <c r="V296" s="173"/>
    </row>
    <row r="297" spans="17:22" x14ac:dyDescent="0.2">
      <c r="Q297" s="177"/>
      <c r="R297" s="177"/>
      <c r="S297" s="177"/>
      <c r="V297" s="173"/>
    </row>
    <row r="298" spans="17:22" x14ac:dyDescent="0.2">
      <c r="Q298" s="177"/>
      <c r="R298" s="177"/>
      <c r="S298" s="177"/>
      <c r="V298" s="173"/>
    </row>
    <row r="299" spans="17:22" x14ac:dyDescent="0.2">
      <c r="Q299" s="177"/>
      <c r="R299" s="177"/>
      <c r="S299" s="177"/>
      <c r="V299" s="173"/>
    </row>
    <row r="300" spans="17:22" x14ac:dyDescent="0.2">
      <c r="Q300" s="177"/>
      <c r="R300" s="177"/>
      <c r="S300" s="177"/>
      <c r="V300" s="173"/>
    </row>
    <row r="301" spans="17:22" x14ac:dyDescent="0.2">
      <c r="Q301" s="177"/>
      <c r="R301" s="177"/>
      <c r="S301" s="177"/>
      <c r="V301" s="173"/>
    </row>
    <row r="302" spans="17:22" x14ac:dyDescent="0.2">
      <c r="Q302" s="177"/>
      <c r="R302" s="177"/>
      <c r="S302" s="177"/>
      <c r="V302" s="173"/>
    </row>
    <row r="303" spans="17:22" x14ac:dyDescent="0.2">
      <c r="Q303" s="177"/>
      <c r="R303" s="177"/>
      <c r="S303" s="177"/>
      <c r="V303" s="173"/>
    </row>
    <row r="304" spans="17:22" x14ac:dyDescent="0.2">
      <c r="Q304" s="177"/>
      <c r="R304" s="177"/>
      <c r="S304" s="177"/>
      <c r="V304" s="173"/>
    </row>
    <row r="305" spans="17:22" x14ac:dyDescent="0.2">
      <c r="Q305" s="177"/>
      <c r="R305" s="177"/>
      <c r="S305" s="177"/>
      <c r="V305" s="173"/>
    </row>
    <row r="306" spans="17:22" x14ac:dyDescent="0.2">
      <c r="Q306" s="177"/>
      <c r="R306" s="177"/>
      <c r="S306" s="177"/>
      <c r="V306" s="173"/>
    </row>
    <row r="307" spans="17:22" x14ac:dyDescent="0.2">
      <c r="Q307" s="177"/>
      <c r="R307" s="177"/>
      <c r="S307" s="177"/>
      <c r="V307" s="173"/>
    </row>
    <row r="308" spans="17:22" x14ac:dyDescent="0.2">
      <c r="Q308" s="177"/>
      <c r="R308" s="177"/>
      <c r="S308" s="177"/>
      <c r="V308" s="173"/>
    </row>
    <row r="309" spans="17:22" x14ac:dyDescent="0.2">
      <c r="Q309" s="177"/>
      <c r="R309" s="177"/>
      <c r="S309" s="177"/>
      <c r="V309" s="173"/>
    </row>
    <row r="310" spans="17:22" x14ac:dyDescent="0.2">
      <c r="Q310" s="177"/>
      <c r="R310" s="177"/>
      <c r="S310" s="177"/>
      <c r="V310" s="173"/>
    </row>
    <row r="311" spans="17:22" x14ac:dyDescent="0.2">
      <c r="Q311" s="177"/>
      <c r="R311" s="177"/>
      <c r="S311" s="177"/>
      <c r="V311" s="173"/>
    </row>
    <row r="312" spans="17:22" x14ac:dyDescent="0.2">
      <c r="Q312" s="177"/>
      <c r="R312" s="177"/>
      <c r="S312" s="177"/>
      <c r="V312" s="173"/>
    </row>
    <row r="313" spans="17:22" x14ac:dyDescent="0.2">
      <c r="Q313" s="177"/>
      <c r="R313" s="177"/>
      <c r="S313" s="177"/>
      <c r="V313" s="173"/>
    </row>
    <row r="314" spans="17:22" x14ac:dyDescent="0.2">
      <c r="Q314" s="177"/>
      <c r="R314" s="177"/>
      <c r="S314" s="177"/>
      <c r="V314" s="173"/>
    </row>
    <row r="315" spans="17:22" x14ac:dyDescent="0.2">
      <c r="Q315" s="177"/>
      <c r="R315" s="177"/>
      <c r="S315" s="177"/>
      <c r="V315" s="173"/>
    </row>
    <row r="316" spans="17:22" x14ac:dyDescent="0.2">
      <c r="Q316" s="177"/>
      <c r="R316" s="177"/>
      <c r="S316" s="177"/>
      <c r="V316" s="173"/>
    </row>
    <row r="317" spans="17:22" x14ac:dyDescent="0.2">
      <c r="Q317" s="177"/>
      <c r="R317" s="177"/>
      <c r="S317" s="177"/>
      <c r="V317" s="173"/>
    </row>
    <row r="318" spans="17:22" x14ac:dyDescent="0.2">
      <c r="Q318" s="177"/>
      <c r="R318" s="177"/>
      <c r="S318" s="177"/>
      <c r="V318" s="173"/>
    </row>
    <row r="319" spans="17:22" x14ac:dyDescent="0.2">
      <c r="Q319" s="177"/>
      <c r="R319" s="177"/>
      <c r="S319" s="177"/>
      <c r="V319" s="173"/>
    </row>
    <row r="320" spans="17:22" x14ac:dyDescent="0.2">
      <c r="Q320" s="177"/>
      <c r="R320" s="177"/>
      <c r="S320" s="177"/>
      <c r="V320" s="173"/>
    </row>
    <row r="321" spans="17:22" x14ac:dyDescent="0.2">
      <c r="Q321" s="177"/>
      <c r="R321" s="177"/>
      <c r="S321" s="177"/>
      <c r="V321" s="173"/>
    </row>
    <row r="322" spans="17:22" x14ac:dyDescent="0.2">
      <c r="Q322" s="177"/>
      <c r="R322" s="177"/>
      <c r="S322" s="177"/>
      <c r="V322" s="173"/>
    </row>
    <row r="323" spans="17:22" x14ac:dyDescent="0.2">
      <c r="Q323" s="177"/>
      <c r="R323" s="177"/>
      <c r="S323" s="177"/>
      <c r="V323" s="173"/>
    </row>
    <row r="324" spans="17:22" x14ac:dyDescent="0.2">
      <c r="Q324" s="177"/>
      <c r="R324" s="177"/>
      <c r="S324" s="177"/>
      <c r="V324" s="173"/>
    </row>
    <row r="325" spans="17:22" x14ac:dyDescent="0.2">
      <c r="Q325" s="177"/>
      <c r="R325" s="177"/>
      <c r="S325" s="177"/>
      <c r="V325" s="173"/>
    </row>
    <row r="326" spans="17:22" x14ac:dyDescent="0.2">
      <c r="Q326" s="177"/>
      <c r="R326" s="177"/>
      <c r="S326" s="177"/>
      <c r="V326" s="173"/>
    </row>
    <row r="327" spans="17:22" x14ac:dyDescent="0.2">
      <c r="Q327" s="177"/>
      <c r="R327" s="177"/>
      <c r="S327" s="177"/>
      <c r="V327" s="173"/>
    </row>
    <row r="328" spans="17:22" x14ac:dyDescent="0.2">
      <c r="Q328" s="177"/>
      <c r="R328" s="177"/>
      <c r="S328" s="177"/>
      <c r="V328" s="173"/>
    </row>
    <row r="329" spans="17:22" x14ac:dyDescent="0.2">
      <c r="Q329" s="177"/>
      <c r="R329" s="177"/>
      <c r="S329" s="177"/>
      <c r="V329" s="173"/>
    </row>
    <row r="330" spans="17:22" x14ac:dyDescent="0.2">
      <c r="Q330" s="177"/>
      <c r="R330" s="177"/>
      <c r="S330" s="177"/>
      <c r="V330" s="173"/>
    </row>
    <row r="331" spans="17:22" x14ac:dyDescent="0.2">
      <c r="Q331" s="177"/>
      <c r="R331" s="177"/>
      <c r="S331" s="177"/>
      <c r="V331" s="173"/>
    </row>
    <row r="332" spans="17:22" x14ac:dyDescent="0.2">
      <c r="Q332" s="177"/>
      <c r="R332" s="177"/>
      <c r="S332" s="177"/>
      <c r="V332" s="173"/>
    </row>
    <row r="333" spans="17:22" x14ac:dyDescent="0.2">
      <c r="Q333" s="177"/>
      <c r="R333" s="177"/>
      <c r="S333" s="177"/>
      <c r="V333" s="173"/>
    </row>
    <row r="334" spans="17:22" x14ac:dyDescent="0.2">
      <c r="Q334" s="177"/>
      <c r="R334" s="177"/>
      <c r="S334" s="177"/>
      <c r="V334" s="173"/>
    </row>
    <row r="335" spans="17:22" x14ac:dyDescent="0.2">
      <c r="Q335" s="177"/>
      <c r="R335" s="177"/>
      <c r="S335" s="177"/>
      <c r="V335" s="173"/>
    </row>
    <row r="336" spans="17:22" x14ac:dyDescent="0.2">
      <c r="Q336" s="177"/>
      <c r="R336" s="177"/>
      <c r="S336" s="177"/>
      <c r="V336" s="173"/>
    </row>
    <row r="337" spans="17:22" x14ac:dyDescent="0.2">
      <c r="Q337" s="177"/>
      <c r="R337" s="177"/>
      <c r="S337" s="177"/>
      <c r="V337" s="173"/>
    </row>
    <row r="338" spans="17:22" x14ac:dyDescent="0.2">
      <c r="Q338" s="177"/>
      <c r="R338" s="177"/>
      <c r="S338" s="177"/>
      <c r="V338" s="173"/>
    </row>
    <row r="339" spans="17:22" x14ac:dyDescent="0.2">
      <c r="Q339" s="177"/>
      <c r="R339" s="177"/>
      <c r="S339" s="177"/>
      <c r="V339" s="173"/>
    </row>
    <row r="340" spans="17:22" x14ac:dyDescent="0.2">
      <c r="Q340" s="177"/>
      <c r="R340" s="177"/>
      <c r="S340" s="177"/>
      <c r="V340" s="173"/>
    </row>
    <row r="341" spans="17:22" x14ac:dyDescent="0.2">
      <c r="Q341" s="177"/>
      <c r="R341" s="177"/>
      <c r="S341" s="177"/>
      <c r="V341" s="173"/>
    </row>
    <row r="342" spans="17:22" x14ac:dyDescent="0.2">
      <c r="Q342" s="177"/>
      <c r="R342" s="177"/>
      <c r="S342" s="177"/>
      <c r="V342" s="173"/>
    </row>
    <row r="343" spans="17:22" x14ac:dyDescent="0.2">
      <c r="Q343" s="177"/>
      <c r="R343" s="177"/>
      <c r="S343" s="177"/>
      <c r="V343" s="173"/>
    </row>
    <row r="344" spans="17:22" x14ac:dyDescent="0.2">
      <c r="Q344" s="177"/>
      <c r="R344" s="177"/>
      <c r="S344" s="177"/>
      <c r="V344" s="173"/>
    </row>
    <row r="345" spans="17:22" x14ac:dyDescent="0.2">
      <c r="Q345" s="177"/>
      <c r="R345" s="177"/>
      <c r="S345" s="177"/>
      <c r="V345" s="173"/>
    </row>
    <row r="346" spans="17:22" x14ac:dyDescent="0.2">
      <c r="Q346" s="177"/>
      <c r="R346" s="177"/>
      <c r="S346" s="177"/>
      <c r="V346" s="173"/>
    </row>
    <row r="347" spans="17:22" x14ac:dyDescent="0.2">
      <c r="Q347" s="177"/>
      <c r="R347" s="177"/>
      <c r="S347" s="177"/>
      <c r="V347" s="173"/>
    </row>
    <row r="348" spans="17:22" x14ac:dyDescent="0.2">
      <c r="Q348" s="177"/>
      <c r="R348" s="177"/>
      <c r="S348" s="177"/>
      <c r="V348" s="173"/>
    </row>
    <row r="349" spans="17:22" x14ac:dyDescent="0.2">
      <c r="Q349" s="177"/>
      <c r="R349" s="177"/>
      <c r="S349" s="177"/>
      <c r="V349" s="173"/>
    </row>
    <row r="350" spans="17:22" x14ac:dyDescent="0.2">
      <c r="Q350" s="177"/>
      <c r="R350" s="177"/>
      <c r="S350" s="177"/>
      <c r="V350" s="173"/>
    </row>
    <row r="351" spans="17:22" x14ac:dyDescent="0.2">
      <c r="Q351" s="177"/>
      <c r="R351" s="177"/>
      <c r="S351" s="177"/>
      <c r="V351" s="173"/>
    </row>
    <row r="352" spans="17:22" x14ac:dyDescent="0.2">
      <c r="Q352" s="177"/>
      <c r="R352" s="177"/>
      <c r="S352" s="177"/>
      <c r="V352" s="173"/>
    </row>
    <row r="353" spans="17:22" x14ac:dyDescent="0.2">
      <c r="Q353" s="177"/>
      <c r="R353" s="177"/>
      <c r="S353" s="177"/>
      <c r="V353" s="173"/>
    </row>
    <row r="354" spans="17:22" x14ac:dyDescent="0.2">
      <c r="Q354" s="177"/>
      <c r="R354" s="177"/>
      <c r="S354" s="177"/>
      <c r="V354" s="173"/>
    </row>
    <row r="355" spans="17:22" x14ac:dyDescent="0.2">
      <c r="Q355" s="177"/>
      <c r="R355" s="177"/>
      <c r="S355" s="177"/>
      <c r="V355" s="173"/>
    </row>
    <row r="356" spans="17:22" x14ac:dyDescent="0.2">
      <c r="Q356" s="177"/>
      <c r="R356" s="177"/>
      <c r="S356" s="177"/>
      <c r="V356" s="173"/>
    </row>
    <row r="357" spans="17:22" x14ac:dyDescent="0.2">
      <c r="Q357" s="177"/>
      <c r="R357" s="177"/>
      <c r="S357" s="177"/>
      <c r="V357" s="173"/>
    </row>
    <row r="358" spans="17:22" x14ac:dyDescent="0.2">
      <c r="Q358" s="177"/>
      <c r="R358" s="177"/>
      <c r="S358" s="177"/>
      <c r="V358" s="173"/>
    </row>
    <row r="359" spans="17:22" x14ac:dyDescent="0.2">
      <c r="Q359" s="177"/>
      <c r="R359" s="177"/>
      <c r="S359" s="177"/>
      <c r="V359" s="173"/>
    </row>
    <row r="360" spans="17:22" x14ac:dyDescent="0.2">
      <c r="Q360" s="177"/>
      <c r="R360" s="177"/>
      <c r="S360" s="177"/>
      <c r="V360" s="173"/>
    </row>
    <row r="361" spans="17:22" x14ac:dyDescent="0.2">
      <c r="Q361" s="177"/>
      <c r="R361" s="177"/>
      <c r="S361" s="177"/>
      <c r="V361" s="173"/>
    </row>
    <row r="362" spans="17:22" x14ac:dyDescent="0.2">
      <c r="Q362" s="177"/>
      <c r="R362" s="177"/>
      <c r="S362" s="177"/>
      <c r="V362" s="173"/>
    </row>
    <row r="363" spans="17:22" x14ac:dyDescent="0.2">
      <c r="Q363" s="177"/>
      <c r="R363" s="177"/>
      <c r="S363" s="177"/>
      <c r="V363" s="173"/>
    </row>
    <row r="364" spans="17:22" x14ac:dyDescent="0.2">
      <c r="Q364" s="177"/>
      <c r="R364" s="177"/>
      <c r="S364" s="177"/>
      <c r="V364" s="173"/>
    </row>
    <row r="365" spans="17:22" x14ac:dyDescent="0.2">
      <c r="Q365" s="177"/>
      <c r="R365" s="177"/>
      <c r="S365" s="177"/>
      <c r="V365" s="173"/>
    </row>
    <row r="366" spans="17:22" x14ac:dyDescent="0.2">
      <c r="Q366" s="177"/>
      <c r="R366" s="177"/>
      <c r="S366" s="177"/>
      <c r="V366" s="173"/>
    </row>
    <row r="367" spans="17:22" x14ac:dyDescent="0.2">
      <c r="Q367" s="177"/>
      <c r="R367" s="177"/>
      <c r="S367" s="177"/>
      <c r="V367" s="173"/>
    </row>
    <row r="368" spans="17:22" x14ac:dyDescent="0.2">
      <c r="Q368" s="177"/>
      <c r="R368" s="177"/>
      <c r="S368" s="177"/>
      <c r="V368" s="173"/>
    </row>
    <row r="369" spans="17:22" x14ac:dyDescent="0.2">
      <c r="Q369" s="177"/>
      <c r="R369" s="177"/>
      <c r="S369" s="177"/>
      <c r="V369" s="173"/>
    </row>
    <row r="370" spans="17:22" x14ac:dyDescent="0.2">
      <c r="Q370" s="177"/>
      <c r="R370" s="177"/>
      <c r="S370" s="177"/>
      <c r="V370" s="173"/>
    </row>
    <row r="371" spans="17:22" x14ac:dyDescent="0.2">
      <c r="Q371" s="177"/>
      <c r="R371" s="177"/>
      <c r="S371" s="177"/>
      <c r="V371" s="173"/>
    </row>
    <row r="372" spans="17:22" x14ac:dyDescent="0.2">
      <c r="Q372" s="177"/>
      <c r="R372" s="177"/>
      <c r="S372" s="177"/>
      <c r="V372" s="173"/>
    </row>
    <row r="373" spans="17:22" x14ac:dyDescent="0.2">
      <c r="Q373" s="177"/>
      <c r="R373" s="177"/>
      <c r="S373" s="177"/>
      <c r="V373" s="173"/>
    </row>
    <row r="374" spans="17:22" x14ac:dyDescent="0.2">
      <c r="Q374" s="177"/>
      <c r="R374" s="177"/>
      <c r="S374" s="177"/>
      <c r="V374" s="173"/>
    </row>
    <row r="375" spans="17:22" x14ac:dyDescent="0.2">
      <c r="Q375" s="177"/>
      <c r="R375" s="177"/>
      <c r="S375" s="177"/>
      <c r="V375" s="173"/>
    </row>
    <row r="376" spans="17:22" x14ac:dyDescent="0.2">
      <c r="Q376" s="177"/>
      <c r="R376" s="177"/>
      <c r="S376" s="177"/>
      <c r="V376" s="173"/>
    </row>
    <row r="377" spans="17:22" x14ac:dyDescent="0.2">
      <c r="Q377" s="177"/>
      <c r="R377" s="177"/>
      <c r="S377" s="177"/>
      <c r="V377" s="173"/>
    </row>
    <row r="378" spans="17:22" x14ac:dyDescent="0.2">
      <c r="Q378" s="177"/>
      <c r="R378" s="177"/>
      <c r="S378" s="177"/>
      <c r="V378" s="173"/>
    </row>
    <row r="379" spans="17:22" x14ac:dyDescent="0.2">
      <c r="Q379" s="177"/>
      <c r="R379" s="177"/>
      <c r="S379" s="177"/>
      <c r="V379" s="173"/>
    </row>
    <row r="380" spans="17:22" x14ac:dyDescent="0.2">
      <c r="Q380" s="177"/>
      <c r="R380" s="177"/>
      <c r="S380" s="177"/>
      <c r="V380" s="173"/>
    </row>
    <row r="381" spans="17:22" x14ac:dyDescent="0.2">
      <c r="Q381" s="177"/>
      <c r="R381" s="177"/>
      <c r="S381" s="177"/>
      <c r="V381" s="173"/>
    </row>
    <row r="382" spans="17:22" x14ac:dyDescent="0.2">
      <c r="Q382" s="177"/>
      <c r="R382" s="177"/>
      <c r="S382" s="177"/>
      <c r="V382" s="173"/>
    </row>
    <row r="383" spans="17:22" x14ac:dyDescent="0.2">
      <c r="Q383" s="177"/>
      <c r="R383" s="177"/>
      <c r="S383" s="177"/>
      <c r="V383" s="173"/>
    </row>
    <row r="384" spans="17:22" x14ac:dyDescent="0.2">
      <c r="Q384" s="177"/>
      <c r="R384" s="177"/>
      <c r="S384" s="177"/>
      <c r="V384" s="173"/>
    </row>
    <row r="385" spans="17:22" x14ac:dyDescent="0.2">
      <c r="Q385" s="177"/>
      <c r="R385" s="177"/>
      <c r="S385" s="177"/>
      <c r="V385" s="173"/>
    </row>
    <row r="386" spans="17:22" x14ac:dyDescent="0.2">
      <c r="Q386" s="177"/>
      <c r="R386" s="177"/>
      <c r="S386" s="177"/>
      <c r="V386" s="173"/>
    </row>
    <row r="387" spans="17:22" x14ac:dyDescent="0.2">
      <c r="Q387" s="177"/>
      <c r="R387" s="177"/>
      <c r="S387" s="177"/>
      <c r="V387" s="173"/>
    </row>
    <row r="388" spans="17:22" x14ac:dyDescent="0.2">
      <c r="Q388" s="177"/>
      <c r="R388" s="177"/>
      <c r="S388" s="177"/>
      <c r="V388" s="173"/>
    </row>
    <row r="389" spans="17:22" x14ac:dyDescent="0.2">
      <c r="Q389" s="177"/>
      <c r="R389" s="177"/>
      <c r="S389" s="177"/>
      <c r="V389" s="173"/>
    </row>
    <row r="390" spans="17:22" x14ac:dyDescent="0.2">
      <c r="Q390" s="177"/>
      <c r="R390" s="177"/>
      <c r="S390" s="177"/>
      <c r="V390" s="173"/>
    </row>
    <row r="391" spans="17:22" x14ac:dyDescent="0.2">
      <c r="Q391" s="177"/>
      <c r="R391" s="177"/>
      <c r="S391" s="177"/>
      <c r="V391" s="173"/>
    </row>
    <row r="392" spans="17:22" x14ac:dyDescent="0.2">
      <c r="Q392" s="177"/>
      <c r="R392" s="177"/>
      <c r="S392" s="177"/>
      <c r="V392" s="173"/>
    </row>
    <row r="393" spans="17:22" x14ac:dyDescent="0.2">
      <c r="Q393" s="177"/>
      <c r="R393" s="177"/>
      <c r="S393" s="177"/>
      <c r="V393" s="173"/>
    </row>
    <row r="394" spans="17:22" x14ac:dyDescent="0.2">
      <c r="Q394" s="177"/>
      <c r="R394" s="177"/>
      <c r="S394" s="177"/>
      <c r="V394" s="173"/>
    </row>
    <row r="395" spans="17:22" x14ac:dyDescent="0.2">
      <c r="Q395" s="177"/>
      <c r="R395" s="177"/>
      <c r="S395" s="177"/>
      <c r="V395" s="173"/>
    </row>
    <row r="396" spans="17:22" x14ac:dyDescent="0.2">
      <c r="Q396" s="177"/>
      <c r="R396" s="177"/>
      <c r="S396" s="177"/>
      <c r="V396" s="173"/>
    </row>
    <row r="397" spans="17:22" x14ac:dyDescent="0.2">
      <c r="Q397" s="177"/>
      <c r="R397" s="177"/>
      <c r="S397" s="177"/>
      <c r="V397" s="173"/>
    </row>
    <row r="398" spans="17:22" x14ac:dyDescent="0.2">
      <c r="Q398" s="177"/>
      <c r="R398" s="177"/>
      <c r="S398" s="177"/>
      <c r="V398" s="173"/>
    </row>
    <row r="399" spans="17:22" x14ac:dyDescent="0.2">
      <c r="Q399" s="177"/>
      <c r="R399" s="177"/>
      <c r="S399" s="177"/>
      <c r="V399" s="173"/>
    </row>
    <row r="400" spans="17:22" x14ac:dyDescent="0.2">
      <c r="Q400" s="177"/>
      <c r="R400" s="177"/>
      <c r="S400" s="177"/>
      <c r="V400" s="173"/>
    </row>
    <row r="401" spans="17:22" x14ac:dyDescent="0.2">
      <c r="Q401" s="177"/>
      <c r="R401" s="177"/>
      <c r="S401" s="177"/>
      <c r="V401" s="173"/>
    </row>
    <row r="402" spans="17:22" x14ac:dyDescent="0.2">
      <c r="Q402" s="177"/>
      <c r="R402" s="177"/>
      <c r="S402" s="177"/>
      <c r="V402" s="173"/>
    </row>
    <row r="403" spans="17:22" x14ac:dyDescent="0.2">
      <c r="Q403" s="177"/>
      <c r="R403" s="177"/>
      <c r="S403" s="177"/>
      <c r="V403" s="173"/>
    </row>
    <row r="404" spans="17:22" x14ac:dyDescent="0.2">
      <c r="Q404" s="177"/>
      <c r="R404" s="177"/>
      <c r="S404" s="177"/>
      <c r="V404" s="173"/>
    </row>
    <row r="405" spans="17:22" x14ac:dyDescent="0.2">
      <c r="Q405" s="177"/>
      <c r="R405" s="177"/>
      <c r="S405" s="177"/>
      <c r="V405" s="173"/>
    </row>
    <row r="406" spans="17:22" x14ac:dyDescent="0.2">
      <c r="Q406" s="177"/>
      <c r="R406" s="177"/>
      <c r="S406" s="177"/>
      <c r="V406" s="173"/>
    </row>
    <row r="407" spans="17:22" x14ac:dyDescent="0.2">
      <c r="Q407" s="177"/>
      <c r="R407" s="177"/>
      <c r="S407" s="177"/>
      <c r="V407" s="173"/>
    </row>
    <row r="408" spans="17:22" x14ac:dyDescent="0.2">
      <c r="Q408" s="177"/>
      <c r="R408" s="177"/>
      <c r="S408" s="177"/>
      <c r="V408" s="173"/>
    </row>
    <row r="409" spans="17:22" x14ac:dyDescent="0.2">
      <c r="Q409" s="177"/>
      <c r="R409" s="177"/>
      <c r="S409" s="177"/>
      <c r="V409" s="173"/>
    </row>
    <row r="410" spans="17:22" x14ac:dyDescent="0.2">
      <c r="Q410" s="177"/>
      <c r="R410" s="177"/>
      <c r="S410" s="177"/>
      <c r="V410" s="173"/>
    </row>
    <row r="411" spans="17:22" x14ac:dyDescent="0.2">
      <c r="Q411" s="177"/>
      <c r="R411" s="177"/>
      <c r="S411" s="177"/>
      <c r="V411" s="173"/>
    </row>
    <row r="412" spans="17:22" x14ac:dyDescent="0.2">
      <c r="Q412" s="177"/>
      <c r="R412" s="177"/>
      <c r="S412" s="177"/>
      <c r="V412" s="173"/>
    </row>
    <row r="413" spans="17:22" x14ac:dyDescent="0.2">
      <c r="Q413" s="177"/>
      <c r="R413" s="177"/>
      <c r="S413" s="177"/>
      <c r="V413" s="173"/>
    </row>
    <row r="414" spans="17:22" x14ac:dyDescent="0.2">
      <c r="Q414" s="177"/>
      <c r="R414" s="177"/>
      <c r="S414" s="177"/>
      <c r="V414" s="173"/>
    </row>
    <row r="415" spans="17:22" x14ac:dyDescent="0.2">
      <c r="Q415" s="177"/>
      <c r="R415" s="177"/>
      <c r="S415" s="177"/>
      <c r="V415" s="173"/>
    </row>
    <row r="416" spans="17:22" x14ac:dyDescent="0.2">
      <c r="Q416" s="177"/>
      <c r="R416" s="177"/>
      <c r="S416" s="177"/>
      <c r="V416" s="173"/>
    </row>
    <row r="417" spans="17:22" x14ac:dyDescent="0.2">
      <c r="Q417" s="177"/>
      <c r="R417" s="177"/>
      <c r="S417" s="177"/>
      <c r="V417" s="173"/>
    </row>
    <row r="418" spans="17:22" x14ac:dyDescent="0.2">
      <c r="Q418" s="177"/>
      <c r="R418" s="177"/>
      <c r="S418" s="177"/>
      <c r="V418" s="173"/>
    </row>
    <row r="419" spans="17:22" x14ac:dyDescent="0.2">
      <c r="Q419" s="177"/>
      <c r="R419" s="177"/>
      <c r="S419" s="177"/>
      <c r="V419" s="173"/>
    </row>
    <row r="420" spans="17:22" x14ac:dyDescent="0.2">
      <c r="Q420" s="177"/>
      <c r="R420" s="177"/>
      <c r="S420" s="177"/>
      <c r="V420" s="173"/>
    </row>
    <row r="421" spans="17:22" x14ac:dyDescent="0.2">
      <c r="Q421" s="177"/>
      <c r="R421" s="177"/>
      <c r="S421" s="177"/>
      <c r="V421" s="173"/>
    </row>
    <row r="422" spans="17:22" x14ac:dyDescent="0.2">
      <c r="Q422" s="177"/>
      <c r="R422" s="177"/>
      <c r="S422" s="177"/>
      <c r="V422" s="173"/>
    </row>
    <row r="423" spans="17:22" x14ac:dyDescent="0.2">
      <c r="Q423" s="177"/>
      <c r="R423" s="177"/>
      <c r="S423" s="177"/>
      <c r="V423" s="173"/>
    </row>
    <row r="424" spans="17:22" x14ac:dyDescent="0.2">
      <c r="Q424" s="177"/>
      <c r="R424" s="177"/>
      <c r="S424" s="177"/>
      <c r="V424" s="173"/>
    </row>
    <row r="425" spans="17:22" x14ac:dyDescent="0.2">
      <c r="Q425" s="177"/>
      <c r="R425" s="177"/>
      <c r="S425" s="177"/>
      <c r="V425" s="173"/>
    </row>
    <row r="426" spans="17:22" x14ac:dyDescent="0.2">
      <c r="Q426" s="177"/>
      <c r="R426" s="177"/>
      <c r="S426" s="177"/>
      <c r="V426" s="173"/>
    </row>
    <row r="427" spans="17:22" x14ac:dyDescent="0.2">
      <c r="Q427" s="177"/>
      <c r="R427" s="177"/>
      <c r="S427" s="177"/>
      <c r="V427" s="173"/>
    </row>
    <row r="428" spans="17:22" x14ac:dyDescent="0.2">
      <c r="Q428" s="177"/>
      <c r="R428" s="177"/>
      <c r="S428" s="177"/>
      <c r="V428" s="173"/>
    </row>
    <row r="429" spans="17:22" x14ac:dyDescent="0.2">
      <c r="Q429" s="177"/>
      <c r="R429" s="177"/>
      <c r="S429" s="177"/>
      <c r="V429" s="173"/>
    </row>
    <row r="430" spans="17:22" x14ac:dyDescent="0.2">
      <c r="Q430" s="177"/>
      <c r="R430" s="177"/>
      <c r="S430" s="177"/>
      <c r="V430" s="173"/>
    </row>
    <row r="431" spans="17:22" x14ac:dyDescent="0.2">
      <c r="Q431" s="177"/>
      <c r="R431" s="177"/>
      <c r="S431" s="177"/>
      <c r="V431" s="173"/>
    </row>
    <row r="432" spans="17:22" x14ac:dyDescent="0.2">
      <c r="Q432" s="177"/>
      <c r="R432" s="177"/>
      <c r="S432" s="177"/>
      <c r="V432" s="173"/>
    </row>
    <row r="433" spans="17:22" x14ac:dyDescent="0.2">
      <c r="Q433" s="177"/>
      <c r="R433" s="177"/>
      <c r="S433" s="177"/>
      <c r="V433" s="173"/>
    </row>
    <row r="434" spans="17:22" x14ac:dyDescent="0.2">
      <c r="Q434" s="177"/>
      <c r="R434" s="177"/>
      <c r="S434" s="177"/>
      <c r="V434" s="173"/>
    </row>
    <row r="435" spans="17:22" x14ac:dyDescent="0.2">
      <c r="Q435" s="177"/>
      <c r="R435" s="177"/>
      <c r="S435" s="177"/>
      <c r="V435" s="173"/>
    </row>
    <row r="436" spans="17:22" x14ac:dyDescent="0.2">
      <c r="Q436" s="177"/>
      <c r="R436" s="177"/>
      <c r="S436" s="177"/>
      <c r="V436" s="173"/>
    </row>
    <row r="437" spans="17:22" x14ac:dyDescent="0.2">
      <c r="Q437" s="177"/>
      <c r="R437" s="177"/>
      <c r="S437" s="177"/>
      <c r="V437" s="173"/>
    </row>
    <row r="438" spans="17:22" x14ac:dyDescent="0.2">
      <c r="Q438" s="177"/>
      <c r="R438" s="177"/>
      <c r="S438" s="177"/>
      <c r="V438" s="173"/>
    </row>
    <row r="439" spans="17:22" x14ac:dyDescent="0.2">
      <c r="Q439" s="177"/>
      <c r="R439" s="177"/>
      <c r="S439" s="177"/>
      <c r="V439" s="173"/>
    </row>
    <row r="440" spans="17:22" x14ac:dyDescent="0.2">
      <c r="Q440" s="177"/>
      <c r="R440" s="177"/>
      <c r="S440" s="177"/>
      <c r="V440" s="173"/>
    </row>
    <row r="441" spans="17:22" x14ac:dyDescent="0.2">
      <c r="Q441" s="177"/>
      <c r="R441" s="177"/>
      <c r="S441" s="177"/>
      <c r="V441" s="173"/>
    </row>
    <row r="442" spans="17:22" x14ac:dyDescent="0.2">
      <c r="Q442" s="177"/>
      <c r="R442" s="177"/>
      <c r="S442" s="177"/>
      <c r="V442" s="173"/>
    </row>
    <row r="443" spans="17:22" x14ac:dyDescent="0.2">
      <c r="Q443" s="177"/>
      <c r="R443" s="177"/>
      <c r="S443" s="177"/>
      <c r="V443" s="173"/>
    </row>
    <row r="444" spans="17:22" x14ac:dyDescent="0.2">
      <c r="Q444" s="177"/>
      <c r="R444" s="177"/>
      <c r="S444" s="177"/>
      <c r="V444" s="173"/>
    </row>
    <row r="445" spans="17:22" x14ac:dyDescent="0.2">
      <c r="Q445" s="177"/>
      <c r="R445" s="177"/>
      <c r="S445" s="177"/>
      <c r="V445" s="173"/>
    </row>
    <row r="446" spans="17:22" x14ac:dyDescent="0.2">
      <c r="Q446" s="177"/>
      <c r="R446" s="177"/>
      <c r="S446" s="177"/>
      <c r="V446" s="173"/>
    </row>
    <row r="447" spans="17:22" x14ac:dyDescent="0.2">
      <c r="Q447" s="177"/>
      <c r="R447" s="177"/>
      <c r="S447" s="177"/>
      <c r="V447" s="173"/>
    </row>
    <row r="448" spans="17:22" x14ac:dyDescent="0.2">
      <c r="Q448" s="177"/>
      <c r="R448" s="177"/>
      <c r="S448" s="177"/>
      <c r="V448" s="173"/>
    </row>
    <row r="449" spans="17:22" x14ac:dyDescent="0.2">
      <c r="Q449" s="177"/>
      <c r="R449" s="177"/>
      <c r="S449" s="177"/>
      <c r="V449" s="173"/>
    </row>
    <row r="450" spans="17:22" x14ac:dyDescent="0.2">
      <c r="Q450" s="177"/>
      <c r="R450" s="177"/>
      <c r="S450" s="177"/>
      <c r="V450" s="173"/>
    </row>
    <row r="451" spans="17:22" x14ac:dyDescent="0.2">
      <c r="Q451" s="177"/>
      <c r="R451" s="177"/>
      <c r="S451" s="177"/>
      <c r="V451" s="173"/>
    </row>
    <row r="452" spans="17:22" x14ac:dyDescent="0.2">
      <c r="Q452" s="177"/>
      <c r="R452" s="177"/>
      <c r="S452" s="177"/>
      <c r="V452" s="173"/>
    </row>
    <row r="453" spans="17:22" x14ac:dyDescent="0.2">
      <c r="Q453" s="177"/>
      <c r="R453" s="177"/>
      <c r="S453" s="177"/>
      <c r="V453" s="173"/>
    </row>
    <row r="454" spans="17:22" x14ac:dyDescent="0.2">
      <c r="Q454" s="177"/>
      <c r="R454" s="177"/>
      <c r="S454" s="177"/>
      <c r="V454" s="173"/>
    </row>
    <row r="455" spans="17:22" x14ac:dyDescent="0.2">
      <c r="Q455" s="177"/>
      <c r="R455" s="177"/>
      <c r="S455" s="177"/>
      <c r="V455" s="173"/>
    </row>
    <row r="456" spans="17:22" x14ac:dyDescent="0.2">
      <c r="Q456" s="177"/>
      <c r="R456" s="177"/>
      <c r="S456" s="177"/>
      <c r="V456" s="173"/>
    </row>
    <row r="457" spans="17:22" x14ac:dyDescent="0.2">
      <c r="Q457" s="177"/>
      <c r="R457" s="177"/>
      <c r="S457" s="177"/>
      <c r="V457" s="173"/>
    </row>
    <row r="458" spans="17:22" x14ac:dyDescent="0.2">
      <c r="Q458" s="177"/>
      <c r="R458" s="177"/>
      <c r="S458" s="177"/>
      <c r="V458" s="173"/>
    </row>
    <row r="459" spans="17:22" x14ac:dyDescent="0.2">
      <c r="Q459" s="177"/>
      <c r="R459" s="177"/>
      <c r="S459" s="177"/>
      <c r="V459" s="173"/>
    </row>
    <row r="460" spans="17:22" x14ac:dyDescent="0.2">
      <c r="Q460" s="177"/>
      <c r="R460" s="177"/>
      <c r="S460" s="177"/>
      <c r="V460" s="173"/>
    </row>
    <row r="461" spans="17:22" x14ac:dyDescent="0.2">
      <c r="Q461" s="177"/>
      <c r="R461" s="177"/>
      <c r="S461" s="177"/>
      <c r="V461" s="173"/>
    </row>
    <row r="462" spans="17:22" x14ac:dyDescent="0.2">
      <c r="Q462" s="177"/>
      <c r="R462" s="177"/>
      <c r="S462" s="177"/>
      <c r="V462" s="173"/>
    </row>
    <row r="463" spans="17:22" x14ac:dyDescent="0.2">
      <c r="Q463" s="177"/>
      <c r="R463" s="177"/>
      <c r="S463" s="177"/>
      <c r="V463" s="173"/>
    </row>
    <row r="464" spans="17:22" x14ac:dyDescent="0.2">
      <c r="Q464" s="177"/>
      <c r="R464" s="177"/>
      <c r="S464" s="177"/>
      <c r="V464" s="173"/>
    </row>
    <row r="465" spans="17:22" x14ac:dyDescent="0.2">
      <c r="Q465" s="177"/>
      <c r="R465" s="177"/>
      <c r="S465" s="177"/>
      <c r="V465" s="173"/>
    </row>
    <row r="466" spans="17:22" x14ac:dyDescent="0.2">
      <c r="Q466" s="177"/>
      <c r="R466" s="177"/>
      <c r="S466" s="177"/>
      <c r="V466" s="173"/>
    </row>
    <row r="467" spans="17:22" x14ac:dyDescent="0.2">
      <c r="Q467" s="177"/>
      <c r="R467" s="177"/>
      <c r="S467" s="177"/>
      <c r="V467" s="173"/>
    </row>
    <row r="468" spans="17:22" x14ac:dyDescent="0.2">
      <c r="Q468" s="177"/>
      <c r="R468" s="177"/>
      <c r="S468" s="177"/>
      <c r="V468" s="173"/>
    </row>
    <row r="469" spans="17:22" x14ac:dyDescent="0.2">
      <c r="Q469" s="177"/>
      <c r="R469" s="177"/>
      <c r="S469" s="177"/>
      <c r="V469" s="173"/>
    </row>
    <row r="470" spans="17:22" x14ac:dyDescent="0.2">
      <c r="Q470" s="177"/>
      <c r="R470" s="177"/>
      <c r="S470" s="177"/>
      <c r="V470" s="173"/>
    </row>
    <row r="471" spans="17:22" x14ac:dyDescent="0.2">
      <c r="Q471" s="177"/>
      <c r="R471" s="177"/>
      <c r="S471" s="177"/>
      <c r="V471" s="173"/>
    </row>
    <row r="472" spans="17:22" x14ac:dyDescent="0.2">
      <c r="Q472" s="177"/>
      <c r="R472" s="177"/>
      <c r="S472" s="177"/>
      <c r="V472" s="173"/>
    </row>
    <row r="473" spans="17:22" x14ac:dyDescent="0.2">
      <c r="Q473" s="177"/>
      <c r="R473" s="177"/>
      <c r="S473" s="177"/>
      <c r="V473" s="173"/>
    </row>
    <row r="474" spans="17:22" x14ac:dyDescent="0.2">
      <c r="Q474" s="177"/>
      <c r="R474" s="177"/>
      <c r="S474" s="177"/>
      <c r="V474" s="173"/>
    </row>
    <row r="475" spans="17:22" x14ac:dyDescent="0.2">
      <c r="Q475" s="177"/>
      <c r="R475" s="177"/>
      <c r="S475" s="177"/>
      <c r="V475" s="173"/>
    </row>
    <row r="476" spans="17:22" x14ac:dyDescent="0.2">
      <c r="Q476" s="177"/>
      <c r="R476" s="177"/>
      <c r="S476" s="177"/>
      <c r="V476" s="173"/>
    </row>
    <row r="477" spans="17:22" x14ac:dyDescent="0.2">
      <c r="Q477" s="177"/>
      <c r="R477" s="177"/>
      <c r="S477" s="177"/>
      <c r="V477" s="173"/>
    </row>
    <row r="478" spans="17:22" x14ac:dyDescent="0.2">
      <c r="Q478" s="177"/>
      <c r="R478" s="177"/>
      <c r="S478" s="177"/>
      <c r="V478" s="173"/>
    </row>
    <row r="479" spans="17:22" x14ac:dyDescent="0.2">
      <c r="Q479" s="177"/>
      <c r="R479" s="177"/>
      <c r="S479" s="177"/>
      <c r="V479" s="173"/>
    </row>
    <row r="480" spans="17:22" x14ac:dyDescent="0.2">
      <c r="Q480" s="177"/>
      <c r="R480" s="177"/>
      <c r="S480" s="177"/>
      <c r="V480" s="173"/>
    </row>
    <row r="481" spans="17:22" x14ac:dyDescent="0.2">
      <c r="Q481" s="177"/>
      <c r="R481" s="177"/>
      <c r="S481" s="177"/>
      <c r="V481" s="173"/>
    </row>
    <row r="482" spans="17:22" x14ac:dyDescent="0.2">
      <c r="Q482" s="177"/>
      <c r="R482" s="177"/>
      <c r="S482" s="177"/>
      <c r="V482" s="173"/>
    </row>
    <row r="483" spans="17:22" x14ac:dyDescent="0.2">
      <c r="Q483" s="177"/>
      <c r="R483" s="177"/>
      <c r="S483" s="177"/>
      <c r="V483" s="173"/>
    </row>
    <row r="484" spans="17:22" x14ac:dyDescent="0.2">
      <c r="Q484" s="177"/>
      <c r="R484" s="177"/>
      <c r="S484" s="177"/>
      <c r="V484" s="173"/>
    </row>
    <row r="485" spans="17:22" x14ac:dyDescent="0.2">
      <c r="Q485" s="177"/>
      <c r="R485" s="177"/>
      <c r="S485" s="177"/>
      <c r="V485" s="173"/>
    </row>
    <row r="486" spans="17:22" x14ac:dyDescent="0.2">
      <c r="Q486" s="177"/>
      <c r="R486" s="177"/>
      <c r="S486" s="177"/>
      <c r="V486" s="173"/>
    </row>
    <row r="487" spans="17:22" x14ac:dyDescent="0.2">
      <c r="Q487" s="177"/>
      <c r="R487" s="177"/>
      <c r="S487" s="177"/>
      <c r="V487" s="173"/>
    </row>
    <row r="488" spans="17:22" x14ac:dyDescent="0.2">
      <c r="Q488" s="177"/>
      <c r="R488" s="177"/>
      <c r="S488" s="177"/>
      <c r="V488" s="173"/>
    </row>
    <row r="489" spans="17:22" x14ac:dyDescent="0.2">
      <c r="Q489" s="177"/>
      <c r="R489" s="177"/>
      <c r="S489" s="177"/>
      <c r="V489" s="173"/>
    </row>
    <row r="490" spans="17:22" x14ac:dyDescent="0.2">
      <c r="Q490" s="177"/>
      <c r="R490" s="177"/>
      <c r="S490" s="177"/>
      <c r="V490" s="173"/>
    </row>
    <row r="491" spans="17:22" x14ac:dyDescent="0.2">
      <c r="Q491" s="177"/>
      <c r="R491" s="177"/>
      <c r="S491" s="177"/>
      <c r="V491" s="173"/>
    </row>
    <row r="492" spans="17:22" x14ac:dyDescent="0.2">
      <c r="Q492" s="177"/>
      <c r="R492" s="177"/>
      <c r="S492" s="177"/>
      <c r="V492" s="173"/>
    </row>
    <row r="493" spans="17:22" x14ac:dyDescent="0.2">
      <c r="Q493" s="177"/>
      <c r="R493" s="177"/>
      <c r="S493" s="177"/>
      <c r="V493" s="173"/>
    </row>
    <row r="494" spans="17:22" x14ac:dyDescent="0.2">
      <c r="Q494" s="177"/>
      <c r="R494" s="177"/>
      <c r="S494" s="177"/>
      <c r="V494" s="173"/>
    </row>
    <row r="495" spans="17:22" x14ac:dyDescent="0.2">
      <c r="Q495" s="177"/>
      <c r="R495" s="177"/>
      <c r="S495" s="177"/>
      <c r="V495" s="173"/>
    </row>
    <row r="496" spans="17:22" x14ac:dyDescent="0.2">
      <c r="Q496" s="177"/>
      <c r="R496" s="177"/>
      <c r="S496" s="177"/>
      <c r="V496" s="173"/>
    </row>
    <row r="497" spans="17:22" x14ac:dyDescent="0.2">
      <c r="Q497" s="177"/>
      <c r="R497" s="177"/>
      <c r="S497" s="177"/>
      <c r="V497" s="173"/>
    </row>
    <row r="498" spans="17:22" x14ac:dyDescent="0.2">
      <c r="Q498" s="177"/>
      <c r="R498" s="177"/>
      <c r="S498" s="177"/>
      <c r="V498" s="173"/>
    </row>
    <row r="499" spans="17:22" x14ac:dyDescent="0.2">
      <c r="Q499" s="177"/>
      <c r="R499" s="177"/>
      <c r="S499" s="177"/>
      <c r="V499" s="173"/>
    </row>
    <row r="500" spans="17:22" x14ac:dyDescent="0.2">
      <c r="Q500" s="177"/>
      <c r="R500" s="177"/>
      <c r="S500" s="177"/>
      <c r="V500" s="173"/>
    </row>
    <row r="501" spans="17:22" x14ac:dyDescent="0.2">
      <c r="Q501" s="177"/>
      <c r="R501" s="177"/>
      <c r="S501" s="177"/>
      <c r="V501" s="173"/>
    </row>
    <row r="502" spans="17:22" x14ac:dyDescent="0.2">
      <c r="Q502" s="177"/>
      <c r="R502" s="177"/>
      <c r="S502" s="177"/>
      <c r="V502" s="173"/>
    </row>
    <row r="503" spans="17:22" x14ac:dyDescent="0.2">
      <c r="Q503" s="177"/>
      <c r="R503" s="177"/>
      <c r="S503" s="177"/>
      <c r="V503" s="173"/>
    </row>
    <row r="504" spans="17:22" x14ac:dyDescent="0.2">
      <c r="Q504" s="177"/>
      <c r="R504" s="177"/>
      <c r="S504" s="177"/>
      <c r="V504" s="173"/>
    </row>
    <row r="505" spans="17:22" x14ac:dyDescent="0.2">
      <c r="Q505" s="177"/>
      <c r="R505" s="177"/>
      <c r="S505" s="177"/>
      <c r="V505" s="173"/>
    </row>
    <row r="506" spans="17:22" x14ac:dyDescent="0.2">
      <c r="Q506" s="177"/>
      <c r="R506" s="177"/>
      <c r="S506" s="177"/>
      <c r="V506" s="173"/>
    </row>
    <row r="507" spans="17:22" x14ac:dyDescent="0.2">
      <c r="Q507" s="177"/>
      <c r="R507" s="177"/>
      <c r="S507" s="177"/>
      <c r="V507" s="173"/>
    </row>
    <row r="508" spans="17:22" x14ac:dyDescent="0.2">
      <c r="Q508" s="177"/>
      <c r="R508" s="177"/>
      <c r="S508" s="177"/>
      <c r="V508" s="173"/>
    </row>
    <row r="509" spans="17:22" x14ac:dyDescent="0.2">
      <c r="Q509" s="177"/>
      <c r="R509" s="177"/>
      <c r="S509" s="177"/>
      <c r="V509" s="173"/>
    </row>
    <row r="510" spans="17:22" x14ac:dyDescent="0.2">
      <c r="Q510" s="177"/>
      <c r="R510" s="177"/>
      <c r="S510" s="177"/>
      <c r="V510" s="173"/>
    </row>
    <row r="511" spans="17:22" x14ac:dyDescent="0.2">
      <c r="Q511" s="177"/>
      <c r="R511" s="177"/>
      <c r="S511" s="177"/>
      <c r="V511" s="173"/>
    </row>
    <row r="512" spans="17:22" x14ac:dyDescent="0.2">
      <c r="Q512" s="177"/>
      <c r="R512" s="177"/>
      <c r="S512" s="177"/>
      <c r="V512" s="173"/>
    </row>
    <row r="513" spans="17:22" x14ac:dyDescent="0.2">
      <c r="Q513" s="177"/>
      <c r="R513" s="177"/>
      <c r="S513" s="177"/>
      <c r="V513" s="173"/>
    </row>
    <row r="514" spans="17:22" x14ac:dyDescent="0.2">
      <c r="Q514" s="177"/>
      <c r="R514" s="177"/>
      <c r="S514" s="177"/>
      <c r="V514" s="173"/>
    </row>
    <row r="515" spans="17:22" x14ac:dyDescent="0.2">
      <c r="Q515" s="177"/>
      <c r="R515" s="177"/>
      <c r="S515" s="177"/>
      <c r="V515" s="173"/>
    </row>
    <row r="516" spans="17:22" x14ac:dyDescent="0.2">
      <c r="Q516" s="177"/>
      <c r="R516" s="177"/>
      <c r="S516" s="177"/>
      <c r="V516" s="173"/>
    </row>
    <row r="517" spans="17:22" x14ac:dyDescent="0.2">
      <c r="Q517" s="177"/>
      <c r="R517" s="177"/>
      <c r="S517" s="177"/>
      <c r="V517" s="173"/>
    </row>
    <row r="518" spans="17:22" x14ac:dyDescent="0.2">
      <c r="Q518" s="177"/>
      <c r="R518" s="177"/>
      <c r="S518" s="177"/>
      <c r="V518" s="173"/>
    </row>
    <row r="519" spans="17:22" x14ac:dyDescent="0.2">
      <c r="Q519" s="177"/>
      <c r="R519" s="177"/>
      <c r="S519" s="177"/>
      <c r="V519" s="173"/>
    </row>
    <row r="520" spans="17:22" x14ac:dyDescent="0.2">
      <c r="Q520" s="177"/>
      <c r="R520" s="177"/>
      <c r="S520" s="177"/>
      <c r="V520" s="173"/>
    </row>
    <row r="521" spans="17:22" x14ac:dyDescent="0.2">
      <c r="Q521" s="177"/>
      <c r="R521" s="177"/>
      <c r="S521" s="177"/>
      <c r="V521" s="173"/>
    </row>
    <row r="522" spans="17:22" x14ac:dyDescent="0.2">
      <c r="Q522" s="177"/>
      <c r="R522" s="177"/>
      <c r="S522" s="177"/>
      <c r="V522" s="173"/>
    </row>
    <row r="523" spans="17:22" x14ac:dyDescent="0.2">
      <c r="Q523" s="177"/>
      <c r="R523" s="177"/>
      <c r="S523" s="177"/>
      <c r="V523" s="173"/>
    </row>
    <row r="524" spans="17:22" x14ac:dyDescent="0.2">
      <c r="Q524" s="177"/>
      <c r="R524" s="177"/>
      <c r="S524" s="177"/>
      <c r="V524" s="173"/>
    </row>
    <row r="525" spans="17:22" x14ac:dyDescent="0.2">
      <c r="Q525" s="177"/>
      <c r="R525" s="177"/>
      <c r="S525" s="177"/>
      <c r="V525" s="173"/>
    </row>
    <row r="526" spans="17:22" x14ac:dyDescent="0.2">
      <c r="Q526" s="177"/>
      <c r="R526" s="177"/>
      <c r="S526" s="177"/>
      <c r="V526" s="173"/>
    </row>
    <row r="527" spans="17:22" x14ac:dyDescent="0.2">
      <c r="Q527" s="177"/>
      <c r="R527" s="177"/>
      <c r="S527" s="177"/>
      <c r="V527" s="173"/>
    </row>
    <row r="528" spans="17:22" x14ac:dyDescent="0.2">
      <c r="Q528" s="177"/>
      <c r="R528" s="177"/>
      <c r="S528" s="177"/>
      <c r="V528" s="173"/>
    </row>
    <row r="529" spans="17:22" x14ac:dyDescent="0.2">
      <c r="Q529" s="177"/>
      <c r="R529" s="177"/>
      <c r="S529" s="177"/>
      <c r="V529" s="173"/>
    </row>
    <row r="530" spans="17:22" x14ac:dyDescent="0.2">
      <c r="Q530" s="177"/>
      <c r="R530" s="177"/>
      <c r="S530" s="177"/>
      <c r="V530" s="173"/>
    </row>
    <row r="531" spans="17:22" x14ac:dyDescent="0.2">
      <c r="Q531" s="177"/>
      <c r="R531" s="177"/>
      <c r="S531" s="177"/>
      <c r="V531" s="173"/>
    </row>
    <row r="532" spans="17:22" x14ac:dyDescent="0.2">
      <c r="Q532" s="177"/>
      <c r="R532" s="177"/>
      <c r="S532" s="177"/>
      <c r="V532" s="173"/>
    </row>
    <row r="533" spans="17:22" x14ac:dyDescent="0.2">
      <c r="Q533" s="177"/>
      <c r="R533" s="177"/>
      <c r="S533" s="177"/>
      <c r="V533" s="173"/>
    </row>
    <row r="534" spans="17:22" x14ac:dyDescent="0.2">
      <c r="Q534" s="177"/>
      <c r="R534" s="177"/>
      <c r="S534" s="177"/>
      <c r="V534" s="173"/>
    </row>
    <row r="535" spans="17:22" x14ac:dyDescent="0.2">
      <c r="Q535" s="177"/>
      <c r="R535" s="177"/>
      <c r="S535" s="177"/>
      <c r="V535" s="173"/>
    </row>
    <row r="536" spans="17:22" x14ac:dyDescent="0.2">
      <c r="Q536" s="177"/>
      <c r="R536" s="177"/>
      <c r="S536" s="177"/>
      <c r="V536" s="173"/>
    </row>
    <row r="537" spans="17:22" x14ac:dyDescent="0.2">
      <c r="Q537" s="177"/>
      <c r="R537" s="177"/>
      <c r="S537" s="177"/>
      <c r="V537" s="173"/>
    </row>
    <row r="538" spans="17:22" x14ac:dyDescent="0.2">
      <c r="Q538" s="177"/>
      <c r="R538" s="177"/>
      <c r="S538" s="177"/>
      <c r="V538" s="173"/>
    </row>
    <row r="539" spans="17:22" x14ac:dyDescent="0.2">
      <c r="Q539" s="177"/>
      <c r="R539" s="177"/>
      <c r="S539" s="177"/>
      <c r="V539" s="173"/>
    </row>
    <row r="540" spans="17:22" x14ac:dyDescent="0.2">
      <c r="Q540" s="177"/>
      <c r="R540" s="177"/>
      <c r="S540" s="177"/>
      <c r="V540" s="173"/>
    </row>
    <row r="541" spans="17:22" x14ac:dyDescent="0.2">
      <c r="Q541" s="177"/>
      <c r="R541" s="177"/>
      <c r="S541" s="177"/>
      <c r="V541" s="173"/>
    </row>
    <row r="542" spans="17:22" x14ac:dyDescent="0.2">
      <c r="Q542" s="177"/>
      <c r="R542" s="177"/>
      <c r="S542" s="177"/>
      <c r="V542" s="173"/>
    </row>
    <row r="543" spans="17:22" x14ac:dyDescent="0.2">
      <c r="Q543" s="177"/>
      <c r="R543" s="177"/>
      <c r="S543" s="177"/>
      <c r="V543" s="173"/>
    </row>
    <row r="544" spans="17:22" x14ac:dyDescent="0.2">
      <c r="Q544" s="177"/>
      <c r="R544" s="177"/>
      <c r="S544" s="177"/>
      <c r="V544" s="173"/>
    </row>
    <row r="545" spans="17:22" x14ac:dyDescent="0.2">
      <c r="Q545" s="177"/>
      <c r="R545" s="177"/>
      <c r="S545" s="177"/>
      <c r="V545" s="173"/>
    </row>
    <row r="546" spans="17:22" x14ac:dyDescent="0.2">
      <c r="Q546" s="177"/>
      <c r="R546" s="177"/>
      <c r="S546" s="177"/>
      <c r="V546" s="173"/>
    </row>
    <row r="547" spans="17:22" x14ac:dyDescent="0.2">
      <c r="Q547" s="177"/>
      <c r="R547" s="177"/>
      <c r="S547" s="177"/>
      <c r="V547" s="173"/>
    </row>
    <row r="548" spans="17:22" x14ac:dyDescent="0.2">
      <c r="Q548" s="177"/>
      <c r="R548" s="177"/>
      <c r="S548" s="177"/>
      <c r="V548" s="173"/>
    </row>
    <row r="549" spans="17:22" x14ac:dyDescent="0.2">
      <c r="Q549" s="177"/>
      <c r="R549" s="177"/>
      <c r="S549" s="177"/>
      <c r="V549" s="173"/>
    </row>
    <row r="550" spans="17:22" x14ac:dyDescent="0.2">
      <c r="Q550" s="177"/>
      <c r="R550" s="177"/>
      <c r="S550" s="177"/>
      <c r="V550" s="173"/>
    </row>
    <row r="551" spans="17:22" x14ac:dyDescent="0.2">
      <c r="Q551" s="177"/>
      <c r="R551" s="177"/>
      <c r="S551" s="177"/>
      <c r="V551" s="173"/>
    </row>
    <row r="552" spans="17:22" x14ac:dyDescent="0.2">
      <c r="Q552" s="177"/>
      <c r="R552" s="177"/>
      <c r="S552" s="177"/>
      <c r="V552" s="173"/>
    </row>
    <row r="553" spans="17:22" x14ac:dyDescent="0.2">
      <c r="Q553" s="177"/>
      <c r="R553" s="177"/>
      <c r="S553" s="177"/>
      <c r="V553" s="173"/>
    </row>
    <row r="554" spans="17:22" x14ac:dyDescent="0.2">
      <c r="Q554" s="177"/>
      <c r="R554" s="177"/>
      <c r="S554" s="177"/>
      <c r="V554" s="173"/>
    </row>
    <row r="555" spans="17:22" x14ac:dyDescent="0.2">
      <c r="Q555" s="177"/>
      <c r="R555" s="177"/>
      <c r="S555" s="177"/>
      <c r="V555" s="173"/>
    </row>
    <row r="556" spans="17:22" x14ac:dyDescent="0.2">
      <c r="Q556" s="177"/>
      <c r="R556" s="177"/>
      <c r="S556" s="177"/>
      <c r="V556" s="173"/>
    </row>
    <row r="557" spans="17:22" x14ac:dyDescent="0.2">
      <c r="Q557" s="177"/>
      <c r="R557" s="177"/>
      <c r="S557" s="177"/>
      <c r="V557" s="173"/>
    </row>
    <row r="558" spans="17:22" x14ac:dyDescent="0.2">
      <c r="Q558" s="177"/>
      <c r="R558" s="177"/>
      <c r="S558" s="177"/>
      <c r="V558" s="173"/>
    </row>
    <row r="559" spans="17:22" x14ac:dyDescent="0.2">
      <c r="Q559" s="177"/>
      <c r="R559" s="177"/>
      <c r="S559" s="177"/>
      <c r="V559" s="173"/>
    </row>
    <row r="560" spans="17:22" x14ac:dyDescent="0.2">
      <c r="Q560" s="177"/>
      <c r="R560" s="177"/>
      <c r="S560" s="177"/>
      <c r="V560" s="173"/>
    </row>
    <row r="561" spans="17:22" x14ac:dyDescent="0.2">
      <c r="Q561" s="177"/>
      <c r="R561" s="177"/>
      <c r="S561" s="177"/>
      <c r="V561" s="173"/>
    </row>
    <row r="562" spans="17:22" x14ac:dyDescent="0.2">
      <c r="Q562" s="177"/>
      <c r="R562" s="177"/>
      <c r="S562" s="177"/>
      <c r="V562" s="173"/>
    </row>
    <row r="563" spans="17:22" x14ac:dyDescent="0.2">
      <c r="Q563" s="177"/>
      <c r="R563" s="177"/>
      <c r="S563" s="177"/>
      <c r="V563" s="173"/>
    </row>
    <row r="564" spans="17:22" x14ac:dyDescent="0.2">
      <c r="Q564" s="177"/>
      <c r="R564" s="177"/>
      <c r="S564" s="177"/>
      <c r="V564" s="173"/>
    </row>
    <row r="565" spans="17:22" x14ac:dyDescent="0.2">
      <c r="Q565" s="177"/>
      <c r="R565" s="177"/>
      <c r="S565" s="177"/>
      <c r="V565" s="173"/>
    </row>
    <row r="566" spans="17:22" x14ac:dyDescent="0.2">
      <c r="Q566" s="177"/>
      <c r="R566" s="177"/>
      <c r="S566" s="177"/>
      <c r="V566" s="173"/>
    </row>
    <row r="567" spans="17:22" x14ac:dyDescent="0.2">
      <c r="Q567" s="177"/>
      <c r="R567" s="177"/>
      <c r="S567" s="177"/>
      <c r="V567" s="173"/>
    </row>
    <row r="568" spans="17:22" x14ac:dyDescent="0.2">
      <c r="Q568" s="177"/>
      <c r="R568" s="177"/>
      <c r="S568" s="177"/>
      <c r="V568" s="173"/>
    </row>
    <row r="569" spans="17:22" x14ac:dyDescent="0.2">
      <c r="Q569" s="177"/>
      <c r="R569" s="177"/>
      <c r="S569" s="177"/>
      <c r="V569" s="173"/>
    </row>
    <row r="570" spans="17:22" x14ac:dyDescent="0.2">
      <c r="Q570" s="177"/>
      <c r="R570" s="177"/>
      <c r="S570" s="177"/>
      <c r="V570" s="173"/>
    </row>
    <row r="571" spans="17:22" x14ac:dyDescent="0.2">
      <c r="Q571" s="177"/>
      <c r="R571" s="177"/>
      <c r="S571" s="177"/>
      <c r="V571" s="173"/>
    </row>
    <row r="572" spans="17:22" x14ac:dyDescent="0.2">
      <c r="Q572" s="177"/>
      <c r="R572" s="177"/>
      <c r="S572" s="177"/>
      <c r="V572" s="173"/>
    </row>
    <row r="573" spans="17:22" x14ac:dyDescent="0.2">
      <c r="Q573" s="177"/>
      <c r="R573" s="177"/>
      <c r="S573" s="177"/>
      <c r="V573" s="173"/>
    </row>
    <row r="574" spans="17:22" x14ac:dyDescent="0.2">
      <c r="Q574" s="177"/>
      <c r="R574" s="177"/>
      <c r="S574" s="177"/>
      <c r="V574" s="173"/>
    </row>
    <row r="575" spans="17:22" x14ac:dyDescent="0.2">
      <c r="Q575" s="177"/>
      <c r="R575" s="177"/>
      <c r="S575" s="177"/>
      <c r="V575" s="173"/>
    </row>
    <row r="576" spans="17:22" x14ac:dyDescent="0.2">
      <c r="Q576" s="177"/>
      <c r="R576" s="177"/>
      <c r="S576" s="177"/>
      <c r="V576" s="173"/>
    </row>
    <row r="577" spans="17:22" x14ac:dyDescent="0.2">
      <c r="Q577" s="177"/>
      <c r="R577" s="177"/>
      <c r="S577" s="177"/>
      <c r="V577" s="173"/>
    </row>
    <row r="578" spans="17:22" x14ac:dyDescent="0.2">
      <c r="Q578" s="177"/>
      <c r="R578" s="177"/>
      <c r="S578" s="177"/>
      <c r="V578" s="173"/>
    </row>
    <row r="579" spans="17:22" x14ac:dyDescent="0.2">
      <c r="Q579" s="177"/>
      <c r="R579" s="177"/>
      <c r="S579" s="177"/>
      <c r="V579" s="173"/>
    </row>
    <row r="580" spans="17:22" x14ac:dyDescent="0.2">
      <c r="Q580" s="177"/>
      <c r="R580" s="177"/>
      <c r="S580" s="177"/>
      <c r="V580" s="173"/>
    </row>
    <row r="581" spans="17:22" x14ac:dyDescent="0.2">
      <c r="Q581" s="177"/>
      <c r="R581" s="177"/>
      <c r="S581" s="177"/>
      <c r="V581" s="173"/>
    </row>
    <row r="582" spans="17:22" x14ac:dyDescent="0.2">
      <c r="Q582" s="177"/>
      <c r="R582" s="177"/>
      <c r="S582" s="177"/>
      <c r="V582" s="173"/>
    </row>
    <row r="583" spans="17:22" x14ac:dyDescent="0.2">
      <c r="Q583" s="177"/>
      <c r="R583" s="177"/>
      <c r="S583" s="177"/>
      <c r="V583" s="173"/>
    </row>
    <row r="584" spans="17:22" x14ac:dyDescent="0.2">
      <c r="Q584" s="177"/>
      <c r="R584" s="177"/>
      <c r="S584" s="177"/>
      <c r="V584" s="173"/>
    </row>
    <row r="585" spans="17:22" x14ac:dyDescent="0.2">
      <c r="Q585" s="177"/>
      <c r="R585" s="177"/>
      <c r="S585" s="177"/>
      <c r="V585" s="173"/>
    </row>
    <row r="586" spans="17:22" x14ac:dyDescent="0.2">
      <c r="Q586" s="177"/>
      <c r="R586" s="177"/>
      <c r="S586" s="177"/>
      <c r="V586" s="173"/>
    </row>
    <row r="587" spans="17:22" x14ac:dyDescent="0.2">
      <c r="Q587" s="177"/>
      <c r="R587" s="177"/>
      <c r="S587" s="177"/>
      <c r="V587" s="173"/>
    </row>
    <row r="588" spans="17:22" x14ac:dyDescent="0.2">
      <c r="Q588" s="177"/>
      <c r="R588" s="177"/>
      <c r="S588" s="177"/>
      <c r="V588" s="173"/>
    </row>
    <row r="589" spans="17:22" x14ac:dyDescent="0.2">
      <c r="Q589" s="177"/>
      <c r="R589" s="177"/>
      <c r="S589" s="177"/>
      <c r="V589" s="173"/>
    </row>
    <row r="590" spans="17:22" x14ac:dyDescent="0.2">
      <c r="Q590" s="177"/>
      <c r="R590" s="177"/>
      <c r="S590" s="177"/>
      <c r="V590" s="173"/>
    </row>
    <row r="591" spans="17:22" x14ac:dyDescent="0.2">
      <c r="Q591" s="177"/>
      <c r="R591" s="177"/>
      <c r="S591" s="177"/>
      <c r="V591" s="173"/>
    </row>
    <row r="592" spans="17:22" x14ac:dyDescent="0.2">
      <c r="Q592" s="177"/>
      <c r="R592" s="177"/>
      <c r="S592" s="177"/>
      <c r="V592" s="173"/>
    </row>
    <row r="593" spans="17:22" x14ac:dyDescent="0.2">
      <c r="Q593" s="177"/>
      <c r="R593" s="177"/>
      <c r="S593" s="177"/>
      <c r="V593" s="173"/>
    </row>
    <row r="594" spans="17:22" x14ac:dyDescent="0.2">
      <c r="Q594" s="177"/>
      <c r="R594" s="177"/>
      <c r="S594" s="177"/>
      <c r="V594" s="173"/>
    </row>
    <row r="595" spans="17:22" x14ac:dyDescent="0.2">
      <c r="Q595" s="177"/>
      <c r="R595" s="177"/>
      <c r="S595" s="177"/>
      <c r="V595" s="173"/>
    </row>
    <row r="596" spans="17:22" x14ac:dyDescent="0.2">
      <c r="Q596" s="177"/>
      <c r="R596" s="177"/>
      <c r="S596" s="177"/>
      <c r="V596" s="173"/>
    </row>
    <row r="597" spans="17:22" x14ac:dyDescent="0.2">
      <c r="Q597" s="177"/>
      <c r="R597" s="177"/>
      <c r="S597" s="177"/>
      <c r="V597" s="173"/>
    </row>
    <row r="598" spans="17:22" x14ac:dyDescent="0.2">
      <c r="Q598" s="177"/>
      <c r="R598" s="177"/>
      <c r="S598" s="177"/>
      <c r="V598" s="173"/>
    </row>
    <row r="599" spans="17:22" x14ac:dyDescent="0.2">
      <c r="Q599" s="177"/>
      <c r="R599" s="177"/>
      <c r="S599" s="177"/>
      <c r="V599" s="173"/>
    </row>
    <row r="600" spans="17:22" x14ac:dyDescent="0.2">
      <c r="Q600" s="177"/>
      <c r="R600" s="177"/>
      <c r="S600" s="177"/>
      <c r="V600" s="173"/>
    </row>
    <row r="601" spans="17:22" x14ac:dyDescent="0.2">
      <c r="Q601" s="177"/>
      <c r="R601" s="177"/>
      <c r="S601" s="177"/>
      <c r="V601" s="173"/>
    </row>
    <row r="602" spans="17:22" x14ac:dyDescent="0.2">
      <c r="Q602" s="177"/>
      <c r="R602" s="177"/>
      <c r="S602" s="177"/>
      <c r="V602" s="173"/>
    </row>
    <row r="603" spans="17:22" x14ac:dyDescent="0.2">
      <c r="Q603" s="177"/>
      <c r="R603" s="177"/>
      <c r="S603" s="177"/>
      <c r="V603" s="173"/>
    </row>
    <row r="604" spans="17:22" x14ac:dyDescent="0.2">
      <c r="Q604" s="177"/>
      <c r="R604" s="177"/>
      <c r="S604" s="177"/>
      <c r="V604" s="173"/>
    </row>
    <row r="605" spans="17:22" x14ac:dyDescent="0.2">
      <c r="Q605" s="177"/>
      <c r="R605" s="177"/>
      <c r="S605" s="177"/>
      <c r="V605" s="173"/>
    </row>
    <row r="606" spans="17:22" x14ac:dyDescent="0.2">
      <c r="Q606" s="177"/>
      <c r="R606" s="177"/>
      <c r="S606" s="177"/>
      <c r="V606" s="173"/>
    </row>
    <row r="607" spans="17:22" x14ac:dyDescent="0.2">
      <c r="Q607" s="177"/>
      <c r="R607" s="177"/>
      <c r="S607" s="177"/>
      <c r="V607" s="173"/>
    </row>
    <row r="608" spans="17:22" x14ac:dyDescent="0.2">
      <c r="Q608" s="177"/>
      <c r="R608" s="177"/>
      <c r="S608" s="177"/>
      <c r="V608" s="173"/>
    </row>
    <row r="609" spans="17:22" x14ac:dyDescent="0.2">
      <c r="Q609" s="177"/>
      <c r="R609" s="177"/>
      <c r="S609" s="177"/>
      <c r="V609" s="173"/>
    </row>
    <row r="610" spans="17:22" x14ac:dyDescent="0.2">
      <c r="Q610" s="177"/>
      <c r="R610" s="177"/>
      <c r="S610" s="177"/>
      <c r="V610" s="173"/>
    </row>
    <row r="611" spans="17:22" x14ac:dyDescent="0.2">
      <c r="Q611" s="177"/>
      <c r="R611" s="177"/>
      <c r="S611" s="177"/>
      <c r="V611" s="173"/>
    </row>
    <row r="612" spans="17:22" x14ac:dyDescent="0.2">
      <c r="Q612" s="177"/>
      <c r="R612" s="177"/>
      <c r="S612" s="177"/>
      <c r="V612" s="173"/>
    </row>
    <row r="613" spans="17:22" x14ac:dyDescent="0.2">
      <c r="Q613" s="177"/>
      <c r="R613" s="177"/>
      <c r="S613" s="177"/>
      <c r="V613" s="173"/>
    </row>
    <row r="614" spans="17:22" x14ac:dyDescent="0.2">
      <c r="Q614" s="177"/>
      <c r="R614" s="177"/>
      <c r="S614" s="177"/>
      <c r="V614" s="173"/>
    </row>
    <row r="615" spans="17:22" x14ac:dyDescent="0.2">
      <c r="Q615" s="177"/>
      <c r="R615" s="177"/>
      <c r="S615" s="177"/>
      <c r="V615" s="173"/>
    </row>
    <row r="616" spans="17:22" x14ac:dyDescent="0.2">
      <c r="Q616" s="177"/>
      <c r="R616" s="177"/>
      <c r="S616" s="177"/>
      <c r="V616" s="173"/>
    </row>
    <row r="617" spans="17:22" x14ac:dyDescent="0.2">
      <c r="Q617" s="177"/>
      <c r="R617" s="177"/>
      <c r="S617" s="177"/>
      <c r="V617" s="173"/>
    </row>
    <row r="618" spans="17:22" x14ac:dyDescent="0.2">
      <c r="Q618" s="177"/>
      <c r="R618" s="177"/>
      <c r="S618" s="177"/>
      <c r="V618" s="173"/>
    </row>
    <row r="619" spans="17:22" x14ac:dyDescent="0.2">
      <c r="Q619" s="177"/>
      <c r="R619" s="177"/>
      <c r="S619" s="177"/>
      <c r="V619" s="173"/>
    </row>
    <row r="620" spans="17:22" x14ac:dyDescent="0.2">
      <c r="Q620" s="177"/>
      <c r="R620" s="177"/>
      <c r="S620" s="177"/>
      <c r="V620" s="173"/>
    </row>
    <row r="621" spans="17:22" x14ac:dyDescent="0.2">
      <c r="Q621" s="177"/>
      <c r="R621" s="177"/>
      <c r="S621" s="177"/>
      <c r="V621" s="173"/>
    </row>
    <row r="622" spans="17:22" x14ac:dyDescent="0.2">
      <c r="Q622" s="177"/>
      <c r="R622" s="177"/>
      <c r="S622" s="177"/>
      <c r="V622" s="173"/>
    </row>
    <row r="623" spans="17:22" x14ac:dyDescent="0.2">
      <c r="Q623" s="177"/>
      <c r="R623" s="177"/>
      <c r="S623" s="177"/>
      <c r="V623" s="173"/>
    </row>
    <row r="624" spans="17:22" x14ac:dyDescent="0.2">
      <c r="Q624" s="177"/>
      <c r="R624" s="177"/>
      <c r="S624" s="177"/>
      <c r="V624" s="173"/>
    </row>
    <row r="625" spans="17:22" x14ac:dyDescent="0.2">
      <c r="Q625" s="177"/>
      <c r="R625" s="177"/>
      <c r="S625" s="177"/>
      <c r="V625" s="173"/>
    </row>
    <row r="626" spans="17:22" x14ac:dyDescent="0.2">
      <c r="Q626" s="177"/>
      <c r="R626" s="177"/>
      <c r="S626" s="177"/>
      <c r="V626" s="173"/>
    </row>
    <row r="627" spans="17:22" x14ac:dyDescent="0.2">
      <c r="Q627" s="177"/>
      <c r="R627" s="177"/>
      <c r="S627" s="177"/>
      <c r="V627" s="173"/>
    </row>
    <row r="628" spans="17:22" x14ac:dyDescent="0.2">
      <c r="Q628" s="177"/>
      <c r="R628" s="177"/>
      <c r="S628" s="177"/>
      <c r="V628" s="173"/>
    </row>
    <row r="629" spans="17:22" x14ac:dyDescent="0.2">
      <c r="Q629" s="177"/>
      <c r="R629" s="177"/>
      <c r="S629" s="177"/>
      <c r="V629" s="173"/>
    </row>
    <row r="630" spans="17:22" x14ac:dyDescent="0.2">
      <c r="Q630" s="177"/>
      <c r="R630" s="177"/>
      <c r="S630" s="177"/>
      <c r="V630" s="173"/>
    </row>
    <row r="631" spans="17:22" x14ac:dyDescent="0.2">
      <c r="Q631" s="177"/>
      <c r="R631" s="177"/>
      <c r="S631" s="177"/>
      <c r="V631" s="173"/>
    </row>
    <row r="632" spans="17:22" x14ac:dyDescent="0.2">
      <c r="Q632" s="177"/>
      <c r="R632" s="177"/>
      <c r="S632" s="177"/>
      <c r="V632" s="173"/>
    </row>
    <row r="633" spans="17:22" x14ac:dyDescent="0.2">
      <c r="Q633" s="177"/>
      <c r="R633" s="177"/>
      <c r="S633" s="177"/>
      <c r="V633" s="173"/>
    </row>
    <row r="634" spans="17:22" x14ac:dyDescent="0.2">
      <c r="Q634" s="177"/>
      <c r="R634" s="177"/>
      <c r="S634" s="177"/>
      <c r="V634" s="173"/>
    </row>
    <row r="635" spans="17:22" x14ac:dyDescent="0.2">
      <c r="Q635" s="177"/>
      <c r="R635" s="177"/>
      <c r="S635" s="177"/>
      <c r="V635" s="173"/>
    </row>
    <row r="636" spans="17:22" x14ac:dyDescent="0.2">
      <c r="Q636" s="177"/>
      <c r="R636" s="177"/>
      <c r="S636" s="177"/>
      <c r="V636" s="173"/>
    </row>
    <row r="637" spans="17:22" x14ac:dyDescent="0.2">
      <c r="Q637" s="177"/>
      <c r="R637" s="177"/>
      <c r="S637" s="177"/>
      <c r="V637" s="173"/>
    </row>
    <row r="638" spans="17:22" x14ac:dyDescent="0.2">
      <c r="Q638" s="177"/>
      <c r="R638" s="177"/>
      <c r="S638" s="177"/>
      <c r="V638" s="173"/>
    </row>
    <row r="639" spans="17:22" x14ac:dyDescent="0.2">
      <c r="Q639" s="177"/>
      <c r="R639" s="177"/>
      <c r="S639" s="177"/>
      <c r="V639" s="173"/>
    </row>
    <row r="640" spans="17:22" x14ac:dyDescent="0.2">
      <c r="Q640" s="177"/>
      <c r="R640" s="177"/>
      <c r="S640" s="177"/>
      <c r="V640" s="173"/>
    </row>
    <row r="641" spans="17:22" x14ac:dyDescent="0.2">
      <c r="Q641" s="177"/>
      <c r="R641" s="177"/>
      <c r="S641" s="177"/>
      <c r="V641" s="173"/>
    </row>
    <row r="642" spans="17:22" x14ac:dyDescent="0.2">
      <c r="Q642" s="177"/>
      <c r="R642" s="177"/>
      <c r="S642" s="177"/>
      <c r="V642" s="173"/>
    </row>
    <row r="643" spans="17:22" x14ac:dyDescent="0.2">
      <c r="Q643" s="177"/>
      <c r="R643" s="177"/>
      <c r="S643" s="177"/>
      <c r="V643" s="173"/>
    </row>
    <row r="644" spans="17:22" x14ac:dyDescent="0.2">
      <c r="Q644" s="177"/>
      <c r="R644" s="177"/>
      <c r="S644" s="177"/>
      <c r="V644" s="173"/>
    </row>
    <row r="645" spans="17:22" x14ac:dyDescent="0.2">
      <c r="Q645" s="177"/>
      <c r="R645" s="177"/>
      <c r="S645" s="177"/>
      <c r="V645" s="173"/>
    </row>
    <row r="646" spans="17:22" x14ac:dyDescent="0.2">
      <c r="Q646" s="177"/>
      <c r="R646" s="177"/>
      <c r="S646" s="177"/>
      <c r="V646" s="173"/>
    </row>
    <row r="647" spans="17:22" x14ac:dyDescent="0.2">
      <c r="Q647" s="177"/>
      <c r="R647" s="177"/>
      <c r="S647" s="177"/>
      <c r="V647" s="173"/>
    </row>
    <row r="648" spans="17:22" x14ac:dyDescent="0.2">
      <c r="Q648" s="177"/>
      <c r="R648" s="177"/>
      <c r="S648" s="177"/>
      <c r="V648" s="173"/>
    </row>
    <row r="649" spans="17:22" x14ac:dyDescent="0.2">
      <c r="Q649" s="177"/>
      <c r="R649" s="177"/>
      <c r="S649" s="177"/>
      <c r="V649" s="173"/>
    </row>
    <row r="650" spans="17:22" x14ac:dyDescent="0.2">
      <c r="Q650" s="177"/>
      <c r="R650" s="177"/>
      <c r="S650" s="177"/>
      <c r="V650" s="173"/>
    </row>
    <row r="651" spans="17:22" x14ac:dyDescent="0.2">
      <c r="Q651" s="177"/>
      <c r="R651" s="177"/>
      <c r="S651" s="177"/>
      <c r="V651" s="173"/>
    </row>
    <row r="652" spans="17:22" x14ac:dyDescent="0.2">
      <c r="Q652" s="177"/>
      <c r="R652" s="177"/>
      <c r="S652" s="177"/>
      <c r="V652" s="173"/>
    </row>
    <row r="653" spans="17:22" x14ac:dyDescent="0.2">
      <c r="Q653" s="177"/>
      <c r="R653" s="177"/>
      <c r="S653" s="177"/>
      <c r="V653" s="173"/>
    </row>
    <row r="654" spans="17:22" x14ac:dyDescent="0.2">
      <c r="Q654" s="177"/>
      <c r="R654" s="177"/>
      <c r="S654" s="177"/>
      <c r="V654" s="173"/>
    </row>
    <row r="655" spans="17:22" x14ac:dyDescent="0.2">
      <c r="Q655" s="177"/>
      <c r="R655" s="177"/>
      <c r="S655" s="177"/>
      <c r="V655" s="173"/>
    </row>
    <row r="656" spans="17:22" x14ac:dyDescent="0.2">
      <c r="Q656" s="177"/>
      <c r="R656" s="177"/>
      <c r="S656" s="177"/>
      <c r="V656" s="173"/>
    </row>
    <row r="657" spans="17:22" x14ac:dyDescent="0.2">
      <c r="Q657" s="177"/>
      <c r="R657" s="177"/>
      <c r="S657" s="177"/>
      <c r="V657" s="173"/>
    </row>
    <row r="658" spans="17:22" x14ac:dyDescent="0.2">
      <c r="Q658" s="177"/>
      <c r="R658" s="177"/>
      <c r="S658" s="177"/>
      <c r="V658" s="173"/>
    </row>
    <row r="659" spans="17:22" x14ac:dyDescent="0.2">
      <c r="Q659" s="177"/>
      <c r="R659" s="177"/>
      <c r="S659" s="177"/>
      <c r="V659" s="173"/>
    </row>
    <row r="660" spans="17:22" x14ac:dyDescent="0.2">
      <c r="Q660" s="177"/>
      <c r="R660" s="177"/>
      <c r="S660" s="177"/>
      <c r="V660" s="173"/>
    </row>
    <row r="661" spans="17:22" x14ac:dyDescent="0.2">
      <c r="Q661" s="177"/>
      <c r="R661" s="177"/>
      <c r="S661" s="177"/>
      <c r="V661" s="173"/>
    </row>
    <row r="662" spans="17:22" x14ac:dyDescent="0.2">
      <c r="Q662" s="177"/>
      <c r="R662" s="177"/>
      <c r="S662" s="177"/>
      <c r="V662" s="173"/>
    </row>
    <row r="663" spans="17:22" x14ac:dyDescent="0.2">
      <c r="Q663" s="177"/>
      <c r="R663" s="177"/>
      <c r="S663" s="177"/>
      <c r="V663" s="173"/>
    </row>
    <row r="664" spans="17:22" x14ac:dyDescent="0.2">
      <c r="Q664" s="177"/>
      <c r="R664" s="177"/>
      <c r="S664" s="177"/>
      <c r="V664" s="173"/>
    </row>
    <row r="665" spans="17:22" x14ac:dyDescent="0.2">
      <c r="Q665" s="177"/>
      <c r="R665" s="177"/>
      <c r="S665" s="177"/>
      <c r="V665" s="173"/>
    </row>
    <row r="666" spans="17:22" x14ac:dyDescent="0.2">
      <c r="Q666" s="177"/>
      <c r="R666" s="177"/>
      <c r="S666" s="177"/>
      <c r="V666" s="173"/>
    </row>
    <row r="667" spans="17:22" x14ac:dyDescent="0.2">
      <c r="Q667" s="177"/>
      <c r="R667" s="177"/>
      <c r="S667" s="177"/>
      <c r="V667" s="173"/>
    </row>
    <row r="668" spans="17:22" x14ac:dyDescent="0.2">
      <c r="Q668" s="177"/>
      <c r="R668" s="177"/>
      <c r="S668" s="177"/>
      <c r="V668" s="173"/>
    </row>
    <row r="669" spans="17:22" x14ac:dyDescent="0.2">
      <c r="Q669" s="177"/>
      <c r="R669" s="177"/>
      <c r="S669" s="177"/>
      <c r="V669" s="173"/>
    </row>
    <row r="670" spans="17:22" x14ac:dyDescent="0.2">
      <c r="Q670" s="177"/>
      <c r="R670" s="177"/>
      <c r="S670" s="177"/>
      <c r="V670" s="173"/>
    </row>
    <row r="671" spans="17:22" x14ac:dyDescent="0.2">
      <c r="Q671" s="177"/>
      <c r="R671" s="177"/>
      <c r="S671" s="177"/>
      <c r="V671" s="173"/>
    </row>
    <row r="672" spans="17:22" x14ac:dyDescent="0.2">
      <c r="Q672" s="177"/>
      <c r="R672" s="177"/>
      <c r="S672" s="177"/>
      <c r="V672" s="173"/>
    </row>
    <row r="673" spans="17:22" x14ac:dyDescent="0.2">
      <c r="Q673" s="177"/>
      <c r="R673" s="177"/>
      <c r="S673" s="177"/>
      <c r="V673" s="173"/>
    </row>
    <row r="674" spans="17:22" x14ac:dyDescent="0.2">
      <c r="Q674" s="177"/>
      <c r="R674" s="177"/>
      <c r="S674" s="177"/>
      <c r="V674" s="173"/>
    </row>
    <row r="675" spans="17:22" x14ac:dyDescent="0.2">
      <c r="Q675" s="177"/>
      <c r="R675" s="177"/>
      <c r="S675" s="177"/>
      <c r="V675" s="173"/>
    </row>
    <row r="676" spans="17:22" x14ac:dyDescent="0.2">
      <c r="Q676" s="177"/>
      <c r="R676" s="177"/>
      <c r="S676" s="177"/>
      <c r="V676" s="173"/>
    </row>
    <row r="677" spans="17:22" x14ac:dyDescent="0.2">
      <c r="Q677" s="177"/>
      <c r="R677" s="177"/>
      <c r="S677" s="177"/>
      <c r="V677" s="173"/>
    </row>
    <row r="678" spans="17:22" x14ac:dyDescent="0.2">
      <c r="Q678" s="177"/>
      <c r="R678" s="177"/>
      <c r="S678" s="177"/>
      <c r="V678" s="173"/>
    </row>
    <row r="679" spans="17:22" x14ac:dyDescent="0.2">
      <c r="Q679" s="177"/>
      <c r="R679" s="177"/>
      <c r="S679" s="177"/>
      <c r="V679" s="173"/>
    </row>
    <row r="680" spans="17:22" x14ac:dyDescent="0.2">
      <c r="Q680" s="177"/>
      <c r="R680" s="177"/>
      <c r="S680" s="177"/>
      <c r="V680" s="173"/>
    </row>
    <row r="681" spans="17:22" x14ac:dyDescent="0.2">
      <c r="Q681" s="177"/>
      <c r="R681" s="177"/>
      <c r="S681" s="177"/>
      <c r="V681" s="173"/>
    </row>
    <row r="682" spans="17:22" x14ac:dyDescent="0.2">
      <c r="Q682" s="177"/>
      <c r="R682" s="177"/>
      <c r="S682" s="177"/>
      <c r="V682" s="173"/>
    </row>
    <row r="683" spans="17:22" x14ac:dyDescent="0.2">
      <c r="Q683" s="177"/>
      <c r="R683" s="177"/>
      <c r="S683" s="177"/>
      <c r="V683" s="173"/>
    </row>
    <row r="684" spans="17:22" x14ac:dyDescent="0.2">
      <c r="Q684" s="177"/>
      <c r="R684" s="177"/>
      <c r="S684" s="177"/>
      <c r="V684" s="173"/>
    </row>
    <row r="685" spans="17:22" x14ac:dyDescent="0.2">
      <c r="Q685" s="177"/>
      <c r="R685" s="177"/>
      <c r="S685" s="177"/>
      <c r="V685" s="173"/>
    </row>
    <row r="686" spans="17:22" x14ac:dyDescent="0.2">
      <c r="Q686" s="177"/>
      <c r="R686" s="177"/>
      <c r="S686" s="177"/>
      <c r="V686" s="173"/>
    </row>
    <row r="687" spans="17:22" x14ac:dyDescent="0.2">
      <c r="Q687" s="177"/>
      <c r="R687" s="177"/>
      <c r="S687" s="177"/>
      <c r="V687" s="173"/>
    </row>
    <row r="688" spans="17:22" x14ac:dyDescent="0.2">
      <c r="Q688" s="177"/>
      <c r="R688" s="177"/>
      <c r="S688" s="177"/>
      <c r="V688" s="173"/>
    </row>
    <row r="689" spans="17:22" x14ac:dyDescent="0.2">
      <c r="Q689" s="177"/>
      <c r="R689" s="177"/>
      <c r="S689" s="177"/>
      <c r="V689" s="173"/>
    </row>
    <row r="690" spans="17:22" x14ac:dyDescent="0.2">
      <c r="Q690" s="177"/>
      <c r="R690" s="177"/>
      <c r="S690" s="177"/>
      <c r="V690" s="173"/>
    </row>
    <row r="691" spans="17:22" x14ac:dyDescent="0.2">
      <c r="Q691" s="177"/>
      <c r="R691" s="177"/>
      <c r="S691" s="177"/>
      <c r="V691" s="173"/>
    </row>
    <row r="692" spans="17:22" x14ac:dyDescent="0.2">
      <c r="Q692" s="177"/>
      <c r="R692" s="177"/>
      <c r="S692" s="177"/>
      <c r="V692" s="173"/>
    </row>
    <row r="693" spans="17:22" x14ac:dyDescent="0.2">
      <c r="Q693" s="177"/>
      <c r="R693" s="177"/>
      <c r="S693" s="177"/>
      <c r="V693" s="173"/>
    </row>
    <row r="694" spans="17:22" x14ac:dyDescent="0.2">
      <c r="Q694" s="177"/>
      <c r="R694" s="177"/>
      <c r="S694" s="177"/>
      <c r="V694" s="173"/>
    </row>
    <row r="695" spans="17:22" x14ac:dyDescent="0.2">
      <c r="Q695" s="177"/>
      <c r="R695" s="177"/>
      <c r="S695" s="177"/>
      <c r="V695" s="173"/>
    </row>
    <row r="696" spans="17:22" x14ac:dyDescent="0.2">
      <c r="Q696" s="177"/>
      <c r="R696" s="177"/>
      <c r="S696" s="177"/>
      <c r="V696" s="173"/>
    </row>
    <row r="697" spans="17:22" x14ac:dyDescent="0.2">
      <c r="Q697" s="177"/>
      <c r="R697" s="177"/>
      <c r="S697" s="177"/>
      <c r="V697" s="173"/>
    </row>
    <row r="698" spans="17:22" x14ac:dyDescent="0.2">
      <c r="Q698" s="177"/>
      <c r="R698" s="177"/>
      <c r="S698" s="177"/>
      <c r="V698" s="173"/>
    </row>
    <row r="699" spans="17:22" x14ac:dyDescent="0.2">
      <c r="Q699" s="177"/>
      <c r="R699" s="177"/>
      <c r="S699" s="177"/>
      <c r="V699" s="173"/>
    </row>
    <row r="700" spans="17:22" x14ac:dyDescent="0.2">
      <c r="Q700" s="177"/>
      <c r="R700" s="177"/>
      <c r="S700" s="177"/>
      <c r="V700" s="173"/>
    </row>
    <row r="701" spans="17:22" x14ac:dyDescent="0.2">
      <c r="Q701" s="177"/>
      <c r="R701" s="177"/>
      <c r="S701" s="177"/>
      <c r="V701" s="173"/>
    </row>
    <row r="702" spans="17:22" x14ac:dyDescent="0.2">
      <c r="Q702" s="177"/>
      <c r="R702" s="177"/>
      <c r="S702" s="177"/>
      <c r="V702" s="173"/>
    </row>
    <row r="703" spans="17:22" x14ac:dyDescent="0.2">
      <c r="Q703" s="177"/>
      <c r="R703" s="177"/>
      <c r="S703" s="177"/>
      <c r="V703" s="173"/>
    </row>
    <row r="704" spans="17:22" x14ac:dyDescent="0.2">
      <c r="Q704" s="177"/>
      <c r="R704" s="177"/>
      <c r="S704" s="177"/>
      <c r="V704" s="173"/>
    </row>
    <row r="705" spans="17:22" x14ac:dyDescent="0.2">
      <c r="Q705" s="177"/>
      <c r="R705" s="177"/>
      <c r="S705" s="177"/>
      <c r="V705" s="173"/>
    </row>
    <row r="706" spans="17:22" x14ac:dyDescent="0.2">
      <c r="Q706" s="177"/>
      <c r="R706" s="177"/>
      <c r="S706" s="177"/>
      <c r="V706" s="173"/>
    </row>
    <row r="707" spans="17:22" x14ac:dyDescent="0.2">
      <c r="Q707" s="177"/>
      <c r="R707" s="177"/>
      <c r="S707" s="177"/>
      <c r="V707" s="173"/>
    </row>
    <row r="708" spans="17:22" x14ac:dyDescent="0.2">
      <c r="Q708" s="177"/>
      <c r="R708" s="177"/>
      <c r="S708" s="177"/>
      <c r="V708" s="173"/>
    </row>
    <row r="709" spans="17:22" x14ac:dyDescent="0.2">
      <c r="Q709" s="177"/>
      <c r="R709" s="177"/>
      <c r="S709" s="177"/>
      <c r="V709" s="173"/>
    </row>
    <row r="710" spans="17:22" x14ac:dyDescent="0.2">
      <c r="Q710" s="177"/>
      <c r="R710" s="177"/>
      <c r="S710" s="177"/>
      <c r="V710" s="173"/>
    </row>
    <row r="711" spans="17:22" x14ac:dyDescent="0.2">
      <c r="Q711" s="177"/>
      <c r="R711" s="177"/>
      <c r="S711" s="177"/>
      <c r="V711" s="173"/>
    </row>
    <row r="712" spans="17:22" x14ac:dyDescent="0.2">
      <c r="Q712" s="177"/>
      <c r="R712" s="177"/>
      <c r="S712" s="177"/>
      <c r="V712" s="173"/>
    </row>
    <row r="713" spans="17:22" x14ac:dyDescent="0.2">
      <c r="Q713" s="177"/>
      <c r="R713" s="177"/>
      <c r="S713" s="177"/>
      <c r="V713" s="173"/>
    </row>
    <row r="714" spans="17:22" x14ac:dyDescent="0.2">
      <c r="Q714" s="177"/>
      <c r="R714" s="177"/>
      <c r="S714" s="177"/>
      <c r="V714" s="173"/>
    </row>
    <row r="715" spans="17:22" x14ac:dyDescent="0.2">
      <c r="Q715" s="177"/>
      <c r="R715" s="177"/>
      <c r="S715" s="177"/>
      <c r="V715" s="173"/>
    </row>
    <row r="716" spans="17:22" x14ac:dyDescent="0.2">
      <c r="Q716" s="177"/>
      <c r="R716" s="177"/>
      <c r="S716" s="177"/>
      <c r="V716" s="173"/>
    </row>
    <row r="717" spans="17:22" x14ac:dyDescent="0.2">
      <c r="Q717" s="177"/>
      <c r="R717" s="177"/>
      <c r="S717" s="177"/>
      <c r="V717" s="173"/>
    </row>
    <row r="718" spans="17:22" x14ac:dyDescent="0.2">
      <c r="Q718" s="177"/>
      <c r="R718" s="177"/>
      <c r="S718" s="177"/>
      <c r="V718" s="173"/>
    </row>
    <row r="719" spans="17:22" x14ac:dyDescent="0.2">
      <c r="Q719" s="177"/>
      <c r="R719" s="177"/>
      <c r="S719" s="177"/>
      <c r="V719" s="173"/>
    </row>
    <row r="720" spans="17:22" x14ac:dyDescent="0.2">
      <c r="Q720" s="177"/>
      <c r="R720" s="177"/>
      <c r="S720" s="177"/>
      <c r="V720" s="173"/>
    </row>
    <row r="721" spans="17:22" x14ac:dyDescent="0.2">
      <c r="Q721" s="177"/>
      <c r="R721" s="177"/>
      <c r="S721" s="177"/>
      <c r="V721" s="173"/>
    </row>
    <row r="722" spans="17:22" x14ac:dyDescent="0.2">
      <c r="Q722" s="177"/>
      <c r="R722" s="177"/>
      <c r="S722" s="177"/>
      <c r="V722" s="173"/>
    </row>
    <row r="723" spans="17:22" x14ac:dyDescent="0.2">
      <c r="Q723" s="177"/>
      <c r="R723" s="177"/>
      <c r="S723" s="177"/>
      <c r="V723" s="173"/>
    </row>
    <row r="724" spans="17:22" x14ac:dyDescent="0.2">
      <c r="Q724" s="177"/>
      <c r="R724" s="177"/>
      <c r="S724" s="177"/>
      <c r="V724" s="173"/>
    </row>
    <row r="725" spans="17:22" x14ac:dyDescent="0.2">
      <c r="Q725" s="177"/>
      <c r="R725" s="177"/>
      <c r="S725" s="177"/>
      <c r="V725" s="173"/>
    </row>
    <row r="726" spans="17:22" x14ac:dyDescent="0.2">
      <c r="Q726" s="177"/>
      <c r="R726" s="177"/>
      <c r="S726" s="177"/>
      <c r="V726" s="173"/>
    </row>
    <row r="727" spans="17:22" x14ac:dyDescent="0.2">
      <c r="Q727" s="177"/>
      <c r="R727" s="177"/>
      <c r="S727" s="177"/>
      <c r="V727" s="173"/>
    </row>
    <row r="728" spans="17:22" x14ac:dyDescent="0.2">
      <c r="Q728" s="177"/>
      <c r="R728" s="177"/>
      <c r="S728" s="177"/>
      <c r="V728" s="173"/>
    </row>
    <row r="729" spans="17:22" x14ac:dyDescent="0.2">
      <c r="Q729" s="177"/>
      <c r="R729" s="177"/>
      <c r="S729" s="177"/>
      <c r="V729" s="173"/>
    </row>
    <row r="730" spans="17:22" x14ac:dyDescent="0.2">
      <c r="Q730" s="177"/>
      <c r="R730" s="177"/>
      <c r="S730" s="177"/>
      <c r="V730" s="173"/>
    </row>
    <row r="731" spans="17:22" x14ac:dyDescent="0.2">
      <c r="Q731" s="177"/>
      <c r="R731" s="177"/>
      <c r="S731" s="177"/>
      <c r="V731" s="173"/>
    </row>
    <row r="732" spans="17:22" x14ac:dyDescent="0.2">
      <c r="Q732" s="177"/>
      <c r="R732" s="177"/>
      <c r="S732" s="177"/>
      <c r="V732" s="173"/>
    </row>
    <row r="733" spans="17:22" x14ac:dyDescent="0.2">
      <c r="Q733" s="177"/>
      <c r="R733" s="177"/>
      <c r="S733" s="177"/>
      <c r="V733" s="173"/>
    </row>
    <row r="734" spans="17:22" x14ac:dyDescent="0.2">
      <c r="Q734" s="177"/>
      <c r="R734" s="177"/>
      <c r="S734" s="177"/>
      <c r="V734" s="173"/>
    </row>
    <row r="735" spans="17:22" x14ac:dyDescent="0.2">
      <c r="Q735" s="177"/>
      <c r="R735" s="177"/>
      <c r="S735" s="177"/>
      <c r="V735" s="173"/>
    </row>
    <row r="736" spans="17:22" x14ac:dyDescent="0.2">
      <c r="Q736" s="177"/>
      <c r="R736" s="177"/>
      <c r="S736" s="177"/>
      <c r="V736" s="173"/>
    </row>
    <row r="737" spans="17:22" x14ac:dyDescent="0.2">
      <c r="Q737" s="177"/>
      <c r="R737" s="177"/>
      <c r="S737" s="177"/>
      <c r="V737" s="173"/>
    </row>
    <row r="738" spans="17:22" x14ac:dyDescent="0.2">
      <c r="Q738" s="177"/>
      <c r="R738" s="177"/>
      <c r="S738" s="177"/>
      <c r="V738" s="173"/>
    </row>
    <row r="739" spans="17:22" x14ac:dyDescent="0.2">
      <c r="Q739" s="177"/>
      <c r="R739" s="177"/>
      <c r="S739" s="177"/>
      <c r="V739" s="173"/>
    </row>
    <row r="740" spans="17:22" x14ac:dyDescent="0.2">
      <c r="Q740" s="177"/>
      <c r="R740" s="177"/>
      <c r="S740" s="177"/>
      <c r="V740" s="173"/>
    </row>
    <row r="741" spans="17:22" x14ac:dyDescent="0.2">
      <c r="Q741" s="177"/>
      <c r="R741" s="177"/>
      <c r="S741" s="177"/>
      <c r="V741" s="173"/>
    </row>
    <row r="742" spans="17:22" x14ac:dyDescent="0.2">
      <c r="Q742" s="177"/>
      <c r="R742" s="177"/>
      <c r="S742" s="177"/>
      <c r="V742" s="173"/>
    </row>
    <row r="743" spans="17:22" x14ac:dyDescent="0.2">
      <c r="Q743" s="177"/>
      <c r="R743" s="177"/>
      <c r="S743" s="177"/>
      <c r="V743" s="173"/>
    </row>
    <row r="744" spans="17:22" x14ac:dyDescent="0.2">
      <c r="Q744" s="177"/>
      <c r="R744" s="177"/>
      <c r="S744" s="177"/>
      <c r="V744" s="173"/>
    </row>
    <row r="745" spans="17:22" x14ac:dyDescent="0.2">
      <c r="Q745" s="177"/>
      <c r="R745" s="177"/>
      <c r="S745" s="177"/>
      <c r="V745" s="173"/>
    </row>
    <row r="746" spans="17:22" x14ac:dyDescent="0.2">
      <c r="Q746" s="177"/>
      <c r="R746" s="177"/>
      <c r="S746" s="177"/>
      <c r="V746" s="173"/>
    </row>
    <row r="747" spans="17:22" x14ac:dyDescent="0.2">
      <c r="Q747" s="177"/>
      <c r="R747" s="177"/>
      <c r="S747" s="177"/>
      <c r="V747" s="173"/>
    </row>
    <row r="748" spans="17:22" x14ac:dyDescent="0.2">
      <c r="Q748" s="177"/>
      <c r="R748" s="177"/>
      <c r="S748" s="177"/>
      <c r="V748" s="173"/>
    </row>
    <row r="749" spans="17:22" x14ac:dyDescent="0.2">
      <c r="Q749" s="177"/>
      <c r="R749" s="177"/>
      <c r="S749" s="177"/>
      <c r="V749" s="173"/>
    </row>
    <row r="750" spans="17:22" x14ac:dyDescent="0.2">
      <c r="Q750" s="177"/>
      <c r="R750" s="177"/>
      <c r="S750" s="177"/>
      <c r="V750" s="173"/>
    </row>
    <row r="751" spans="17:22" x14ac:dyDescent="0.2">
      <c r="Q751" s="177"/>
      <c r="R751" s="177"/>
      <c r="S751" s="177"/>
      <c r="V751" s="173"/>
    </row>
    <row r="752" spans="17:22" x14ac:dyDescent="0.2">
      <c r="Q752" s="177"/>
      <c r="R752" s="177"/>
      <c r="S752" s="177"/>
      <c r="V752" s="173"/>
    </row>
    <row r="753" spans="17:22" x14ac:dyDescent="0.2">
      <c r="Q753" s="177"/>
      <c r="R753" s="177"/>
      <c r="S753" s="177"/>
      <c r="V753" s="173"/>
    </row>
    <row r="754" spans="17:22" x14ac:dyDescent="0.2">
      <c r="Q754" s="177"/>
      <c r="R754" s="177"/>
      <c r="S754" s="177"/>
      <c r="V754" s="173"/>
    </row>
    <row r="755" spans="17:22" x14ac:dyDescent="0.2">
      <c r="Q755" s="177"/>
      <c r="R755" s="177"/>
      <c r="S755" s="177"/>
      <c r="V755" s="173"/>
    </row>
    <row r="756" spans="17:22" x14ac:dyDescent="0.2">
      <c r="Q756" s="177"/>
      <c r="R756" s="177"/>
      <c r="S756" s="177"/>
      <c r="V756" s="173"/>
    </row>
    <row r="757" spans="17:22" x14ac:dyDescent="0.2">
      <c r="Q757" s="177"/>
      <c r="R757" s="177"/>
      <c r="S757" s="177"/>
      <c r="V757" s="173"/>
    </row>
    <row r="758" spans="17:22" x14ac:dyDescent="0.2">
      <c r="Q758" s="177"/>
      <c r="R758" s="177"/>
      <c r="S758" s="177"/>
      <c r="V758" s="173"/>
    </row>
    <row r="759" spans="17:22" x14ac:dyDescent="0.2">
      <c r="Q759" s="177"/>
      <c r="R759" s="177"/>
      <c r="S759" s="177"/>
      <c r="V759" s="173"/>
    </row>
    <row r="760" spans="17:22" x14ac:dyDescent="0.2">
      <c r="Q760" s="177"/>
      <c r="R760" s="177"/>
      <c r="S760" s="177"/>
      <c r="V760" s="173"/>
    </row>
    <row r="761" spans="17:22" x14ac:dyDescent="0.2">
      <c r="Q761" s="177"/>
      <c r="R761" s="177"/>
      <c r="S761" s="177"/>
      <c r="V761" s="173"/>
    </row>
    <row r="762" spans="17:22" x14ac:dyDescent="0.2">
      <c r="Q762" s="177"/>
      <c r="R762" s="177"/>
      <c r="S762" s="177"/>
      <c r="V762" s="173"/>
    </row>
    <row r="763" spans="17:22" x14ac:dyDescent="0.2">
      <c r="Q763" s="177"/>
      <c r="R763" s="177"/>
      <c r="S763" s="177"/>
      <c r="V763" s="173"/>
    </row>
    <row r="764" spans="17:22" x14ac:dyDescent="0.2">
      <c r="Q764" s="177"/>
      <c r="R764" s="177"/>
      <c r="S764" s="177"/>
      <c r="V764" s="173"/>
    </row>
    <row r="765" spans="17:22" x14ac:dyDescent="0.2">
      <c r="Q765" s="177"/>
      <c r="R765" s="177"/>
      <c r="S765" s="177"/>
      <c r="V765" s="173"/>
    </row>
    <row r="766" spans="17:22" x14ac:dyDescent="0.2">
      <c r="Q766" s="177"/>
      <c r="R766" s="177"/>
      <c r="S766" s="177"/>
      <c r="V766" s="173"/>
    </row>
    <row r="767" spans="17:22" x14ac:dyDescent="0.2">
      <c r="Q767" s="177"/>
      <c r="R767" s="177"/>
      <c r="S767" s="177"/>
      <c r="V767" s="173"/>
    </row>
    <row r="768" spans="17:22" x14ac:dyDescent="0.2">
      <c r="Q768" s="177"/>
      <c r="R768" s="177"/>
      <c r="S768" s="177"/>
      <c r="V768" s="173"/>
    </row>
    <row r="769" spans="17:22" x14ac:dyDescent="0.2">
      <c r="Q769" s="177"/>
      <c r="R769" s="177"/>
      <c r="S769" s="177"/>
      <c r="V769" s="173"/>
    </row>
    <row r="770" spans="17:22" x14ac:dyDescent="0.2">
      <c r="Q770" s="177"/>
      <c r="R770" s="177"/>
      <c r="S770" s="177"/>
      <c r="V770" s="173"/>
    </row>
    <row r="771" spans="17:22" x14ac:dyDescent="0.2">
      <c r="Q771" s="177"/>
      <c r="R771" s="177"/>
      <c r="S771" s="177"/>
      <c r="V771" s="173"/>
    </row>
    <row r="772" spans="17:22" x14ac:dyDescent="0.2">
      <c r="Q772" s="177"/>
      <c r="R772" s="177"/>
      <c r="S772" s="177"/>
      <c r="V772" s="173"/>
    </row>
    <row r="773" spans="17:22" x14ac:dyDescent="0.2">
      <c r="Q773" s="177"/>
      <c r="R773" s="177"/>
      <c r="S773" s="177"/>
      <c r="V773" s="173"/>
    </row>
    <row r="774" spans="17:22" x14ac:dyDescent="0.2">
      <c r="Q774" s="177"/>
      <c r="R774" s="177"/>
      <c r="S774" s="177"/>
      <c r="V774" s="173"/>
    </row>
    <row r="775" spans="17:22" x14ac:dyDescent="0.2">
      <c r="Q775" s="177"/>
      <c r="R775" s="177"/>
      <c r="S775" s="177"/>
      <c r="V775" s="173"/>
    </row>
    <row r="776" spans="17:22" x14ac:dyDescent="0.2">
      <c r="Q776" s="177"/>
      <c r="R776" s="177"/>
      <c r="S776" s="177"/>
      <c r="V776" s="173"/>
    </row>
    <row r="777" spans="17:22" x14ac:dyDescent="0.2">
      <c r="Q777" s="177"/>
      <c r="R777" s="177"/>
      <c r="S777" s="177"/>
      <c r="V777" s="173"/>
    </row>
    <row r="778" spans="17:22" x14ac:dyDescent="0.2">
      <c r="Q778" s="177"/>
      <c r="R778" s="177"/>
      <c r="S778" s="177"/>
      <c r="V778" s="173"/>
    </row>
    <row r="779" spans="17:22" x14ac:dyDescent="0.2">
      <c r="Q779" s="177"/>
      <c r="R779" s="177"/>
      <c r="S779" s="177"/>
      <c r="V779" s="173"/>
    </row>
    <row r="780" spans="17:22" x14ac:dyDescent="0.2">
      <c r="Q780" s="177"/>
      <c r="R780" s="177"/>
      <c r="S780" s="177"/>
      <c r="V780" s="173"/>
    </row>
    <row r="781" spans="17:22" x14ac:dyDescent="0.2">
      <c r="Q781" s="177"/>
      <c r="R781" s="177"/>
      <c r="S781" s="177"/>
      <c r="V781" s="173"/>
    </row>
    <row r="782" spans="17:22" x14ac:dyDescent="0.2">
      <c r="Q782" s="177"/>
      <c r="R782" s="177"/>
      <c r="S782" s="177"/>
      <c r="V782" s="173"/>
    </row>
    <row r="783" spans="17:22" x14ac:dyDescent="0.2">
      <c r="Q783" s="177"/>
      <c r="R783" s="177"/>
      <c r="S783" s="177"/>
      <c r="V783" s="173"/>
    </row>
    <row r="784" spans="17:22" x14ac:dyDescent="0.2">
      <c r="Q784" s="177"/>
      <c r="R784" s="177"/>
      <c r="S784" s="177"/>
      <c r="V784" s="173"/>
    </row>
    <row r="785" spans="17:22" x14ac:dyDescent="0.2">
      <c r="Q785" s="177"/>
      <c r="R785" s="177"/>
      <c r="S785" s="177"/>
      <c r="V785" s="173"/>
    </row>
    <row r="786" spans="17:22" x14ac:dyDescent="0.2">
      <c r="Q786" s="177"/>
      <c r="R786" s="177"/>
      <c r="S786" s="177"/>
      <c r="V786" s="173"/>
    </row>
    <row r="787" spans="17:22" x14ac:dyDescent="0.2">
      <c r="Q787" s="177"/>
      <c r="R787" s="177"/>
      <c r="S787" s="177"/>
      <c r="V787" s="173"/>
    </row>
    <row r="788" spans="17:22" x14ac:dyDescent="0.2">
      <c r="Q788" s="177"/>
      <c r="R788" s="177"/>
      <c r="S788" s="177"/>
      <c r="V788" s="173"/>
    </row>
    <row r="789" spans="17:22" x14ac:dyDescent="0.2">
      <c r="Q789" s="177"/>
      <c r="R789" s="177"/>
      <c r="S789" s="177"/>
      <c r="V789" s="173"/>
    </row>
    <row r="790" spans="17:22" x14ac:dyDescent="0.2">
      <c r="Q790" s="177"/>
      <c r="R790" s="177"/>
      <c r="S790" s="177"/>
      <c r="V790" s="173"/>
    </row>
    <row r="791" spans="17:22" x14ac:dyDescent="0.2">
      <c r="Q791" s="177"/>
      <c r="R791" s="177"/>
      <c r="S791" s="177"/>
      <c r="V791" s="173"/>
    </row>
    <row r="792" spans="17:22" x14ac:dyDescent="0.2">
      <c r="Q792" s="177"/>
      <c r="R792" s="177"/>
      <c r="S792" s="177"/>
      <c r="V792" s="173"/>
    </row>
    <row r="793" spans="17:22" x14ac:dyDescent="0.2">
      <c r="Q793" s="177"/>
      <c r="R793" s="177"/>
      <c r="S793" s="177"/>
      <c r="V793" s="173"/>
    </row>
    <row r="794" spans="17:22" x14ac:dyDescent="0.2">
      <c r="Q794" s="177"/>
      <c r="R794" s="177"/>
      <c r="S794" s="177"/>
      <c r="V794" s="173"/>
    </row>
    <row r="795" spans="17:22" x14ac:dyDescent="0.2">
      <c r="Q795" s="177"/>
      <c r="R795" s="177"/>
      <c r="S795" s="177"/>
      <c r="V795" s="173"/>
    </row>
    <row r="796" spans="17:22" x14ac:dyDescent="0.2">
      <c r="Q796" s="177"/>
      <c r="R796" s="177"/>
      <c r="S796" s="177"/>
      <c r="V796" s="173"/>
    </row>
    <row r="797" spans="17:22" x14ac:dyDescent="0.2">
      <c r="Q797" s="177"/>
      <c r="R797" s="177"/>
      <c r="S797" s="177"/>
      <c r="V797" s="173"/>
    </row>
    <row r="798" spans="17:22" x14ac:dyDescent="0.2">
      <c r="Q798" s="177"/>
      <c r="R798" s="177"/>
      <c r="S798" s="177"/>
      <c r="V798" s="173"/>
    </row>
    <row r="799" spans="17:22" x14ac:dyDescent="0.2">
      <c r="Q799" s="177"/>
      <c r="R799" s="177"/>
      <c r="S799" s="177"/>
      <c r="V799" s="173"/>
    </row>
    <row r="800" spans="17:22" x14ac:dyDescent="0.2">
      <c r="Q800" s="177"/>
      <c r="R800" s="177"/>
      <c r="S800" s="177"/>
      <c r="V800" s="173"/>
    </row>
    <row r="801" spans="17:22" x14ac:dyDescent="0.2">
      <c r="Q801" s="177"/>
      <c r="R801" s="177"/>
      <c r="S801" s="177"/>
      <c r="V801" s="173"/>
    </row>
    <row r="802" spans="17:22" x14ac:dyDescent="0.2">
      <c r="Q802" s="177"/>
      <c r="R802" s="177"/>
      <c r="S802" s="177"/>
      <c r="V802" s="173"/>
    </row>
    <row r="803" spans="17:22" x14ac:dyDescent="0.2">
      <c r="Q803" s="177"/>
      <c r="R803" s="177"/>
      <c r="S803" s="177"/>
      <c r="V803" s="173"/>
    </row>
    <row r="804" spans="17:22" x14ac:dyDescent="0.2">
      <c r="Q804" s="177"/>
      <c r="R804" s="177"/>
      <c r="S804" s="177"/>
      <c r="V804" s="173"/>
    </row>
    <row r="805" spans="17:22" x14ac:dyDescent="0.2">
      <c r="Q805" s="177"/>
      <c r="R805" s="177"/>
      <c r="S805" s="177"/>
      <c r="V805" s="173"/>
    </row>
    <row r="806" spans="17:22" x14ac:dyDescent="0.2">
      <c r="Q806" s="177"/>
      <c r="R806" s="177"/>
      <c r="S806" s="177"/>
      <c r="V806" s="173"/>
    </row>
    <row r="807" spans="17:22" x14ac:dyDescent="0.2">
      <c r="Q807" s="177"/>
      <c r="R807" s="177"/>
      <c r="S807" s="177"/>
      <c r="V807" s="173"/>
    </row>
    <row r="808" spans="17:22" x14ac:dyDescent="0.2">
      <c r="Q808" s="177"/>
      <c r="R808" s="177"/>
      <c r="S808" s="177"/>
      <c r="V808" s="173"/>
    </row>
    <row r="809" spans="17:22" x14ac:dyDescent="0.2">
      <c r="Q809" s="177"/>
      <c r="R809" s="177"/>
      <c r="S809" s="177"/>
      <c r="V809" s="173"/>
    </row>
    <row r="810" spans="17:22" x14ac:dyDescent="0.2">
      <c r="Q810" s="177"/>
      <c r="R810" s="177"/>
      <c r="S810" s="177"/>
      <c r="V810" s="173"/>
    </row>
    <row r="811" spans="17:22" x14ac:dyDescent="0.2">
      <c r="Q811" s="177"/>
      <c r="R811" s="177"/>
      <c r="S811" s="177"/>
      <c r="V811" s="173"/>
    </row>
    <row r="812" spans="17:22" x14ac:dyDescent="0.2">
      <c r="Q812" s="177"/>
      <c r="R812" s="177"/>
      <c r="S812" s="177"/>
      <c r="V812" s="173"/>
    </row>
    <row r="813" spans="17:22" x14ac:dyDescent="0.2">
      <c r="Q813" s="177"/>
      <c r="R813" s="177"/>
      <c r="S813" s="177"/>
      <c r="V813" s="173"/>
    </row>
    <row r="814" spans="17:22" x14ac:dyDescent="0.2">
      <c r="Q814" s="177"/>
      <c r="R814" s="177"/>
      <c r="S814" s="177"/>
      <c r="V814" s="173"/>
    </row>
    <row r="815" spans="17:22" x14ac:dyDescent="0.2">
      <c r="Q815" s="177"/>
      <c r="R815" s="177"/>
      <c r="S815" s="177"/>
      <c r="V815" s="173"/>
    </row>
    <row r="816" spans="17:22" x14ac:dyDescent="0.2">
      <c r="Q816" s="177"/>
      <c r="R816" s="177"/>
      <c r="S816" s="177"/>
      <c r="V816" s="173"/>
    </row>
    <row r="817" spans="17:22" x14ac:dyDescent="0.2">
      <c r="Q817" s="177"/>
      <c r="R817" s="177"/>
      <c r="S817" s="177"/>
      <c r="V817" s="173"/>
    </row>
    <row r="818" spans="17:22" x14ac:dyDescent="0.2">
      <c r="Q818" s="177"/>
      <c r="R818" s="177"/>
      <c r="S818" s="177"/>
      <c r="V818" s="173"/>
    </row>
    <row r="819" spans="17:22" x14ac:dyDescent="0.2">
      <c r="Q819" s="177"/>
      <c r="R819" s="177"/>
      <c r="S819" s="177"/>
      <c r="V819" s="173"/>
    </row>
    <row r="820" spans="17:22" x14ac:dyDescent="0.2">
      <c r="Q820" s="177"/>
      <c r="R820" s="177"/>
      <c r="S820" s="177"/>
      <c r="V820" s="173"/>
    </row>
    <row r="821" spans="17:22" x14ac:dyDescent="0.2">
      <c r="Q821" s="177"/>
      <c r="R821" s="177"/>
      <c r="S821" s="177"/>
      <c r="V821" s="173"/>
    </row>
    <row r="822" spans="17:22" x14ac:dyDescent="0.2">
      <c r="Q822" s="177"/>
      <c r="R822" s="177"/>
      <c r="S822" s="177"/>
      <c r="V822" s="173"/>
    </row>
    <row r="823" spans="17:22" x14ac:dyDescent="0.2">
      <c r="Q823" s="177"/>
      <c r="R823" s="177"/>
      <c r="S823" s="177"/>
      <c r="V823" s="173"/>
    </row>
    <row r="824" spans="17:22" x14ac:dyDescent="0.2">
      <c r="Q824" s="177"/>
      <c r="R824" s="177"/>
      <c r="S824" s="177"/>
      <c r="V824" s="173"/>
    </row>
    <row r="825" spans="17:22" x14ac:dyDescent="0.2">
      <c r="Q825" s="177"/>
      <c r="R825" s="177"/>
      <c r="S825" s="177"/>
      <c r="V825" s="173"/>
    </row>
    <row r="826" spans="17:22" x14ac:dyDescent="0.2">
      <c r="Q826" s="177"/>
      <c r="R826" s="177"/>
      <c r="S826" s="177"/>
      <c r="V826" s="173"/>
    </row>
    <row r="827" spans="17:22" x14ac:dyDescent="0.2">
      <c r="Q827" s="177"/>
      <c r="R827" s="177"/>
      <c r="S827" s="177"/>
      <c r="V827" s="173"/>
    </row>
    <row r="828" spans="17:22" x14ac:dyDescent="0.2">
      <c r="Q828" s="177"/>
      <c r="R828" s="177"/>
      <c r="S828" s="177"/>
      <c r="V828" s="173"/>
    </row>
    <row r="829" spans="17:22" x14ac:dyDescent="0.2">
      <c r="Q829" s="177"/>
      <c r="R829" s="177"/>
      <c r="S829" s="177"/>
      <c r="V829" s="173"/>
    </row>
    <row r="830" spans="17:22" x14ac:dyDescent="0.2">
      <c r="Q830" s="177"/>
      <c r="R830" s="177"/>
      <c r="S830" s="177"/>
      <c r="V830" s="173"/>
    </row>
    <row r="831" spans="17:22" x14ac:dyDescent="0.2">
      <c r="Q831" s="177"/>
      <c r="R831" s="177"/>
      <c r="S831" s="177"/>
      <c r="V831" s="173"/>
    </row>
    <row r="832" spans="17:22" x14ac:dyDescent="0.2">
      <c r="Q832" s="177"/>
      <c r="R832" s="177"/>
      <c r="S832" s="177"/>
      <c r="V832" s="173"/>
    </row>
    <row r="833" spans="17:22" x14ac:dyDescent="0.2">
      <c r="Q833" s="177"/>
      <c r="R833" s="177"/>
      <c r="S833" s="177"/>
      <c r="V833" s="173"/>
    </row>
    <row r="834" spans="17:22" x14ac:dyDescent="0.2">
      <c r="Q834" s="177"/>
      <c r="R834" s="177"/>
      <c r="S834" s="177"/>
      <c r="V834" s="173"/>
    </row>
    <row r="835" spans="17:22" x14ac:dyDescent="0.2">
      <c r="Q835" s="177"/>
      <c r="R835" s="177"/>
      <c r="S835" s="177"/>
      <c r="V835" s="173"/>
    </row>
    <row r="836" spans="17:22" x14ac:dyDescent="0.2">
      <c r="Q836" s="177"/>
      <c r="R836" s="177"/>
      <c r="S836" s="177"/>
      <c r="V836" s="173"/>
    </row>
    <row r="837" spans="17:22" x14ac:dyDescent="0.2">
      <c r="Q837" s="177"/>
      <c r="R837" s="177"/>
      <c r="S837" s="177"/>
      <c r="V837" s="173"/>
    </row>
    <row r="838" spans="17:22" x14ac:dyDescent="0.2">
      <c r="Q838" s="177"/>
      <c r="R838" s="177"/>
      <c r="S838" s="177"/>
      <c r="V838" s="173"/>
    </row>
    <row r="839" spans="17:22" x14ac:dyDescent="0.2">
      <c r="Q839" s="177"/>
      <c r="R839" s="177"/>
      <c r="S839" s="177"/>
      <c r="V839" s="173"/>
    </row>
    <row r="840" spans="17:22" x14ac:dyDescent="0.2">
      <c r="Q840" s="177"/>
      <c r="R840" s="177"/>
      <c r="S840" s="177"/>
      <c r="V840" s="173"/>
    </row>
    <row r="841" spans="17:22" x14ac:dyDescent="0.2">
      <c r="Q841" s="177"/>
      <c r="R841" s="177"/>
      <c r="S841" s="177"/>
      <c r="V841" s="173"/>
    </row>
    <row r="842" spans="17:22" x14ac:dyDescent="0.2">
      <c r="Q842" s="177"/>
      <c r="R842" s="177"/>
      <c r="S842" s="177"/>
      <c r="V842" s="173"/>
    </row>
    <row r="843" spans="17:22" x14ac:dyDescent="0.2">
      <c r="Q843" s="177"/>
      <c r="R843" s="177"/>
      <c r="S843" s="177"/>
      <c r="V843" s="173"/>
    </row>
    <row r="844" spans="17:22" x14ac:dyDescent="0.2">
      <c r="Q844" s="177"/>
      <c r="R844" s="177"/>
      <c r="S844" s="177"/>
      <c r="V844" s="173"/>
    </row>
    <row r="845" spans="17:22" x14ac:dyDescent="0.2">
      <c r="Q845" s="177"/>
      <c r="R845" s="177"/>
      <c r="S845" s="177"/>
      <c r="V845" s="173"/>
    </row>
    <row r="846" spans="17:22" x14ac:dyDescent="0.2">
      <c r="Q846" s="177"/>
      <c r="R846" s="177"/>
      <c r="S846" s="177"/>
      <c r="V846" s="173"/>
    </row>
    <row r="847" spans="17:22" x14ac:dyDescent="0.2">
      <c r="Q847" s="177"/>
      <c r="R847" s="177"/>
      <c r="S847" s="177"/>
      <c r="V847" s="173"/>
    </row>
    <row r="848" spans="17:22" x14ac:dyDescent="0.2">
      <c r="Q848" s="177"/>
      <c r="R848" s="177"/>
      <c r="S848" s="177"/>
      <c r="V848" s="173"/>
    </row>
    <row r="849" spans="17:22" x14ac:dyDescent="0.2">
      <c r="Q849" s="177"/>
      <c r="R849" s="177"/>
      <c r="S849" s="177"/>
      <c r="V849" s="173"/>
    </row>
    <row r="850" spans="17:22" x14ac:dyDescent="0.2">
      <c r="Q850" s="177"/>
      <c r="R850" s="177"/>
      <c r="S850" s="177"/>
      <c r="V850" s="173"/>
    </row>
    <row r="851" spans="17:22" x14ac:dyDescent="0.2">
      <c r="Q851" s="177"/>
      <c r="R851" s="177"/>
      <c r="S851" s="177"/>
      <c r="V851" s="173"/>
    </row>
    <row r="852" spans="17:22" x14ac:dyDescent="0.2">
      <c r="Q852" s="177"/>
      <c r="R852" s="177"/>
      <c r="S852" s="177"/>
      <c r="V852" s="173"/>
    </row>
    <row r="853" spans="17:22" x14ac:dyDescent="0.2">
      <c r="Q853" s="177"/>
      <c r="R853" s="177"/>
      <c r="S853" s="177"/>
      <c r="V853" s="173"/>
    </row>
    <row r="854" spans="17:22" x14ac:dyDescent="0.2">
      <c r="Q854" s="177"/>
      <c r="R854" s="177"/>
      <c r="S854" s="177"/>
      <c r="V854" s="173"/>
    </row>
    <row r="855" spans="17:22" x14ac:dyDescent="0.2">
      <c r="Q855" s="177"/>
      <c r="R855" s="177"/>
      <c r="S855" s="177"/>
      <c r="V855" s="173"/>
    </row>
    <row r="856" spans="17:22" x14ac:dyDescent="0.2">
      <c r="Q856" s="177"/>
      <c r="R856" s="177"/>
      <c r="S856" s="177"/>
      <c r="V856" s="173"/>
    </row>
    <row r="857" spans="17:22" x14ac:dyDescent="0.2">
      <c r="Q857" s="177"/>
      <c r="R857" s="177"/>
      <c r="S857" s="177"/>
      <c r="V857" s="173"/>
    </row>
    <row r="858" spans="17:22" x14ac:dyDescent="0.2">
      <c r="Q858" s="177"/>
      <c r="R858" s="177"/>
      <c r="S858" s="177"/>
      <c r="V858" s="173"/>
    </row>
    <row r="859" spans="17:22" x14ac:dyDescent="0.2">
      <c r="Q859" s="177"/>
      <c r="R859" s="177"/>
      <c r="S859" s="177"/>
      <c r="V859" s="173"/>
    </row>
    <row r="860" spans="17:22" x14ac:dyDescent="0.2">
      <c r="Q860" s="177"/>
      <c r="R860" s="177"/>
      <c r="S860" s="177"/>
      <c r="V860" s="173"/>
    </row>
    <row r="861" spans="17:22" x14ac:dyDescent="0.2">
      <c r="Q861" s="177"/>
      <c r="R861" s="177"/>
      <c r="S861" s="177"/>
      <c r="V861" s="173"/>
    </row>
    <row r="862" spans="17:22" x14ac:dyDescent="0.2">
      <c r="Q862" s="177"/>
      <c r="R862" s="177"/>
      <c r="S862" s="177"/>
      <c r="V862" s="173"/>
    </row>
    <row r="863" spans="17:22" x14ac:dyDescent="0.2">
      <c r="Q863" s="177"/>
      <c r="R863" s="177"/>
      <c r="S863" s="177"/>
      <c r="V863" s="173"/>
    </row>
    <row r="864" spans="17:22" x14ac:dyDescent="0.2">
      <c r="Q864" s="177"/>
      <c r="R864" s="177"/>
      <c r="S864" s="177"/>
      <c r="V864" s="173"/>
    </row>
    <row r="865" spans="17:22" x14ac:dyDescent="0.2">
      <c r="Q865" s="177"/>
      <c r="R865" s="177"/>
      <c r="S865" s="177"/>
      <c r="V865" s="173"/>
    </row>
    <row r="866" spans="17:22" x14ac:dyDescent="0.2">
      <c r="Q866" s="177"/>
      <c r="R866" s="177"/>
      <c r="S866" s="177"/>
      <c r="V866" s="173"/>
    </row>
    <row r="867" spans="17:22" x14ac:dyDescent="0.2">
      <c r="Q867" s="177"/>
      <c r="R867" s="177"/>
      <c r="S867" s="177"/>
      <c r="V867" s="173"/>
    </row>
    <row r="868" spans="17:22" x14ac:dyDescent="0.2">
      <c r="Q868" s="177"/>
      <c r="R868" s="177"/>
      <c r="S868" s="177"/>
      <c r="V868" s="173"/>
    </row>
    <row r="869" spans="17:22" x14ac:dyDescent="0.2">
      <c r="Q869" s="177"/>
      <c r="R869" s="177"/>
      <c r="S869" s="177"/>
      <c r="V869" s="173"/>
    </row>
    <row r="870" spans="17:22" x14ac:dyDescent="0.2">
      <c r="Q870" s="177"/>
      <c r="R870" s="177"/>
      <c r="S870" s="177"/>
      <c r="V870" s="173"/>
    </row>
    <row r="871" spans="17:22" x14ac:dyDescent="0.2">
      <c r="Q871" s="177"/>
      <c r="R871" s="177"/>
      <c r="S871" s="177"/>
      <c r="V871" s="173"/>
    </row>
    <row r="872" spans="17:22" x14ac:dyDescent="0.2">
      <c r="Q872" s="177"/>
      <c r="R872" s="177"/>
      <c r="S872" s="177"/>
      <c r="V872" s="173"/>
    </row>
    <row r="873" spans="17:22" x14ac:dyDescent="0.2">
      <c r="Q873" s="177"/>
      <c r="R873" s="177"/>
      <c r="S873" s="177"/>
      <c r="V873" s="173"/>
    </row>
    <row r="874" spans="17:22" x14ac:dyDescent="0.2">
      <c r="Q874" s="177"/>
      <c r="R874" s="177"/>
      <c r="S874" s="177"/>
      <c r="V874" s="173"/>
    </row>
    <row r="875" spans="17:22" x14ac:dyDescent="0.2">
      <c r="Q875" s="177"/>
      <c r="R875" s="177"/>
      <c r="S875" s="177"/>
      <c r="V875" s="173"/>
    </row>
    <row r="876" spans="17:22" x14ac:dyDescent="0.2">
      <c r="Q876" s="177"/>
      <c r="R876" s="177"/>
      <c r="S876" s="177"/>
      <c r="V876" s="173"/>
    </row>
    <row r="877" spans="17:22" x14ac:dyDescent="0.2">
      <c r="Q877" s="177"/>
      <c r="R877" s="177"/>
      <c r="S877" s="177"/>
      <c r="V877" s="173"/>
    </row>
    <row r="878" spans="17:22" x14ac:dyDescent="0.2">
      <c r="Q878" s="177"/>
      <c r="R878" s="177"/>
      <c r="S878" s="177"/>
      <c r="V878" s="173"/>
    </row>
    <row r="879" spans="17:22" x14ac:dyDescent="0.2">
      <c r="Q879" s="177"/>
      <c r="R879" s="177"/>
      <c r="S879" s="177"/>
      <c r="V879" s="173"/>
    </row>
    <row r="880" spans="17:22" x14ac:dyDescent="0.2">
      <c r="Q880" s="177"/>
      <c r="R880" s="177"/>
      <c r="S880" s="177"/>
      <c r="V880" s="173"/>
    </row>
    <row r="881" spans="17:22" x14ac:dyDescent="0.2">
      <c r="Q881" s="177"/>
      <c r="R881" s="177"/>
      <c r="S881" s="177"/>
      <c r="V881" s="173"/>
    </row>
    <row r="882" spans="17:22" x14ac:dyDescent="0.2">
      <c r="Q882" s="177"/>
      <c r="R882" s="177"/>
      <c r="S882" s="177"/>
      <c r="V882" s="173"/>
    </row>
    <row r="883" spans="17:22" x14ac:dyDescent="0.2">
      <c r="Q883" s="177"/>
      <c r="R883" s="177"/>
      <c r="S883" s="177"/>
      <c r="V883" s="173"/>
    </row>
    <row r="884" spans="17:22" x14ac:dyDescent="0.2">
      <c r="Q884" s="177"/>
      <c r="R884" s="177"/>
      <c r="S884" s="177"/>
      <c r="V884" s="173"/>
    </row>
    <row r="885" spans="17:22" x14ac:dyDescent="0.2">
      <c r="Q885" s="177"/>
      <c r="R885" s="177"/>
      <c r="S885" s="177"/>
      <c r="V885" s="173"/>
    </row>
    <row r="886" spans="17:22" x14ac:dyDescent="0.2">
      <c r="Q886" s="177"/>
      <c r="R886" s="177"/>
      <c r="S886" s="177"/>
      <c r="V886" s="173"/>
    </row>
    <row r="887" spans="17:22" x14ac:dyDescent="0.2">
      <c r="Q887" s="177"/>
      <c r="R887" s="177"/>
      <c r="S887" s="177"/>
      <c r="V887" s="173"/>
    </row>
    <row r="888" spans="17:22" x14ac:dyDescent="0.2">
      <c r="Q888" s="177"/>
      <c r="R888" s="177"/>
      <c r="S888" s="177"/>
      <c r="V888" s="173"/>
    </row>
    <row r="889" spans="17:22" x14ac:dyDescent="0.2">
      <c r="Q889" s="177"/>
      <c r="R889" s="177"/>
      <c r="S889" s="177"/>
      <c r="V889" s="173"/>
    </row>
    <row r="890" spans="17:22" x14ac:dyDescent="0.2">
      <c r="Q890" s="177"/>
      <c r="R890" s="177"/>
      <c r="S890" s="177"/>
      <c r="V890" s="173"/>
    </row>
    <row r="891" spans="17:22" x14ac:dyDescent="0.2">
      <c r="Q891" s="177"/>
      <c r="R891" s="177"/>
      <c r="S891" s="177"/>
      <c r="V891" s="173"/>
    </row>
    <row r="892" spans="17:22" x14ac:dyDescent="0.2">
      <c r="Q892" s="177"/>
      <c r="R892" s="177"/>
      <c r="S892" s="177"/>
      <c r="V892" s="173"/>
    </row>
    <row r="893" spans="17:22" x14ac:dyDescent="0.2">
      <c r="Q893" s="177"/>
      <c r="R893" s="177"/>
      <c r="S893" s="177"/>
      <c r="V893" s="173"/>
    </row>
    <row r="894" spans="17:22" x14ac:dyDescent="0.2">
      <c r="Q894" s="177"/>
      <c r="R894" s="177"/>
      <c r="S894" s="177"/>
      <c r="V894" s="173"/>
    </row>
    <row r="895" spans="17:22" x14ac:dyDescent="0.2">
      <c r="Q895" s="177"/>
      <c r="R895" s="177"/>
      <c r="S895" s="177"/>
      <c r="V895" s="173"/>
    </row>
    <row r="896" spans="17:22" x14ac:dyDescent="0.2">
      <c r="Q896" s="177"/>
      <c r="R896" s="177"/>
      <c r="S896" s="177"/>
      <c r="V896" s="173"/>
    </row>
    <row r="897" spans="17:22" x14ac:dyDescent="0.2">
      <c r="Q897" s="177"/>
      <c r="R897" s="177"/>
      <c r="S897" s="177"/>
      <c r="V897" s="173"/>
    </row>
    <row r="898" spans="17:22" x14ac:dyDescent="0.2">
      <c r="Q898" s="177"/>
      <c r="R898" s="177"/>
      <c r="S898" s="177"/>
      <c r="V898" s="173"/>
    </row>
    <row r="899" spans="17:22" x14ac:dyDescent="0.2">
      <c r="Q899" s="177"/>
      <c r="R899" s="177"/>
      <c r="S899" s="177"/>
      <c r="V899" s="173"/>
    </row>
    <row r="900" spans="17:22" x14ac:dyDescent="0.2">
      <c r="Q900" s="177"/>
      <c r="R900" s="177"/>
      <c r="S900" s="177"/>
      <c r="V900" s="173"/>
    </row>
    <row r="901" spans="17:22" x14ac:dyDescent="0.2">
      <c r="Q901" s="177"/>
      <c r="R901" s="177"/>
      <c r="S901" s="177"/>
      <c r="V901" s="173"/>
    </row>
    <row r="902" spans="17:22" x14ac:dyDescent="0.2">
      <c r="Q902" s="177"/>
      <c r="R902" s="177"/>
      <c r="S902" s="177"/>
      <c r="V902" s="173"/>
    </row>
    <row r="903" spans="17:22" x14ac:dyDescent="0.2">
      <c r="Q903" s="177"/>
      <c r="R903" s="177"/>
      <c r="S903" s="177"/>
      <c r="V903" s="173"/>
    </row>
    <row r="904" spans="17:22" x14ac:dyDescent="0.2">
      <c r="Q904" s="177"/>
      <c r="R904" s="177"/>
      <c r="S904" s="177"/>
      <c r="V904" s="173"/>
    </row>
    <row r="905" spans="17:22" x14ac:dyDescent="0.2">
      <c r="Q905" s="177"/>
      <c r="R905" s="177"/>
      <c r="S905" s="177"/>
      <c r="V905" s="173"/>
    </row>
    <row r="906" spans="17:22" x14ac:dyDescent="0.2">
      <c r="Q906" s="177"/>
      <c r="R906" s="177"/>
      <c r="S906" s="177"/>
      <c r="V906" s="173"/>
    </row>
    <row r="907" spans="17:22" x14ac:dyDescent="0.2">
      <c r="Q907" s="177"/>
      <c r="R907" s="177"/>
      <c r="S907" s="177"/>
      <c r="V907" s="173"/>
    </row>
    <row r="908" spans="17:22" x14ac:dyDescent="0.2">
      <c r="Q908" s="177"/>
      <c r="R908" s="177"/>
      <c r="S908" s="177"/>
      <c r="V908" s="173"/>
    </row>
    <row r="909" spans="17:22" x14ac:dyDescent="0.2">
      <c r="Q909" s="177"/>
      <c r="R909" s="177"/>
      <c r="S909" s="177"/>
      <c r="V909" s="173"/>
    </row>
    <row r="910" spans="17:22" x14ac:dyDescent="0.2">
      <c r="Q910" s="177"/>
      <c r="R910" s="177"/>
      <c r="S910" s="177"/>
      <c r="V910" s="173"/>
    </row>
    <row r="911" spans="17:22" x14ac:dyDescent="0.2">
      <c r="Q911" s="177"/>
      <c r="R911" s="177"/>
      <c r="S911" s="177"/>
      <c r="V911" s="173"/>
    </row>
    <row r="912" spans="17:22" x14ac:dyDescent="0.2">
      <c r="Q912" s="177"/>
      <c r="R912" s="177"/>
      <c r="S912" s="177"/>
      <c r="V912" s="173"/>
    </row>
    <row r="913" spans="17:22" x14ac:dyDescent="0.2">
      <c r="Q913" s="177"/>
      <c r="R913" s="177"/>
      <c r="S913" s="177"/>
      <c r="V913" s="173"/>
    </row>
    <row r="914" spans="17:22" x14ac:dyDescent="0.2">
      <c r="Q914" s="177"/>
      <c r="R914" s="177"/>
      <c r="S914" s="177"/>
      <c r="V914" s="173"/>
    </row>
    <row r="915" spans="17:22" x14ac:dyDescent="0.2">
      <c r="Q915" s="177"/>
      <c r="R915" s="177"/>
      <c r="S915" s="177"/>
      <c r="V915" s="173"/>
    </row>
    <row r="916" spans="17:22" x14ac:dyDescent="0.2">
      <c r="Q916" s="177"/>
      <c r="R916" s="177"/>
      <c r="S916" s="177"/>
      <c r="V916" s="173"/>
    </row>
    <row r="917" spans="17:22" x14ac:dyDescent="0.2">
      <c r="Q917" s="177"/>
      <c r="R917" s="177"/>
      <c r="S917" s="177"/>
      <c r="V917" s="173"/>
    </row>
    <row r="918" spans="17:22" x14ac:dyDescent="0.2">
      <c r="Q918" s="177"/>
      <c r="R918" s="177"/>
      <c r="S918" s="177"/>
      <c r="V918" s="173"/>
    </row>
    <row r="919" spans="17:22" x14ac:dyDescent="0.2">
      <c r="Q919" s="177"/>
      <c r="R919" s="177"/>
      <c r="S919" s="177"/>
      <c r="V919" s="173"/>
    </row>
    <row r="920" spans="17:22" x14ac:dyDescent="0.2">
      <c r="Q920" s="177"/>
      <c r="R920" s="177"/>
      <c r="S920" s="177"/>
      <c r="V920" s="173"/>
    </row>
    <row r="921" spans="17:22" x14ac:dyDescent="0.2">
      <c r="Q921" s="177"/>
      <c r="R921" s="177"/>
      <c r="S921" s="177"/>
      <c r="V921" s="173"/>
    </row>
    <row r="922" spans="17:22" x14ac:dyDescent="0.2">
      <c r="Q922" s="177"/>
      <c r="R922" s="177"/>
      <c r="S922" s="177"/>
      <c r="V922" s="173"/>
    </row>
    <row r="923" spans="17:22" x14ac:dyDescent="0.2">
      <c r="Q923" s="177"/>
      <c r="R923" s="177"/>
      <c r="S923" s="177"/>
      <c r="V923" s="173"/>
    </row>
    <row r="924" spans="17:22" x14ac:dyDescent="0.2">
      <c r="Q924" s="177"/>
      <c r="R924" s="177"/>
      <c r="S924" s="177"/>
      <c r="V924" s="173"/>
    </row>
    <row r="925" spans="17:22" x14ac:dyDescent="0.2">
      <c r="Q925" s="177"/>
      <c r="R925" s="177"/>
      <c r="S925" s="177"/>
      <c r="V925" s="173"/>
    </row>
    <row r="926" spans="17:22" x14ac:dyDescent="0.2">
      <c r="Q926" s="177"/>
      <c r="R926" s="177"/>
      <c r="S926" s="177"/>
      <c r="V926" s="173"/>
    </row>
    <row r="927" spans="17:22" x14ac:dyDescent="0.2">
      <c r="Q927" s="177"/>
      <c r="R927" s="177"/>
      <c r="S927" s="177"/>
      <c r="V927" s="173"/>
    </row>
    <row r="928" spans="17:22" x14ac:dyDescent="0.2">
      <c r="Q928" s="177"/>
      <c r="R928" s="177"/>
      <c r="S928" s="177"/>
      <c r="V928" s="173"/>
    </row>
    <row r="929" spans="17:22" x14ac:dyDescent="0.2">
      <c r="Q929" s="177"/>
      <c r="R929" s="177"/>
      <c r="S929" s="177"/>
      <c r="V929" s="173"/>
    </row>
    <row r="930" spans="17:22" x14ac:dyDescent="0.2">
      <c r="Q930" s="177"/>
      <c r="R930" s="177"/>
      <c r="S930" s="177"/>
      <c r="V930" s="173"/>
    </row>
    <row r="931" spans="17:22" x14ac:dyDescent="0.2">
      <c r="Q931" s="177"/>
      <c r="R931" s="177"/>
      <c r="S931" s="177"/>
      <c r="V931" s="173"/>
    </row>
    <row r="932" spans="17:22" x14ac:dyDescent="0.2">
      <c r="Q932" s="177"/>
      <c r="R932" s="177"/>
      <c r="S932" s="177"/>
      <c r="V932" s="173"/>
    </row>
    <row r="933" spans="17:22" x14ac:dyDescent="0.2">
      <c r="Q933" s="177"/>
      <c r="R933" s="177"/>
      <c r="S933" s="177"/>
      <c r="V933" s="173"/>
    </row>
    <row r="934" spans="17:22" x14ac:dyDescent="0.2">
      <c r="Q934" s="177"/>
      <c r="R934" s="177"/>
      <c r="S934" s="177"/>
      <c r="V934" s="173"/>
    </row>
    <row r="935" spans="17:22" x14ac:dyDescent="0.2">
      <c r="Q935" s="177"/>
      <c r="R935" s="177"/>
      <c r="S935" s="177"/>
      <c r="V935" s="173"/>
    </row>
    <row r="936" spans="17:22" x14ac:dyDescent="0.2">
      <c r="Q936" s="177"/>
      <c r="R936" s="177"/>
      <c r="S936" s="177"/>
      <c r="V936" s="173"/>
    </row>
    <row r="937" spans="17:22" x14ac:dyDescent="0.2">
      <c r="Q937" s="177"/>
      <c r="R937" s="177"/>
      <c r="S937" s="177"/>
      <c r="V937" s="173"/>
    </row>
    <row r="938" spans="17:22" x14ac:dyDescent="0.2">
      <c r="Q938" s="177"/>
      <c r="R938" s="177"/>
      <c r="S938" s="177"/>
      <c r="V938" s="173"/>
    </row>
    <row r="939" spans="17:22" x14ac:dyDescent="0.2">
      <c r="Q939" s="177"/>
      <c r="R939" s="177"/>
      <c r="S939" s="177"/>
      <c r="V939" s="173"/>
    </row>
    <row r="940" spans="17:22" x14ac:dyDescent="0.2">
      <c r="Q940" s="177"/>
      <c r="R940" s="177"/>
      <c r="S940" s="177"/>
      <c r="V940" s="173"/>
    </row>
    <row r="941" spans="17:22" x14ac:dyDescent="0.2">
      <c r="Q941" s="177"/>
      <c r="R941" s="177"/>
      <c r="S941" s="177"/>
      <c r="V941" s="173"/>
    </row>
    <row r="942" spans="17:22" x14ac:dyDescent="0.2">
      <c r="Q942" s="177"/>
      <c r="R942" s="177"/>
      <c r="S942" s="177"/>
      <c r="V942" s="173"/>
    </row>
    <row r="943" spans="17:22" x14ac:dyDescent="0.2">
      <c r="Q943" s="177"/>
      <c r="R943" s="177"/>
      <c r="S943" s="177"/>
      <c r="V943" s="173"/>
    </row>
    <row r="944" spans="17:22" x14ac:dyDescent="0.2">
      <c r="Q944" s="177"/>
      <c r="R944" s="177"/>
      <c r="S944" s="177"/>
      <c r="V944" s="173"/>
    </row>
    <row r="945" spans="17:22" x14ac:dyDescent="0.2">
      <c r="Q945" s="177"/>
      <c r="R945" s="177"/>
      <c r="S945" s="177"/>
      <c r="V945" s="173"/>
    </row>
    <row r="946" spans="17:22" x14ac:dyDescent="0.2">
      <c r="Q946" s="177"/>
      <c r="R946" s="177"/>
      <c r="S946" s="177"/>
      <c r="V946" s="173"/>
    </row>
    <row r="947" spans="17:22" x14ac:dyDescent="0.2">
      <c r="Q947" s="177"/>
      <c r="R947" s="177"/>
      <c r="S947" s="177"/>
      <c r="V947" s="173"/>
    </row>
    <row r="948" spans="17:22" x14ac:dyDescent="0.2">
      <c r="Q948" s="177"/>
      <c r="R948" s="177"/>
      <c r="S948" s="177"/>
      <c r="V948" s="173"/>
    </row>
    <row r="949" spans="17:22" x14ac:dyDescent="0.2">
      <c r="Q949" s="177"/>
      <c r="R949" s="177"/>
      <c r="S949" s="177"/>
      <c r="V949" s="173"/>
    </row>
    <row r="950" spans="17:22" x14ac:dyDescent="0.2">
      <c r="Q950" s="177"/>
      <c r="R950" s="177"/>
      <c r="S950" s="177"/>
      <c r="V950" s="173"/>
    </row>
    <row r="951" spans="17:22" x14ac:dyDescent="0.2">
      <c r="Q951" s="177"/>
      <c r="R951" s="177"/>
      <c r="S951" s="177"/>
      <c r="V951" s="173"/>
    </row>
    <row r="952" spans="17:22" x14ac:dyDescent="0.2">
      <c r="Q952" s="177"/>
      <c r="R952" s="177"/>
      <c r="S952" s="177"/>
      <c r="V952" s="173"/>
    </row>
    <row r="953" spans="17:22" x14ac:dyDescent="0.2">
      <c r="Q953" s="177"/>
      <c r="R953" s="177"/>
      <c r="S953" s="177"/>
      <c r="V953" s="173"/>
    </row>
    <row r="954" spans="17:22" x14ac:dyDescent="0.2">
      <c r="Q954" s="177"/>
      <c r="R954" s="177"/>
      <c r="S954" s="177"/>
      <c r="V954" s="173"/>
    </row>
    <row r="955" spans="17:22" x14ac:dyDescent="0.2">
      <c r="Q955" s="177"/>
      <c r="R955" s="177"/>
      <c r="S955" s="177"/>
      <c r="V955" s="173"/>
    </row>
    <row r="956" spans="17:22" x14ac:dyDescent="0.2">
      <c r="Q956" s="177"/>
      <c r="R956" s="177"/>
      <c r="S956" s="177"/>
      <c r="V956" s="173"/>
    </row>
    <row r="957" spans="17:22" x14ac:dyDescent="0.2">
      <c r="Q957" s="177"/>
      <c r="R957" s="177"/>
      <c r="S957" s="177"/>
      <c r="V957" s="173"/>
    </row>
    <row r="958" spans="17:22" x14ac:dyDescent="0.2">
      <c r="Q958" s="177"/>
      <c r="R958" s="177"/>
      <c r="S958" s="177"/>
      <c r="V958" s="173"/>
    </row>
    <row r="959" spans="17:22" x14ac:dyDescent="0.2">
      <c r="Q959" s="177"/>
      <c r="R959" s="177"/>
      <c r="S959" s="177"/>
      <c r="V959" s="173"/>
    </row>
    <row r="960" spans="17:22" x14ac:dyDescent="0.2">
      <c r="Q960" s="177"/>
      <c r="R960" s="177"/>
      <c r="S960" s="177"/>
      <c r="V960" s="173"/>
    </row>
    <row r="961" spans="17:22" x14ac:dyDescent="0.2">
      <c r="Q961" s="177"/>
      <c r="R961" s="177"/>
      <c r="S961" s="177"/>
      <c r="V961" s="173"/>
    </row>
    <row r="962" spans="17:22" x14ac:dyDescent="0.2">
      <c r="Q962" s="177"/>
      <c r="R962" s="177"/>
      <c r="S962" s="177"/>
      <c r="V962" s="173"/>
    </row>
    <row r="963" spans="17:22" x14ac:dyDescent="0.2">
      <c r="Q963" s="177"/>
      <c r="R963" s="177"/>
      <c r="S963" s="177"/>
      <c r="V963" s="173"/>
    </row>
    <row r="964" spans="17:22" x14ac:dyDescent="0.2">
      <c r="Q964" s="177"/>
      <c r="R964" s="177"/>
      <c r="S964" s="177"/>
      <c r="V964" s="173"/>
    </row>
    <row r="965" spans="17:22" x14ac:dyDescent="0.2">
      <c r="Q965" s="177"/>
      <c r="R965" s="177"/>
      <c r="S965" s="177"/>
      <c r="V965" s="173"/>
    </row>
    <row r="966" spans="17:22" x14ac:dyDescent="0.2">
      <c r="Q966" s="177"/>
      <c r="R966" s="177"/>
      <c r="S966" s="177"/>
      <c r="V966" s="173"/>
    </row>
    <row r="967" spans="17:22" x14ac:dyDescent="0.2">
      <c r="Q967" s="177"/>
      <c r="R967" s="177"/>
      <c r="S967" s="177"/>
      <c r="V967" s="173"/>
    </row>
    <row r="968" spans="17:22" x14ac:dyDescent="0.2">
      <c r="Q968" s="177"/>
      <c r="R968" s="177"/>
      <c r="S968" s="177"/>
      <c r="V968" s="173"/>
    </row>
    <row r="969" spans="17:22" x14ac:dyDescent="0.2">
      <c r="Q969" s="177"/>
      <c r="R969" s="177"/>
      <c r="S969" s="177"/>
      <c r="V969" s="173"/>
    </row>
    <row r="970" spans="17:22" x14ac:dyDescent="0.2">
      <c r="Q970" s="177"/>
      <c r="R970" s="177"/>
      <c r="S970" s="177"/>
      <c r="V970" s="173"/>
    </row>
    <row r="971" spans="17:22" x14ac:dyDescent="0.2">
      <c r="Q971" s="177"/>
      <c r="R971" s="177"/>
      <c r="S971" s="177"/>
      <c r="V971" s="173"/>
    </row>
    <row r="972" spans="17:22" x14ac:dyDescent="0.2">
      <c r="Q972" s="177"/>
      <c r="R972" s="177"/>
      <c r="S972" s="177"/>
      <c r="V972" s="173"/>
    </row>
    <row r="973" spans="17:22" x14ac:dyDescent="0.2">
      <c r="Q973" s="177"/>
      <c r="R973" s="177"/>
      <c r="S973" s="177"/>
      <c r="V973" s="173"/>
    </row>
    <row r="974" spans="17:22" x14ac:dyDescent="0.2">
      <c r="Q974" s="177"/>
      <c r="R974" s="177"/>
      <c r="S974" s="177"/>
      <c r="V974" s="173"/>
    </row>
    <row r="975" spans="17:22" x14ac:dyDescent="0.2">
      <c r="Q975" s="177"/>
      <c r="R975" s="177"/>
      <c r="S975" s="177"/>
      <c r="V975" s="173"/>
    </row>
    <row r="976" spans="17:22" x14ac:dyDescent="0.2">
      <c r="Q976" s="177"/>
      <c r="R976" s="177"/>
      <c r="S976" s="177"/>
      <c r="V976" s="173"/>
    </row>
    <row r="977" spans="17:22" x14ac:dyDescent="0.2">
      <c r="Q977" s="177"/>
      <c r="R977" s="177"/>
      <c r="S977" s="177"/>
      <c r="V977" s="173"/>
    </row>
    <row r="978" spans="17:22" x14ac:dyDescent="0.2">
      <c r="Q978" s="177"/>
      <c r="R978" s="177"/>
      <c r="S978" s="177"/>
      <c r="V978" s="173"/>
    </row>
    <row r="979" spans="17:22" x14ac:dyDescent="0.2">
      <c r="Q979" s="177"/>
      <c r="R979" s="177"/>
      <c r="S979" s="177"/>
      <c r="V979" s="173"/>
    </row>
    <row r="980" spans="17:22" x14ac:dyDescent="0.2">
      <c r="Q980" s="177"/>
      <c r="R980" s="177"/>
      <c r="S980" s="177"/>
      <c r="V980" s="173"/>
    </row>
    <row r="981" spans="17:22" x14ac:dyDescent="0.2">
      <c r="Q981" s="177"/>
      <c r="R981" s="177"/>
      <c r="S981" s="177"/>
      <c r="V981" s="173"/>
    </row>
    <row r="982" spans="17:22" x14ac:dyDescent="0.2">
      <c r="Q982" s="177"/>
      <c r="R982" s="177"/>
      <c r="S982" s="177"/>
      <c r="V982" s="173"/>
    </row>
    <row r="983" spans="17:22" x14ac:dyDescent="0.2">
      <c r="Q983" s="177"/>
      <c r="R983" s="177"/>
      <c r="S983" s="177"/>
      <c r="V983" s="173"/>
    </row>
    <row r="984" spans="17:22" x14ac:dyDescent="0.2">
      <c r="Q984" s="177"/>
      <c r="R984" s="177"/>
      <c r="S984" s="177"/>
      <c r="V984" s="173"/>
    </row>
    <row r="985" spans="17:22" x14ac:dyDescent="0.2">
      <c r="Q985" s="177"/>
      <c r="R985" s="177"/>
      <c r="S985" s="177"/>
      <c r="V985" s="173"/>
    </row>
    <row r="986" spans="17:22" x14ac:dyDescent="0.2">
      <c r="Q986" s="177"/>
      <c r="R986" s="177"/>
      <c r="S986" s="177"/>
      <c r="V986" s="173"/>
    </row>
    <row r="987" spans="17:22" x14ac:dyDescent="0.2">
      <c r="Q987" s="177"/>
      <c r="R987" s="177"/>
      <c r="S987" s="177"/>
      <c r="V987" s="173"/>
    </row>
    <row r="988" spans="17:22" x14ac:dyDescent="0.2">
      <c r="Q988" s="177"/>
      <c r="R988" s="177"/>
      <c r="S988" s="177"/>
      <c r="V988" s="173"/>
    </row>
    <row r="989" spans="17:22" x14ac:dyDescent="0.2">
      <c r="Q989" s="177"/>
      <c r="R989" s="177"/>
      <c r="S989" s="177"/>
      <c r="V989" s="173"/>
    </row>
    <row r="990" spans="17:22" x14ac:dyDescent="0.2">
      <c r="Q990" s="177"/>
      <c r="R990" s="177"/>
      <c r="S990" s="177"/>
      <c r="V990" s="173"/>
    </row>
    <row r="991" spans="17:22" x14ac:dyDescent="0.2">
      <c r="Q991" s="177"/>
      <c r="R991" s="177"/>
      <c r="S991" s="177"/>
      <c r="V991" s="173"/>
    </row>
    <row r="992" spans="17:22" x14ac:dyDescent="0.2">
      <c r="Q992" s="177"/>
      <c r="R992" s="177"/>
      <c r="S992" s="177"/>
      <c r="V992" s="173"/>
    </row>
    <row r="993" spans="17:22" x14ac:dyDescent="0.2">
      <c r="Q993" s="177"/>
      <c r="R993" s="177"/>
      <c r="S993" s="177"/>
      <c r="V993" s="173"/>
    </row>
    <row r="994" spans="17:22" x14ac:dyDescent="0.2">
      <c r="Q994" s="177"/>
      <c r="R994" s="177"/>
      <c r="S994" s="177"/>
      <c r="V994" s="173"/>
    </row>
    <row r="995" spans="17:22" x14ac:dyDescent="0.2">
      <c r="Q995" s="177"/>
      <c r="R995" s="177"/>
      <c r="S995" s="177"/>
      <c r="V995" s="173"/>
    </row>
    <row r="996" spans="17:22" x14ac:dyDescent="0.2">
      <c r="Q996" s="177"/>
      <c r="R996" s="177"/>
      <c r="S996" s="177"/>
      <c r="V996" s="173"/>
    </row>
    <row r="997" spans="17:22" x14ac:dyDescent="0.2">
      <c r="Q997" s="177"/>
      <c r="R997" s="177"/>
      <c r="S997" s="177"/>
      <c r="V997" s="173"/>
    </row>
    <row r="998" spans="17:22" x14ac:dyDescent="0.2">
      <c r="Q998" s="177"/>
      <c r="R998" s="177"/>
      <c r="S998" s="177"/>
      <c r="V998" s="173"/>
    </row>
    <row r="999" spans="17:22" x14ac:dyDescent="0.2">
      <c r="Q999" s="177"/>
      <c r="R999" s="177"/>
      <c r="S999" s="177"/>
      <c r="V999" s="173"/>
    </row>
    <row r="1000" spans="17:22" x14ac:dyDescent="0.2">
      <c r="Q1000" s="177"/>
      <c r="R1000" s="177"/>
      <c r="S1000" s="177"/>
      <c r="V1000" s="173"/>
    </row>
    <row r="1001" spans="17:22" x14ac:dyDescent="0.2">
      <c r="Q1001" s="177"/>
      <c r="R1001" s="177"/>
      <c r="S1001" s="177"/>
      <c r="V1001" s="173"/>
    </row>
    <row r="1002" spans="17:22" x14ac:dyDescent="0.2">
      <c r="Q1002" s="177"/>
      <c r="R1002" s="177"/>
      <c r="S1002" s="177"/>
      <c r="V1002" s="173"/>
    </row>
    <row r="1003" spans="17:22" x14ac:dyDescent="0.2">
      <c r="Q1003" s="177"/>
      <c r="R1003" s="177"/>
      <c r="S1003" s="177"/>
      <c r="V1003" s="173"/>
    </row>
    <row r="1004" spans="17:22" x14ac:dyDescent="0.2">
      <c r="Q1004" s="177"/>
      <c r="R1004" s="177"/>
      <c r="S1004" s="177"/>
      <c r="V1004" s="173"/>
    </row>
    <row r="1005" spans="17:22" x14ac:dyDescent="0.2">
      <c r="Q1005" s="177"/>
      <c r="R1005" s="177"/>
      <c r="S1005" s="177"/>
      <c r="V1005" s="173"/>
    </row>
    <row r="1006" spans="17:22" x14ac:dyDescent="0.2">
      <c r="Q1006" s="177"/>
      <c r="R1006" s="177"/>
      <c r="S1006" s="177"/>
      <c r="V1006" s="173"/>
    </row>
    <row r="1007" spans="17:22" x14ac:dyDescent="0.2">
      <c r="Q1007" s="177"/>
      <c r="R1007" s="177"/>
      <c r="S1007" s="177"/>
      <c r="V1007" s="173"/>
    </row>
    <row r="1008" spans="17:22" x14ac:dyDescent="0.2">
      <c r="Q1008" s="177"/>
      <c r="R1008" s="177"/>
      <c r="S1008" s="177"/>
      <c r="V1008" s="173"/>
    </row>
    <row r="1009" spans="17:22" x14ac:dyDescent="0.2">
      <c r="Q1009" s="177"/>
      <c r="R1009" s="177"/>
      <c r="S1009" s="177"/>
      <c r="V1009" s="173"/>
    </row>
    <row r="1010" spans="17:22" x14ac:dyDescent="0.2">
      <c r="Q1010" s="177"/>
      <c r="R1010" s="177"/>
      <c r="S1010" s="177"/>
      <c r="V1010" s="173"/>
    </row>
    <row r="1011" spans="17:22" x14ac:dyDescent="0.2">
      <c r="Q1011" s="177"/>
      <c r="R1011" s="177"/>
      <c r="S1011" s="177"/>
      <c r="V1011" s="173"/>
    </row>
    <row r="1012" spans="17:22" x14ac:dyDescent="0.2">
      <c r="Q1012" s="177"/>
      <c r="R1012" s="177"/>
      <c r="S1012" s="177"/>
      <c r="V1012" s="173"/>
    </row>
    <row r="1013" spans="17:22" x14ac:dyDescent="0.2">
      <c r="Q1013" s="177"/>
      <c r="R1013" s="177"/>
      <c r="S1013" s="177"/>
      <c r="V1013" s="173"/>
    </row>
    <row r="1014" spans="17:22" x14ac:dyDescent="0.2">
      <c r="Q1014" s="177"/>
      <c r="R1014" s="177"/>
      <c r="S1014" s="177"/>
      <c r="V1014" s="173"/>
    </row>
    <row r="1015" spans="17:22" x14ac:dyDescent="0.2">
      <c r="Q1015" s="177"/>
      <c r="R1015" s="177"/>
      <c r="S1015" s="177"/>
      <c r="V1015" s="173"/>
    </row>
    <row r="1016" spans="17:22" x14ac:dyDescent="0.2">
      <c r="Q1016" s="177"/>
      <c r="R1016" s="177"/>
      <c r="S1016" s="177"/>
      <c r="V1016" s="173"/>
    </row>
    <row r="1017" spans="17:22" x14ac:dyDescent="0.2">
      <c r="Q1017" s="177"/>
      <c r="R1017" s="177"/>
      <c r="S1017" s="177"/>
      <c r="V1017" s="173"/>
    </row>
    <row r="1018" spans="17:22" x14ac:dyDescent="0.2">
      <c r="Q1018" s="177"/>
      <c r="R1018" s="177"/>
      <c r="S1018" s="177"/>
      <c r="V1018" s="173"/>
    </row>
    <row r="1019" spans="17:22" x14ac:dyDescent="0.2">
      <c r="Q1019" s="177"/>
      <c r="R1019" s="177"/>
      <c r="S1019" s="177"/>
      <c r="V1019" s="173"/>
    </row>
    <row r="1020" spans="17:22" x14ac:dyDescent="0.2">
      <c r="Q1020" s="177"/>
      <c r="R1020" s="177"/>
      <c r="S1020" s="177"/>
      <c r="V1020" s="173"/>
    </row>
    <row r="1021" spans="17:22" x14ac:dyDescent="0.2">
      <c r="Q1021" s="177"/>
      <c r="R1021" s="177"/>
      <c r="S1021" s="177"/>
      <c r="V1021" s="173"/>
    </row>
    <row r="1022" spans="17:22" x14ac:dyDescent="0.2">
      <c r="Q1022" s="177"/>
      <c r="R1022" s="177"/>
      <c r="S1022" s="177"/>
      <c r="V1022" s="173"/>
    </row>
    <row r="1023" spans="17:22" x14ac:dyDescent="0.2">
      <c r="Q1023" s="177"/>
      <c r="R1023" s="177"/>
      <c r="S1023" s="177"/>
      <c r="V1023" s="173"/>
    </row>
    <row r="1024" spans="17:22" x14ac:dyDescent="0.2">
      <c r="Q1024" s="177"/>
      <c r="R1024" s="177"/>
      <c r="S1024" s="177"/>
      <c r="V1024" s="173"/>
    </row>
    <row r="1025" spans="17:22" x14ac:dyDescent="0.2">
      <c r="Q1025" s="177"/>
      <c r="R1025" s="177"/>
      <c r="S1025" s="177"/>
      <c r="V1025" s="173"/>
    </row>
    <row r="1026" spans="17:22" x14ac:dyDescent="0.2">
      <c r="Q1026" s="177"/>
      <c r="R1026" s="177"/>
      <c r="S1026" s="177"/>
      <c r="V1026" s="173"/>
    </row>
    <row r="1027" spans="17:22" x14ac:dyDescent="0.2">
      <c r="Q1027" s="177"/>
      <c r="R1027" s="177"/>
      <c r="S1027" s="177"/>
      <c r="V1027" s="173"/>
    </row>
    <row r="1028" spans="17:22" x14ac:dyDescent="0.2">
      <c r="Q1028" s="177"/>
      <c r="R1028" s="177"/>
      <c r="S1028" s="177"/>
      <c r="V1028" s="173"/>
    </row>
    <row r="1029" spans="17:22" x14ac:dyDescent="0.2">
      <c r="Q1029" s="177"/>
      <c r="R1029" s="177"/>
      <c r="S1029" s="177"/>
      <c r="V1029" s="173"/>
    </row>
    <row r="1030" spans="17:22" x14ac:dyDescent="0.2">
      <c r="Q1030" s="177"/>
      <c r="R1030" s="177"/>
      <c r="S1030" s="177"/>
      <c r="V1030" s="173"/>
    </row>
    <row r="1031" spans="17:22" x14ac:dyDescent="0.2">
      <c r="Q1031" s="177"/>
      <c r="R1031" s="177"/>
      <c r="S1031" s="177"/>
      <c r="V1031" s="173"/>
    </row>
    <row r="1032" spans="17:22" x14ac:dyDescent="0.2">
      <c r="Q1032" s="177"/>
      <c r="R1032" s="177"/>
      <c r="S1032" s="177"/>
      <c r="V1032" s="173"/>
    </row>
    <row r="1033" spans="17:22" x14ac:dyDescent="0.2">
      <c r="Q1033" s="177"/>
      <c r="R1033" s="177"/>
      <c r="S1033" s="177"/>
      <c r="V1033" s="173"/>
    </row>
    <row r="1034" spans="17:22" x14ac:dyDescent="0.2">
      <c r="Q1034" s="177"/>
      <c r="R1034" s="177"/>
      <c r="S1034" s="177"/>
      <c r="V1034" s="173"/>
    </row>
    <row r="1035" spans="17:22" x14ac:dyDescent="0.2">
      <c r="Q1035" s="177"/>
      <c r="R1035" s="177"/>
      <c r="S1035" s="177"/>
      <c r="V1035" s="173"/>
    </row>
    <row r="1036" spans="17:22" x14ac:dyDescent="0.2">
      <c r="Q1036" s="177"/>
      <c r="R1036" s="177"/>
      <c r="S1036" s="177"/>
      <c r="V1036" s="173"/>
    </row>
    <row r="1037" spans="17:22" x14ac:dyDescent="0.2">
      <c r="Q1037" s="177"/>
      <c r="R1037" s="177"/>
      <c r="S1037" s="177"/>
      <c r="V1037" s="173"/>
    </row>
    <row r="1038" spans="17:22" x14ac:dyDescent="0.2">
      <c r="Q1038" s="177"/>
      <c r="R1038" s="177"/>
      <c r="S1038" s="177"/>
      <c r="V1038" s="173"/>
    </row>
    <row r="1039" spans="17:22" x14ac:dyDescent="0.2">
      <c r="Q1039" s="177"/>
      <c r="R1039" s="177"/>
      <c r="S1039" s="177"/>
      <c r="V1039" s="173"/>
    </row>
    <row r="1040" spans="17:22" x14ac:dyDescent="0.2">
      <c r="Q1040" s="177"/>
      <c r="R1040" s="177"/>
      <c r="S1040" s="177"/>
      <c r="V1040" s="173"/>
    </row>
    <row r="1041" spans="17:22" x14ac:dyDescent="0.2">
      <c r="Q1041" s="177"/>
      <c r="R1041" s="177"/>
      <c r="S1041" s="177"/>
      <c r="V1041" s="173"/>
    </row>
    <row r="1042" spans="17:22" x14ac:dyDescent="0.2">
      <c r="Q1042" s="177"/>
      <c r="R1042" s="177"/>
      <c r="S1042" s="177"/>
      <c r="V1042" s="173"/>
    </row>
    <row r="1043" spans="17:22" x14ac:dyDescent="0.2">
      <c r="Q1043" s="177"/>
      <c r="R1043" s="177"/>
      <c r="S1043" s="177"/>
      <c r="V1043" s="173"/>
    </row>
    <row r="1044" spans="17:22" x14ac:dyDescent="0.2">
      <c r="Q1044" s="177"/>
      <c r="R1044" s="177"/>
      <c r="S1044" s="177"/>
      <c r="V1044" s="173"/>
    </row>
    <row r="1045" spans="17:22" x14ac:dyDescent="0.2">
      <c r="Q1045" s="177"/>
      <c r="R1045" s="177"/>
      <c r="S1045" s="177"/>
      <c r="V1045" s="173"/>
    </row>
    <row r="1046" spans="17:22" x14ac:dyDescent="0.2">
      <c r="Q1046" s="177"/>
      <c r="R1046" s="177"/>
      <c r="S1046" s="177"/>
      <c r="V1046" s="173"/>
    </row>
    <row r="1047" spans="17:22" x14ac:dyDescent="0.2">
      <c r="Q1047" s="177"/>
      <c r="R1047" s="177"/>
      <c r="S1047" s="177"/>
      <c r="V1047" s="173"/>
    </row>
    <row r="1048" spans="17:22" x14ac:dyDescent="0.2">
      <c r="Q1048" s="177"/>
      <c r="R1048" s="177"/>
      <c r="S1048" s="177"/>
      <c r="V1048" s="173"/>
    </row>
    <row r="1049" spans="17:22" x14ac:dyDescent="0.2">
      <c r="Q1049" s="177"/>
      <c r="R1049" s="177"/>
      <c r="S1049" s="177"/>
      <c r="V1049" s="173"/>
    </row>
    <row r="1050" spans="17:22" x14ac:dyDescent="0.2">
      <c r="Q1050" s="177"/>
      <c r="R1050" s="177"/>
      <c r="S1050" s="177"/>
      <c r="V1050" s="173"/>
    </row>
    <row r="1051" spans="17:22" x14ac:dyDescent="0.2">
      <c r="Q1051" s="177"/>
      <c r="R1051" s="177"/>
      <c r="S1051" s="177"/>
      <c r="V1051" s="173"/>
    </row>
    <row r="1052" spans="17:22" x14ac:dyDescent="0.2">
      <c r="Q1052" s="177"/>
      <c r="R1052" s="177"/>
      <c r="S1052" s="177"/>
      <c r="V1052" s="173"/>
    </row>
    <row r="1053" spans="17:22" x14ac:dyDescent="0.2">
      <c r="Q1053" s="177"/>
      <c r="R1053" s="177"/>
      <c r="S1053" s="177"/>
      <c r="V1053" s="173"/>
    </row>
    <row r="1054" spans="17:22" x14ac:dyDescent="0.2">
      <c r="Q1054" s="177"/>
      <c r="R1054" s="177"/>
      <c r="S1054" s="177"/>
      <c r="V1054" s="173"/>
    </row>
    <row r="1055" spans="17:22" x14ac:dyDescent="0.2">
      <c r="Q1055" s="177"/>
      <c r="R1055" s="177"/>
      <c r="S1055" s="177"/>
      <c r="V1055" s="173"/>
    </row>
    <row r="1056" spans="17:22" x14ac:dyDescent="0.2">
      <c r="Q1056" s="177"/>
      <c r="R1056" s="177"/>
      <c r="S1056" s="177"/>
      <c r="V1056" s="173"/>
    </row>
    <row r="1057" spans="17:22" x14ac:dyDescent="0.2">
      <c r="Q1057" s="177"/>
      <c r="R1057" s="177"/>
      <c r="S1057" s="177"/>
      <c r="V1057" s="173"/>
    </row>
    <row r="1058" spans="17:22" x14ac:dyDescent="0.2">
      <c r="Q1058" s="177"/>
      <c r="R1058" s="177"/>
      <c r="S1058" s="177"/>
      <c r="V1058" s="173"/>
    </row>
    <row r="1059" spans="17:22" x14ac:dyDescent="0.2">
      <c r="Q1059" s="177"/>
      <c r="R1059" s="177"/>
      <c r="S1059" s="177"/>
      <c r="V1059" s="173"/>
    </row>
    <row r="1060" spans="17:22" x14ac:dyDescent="0.2">
      <c r="Q1060" s="177"/>
      <c r="R1060" s="177"/>
      <c r="S1060" s="177"/>
      <c r="V1060" s="173"/>
    </row>
    <row r="1061" spans="17:22" x14ac:dyDescent="0.2">
      <c r="Q1061" s="177"/>
      <c r="R1061" s="177"/>
      <c r="S1061" s="177"/>
      <c r="V1061" s="173"/>
    </row>
    <row r="1062" spans="17:22" x14ac:dyDescent="0.2">
      <c r="Q1062" s="177"/>
      <c r="R1062" s="177"/>
      <c r="S1062" s="177"/>
      <c r="V1062" s="173"/>
    </row>
    <row r="1063" spans="17:22" x14ac:dyDescent="0.2">
      <c r="Q1063" s="177"/>
      <c r="R1063" s="177"/>
      <c r="S1063" s="177"/>
      <c r="V1063" s="173"/>
    </row>
    <row r="1064" spans="17:22" x14ac:dyDescent="0.2">
      <c r="Q1064" s="177"/>
      <c r="R1064" s="177"/>
      <c r="S1064" s="177"/>
      <c r="V1064" s="173"/>
    </row>
    <row r="1065" spans="17:22" x14ac:dyDescent="0.2">
      <c r="Q1065" s="177"/>
      <c r="R1065" s="177"/>
      <c r="S1065" s="177"/>
      <c r="V1065" s="173"/>
    </row>
    <row r="1066" spans="17:22" x14ac:dyDescent="0.2">
      <c r="Q1066" s="177"/>
      <c r="R1066" s="177"/>
      <c r="S1066" s="177"/>
      <c r="V1066" s="173"/>
    </row>
    <row r="1067" spans="17:22" x14ac:dyDescent="0.2">
      <c r="Q1067" s="177"/>
      <c r="R1067" s="177"/>
      <c r="S1067" s="177"/>
      <c r="V1067" s="173"/>
    </row>
    <row r="1068" spans="17:22" x14ac:dyDescent="0.2">
      <c r="Q1068" s="177"/>
      <c r="R1068" s="177"/>
      <c r="S1068" s="177"/>
      <c r="V1068" s="173"/>
    </row>
    <row r="1069" spans="17:22" x14ac:dyDescent="0.2">
      <c r="Q1069" s="177"/>
      <c r="R1069" s="177"/>
      <c r="S1069" s="177"/>
      <c r="V1069" s="173"/>
    </row>
    <row r="1070" spans="17:22" x14ac:dyDescent="0.2">
      <c r="Q1070" s="177"/>
      <c r="R1070" s="177"/>
      <c r="S1070" s="177"/>
      <c r="V1070" s="173"/>
    </row>
    <row r="1071" spans="17:22" x14ac:dyDescent="0.2">
      <c r="Q1071" s="177"/>
      <c r="R1071" s="177"/>
      <c r="S1071" s="177"/>
      <c r="V1071" s="173"/>
    </row>
    <row r="1072" spans="17:22" x14ac:dyDescent="0.2">
      <c r="Q1072" s="177"/>
      <c r="R1072" s="177"/>
      <c r="S1072" s="177"/>
      <c r="V1072" s="173"/>
    </row>
    <row r="1073" spans="17:22" x14ac:dyDescent="0.2">
      <c r="Q1073" s="177"/>
      <c r="R1073" s="177"/>
      <c r="S1073" s="177"/>
      <c r="V1073" s="173"/>
    </row>
    <row r="1074" spans="17:22" x14ac:dyDescent="0.2">
      <c r="Q1074" s="177"/>
      <c r="R1074" s="177"/>
      <c r="S1074" s="177"/>
      <c r="V1074" s="173"/>
    </row>
    <row r="1075" spans="17:22" x14ac:dyDescent="0.2">
      <c r="Q1075" s="177"/>
      <c r="R1075" s="177"/>
      <c r="S1075" s="177"/>
      <c r="V1075" s="173"/>
    </row>
    <row r="1076" spans="17:22" x14ac:dyDescent="0.2">
      <c r="Q1076" s="177"/>
      <c r="R1076" s="177"/>
      <c r="S1076" s="177"/>
      <c r="V1076" s="173"/>
    </row>
    <row r="1077" spans="17:22" x14ac:dyDescent="0.2">
      <c r="Q1077" s="177"/>
      <c r="R1077" s="177"/>
      <c r="S1077" s="177"/>
      <c r="V1077" s="173"/>
    </row>
    <row r="1078" spans="17:22" x14ac:dyDescent="0.2">
      <c r="Q1078" s="177"/>
      <c r="R1078" s="177"/>
      <c r="S1078" s="177"/>
      <c r="V1078" s="173"/>
    </row>
    <row r="1079" spans="17:22" x14ac:dyDescent="0.2">
      <c r="Q1079" s="177"/>
      <c r="R1079" s="177"/>
      <c r="S1079" s="177"/>
      <c r="V1079" s="173"/>
    </row>
    <row r="1080" spans="17:22" x14ac:dyDescent="0.2">
      <c r="Q1080" s="177"/>
      <c r="R1080" s="177"/>
      <c r="S1080" s="177"/>
      <c r="V1080" s="173"/>
    </row>
    <row r="1081" spans="17:22" x14ac:dyDescent="0.2">
      <c r="Q1081" s="177"/>
      <c r="R1081" s="177"/>
      <c r="S1081" s="177"/>
      <c r="V1081" s="173"/>
    </row>
    <row r="1082" spans="17:22" x14ac:dyDescent="0.2">
      <c r="Q1082" s="177"/>
      <c r="R1082" s="177"/>
      <c r="S1082" s="177"/>
      <c r="V1082" s="173"/>
    </row>
    <row r="1083" spans="17:22" x14ac:dyDescent="0.2">
      <c r="Q1083" s="177"/>
      <c r="R1083" s="177"/>
      <c r="S1083" s="177"/>
      <c r="V1083" s="173"/>
    </row>
    <row r="1084" spans="17:22" x14ac:dyDescent="0.2">
      <c r="Q1084" s="177"/>
      <c r="R1084" s="177"/>
      <c r="S1084" s="177"/>
      <c r="V1084" s="173"/>
    </row>
    <row r="1085" spans="17:22" x14ac:dyDescent="0.2">
      <c r="Q1085" s="177"/>
      <c r="R1085" s="177"/>
      <c r="S1085" s="177"/>
      <c r="V1085" s="173"/>
    </row>
    <row r="1086" spans="17:22" x14ac:dyDescent="0.2">
      <c r="Q1086" s="177"/>
      <c r="R1086" s="177"/>
      <c r="S1086" s="177"/>
      <c r="V1086" s="173"/>
    </row>
    <row r="1087" spans="17:22" x14ac:dyDescent="0.2">
      <c r="Q1087" s="177"/>
      <c r="R1087" s="177"/>
      <c r="S1087" s="177"/>
      <c r="V1087" s="173"/>
    </row>
    <row r="1088" spans="17:22" x14ac:dyDescent="0.2">
      <c r="Q1088" s="177"/>
      <c r="R1088" s="177"/>
      <c r="S1088" s="177"/>
      <c r="V1088" s="173"/>
    </row>
    <row r="1089" spans="17:22" x14ac:dyDescent="0.2">
      <c r="Q1089" s="177"/>
      <c r="R1089" s="177"/>
      <c r="S1089" s="177"/>
      <c r="V1089" s="173"/>
    </row>
    <row r="1090" spans="17:22" x14ac:dyDescent="0.2">
      <c r="Q1090" s="177"/>
      <c r="R1090" s="177"/>
      <c r="S1090" s="177"/>
      <c r="V1090" s="173"/>
    </row>
    <row r="1091" spans="17:22" x14ac:dyDescent="0.2">
      <c r="Q1091" s="177"/>
      <c r="R1091" s="177"/>
      <c r="S1091" s="177"/>
      <c r="V1091" s="173"/>
    </row>
    <row r="1092" spans="17:22" x14ac:dyDescent="0.2">
      <c r="Q1092" s="177"/>
      <c r="R1092" s="177"/>
      <c r="S1092" s="177"/>
      <c r="V1092" s="173"/>
    </row>
    <row r="1093" spans="17:22" x14ac:dyDescent="0.2">
      <c r="Q1093" s="177"/>
      <c r="R1093" s="177"/>
      <c r="S1093" s="177"/>
      <c r="V1093" s="173"/>
    </row>
    <row r="1094" spans="17:22" x14ac:dyDescent="0.2">
      <c r="Q1094" s="177"/>
      <c r="R1094" s="177"/>
      <c r="S1094" s="177"/>
      <c r="V1094" s="173"/>
    </row>
    <row r="1095" spans="17:22" x14ac:dyDescent="0.2">
      <c r="Q1095" s="177"/>
      <c r="R1095" s="177"/>
      <c r="S1095" s="177"/>
      <c r="V1095" s="173"/>
    </row>
    <row r="1096" spans="17:22" x14ac:dyDescent="0.2">
      <c r="Q1096" s="177"/>
      <c r="R1096" s="177"/>
      <c r="S1096" s="177"/>
      <c r="V1096" s="173"/>
    </row>
    <row r="1097" spans="17:22" x14ac:dyDescent="0.2">
      <c r="Q1097" s="177"/>
      <c r="R1097" s="177"/>
      <c r="S1097" s="177"/>
      <c r="V1097" s="173"/>
    </row>
    <row r="1098" spans="17:22" x14ac:dyDescent="0.2">
      <c r="Q1098" s="177"/>
      <c r="R1098" s="177"/>
      <c r="S1098" s="177"/>
      <c r="V1098" s="173"/>
    </row>
    <row r="1099" spans="17:22" x14ac:dyDescent="0.2">
      <c r="Q1099" s="177"/>
      <c r="R1099" s="177"/>
      <c r="S1099" s="177"/>
      <c r="V1099" s="173"/>
    </row>
    <row r="1100" spans="17:22" x14ac:dyDescent="0.2">
      <c r="Q1100" s="177"/>
      <c r="R1100" s="177"/>
      <c r="S1100" s="177"/>
      <c r="V1100" s="173"/>
    </row>
    <row r="1101" spans="17:22" x14ac:dyDescent="0.2">
      <c r="Q1101" s="177"/>
      <c r="R1101" s="177"/>
      <c r="S1101" s="177"/>
      <c r="V1101" s="173"/>
    </row>
    <row r="1102" spans="17:22" x14ac:dyDescent="0.2">
      <c r="Q1102" s="177"/>
      <c r="R1102" s="177"/>
      <c r="S1102" s="177"/>
      <c r="V1102" s="173"/>
    </row>
    <row r="1103" spans="17:22" x14ac:dyDescent="0.2">
      <c r="Q1103" s="177"/>
      <c r="R1103" s="177"/>
      <c r="S1103" s="177"/>
      <c r="V1103" s="173"/>
    </row>
    <row r="1104" spans="17:22" x14ac:dyDescent="0.2">
      <c r="Q1104" s="177"/>
      <c r="R1104" s="177"/>
      <c r="S1104" s="177"/>
      <c r="V1104" s="173"/>
    </row>
    <row r="1105" spans="17:22" x14ac:dyDescent="0.2">
      <c r="Q1105" s="177"/>
      <c r="R1105" s="177"/>
      <c r="S1105" s="177"/>
      <c r="V1105" s="173"/>
    </row>
    <row r="1106" spans="17:22" x14ac:dyDescent="0.2">
      <c r="Q1106" s="177"/>
      <c r="R1106" s="177"/>
      <c r="S1106" s="177"/>
      <c r="V1106" s="173"/>
    </row>
    <row r="1107" spans="17:22" x14ac:dyDescent="0.2">
      <c r="Q1107" s="177"/>
      <c r="R1107" s="177"/>
      <c r="S1107" s="177"/>
      <c r="V1107" s="173"/>
    </row>
    <row r="1108" spans="17:22" x14ac:dyDescent="0.2">
      <c r="Q1108" s="177"/>
      <c r="R1108" s="177"/>
      <c r="S1108" s="177"/>
      <c r="V1108" s="173"/>
    </row>
    <row r="1109" spans="17:22" x14ac:dyDescent="0.2">
      <c r="Q1109" s="177"/>
      <c r="R1109" s="177"/>
      <c r="S1109" s="177"/>
      <c r="V1109" s="173"/>
    </row>
    <row r="1110" spans="17:22" x14ac:dyDescent="0.2">
      <c r="Q1110" s="177"/>
      <c r="R1110" s="177"/>
      <c r="S1110" s="177"/>
      <c r="V1110" s="173"/>
    </row>
    <row r="1111" spans="17:22" x14ac:dyDescent="0.2">
      <c r="Q1111" s="177"/>
      <c r="R1111" s="177"/>
      <c r="S1111" s="177"/>
      <c r="V1111" s="173"/>
    </row>
    <row r="1112" spans="17:22" x14ac:dyDescent="0.2">
      <c r="Q1112" s="177"/>
      <c r="R1112" s="177"/>
      <c r="S1112" s="177"/>
      <c r="V1112" s="173"/>
    </row>
    <row r="1113" spans="17:22" x14ac:dyDescent="0.2">
      <c r="Q1113" s="177"/>
      <c r="R1113" s="177"/>
      <c r="S1113" s="177"/>
      <c r="V1113" s="173"/>
    </row>
    <row r="1114" spans="17:22" x14ac:dyDescent="0.2">
      <c r="Q1114" s="177"/>
      <c r="R1114" s="177"/>
      <c r="S1114" s="177"/>
      <c r="V1114" s="173"/>
    </row>
    <row r="1115" spans="17:22" x14ac:dyDescent="0.2">
      <c r="Q1115" s="177"/>
      <c r="R1115" s="177"/>
      <c r="S1115" s="177"/>
      <c r="V1115" s="173"/>
    </row>
    <row r="1116" spans="17:22" x14ac:dyDescent="0.2">
      <c r="Q1116" s="177"/>
      <c r="R1116" s="177"/>
      <c r="S1116" s="177"/>
      <c r="V1116" s="173"/>
    </row>
    <row r="1117" spans="17:22" x14ac:dyDescent="0.2">
      <c r="Q1117" s="177"/>
      <c r="R1117" s="177"/>
      <c r="S1117" s="177"/>
      <c r="V1117" s="173"/>
    </row>
    <row r="1118" spans="17:22" x14ac:dyDescent="0.2">
      <c r="Q1118" s="177"/>
      <c r="R1118" s="177"/>
      <c r="S1118" s="177"/>
      <c r="V1118" s="173"/>
    </row>
    <row r="1119" spans="17:22" x14ac:dyDescent="0.2">
      <c r="Q1119" s="177"/>
      <c r="R1119" s="177"/>
      <c r="S1119" s="177"/>
      <c r="V1119" s="173"/>
    </row>
    <row r="1120" spans="17:22" x14ac:dyDescent="0.2">
      <c r="Q1120" s="177"/>
      <c r="R1120" s="177"/>
      <c r="S1120" s="177"/>
      <c r="V1120" s="173"/>
    </row>
    <row r="1121" spans="17:22" x14ac:dyDescent="0.2">
      <c r="Q1121" s="177"/>
      <c r="R1121" s="177"/>
      <c r="S1121" s="177"/>
      <c r="V1121" s="173"/>
    </row>
    <row r="1122" spans="17:22" x14ac:dyDescent="0.2">
      <c r="Q1122" s="177"/>
      <c r="R1122" s="177"/>
      <c r="S1122" s="177"/>
      <c r="V1122" s="173"/>
    </row>
    <row r="1123" spans="17:22" x14ac:dyDescent="0.2">
      <c r="Q1123" s="177"/>
      <c r="R1123" s="177"/>
      <c r="S1123" s="177"/>
      <c r="V1123" s="173"/>
    </row>
    <row r="1124" spans="17:22" x14ac:dyDescent="0.2">
      <c r="Q1124" s="177"/>
      <c r="R1124" s="177"/>
      <c r="S1124" s="177"/>
      <c r="V1124" s="173"/>
    </row>
    <row r="1125" spans="17:22" x14ac:dyDescent="0.2">
      <c r="Q1125" s="177"/>
      <c r="R1125" s="177"/>
      <c r="S1125" s="177"/>
      <c r="V1125" s="173"/>
    </row>
    <row r="1126" spans="17:22" x14ac:dyDescent="0.2">
      <c r="Q1126" s="177"/>
      <c r="R1126" s="177"/>
      <c r="S1126" s="177"/>
      <c r="V1126" s="173"/>
    </row>
    <row r="1127" spans="17:22" x14ac:dyDescent="0.2">
      <c r="Q1127" s="177"/>
      <c r="R1127" s="177"/>
      <c r="S1127" s="177"/>
      <c r="V1127" s="173"/>
    </row>
    <row r="1128" spans="17:22" x14ac:dyDescent="0.2">
      <c r="Q1128" s="177"/>
      <c r="R1128" s="177"/>
      <c r="S1128" s="177"/>
      <c r="V1128" s="173"/>
    </row>
    <row r="1129" spans="17:22" x14ac:dyDescent="0.2">
      <c r="Q1129" s="177"/>
      <c r="R1129" s="177"/>
      <c r="S1129" s="177"/>
      <c r="V1129" s="173"/>
    </row>
    <row r="1130" spans="17:22" x14ac:dyDescent="0.2">
      <c r="Q1130" s="177"/>
      <c r="R1130" s="177"/>
      <c r="S1130" s="177"/>
      <c r="V1130" s="173"/>
    </row>
    <row r="1131" spans="17:22" x14ac:dyDescent="0.2">
      <c r="Q1131" s="177"/>
      <c r="R1131" s="177"/>
      <c r="S1131" s="177"/>
      <c r="V1131" s="173"/>
    </row>
    <row r="1132" spans="17:22" x14ac:dyDescent="0.2">
      <c r="Q1132" s="177"/>
      <c r="R1132" s="177"/>
      <c r="S1132" s="177"/>
      <c r="V1132" s="173"/>
    </row>
    <row r="1133" spans="17:22" x14ac:dyDescent="0.2">
      <c r="Q1133" s="177"/>
      <c r="R1133" s="177"/>
      <c r="S1133" s="177"/>
      <c r="V1133" s="173"/>
    </row>
    <row r="1134" spans="17:22" x14ac:dyDescent="0.2">
      <c r="Q1134" s="177"/>
      <c r="R1134" s="177"/>
      <c r="S1134" s="177"/>
      <c r="V1134" s="173"/>
    </row>
    <row r="1135" spans="17:22" x14ac:dyDescent="0.2">
      <c r="Q1135" s="177"/>
      <c r="R1135" s="177"/>
      <c r="S1135" s="177"/>
      <c r="V1135" s="173"/>
    </row>
    <row r="1136" spans="17:22" x14ac:dyDescent="0.2">
      <c r="Q1136" s="177"/>
      <c r="R1136" s="177"/>
      <c r="S1136" s="177"/>
      <c r="V1136" s="173"/>
    </row>
    <row r="1137" spans="17:22" x14ac:dyDescent="0.2">
      <c r="Q1137" s="177"/>
      <c r="R1137" s="177"/>
      <c r="S1137" s="177"/>
      <c r="V1137" s="173"/>
    </row>
    <row r="1138" spans="17:22" x14ac:dyDescent="0.2">
      <c r="Q1138" s="177"/>
      <c r="R1138" s="177"/>
      <c r="S1138" s="177"/>
      <c r="V1138" s="173"/>
    </row>
    <row r="1139" spans="17:22" x14ac:dyDescent="0.2">
      <c r="Q1139" s="177"/>
      <c r="R1139" s="177"/>
      <c r="S1139" s="177"/>
      <c r="V1139" s="173"/>
    </row>
    <row r="1140" spans="17:22" x14ac:dyDescent="0.2">
      <c r="Q1140" s="177"/>
      <c r="R1140" s="177"/>
      <c r="S1140" s="177"/>
      <c r="V1140" s="173"/>
    </row>
    <row r="1141" spans="17:22" x14ac:dyDescent="0.2">
      <c r="Q1141" s="177"/>
      <c r="R1141" s="177"/>
      <c r="S1141" s="177"/>
      <c r="V1141" s="173"/>
    </row>
    <row r="1142" spans="17:22" x14ac:dyDescent="0.2">
      <c r="Q1142" s="177"/>
      <c r="R1142" s="177"/>
      <c r="S1142" s="177"/>
      <c r="V1142" s="173"/>
    </row>
    <row r="1143" spans="17:22" x14ac:dyDescent="0.2">
      <c r="Q1143" s="177"/>
      <c r="R1143" s="177"/>
      <c r="S1143" s="177"/>
      <c r="V1143" s="173"/>
    </row>
    <row r="1144" spans="17:22" x14ac:dyDescent="0.2">
      <c r="Q1144" s="177"/>
      <c r="R1144" s="177"/>
      <c r="S1144" s="177"/>
      <c r="V1144" s="173"/>
    </row>
    <row r="1145" spans="17:22" x14ac:dyDescent="0.2">
      <c r="Q1145" s="177"/>
      <c r="R1145" s="177"/>
      <c r="S1145" s="177"/>
      <c r="V1145" s="173"/>
    </row>
    <row r="1146" spans="17:22" x14ac:dyDescent="0.2">
      <c r="Q1146" s="177"/>
      <c r="R1146" s="177"/>
      <c r="S1146" s="177"/>
      <c r="V1146" s="173"/>
    </row>
    <row r="1147" spans="17:22" x14ac:dyDescent="0.2">
      <c r="Q1147" s="177"/>
      <c r="R1147" s="177"/>
      <c r="S1147" s="177"/>
      <c r="V1147" s="173"/>
    </row>
    <row r="1148" spans="17:22" x14ac:dyDescent="0.2">
      <c r="Q1148" s="177"/>
      <c r="R1148" s="177"/>
      <c r="S1148" s="177"/>
      <c r="V1148" s="173"/>
    </row>
    <row r="1149" spans="17:22" x14ac:dyDescent="0.2">
      <c r="Q1149" s="177"/>
      <c r="R1149" s="177"/>
      <c r="S1149" s="177"/>
      <c r="V1149" s="173"/>
    </row>
    <row r="1150" spans="17:22" x14ac:dyDescent="0.2">
      <c r="Q1150" s="177"/>
      <c r="R1150" s="177"/>
      <c r="S1150" s="177"/>
      <c r="V1150" s="173"/>
    </row>
    <row r="1151" spans="17:22" x14ac:dyDescent="0.2">
      <c r="Q1151" s="177"/>
      <c r="R1151" s="177"/>
      <c r="S1151" s="177"/>
      <c r="V1151" s="173"/>
    </row>
    <row r="1152" spans="17:22" x14ac:dyDescent="0.2">
      <c r="Q1152" s="177"/>
      <c r="R1152" s="177"/>
      <c r="S1152" s="177"/>
      <c r="V1152" s="173"/>
    </row>
    <row r="1153" spans="17:22" x14ac:dyDescent="0.2">
      <c r="Q1153" s="177"/>
      <c r="R1153" s="177"/>
      <c r="S1153" s="177"/>
      <c r="V1153" s="173"/>
    </row>
    <row r="1154" spans="17:22" x14ac:dyDescent="0.2">
      <c r="Q1154" s="177"/>
      <c r="R1154" s="177"/>
      <c r="S1154" s="177"/>
      <c r="V1154" s="173"/>
    </row>
    <row r="1155" spans="17:22" x14ac:dyDescent="0.2">
      <c r="Q1155" s="177"/>
      <c r="R1155" s="177"/>
      <c r="S1155" s="177"/>
      <c r="V1155" s="173"/>
    </row>
    <row r="1156" spans="17:22" x14ac:dyDescent="0.2">
      <c r="Q1156" s="177"/>
      <c r="R1156" s="177"/>
      <c r="S1156" s="177"/>
      <c r="V1156" s="173"/>
    </row>
    <row r="1157" spans="17:22" x14ac:dyDescent="0.2">
      <c r="Q1157" s="177"/>
      <c r="R1157" s="177"/>
      <c r="S1157" s="177"/>
      <c r="V1157" s="173"/>
    </row>
    <row r="1158" spans="17:22" x14ac:dyDescent="0.2">
      <c r="Q1158" s="177"/>
      <c r="R1158" s="177"/>
      <c r="S1158" s="177"/>
      <c r="V1158" s="173"/>
    </row>
    <row r="1159" spans="17:22" x14ac:dyDescent="0.2">
      <c r="Q1159" s="177"/>
      <c r="R1159" s="177"/>
      <c r="S1159" s="177"/>
      <c r="V1159" s="173"/>
    </row>
    <row r="1160" spans="17:22" x14ac:dyDescent="0.2">
      <c r="Q1160" s="177"/>
      <c r="R1160" s="177"/>
      <c r="S1160" s="177"/>
      <c r="V1160" s="173"/>
    </row>
    <row r="1161" spans="17:22" x14ac:dyDescent="0.2">
      <c r="Q1161" s="177"/>
      <c r="R1161" s="177"/>
      <c r="S1161" s="177"/>
      <c r="V1161" s="173"/>
    </row>
    <row r="1162" spans="17:22" x14ac:dyDescent="0.2">
      <c r="Q1162" s="177"/>
      <c r="R1162" s="177"/>
      <c r="S1162" s="177"/>
      <c r="V1162" s="173"/>
    </row>
    <row r="1163" spans="17:22" x14ac:dyDescent="0.2">
      <c r="Q1163" s="177"/>
      <c r="R1163" s="177"/>
      <c r="S1163" s="177"/>
      <c r="V1163" s="173"/>
    </row>
    <row r="1164" spans="17:22" x14ac:dyDescent="0.2">
      <c r="Q1164" s="177"/>
      <c r="R1164" s="177"/>
      <c r="S1164" s="177"/>
      <c r="V1164" s="173"/>
    </row>
    <row r="1165" spans="17:22" x14ac:dyDescent="0.2">
      <c r="Q1165" s="177"/>
      <c r="R1165" s="177"/>
      <c r="S1165" s="177"/>
      <c r="V1165" s="173"/>
    </row>
    <row r="1166" spans="17:22" x14ac:dyDescent="0.2">
      <c r="Q1166" s="177"/>
      <c r="R1166" s="177"/>
      <c r="S1166" s="177"/>
      <c r="V1166" s="173"/>
    </row>
    <row r="1167" spans="17:22" x14ac:dyDescent="0.2">
      <c r="Q1167" s="177"/>
      <c r="R1167" s="177"/>
      <c r="S1167" s="177"/>
      <c r="V1167" s="173"/>
    </row>
    <row r="1168" spans="17:22" x14ac:dyDescent="0.2">
      <c r="Q1168" s="177"/>
      <c r="R1168" s="177"/>
      <c r="S1168" s="177"/>
      <c r="V1168" s="173"/>
    </row>
    <row r="1169" spans="17:22" x14ac:dyDescent="0.2">
      <c r="Q1169" s="177"/>
      <c r="R1169" s="177"/>
      <c r="S1169" s="177"/>
      <c r="V1169" s="173"/>
    </row>
    <row r="1170" spans="17:22" x14ac:dyDescent="0.2">
      <c r="Q1170" s="177"/>
      <c r="R1170" s="177"/>
      <c r="S1170" s="177"/>
      <c r="V1170" s="173"/>
    </row>
    <row r="1171" spans="17:22" x14ac:dyDescent="0.2">
      <c r="Q1171" s="177"/>
      <c r="R1171" s="177"/>
      <c r="S1171" s="177"/>
      <c r="V1171" s="173"/>
    </row>
    <row r="1172" spans="17:22" x14ac:dyDescent="0.2">
      <c r="Q1172" s="177"/>
      <c r="R1172" s="177"/>
      <c r="S1172" s="177"/>
      <c r="V1172" s="173"/>
    </row>
    <row r="1173" spans="17:22" x14ac:dyDescent="0.2">
      <c r="Q1173" s="177"/>
      <c r="R1173" s="177"/>
      <c r="S1173" s="177"/>
      <c r="V1173" s="173"/>
    </row>
    <row r="1174" spans="17:22" x14ac:dyDescent="0.2">
      <c r="Q1174" s="177"/>
      <c r="R1174" s="177"/>
      <c r="S1174" s="177"/>
      <c r="V1174" s="173"/>
    </row>
    <row r="1175" spans="17:22" x14ac:dyDescent="0.2">
      <c r="Q1175" s="177"/>
      <c r="R1175" s="177"/>
      <c r="S1175" s="177"/>
      <c r="V1175" s="173"/>
    </row>
    <row r="1176" spans="17:22" x14ac:dyDescent="0.2">
      <c r="Q1176" s="177"/>
      <c r="R1176" s="177"/>
      <c r="S1176" s="177"/>
      <c r="V1176" s="173"/>
    </row>
    <row r="1177" spans="17:22" x14ac:dyDescent="0.2">
      <c r="Q1177" s="177"/>
      <c r="R1177" s="177"/>
      <c r="S1177" s="177"/>
      <c r="V1177" s="173"/>
    </row>
    <row r="1178" spans="17:22" x14ac:dyDescent="0.2">
      <c r="Q1178" s="177"/>
      <c r="R1178" s="177"/>
      <c r="S1178" s="177"/>
      <c r="V1178" s="173"/>
    </row>
    <row r="1179" spans="17:22" x14ac:dyDescent="0.2">
      <c r="Q1179" s="177"/>
      <c r="R1179" s="177"/>
      <c r="S1179" s="177"/>
      <c r="V1179" s="173"/>
    </row>
    <row r="1180" spans="17:22" x14ac:dyDescent="0.2">
      <c r="Q1180" s="177"/>
      <c r="R1180" s="177"/>
      <c r="S1180" s="177"/>
      <c r="V1180" s="173"/>
    </row>
    <row r="1181" spans="17:22" x14ac:dyDescent="0.2">
      <c r="Q1181" s="177"/>
      <c r="R1181" s="177"/>
      <c r="S1181" s="177"/>
      <c r="V1181" s="173"/>
    </row>
    <row r="1182" spans="17:22" x14ac:dyDescent="0.2">
      <c r="Q1182" s="177"/>
      <c r="R1182" s="177"/>
      <c r="S1182" s="177"/>
      <c r="V1182" s="173"/>
    </row>
    <row r="1183" spans="17:22" x14ac:dyDescent="0.2">
      <c r="Q1183" s="177"/>
      <c r="R1183" s="177"/>
      <c r="S1183" s="177"/>
      <c r="V1183" s="173"/>
    </row>
    <row r="1184" spans="17:22" x14ac:dyDescent="0.2">
      <c r="Q1184" s="177"/>
      <c r="R1184" s="177"/>
      <c r="S1184" s="177"/>
      <c r="V1184" s="173"/>
    </row>
    <row r="1185" spans="17:22" x14ac:dyDescent="0.2">
      <c r="Q1185" s="177"/>
      <c r="R1185" s="177"/>
      <c r="S1185" s="177"/>
      <c r="V1185" s="173"/>
    </row>
    <row r="1186" spans="17:22" x14ac:dyDescent="0.2">
      <c r="Q1186" s="177"/>
      <c r="R1186" s="177"/>
      <c r="S1186" s="177"/>
      <c r="V1186" s="173"/>
    </row>
    <row r="1187" spans="17:22" x14ac:dyDescent="0.2">
      <c r="Q1187" s="177"/>
      <c r="R1187" s="177"/>
      <c r="S1187" s="177"/>
      <c r="V1187" s="173"/>
    </row>
    <row r="1188" spans="17:22" x14ac:dyDescent="0.2">
      <c r="Q1188" s="177"/>
      <c r="R1188" s="177"/>
      <c r="S1188" s="177"/>
      <c r="V1188" s="173"/>
    </row>
    <row r="1189" spans="17:22" x14ac:dyDescent="0.2">
      <c r="Q1189" s="177"/>
      <c r="R1189" s="177"/>
      <c r="S1189" s="177"/>
      <c r="V1189" s="173"/>
    </row>
    <row r="1190" spans="17:22" x14ac:dyDescent="0.2">
      <c r="Q1190" s="177"/>
      <c r="R1190" s="177"/>
      <c r="S1190" s="177"/>
      <c r="V1190" s="173"/>
    </row>
    <row r="1191" spans="17:22" x14ac:dyDescent="0.2">
      <c r="Q1191" s="177"/>
      <c r="R1191" s="177"/>
      <c r="S1191" s="177"/>
      <c r="V1191" s="173"/>
    </row>
    <row r="1192" spans="17:22" x14ac:dyDescent="0.2">
      <c r="Q1192" s="177"/>
      <c r="R1192" s="177"/>
      <c r="S1192" s="177"/>
      <c r="V1192" s="173"/>
    </row>
    <row r="1193" spans="17:22" x14ac:dyDescent="0.2">
      <c r="Q1193" s="177"/>
      <c r="R1193" s="177"/>
      <c r="S1193" s="177"/>
      <c r="V1193" s="173"/>
    </row>
    <row r="1194" spans="17:22" x14ac:dyDescent="0.2">
      <c r="Q1194" s="177"/>
      <c r="R1194" s="177"/>
      <c r="S1194" s="177"/>
      <c r="V1194" s="173"/>
    </row>
    <row r="1195" spans="17:22" x14ac:dyDescent="0.2">
      <c r="Q1195" s="177"/>
      <c r="R1195" s="177"/>
      <c r="S1195" s="177"/>
      <c r="V1195" s="173"/>
    </row>
    <row r="1196" spans="17:22" x14ac:dyDescent="0.2">
      <c r="Q1196" s="177"/>
      <c r="R1196" s="177"/>
      <c r="S1196" s="177"/>
      <c r="V1196" s="173"/>
    </row>
    <row r="1197" spans="17:22" x14ac:dyDescent="0.2">
      <c r="Q1197" s="177"/>
      <c r="R1197" s="177"/>
      <c r="S1197" s="177"/>
      <c r="V1197" s="173"/>
    </row>
    <row r="1198" spans="17:22" x14ac:dyDescent="0.2">
      <c r="Q1198" s="177"/>
      <c r="R1198" s="177"/>
      <c r="S1198" s="177"/>
      <c r="V1198" s="173"/>
    </row>
    <row r="1199" spans="17:22" x14ac:dyDescent="0.2">
      <c r="Q1199" s="177"/>
      <c r="R1199" s="177"/>
      <c r="S1199" s="177"/>
      <c r="V1199" s="173"/>
    </row>
    <row r="1200" spans="17:22" x14ac:dyDescent="0.2">
      <c r="Q1200" s="177"/>
      <c r="R1200" s="177"/>
      <c r="S1200" s="177"/>
      <c r="V1200" s="173"/>
    </row>
    <row r="1201" spans="17:22" x14ac:dyDescent="0.2">
      <c r="Q1201" s="177"/>
      <c r="R1201" s="177"/>
      <c r="S1201" s="177"/>
      <c r="V1201" s="173"/>
    </row>
    <row r="1202" spans="17:22" x14ac:dyDescent="0.2">
      <c r="Q1202" s="177"/>
      <c r="R1202" s="177"/>
      <c r="S1202" s="177"/>
      <c r="V1202" s="173"/>
    </row>
    <row r="1203" spans="17:22" x14ac:dyDescent="0.2">
      <c r="Q1203" s="177"/>
      <c r="R1203" s="177"/>
      <c r="S1203" s="177"/>
      <c r="V1203" s="173"/>
    </row>
    <row r="1204" spans="17:22" x14ac:dyDescent="0.2">
      <c r="Q1204" s="177"/>
      <c r="R1204" s="177"/>
      <c r="S1204" s="177"/>
      <c r="V1204" s="173"/>
    </row>
    <row r="1205" spans="17:22" x14ac:dyDescent="0.2">
      <c r="Q1205" s="177"/>
      <c r="R1205" s="177"/>
      <c r="S1205" s="177"/>
      <c r="V1205" s="173"/>
    </row>
    <row r="1206" spans="17:22" x14ac:dyDescent="0.2">
      <c r="Q1206" s="177"/>
      <c r="R1206" s="177"/>
      <c r="S1206" s="177"/>
      <c r="V1206" s="173"/>
    </row>
    <row r="1207" spans="17:22" x14ac:dyDescent="0.2">
      <c r="Q1207" s="177"/>
      <c r="R1207" s="177"/>
      <c r="S1207" s="177"/>
      <c r="V1207" s="173"/>
    </row>
    <row r="1208" spans="17:22" x14ac:dyDescent="0.2">
      <c r="Q1208" s="177"/>
      <c r="R1208" s="177"/>
      <c r="S1208" s="177"/>
      <c r="V1208" s="173"/>
    </row>
    <row r="1209" spans="17:22" x14ac:dyDescent="0.2">
      <c r="Q1209" s="177"/>
      <c r="R1209" s="177"/>
      <c r="S1209" s="177"/>
      <c r="V1209" s="173"/>
    </row>
    <row r="1210" spans="17:22" x14ac:dyDescent="0.2">
      <c r="Q1210" s="177"/>
      <c r="R1210" s="177"/>
      <c r="S1210" s="177"/>
      <c r="V1210" s="173"/>
    </row>
    <row r="1211" spans="17:22" x14ac:dyDescent="0.2">
      <c r="Q1211" s="177"/>
      <c r="R1211" s="177"/>
      <c r="S1211" s="177"/>
      <c r="V1211" s="173"/>
    </row>
    <row r="1212" spans="17:22" x14ac:dyDescent="0.2">
      <c r="Q1212" s="177"/>
      <c r="R1212" s="177"/>
      <c r="S1212" s="177"/>
      <c r="V1212" s="173"/>
    </row>
    <row r="1213" spans="17:22" x14ac:dyDescent="0.2">
      <c r="Q1213" s="177"/>
      <c r="R1213" s="177"/>
      <c r="S1213" s="177"/>
      <c r="V1213" s="173"/>
    </row>
    <row r="1214" spans="17:22" x14ac:dyDescent="0.2">
      <c r="Q1214" s="177"/>
      <c r="R1214" s="177"/>
      <c r="S1214" s="177"/>
      <c r="V1214" s="173"/>
    </row>
    <row r="1215" spans="17:22" x14ac:dyDescent="0.2">
      <c r="Q1215" s="177"/>
      <c r="R1215" s="177"/>
      <c r="S1215" s="177"/>
      <c r="V1215" s="173"/>
    </row>
    <row r="1216" spans="17:22" x14ac:dyDescent="0.2">
      <c r="Q1216" s="177"/>
      <c r="R1216" s="177"/>
      <c r="S1216" s="177"/>
      <c r="V1216" s="173"/>
    </row>
    <row r="1217" spans="17:22" x14ac:dyDescent="0.2">
      <c r="Q1217" s="177"/>
      <c r="R1217" s="177"/>
      <c r="S1217" s="177"/>
      <c r="V1217" s="173"/>
    </row>
    <row r="1218" spans="17:22" x14ac:dyDescent="0.2">
      <c r="Q1218" s="177"/>
      <c r="R1218" s="177"/>
      <c r="S1218" s="177"/>
      <c r="V1218" s="173"/>
    </row>
    <row r="1219" spans="17:22" x14ac:dyDescent="0.2">
      <c r="Q1219" s="177"/>
      <c r="R1219" s="177"/>
      <c r="S1219" s="177"/>
      <c r="V1219" s="173"/>
    </row>
    <row r="1220" spans="17:22" x14ac:dyDescent="0.2">
      <c r="Q1220" s="177"/>
      <c r="R1220" s="177"/>
      <c r="S1220" s="177"/>
      <c r="V1220" s="173"/>
    </row>
    <row r="1221" spans="17:22" x14ac:dyDescent="0.2">
      <c r="Q1221" s="177"/>
      <c r="R1221" s="177"/>
      <c r="S1221" s="177"/>
      <c r="V1221" s="173"/>
    </row>
    <row r="1222" spans="17:22" x14ac:dyDescent="0.2">
      <c r="Q1222" s="177"/>
      <c r="R1222" s="177"/>
      <c r="S1222" s="177"/>
      <c r="V1222" s="173"/>
    </row>
    <row r="1223" spans="17:22" x14ac:dyDescent="0.2">
      <c r="Q1223" s="177"/>
      <c r="R1223" s="177"/>
      <c r="S1223" s="177"/>
      <c r="V1223" s="173"/>
    </row>
    <row r="1224" spans="17:22" x14ac:dyDescent="0.2">
      <c r="Q1224" s="177"/>
      <c r="R1224" s="177"/>
      <c r="S1224" s="177"/>
      <c r="V1224" s="173"/>
    </row>
    <row r="1225" spans="17:22" x14ac:dyDescent="0.2">
      <c r="Q1225" s="177"/>
      <c r="R1225" s="177"/>
      <c r="S1225" s="177"/>
      <c r="V1225" s="173"/>
    </row>
    <row r="1226" spans="17:22" x14ac:dyDescent="0.2">
      <c r="Q1226" s="177"/>
      <c r="R1226" s="177"/>
      <c r="S1226" s="177"/>
      <c r="V1226" s="173"/>
    </row>
    <row r="1227" spans="17:22" x14ac:dyDescent="0.2">
      <c r="Q1227" s="177"/>
      <c r="R1227" s="177"/>
      <c r="S1227" s="177"/>
      <c r="V1227" s="173"/>
    </row>
    <row r="1228" spans="17:22" x14ac:dyDescent="0.2">
      <c r="Q1228" s="177"/>
      <c r="R1228" s="177"/>
      <c r="S1228" s="177"/>
      <c r="V1228" s="173"/>
    </row>
    <row r="1229" spans="17:22" x14ac:dyDescent="0.2">
      <c r="Q1229" s="177"/>
      <c r="R1229" s="177"/>
      <c r="S1229" s="177"/>
      <c r="V1229" s="173"/>
    </row>
    <row r="1230" spans="17:22" x14ac:dyDescent="0.2">
      <c r="Q1230" s="177"/>
      <c r="R1230" s="177"/>
      <c r="S1230" s="177"/>
      <c r="V1230" s="173"/>
    </row>
    <row r="1231" spans="17:22" x14ac:dyDescent="0.2">
      <c r="Q1231" s="177"/>
      <c r="R1231" s="177"/>
      <c r="S1231" s="177"/>
      <c r="V1231" s="173"/>
    </row>
    <row r="1232" spans="17:22" x14ac:dyDescent="0.2">
      <c r="Q1232" s="177"/>
      <c r="R1232" s="177"/>
      <c r="S1232" s="177"/>
      <c r="V1232" s="173"/>
    </row>
    <row r="1233" spans="17:22" x14ac:dyDescent="0.2">
      <c r="Q1233" s="177"/>
      <c r="R1233" s="177"/>
      <c r="S1233" s="177"/>
      <c r="V1233" s="173"/>
    </row>
    <row r="1234" spans="17:22" x14ac:dyDescent="0.2">
      <c r="Q1234" s="177"/>
      <c r="R1234" s="177"/>
      <c r="S1234" s="177"/>
      <c r="V1234" s="173"/>
    </row>
    <row r="1235" spans="17:22" x14ac:dyDescent="0.2">
      <c r="Q1235" s="177"/>
      <c r="R1235" s="177"/>
      <c r="S1235" s="177"/>
      <c r="V1235" s="173"/>
    </row>
    <row r="1236" spans="17:22" x14ac:dyDescent="0.2">
      <c r="Q1236" s="177"/>
      <c r="R1236" s="177"/>
      <c r="S1236" s="177"/>
      <c r="V1236" s="173"/>
    </row>
    <row r="1237" spans="17:22" x14ac:dyDescent="0.2">
      <c r="Q1237" s="177"/>
      <c r="R1237" s="177"/>
      <c r="S1237" s="177"/>
      <c r="V1237" s="173"/>
    </row>
    <row r="1238" spans="17:22" x14ac:dyDescent="0.2">
      <c r="Q1238" s="177"/>
      <c r="R1238" s="177"/>
      <c r="S1238" s="177"/>
      <c r="V1238" s="173"/>
    </row>
    <row r="1239" spans="17:22" x14ac:dyDescent="0.2">
      <c r="Q1239" s="177"/>
      <c r="R1239" s="177"/>
      <c r="S1239" s="177"/>
      <c r="V1239" s="173"/>
    </row>
    <row r="1240" spans="17:22" x14ac:dyDescent="0.2">
      <c r="Q1240" s="177"/>
      <c r="R1240" s="177"/>
      <c r="S1240" s="177"/>
      <c r="V1240" s="173"/>
    </row>
    <row r="1241" spans="17:22" x14ac:dyDescent="0.2">
      <c r="Q1241" s="177"/>
      <c r="R1241" s="177"/>
      <c r="S1241" s="177"/>
      <c r="V1241" s="173"/>
    </row>
    <row r="1242" spans="17:22" x14ac:dyDescent="0.2">
      <c r="Q1242" s="177"/>
      <c r="R1242" s="177"/>
      <c r="S1242" s="177"/>
      <c r="V1242" s="173"/>
    </row>
    <row r="1243" spans="17:22" x14ac:dyDescent="0.2">
      <c r="Q1243" s="177"/>
      <c r="R1243" s="177"/>
      <c r="S1243" s="177"/>
      <c r="V1243" s="173"/>
    </row>
    <row r="1244" spans="17:22" x14ac:dyDescent="0.2">
      <c r="Q1244" s="177"/>
      <c r="R1244" s="177"/>
      <c r="S1244" s="177"/>
      <c r="V1244" s="173"/>
    </row>
    <row r="1245" spans="17:22" x14ac:dyDescent="0.2">
      <c r="Q1245" s="177"/>
      <c r="R1245" s="177"/>
      <c r="S1245" s="177"/>
      <c r="V1245" s="173"/>
    </row>
    <row r="1246" spans="17:22" x14ac:dyDescent="0.2">
      <c r="Q1246" s="177"/>
      <c r="R1246" s="177"/>
      <c r="S1246" s="177"/>
      <c r="V1246" s="173"/>
    </row>
    <row r="1247" spans="17:22" x14ac:dyDescent="0.2">
      <c r="Q1247" s="177"/>
      <c r="R1247" s="177"/>
      <c r="S1247" s="177"/>
      <c r="V1247" s="173"/>
    </row>
    <row r="1248" spans="17:22" x14ac:dyDescent="0.2">
      <c r="Q1248" s="177"/>
      <c r="R1248" s="177"/>
      <c r="S1248" s="177"/>
      <c r="V1248" s="173"/>
    </row>
    <row r="1249" spans="17:22" x14ac:dyDescent="0.2">
      <c r="Q1249" s="177"/>
      <c r="R1249" s="177"/>
      <c r="S1249" s="177"/>
      <c r="V1249" s="173"/>
    </row>
    <row r="1250" spans="17:22" x14ac:dyDescent="0.2">
      <c r="Q1250" s="177"/>
      <c r="R1250" s="177"/>
      <c r="S1250" s="177"/>
      <c r="V1250" s="173"/>
    </row>
    <row r="1251" spans="17:22" x14ac:dyDescent="0.2">
      <c r="Q1251" s="177"/>
      <c r="R1251" s="177"/>
      <c r="S1251" s="177"/>
      <c r="V1251" s="173"/>
    </row>
    <row r="1252" spans="17:22" x14ac:dyDescent="0.2">
      <c r="Q1252" s="177"/>
      <c r="R1252" s="177"/>
      <c r="S1252" s="177"/>
      <c r="V1252" s="173"/>
    </row>
    <row r="1253" spans="17:22" x14ac:dyDescent="0.2">
      <c r="Q1253" s="177"/>
      <c r="R1253" s="177"/>
      <c r="S1253" s="177"/>
      <c r="V1253" s="173"/>
    </row>
    <row r="1254" spans="17:22" x14ac:dyDescent="0.2">
      <c r="Q1254" s="177"/>
      <c r="R1254" s="177"/>
      <c r="S1254" s="177"/>
      <c r="V1254" s="173"/>
    </row>
    <row r="1255" spans="17:22" x14ac:dyDescent="0.2">
      <c r="Q1255" s="177"/>
      <c r="R1255" s="177"/>
      <c r="S1255" s="177"/>
      <c r="V1255" s="173"/>
    </row>
    <row r="1256" spans="17:22" x14ac:dyDescent="0.2">
      <c r="Q1256" s="177"/>
      <c r="R1256" s="177"/>
      <c r="S1256" s="177"/>
      <c r="V1256" s="173"/>
    </row>
    <row r="1257" spans="17:22" x14ac:dyDescent="0.2">
      <c r="Q1257" s="177"/>
      <c r="R1257" s="177"/>
      <c r="S1257" s="177"/>
      <c r="V1257" s="173"/>
    </row>
    <row r="1258" spans="17:22" x14ac:dyDescent="0.2">
      <c r="Q1258" s="177"/>
      <c r="R1258" s="177"/>
      <c r="S1258" s="177"/>
      <c r="V1258" s="173"/>
    </row>
    <row r="1259" spans="17:22" x14ac:dyDescent="0.2">
      <c r="Q1259" s="177"/>
      <c r="R1259" s="177"/>
      <c r="S1259" s="177"/>
      <c r="V1259" s="173"/>
    </row>
    <row r="1260" spans="17:22" x14ac:dyDescent="0.2">
      <c r="Q1260" s="177"/>
      <c r="R1260" s="177"/>
      <c r="S1260" s="177"/>
      <c r="V1260" s="173"/>
    </row>
    <row r="1261" spans="17:22" x14ac:dyDescent="0.2">
      <c r="Q1261" s="177"/>
      <c r="R1261" s="177"/>
      <c r="S1261" s="177"/>
      <c r="V1261" s="173"/>
    </row>
    <row r="1262" spans="17:22" x14ac:dyDescent="0.2">
      <c r="Q1262" s="177"/>
      <c r="R1262" s="177"/>
      <c r="S1262" s="177"/>
      <c r="V1262" s="173"/>
    </row>
    <row r="1263" spans="17:22" x14ac:dyDescent="0.2">
      <c r="Q1263" s="177"/>
      <c r="R1263" s="177"/>
      <c r="S1263" s="177"/>
      <c r="V1263" s="173"/>
    </row>
    <row r="1264" spans="17:22" x14ac:dyDescent="0.2">
      <c r="Q1264" s="177"/>
      <c r="R1264" s="177"/>
      <c r="S1264" s="177"/>
      <c r="V1264" s="173"/>
    </row>
    <row r="1265" spans="17:22" x14ac:dyDescent="0.2">
      <c r="Q1265" s="177"/>
      <c r="R1265" s="177"/>
      <c r="S1265" s="177"/>
      <c r="V1265" s="173"/>
    </row>
    <row r="1266" spans="17:22" x14ac:dyDescent="0.2">
      <c r="Q1266" s="177"/>
      <c r="R1266" s="177"/>
      <c r="S1266" s="177"/>
      <c r="V1266" s="173"/>
    </row>
    <row r="1267" spans="17:22" x14ac:dyDescent="0.2">
      <c r="Q1267" s="177"/>
      <c r="R1267" s="177"/>
      <c r="S1267" s="177"/>
      <c r="V1267" s="173"/>
    </row>
    <row r="1268" spans="17:22" x14ac:dyDescent="0.2">
      <c r="Q1268" s="177"/>
      <c r="R1268" s="177"/>
      <c r="S1268" s="177"/>
      <c r="V1268" s="173"/>
    </row>
    <row r="1269" spans="17:22" x14ac:dyDescent="0.2">
      <c r="Q1269" s="177"/>
      <c r="R1269" s="177"/>
      <c r="S1269" s="177"/>
      <c r="V1269" s="173"/>
    </row>
    <row r="1270" spans="17:22" x14ac:dyDescent="0.2">
      <c r="Q1270" s="177"/>
      <c r="R1270" s="177"/>
      <c r="S1270" s="177"/>
      <c r="V1270" s="173"/>
    </row>
    <row r="1271" spans="17:22" x14ac:dyDescent="0.2">
      <c r="Q1271" s="177"/>
      <c r="R1271" s="177"/>
      <c r="S1271" s="177"/>
      <c r="V1271" s="173"/>
    </row>
    <row r="1272" spans="17:22" x14ac:dyDescent="0.2">
      <c r="Q1272" s="177"/>
      <c r="R1272" s="177"/>
      <c r="S1272" s="177"/>
      <c r="V1272" s="173"/>
    </row>
    <row r="1273" spans="17:22" x14ac:dyDescent="0.2">
      <c r="Q1273" s="177"/>
      <c r="R1273" s="177"/>
      <c r="S1273" s="177"/>
      <c r="V1273" s="173"/>
    </row>
    <row r="1274" spans="17:22" x14ac:dyDescent="0.2">
      <c r="Q1274" s="177"/>
      <c r="R1274" s="177"/>
      <c r="S1274" s="177"/>
      <c r="V1274" s="173"/>
    </row>
    <row r="1275" spans="17:22" x14ac:dyDescent="0.2">
      <c r="Q1275" s="177"/>
      <c r="R1275" s="177"/>
      <c r="S1275" s="177"/>
      <c r="V1275" s="173"/>
    </row>
    <row r="1276" spans="17:22" x14ac:dyDescent="0.2">
      <c r="Q1276" s="177"/>
      <c r="R1276" s="177"/>
      <c r="S1276" s="177"/>
      <c r="V1276" s="173"/>
    </row>
    <row r="1277" spans="17:22" x14ac:dyDescent="0.2">
      <c r="Q1277" s="177"/>
      <c r="R1277" s="177"/>
      <c r="S1277" s="177"/>
      <c r="V1277" s="173"/>
    </row>
    <row r="1278" spans="17:22" x14ac:dyDescent="0.2">
      <c r="Q1278" s="177"/>
      <c r="R1278" s="177"/>
      <c r="S1278" s="177"/>
      <c r="V1278" s="173"/>
    </row>
    <row r="1279" spans="17:22" x14ac:dyDescent="0.2">
      <c r="Q1279" s="177"/>
      <c r="R1279" s="177"/>
      <c r="S1279" s="177"/>
      <c r="V1279" s="173"/>
    </row>
    <row r="1280" spans="17:22" x14ac:dyDescent="0.2">
      <c r="Q1280" s="177"/>
      <c r="R1280" s="177"/>
      <c r="S1280" s="177"/>
      <c r="V1280" s="173"/>
    </row>
    <row r="1281" spans="17:22" x14ac:dyDescent="0.2">
      <c r="Q1281" s="177"/>
      <c r="R1281" s="177"/>
      <c r="S1281" s="177"/>
      <c r="V1281" s="173"/>
    </row>
  </sheetData>
  <mergeCells count="35">
    <mergeCell ref="T1:V1"/>
    <mergeCell ref="E1:G1"/>
    <mergeCell ref="H1:J1"/>
    <mergeCell ref="K1:M1"/>
    <mergeCell ref="N1:P1"/>
    <mergeCell ref="Q1:S1"/>
    <mergeCell ref="C66:D66"/>
    <mergeCell ref="C1:D1"/>
    <mergeCell ref="C52:D52"/>
    <mergeCell ref="C3:D3"/>
    <mergeCell ref="C19:D19"/>
    <mergeCell ref="C25:D25"/>
    <mergeCell ref="C32:D32"/>
    <mergeCell ref="C34:D34"/>
    <mergeCell ref="C40:D40"/>
    <mergeCell ref="C43:D43"/>
    <mergeCell ref="C46:D46"/>
    <mergeCell ref="C49:D49"/>
    <mergeCell ref="C60:D60"/>
    <mergeCell ref="C68:D68"/>
    <mergeCell ref="C69:D69"/>
    <mergeCell ref="C70:D70"/>
    <mergeCell ref="C71:D71"/>
    <mergeCell ref="C200:D200"/>
    <mergeCell ref="C77:D77"/>
    <mergeCell ref="C86:D86"/>
    <mergeCell ref="C93:D93"/>
    <mergeCell ref="C201:D201"/>
    <mergeCell ref="C153:D153"/>
    <mergeCell ref="C103:D103"/>
    <mergeCell ref="C106:D106"/>
    <mergeCell ref="C111:D111"/>
    <mergeCell ref="C115:D115"/>
    <mergeCell ref="C124:D124"/>
    <mergeCell ref="C122:D122"/>
  </mergeCells>
  <printOptions horizontalCentered="1"/>
  <pageMargins left="0.39370078740157483" right="0.39370078740157483" top="0.78740157480314965" bottom="0.19685039370078741" header="3.937007874015748E-2" footer="0.19685039370078741"/>
  <pageSetup paperSize="9" scale="52" orientation="landscape" r:id="rId1"/>
  <headerFooter alignWithMargins="0">
    <oddHeader>&amp;C&amp;"Times New Roman,Félkövér"&amp;8
 &amp;10Budapest VIII. kerületi Önkormányzat  2019. évi költségvetés beruházási, felújítási   előirányzatai &amp;R&amp;"Times New Roman,Félkövér dőlt"&amp;9
&amp;10 7. melléklet a /2019. () 
önkormányzati rendelethez
ezer forintban</oddHeader>
    <oddFooter>&amp;C&amp;8
&amp;R&amp;"Times New Roman,Normál"&amp;8
&amp;P</oddFooter>
  </headerFooter>
  <rowBreaks count="5" manualBreakCount="5">
    <brk id="32" max="21" man="1"/>
    <brk id="68" max="21" man="1"/>
    <brk id="111" max="21" man="1"/>
    <brk id="152" max="21" man="1"/>
    <brk id="181"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V158"/>
  <sheetViews>
    <sheetView zoomScaleNormal="100" workbookViewId="0">
      <pane xSplit="1" ySplit="2" topLeftCell="F3" activePane="bottomRight" state="frozen"/>
      <selection pane="topRight" activeCell="B1" sqref="B1"/>
      <selection pane="bottomLeft" activeCell="A3" sqref="A3"/>
      <selection pane="bottomRight" activeCell="C12" sqref="C12"/>
    </sheetView>
  </sheetViews>
  <sheetFormatPr defaultRowHeight="12.75" x14ac:dyDescent="0.2"/>
  <cols>
    <col min="1" max="1" width="34.7109375" customWidth="1"/>
    <col min="2" max="7" width="9.7109375" style="199" customWidth="1"/>
    <col min="8" max="20" width="9.7109375" style="194" customWidth="1"/>
  </cols>
  <sheetData>
    <row r="1" spans="1:22" s="95" customFormat="1" ht="63" customHeight="1" thickBot="1" x14ac:dyDescent="0.25">
      <c r="A1" s="904" t="s">
        <v>508</v>
      </c>
      <c r="B1" s="1074" t="s">
        <v>128</v>
      </c>
      <c r="C1" s="1074"/>
      <c r="D1" s="1074"/>
      <c r="E1" s="1076" t="s">
        <v>616</v>
      </c>
      <c r="F1" s="1076"/>
      <c r="G1" s="1077"/>
      <c r="H1" s="1064" t="s">
        <v>509</v>
      </c>
      <c r="I1" s="1065"/>
      <c r="J1" s="1066"/>
      <c r="K1" s="1075" t="s">
        <v>510</v>
      </c>
      <c r="L1" s="1076"/>
      <c r="M1" s="1077"/>
      <c r="N1" s="994" t="s">
        <v>137</v>
      </c>
      <c r="O1" s="1078"/>
      <c r="P1" s="995"/>
      <c r="Q1" s="1064" t="s">
        <v>511</v>
      </c>
      <c r="R1" s="1065"/>
      <c r="S1" s="1066"/>
      <c r="T1" s="1070" t="s">
        <v>512</v>
      </c>
      <c r="U1" s="1071"/>
      <c r="V1" s="1072"/>
    </row>
    <row r="2" spans="1:22" s="95" customFormat="1" ht="30" customHeight="1" x14ac:dyDescent="0.2">
      <c r="A2" s="319" t="s">
        <v>513</v>
      </c>
      <c r="B2" s="708" t="s">
        <v>1125</v>
      </c>
      <c r="C2" s="708" t="s">
        <v>929</v>
      </c>
      <c r="D2" s="708" t="s">
        <v>932</v>
      </c>
      <c r="E2" s="758" t="s">
        <v>1125</v>
      </c>
      <c r="F2" s="708" t="s">
        <v>929</v>
      </c>
      <c r="G2" s="708" t="s">
        <v>932</v>
      </c>
      <c r="H2" s="708" t="s">
        <v>1125</v>
      </c>
      <c r="I2" s="708" t="s">
        <v>929</v>
      </c>
      <c r="J2" s="708" t="s">
        <v>932</v>
      </c>
      <c r="K2" s="708" t="s">
        <v>1125</v>
      </c>
      <c r="L2" s="708" t="s">
        <v>929</v>
      </c>
      <c r="M2" s="708" t="s">
        <v>932</v>
      </c>
      <c r="N2" s="708" t="s">
        <v>1125</v>
      </c>
      <c r="O2" s="708" t="s">
        <v>929</v>
      </c>
      <c r="P2" s="708" t="s">
        <v>932</v>
      </c>
      <c r="Q2" s="708" t="s">
        <v>1125</v>
      </c>
      <c r="R2" s="708" t="s">
        <v>929</v>
      </c>
      <c r="S2" s="708" t="s">
        <v>932</v>
      </c>
      <c r="T2" s="708" t="s">
        <v>1125</v>
      </c>
      <c r="U2" s="708" t="s">
        <v>929</v>
      </c>
      <c r="V2" s="759" t="s">
        <v>932</v>
      </c>
    </row>
    <row r="3" spans="1:22" ht="30" customHeight="1" x14ac:dyDescent="0.2">
      <c r="A3" s="310" t="s">
        <v>514</v>
      </c>
      <c r="B3" s="210">
        <v>27200</v>
      </c>
      <c r="C3" s="210"/>
      <c r="D3" s="210">
        <f>SUM(B3:C3)</f>
        <v>27200</v>
      </c>
      <c r="E3" s="756"/>
      <c r="F3" s="756"/>
      <c r="G3" s="756">
        <f>SUM(E3:F3)</f>
        <v>0</v>
      </c>
      <c r="H3" s="182">
        <f>SUM(B3+E3)</f>
        <v>27200</v>
      </c>
      <c r="I3" s="182">
        <f t="shared" ref="I3:J5" si="0">SUM(C3+F3)</f>
        <v>0</v>
      </c>
      <c r="J3" s="182">
        <f t="shared" si="0"/>
        <v>27200</v>
      </c>
      <c r="K3" s="210">
        <v>0</v>
      </c>
      <c r="L3" s="210"/>
      <c r="M3" s="756">
        <f>SUM(K3:L3)</f>
        <v>0</v>
      </c>
      <c r="N3" s="210">
        <v>0</v>
      </c>
      <c r="O3" s="210"/>
      <c r="P3" s="756">
        <f>SUM(N3:O3)</f>
        <v>0</v>
      </c>
      <c r="Q3" s="182">
        <f>SUM(K3+N3)</f>
        <v>0</v>
      </c>
      <c r="R3" s="182">
        <f t="shared" ref="R3:S5" si="1">SUM(L3+O3)</f>
        <v>0</v>
      </c>
      <c r="S3" s="182">
        <f t="shared" si="1"/>
        <v>0</v>
      </c>
      <c r="T3" s="182">
        <f t="shared" ref="T3:T11" si="2">Q3+H3</f>
        <v>27200</v>
      </c>
      <c r="U3" s="182">
        <f t="shared" ref="U3:U5" si="3">R3+I3</f>
        <v>0</v>
      </c>
      <c r="V3" s="757">
        <f t="shared" ref="V3:V5" si="4">S3+J3</f>
        <v>27200</v>
      </c>
    </row>
    <row r="4" spans="1:22" ht="30" customHeight="1" x14ac:dyDescent="0.2">
      <c r="A4" s="310" t="s">
        <v>515</v>
      </c>
      <c r="B4" s="184">
        <v>17500</v>
      </c>
      <c r="C4" s="184"/>
      <c r="D4" s="184">
        <f>SUM(B4:C4)</f>
        <v>17500</v>
      </c>
      <c r="E4" s="191"/>
      <c r="F4" s="191"/>
      <c r="G4" s="191">
        <f>SUM(E4:F4)</f>
        <v>0</v>
      </c>
      <c r="H4" s="182">
        <f t="shared" ref="H4:H5" si="5">SUM(B4+E4)</f>
        <v>17500</v>
      </c>
      <c r="I4" s="182">
        <f t="shared" si="0"/>
        <v>0</v>
      </c>
      <c r="J4" s="182">
        <f t="shared" si="0"/>
        <v>17500</v>
      </c>
      <c r="K4" s="184">
        <v>0</v>
      </c>
      <c r="L4" s="184"/>
      <c r="M4" s="191">
        <f>SUM(K4:L4)</f>
        <v>0</v>
      </c>
      <c r="N4" s="184">
        <v>0</v>
      </c>
      <c r="O4" s="184"/>
      <c r="P4" s="191">
        <f>SUM(N4:O4)</f>
        <v>0</v>
      </c>
      <c r="Q4" s="183">
        <f>SUM(K4+N4)</f>
        <v>0</v>
      </c>
      <c r="R4" s="183">
        <f t="shared" si="1"/>
        <v>0</v>
      </c>
      <c r="S4" s="183">
        <f t="shared" si="1"/>
        <v>0</v>
      </c>
      <c r="T4" s="183">
        <f t="shared" si="2"/>
        <v>17500</v>
      </c>
      <c r="U4" s="183">
        <f t="shared" si="3"/>
        <v>0</v>
      </c>
      <c r="V4" s="253">
        <f t="shared" si="4"/>
        <v>17500</v>
      </c>
    </row>
    <row r="5" spans="1:22" ht="30" customHeight="1" thickBot="1" x14ac:dyDescent="0.25">
      <c r="A5" s="322" t="s">
        <v>516</v>
      </c>
      <c r="B5" s="186">
        <v>29500</v>
      </c>
      <c r="C5" s="186"/>
      <c r="D5" s="186">
        <f>SUM(B5:C5)</f>
        <v>29500</v>
      </c>
      <c r="E5" s="211"/>
      <c r="F5" s="211"/>
      <c r="G5" s="211">
        <f>SUM(E5:F5)</f>
        <v>0</v>
      </c>
      <c r="H5" s="182">
        <f t="shared" si="5"/>
        <v>29500</v>
      </c>
      <c r="I5" s="182">
        <f t="shared" si="0"/>
        <v>0</v>
      </c>
      <c r="J5" s="182">
        <f t="shared" si="0"/>
        <v>29500</v>
      </c>
      <c r="K5" s="186">
        <v>0</v>
      </c>
      <c r="L5" s="186"/>
      <c r="M5" s="211">
        <f>SUM(K5:L5)</f>
        <v>0</v>
      </c>
      <c r="N5" s="186">
        <v>0</v>
      </c>
      <c r="O5" s="186"/>
      <c r="P5" s="211">
        <f>SUM(N5:O5)</f>
        <v>0</v>
      </c>
      <c r="Q5" s="185">
        <f>SUM(K5+N5)</f>
        <v>0</v>
      </c>
      <c r="R5" s="185">
        <f t="shared" si="1"/>
        <v>0</v>
      </c>
      <c r="S5" s="185">
        <f t="shared" si="1"/>
        <v>0</v>
      </c>
      <c r="T5" s="185">
        <f t="shared" si="2"/>
        <v>29500</v>
      </c>
      <c r="U5" s="185">
        <f t="shared" si="3"/>
        <v>0</v>
      </c>
      <c r="V5" s="710">
        <f t="shared" si="4"/>
        <v>29500</v>
      </c>
    </row>
    <row r="6" spans="1:22" s="95" customFormat="1" ht="30" customHeight="1" thickBot="1" x14ac:dyDescent="0.25">
      <c r="A6" s="328" t="s">
        <v>517</v>
      </c>
      <c r="B6" s="188">
        <f t="shared" ref="B6:V6" si="6">SUM(B3:B5)</f>
        <v>74200</v>
      </c>
      <c r="C6" s="188">
        <f t="shared" si="6"/>
        <v>0</v>
      </c>
      <c r="D6" s="188">
        <f t="shared" si="6"/>
        <v>74200</v>
      </c>
      <c r="E6" s="187">
        <f t="shared" si="6"/>
        <v>0</v>
      </c>
      <c r="F6" s="187">
        <f t="shared" si="6"/>
        <v>0</v>
      </c>
      <c r="G6" s="187">
        <f t="shared" si="6"/>
        <v>0</v>
      </c>
      <c r="H6" s="187">
        <f t="shared" si="6"/>
        <v>74200</v>
      </c>
      <c r="I6" s="187">
        <f t="shared" si="6"/>
        <v>0</v>
      </c>
      <c r="J6" s="187">
        <f t="shared" si="6"/>
        <v>74200</v>
      </c>
      <c r="K6" s="187">
        <f t="shared" si="6"/>
        <v>0</v>
      </c>
      <c r="L6" s="187">
        <f t="shared" si="6"/>
        <v>0</v>
      </c>
      <c r="M6" s="187">
        <f t="shared" si="6"/>
        <v>0</v>
      </c>
      <c r="N6" s="187">
        <f t="shared" si="6"/>
        <v>0</v>
      </c>
      <c r="O6" s="187">
        <f t="shared" si="6"/>
        <v>0</v>
      </c>
      <c r="P6" s="187">
        <f t="shared" si="6"/>
        <v>0</v>
      </c>
      <c r="Q6" s="187">
        <f t="shared" si="6"/>
        <v>0</v>
      </c>
      <c r="R6" s="187">
        <f t="shared" si="6"/>
        <v>0</v>
      </c>
      <c r="S6" s="187">
        <f t="shared" si="6"/>
        <v>0</v>
      </c>
      <c r="T6" s="187">
        <f t="shared" si="6"/>
        <v>74200</v>
      </c>
      <c r="U6" s="187">
        <f t="shared" si="6"/>
        <v>0</v>
      </c>
      <c r="V6" s="697">
        <f t="shared" si="6"/>
        <v>74200</v>
      </c>
    </row>
    <row r="7" spans="1:22" ht="30" customHeight="1" x14ac:dyDescent="0.2">
      <c r="A7" s="333" t="s">
        <v>518</v>
      </c>
      <c r="B7" s="915"/>
      <c r="C7" s="475"/>
      <c r="D7" s="475"/>
      <c r="E7" s="475"/>
      <c r="F7" s="475"/>
      <c r="G7" s="475"/>
      <c r="H7" s="474"/>
      <c r="I7" s="474"/>
      <c r="J7" s="474"/>
      <c r="K7" s="475"/>
      <c r="L7" s="475"/>
      <c r="M7" s="475"/>
      <c r="N7" s="475"/>
      <c r="O7" s="475"/>
      <c r="P7" s="475"/>
      <c r="Q7" s="474"/>
      <c r="R7" s="474"/>
      <c r="S7" s="474"/>
      <c r="T7" s="474"/>
      <c r="U7" s="700"/>
      <c r="V7" s="699"/>
    </row>
    <row r="8" spans="1:22" ht="30" customHeight="1" x14ac:dyDescent="0.2">
      <c r="A8" s="329" t="s">
        <v>717</v>
      </c>
      <c r="B8" s="184">
        <v>31404</v>
      </c>
      <c r="C8" s="184"/>
      <c r="D8" s="184">
        <f t="shared" ref="D8:D12" si="7">SUM(B8:C8)</f>
        <v>31404</v>
      </c>
      <c r="E8" s="191"/>
      <c r="F8" s="191"/>
      <c r="G8" s="191">
        <f t="shared" ref="G8:G11" si="8">SUM(E8:F8)</f>
        <v>0</v>
      </c>
      <c r="H8" s="182">
        <f t="shared" ref="H8:H11" si="9">SUM(B8+E8)</f>
        <v>31404</v>
      </c>
      <c r="I8" s="182">
        <f t="shared" ref="I8:I11" si="10">SUM(C8+F8)</f>
        <v>0</v>
      </c>
      <c r="J8" s="182">
        <f t="shared" ref="J8:J11" si="11">SUM(D8+G8)</f>
        <v>31404</v>
      </c>
      <c r="K8" s="184">
        <v>0</v>
      </c>
      <c r="L8" s="184"/>
      <c r="M8" s="184"/>
      <c r="N8" s="184">
        <v>0</v>
      </c>
      <c r="O8" s="184"/>
      <c r="P8" s="184"/>
      <c r="Q8" s="183">
        <f>SUM(K8+N8)</f>
        <v>0</v>
      </c>
      <c r="R8" s="183">
        <f t="shared" ref="R8" si="12">SUM(L8+O8)</f>
        <v>0</v>
      </c>
      <c r="S8" s="183">
        <f t="shared" ref="S8" si="13">SUM(M8+P8)</f>
        <v>0</v>
      </c>
      <c r="T8" s="183">
        <f t="shared" si="2"/>
        <v>31404</v>
      </c>
      <c r="U8" s="183">
        <f t="shared" ref="U8:U11" si="14">R8+I8</f>
        <v>0</v>
      </c>
      <c r="V8" s="253">
        <f t="shared" ref="V8:V11" si="15">S8+J8</f>
        <v>31404</v>
      </c>
    </row>
    <row r="9" spans="1:22" ht="45" customHeight="1" x14ac:dyDescent="0.2">
      <c r="A9" s="329" t="s">
        <v>716</v>
      </c>
      <c r="B9" s="184">
        <v>22468</v>
      </c>
      <c r="C9" s="184"/>
      <c r="D9" s="184">
        <f t="shared" si="7"/>
        <v>22468</v>
      </c>
      <c r="E9" s="191"/>
      <c r="F9" s="191"/>
      <c r="G9" s="191">
        <f t="shared" si="8"/>
        <v>0</v>
      </c>
      <c r="H9" s="182">
        <f t="shared" si="9"/>
        <v>22468</v>
      </c>
      <c r="I9" s="182">
        <f t="shared" si="10"/>
        <v>0</v>
      </c>
      <c r="J9" s="182">
        <f t="shared" si="11"/>
        <v>22468</v>
      </c>
      <c r="K9" s="184">
        <v>0</v>
      </c>
      <c r="L9" s="184"/>
      <c r="M9" s="184"/>
      <c r="N9" s="184">
        <v>0</v>
      </c>
      <c r="O9" s="184"/>
      <c r="P9" s="184"/>
      <c r="Q9" s="183">
        <f t="shared" ref="Q9:Q11" si="16">SUM(K9+N9)</f>
        <v>0</v>
      </c>
      <c r="R9" s="183">
        <f t="shared" ref="R9:R11" si="17">SUM(L9+O9)</f>
        <v>0</v>
      </c>
      <c r="S9" s="183">
        <f t="shared" ref="S9:S11" si="18">SUM(M9+P9)</f>
        <v>0</v>
      </c>
      <c r="T9" s="183">
        <f t="shared" si="2"/>
        <v>22468</v>
      </c>
      <c r="U9" s="183">
        <f t="shared" si="14"/>
        <v>0</v>
      </c>
      <c r="V9" s="253">
        <f t="shared" si="15"/>
        <v>22468</v>
      </c>
    </row>
    <row r="10" spans="1:22" ht="30" customHeight="1" x14ac:dyDescent="0.2">
      <c r="A10" s="913" t="s">
        <v>853</v>
      </c>
      <c r="B10" s="186">
        <v>26266</v>
      </c>
      <c r="C10" s="186"/>
      <c r="D10" s="184">
        <f t="shared" si="7"/>
        <v>26266</v>
      </c>
      <c r="E10" s="211"/>
      <c r="F10" s="211"/>
      <c r="G10" s="191">
        <f t="shared" si="8"/>
        <v>0</v>
      </c>
      <c r="H10" s="182">
        <f t="shared" si="9"/>
        <v>26266</v>
      </c>
      <c r="I10" s="182">
        <f t="shared" si="10"/>
        <v>0</v>
      </c>
      <c r="J10" s="182">
        <f t="shared" si="11"/>
        <v>26266</v>
      </c>
      <c r="K10" s="186">
        <v>0</v>
      </c>
      <c r="L10" s="186"/>
      <c r="M10" s="186"/>
      <c r="N10" s="186">
        <v>0</v>
      </c>
      <c r="O10" s="186"/>
      <c r="P10" s="186"/>
      <c r="Q10" s="183">
        <f t="shared" si="16"/>
        <v>0</v>
      </c>
      <c r="R10" s="183">
        <f t="shared" si="17"/>
        <v>0</v>
      </c>
      <c r="S10" s="183">
        <f t="shared" si="18"/>
        <v>0</v>
      </c>
      <c r="T10" s="183">
        <f t="shared" si="2"/>
        <v>26266</v>
      </c>
      <c r="U10" s="183">
        <f t="shared" si="14"/>
        <v>0</v>
      </c>
      <c r="V10" s="253">
        <f t="shared" si="15"/>
        <v>26266</v>
      </c>
    </row>
    <row r="11" spans="1:22" ht="45" customHeight="1" x14ac:dyDescent="0.2">
      <c r="A11" s="322" t="s">
        <v>718</v>
      </c>
      <c r="B11" s="186">
        <v>19059</v>
      </c>
      <c r="C11" s="186"/>
      <c r="D11" s="186">
        <f t="shared" si="7"/>
        <v>19059</v>
      </c>
      <c r="E11" s="211"/>
      <c r="F11" s="211"/>
      <c r="G11" s="211">
        <f t="shared" si="8"/>
        <v>0</v>
      </c>
      <c r="H11" s="183">
        <f t="shared" si="9"/>
        <v>19059</v>
      </c>
      <c r="I11" s="183">
        <f t="shared" si="10"/>
        <v>0</v>
      </c>
      <c r="J11" s="183">
        <f t="shared" si="11"/>
        <v>19059</v>
      </c>
      <c r="K11" s="186">
        <v>0</v>
      </c>
      <c r="L11" s="186"/>
      <c r="M11" s="186"/>
      <c r="N11" s="186">
        <v>0</v>
      </c>
      <c r="O11" s="186"/>
      <c r="P11" s="186"/>
      <c r="Q11" s="183">
        <f t="shared" si="16"/>
        <v>0</v>
      </c>
      <c r="R11" s="183">
        <f t="shared" si="17"/>
        <v>0</v>
      </c>
      <c r="S11" s="183">
        <f t="shared" si="18"/>
        <v>0</v>
      </c>
      <c r="T11" s="185">
        <f t="shared" si="2"/>
        <v>19059</v>
      </c>
      <c r="U11" s="185">
        <f t="shared" si="14"/>
        <v>0</v>
      </c>
      <c r="V11" s="710">
        <f t="shared" si="15"/>
        <v>19059</v>
      </c>
    </row>
    <row r="12" spans="1:22" ht="45" customHeight="1" thickBot="1" x14ac:dyDescent="0.3">
      <c r="A12" s="916" t="s">
        <v>1062</v>
      </c>
      <c r="B12" s="914">
        <v>71680</v>
      </c>
      <c r="C12" s="914"/>
      <c r="D12" s="186">
        <f t="shared" si="7"/>
        <v>71680</v>
      </c>
      <c r="E12" s="192"/>
      <c r="F12" s="192"/>
      <c r="G12" s="192"/>
      <c r="H12" s="189">
        <f t="shared" ref="H12" si="19">SUM(B12+E12)</f>
        <v>71680</v>
      </c>
      <c r="I12" s="189">
        <f t="shared" ref="I12" si="20">SUM(C12+F12)</f>
        <v>0</v>
      </c>
      <c r="J12" s="189">
        <f t="shared" ref="J12" si="21">SUM(D12+G12)</f>
        <v>71680</v>
      </c>
      <c r="K12" s="192"/>
      <c r="L12" s="192"/>
      <c r="M12" s="192"/>
      <c r="N12" s="192"/>
      <c r="O12" s="192"/>
      <c r="P12" s="192"/>
      <c r="Q12" s="183">
        <f t="shared" ref="Q12" si="22">SUM(K12+N12)</f>
        <v>0</v>
      </c>
      <c r="R12" s="183">
        <f t="shared" ref="R12" si="23">SUM(L12+O12)</f>
        <v>0</v>
      </c>
      <c r="S12" s="183">
        <f t="shared" ref="S12" si="24">SUM(M12+P12)</f>
        <v>0</v>
      </c>
      <c r="T12" s="185">
        <f t="shared" ref="T12" si="25">Q12+H12</f>
        <v>71680</v>
      </c>
      <c r="U12" s="185">
        <f t="shared" ref="U12" si="26">R12+I12</f>
        <v>0</v>
      </c>
      <c r="V12" s="710">
        <f t="shared" ref="V12" si="27">S12+J12</f>
        <v>71680</v>
      </c>
    </row>
    <row r="13" spans="1:22" s="95" customFormat="1" ht="30" customHeight="1" thickBot="1" x14ac:dyDescent="0.25">
      <c r="A13" s="328" t="s">
        <v>519</v>
      </c>
      <c r="B13" s="188">
        <f>SUM(B8:B12)</f>
        <v>170877</v>
      </c>
      <c r="C13" s="188">
        <f t="shared" ref="C13:V13" si="28">SUM(C8:C12)</f>
        <v>0</v>
      </c>
      <c r="D13" s="188">
        <f t="shared" si="28"/>
        <v>170877</v>
      </c>
      <c r="E13" s="187">
        <f t="shared" si="28"/>
        <v>0</v>
      </c>
      <c r="F13" s="188">
        <f t="shared" si="28"/>
        <v>0</v>
      </c>
      <c r="G13" s="188">
        <f t="shared" si="28"/>
        <v>0</v>
      </c>
      <c r="H13" s="188">
        <f t="shared" si="28"/>
        <v>170877</v>
      </c>
      <c r="I13" s="188">
        <f t="shared" si="28"/>
        <v>0</v>
      </c>
      <c r="J13" s="188">
        <f t="shared" si="28"/>
        <v>170877</v>
      </c>
      <c r="K13" s="188">
        <f t="shared" si="28"/>
        <v>0</v>
      </c>
      <c r="L13" s="188">
        <f t="shared" si="28"/>
        <v>0</v>
      </c>
      <c r="M13" s="188">
        <f t="shared" si="28"/>
        <v>0</v>
      </c>
      <c r="N13" s="188">
        <f t="shared" si="28"/>
        <v>0</v>
      </c>
      <c r="O13" s="188">
        <f t="shared" si="28"/>
        <v>0</v>
      </c>
      <c r="P13" s="188">
        <f t="shared" si="28"/>
        <v>0</v>
      </c>
      <c r="Q13" s="188">
        <f t="shared" si="28"/>
        <v>0</v>
      </c>
      <c r="R13" s="188">
        <f t="shared" si="28"/>
        <v>0</v>
      </c>
      <c r="S13" s="188">
        <f t="shared" si="28"/>
        <v>0</v>
      </c>
      <c r="T13" s="188">
        <f t="shared" si="28"/>
        <v>170877</v>
      </c>
      <c r="U13" s="188">
        <f t="shared" si="28"/>
        <v>0</v>
      </c>
      <c r="V13" s="697">
        <f t="shared" si="28"/>
        <v>170877</v>
      </c>
    </row>
    <row r="14" spans="1:22" s="95" customFormat="1" ht="30" customHeight="1" thickBot="1" x14ac:dyDescent="0.25">
      <c r="A14" s="328" t="s">
        <v>520</v>
      </c>
      <c r="B14" s="188">
        <f t="shared" ref="B14" si="29">B13+B6</f>
        <v>245077</v>
      </c>
      <c r="C14" s="188">
        <f t="shared" ref="C14:V14" si="30">C13+C6</f>
        <v>0</v>
      </c>
      <c r="D14" s="188">
        <f t="shared" si="30"/>
        <v>245077</v>
      </c>
      <c r="E14" s="187"/>
      <c r="F14" s="187"/>
      <c r="G14" s="187">
        <f t="shared" ref="G14" si="31">G13+G6</f>
        <v>0</v>
      </c>
      <c r="H14" s="187">
        <f t="shared" si="30"/>
        <v>245077</v>
      </c>
      <c r="I14" s="187">
        <f t="shared" si="30"/>
        <v>0</v>
      </c>
      <c r="J14" s="187">
        <f t="shared" si="30"/>
        <v>245077</v>
      </c>
      <c r="K14" s="187">
        <f t="shared" si="30"/>
        <v>0</v>
      </c>
      <c r="L14" s="187">
        <f t="shared" si="30"/>
        <v>0</v>
      </c>
      <c r="M14" s="187">
        <f t="shared" si="30"/>
        <v>0</v>
      </c>
      <c r="N14" s="187">
        <f t="shared" si="30"/>
        <v>0</v>
      </c>
      <c r="O14" s="187">
        <f t="shared" si="30"/>
        <v>0</v>
      </c>
      <c r="P14" s="187">
        <f t="shared" si="30"/>
        <v>0</v>
      </c>
      <c r="Q14" s="187">
        <f t="shared" si="30"/>
        <v>0</v>
      </c>
      <c r="R14" s="187">
        <f t="shared" si="30"/>
        <v>0</v>
      </c>
      <c r="S14" s="187">
        <f t="shared" si="30"/>
        <v>0</v>
      </c>
      <c r="T14" s="187">
        <f t="shared" si="30"/>
        <v>245077</v>
      </c>
      <c r="U14" s="187">
        <f t="shared" si="30"/>
        <v>0</v>
      </c>
      <c r="V14" s="254">
        <f t="shared" si="30"/>
        <v>245077</v>
      </c>
    </row>
    <row r="15" spans="1:22" x14ac:dyDescent="0.2">
      <c r="A15" s="2"/>
      <c r="B15" s="193"/>
      <c r="C15" s="193"/>
      <c r="D15" s="193"/>
      <c r="E15" s="193"/>
      <c r="F15" s="193"/>
      <c r="G15" s="193"/>
    </row>
    <row r="16" spans="1:22" x14ac:dyDescent="0.2">
      <c r="A16" s="18"/>
      <c r="B16" s="193"/>
      <c r="C16" s="193"/>
      <c r="D16" s="193"/>
      <c r="E16" s="193"/>
      <c r="F16" s="193"/>
      <c r="G16" s="193"/>
    </row>
    <row r="17" spans="1:7" x14ac:dyDescent="0.2">
      <c r="A17" s="18"/>
      <c r="B17" s="193"/>
      <c r="C17" s="193"/>
      <c r="D17" s="193"/>
      <c r="E17" s="193"/>
      <c r="F17" s="193"/>
      <c r="G17" s="193"/>
    </row>
    <row r="18" spans="1:7" x14ac:dyDescent="0.2">
      <c r="A18" s="18"/>
      <c r="B18" s="193"/>
      <c r="C18" s="193"/>
      <c r="D18" s="193"/>
      <c r="E18" s="193"/>
      <c r="F18" s="193"/>
      <c r="G18" s="193"/>
    </row>
    <row r="19" spans="1:7" x14ac:dyDescent="0.2">
      <c r="A19" s="18"/>
      <c r="B19" s="193"/>
      <c r="C19" s="193"/>
      <c r="D19" s="193"/>
      <c r="E19" s="193"/>
      <c r="F19" s="193"/>
      <c r="G19" s="193"/>
    </row>
    <row r="20" spans="1:7" x14ac:dyDescent="0.2">
      <c r="A20" s="18"/>
      <c r="B20" s="193"/>
      <c r="C20" s="193"/>
      <c r="D20" s="193"/>
      <c r="E20" s="193"/>
      <c r="F20" s="193"/>
      <c r="G20" s="193"/>
    </row>
    <row r="21" spans="1:7" x14ac:dyDescent="0.2">
      <c r="A21" s="195"/>
      <c r="B21" s="193"/>
      <c r="C21" s="193"/>
      <c r="D21" s="193"/>
      <c r="E21" s="193"/>
      <c r="F21" s="193"/>
      <c r="G21" s="193"/>
    </row>
    <row r="22" spans="1:7" x14ac:dyDescent="0.2">
      <c r="A22" s="195"/>
      <c r="B22" s="193"/>
      <c r="C22" s="193"/>
      <c r="D22" s="193"/>
      <c r="E22" s="193"/>
      <c r="F22" s="193"/>
      <c r="G22" s="193"/>
    </row>
    <row r="23" spans="1:7" x14ac:dyDescent="0.2">
      <c r="A23" s="195"/>
      <c r="B23" s="193"/>
      <c r="C23" s="193"/>
      <c r="D23" s="193"/>
      <c r="E23" s="193"/>
      <c r="F23" s="193"/>
      <c r="G23" s="193"/>
    </row>
    <row r="24" spans="1:7" x14ac:dyDescent="0.2">
      <c r="A24" s="195"/>
      <c r="B24" s="193"/>
      <c r="C24" s="193"/>
      <c r="D24" s="193"/>
      <c r="E24" s="193"/>
      <c r="F24" s="193"/>
      <c r="G24" s="193"/>
    </row>
    <row r="25" spans="1:7" x14ac:dyDescent="0.2">
      <c r="A25" s="196"/>
      <c r="B25" s="106"/>
      <c r="C25" s="342"/>
      <c r="D25" s="342"/>
      <c r="E25" s="342"/>
      <c r="F25" s="342"/>
      <c r="G25" s="342"/>
    </row>
    <row r="26" spans="1:7" x14ac:dyDescent="0.2">
      <c r="A26" s="196"/>
      <c r="B26" s="106"/>
      <c r="C26" s="342"/>
      <c r="D26" s="342"/>
      <c r="E26" s="342"/>
      <c r="F26" s="342"/>
      <c r="G26" s="342"/>
    </row>
    <row r="27" spans="1:7" x14ac:dyDescent="0.2">
      <c r="A27" s="196"/>
      <c r="B27" s="106"/>
      <c r="C27" s="342"/>
      <c r="D27" s="342"/>
      <c r="E27" s="342"/>
      <c r="F27" s="342"/>
      <c r="G27" s="342"/>
    </row>
    <row r="28" spans="1:7" x14ac:dyDescent="0.2">
      <c r="A28" s="196"/>
      <c r="B28" s="106"/>
      <c r="C28" s="342"/>
      <c r="D28" s="342"/>
      <c r="E28" s="342"/>
      <c r="F28" s="342"/>
      <c r="G28" s="342"/>
    </row>
    <row r="29" spans="1:7" x14ac:dyDescent="0.2">
      <c r="A29" s="196"/>
      <c r="B29" s="106"/>
      <c r="C29" s="342"/>
      <c r="D29" s="342"/>
      <c r="E29" s="342"/>
      <c r="F29" s="342"/>
      <c r="G29" s="342"/>
    </row>
    <row r="30" spans="1:7" x14ac:dyDescent="0.2">
      <c r="A30" s="196"/>
      <c r="B30" s="106"/>
      <c r="C30" s="342"/>
      <c r="D30" s="342"/>
      <c r="E30" s="342"/>
      <c r="F30" s="342"/>
      <c r="G30" s="342"/>
    </row>
    <row r="31" spans="1:7" x14ac:dyDescent="0.2">
      <c r="A31" s="196"/>
      <c r="B31" s="106"/>
      <c r="C31" s="342"/>
      <c r="D31" s="342"/>
      <c r="E31" s="342"/>
      <c r="F31" s="342"/>
      <c r="G31" s="342"/>
    </row>
    <row r="32" spans="1:7" x14ac:dyDescent="0.2">
      <c r="A32" s="196"/>
      <c r="B32" s="106"/>
      <c r="C32" s="342"/>
      <c r="D32" s="342"/>
      <c r="E32" s="342"/>
      <c r="F32" s="342"/>
      <c r="G32" s="342"/>
    </row>
    <row r="33" spans="1:7" x14ac:dyDescent="0.2">
      <c r="A33" s="196"/>
      <c r="B33" s="106"/>
      <c r="C33" s="342"/>
      <c r="D33" s="342"/>
      <c r="E33" s="342"/>
      <c r="F33" s="342"/>
      <c r="G33" s="342"/>
    </row>
    <row r="34" spans="1:7" x14ac:dyDescent="0.2">
      <c r="A34" s="196"/>
      <c r="B34" s="106"/>
      <c r="C34" s="342"/>
      <c r="D34" s="342"/>
      <c r="E34" s="342"/>
      <c r="F34" s="342"/>
      <c r="G34" s="342"/>
    </row>
    <row r="35" spans="1:7" x14ac:dyDescent="0.2">
      <c r="A35" s="196"/>
      <c r="B35" s="106"/>
      <c r="C35" s="342"/>
      <c r="D35" s="342"/>
      <c r="E35" s="342"/>
      <c r="F35" s="342"/>
      <c r="G35" s="342"/>
    </row>
    <row r="36" spans="1:7" x14ac:dyDescent="0.2">
      <c r="A36" s="196"/>
      <c r="B36" s="106"/>
      <c r="C36" s="342"/>
      <c r="D36" s="342"/>
      <c r="E36" s="342"/>
      <c r="F36" s="342"/>
      <c r="G36" s="342"/>
    </row>
    <row r="37" spans="1:7" x14ac:dyDescent="0.2">
      <c r="A37" s="196"/>
      <c r="B37" s="106"/>
      <c r="C37" s="342"/>
      <c r="D37" s="342"/>
      <c r="E37" s="342"/>
      <c r="F37" s="342"/>
      <c r="G37" s="342"/>
    </row>
    <row r="38" spans="1:7" x14ac:dyDescent="0.2">
      <c r="A38" s="196"/>
      <c r="B38" s="106"/>
      <c r="C38" s="342"/>
      <c r="D38" s="342"/>
      <c r="E38" s="342"/>
      <c r="F38" s="342"/>
      <c r="G38" s="342"/>
    </row>
    <row r="39" spans="1:7" x14ac:dyDescent="0.2">
      <c r="A39" s="196"/>
      <c r="B39" s="106"/>
      <c r="C39" s="342"/>
      <c r="D39" s="342"/>
      <c r="E39" s="342"/>
      <c r="F39" s="342"/>
      <c r="G39" s="342"/>
    </row>
    <row r="40" spans="1:7" x14ac:dyDescent="0.2">
      <c r="A40" s="196"/>
      <c r="B40" s="106"/>
      <c r="C40" s="342"/>
      <c r="D40" s="342"/>
      <c r="E40" s="342"/>
      <c r="F40" s="342"/>
      <c r="G40" s="342"/>
    </row>
    <row r="41" spans="1:7" x14ac:dyDescent="0.2">
      <c r="A41" s="196"/>
      <c r="B41" s="106"/>
      <c r="C41" s="342"/>
      <c r="D41" s="342"/>
      <c r="E41" s="342"/>
      <c r="F41" s="342"/>
      <c r="G41" s="342"/>
    </row>
    <row r="42" spans="1:7" x14ac:dyDescent="0.2">
      <c r="A42" s="196"/>
      <c r="B42" s="106"/>
      <c r="C42" s="342"/>
      <c r="D42" s="342"/>
      <c r="E42" s="342"/>
      <c r="F42" s="342"/>
      <c r="G42" s="342"/>
    </row>
    <row r="43" spans="1:7" x14ac:dyDescent="0.2">
      <c r="A43" s="196"/>
      <c r="B43" s="106"/>
      <c r="C43" s="342"/>
      <c r="D43" s="342"/>
      <c r="E43" s="342"/>
      <c r="F43" s="342"/>
      <c r="G43" s="342"/>
    </row>
    <row r="44" spans="1:7" x14ac:dyDescent="0.2">
      <c r="A44" s="196"/>
      <c r="B44" s="106"/>
      <c r="C44" s="342"/>
      <c r="D44" s="342"/>
      <c r="E44" s="342"/>
      <c r="F44" s="342"/>
      <c r="G44" s="342"/>
    </row>
    <row r="45" spans="1:7" x14ac:dyDescent="0.2">
      <c r="A45" s="196"/>
      <c r="B45" s="106"/>
      <c r="C45" s="342"/>
      <c r="D45" s="342"/>
      <c r="E45" s="342"/>
      <c r="F45" s="342"/>
      <c r="G45" s="342"/>
    </row>
    <row r="46" spans="1:7" x14ac:dyDescent="0.2">
      <c r="A46" s="196"/>
      <c r="B46" s="106"/>
      <c r="C46" s="342"/>
      <c r="D46" s="342"/>
      <c r="E46" s="342"/>
      <c r="F46" s="342"/>
      <c r="G46" s="342"/>
    </row>
    <row r="47" spans="1:7" x14ac:dyDescent="0.2">
      <c r="A47" s="196"/>
      <c r="B47" s="106"/>
      <c r="C47" s="342"/>
      <c r="D47" s="342"/>
      <c r="E47" s="342"/>
      <c r="F47" s="342"/>
      <c r="G47" s="342"/>
    </row>
    <row r="48" spans="1:7" x14ac:dyDescent="0.2">
      <c r="A48" s="196"/>
      <c r="B48" s="106"/>
      <c r="C48" s="342"/>
      <c r="D48" s="342"/>
      <c r="E48" s="342"/>
      <c r="F48" s="342"/>
      <c r="G48" s="342"/>
    </row>
    <row r="49" spans="1:7" x14ac:dyDescent="0.2">
      <c r="A49" s="196"/>
      <c r="B49" s="106"/>
      <c r="C49" s="342"/>
      <c r="D49" s="342"/>
      <c r="E49" s="342"/>
      <c r="F49" s="342"/>
      <c r="G49" s="342"/>
    </row>
    <row r="50" spans="1:7" x14ac:dyDescent="0.2">
      <c r="A50" s="196"/>
      <c r="B50" s="106"/>
      <c r="C50" s="342"/>
      <c r="D50" s="342"/>
      <c r="E50" s="342"/>
      <c r="F50" s="342"/>
      <c r="G50" s="342"/>
    </row>
    <row r="51" spans="1:7" x14ac:dyDescent="0.2">
      <c r="A51" s="196"/>
      <c r="B51" s="106"/>
      <c r="C51" s="342"/>
      <c r="D51" s="342"/>
      <c r="E51" s="342"/>
      <c r="F51" s="342"/>
      <c r="G51" s="342"/>
    </row>
    <row r="52" spans="1:7" x14ac:dyDescent="0.2">
      <c r="A52" s="1073"/>
      <c r="B52" s="1073"/>
      <c r="C52" s="686"/>
      <c r="D52" s="686"/>
      <c r="E52" s="801"/>
      <c r="F52" s="801"/>
      <c r="G52" s="801"/>
    </row>
    <row r="53" spans="1:7" x14ac:dyDescent="0.2">
      <c r="A53" s="3"/>
      <c r="B53" s="106"/>
      <c r="C53" s="342"/>
      <c r="D53" s="342"/>
      <c r="E53" s="342"/>
      <c r="F53" s="342"/>
      <c r="G53" s="342"/>
    </row>
    <row r="54" spans="1:7" x14ac:dyDescent="0.2">
      <c r="A54" s="18"/>
      <c r="B54" s="193"/>
      <c r="C54" s="193"/>
      <c r="D54" s="193"/>
      <c r="E54" s="193"/>
      <c r="F54" s="193"/>
      <c r="G54" s="193"/>
    </row>
    <row r="55" spans="1:7" x14ac:dyDescent="0.2">
      <c r="A55" s="18"/>
      <c r="B55" s="193"/>
      <c r="C55" s="193"/>
      <c r="D55" s="193"/>
      <c r="E55" s="193"/>
      <c r="F55" s="193"/>
      <c r="G55" s="193"/>
    </row>
    <row r="56" spans="1:7" x14ac:dyDescent="0.2">
      <c r="A56" s="18"/>
      <c r="B56" s="193"/>
      <c r="C56" s="193"/>
      <c r="D56" s="193"/>
      <c r="E56" s="193"/>
      <c r="F56" s="193"/>
      <c r="G56" s="193"/>
    </row>
    <row r="57" spans="1:7" x14ac:dyDescent="0.2">
      <c r="A57" s="18"/>
      <c r="B57" s="193"/>
      <c r="C57" s="193"/>
      <c r="D57" s="193"/>
      <c r="E57" s="193"/>
      <c r="F57" s="193"/>
      <c r="G57" s="193"/>
    </row>
    <row r="58" spans="1:7" x14ac:dyDescent="0.2">
      <c r="A58" s="22"/>
      <c r="B58" s="193"/>
      <c r="C58" s="193"/>
      <c r="D58" s="193"/>
      <c r="E58" s="193"/>
      <c r="F58" s="193"/>
      <c r="G58" s="193"/>
    </row>
    <row r="59" spans="1:7" ht="56.25" customHeight="1" x14ac:dyDescent="0.2">
      <c r="A59" s="18"/>
      <c r="B59" s="193"/>
      <c r="C59" s="193"/>
      <c r="D59" s="193"/>
      <c r="E59" s="193"/>
      <c r="F59" s="193"/>
      <c r="G59" s="193"/>
    </row>
    <row r="60" spans="1:7" x14ac:dyDescent="0.2">
      <c r="A60" s="18"/>
      <c r="B60" s="193"/>
      <c r="C60" s="193"/>
      <c r="D60" s="193"/>
      <c r="E60" s="193"/>
      <c r="F60" s="193"/>
      <c r="G60" s="193"/>
    </row>
    <row r="61" spans="1:7" x14ac:dyDescent="0.2">
      <c r="A61" s="18"/>
      <c r="B61" s="193"/>
      <c r="C61" s="193"/>
      <c r="D61" s="193"/>
      <c r="E61" s="193"/>
      <c r="F61" s="193"/>
      <c r="G61" s="193"/>
    </row>
    <row r="62" spans="1:7" x14ac:dyDescent="0.2">
      <c r="A62" s="18"/>
      <c r="B62" s="193"/>
      <c r="C62" s="193"/>
      <c r="D62" s="193"/>
      <c r="E62" s="193"/>
      <c r="F62" s="193"/>
      <c r="G62" s="193"/>
    </row>
    <row r="63" spans="1:7" x14ac:dyDescent="0.2">
      <c r="A63" s="18"/>
      <c r="B63" s="193"/>
      <c r="C63" s="193"/>
      <c r="D63" s="193"/>
      <c r="E63" s="193"/>
      <c r="F63" s="193"/>
      <c r="G63" s="193"/>
    </row>
    <row r="64" spans="1:7" x14ac:dyDescent="0.2">
      <c r="A64" s="18"/>
      <c r="B64" s="193"/>
      <c r="C64" s="193"/>
      <c r="D64" s="193"/>
      <c r="E64" s="193"/>
      <c r="F64" s="193"/>
      <c r="G64" s="193"/>
    </row>
    <row r="65" spans="1:7" x14ac:dyDescent="0.2">
      <c r="A65" s="18"/>
      <c r="B65" s="193"/>
      <c r="C65" s="193"/>
      <c r="D65" s="193"/>
      <c r="E65" s="193"/>
      <c r="F65" s="193"/>
      <c r="G65" s="193"/>
    </row>
    <row r="66" spans="1:7" x14ac:dyDescent="0.2">
      <c r="A66" s="18"/>
      <c r="B66" s="193"/>
      <c r="C66" s="193"/>
      <c r="D66" s="193"/>
      <c r="E66" s="193"/>
      <c r="F66" s="193"/>
      <c r="G66" s="193"/>
    </row>
    <row r="67" spans="1:7" x14ac:dyDescent="0.2">
      <c r="A67" s="22"/>
      <c r="B67" s="193"/>
      <c r="C67" s="193"/>
      <c r="D67" s="193"/>
      <c r="E67" s="193"/>
      <c r="F67" s="193"/>
      <c r="G67" s="193"/>
    </row>
    <row r="68" spans="1:7" x14ac:dyDescent="0.2">
      <c r="A68" s="18"/>
      <c r="B68" s="193"/>
      <c r="C68" s="193"/>
      <c r="D68" s="193"/>
      <c r="E68" s="193"/>
      <c r="F68" s="193"/>
      <c r="G68" s="193"/>
    </row>
    <row r="69" spans="1:7" x14ac:dyDescent="0.2">
      <c r="A69" s="18"/>
      <c r="B69" s="193"/>
      <c r="C69" s="193"/>
      <c r="D69" s="193"/>
      <c r="E69" s="193"/>
      <c r="F69" s="193"/>
      <c r="G69" s="193"/>
    </row>
    <row r="70" spans="1:7" x14ac:dyDescent="0.2">
      <c r="A70" s="18"/>
      <c r="B70" s="193"/>
      <c r="C70" s="193"/>
      <c r="D70" s="193"/>
      <c r="E70" s="193"/>
      <c r="F70" s="193"/>
      <c r="G70" s="193"/>
    </row>
    <row r="71" spans="1:7" x14ac:dyDescent="0.2">
      <c r="A71" s="18"/>
      <c r="B71" s="193"/>
      <c r="C71" s="193"/>
      <c r="D71" s="193"/>
      <c r="E71" s="193"/>
      <c r="F71" s="193"/>
      <c r="G71" s="193"/>
    </row>
    <row r="72" spans="1:7" x14ac:dyDescent="0.2">
      <c r="A72" s="18"/>
      <c r="B72" s="193"/>
      <c r="C72" s="193"/>
      <c r="D72" s="193"/>
      <c r="E72" s="193"/>
      <c r="F72" s="193"/>
      <c r="G72" s="193"/>
    </row>
    <row r="73" spans="1:7" x14ac:dyDescent="0.2">
      <c r="A73" s="18"/>
      <c r="B73" s="193"/>
      <c r="C73" s="193"/>
      <c r="D73" s="193"/>
      <c r="E73" s="193"/>
      <c r="F73" s="193"/>
      <c r="G73" s="193"/>
    </row>
    <row r="74" spans="1:7" x14ac:dyDescent="0.2">
      <c r="A74" s="18"/>
      <c r="B74" s="193"/>
      <c r="C74" s="193"/>
      <c r="D74" s="193"/>
      <c r="E74" s="193"/>
      <c r="F74" s="193"/>
      <c r="G74" s="193"/>
    </row>
    <row r="75" spans="1:7" x14ac:dyDescent="0.2">
      <c r="A75" s="18"/>
      <c r="B75" s="193"/>
      <c r="C75" s="193"/>
      <c r="D75" s="193"/>
      <c r="E75" s="193"/>
      <c r="F75" s="193"/>
      <c r="G75" s="193"/>
    </row>
    <row r="76" spans="1:7" x14ac:dyDescent="0.2">
      <c r="A76" s="2"/>
      <c r="B76" s="193"/>
      <c r="C76" s="193"/>
      <c r="D76" s="193"/>
      <c r="E76" s="193"/>
      <c r="F76" s="193"/>
      <c r="G76" s="193"/>
    </row>
    <row r="77" spans="1:7" x14ac:dyDescent="0.2">
      <c r="A77" s="2"/>
      <c r="B77" s="193"/>
      <c r="C77" s="193"/>
      <c r="D77" s="193"/>
      <c r="E77" s="193"/>
      <c r="F77" s="193"/>
      <c r="G77" s="193"/>
    </row>
    <row r="78" spans="1:7" x14ac:dyDescent="0.2">
      <c r="A78" s="2"/>
      <c r="B78" s="193"/>
      <c r="C78" s="193"/>
      <c r="D78" s="193"/>
      <c r="E78" s="193"/>
      <c r="F78" s="193"/>
      <c r="G78" s="193"/>
    </row>
    <row r="79" spans="1:7" x14ac:dyDescent="0.2">
      <c r="A79" s="2"/>
      <c r="B79" s="193"/>
      <c r="C79" s="193"/>
      <c r="D79" s="193"/>
      <c r="E79" s="193"/>
      <c r="F79" s="193"/>
      <c r="G79" s="193"/>
    </row>
    <row r="80" spans="1:7" x14ac:dyDescent="0.2">
      <c r="A80" s="2"/>
      <c r="B80" s="193"/>
      <c r="C80" s="193"/>
      <c r="D80" s="193"/>
      <c r="E80" s="193"/>
      <c r="F80" s="193"/>
      <c r="G80" s="193"/>
    </row>
    <row r="81" spans="1:7" x14ac:dyDescent="0.2">
      <c r="A81" s="2"/>
      <c r="B81" s="193"/>
      <c r="C81" s="193"/>
      <c r="D81" s="193"/>
      <c r="E81" s="193"/>
      <c r="F81" s="193"/>
      <c r="G81" s="193"/>
    </row>
    <row r="82" spans="1:7" x14ac:dyDescent="0.2">
      <c r="A82" s="2"/>
      <c r="B82" s="193"/>
      <c r="C82" s="193"/>
      <c r="D82" s="193"/>
      <c r="E82" s="193"/>
      <c r="F82" s="193"/>
      <c r="G82" s="193"/>
    </row>
    <row r="83" spans="1:7" x14ac:dyDescent="0.2">
      <c r="A83" s="2"/>
      <c r="B83" s="193"/>
      <c r="C83" s="193"/>
      <c r="D83" s="193"/>
      <c r="E83" s="193"/>
      <c r="F83" s="193"/>
      <c r="G83" s="193"/>
    </row>
    <row r="84" spans="1:7" x14ac:dyDescent="0.2">
      <c r="A84" s="2"/>
      <c r="B84" s="193"/>
      <c r="C84" s="193"/>
      <c r="D84" s="193"/>
      <c r="E84" s="193"/>
      <c r="F84" s="193"/>
      <c r="G84" s="193"/>
    </row>
    <row r="85" spans="1:7" x14ac:dyDescent="0.2">
      <c r="A85" s="2"/>
      <c r="B85" s="193"/>
      <c r="C85" s="193"/>
      <c r="D85" s="193"/>
      <c r="E85" s="193"/>
      <c r="F85" s="193"/>
      <c r="G85" s="193"/>
    </row>
    <row r="86" spans="1:7" x14ac:dyDescent="0.2">
      <c r="A86" s="2"/>
      <c r="B86" s="193"/>
      <c r="C86" s="193"/>
      <c r="D86" s="193"/>
      <c r="E86" s="193"/>
      <c r="F86" s="193"/>
      <c r="G86" s="193"/>
    </row>
    <row r="87" spans="1:7" x14ac:dyDescent="0.2">
      <c r="A87" s="2"/>
      <c r="B87" s="193"/>
      <c r="C87" s="193"/>
      <c r="D87" s="193"/>
      <c r="E87" s="193"/>
      <c r="F87" s="193"/>
      <c r="G87" s="193"/>
    </row>
    <row r="88" spans="1:7" x14ac:dyDescent="0.2">
      <c r="A88" s="2"/>
      <c r="B88" s="193"/>
      <c r="C88" s="193"/>
      <c r="D88" s="193"/>
      <c r="E88" s="193"/>
      <c r="F88" s="193"/>
      <c r="G88" s="193"/>
    </row>
    <row r="89" spans="1:7" x14ac:dyDescent="0.2">
      <c r="A89" s="2"/>
      <c r="B89" s="193"/>
      <c r="C89" s="193"/>
      <c r="D89" s="193"/>
      <c r="E89" s="193"/>
      <c r="F89" s="193"/>
      <c r="G89" s="193"/>
    </row>
    <row r="90" spans="1:7" x14ac:dyDescent="0.2">
      <c r="A90" s="2"/>
      <c r="B90" s="193"/>
      <c r="C90" s="193"/>
      <c r="D90" s="193"/>
      <c r="E90" s="193"/>
      <c r="F90" s="193"/>
      <c r="G90" s="193"/>
    </row>
    <row r="91" spans="1:7" x14ac:dyDescent="0.2">
      <c r="A91" s="2"/>
      <c r="B91" s="193"/>
      <c r="C91" s="193"/>
      <c r="D91" s="193"/>
      <c r="E91" s="193"/>
      <c r="F91" s="193"/>
      <c r="G91" s="193"/>
    </row>
    <row r="92" spans="1:7" x14ac:dyDescent="0.2">
      <c r="A92" s="2"/>
      <c r="B92" s="193"/>
      <c r="C92" s="193"/>
      <c r="D92" s="193"/>
      <c r="E92" s="193"/>
      <c r="F92" s="193"/>
      <c r="G92" s="193"/>
    </row>
    <row r="93" spans="1:7" x14ac:dyDescent="0.2">
      <c r="A93" s="2"/>
      <c r="B93" s="193"/>
      <c r="C93" s="193"/>
      <c r="D93" s="193"/>
      <c r="E93" s="193"/>
      <c r="F93" s="193"/>
      <c r="G93" s="193"/>
    </row>
    <row r="94" spans="1:7" x14ac:dyDescent="0.2">
      <c r="A94" s="2"/>
      <c r="B94" s="193"/>
      <c r="C94" s="193"/>
      <c r="D94" s="193"/>
      <c r="E94" s="193"/>
      <c r="F94" s="193"/>
      <c r="G94" s="193"/>
    </row>
    <row r="95" spans="1:7" x14ac:dyDescent="0.2">
      <c r="A95" s="2"/>
      <c r="B95" s="193"/>
      <c r="C95" s="193"/>
      <c r="D95" s="193"/>
      <c r="E95" s="193"/>
      <c r="F95" s="193"/>
      <c r="G95" s="193"/>
    </row>
    <row r="96" spans="1:7" x14ac:dyDescent="0.2">
      <c r="A96" s="2"/>
      <c r="B96" s="193"/>
      <c r="C96" s="193"/>
      <c r="D96" s="193"/>
      <c r="E96" s="193"/>
      <c r="F96" s="193"/>
      <c r="G96" s="193"/>
    </row>
    <row r="97" spans="1:7" x14ac:dyDescent="0.2">
      <c r="A97" s="2"/>
      <c r="B97" s="193"/>
      <c r="C97" s="193"/>
      <c r="D97" s="193"/>
      <c r="E97" s="193"/>
      <c r="F97" s="193"/>
      <c r="G97" s="193"/>
    </row>
    <row r="98" spans="1:7" x14ac:dyDescent="0.2">
      <c r="A98" s="2"/>
      <c r="B98" s="193"/>
      <c r="C98" s="193"/>
      <c r="D98" s="193"/>
      <c r="E98" s="193"/>
      <c r="F98" s="193"/>
      <c r="G98" s="193"/>
    </row>
    <row r="99" spans="1:7" x14ac:dyDescent="0.2">
      <c r="A99" s="2"/>
      <c r="B99" s="193"/>
      <c r="C99" s="193"/>
      <c r="D99" s="193"/>
      <c r="E99" s="193"/>
      <c r="F99" s="193"/>
      <c r="G99" s="193"/>
    </row>
    <row r="100" spans="1:7" x14ac:dyDescent="0.2">
      <c r="A100" s="2"/>
      <c r="B100" s="193"/>
      <c r="C100" s="193"/>
      <c r="D100" s="193"/>
      <c r="E100" s="193"/>
      <c r="F100" s="193"/>
      <c r="G100" s="193"/>
    </row>
    <row r="101" spans="1:7" x14ac:dyDescent="0.2">
      <c r="A101" s="2"/>
      <c r="B101" s="193"/>
      <c r="C101" s="193"/>
      <c r="D101" s="193"/>
      <c r="E101" s="193"/>
      <c r="F101" s="193"/>
      <c r="G101" s="193"/>
    </row>
    <row r="102" spans="1:7" x14ac:dyDescent="0.2">
      <c r="A102" s="2"/>
      <c r="B102" s="193"/>
      <c r="C102" s="193"/>
      <c r="D102" s="193"/>
      <c r="E102" s="193"/>
      <c r="F102" s="193"/>
      <c r="G102" s="193"/>
    </row>
    <row r="103" spans="1:7" x14ac:dyDescent="0.2">
      <c r="A103" s="2"/>
      <c r="B103" s="193"/>
      <c r="C103" s="193"/>
      <c r="D103" s="193"/>
      <c r="E103" s="193"/>
      <c r="F103" s="193"/>
      <c r="G103" s="193"/>
    </row>
    <row r="104" spans="1:7" x14ac:dyDescent="0.2">
      <c r="A104" s="2"/>
      <c r="B104" s="193"/>
      <c r="C104" s="193"/>
      <c r="D104" s="193"/>
      <c r="E104" s="193"/>
      <c r="F104" s="193"/>
      <c r="G104" s="193"/>
    </row>
    <row r="105" spans="1:7" x14ac:dyDescent="0.2">
      <c r="A105" s="2"/>
      <c r="B105" s="193"/>
      <c r="C105" s="193"/>
      <c r="D105" s="193"/>
      <c r="E105" s="193"/>
      <c r="F105" s="193"/>
      <c r="G105" s="193"/>
    </row>
    <row r="106" spans="1:7" x14ac:dyDescent="0.2">
      <c r="A106" s="2"/>
      <c r="B106" s="193"/>
      <c r="C106" s="193"/>
      <c r="D106" s="193"/>
      <c r="E106" s="193"/>
      <c r="F106" s="193"/>
      <c r="G106" s="193"/>
    </row>
    <row r="107" spans="1:7" x14ac:dyDescent="0.2">
      <c r="A107" s="18"/>
      <c r="B107" s="193"/>
      <c r="C107" s="193"/>
      <c r="D107" s="193"/>
      <c r="E107" s="193"/>
      <c r="F107" s="193"/>
      <c r="G107" s="193"/>
    </row>
    <row r="108" spans="1:7" x14ac:dyDescent="0.2">
      <c r="A108" s="18"/>
      <c r="B108" s="193"/>
      <c r="C108" s="193"/>
      <c r="D108" s="193"/>
      <c r="E108" s="193"/>
      <c r="F108" s="193"/>
      <c r="G108" s="193"/>
    </row>
    <row r="109" spans="1:7" x14ac:dyDescent="0.2">
      <c r="A109" s="18"/>
      <c r="B109" s="193"/>
      <c r="C109" s="193"/>
      <c r="D109" s="193"/>
      <c r="E109" s="193"/>
      <c r="F109" s="193"/>
      <c r="G109" s="193"/>
    </row>
    <row r="110" spans="1:7" x14ac:dyDescent="0.2">
      <c r="A110" s="18"/>
      <c r="B110" s="193"/>
      <c r="C110" s="193"/>
      <c r="D110" s="193"/>
      <c r="E110" s="193"/>
      <c r="F110" s="193"/>
      <c r="G110" s="193"/>
    </row>
    <row r="111" spans="1:7" x14ac:dyDescent="0.2">
      <c r="A111" s="18"/>
      <c r="B111" s="193"/>
      <c r="C111" s="193"/>
      <c r="D111" s="193"/>
      <c r="E111" s="193"/>
      <c r="F111" s="193"/>
      <c r="G111" s="193"/>
    </row>
    <row r="112" spans="1:7" x14ac:dyDescent="0.2">
      <c r="A112" s="18"/>
      <c r="B112" s="193"/>
      <c r="C112" s="193"/>
      <c r="D112" s="193"/>
      <c r="E112" s="193"/>
      <c r="F112" s="193"/>
      <c r="G112" s="193"/>
    </row>
    <row r="113" spans="1:7" x14ac:dyDescent="0.2">
      <c r="A113" s="18"/>
      <c r="B113" s="193"/>
      <c r="C113" s="193"/>
      <c r="D113" s="193"/>
      <c r="E113" s="193"/>
      <c r="F113" s="193"/>
      <c r="G113" s="193"/>
    </row>
    <row r="114" spans="1:7" x14ac:dyDescent="0.2">
      <c r="A114" s="18"/>
      <c r="B114" s="193"/>
      <c r="C114" s="193"/>
      <c r="D114" s="193"/>
      <c r="E114" s="193"/>
      <c r="F114" s="193"/>
      <c r="G114" s="193"/>
    </row>
    <row r="115" spans="1:7" x14ac:dyDescent="0.2">
      <c r="A115" s="18"/>
      <c r="B115" s="193"/>
      <c r="C115" s="193"/>
      <c r="D115" s="193"/>
      <c r="E115" s="193"/>
      <c r="F115" s="193"/>
      <c r="G115" s="193"/>
    </row>
    <row r="116" spans="1:7" x14ac:dyDescent="0.2">
      <c r="A116" s="18"/>
      <c r="B116" s="193"/>
      <c r="C116" s="193"/>
      <c r="D116" s="193"/>
      <c r="E116" s="193"/>
      <c r="F116" s="193"/>
      <c r="G116" s="193"/>
    </row>
    <row r="117" spans="1:7" x14ac:dyDescent="0.2">
      <c r="A117" s="18"/>
      <c r="B117" s="193"/>
      <c r="C117" s="193"/>
      <c r="D117" s="193"/>
      <c r="E117" s="193"/>
      <c r="F117" s="193"/>
      <c r="G117" s="193"/>
    </row>
    <row r="118" spans="1:7" x14ac:dyDescent="0.2">
      <c r="A118" s="18"/>
      <c r="B118" s="193"/>
      <c r="C118" s="193"/>
      <c r="D118" s="193"/>
      <c r="E118" s="193"/>
      <c r="F118" s="193"/>
      <c r="G118" s="193"/>
    </row>
    <row r="119" spans="1:7" x14ac:dyDescent="0.2">
      <c r="A119" s="18"/>
      <c r="B119" s="193"/>
      <c r="C119" s="193"/>
      <c r="D119" s="193"/>
      <c r="E119" s="193"/>
      <c r="F119" s="193"/>
      <c r="G119" s="193"/>
    </row>
    <row r="120" spans="1:7" x14ac:dyDescent="0.2">
      <c r="A120" s="18"/>
      <c r="B120" s="193"/>
      <c r="C120" s="193"/>
      <c r="D120" s="193"/>
      <c r="E120" s="193"/>
      <c r="F120" s="193"/>
      <c r="G120" s="193"/>
    </row>
    <row r="121" spans="1:7" x14ac:dyDescent="0.2">
      <c r="A121" s="18"/>
      <c r="B121" s="193"/>
      <c r="C121" s="193"/>
      <c r="D121" s="193"/>
      <c r="E121" s="193"/>
      <c r="F121" s="193"/>
      <c r="G121" s="193"/>
    </row>
    <row r="122" spans="1:7" x14ac:dyDescent="0.2">
      <c r="A122" s="18"/>
      <c r="B122" s="193"/>
      <c r="C122" s="193"/>
      <c r="D122" s="193"/>
      <c r="E122" s="193"/>
      <c r="F122" s="193"/>
      <c r="G122" s="193"/>
    </row>
    <row r="123" spans="1:7" x14ac:dyDescent="0.2">
      <c r="A123" s="18"/>
      <c r="B123" s="193"/>
      <c r="C123" s="193"/>
      <c r="D123" s="193"/>
      <c r="E123" s="193"/>
      <c r="F123" s="193"/>
      <c r="G123" s="193"/>
    </row>
    <row r="124" spans="1:7" x14ac:dyDescent="0.2">
      <c r="A124" s="18"/>
      <c r="B124" s="193"/>
      <c r="C124" s="193"/>
      <c r="D124" s="193"/>
      <c r="E124" s="193"/>
      <c r="F124" s="193"/>
      <c r="G124" s="193"/>
    </row>
    <row r="125" spans="1:7" x14ac:dyDescent="0.2">
      <c r="A125" s="18"/>
      <c r="B125" s="193"/>
      <c r="C125" s="193"/>
      <c r="D125" s="193"/>
      <c r="E125" s="193"/>
      <c r="F125" s="193"/>
      <c r="G125" s="193"/>
    </row>
    <row r="126" spans="1:7" x14ac:dyDescent="0.2">
      <c r="A126" s="18"/>
      <c r="B126" s="193"/>
      <c r="C126" s="193"/>
      <c r="D126" s="193"/>
      <c r="E126" s="193"/>
      <c r="F126" s="193"/>
      <c r="G126" s="193"/>
    </row>
    <row r="127" spans="1:7" x14ac:dyDescent="0.2">
      <c r="A127" s="18"/>
      <c r="B127" s="193"/>
      <c r="C127" s="193"/>
      <c r="D127" s="193"/>
      <c r="E127" s="193"/>
      <c r="F127" s="193"/>
      <c r="G127" s="193"/>
    </row>
    <row r="128" spans="1:7" x14ac:dyDescent="0.2">
      <c r="A128" s="18"/>
      <c r="B128" s="193"/>
      <c r="C128" s="193"/>
      <c r="D128" s="193"/>
      <c r="E128" s="193"/>
      <c r="F128" s="193"/>
      <c r="G128" s="193"/>
    </row>
    <row r="129" spans="1:7" x14ac:dyDescent="0.2">
      <c r="A129" s="18"/>
      <c r="B129" s="193"/>
      <c r="C129" s="193"/>
      <c r="D129" s="193"/>
      <c r="E129" s="193"/>
      <c r="F129" s="193"/>
      <c r="G129" s="193"/>
    </row>
    <row r="130" spans="1:7" x14ac:dyDescent="0.2">
      <c r="A130" s="18"/>
      <c r="B130" s="193"/>
      <c r="C130" s="193"/>
      <c r="D130" s="193"/>
      <c r="E130" s="193"/>
      <c r="F130" s="193"/>
      <c r="G130" s="193"/>
    </row>
    <row r="131" spans="1:7" x14ac:dyDescent="0.2">
      <c r="A131" s="18"/>
      <c r="B131" s="193"/>
      <c r="C131" s="193"/>
      <c r="D131" s="193"/>
      <c r="E131" s="193"/>
      <c r="F131" s="193"/>
      <c r="G131" s="193"/>
    </row>
    <row r="132" spans="1:7" x14ac:dyDescent="0.2">
      <c r="A132" s="18"/>
      <c r="B132" s="193"/>
      <c r="C132" s="193"/>
      <c r="D132" s="193"/>
      <c r="E132" s="193"/>
      <c r="F132" s="193"/>
      <c r="G132" s="193"/>
    </row>
    <row r="133" spans="1:7" x14ac:dyDescent="0.2">
      <c r="A133" s="18"/>
      <c r="B133" s="193"/>
      <c r="C133" s="193"/>
      <c r="D133" s="193"/>
      <c r="E133" s="193"/>
      <c r="F133" s="193"/>
      <c r="G133" s="193"/>
    </row>
    <row r="134" spans="1:7" x14ac:dyDescent="0.2">
      <c r="A134" s="18"/>
      <c r="B134" s="193"/>
      <c r="C134" s="193"/>
      <c r="D134" s="193"/>
      <c r="E134" s="193"/>
      <c r="F134" s="193"/>
      <c r="G134" s="193"/>
    </row>
    <row r="135" spans="1:7" x14ac:dyDescent="0.2">
      <c r="A135" s="18"/>
      <c r="B135" s="193"/>
      <c r="C135" s="193"/>
      <c r="D135" s="193"/>
      <c r="E135" s="193"/>
      <c r="F135" s="193"/>
      <c r="G135" s="193"/>
    </row>
    <row r="136" spans="1:7" x14ac:dyDescent="0.2">
      <c r="A136" s="18"/>
      <c r="B136" s="193"/>
      <c r="C136" s="193"/>
      <c r="D136" s="193"/>
      <c r="E136" s="193"/>
      <c r="F136" s="193"/>
      <c r="G136" s="193"/>
    </row>
    <row r="137" spans="1:7" x14ac:dyDescent="0.2">
      <c r="A137" s="18"/>
      <c r="B137" s="193"/>
      <c r="C137" s="193"/>
      <c r="D137" s="193"/>
      <c r="E137" s="193"/>
      <c r="F137" s="193"/>
      <c r="G137" s="193"/>
    </row>
    <row r="138" spans="1:7" x14ac:dyDescent="0.2">
      <c r="A138" s="18"/>
      <c r="B138" s="193"/>
      <c r="C138" s="193"/>
      <c r="D138" s="193"/>
      <c r="E138" s="193"/>
      <c r="F138" s="193"/>
      <c r="G138" s="193"/>
    </row>
    <row r="139" spans="1:7" x14ac:dyDescent="0.2">
      <c r="A139" s="18"/>
      <c r="B139" s="193"/>
      <c r="C139" s="193"/>
      <c r="D139" s="193"/>
      <c r="E139" s="193"/>
      <c r="F139" s="193"/>
      <c r="G139" s="193"/>
    </row>
    <row r="140" spans="1:7" x14ac:dyDescent="0.2">
      <c r="A140" s="18"/>
      <c r="B140" s="193"/>
      <c r="C140" s="193"/>
      <c r="D140" s="193"/>
      <c r="E140" s="193"/>
      <c r="F140" s="193"/>
      <c r="G140" s="193"/>
    </row>
    <row r="141" spans="1:7" x14ac:dyDescent="0.2">
      <c r="A141" s="18"/>
      <c r="B141" s="193"/>
      <c r="C141" s="193"/>
      <c r="D141" s="193"/>
      <c r="E141" s="193"/>
      <c r="F141" s="193"/>
      <c r="G141" s="193"/>
    </row>
    <row r="142" spans="1:7" x14ac:dyDescent="0.2">
      <c r="A142" s="195"/>
      <c r="B142" s="106"/>
      <c r="C142" s="342"/>
      <c r="D142" s="342"/>
      <c r="E142" s="342"/>
      <c r="F142" s="342"/>
      <c r="G142" s="342"/>
    </row>
    <row r="143" spans="1:7" x14ac:dyDescent="0.2">
      <c r="A143" s="195"/>
      <c r="B143" s="197"/>
      <c r="C143" s="197"/>
      <c r="D143" s="197"/>
      <c r="E143" s="197"/>
      <c r="F143" s="197"/>
      <c r="G143" s="197"/>
    </row>
    <row r="144" spans="1:7" x14ac:dyDescent="0.2">
      <c r="A144" s="195"/>
      <c r="B144" s="197"/>
      <c r="C144" s="197"/>
      <c r="D144" s="197"/>
      <c r="E144" s="197"/>
      <c r="F144" s="197"/>
      <c r="G144" s="197"/>
    </row>
    <row r="145" spans="1:7" x14ac:dyDescent="0.2">
      <c r="A145" s="195"/>
      <c r="B145" s="197"/>
      <c r="C145" s="197"/>
      <c r="D145" s="197"/>
      <c r="E145" s="197"/>
      <c r="F145" s="197"/>
      <c r="G145" s="197"/>
    </row>
    <row r="146" spans="1:7" x14ac:dyDescent="0.2">
      <c r="A146" s="198"/>
      <c r="B146" s="197"/>
      <c r="C146" s="197"/>
      <c r="D146" s="197"/>
      <c r="E146" s="197"/>
      <c r="F146" s="197"/>
      <c r="G146" s="197"/>
    </row>
    <row r="147" spans="1:7" x14ac:dyDescent="0.2">
      <c r="A147" s="198"/>
      <c r="B147" s="197"/>
      <c r="C147" s="197"/>
      <c r="D147" s="197"/>
      <c r="E147" s="197"/>
      <c r="F147" s="197"/>
      <c r="G147" s="197"/>
    </row>
    <row r="148" spans="1:7" x14ac:dyDescent="0.2">
      <c r="A148" s="198"/>
      <c r="B148" s="197"/>
      <c r="C148" s="197"/>
      <c r="D148" s="197"/>
      <c r="E148" s="197"/>
      <c r="F148" s="197"/>
      <c r="G148" s="197"/>
    </row>
    <row r="149" spans="1:7" x14ac:dyDescent="0.2">
      <c r="A149" s="198"/>
      <c r="B149" s="197"/>
      <c r="C149" s="197"/>
      <c r="D149" s="197"/>
      <c r="E149" s="197"/>
      <c r="F149" s="197"/>
      <c r="G149" s="197"/>
    </row>
    <row r="150" spans="1:7" x14ac:dyDescent="0.2">
      <c r="A150" s="198"/>
      <c r="B150" s="197"/>
      <c r="C150" s="197"/>
      <c r="D150" s="197"/>
      <c r="E150" s="197"/>
      <c r="F150" s="197"/>
      <c r="G150" s="197"/>
    </row>
    <row r="151" spans="1:7" x14ac:dyDescent="0.2">
      <c r="A151" s="198"/>
      <c r="B151" s="197"/>
      <c r="C151" s="197"/>
      <c r="D151" s="197"/>
      <c r="E151" s="197"/>
      <c r="F151" s="197"/>
      <c r="G151" s="197"/>
    </row>
    <row r="152" spans="1:7" x14ac:dyDescent="0.2">
      <c r="A152" s="198"/>
      <c r="B152" s="197"/>
      <c r="C152" s="197"/>
      <c r="D152" s="197"/>
      <c r="E152" s="197"/>
      <c r="F152" s="197"/>
      <c r="G152" s="197"/>
    </row>
    <row r="153" spans="1:7" x14ac:dyDescent="0.2">
      <c r="A153" s="198"/>
      <c r="B153" s="197"/>
      <c r="C153" s="197"/>
      <c r="D153" s="197"/>
      <c r="E153" s="197"/>
      <c r="F153" s="197"/>
      <c r="G153" s="197"/>
    </row>
    <row r="154" spans="1:7" x14ac:dyDescent="0.2">
      <c r="A154" s="198"/>
      <c r="B154" s="197"/>
      <c r="C154" s="197"/>
      <c r="D154" s="197"/>
      <c r="E154" s="197"/>
      <c r="F154" s="197"/>
      <c r="G154" s="197"/>
    </row>
    <row r="155" spans="1:7" x14ac:dyDescent="0.2">
      <c r="A155" s="198"/>
      <c r="B155" s="197"/>
      <c r="C155" s="197"/>
      <c r="D155" s="197"/>
      <c r="E155" s="197"/>
      <c r="F155" s="197"/>
      <c r="G155" s="197"/>
    </row>
    <row r="156" spans="1:7" x14ac:dyDescent="0.2">
      <c r="A156" s="198"/>
      <c r="B156" s="197"/>
      <c r="C156" s="197"/>
      <c r="D156" s="197"/>
      <c r="E156" s="197"/>
      <c r="F156" s="197"/>
      <c r="G156" s="197"/>
    </row>
    <row r="157" spans="1:7" x14ac:dyDescent="0.2">
      <c r="A157" s="198"/>
      <c r="B157" s="197"/>
      <c r="C157" s="197"/>
      <c r="D157" s="197"/>
      <c r="E157" s="197"/>
      <c r="F157" s="197"/>
      <c r="G157" s="197"/>
    </row>
    <row r="158" spans="1:7" x14ac:dyDescent="0.2">
      <c r="A158" s="198"/>
      <c r="B158" s="197"/>
      <c r="C158" s="197"/>
      <c r="D158" s="197"/>
      <c r="E158" s="197"/>
      <c r="F158" s="197"/>
      <c r="G158" s="197"/>
    </row>
  </sheetData>
  <mergeCells count="8">
    <mergeCell ref="Q1:S1"/>
    <mergeCell ref="T1:V1"/>
    <mergeCell ref="A52:B52"/>
    <mergeCell ref="B1:D1"/>
    <mergeCell ref="H1:J1"/>
    <mergeCell ref="K1:M1"/>
    <mergeCell ref="N1:P1"/>
    <mergeCell ref="E1:G1"/>
  </mergeCells>
  <printOptions horizontalCentered="1"/>
  <pageMargins left="0.19685039370078741" right="0.19685039370078741" top="0.98425196850393704" bottom="0.35433070866141736" header="0.19685039370078741" footer="0.19685039370078741"/>
  <pageSetup paperSize="9" scale="62" orientation="landscape" r:id="rId1"/>
  <headerFooter alignWithMargins="0">
    <oddHeader xml:space="preserve">&amp;C&amp;"Times New Roman,Félkövér"2019. évi költségvetés 
törzsvagyon karbantartása, fejlesztése
11601 cím bevételi előiányzat&amp;R&amp;"Times New Roman,Félkövér dőlt"8. mell.a /2019. () 
önkormányzati rendelethez
ezer forintban&amp;"Times New Roman,Normál"
</oddHeader>
    <oddFooter>&amp;R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124"/>
  <sheetViews>
    <sheetView zoomScaleNormal="100" workbookViewId="0">
      <pane xSplit="1" ySplit="2" topLeftCell="N33" activePane="bottomRight" state="frozen"/>
      <selection pane="topRight" activeCell="B1" sqref="B1"/>
      <selection pane="bottomLeft" activeCell="A4" sqref="A4"/>
      <selection pane="bottomRight" activeCell="O46" sqref="O46"/>
    </sheetView>
  </sheetViews>
  <sheetFormatPr defaultColWidth="9.140625" defaultRowHeight="12.75" x14ac:dyDescent="0.2"/>
  <cols>
    <col min="1" max="1" width="53.7109375" style="82" customWidth="1"/>
    <col min="2" max="7" width="9.7109375" style="82" customWidth="1"/>
    <col min="8" max="10" width="9.7109375" style="93" customWidth="1"/>
    <col min="11" max="13" width="9.7109375" style="94" customWidth="1"/>
    <col min="14" max="25" width="9.7109375" style="93" customWidth="1"/>
    <col min="26" max="29" width="9.7109375" style="94" customWidth="1"/>
    <col min="30" max="31" width="9.7109375" style="97" customWidth="1"/>
    <col min="32" max="16384" width="9.140625" style="97"/>
  </cols>
  <sheetData>
    <row r="1" spans="1:31" s="98" customFormat="1" ht="63" customHeight="1" x14ac:dyDescent="0.2">
      <c r="A1" s="649" t="s">
        <v>508</v>
      </c>
      <c r="B1" s="1082" t="s">
        <v>82</v>
      </c>
      <c r="C1" s="1083"/>
      <c r="D1" s="1084"/>
      <c r="E1" s="1079" t="s">
        <v>563</v>
      </c>
      <c r="F1" s="1080"/>
      <c r="G1" s="1081"/>
      <c r="H1" s="1085" t="s">
        <v>86</v>
      </c>
      <c r="I1" s="1085"/>
      <c r="J1" s="1085"/>
      <c r="K1" s="1085" t="s">
        <v>521</v>
      </c>
      <c r="L1" s="1085"/>
      <c r="M1" s="1085"/>
      <c r="N1" s="1085" t="s">
        <v>101</v>
      </c>
      <c r="O1" s="1085"/>
      <c r="P1" s="1085"/>
      <c r="Q1" s="1085" t="s">
        <v>103</v>
      </c>
      <c r="R1" s="1085"/>
      <c r="S1" s="1085"/>
      <c r="T1" s="1086" t="s">
        <v>108</v>
      </c>
      <c r="U1" s="1086"/>
      <c r="V1" s="1086"/>
      <c r="W1" s="1086" t="s">
        <v>109</v>
      </c>
      <c r="X1" s="1086"/>
      <c r="Y1" s="1086"/>
      <c r="Z1" s="1085" t="s">
        <v>522</v>
      </c>
      <c r="AA1" s="1085"/>
      <c r="AB1" s="1085"/>
      <c r="AC1" s="1085" t="s">
        <v>523</v>
      </c>
      <c r="AD1" s="1085"/>
      <c r="AE1" s="1085"/>
    </row>
    <row r="2" spans="1:31" ht="30" customHeight="1" x14ac:dyDescent="0.2">
      <c r="A2" s="703"/>
      <c r="B2" s="846" t="s">
        <v>1122</v>
      </c>
      <c r="C2" s="846" t="s">
        <v>929</v>
      </c>
      <c r="D2" s="846" t="s">
        <v>932</v>
      </c>
      <c r="E2" s="846" t="s">
        <v>1122</v>
      </c>
      <c r="F2" s="846" t="s">
        <v>929</v>
      </c>
      <c r="G2" s="846" t="s">
        <v>932</v>
      </c>
      <c r="H2" s="846" t="s">
        <v>1122</v>
      </c>
      <c r="I2" s="846" t="s">
        <v>929</v>
      </c>
      <c r="J2" s="846" t="s">
        <v>932</v>
      </c>
      <c r="K2" s="846" t="s">
        <v>1122</v>
      </c>
      <c r="L2" s="846" t="s">
        <v>929</v>
      </c>
      <c r="M2" s="846" t="s">
        <v>932</v>
      </c>
      <c r="N2" s="846" t="s">
        <v>1122</v>
      </c>
      <c r="O2" s="846" t="s">
        <v>929</v>
      </c>
      <c r="P2" s="846" t="s">
        <v>932</v>
      </c>
      <c r="Q2" s="846" t="s">
        <v>1122</v>
      </c>
      <c r="R2" s="846" t="s">
        <v>929</v>
      </c>
      <c r="S2" s="846" t="s">
        <v>932</v>
      </c>
      <c r="T2" s="846" t="s">
        <v>1122</v>
      </c>
      <c r="U2" s="846" t="s">
        <v>929</v>
      </c>
      <c r="V2" s="846" t="s">
        <v>932</v>
      </c>
      <c r="W2" s="846" t="s">
        <v>1122</v>
      </c>
      <c r="X2" s="846" t="s">
        <v>929</v>
      </c>
      <c r="Y2" s="846" t="s">
        <v>932</v>
      </c>
      <c r="Z2" s="846" t="s">
        <v>1122</v>
      </c>
      <c r="AA2" s="846" t="s">
        <v>929</v>
      </c>
      <c r="AB2" s="846" t="s">
        <v>932</v>
      </c>
      <c r="AC2" s="846" t="s">
        <v>1122</v>
      </c>
      <c r="AD2" s="846" t="s">
        <v>929</v>
      </c>
      <c r="AE2" s="846" t="s">
        <v>932</v>
      </c>
    </row>
    <row r="3" spans="1:31" ht="15" customHeight="1" x14ac:dyDescent="0.2">
      <c r="A3" s="289" t="s">
        <v>524</v>
      </c>
      <c r="B3" s="289"/>
      <c r="C3" s="289"/>
      <c r="D3" s="289"/>
      <c r="E3" s="289"/>
      <c r="F3" s="289"/>
      <c r="G3" s="289"/>
      <c r="H3" s="27">
        <v>18728</v>
      </c>
      <c r="I3" s="27"/>
      <c r="J3" s="27">
        <f>SUM(H3:I3)</f>
        <v>18728</v>
      </c>
      <c r="K3" s="104">
        <f>SUM(B3+E3+H3)</f>
        <v>18728</v>
      </c>
      <c r="L3" s="104">
        <f t="shared" ref="L3:M7" si="0">SUM(C3+F3+I3)</f>
        <v>0</v>
      </c>
      <c r="M3" s="104">
        <f t="shared" si="0"/>
        <v>18728</v>
      </c>
      <c r="N3" s="27"/>
      <c r="O3" s="27"/>
      <c r="P3" s="27"/>
      <c r="Q3" s="27"/>
      <c r="R3" s="27"/>
      <c r="S3" s="27"/>
      <c r="T3" s="27"/>
      <c r="U3" s="27"/>
      <c r="V3" s="27"/>
      <c r="W3" s="27"/>
      <c r="X3" s="27"/>
      <c r="Y3" s="27"/>
      <c r="Z3" s="104">
        <f>SUM(N3+Q3+T3+W3)</f>
        <v>0</v>
      </c>
      <c r="AA3" s="104">
        <f t="shared" ref="AA3:AB8" si="1">SUM(O3+R3+U3+X3)</f>
        <v>0</v>
      </c>
      <c r="AB3" s="104">
        <f t="shared" si="1"/>
        <v>0</v>
      </c>
      <c r="AC3" s="104">
        <f t="shared" ref="AC3:AC6" si="2">Z3+K3</f>
        <v>18728</v>
      </c>
      <c r="AD3" s="104">
        <f t="shared" ref="AD3:AD8" si="3">AA3+L3</f>
        <v>0</v>
      </c>
      <c r="AE3" s="104">
        <f t="shared" ref="AE3:AE8" si="4">AB3+M3</f>
        <v>18728</v>
      </c>
    </row>
    <row r="4" spans="1:31" ht="15" customHeight="1" x14ac:dyDescent="0.2">
      <c r="A4" s="289" t="s">
        <v>946</v>
      </c>
      <c r="B4" s="289"/>
      <c r="C4" s="289"/>
      <c r="D4" s="289"/>
      <c r="E4" s="289"/>
      <c r="F4" s="289"/>
      <c r="G4" s="289"/>
      <c r="H4" s="27">
        <v>12000</v>
      </c>
      <c r="I4" s="27"/>
      <c r="J4" s="27">
        <f>SUM(H4:I4)</f>
        <v>12000</v>
      </c>
      <c r="K4" s="104">
        <f t="shared" ref="K4:K7" si="5">SUM(B4+E4+H4)</f>
        <v>12000</v>
      </c>
      <c r="L4" s="104">
        <f t="shared" si="0"/>
        <v>0</v>
      </c>
      <c r="M4" s="104">
        <f t="shared" si="0"/>
        <v>12000</v>
      </c>
      <c r="N4" s="27"/>
      <c r="O4" s="27"/>
      <c r="P4" s="27"/>
      <c r="Q4" s="27"/>
      <c r="R4" s="27"/>
      <c r="S4" s="27"/>
      <c r="T4" s="27"/>
      <c r="U4" s="27"/>
      <c r="V4" s="27"/>
      <c r="W4" s="27"/>
      <c r="X4" s="27"/>
      <c r="Y4" s="27"/>
      <c r="Z4" s="104">
        <f>SUM(N4+Q4+T4+W4)</f>
        <v>0</v>
      </c>
      <c r="AA4" s="104">
        <f t="shared" ref="AA4" si="6">SUM(O4+R4+U4+X4)</f>
        <v>0</v>
      </c>
      <c r="AB4" s="104">
        <f t="shared" ref="AB4" si="7">SUM(P4+S4+V4+Y4)</f>
        <v>0</v>
      </c>
      <c r="AC4" s="104">
        <f t="shared" ref="AC4" si="8">Z4+K4</f>
        <v>12000</v>
      </c>
      <c r="AD4" s="104">
        <f t="shared" ref="AD4" si="9">AA4+L4</f>
        <v>0</v>
      </c>
      <c r="AE4" s="104">
        <f t="shared" ref="AE4" si="10">AB4+M4</f>
        <v>12000</v>
      </c>
    </row>
    <row r="5" spans="1:31" ht="30" customHeight="1" x14ac:dyDescent="0.2">
      <c r="A5" s="289" t="s">
        <v>525</v>
      </c>
      <c r="B5" s="289"/>
      <c r="C5" s="289"/>
      <c r="D5" s="289"/>
      <c r="E5" s="289"/>
      <c r="F5" s="289"/>
      <c r="G5" s="289"/>
      <c r="H5" s="27"/>
      <c r="I5" s="27"/>
      <c r="J5" s="27"/>
      <c r="K5" s="104">
        <f t="shared" si="5"/>
        <v>0</v>
      </c>
      <c r="L5" s="104">
        <f t="shared" si="0"/>
        <v>0</v>
      </c>
      <c r="M5" s="104">
        <f t="shared" si="0"/>
        <v>0</v>
      </c>
      <c r="N5" s="27"/>
      <c r="O5" s="27"/>
      <c r="P5" s="27"/>
      <c r="Q5" s="27"/>
      <c r="R5" s="27"/>
      <c r="S5" s="27"/>
      <c r="T5" s="27"/>
      <c r="U5" s="27"/>
      <c r="V5" s="27"/>
      <c r="W5" s="27"/>
      <c r="X5" s="27"/>
      <c r="Y5" s="27"/>
      <c r="Z5" s="104">
        <f t="shared" ref="Z5:Z8" si="11">SUM(N5+Q5+T5+W5)</f>
        <v>0</v>
      </c>
      <c r="AA5" s="104">
        <f t="shared" si="1"/>
        <v>0</v>
      </c>
      <c r="AB5" s="104">
        <f t="shared" si="1"/>
        <v>0</v>
      </c>
      <c r="AC5" s="104">
        <f t="shared" si="2"/>
        <v>0</v>
      </c>
      <c r="AD5" s="104">
        <f t="shared" si="3"/>
        <v>0</v>
      </c>
      <c r="AE5" s="104">
        <f t="shared" si="4"/>
        <v>0</v>
      </c>
    </row>
    <row r="6" spans="1:31" ht="15" customHeight="1" x14ac:dyDescent="0.2">
      <c r="A6" s="289" t="s">
        <v>526</v>
      </c>
      <c r="B6" s="289"/>
      <c r="C6" s="289"/>
      <c r="D6" s="289"/>
      <c r="E6" s="289"/>
      <c r="F6" s="289"/>
      <c r="G6" s="289"/>
      <c r="H6" s="27">
        <v>5000</v>
      </c>
      <c r="I6" s="27"/>
      <c r="J6" s="27">
        <f>SUM(H6:I6)</f>
        <v>5000</v>
      </c>
      <c r="K6" s="104">
        <f t="shared" si="5"/>
        <v>5000</v>
      </c>
      <c r="L6" s="104">
        <f t="shared" si="0"/>
        <v>0</v>
      </c>
      <c r="M6" s="104">
        <f t="shared" si="0"/>
        <v>5000</v>
      </c>
      <c r="N6" s="27"/>
      <c r="O6" s="27"/>
      <c r="P6" s="27"/>
      <c r="Q6" s="27"/>
      <c r="R6" s="27"/>
      <c r="S6" s="27"/>
      <c r="T6" s="27"/>
      <c r="U6" s="27"/>
      <c r="V6" s="27"/>
      <c r="W6" s="27"/>
      <c r="X6" s="27"/>
      <c r="Y6" s="27"/>
      <c r="Z6" s="104">
        <f t="shared" si="11"/>
        <v>0</v>
      </c>
      <c r="AA6" s="104">
        <f t="shared" si="1"/>
        <v>0</v>
      </c>
      <c r="AB6" s="104">
        <f t="shared" si="1"/>
        <v>0</v>
      </c>
      <c r="AC6" s="104">
        <f t="shared" si="2"/>
        <v>5000</v>
      </c>
      <c r="AD6" s="104">
        <f t="shared" si="3"/>
        <v>0</v>
      </c>
      <c r="AE6" s="104">
        <f t="shared" si="4"/>
        <v>5000</v>
      </c>
    </row>
    <row r="7" spans="1:31" ht="15" customHeight="1" x14ac:dyDescent="0.2">
      <c r="A7" s="289" t="s">
        <v>696</v>
      </c>
      <c r="B7" s="289"/>
      <c r="C7" s="289"/>
      <c r="D7" s="289"/>
      <c r="E7" s="289"/>
      <c r="F7" s="289"/>
      <c r="G7" s="289"/>
      <c r="H7" s="27">
        <v>1200</v>
      </c>
      <c r="I7" s="27"/>
      <c r="J7" s="27">
        <f>SUM(H7:I7)</f>
        <v>1200</v>
      </c>
      <c r="K7" s="104">
        <f t="shared" si="5"/>
        <v>1200</v>
      </c>
      <c r="L7" s="104">
        <f t="shared" si="0"/>
        <v>0</v>
      </c>
      <c r="M7" s="104">
        <f t="shared" si="0"/>
        <v>1200</v>
      </c>
      <c r="N7" s="27"/>
      <c r="O7" s="27"/>
      <c r="P7" s="27"/>
      <c r="Q7" s="27"/>
      <c r="R7" s="27"/>
      <c r="S7" s="27"/>
      <c r="T7" s="27"/>
      <c r="U7" s="27"/>
      <c r="V7" s="27"/>
      <c r="W7" s="27"/>
      <c r="X7" s="27"/>
      <c r="Y7" s="27"/>
      <c r="Z7" s="104">
        <f t="shared" si="11"/>
        <v>0</v>
      </c>
      <c r="AA7" s="104">
        <f t="shared" si="1"/>
        <v>0</v>
      </c>
      <c r="AB7" s="104">
        <f t="shared" si="1"/>
        <v>0</v>
      </c>
      <c r="AC7" s="104">
        <f t="shared" ref="AC7:AC8" si="12">Z7+K7</f>
        <v>1200</v>
      </c>
      <c r="AD7" s="104">
        <f t="shared" si="3"/>
        <v>0</v>
      </c>
      <c r="AE7" s="104">
        <f t="shared" si="4"/>
        <v>1200</v>
      </c>
    </row>
    <row r="8" spans="1:31" ht="30" customHeight="1" thickBot="1" x14ac:dyDescent="0.25">
      <c r="A8" s="271" t="s">
        <v>947</v>
      </c>
      <c r="B8" s="271"/>
      <c r="C8" s="271"/>
      <c r="D8" s="271"/>
      <c r="E8" s="271"/>
      <c r="F8" s="271"/>
      <c r="G8" s="271"/>
      <c r="H8" s="207"/>
      <c r="I8" s="207"/>
      <c r="J8" s="207">
        <f>SUM(H8:I8)</f>
        <v>0</v>
      </c>
      <c r="K8" s="104">
        <f t="shared" ref="K8" si="13">SUM(B8+E8+H8)</f>
        <v>0</v>
      </c>
      <c r="L8" s="104">
        <f t="shared" ref="L8" si="14">SUM(C8+F8+I8)</f>
        <v>0</v>
      </c>
      <c r="M8" s="104">
        <f t="shared" ref="M8" si="15">SUM(D8+G8+J8)</f>
        <v>0</v>
      </c>
      <c r="N8" s="207">
        <v>412</v>
      </c>
      <c r="O8" s="207"/>
      <c r="P8" s="207">
        <f>SUM(N8:O8)</f>
        <v>412</v>
      </c>
      <c r="Q8" s="207"/>
      <c r="R8" s="207"/>
      <c r="S8" s="207"/>
      <c r="T8" s="207"/>
      <c r="U8" s="207"/>
      <c r="V8" s="207"/>
      <c r="W8" s="207"/>
      <c r="X8" s="207"/>
      <c r="Y8" s="207"/>
      <c r="Z8" s="214">
        <f t="shared" si="11"/>
        <v>412</v>
      </c>
      <c r="AA8" s="214">
        <f t="shared" si="1"/>
        <v>0</v>
      </c>
      <c r="AB8" s="214">
        <f t="shared" si="1"/>
        <v>412</v>
      </c>
      <c r="AC8" s="214">
        <f t="shared" si="12"/>
        <v>412</v>
      </c>
      <c r="AD8" s="214">
        <f t="shared" si="3"/>
        <v>0</v>
      </c>
      <c r="AE8" s="214">
        <f t="shared" si="4"/>
        <v>412</v>
      </c>
    </row>
    <row r="9" spans="1:31" s="98" customFormat="1" ht="15" customHeight="1" thickBot="1" x14ac:dyDescent="0.25">
      <c r="A9" s="818" t="s">
        <v>527</v>
      </c>
      <c r="B9" s="204">
        <f>SUM(B3:B8)</f>
        <v>0</v>
      </c>
      <c r="C9" s="204">
        <f t="shared" ref="C9:AE9" si="16">SUM(C3:C8)</f>
        <v>0</v>
      </c>
      <c r="D9" s="204">
        <f t="shared" si="16"/>
        <v>0</v>
      </c>
      <c r="E9" s="204">
        <f t="shared" si="16"/>
        <v>0</v>
      </c>
      <c r="F9" s="204">
        <f t="shared" si="16"/>
        <v>0</v>
      </c>
      <c r="G9" s="204">
        <f t="shared" si="16"/>
        <v>0</v>
      </c>
      <c r="H9" s="204">
        <f t="shared" si="16"/>
        <v>36928</v>
      </c>
      <c r="I9" s="204">
        <f t="shared" si="16"/>
        <v>0</v>
      </c>
      <c r="J9" s="204">
        <f t="shared" si="16"/>
        <v>36928</v>
      </c>
      <c r="K9" s="204">
        <f t="shared" si="16"/>
        <v>36928</v>
      </c>
      <c r="L9" s="204">
        <f t="shared" si="16"/>
        <v>0</v>
      </c>
      <c r="M9" s="204">
        <f t="shared" si="16"/>
        <v>36928</v>
      </c>
      <c r="N9" s="204">
        <f t="shared" si="16"/>
        <v>412</v>
      </c>
      <c r="O9" s="204">
        <f t="shared" si="16"/>
        <v>0</v>
      </c>
      <c r="P9" s="204">
        <f t="shared" si="16"/>
        <v>412</v>
      </c>
      <c r="Q9" s="204">
        <f t="shared" si="16"/>
        <v>0</v>
      </c>
      <c r="R9" s="204">
        <f t="shared" si="16"/>
        <v>0</v>
      </c>
      <c r="S9" s="204">
        <f t="shared" si="16"/>
        <v>0</v>
      </c>
      <c r="T9" s="204">
        <f t="shared" si="16"/>
        <v>0</v>
      </c>
      <c r="U9" s="204">
        <f t="shared" si="16"/>
        <v>0</v>
      </c>
      <c r="V9" s="204">
        <f t="shared" si="16"/>
        <v>0</v>
      </c>
      <c r="W9" s="204">
        <f t="shared" si="16"/>
        <v>0</v>
      </c>
      <c r="X9" s="204">
        <f t="shared" si="16"/>
        <v>0</v>
      </c>
      <c r="Y9" s="204">
        <f t="shared" si="16"/>
        <v>0</v>
      </c>
      <c r="Z9" s="204">
        <f t="shared" si="16"/>
        <v>412</v>
      </c>
      <c r="AA9" s="204">
        <f t="shared" si="16"/>
        <v>0</v>
      </c>
      <c r="AB9" s="204">
        <f t="shared" si="16"/>
        <v>412</v>
      </c>
      <c r="AC9" s="204">
        <f t="shared" si="16"/>
        <v>37340</v>
      </c>
      <c r="AD9" s="204">
        <f t="shared" si="16"/>
        <v>0</v>
      </c>
      <c r="AE9" s="204">
        <f t="shared" si="16"/>
        <v>37340</v>
      </c>
    </row>
    <row r="10" spans="1:31" ht="15" customHeight="1" x14ac:dyDescent="0.2">
      <c r="A10" s="819" t="s">
        <v>518</v>
      </c>
      <c r="B10" s="817"/>
      <c r="C10" s="817"/>
      <c r="D10" s="817"/>
      <c r="E10" s="817"/>
      <c r="F10" s="817"/>
      <c r="G10" s="817"/>
      <c r="H10" s="202"/>
      <c r="I10" s="202"/>
      <c r="J10" s="202"/>
      <c r="K10" s="201"/>
      <c r="L10" s="201"/>
      <c r="M10" s="201"/>
      <c r="N10" s="202"/>
      <c r="O10" s="202"/>
      <c r="P10" s="202"/>
      <c r="Q10" s="202"/>
      <c r="R10" s="202"/>
      <c r="S10" s="202"/>
      <c r="T10" s="202"/>
      <c r="U10" s="202"/>
      <c r="V10" s="202"/>
      <c r="W10" s="202"/>
      <c r="X10" s="202"/>
      <c r="Y10" s="202"/>
      <c r="Z10" s="201"/>
      <c r="AA10" s="201"/>
      <c r="AB10" s="201"/>
      <c r="AC10" s="201"/>
      <c r="AD10" s="266"/>
      <c r="AE10" s="266"/>
    </row>
    <row r="11" spans="1:31" ht="15" customHeight="1" x14ac:dyDescent="0.2">
      <c r="A11" s="703" t="s">
        <v>528</v>
      </c>
      <c r="B11" s="703"/>
      <c r="C11" s="703"/>
      <c r="D11" s="703"/>
      <c r="E11" s="703"/>
      <c r="F11" s="703"/>
      <c r="G11" s="703"/>
      <c r="H11" s="27"/>
      <c r="I11" s="27"/>
      <c r="J11" s="27"/>
      <c r="K11" s="104"/>
      <c r="L11" s="104"/>
      <c r="M11" s="104"/>
      <c r="N11" s="27"/>
      <c r="O11" s="27"/>
      <c r="P11" s="27"/>
      <c r="Q11" s="27"/>
      <c r="R11" s="27"/>
      <c r="S11" s="27"/>
      <c r="T11" s="27"/>
      <c r="U11" s="27"/>
      <c r="V11" s="27"/>
      <c r="W11" s="27"/>
      <c r="X11" s="27"/>
      <c r="Y11" s="27"/>
      <c r="Z11" s="104"/>
      <c r="AA11" s="104"/>
      <c r="AB11" s="104"/>
      <c r="AC11" s="104"/>
      <c r="AD11" s="26"/>
      <c r="AE11" s="26"/>
    </row>
    <row r="12" spans="1:31" ht="15" customHeight="1" x14ac:dyDescent="0.2">
      <c r="A12" s="703" t="s">
        <v>155</v>
      </c>
      <c r="B12" s="703"/>
      <c r="C12" s="703"/>
      <c r="D12" s="703"/>
      <c r="E12" s="703"/>
      <c r="F12" s="703"/>
      <c r="G12" s="703"/>
      <c r="H12" s="27"/>
      <c r="I12" s="27"/>
      <c r="J12" s="27"/>
      <c r="K12" s="104"/>
      <c r="L12" s="104"/>
      <c r="M12" s="104"/>
      <c r="N12" s="27"/>
      <c r="O12" s="27"/>
      <c r="P12" s="27"/>
      <c r="Q12" s="27"/>
      <c r="R12" s="27"/>
      <c r="S12" s="27"/>
      <c r="T12" s="27"/>
      <c r="U12" s="27"/>
      <c r="V12" s="27"/>
      <c r="W12" s="27"/>
      <c r="X12" s="27"/>
      <c r="Y12" s="27"/>
      <c r="Z12" s="104"/>
      <c r="AA12" s="104"/>
      <c r="AB12" s="104"/>
      <c r="AC12" s="104"/>
      <c r="AD12" s="26"/>
      <c r="AE12" s="26"/>
    </row>
    <row r="13" spans="1:31" ht="15" customHeight="1" x14ac:dyDescent="0.2">
      <c r="A13" s="770" t="s">
        <v>948</v>
      </c>
      <c r="B13" s="770"/>
      <c r="C13" s="770"/>
      <c r="D13" s="770"/>
      <c r="E13" s="770"/>
      <c r="F13" s="770"/>
      <c r="G13" s="770"/>
      <c r="H13" s="27"/>
      <c r="I13" s="27"/>
      <c r="J13" s="27"/>
      <c r="K13" s="104">
        <f t="shared" ref="K13:K80" si="17">SUM(B13+E13+H13)</f>
        <v>0</v>
      </c>
      <c r="L13" s="104">
        <f t="shared" ref="L13:L80" si="18">SUM(C13+F13+I13)</f>
        <v>0</v>
      </c>
      <c r="M13" s="104">
        <f t="shared" ref="M13:M80" si="19">SUM(D13+G13+J13)</f>
        <v>0</v>
      </c>
      <c r="N13" s="27">
        <v>2794</v>
      </c>
      <c r="O13" s="27"/>
      <c r="P13" s="27">
        <f>SUM(N13:O13)</f>
        <v>2794</v>
      </c>
      <c r="Q13" s="27"/>
      <c r="R13" s="27"/>
      <c r="S13" s="27"/>
      <c r="T13" s="27"/>
      <c r="U13" s="27"/>
      <c r="V13" s="27"/>
      <c r="W13" s="27"/>
      <c r="X13" s="27"/>
      <c r="Y13" s="27"/>
      <c r="Z13" s="104">
        <f t="shared" ref="Z13" si="20">SUM(N13+Q13+T13+W13)</f>
        <v>2794</v>
      </c>
      <c r="AA13" s="104">
        <f t="shared" ref="AA13" si="21">SUM(O13+R13+U13+X13)</f>
        <v>0</v>
      </c>
      <c r="AB13" s="104">
        <f t="shared" ref="AB13" si="22">SUM(P13+S13+V13+Y13)</f>
        <v>2794</v>
      </c>
      <c r="AC13" s="104">
        <f t="shared" ref="AC13" si="23">Z13+K13</f>
        <v>2794</v>
      </c>
      <c r="AD13" s="104">
        <f t="shared" ref="AD13" si="24">AA13+L13</f>
        <v>0</v>
      </c>
      <c r="AE13" s="104">
        <f t="shared" ref="AE13" si="25">AB13+M13</f>
        <v>2794</v>
      </c>
    </row>
    <row r="14" spans="1:31" ht="15" customHeight="1" x14ac:dyDescent="0.2">
      <c r="A14" s="770" t="s">
        <v>1033</v>
      </c>
      <c r="B14" s="770"/>
      <c r="C14" s="770"/>
      <c r="D14" s="770"/>
      <c r="E14" s="770"/>
      <c r="F14" s="770"/>
      <c r="G14" s="770"/>
      <c r="H14" s="27"/>
      <c r="I14" s="27"/>
      <c r="J14" s="27"/>
      <c r="K14" s="104">
        <f t="shared" si="17"/>
        <v>0</v>
      </c>
      <c r="L14" s="104">
        <f t="shared" si="18"/>
        <v>0</v>
      </c>
      <c r="M14" s="104">
        <f t="shared" si="19"/>
        <v>0</v>
      </c>
      <c r="N14" s="27"/>
      <c r="O14" s="27"/>
      <c r="P14" s="27"/>
      <c r="Q14" s="27"/>
      <c r="R14" s="27"/>
      <c r="S14" s="27"/>
      <c r="T14" s="27"/>
      <c r="U14" s="27"/>
      <c r="V14" s="27"/>
      <c r="W14" s="27">
        <v>675</v>
      </c>
      <c r="X14" s="27"/>
      <c r="Y14" s="27">
        <f>SUM(W14:X14)</f>
        <v>675</v>
      </c>
      <c r="Z14" s="104">
        <f t="shared" ref="Z14" si="26">SUM(N14+Q14+T14+W14)</f>
        <v>675</v>
      </c>
      <c r="AA14" s="104">
        <f t="shared" ref="AA14" si="27">SUM(O14+R14+U14+X14)</f>
        <v>0</v>
      </c>
      <c r="AB14" s="104">
        <f t="shared" ref="AB14" si="28">SUM(P14+S14+V14+Y14)</f>
        <v>675</v>
      </c>
      <c r="AC14" s="104">
        <f t="shared" ref="AC14" si="29">Z14+K14</f>
        <v>675</v>
      </c>
      <c r="AD14" s="104">
        <f t="shared" ref="AD14" si="30">AA14+L14</f>
        <v>0</v>
      </c>
      <c r="AE14" s="104">
        <f t="shared" ref="AE14" si="31">AB14+M14</f>
        <v>675</v>
      </c>
    </row>
    <row r="15" spans="1:31" ht="15" customHeight="1" x14ac:dyDescent="0.2">
      <c r="A15" s="451" t="s">
        <v>1119</v>
      </c>
      <c r="B15" s="451"/>
      <c r="C15" s="451"/>
      <c r="D15" s="451"/>
      <c r="E15" s="451"/>
      <c r="F15" s="451"/>
      <c r="G15" s="451"/>
      <c r="H15" s="27"/>
      <c r="I15" s="27"/>
      <c r="J15" s="27"/>
      <c r="K15" s="104">
        <f t="shared" si="17"/>
        <v>0</v>
      </c>
      <c r="L15" s="104">
        <f t="shared" si="18"/>
        <v>0</v>
      </c>
      <c r="M15" s="104">
        <f t="shared" si="19"/>
        <v>0</v>
      </c>
      <c r="N15" s="27"/>
      <c r="O15" s="27"/>
      <c r="P15" s="27"/>
      <c r="Q15" s="27"/>
      <c r="R15" s="27"/>
      <c r="S15" s="27"/>
      <c r="T15" s="27"/>
      <c r="U15" s="27"/>
      <c r="V15" s="27"/>
      <c r="W15" s="27"/>
      <c r="X15" s="27"/>
      <c r="Y15" s="27"/>
      <c r="Z15" s="104">
        <f t="shared" ref="Z15:Z19" si="32">SUM(N15+Q15+T15+W15)</f>
        <v>0</v>
      </c>
      <c r="AA15" s="104">
        <f t="shared" ref="AA15:AA19" si="33">SUM(O15+R15+U15+X15)</f>
        <v>0</v>
      </c>
      <c r="AB15" s="104">
        <f t="shared" ref="AB15:AB19" si="34">SUM(P15+S15+V15+Y15)</f>
        <v>0</v>
      </c>
      <c r="AC15" s="104">
        <f t="shared" ref="AC15:AC100" si="35">Z15+K15</f>
        <v>0</v>
      </c>
      <c r="AD15" s="104">
        <f t="shared" ref="AD15:AD19" si="36">AA15+L15</f>
        <v>0</v>
      </c>
      <c r="AE15" s="104">
        <f t="shared" ref="AE15:AE19" si="37">AB15+M15</f>
        <v>0</v>
      </c>
    </row>
    <row r="16" spans="1:31" ht="15" customHeight="1" x14ac:dyDescent="0.2">
      <c r="A16" s="451" t="s">
        <v>529</v>
      </c>
      <c r="B16" s="451"/>
      <c r="C16" s="451"/>
      <c r="D16" s="451"/>
      <c r="E16" s="451"/>
      <c r="F16" s="451"/>
      <c r="G16" s="451"/>
      <c r="H16" s="27"/>
      <c r="I16" s="27"/>
      <c r="J16" s="27"/>
      <c r="K16" s="104">
        <f t="shared" si="17"/>
        <v>0</v>
      </c>
      <c r="L16" s="104">
        <f t="shared" si="18"/>
        <v>0</v>
      </c>
      <c r="M16" s="104">
        <f t="shared" si="19"/>
        <v>0</v>
      </c>
      <c r="N16" s="27">
        <v>174000</v>
      </c>
      <c r="O16" s="27"/>
      <c r="P16" s="27">
        <f>SUM(N16:O16)</f>
        <v>174000</v>
      </c>
      <c r="Q16" s="27"/>
      <c r="R16" s="27"/>
      <c r="S16" s="27"/>
      <c r="T16" s="27"/>
      <c r="U16" s="27"/>
      <c r="V16" s="27"/>
      <c r="W16" s="27"/>
      <c r="X16" s="27"/>
      <c r="Y16" s="27"/>
      <c r="Z16" s="104">
        <f t="shared" si="32"/>
        <v>174000</v>
      </c>
      <c r="AA16" s="104">
        <f t="shared" si="33"/>
        <v>0</v>
      </c>
      <c r="AB16" s="104">
        <f t="shared" si="34"/>
        <v>174000</v>
      </c>
      <c r="AC16" s="104">
        <f t="shared" si="35"/>
        <v>174000</v>
      </c>
      <c r="AD16" s="104">
        <f t="shared" si="36"/>
        <v>0</v>
      </c>
      <c r="AE16" s="104">
        <f t="shared" si="37"/>
        <v>174000</v>
      </c>
    </row>
    <row r="17" spans="1:31" ht="15" customHeight="1" x14ac:dyDescent="0.2">
      <c r="A17" s="451" t="s">
        <v>530</v>
      </c>
      <c r="B17" s="451"/>
      <c r="C17" s="451"/>
      <c r="D17" s="451"/>
      <c r="E17" s="451"/>
      <c r="F17" s="451"/>
      <c r="G17" s="451"/>
      <c r="H17" s="27">
        <v>1000</v>
      </c>
      <c r="I17" s="27"/>
      <c r="J17" s="27">
        <f>SUM(H17:I17)</f>
        <v>1000</v>
      </c>
      <c r="K17" s="104">
        <f t="shared" si="17"/>
        <v>1000</v>
      </c>
      <c r="L17" s="104">
        <f t="shared" si="18"/>
        <v>0</v>
      </c>
      <c r="M17" s="104">
        <f t="shared" si="19"/>
        <v>1000</v>
      </c>
      <c r="N17" s="27"/>
      <c r="O17" s="27"/>
      <c r="P17" s="27"/>
      <c r="Q17" s="27"/>
      <c r="R17" s="27"/>
      <c r="S17" s="27"/>
      <c r="T17" s="27"/>
      <c r="U17" s="27"/>
      <c r="V17" s="27"/>
      <c r="W17" s="27"/>
      <c r="X17" s="27"/>
      <c r="Y17" s="27"/>
      <c r="Z17" s="104">
        <f t="shared" si="32"/>
        <v>0</v>
      </c>
      <c r="AA17" s="104">
        <f t="shared" si="33"/>
        <v>0</v>
      </c>
      <c r="AB17" s="104">
        <f t="shared" si="34"/>
        <v>0</v>
      </c>
      <c r="AC17" s="104">
        <f t="shared" si="35"/>
        <v>1000</v>
      </c>
      <c r="AD17" s="104">
        <f t="shared" si="36"/>
        <v>0</v>
      </c>
      <c r="AE17" s="104">
        <f t="shared" si="37"/>
        <v>1000</v>
      </c>
    </row>
    <row r="18" spans="1:31" ht="15" customHeight="1" x14ac:dyDescent="0.2">
      <c r="A18" s="451" t="s">
        <v>531</v>
      </c>
      <c r="B18" s="451"/>
      <c r="C18" s="451"/>
      <c r="D18" s="451"/>
      <c r="E18" s="451"/>
      <c r="F18" s="451"/>
      <c r="G18" s="451"/>
      <c r="H18" s="27"/>
      <c r="I18" s="27"/>
      <c r="J18" s="27"/>
      <c r="K18" s="104">
        <f t="shared" si="17"/>
        <v>0</v>
      </c>
      <c r="L18" s="104">
        <f t="shared" si="18"/>
        <v>0</v>
      </c>
      <c r="M18" s="104">
        <f t="shared" si="19"/>
        <v>0</v>
      </c>
      <c r="N18" s="27">
        <v>10000</v>
      </c>
      <c r="O18" s="27"/>
      <c r="P18" s="27">
        <f>SUM(N18:O18)</f>
        <v>10000</v>
      </c>
      <c r="Q18" s="27"/>
      <c r="R18" s="27"/>
      <c r="S18" s="27"/>
      <c r="T18" s="27"/>
      <c r="U18" s="27"/>
      <c r="V18" s="27"/>
      <c r="W18" s="27"/>
      <c r="X18" s="27"/>
      <c r="Y18" s="27"/>
      <c r="Z18" s="104">
        <f t="shared" si="32"/>
        <v>10000</v>
      </c>
      <c r="AA18" s="104">
        <f t="shared" si="33"/>
        <v>0</v>
      </c>
      <c r="AB18" s="104">
        <f t="shared" si="34"/>
        <v>10000</v>
      </c>
      <c r="AC18" s="104">
        <f t="shared" si="35"/>
        <v>10000</v>
      </c>
      <c r="AD18" s="104">
        <f t="shared" si="36"/>
        <v>0</v>
      </c>
      <c r="AE18" s="104">
        <f t="shared" si="37"/>
        <v>10000</v>
      </c>
    </row>
    <row r="19" spans="1:31" ht="15" customHeight="1" x14ac:dyDescent="0.2">
      <c r="A19" s="451" t="s">
        <v>898</v>
      </c>
      <c r="B19" s="451"/>
      <c r="C19" s="451"/>
      <c r="D19" s="451"/>
      <c r="E19" s="451"/>
      <c r="F19" s="451"/>
      <c r="G19" s="451"/>
      <c r="H19" s="27"/>
      <c r="I19" s="27"/>
      <c r="J19" s="27"/>
      <c r="K19" s="104">
        <f t="shared" si="17"/>
        <v>0</v>
      </c>
      <c r="L19" s="104">
        <f t="shared" si="18"/>
        <v>0</v>
      </c>
      <c r="M19" s="104">
        <f t="shared" si="19"/>
        <v>0</v>
      </c>
      <c r="N19" s="27">
        <v>10452</v>
      </c>
      <c r="O19" s="27"/>
      <c r="P19" s="27">
        <f>SUM(N19:O19)</f>
        <v>10452</v>
      </c>
      <c r="Q19" s="27"/>
      <c r="R19" s="27"/>
      <c r="S19" s="27"/>
      <c r="T19" s="27"/>
      <c r="U19" s="27"/>
      <c r="V19" s="27"/>
      <c r="W19" s="27"/>
      <c r="X19" s="27"/>
      <c r="Y19" s="27"/>
      <c r="Z19" s="104">
        <f t="shared" si="32"/>
        <v>10452</v>
      </c>
      <c r="AA19" s="104">
        <f t="shared" si="33"/>
        <v>0</v>
      </c>
      <c r="AB19" s="104">
        <f t="shared" si="34"/>
        <v>10452</v>
      </c>
      <c r="AC19" s="104">
        <f t="shared" si="35"/>
        <v>10452</v>
      </c>
      <c r="AD19" s="104">
        <f t="shared" si="36"/>
        <v>0</v>
      </c>
      <c r="AE19" s="104">
        <f t="shared" si="37"/>
        <v>10452</v>
      </c>
    </row>
    <row r="20" spans="1:31" ht="15" customHeight="1" x14ac:dyDescent="0.2">
      <c r="A20" s="451" t="s">
        <v>949</v>
      </c>
      <c r="B20" s="451"/>
      <c r="C20" s="451"/>
      <c r="D20" s="451"/>
      <c r="E20" s="451"/>
      <c r="F20" s="451"/>
      <c r="G20" s="451"/>
      <c r="H20" s="27">
        <v>1000</v>
      </c>
      <c r="I20" s="27"/>
      <c r="J20" s="27">
        <f>SUM(H20:I20)</f>
        <v>1000</v>
      </c>
      <c r="K20" s="104">
        <f t="shared" si="17"/>
        <v>1000</v>
      </c>
      <c r="L20" s="104">
        <f t="shared" si="18"/>
        <v>0</v>
      </c>
      <c r="M20" s="104">
        <f t="shared" si="19"/>
        <v>1000</v>
      </c>
      <c r="N20" s="27"/>
      <c r="O20" s="27"/>
      <c r="P20" s="27"/>
      <c r="Q20" s="27"/>
      <c r="R20" s="27"/>
      <c r="S20" s="27"/>
      <c r="T20" s="27"/>
      <c r="U20" s="27"/>
      <c r="V20" s="27"/>
      <c r="W20" s="27"/>
      <c r="X20" s="27"/>
      <c r="Y20" s="27"/>
      <c r="Z20" s="104">
        <f t="shared" ref="Z20" si="38">SUM(N20+Q20+T20+W20)</f>
        <v>0</v>
      </c>
      <c r="AA20" s="104">
        <f t="shared" ref="AA20" si="39">SUM(O20+R20+U20+X20)</f>
        <v>0</v>
      </c>
      <c r="AB20" s="104">
        <f t="shared" ref="AB20" si="40">SUM(P20+S20+V20+Y20)</f>
        <v>0</v>
      </c>
      <c r="AC20" s="104">
        <f t="shared" ref="AC20" si="41">Z20+K20</f>
        <v>1000</v>
      </c>
      <c r="AD20" s="104">
        <f t="shared" ref="AD20" si="42">AA20+L20</f>
        <v>0</v>
      </c>
      <c r="AE20" s="104">
        <f t="shared" ref="AE20" si="43">AB20+M20</f>
        <v>1000</v>
      </c>
    </row>
    <row r="21" spans="1:31" ht="30" customHeight="1" x14ac:dyDescent="0.2">
      <c r="A21" s="451" t="s">
        <v>1043</v>
      </c>
      <c r="B21" s="451"/>
      <c r="C21" s="451"/>
      <c r="D21" s="451"/>
      <c r="E21" s="451"/>
      <c r="F21" s="451"/>
      <c r="G21" s="451"/>
      <c r="H21" s="27"/>
      <c r="I21" s="27"/>
      <c r="J21" s="27"/>
      <c r="K21" s="104">
        <f t="shared" si="17"/>
        <v>0</v>
      </c>
      <c r="L21" s="104">
        <f t="shared" si="18"/>
        <v>0</v>
      </c>
      <c r="M21" s="104">
        <f t="shared" si="19"/>
        <v>0</v>
      </c>
      <c r="N21" s="27">
        <v>25649</v>
      </c>
      <c r="O21" s="27">
        <f>238+1936+560</f>
        <v>2734</v>
      </c>
      <c r="P21" s="27">
        <f t="shared" ref="P21" si="44">SUM(N21:O21)</f>
        <v>28383</v>
      </c>
      <c r="Q21" s="27"/>
      <c r="R21" s="27"/>
      <c r="S21" s="27"/>
      <c r="T21" s="27"/>
      <c r="U21" s="27"/>
      <c r="V21" s="27"/>
      <c r="W21" s="27"/>
      <c r="X21" s="27"/>
      <c r="Y21" s="27"/>
      <c r="Z21" s="104">
        <f t="shared" ref="Z21" si="45">SUM(N21+Q21+T21+W21)</f>
        <v>25649</v>
      </c>
      <c r="AA21" s="104">
        <f t="shared" ref="AA21" si="46">SUM(O21+R21+U21+X21)</f>
        <v>2734</v>
      </c>
      <c r="AB21" s="104">
        <f t="shared" ref="AB21" si="47">SUM(P21+S21+V21+Y21)</f>
        <v>28383</v>
      </c>
      <c r="AC21" s="104">
        <f t="shared" ref="AC21" si="48">Z21+K21</f>
        <v>25649</v>
      </c>
      <c r="AD21" s="104">
        <f t="shared" ref="AD21" si="49">AA21+L21</f>
        <v>2734</v>
      </c>
      <c r="AE21" s="104">
        <f t="shared" ref="AE21" si="50">AB21+M21</f>
        <v>28383</v>
      </c>
    </row>
    <row r="22" spans="1:31" ht="15" customHeight="1" x14ac:dyDescent="0.2">
      <c r="A22" s="451" t="s">
        <v>950</v>
      </c>
      <c r="B22" s="451"/>
      <c r="C22" s="451"/>
      <c r="D22" s="451"/>
      <c r="E22" s="451"/>
      <c r="F22" s="451"/>
      <c r="G22" s="451"/>
      <c r="H22" s="27"/>
      <c r="I22" s="27"/>
      <c r="J22" s="27"/>
      <c r="K22" s="104">
        <f t="shared" si="17"/>
        <v>0</v>
      </c>
      <c r="L22" s="104">
        <f t="shared" si="18"/>
        <v>0</v>
      </c>
      <c r="M22" s="104">
        <f t="shared" si="19"/>
        <v>0</v>
      </c>
      <c r="N22" s="27"/>
      <c r="O22" s="27"/>
      <c r="P22" s="27"/>
      <c r="Q22" s="27">
        <v>141706</v>
      </c>
      <c r="R22" s="27"/>
      <c r="S22" s="27">
        <f t="shared" ref="S22" si="51">SUM(Q22:R22)</f>
        <v>141706</v>
      </c>
      <c r="T22" s="27"/>
      <c r="U22" s="27"/>
      <c r="V22" s="27"/>
      <c r="W22" s="27"/>
      <c r="X22" s="27"/>
      <c r="Y22" s="27"/>
      <c r="Z22" s="104">
        <f t="shared" ref="Z22" si="52">SUM(N22+Q22+T22+W22)</f>
        <v>141706</v>
      </c>
      <c r="AA22" s="104">
        <f t="shared" ref="AA22" si="53">SUM(O22+R22+U22+X22)</f>
        <v>0</v>
      </c>
      <c r="AB22" s="104">
        <f t="shared" ref="AB22" si="54">SUM(P22+S22+V22+Y22)</f>
        <v>141706</v>
      </c>
      <c r="AC22" s="104">
        <f t="shared" ref="AC22" si="55">Z22+K22</f>
        <v>141706</v>
      </c>
      <c r="AD22" s="104">
        <f t="shared" ref="AD22" si="56">AA22+L22</f>
        <v>0</v>
      </c>
      <c r="AE22" s="104">
        <f t="shared" ref="AE22" si="57">AB22+M22</f>
        <v>141706</v>
      </c>
    </row>
    <row r="23" spans="1:31" ht="15" customHeight="1" x14ac:dyDescent="0.2">
      <c r="A23" s="451" t="s">
        <v>941</v>
      </c>
      <c r="B23" s="451"/>
      <c r="C23" s="451"/>
      <c r="D23" s="451"/>
      <c r="E23" s="451"/>
      <c r="F23" s="451"/>
      <c r="G23" s="451"/>
      <c r="H23" s="27"/>
      <c r="I23" s="27"/>
      <c r="J23" s="27"/>
      <c r="K23" s="104">
        <f t="shared" si="17"/>
        <v>0</v>
      </c>
      <c r="L23" s="104">
        <f t="shared" si="18"/>
        <v>0</v>
      </c>
      <c r="M23" s="104">
        <f t="shared" si="19"/>
        <v>0</v>
      </c>
      <c r="N23" s="27">
        <v>136</v>
      </c>
      <c r="O23" s="27"/>
      <c r="P23" s="27">
        <f>SUM(N23:O23)</f>
        <v>136</v>
      </c>
      <c r="Q23" s="27"/>
      <c r="R23" s="27"/>
      <c r="S23" s="27"/>
      <c r="T23" s="27"/>
      <c r="U23" s="27"/>
      <c r="V23" s="27"/>
      <c r="W23" s="27"/>
      <c r="X23" s="27"/>
      <c r="Y23" s="27"/>
      <c r="Z23" s="104">
        <f t="shared" ref="Z23" si="58">SUM(N23+Q23+T23+W23)</f>
        <v>136</v>
      </c>
      <c r="AA23" s="104">
        <f t="shared" ref="AA23" si="59">SUM(O23+R23+U23+X23)</f>
        <v>0</v>
      </c>
      <c r="AB23" s="104">
        <f t="shared" ref="AB23" si="60">SUM(P23+S23+V23+Y23)</f>
        <v>136</v>
      </c>
      <c r="AC23" s="104">
        <f t="shared" ref="AC23" si="61">Z23+K23</f>
        <v>136</v>
      </c>
      <c r="AD23" s="104">
        <f t="shared" ref="AD23" si="62">AA23+L23</f>
        <v>0</v>
      </c>
      <c r="AE23" s="104">
        <f t="shared" ref="AE23" si="63">AB23+M23</f>
        <v>136</v>
      </c>
    </row>
    <row r="24" spans="1:31" ht="15" customHeight="1" x14ac:dyDescent="0.2">
      <c r="A24" s="511" t="s">
        <v>617</v>
      </c>
      <c r="B24" s="511"/>
      <c r="C24" s="511"/>
      <c r="D24" s="511"/>
      <c r="E24" s="511"/>
      <c r="F24" s="511"/>
      <c r="G24" s="511"/>
      <c r="H24" s="27"/>
      <c r="I24" s="27"/>
      <c r="J24" s="27"/>
      <c r="K24" s="104">
        <f t="shared" si="17"/>
        <v>0</v>
      </c>
      <c r="L24" s="104">
        <f t="shared" si="18"/>
        <v>0</v>
      </c>
      <c r="M24" s="104">
        <f t="shared" si="19"/>
        <v>0</v>
      </c>
      <c r="N24" s="27"/>
      <c r="O24" s="27"/>
      <c r="P24" s="27"/>
      <c r="Q24" s="27"/>
      <c r="R24" s="27"/>
      <c r="S24" s="27"/>
      <c r="T24" s="27"/>
      <c r="U24" s="27"/>
      <c r="V24" s="27"/>
      <c r="W24" s="27"/>
      <c r="X24" s="27"/>
      <c r="Y24" s="27"/>
      <c r="Z24" s="104"/>
      <c r="AA24" s="104"/>
      <c r="AB24" s="104"/>
      <c r="AC24" s="104"/>
      <c r="AD24" s="104"/>
      <c r="AE24" s="104"/>
    </row>
    <row r="25" spans="1:31" ht="30" customHeight="1" x14ac:dyDescent="0.2">
      <c r="A25" s="451" t="s">
        <v>717</v>
      </c>
      <c r="B25" s="451"/>
      <c r="C25" s="451"/>
      <c r="D25" s="451"/>
      <c r="E25" s="451"/>
      <c r="F25" s="451"/>
      <c r="G25" s="451"/>
      <c r="H25" s="27"/>
      <c r="I25" s="27"/>
      <c r="J25" s="27"/>
      <c r="K25" s="104">
        <f t="shared" si="17"/>
        <v>0</v>
      </c>
      <c r="L25" s="104">
        <f t="shared" si="18"/>
        <v>0</v>
      </c>
      <c r="M25" s="104">
        <f t="shared" si="19"/>
        <v>0</v>
      </c>
      <c r="N25" s="27"/>
      <c r="O25" s="27"/>
      <c r="P25" s="27"/>
      <c r="Q25" s="27">
        <v>44863</v>
      </c>
      <c r="R25" s="27"/>
      <c r="S25" s="27">
        <f t="shared" ref="S25:S30" si="64">SUM(Q25:R25)</f>
        <v>44863</v>
      </c>
      <c r="T25" s="27"/>
      <c r="U25" s="27"/>
      <c r="V25" s="27"/>
      <c r="W25" s="27"/>
      <c r="X25" s="27"/>
      <c r="Y25" s="27"/>
      <c r="Z25" s="104">
        <f t="shared" ref="Z25:Z100" si="65">SUM(N25+Q25+T25+W25)</f>
        <v>44863</v>
      </c>
      <c r="AA25" s="104">
        <f t="shared" ref="AA25:AA100" si="66">SUM(O25+R25+U25+X25)</f>
        <v>0</v>
      </c>
      <c r="AB25" s="104">
        <f t="shared" ref="AB25:AB100" si="67">SUM(P25+S25+V25+Y25)</f>
        <v>44863</v>
      </c>
      <c r="AC25" s="104">
        <f t="shared" si="35"/>
        <v>44863</v>
      </c>
      <c r="AD25" s="104">
        <f t="shared" ref="AD25:AD100" si="68">AA25+L25</f>
        <v>0</v>
      </c>
      <c r="AE25" s="104">
        <f t="shared" ref="AE25:AE100" si="69">AB25+M25</f>
        <v>44863</v>
      </c>
    </row>
    <row r="26" spans="1:31" ht="30" customHeight="1" x14ac:dyDescent="0.2">
      <c r="A26" s="451" t="s">
        <v>716</v>
      </c>
      <c r="B26" s="451"/>
      <c r="C26" s="451"/>
      <c r="D26" s="451"/>
      <c r="E26" s="451"/>
      <c r="F26" s="451"/>
      <c r="G26" s="451"/>
      <c r="H26" s="27"/>
      <c r="I26" s="27"/>
      <c r="J26" s="27"/>
      <c r="K26" s="104">
        <f t="shared" si="17"/>
        <v>0</v>
      </c>
      <c r="L26" s="104">
        <f t="shared" si="18"/>
        <v>0</v>
      </c>
      <c r="M26" s="104">
        <f t="shared" si="19"/>
        <v>0</v>
      </c>
      <c r="N26" s="27"/>
      <c r="O26" s="27"/>
      <c r="P26" s="27"/>
      <c r="Q26" s="27">
        <v>32097</v>
      </c>
      <c r="R26" s="27"/>
      <c r="S26" s="27">
        <f t="shared" si="64"/>
        <v>32097</v>
      </c>
      <c r="T26" s="27"/>
      <c r="U26" s="27"/>
      <c r="V26" s="27"/>
      <c r="W26" s="27"/>
      <c r="X26" s="27"/>
      <c r="Y26" s="27"/>
      <c r="Z26" s="104">
        <f t="shared" si="65"/>
        <v>32097</v>
      </c>
      <c r="AA26" s="104">
        <f t="shared" si="66"/>
        <v>0</v>
      </c>
      <c r="AB26" s="104">
        <f t="shared" si="67"/>
        <v>32097</v>
      </c>
      <c r="AC26" s="104">
        <f t="shared" si="35"/>
        <v>32097</v>
      </c>
      <c r="AD26" s="104">
        <f t="shared" si="68"/>
        <v>0</v>
      </c>
      <c r="AE26" s="104">
        <f t="shared" si="69"/>
        <v>32097</v>
      </c>
    </row>
    <row r="27" spans="1:31" ht="15" customHeight="1" x14ac:dyDescent="0.2">
      <c r="A27" s="451" t="s">
        <v>853</v>
      </c>
      <c r="B27" s="451"/>
      <c r="C27" s="451"/>
      <c r="D27" s="451"/>
      <c r="E27" s="451"/>
      <c r="F27" s="451"/>
      <c r="G27" s="451"/>
      <c r="H27" s="27"/>
      <c r="I27" s="27"/>
      <c r="J27" s="27"/>
      <c r="K27" s="104">
        <f t="shared" si="17"/>
        <v>0</v>
      </c>
      <c r="L27" s="104">
        <f t="shared" si="18"/>
        <v>0</v>
      </c>
      <c r="M27" s="104">
        <f t="shared" si="19"/>
        <v>0</v>
      </c>
      <c r="N27" s="27"/>
      <c r="O27" s="27"/>
      <c r="P27" s="27"/>
      <c r="Q27" s="27">
        <v>37524</v>
      </c>
      <c r="R27" s="27"/>
      <c r="S27" s="27">
        <f t="shared" si="64"/>
        <v>37524</v>
      </c>
      <c r="T27" s="27"/>
      <c r="U27" s="27"/>
      <c r="V27" s="27"/>
      <c r="W27" s="27"/>
      <c r="X27" s="27"/>
      <c r="Y27" s="27"/>
      <c r="Z27" s="104">
        <f t="shared" si="65"/>
        <v>37524</v>
      </c>
      <c r="AA27" s="104">
        <f t="shared" si="66"/>
        <v>0</v>
      </c>
      <c r="AB27" s="104">
        <f t="shared" si="67"/>
        <v>37524</v>
      </c>
      <c r="AC27" s="104">
        <f t="shared" ref="AC27:AC30" si="70">Z27+K27</f>
        <v>37524</v>
      </c>
      <c r="AD27" s="104">
        <f t="shared" si="68"/>
        <v>0</v>
      </c>
      <c r="AE27" s="104">
        <f t="shared" si="69"/>
        <v>37524</v>
      </c>
    </row>
    <row r="28" spans="1:31" ht="15" customHeight="1" x14ac:dyDescent="0.2">
      <c r="A28" s="847" t="s">
        <v>953</v>
      </c>
      <c r="B28" s="804"/>
      <c r="C28" s="804"/>
      <c r="D28" s="804"/>
      <c r="E28" s="804"/>
      <c r="F28" s="804"/>
      <c r="G28" s="804"/>
      <c r="H28" s="27"/>
      <c r="I28" s="27"/>
      <c r="J28" s="27"/>
      <c r="K28" s="104">
        <f t="shared" si="17"/>
        <v>0</v>
      </c>
      <c r="L28" s="104">
        <f t="shared" si="18"/>
        <v>0</v>
      </c>
      <c r="M28" s="104">
        <f t="shared" si="19"/>
        <v>0</v>
      </c>
      <c r="N28" s="27"/>
      <c r="O28" s="27"/>
      <c r="P28" s="27"/>
      <c r="Q28" s="27">
        <v>15882</v>
      </c>
      <c r="R28" s="27"/>
      <c r="S28" s="27">
        <f t="shared" si="64"/>
        <v>15882</v>
      </c>
      <c r="T28" s="27"/>
      <c r="U28" s="27"/>
      <c r="V28" s="27"/>
      <c r="W28" s="27"/>
      <c r="X28" s="27"/>
      <c r="Y28" s="27"/>
      <c r="Z28" s="104">
        <f t="shared" ref="Z28:Z29" si="71">SUM(N28+Q28+T28+W28)</f>
        <v>15882</v>
      </c>
      <c r="AA28" s="104">
        <f t="shared" ref="AA28:AA29" si="72">SUM(O28+R28+U28+X28)</f>
        <v>0</v>
      </c>
      <c r="AB28" s="104">
        <f t="shared" ref="AB28:AB29" si="73">SUM(P28+S28+V28+Y28)</f>
        <v>15882</v>
      </c>
      <c r="AC28" s="104">
        <f t="shared" ref="AC28:AC29" si="74">Z28+K28</f>
        <v>15882</v>
      </c>
      <c r="AD28" s="104">
        <f t="shared" ref="AD28:AD29" si="75">AA28+L28</f>
        <v>0</v>
      </c>
      <c r="AE28" s="104">
        <f t="shared" ref="AE28:AE29" si="76">AB28+M28</f>
        <v>15882</v>
      </c>
    </row>
    <row r="29" spans="1:31" ht="15" customHeight="1" x14ac:dyDescent="0.2">
      <c r="A29" s="847" t="s">
        <v>954</v>
      </c>
      <c r="B29" s="804"/>
      <c r="C29" s="804"/>
      <c r="D29" s="804"/>
      <c r="E29" s="804"/>
      <c r="F29" s="804"/>
      <c r="G29" s="804"/>
      <c r="H29" s="27"/>
      <c r="I29" s="27"/>
      <c r="J29" s="27"/>
      <c r="K29" s="104">
        <f t="shared" si="17"/>
        <v>0</v>
      </c>
      <c r="L29" s="104">
        <f t="shared" si="18"/>
        <v>0</v>
      </c>
      <c r="M29" s="104">
        <f t="shared" si="19"/>
        <v>0</v>
      </c>
      <c r="N29" s="27"/>
      <c r="O29" s="27"/>
      <c r="P29" s="27"/>
      <c r="Q29" s="27">
        <v>15936</v>
      </c>
      <c r="R29" s="27"/>
      <c r="S29" s="27">
        <f t="shared" si="64"/>
        <v>15936</v>
      </c>
      <c r="T29" s="27"/>
      <c r="U29" s="27"/>
      <c r="V29" s="27"/>
      <c r="W29" s="27"/>
      <c r="X29" s="27"/>
      <c r="Y29" s="27"/>
      <c r="Z29" s="104">
        <f t="shared" si="71"/>
        <v>15936</v>
      </c>
      <c r="AA29" s="104">
        <f t="shared" si="72"/>
        <v>0</v>
      </c>
      <c r="AB29" s="104">
        <f t="shared" si="73"/>
        <v>15936</v>
      </c>
      <c r="AC29" s="104">
        <f t="shared" si="74"/>
        <v>15936</v>
      </c>
      <c r="AD29" s="104">
        <f t="shared" si="75"/>
        <v>0</v>
      </c>
      <c r="AE29" s="104">
        <f t="shared" si="76"/>
        <v>15936</v>
      </c>
    </row>
    <row r="30" spans="1:31" ht="30" customHeight="1" x14ac:dyDescent="0.2">
      <c r="A30" s="450" t="s">
        <v>718</v>
      </c>
      <c r="B30" s="451"/>
      <c r="C30" s="451"/>
      <c r="D30" s="451"/>
      <c r="E30" s="451"/>
      <c r="F30" s="451"/>
      <c r="G30" s="451"/>
      <c r="H30" s="27"/>
      <c r="I30" s="27"/>
      <c r="J30" s="27"/>
      <c r="K30" s="104">
        <f t="shared" si="17"/>
        <v>0</v>
      </c>
      <c r="L30" s="104">
        <f t="shared" si="18"/>
        <v>0</v>
      </c>
      <c r="M30" s="104">
        <f t="shared" si="19"/>
        <v>0</v>
      </c>
      <c r="N30" s="27"/>
      <c r="O30" s="27"/>
      <c r="P30" s="27"/>
      <c r="Q30" s="27">
        <v>27227</v>
      </c>
      <c r="R30" s="27"/>
      <c r="S30" s="27">
        <f t="shared" si="64"/>
        <v>27227</v>
      </c>
      <c r="T30" s="27"/>
      <c r="U30" s="27"/>
      <c r="V30" s="27"/>
      <c r="W30" s="27"/>
      <c r="X30" s="27"/>
      <c r="Y30" s="27"/>
      <c r="Z30" s="104">
        <f t="shared" si="65"/>
        <v>27227</v>
      </c>
      <c r="AA30" s="104">
        <f t="shared" si="66"/>
        <v>0</v>
      </c>
      <c r="AB30" s="104">
        <f t="shared" si="67"/>
        <v>27227</v>
      </c>
      <c r="AC30" s="104">
        <f t="shared" si="70"/>
        <v>27227</v>
      </c>
      <c r="AD30" s="104">
        <f t="shared" si="68"/>
        <v>0</v>
      </c>
      <c r="AE30" s="104">
        <f t="shared" si="69"/>
        <v>27227</v>
      </c>
    </row>
    <row r="31" spans="1:31" ht="15" customHeight="1" x14ac:dyDescent="0.2">
      <c r="A31" s="450" t="s">
        <v>533</v>
      </c>
      <c r="B31" s="451"/>
      <c r="C31" s="451"/>
      <c r="D31" s="451"/>
      <c r="E31" s="451"/>
      <c r="F31" s="451"/>
      <c r="G31" s="451"/>
      <c r="H31" s="27">
        <v>20378</v>
      </c>
      <c r="I31" s="27"/>
      <c r="J31" s="27">
        <f>SUM(H31:I31)</f>
        <v>20378</v>
      </c>
      <c r="K31" s="104">
        <f t="shared" si="17"/>
        <v>20378</v>
      </c>
      <c r="L31" s="104">
        <f t="shared" si="18"/>
        <v>0</v>
      </c>
      <c r="M31" s="104">
        <f t="shared" si="19"/>
        <v>20378</v>
      </c>
      <c r="N31" s="27"/>
      <c r="O31" s="27"/>
      <c r="P31" s="27"/>
      <c r="Q31" s="27"/>
      <c r="R31" s="27"/>
      <c r="S31" s="27"/>
      <c r="T31" s="27"/>
      <c r="U31" s="27"/>
      <c r="V31" s="27"/>
      <c r="W31" s="27"/>
      <c r="X31" s="27"/>
      <c r="Y31" s="27"/>
      <c r="Z31" s="104">
        <f t="shared" si="65"/>
        <v>0</v>
      </c>
      <c r="AA31" s="104">
        <f t="shared" si="66"/>
        <v>0</v>
      </c>
      <c r="AB31" s="104">
        <f t="shared" si="67"/>
        <v>0</v>
      </c>
      <c r="AC31" s="104">
        <f t="shared" si="35"/>
        <v>20378</v>
      </c>
      <c r="AD31" s="104">
        <f t="shared" si="68"/>
        <v>0</v>
      </c>
      <c r="AE31" s="104">
        <f t="shared" si="69"/>
        <v>20378</v>
      </c>
    </row>
    <row r="32" spans="1:31" ht="15" customHeight="1" x14ac:dyDescent="0.2">
      <c r="A32" s="450" t="s">
        <v>832</v>
      </c>
      <c r="B32" s="451"/>
      <c r="C32" s="451"/>
      <c r="D32" s="451"/>
      <c r="E32" s="451"/>
      <c r="F32" s="451"/>
      <c r="G32" s="451"/>
      <c r="H32" s="27"/>
      <c r="I32" s="27"/>
      <c r="J32" s="27"/>
      <c r="K32" s="104">
        <f t="shared" si="17"/>
        <v>0</v>
      </c>
      <c r="L32" s="104">
        <f t="shared" si="18"/>
        <v>0</v>
      </c>
      <c r="M32" s="104">
        <f t="shared" si="19"/>
        <v>0</v>
      </c>
      <c r="N32" s="27"/>
      <c r="O32" s="27"/>
      <c r="P32" s="27"/>
      <c r="Q32" s="27">
        <v>25908</v>
      </c>
      <c r="R32" s="27">
        <v>-25908</v>
      </c>
      <c r="S32" s="27">
        <f>SUM(Q32:R32)</f>
        <v>0</v>
      </c>
      <c r="T32" s="27"/>
      <c r="U32" s="27"/>
      <c r="V32" s="27"/>
      <c r="W32" s="27"/>
      <c r="X32" s="27"/>
      <c r="Y32" s="27"/>
      <c r="Z32" s="104">
        <f t="shared" si="65"/>
        <v>25908</v>
      </c>
      <c r="AA32" s="104">
        <f t="shared" si="66"/>
        <v>-25908</v>
      </c>
      <c r="AB32" s="104">
        <f t="shared" si="67"/>
        <v>0</v>
      </c>
      <c r="AC32" s="104">
        <f t="shared" si="35"/>
        <v>25908</v>
      </c>
      <c r="AD32" s="104">
        <f t="shared" si="68"/>
        <v>-25908</v>
      </c>
      <c r="AE32" s="104">
        <f t="shared" si="69"/>
        <v>0</v>
      </c>
    </row>
    <row r="33" spans="1:31" ht="30" customHeight="1" x14ac:dyDescent="0.2">
      <c r="A33" s="848" t="s">
        <v>951</v>
      </c>
      <c r="B33" s="805"/>
      <c r="C33" s="805"/>
      <c r="D33" s="805"/>
      <c r="E33" s="805"/>
      <c r="F33" s="805"/>
      <c r="G33" s="805"/>
      <c r="H33" s="27"/>
      <c r="I33" s="27"/>
      <c r="J33" s="27"/>
      <c r="K33" s="104">
        <f t="shared" si="17"/>
        <v>0</v>
      </c>
      <c r="L33" s="104">
        <f t="shared" si="18"/>
        <v>0</v>
      </c>
      <c r="M33" s="104">
        <f t="shared" si="19"/>
        <v>0</v>
      </c>
      <c r="N33" s="27"/>
      <c r="O33" s="27"/>
      <c r="P33" s="27"/>
      <c r="Q33" s="27">
        <v>24633</v>
      </c>
      <c r="R33" s="27"/>
      <c r="S33" s="27">
        <f>SUM(Q33:R33)</f>
        <v>24633</v>
      </c>
      <c r="T33" s="27"/>
      <c r="U33" s="27"/>
      <c r="V33" s="27"/>
      <c r="W33" s="27"/>
      <c r="X33" s="27"/>
      <c r="Y33" s="27"/>
      <c r="Z33" s="104">
        <f t="shared" ref="Z33:Z36" si="77">SUM(N33+Q33+T33+W33)</f>
        <v>24633</v>
      </c>
      <c r="AA33" s="104">
        <f t="shared" ref="AA33:AA36" si="78">SUM(O33+R33+U33+X33)</f>
        <v>0</v>
      </c>
      <c r="AB33" s="104">
        <f t="shared" ref="AB33:AB36" si="79">SUM(P33+S33+V33+Y33)</f>
        <v>24633</v>
      </c>
      <c r="AC33" s="104">
        <f t="shared" ref="AC33:AC36" si="80">Z33+K33</f>
        <v>24633</v>
      </c>
      <c r="AD33" s="104">
        <f t="shared" ref="AD33:AD36" si="81">AA33+L33</f>
        <v>0</v>
      </c>
      <c r="AE33" s="104">
        <f t="shared" ref="AE33:AE36" si="82">AB33+M33</f>
        <v>24633</v>
      </c>
    </row>
    <row r="34" spans="1:31" ht="30" customHeight="1" x14ac:dyDescent="0.2">
      <c r="A34" s="848" t="s">
        <v>952</v>
      </c>
      <c r="B34" s="805"/>
      <c r="C34" s="805"/>
      <c r="D34" s="805"/>
      <c r="E34" s="805"/>
      <c r="F34" s="805"/>
      <c r="G34" s="805"/>
      <c r="H34" s="27"/>
      <c r="I34" s="27"/>
      <c r="J34" s="27"/>
      <c r="K34" s="104">
        <f t="shared" si="17"/>
        <v>0</v>
      </c>
      <c r="L34" s="104">
        <f t="shared" si="18"/>
        <v>0</v>
      </c>
      <c r="M34" s="104">
        <f t="shared" si="19"/>
        <v>0</v>
      </c>
      <c r="N34" s="27"/>
      <c r="O34" s="27"/>
      <c r="P34" s="27"/>
      <c r="Q34" s="27">
        <v>47047</v>
      </c>
      <c r="R34" s="27"/>
      <c r="S34" s="27">
        <f>SUM(Q34:R34)</f>
        <v>47047</v>
      </c>
      <c r="T34" s="27"/>
      <c r="U34" s="27"/>
      <c r="V34" s="27"/>
      <c r="W34" s="27"/>
      <c r="X34" s="27"/>
      <c r="Y34" s="27"/>
      <c r="Z34" s="104">
        <f t="shared" si="77"/>
        <v>47047</v>
      </c>
      <c r="AA34" s="104">
        <f t="shared" si="78"/>
        <v>0</v>
      </c>
      <c r="AB34" s="104">
        <f t="shared" si="79"/>
        <v>47047</v>
      </c>
      <c r="AC34" s="104">
        <f t="shared" si="80"/>
        <v>47047</v>
      </c>
      <c r="AD34" s="104">
        <f t="shared" si="81"/>
        <v>0</v>
      </c>
      <c r="AE34" s="104">
        <f t="shared" si="82"/>
        <v>47047</v>
      </c>
    </row>
    <row r="35" spans="1:31" ht="15" customHeight="1" x14ac:dyDescent="0.2">
      <c r="A35" s="848" t="s">
        <v>533</v>
      </c>
      <c r="B35" s="805"/>
      <c r="C35" s="805"/>
      <c r="D35" s="805"/>
      <c r="E35" s="805"/>
      <c r="F35" s="805"/>
      <c r="G35" s="805"/>
      <c r="H35" s="27">
        <v>15951</v>
      </c>
      <c r="I35" s="27"/>
      <c r="J35" s="27">
        <f>SUM(H35:I35)</f>
        <v>15951</v>
      </c>
      <c r="K35" s="104">
        <f t="shared" si="17"/>
        <v>15951</v>
      </c>
      <c r="L35" s="104">
        <f t="shared" si="18"/>
        <v>0</v>
      </c>
      <c r="M35" s="104">
        <f t="shared" si="19"/>
        <v>15951</v>
      </c>
      <c r="N35" s="27"/>
      <c r="O35" s="27"/>
      <c r="P35" s="27"/>
      <c r="Q35" s="27"/>
      <c r="R35" s="27"/>
      <c r="S35" s="27"/>
      <c r="T35" s="27"/>
      <c r="U35" s="27"/>
      <c r="V35" s="27"/>
      <c r="W35" s="27"/>
      <c r="X35" s="27"/>
      <c r="Y35" s="27"/>
      <c r="Z35" s="104">
        <f t="shared" si="77"/>
        <v>0</v>
      </c>
      <c r="AA35" s="104">
        <f t="shared" si="78"/>
        <v>0</v>
      </c>
      <c r="AB35" s="104">
        <f t="shared" si="79"/>
        <v>0</v>
      </c>
      <c r="AC35" s="104">
        <f t="shared" si="80"/>
        <v>15951</v>
      </c>
      <c r="AD35" s="104">
        <f t="shared" si="81"/>
        <v>0</v>
      </c>
      <c r="AE35" s="104">
        <f t="shared" si="82"/>
        <v>15951</v>
      </c>
    </row>
    <row r="36" spans="1:31" ht="30" customHeight="1" x14ac:dyDescent="0.2">
      <c r="A36" s="849" t="s">
        <v>955</v>
      </c>
      <c r="B36" s="296"/>
      <c r="C36" s="296"/>
      <c r="D36" s="296"/>
      <c r="E36" s="296"/>
      <c r="F36" s="296"/>
      <c r="G36" s="296"/>
      <c r="H36" s="27"/>
      <c r="I36" s="27"/>
      <c r="J36" s="27"/>
      <c r="K36" s="104">
        <f t="shared" si="17"/>
        <v>0</v>
      </c>
      <c r="L36" s="104">
        <f t="shared" si="18"/>
        <v>0</v>
      </c>
      <c r="M36" s="104">
        <f t="shared" si="19"/>
        <v>0</v>
      </c>
      <c r="N36" s="27"/>
      <c r="O36" s="27"/>
      <c r="P36" s="27"/>
      <c r="Q36" s="27">
        <v>12141</v>
      </c>
      <c r="R36" s="27"/>
      <c r="S36" s="27">
        <f>SUM(Q36:R36)</f>
        <v>12141</v>
      </c>
      <c r="T36" s="27"/>
      <c r="U36" s="27"/>
      <c r="V36" s="27"/>
      <c r="W36" s="27"/>
      <c r="X36" s="27"/>
      <c r="Y36" s="27"/>
      <c r="Z36" s="104">
        <f t="shared" si="77"/>
        <v>12141</v>
      </c>
      <c r="AA36" s="104">
        <f t="shared" si="78"/>
        <v>0</v>
      </c>
      <c r="AB36" s="104">
        <f t="shared" si="79"/>
        <v>12141</v>
      </c>
      <c r="AC36" s="104">
        <f t="shared" si="80"/>
        <v>12141</v>
      </c>
      <c r="AD36" s="104">
        <f t="shared" si="81"/>
        <v>0</v>
      </c>
      <c r="AE36" s="104">
        <f t="shared" si="82"/>
        <v>12141</v>
      </c>
    </row>
    <row r="37" spans="1:31" ht="15" customHeight="1" x14ac:dyDescent="0.2">
      <c r="A37" s="510" t="s">
        <v>618</v>
      </c>
      <c r="B37" s="511"/>
      <c r="C37" s="511"/>
      <c r="D37" s="511"/>
      <c r="E37" s="511"/>
      <c r="F37" s="511"/>
      <c r="G37" s="511"/>
      <c r="H37" s="27"/>
      <c r="I37" s="27"/>
      <c r="J37" s="27"/>
      <c r="K37" s="104">
        <f t="shared" si="17"/>
        <v>0</v>
      </c>
      <c r="L37" s="104">
        <f t="shared" si="18"/>
        <v>0</v>
      </c>
      <c r="M37" s="104">
        <f t="shared" si="19"/>
        <v>0</v>
      </c>
      <c r="N37" s="27"/>
      <c r="O37" s="27"/>
      <c r="P37" s="27"/>
      <c r="Q37" s="27"/>
      <c r="R37" s="27"/>
      <c r="S37" s="27"/>
      <c r="T37" s="27"/>
      <c r="U37" s="27"/>
      <c r="V37" s="27"/>
      <c r="W37" s="27"/>
      <c r="X37" s="27"/>
      <c r="Y37" s="27"/>
      <c r="Z37" s="104">
        <f t="shared" si="65"/>
        <v>0</v>
      </c>
      <c r="AA37" s="104">
        <f t="shared" si="66"/>
        <v>0</v>
      </c>
      <c r="AB37" s="104">
        <f t="shared" si="67"/>
        <v>0</v>
      </c>
      <c r="AC37" s="104">
        <f t="shared" si="35"/>
        <v>0</v>
      </c>
      <c r="AD37" s="104">
        <f t="shared" si="68"/>
        <v>0</v>
      </c>
      <c r="AE37" s="104">
        <f t="shared" si="69"/>
        <v>0</v>
      </c>
    </row>
    <row r="38" spans="1:31" ht="30" customHeight="1" x14ac:dyDescent="0.2">
      <c r="A38" s="450" t="s">
        <v>620</v>
      </c>
      <c r="B38" s="451"/>
      <c r="C38" s="451"/>
      <c r="D38" s="451"/>
      <c r="E38" s="451"/>
      <c r="F38" s="451"/>
      <c r="G38" s="451"/>
      <c r="H38" s="27"/>
      <c r="I38" s="27"/>
      <c r="J38" s="27"/>
      <c r="K38" s="104">
        <f t="shared" si="17"/>
        <v>0</v>
      </c>
      <c r="L38" s="104">
        <f t="shared" si="18"/>
        <v>0</v>
      </c>
      <c r="M38" s="104">
        <f t="shared" si="19"/>
        <v>0</v>
      </c>
      <c r="N38" s="27"/>
      <c r="O38" s="27"/>
      <c r="P38" s="27"/>
      <c r="Q38" s="27">
        <v>0</v>
      </c>
      <c r="R38" s="27"/>
      <c r="S38" s="27">
        <f>SUM(Q38:R38)</f>
        <v>0</v>
      </c>
      <c r="T38" s="27"/>
      <c r="U38" s="27"/>
      <c r="V38" s="27"/>
      <c r="W38" s="27"/>
      <c r="X38" s="27"/>
      <c r="Y38" s="27"/>
      <c r="Z38" s="104">
        <f t="shared" si="65"/>
        <v>0</v>
      </c>
      <c r="AA38" s="104">
        <f t="shared" si="66"/>
        <v>0</v>
      </c>
      <c r="AB38" s="104">
        <f t="shared" si="67"/>
        <v>0</v>
      </c>
      <c r="AC38" s="104">
        <f t="shared" si="35"/>
        <v>0</v>
      </c>
      <c r="AD38" s="104">
        <f t="shared" si="68"/>
        <v>0</v>
      </c>
      <c r="AE38" s="104">
        <f t="shared" si="69"/>
        <v>0</v>
      </c>
    </row>
    <row r="39" spans="1:31" ht="15" customHeight="1" x14ac:dyDescent="0.2">
      <c r="A39" s="850" t="s">
        <v>956</v>
      </c>
      <c r="B39" s="806"/>
      <c r="C39" s="806"/>
      <c r="D39" s="806"/>
      <c r="E39" s="806"/>
      <c r="F39" s="806"/>
      <c r="G39" s="806"/>
      <c r="H39" s="27"/>
      <c r="I39" s="27"/>
      <c r="J39" s="27"/>
      <c r="K39" s="104">
        <f t="shared" si="17"/>
        <v>0</v>
      </c>
      <c r="L39" s="104">
        <f t="shared" si="18"/>
        <v>0</v>
      </c>
      <c r="M39" s="104">
        <f t="shared" si="19"/>
        <v>0</v>
      </c>
      <c r="N39" s="27"/>
      <c r="O39" s="27"/>
      <c r="P39" s="27"/>
      <c r="Q39" s="27">
        <v>5715</v>
      </c>
      <c r="R39" s="27"/>
      <c r="S39" s="27">
        <f>SUM(Q39:R39)</f>
        <v>5715</v>
      </c>
      <c r="T39" s="27"/>
      <c r="U39" s="27"/>
      <c r="V39" s="27"/>
      <c r="W39" s="27"/>
      <c r="X39" s="27"/>
      <c r="Y39" s="27"/>
      <c r="Z39" s="104">
        <f t="shared" ref="Z39" si="83">SUM(N39+Q39+T39+W39)</f>
        <v>5715</v>
      </c>
      <c r="AA39" s="104">
        <f t="shared" ref="AA39" si="84">SUM(O39+R39+U39+X39)</f>
        <v>0</v>
      </c>
      <c r="AB39" s="104">
        <f t="shared" ref="AB39" si="85">SUM(P39+S39+V39+Y39)</f>
        <v>5715</v>
      </c>
      <c r="AC39" s="104">
        <f t="shared" ref="AC39" si="86">Z39+K39</f>
        <v>5715</v>
      </c>
      <c r="AD39" s="104">
        <f t="shared" ref="AD39" si="87">AA39+L39</f>
        <v>0</v>
      </c>
      <c r="AE39" s="104">
        <f t="shared" ref="AE39" si="88">AB39+M39</f>
        <v>5715</v>
      </c>
    </row>
    <row r="40" spans="1:31" ht="15" customHeight="1" x14ac:dyDescent="0.2">
      <c r="A40" s="510" t="s">
        <v>619</v>
      </c>
      <c r="B40" s="511"/>
      <c r="C40" s="511"/>
      <c r="D40" s="511"/>
      <c r="E40" s="511"/>
      <c r="F40" s="511"/>
      <c r="G40" s="511"/>
      <c r="H40" s="27"/>
      <c r="I40" s="27"/>
      <c r="J40" s="27"/>
      <c r="K40" s="104">
        <f t="shared" si="17"/>
        <v>0</v>
      </c>
      <c r="L40" s="104">
        <f t="shared" si="18"/>
        <v>0</v>
      </c>
      <c r="M40" s="104">
        <f t="shared" si="19"/>
        <v>0</v>
      </c>
      <c r="N40" s="27"/>
      <c r="O40" s="27"/>
      <c r="P40" s="27"/>
      <c r="Q40" s="27"/>
      <c r="R40" s="27"/>
      <c r="S40" s="27"/>
      <c r="T40" s="27"/>
      <c r="U40" s="27"/>
      <c r="V40" s="27"/>
      <c r="W40" s="27"/>
      <c r="X40" s="27"/>
      <c r="Y40" s="27"/>
      <c r="Z40" s="104">
        <f t="shared" si="65"/>
        <v>0</v>
      </c>
      <c r="AA40" s="104">
        <f t="shared" si="66"/>
        <v>0</v>
      </c>
      <c r="AB40" s="104">
        <f t="shared" si="67"/>
        <v>0</v>
      </c>
      <c r="AC40" s="104">
        <f t="shared" si="35"/>
        <v>0</v>
      </c>
      <c r="AD40" s="104">
        <f t="shared" si="68"/>
        <v>0</v>
      </c>
      <c r="AE40" s="104">
        <f t="shared" si="69"/>
        <v>0</v>
      </c>
    </row>
    <row r="41" spans="1:31" ht="15" customHeight="1" x14ac:dyDescent="0.2">
      <c r="A41" s="848" t="s">
        <v>957</v>
      </c>
      <c r="B41" s="805"/>
      <c r="C41" s="805"/>
      <c r="D41" s="805"/>
      <c r="E41" s="805"/>
      <c r="F41" s="805"/>
      <c r="G41" s="805"/>
      <c r="H41" s="27"/>
      <c r="I41" s="27"/>
      <c r="J41" s="27"/>
      <c r="K41" s="104">
        <f t="shared" si="17"/>
        <v>0</v>
      </c>
      <c r="L41" s="104">
        <f t="shared" si="18"/>
        <v>0</v>
      </c>
      <c r="M41" s="104">
        <f t="shared" si="19"/>
        <v>0</v>
      </c>
      <c r="N41" s="27"/>
      <c r="O41" s="27"/>
      <c r="P41" s="27"/>
      <c r="Q41" s="27">
        <v>11053</v>
      </c>
      <c r="R41" s="27"/>
      <c r="S41" s="27">
        <f>SUM(Q41:R41)</f>
        <v>11053</v>
      </c>
      <c r="T41" s="27"/>
      <c r="U41" s="27"/>
      <c r="V41" s="27"/>
      <c r="W41" s="27"/>
      <c r="X41" s="27"/>
      <c r="Y41" s="27"/>
      <c r="Z41" s="104">
        <f t="shared" ref="Z41" si="89">SUM(N41+Q41+T41+W41)</f>
        <v>11053</v>
      </c>
      <c r="AA41" s="104">
        <f t="shared" ref="AA41" si="90">SUM(O41+R41+U41+X41)</f>
        <v>0</v>
      </c>
      <c r="AB41" s="104">
        <f t="shared" ref="AB41" si="91">SUM(P41+S41+V41+Y41)</f>
        <v>11053</v>
      </c>
      <c r="AC41" s="104">
        <f t="shared" ref="AC41" si="92">Z41+K41</f>
        <v>11053</v>
      </c>
      <c r="AD41" s="104">
        <f t="shared" ref="AD41" si="93">AA41+L41</f>
        <v>0</v>
      </c>
      <c r="AE41" s="104">
        <f t="shared" ref="AE41" si="94">AB41+M41</f>
        <v>11053</v>
      </c>
    </row>
    <row r="42" spans="1:31" ht="15" customHeight="1" x14ac:dyDescent="0.2">
      <c r="A42" s="450" t="s">
        <v>1056</v>
      </c>
      <c r="B42" s="805"/>
      <c r="C42" s="805"/>
      <c r="D42" s="805"/>
      <c r="E42" s="805"/>
      <c r="F42" s="805"/>
      <c r="G42" s="805"/>
      <c r="H42" s="27"/>
      <c r="I42" s="27"/>
      <c r="J42" s="27"/>
      <c r="K42" s="104">
        <f t="shared" ref="K42" si="95">SUM(B42+E42+H42)</f>
        <v>0</v>
      </c>
      <c r="L42" s="104">
        <f t="shared" ref="L42" si="96">SUM(C42+F42+I42)</f>
        <v>0</v>
      </c>
      <c r="M42" s="104">
        <f t="shared" ref="M42" si="97">SUM(D42+G42+J42)</f>
        <v>0</v>
      </c>
      <c r="N42" s="27">
        <v>59309</v>
      </c>
      <c r="O42" s="27">
        <v>-59309</v>
      </c>
      <c r="P42" s="27">
        <f>SUM(N42:O42)</f>
        <v>0</v>
      </c>
      <c r="Q42" s="27"/>
      <c r="R42" s="27"/>
      <c r="S42" s="27"/>
      <c r="T42" s="27"/>
      <c r="U42" s="27"/>
      <c r="V42" s="27"/>
      <c r="W42" s="27"/>
      <c r="X42" s="27"/>
      <c r="Y42" s="27"/>
      <c r="Z42" s="104">
        <f t="shared" ref="Z42" si="98">SUM(N42+Q42+T42+W42)</f>
        <v>59309</v>
      </c>
      <c r="AA42" s="104">
        <f t="shared" ref="AA42" si="99">SUM(O42+R42+U42+X42)</f>
        <v>-59309</v>
      </c>
      <c r="AB42" s="104">
        <f t="shared" ref="AB42" si="100">SUM(P42+S42+V42+Y42)</f>
        <v>0</v>
      </c>
      <c r="AC42" s="104">
        <f t="shared" ref="AC42" si="101">Z42+K42</f>
        <v>59309</v>
      </c>
      <c r="AD42" s="104">
        <f t="shared" ref="AD42" si="102">AA42+L42</f>
        <v>-59309</v>
      </c>
      <c r="AE42" s="104">
        <f t="shared" ref="AE42" si="103">AB42+M42</f>
        <v>0</v>
      </c>
    </row>
    <row r="43" spans="1:31" s="98" customFormat="1" ht="15" customHeight="1" x14ac:dyDescent="0.2">
      <c r="A43" s="510" t="s">
        <v>648</v>
      </c>
      <c r="B43" s="511"/>
      <c r="C43" s="511"/>
      <c r="D43" s="511"/>
      <c r="E43" s="511"/>
      <c r="F43" s="511"/>
      <c r="G43" s="511"/>
      <c r="H43" s="104"/>
      <c r="I43" s="104"/>
      <c r="J43" s="104"/>
      <c r="K43" s="104">
        <f t="shared" si="17"/>
        <v>0</v>
      </c>
      <c r="L43" s="104">
        <f t="shared" si="18"/>
        <v>0</v>
      </c>
      <c r="M43" s="104">
        <f t="shared" si="19"/>
        <v>0</v>
      </c>
      <c r="N43" s="104"/>
      <c r="O43" s="104"/>
      <c r="P43" s="104"/>
      <c r="Q43" s="104"/>
      <c r="R43" s="104"/>
      <c r="S43" s="104"/>
      <c r="T43" s="104"/>
      <c r="U43" s="104"/>
      <c r="V43" s="104"/>
      <c r="W43" s="104"/>
      <c r="X43" s="104"/>
      <c r="Y43" s="104"/>
      <c r="Z43" s="104">
        <f t="shared" si="65"/>
        <v>0</v>
      </c>
      <c r="AA43" s="104">
        <f t="shared" si="66"/>
        <v>0</v>
      </c>
      <c r="AB43" s="104">
        <f t="shared" si="67"/>
        <v>0</v>
      </c>
      <c r="AC43" s="104">
        <f t="shared" si="35"/>
        <v>0</v>
      </c>
      <c r="AD43" s="104">
        <f t="shared" si="68"/>
        <v>0</v>
      </c>
      <c r="AE43" s="104">
        <f t="shared" si="69"/>
        <v>0</v>
      </c>
    </row>
    <row r="44" spans="1:31" ht="15" customHeight="1" x14ac:dyDescent="0.2">
      <c r="A44" s="450" t="s">
        <v>714</v>
      </c>
      <c r="B44" s="451"/>
      <c r="C44" s="451"/>
      <c r="D44" s="451"/>
      <c r="E44" s="451"/>
      <c r="F44" s="451"/>
      <c r="G44" s="451"/>
      <c r="H44" s="27"/>
      <c r="I44" s="27"/>
      <c r="J44" s="27"/>
      <c r="K44" s="104">
        <f t="shared" si="17"/>
        <v>0</v>
      </c>
      <c r="L44" s="104">
        <f t="shared" si="18"/>
        <v>0</v>
      </c>
      <c r="M44" s="104">
        <f t="shared" si="19"/>
        <v>0</v>
      </c>
      <c r="N44" s="27">
        <f>57150+13970-13970</f>
        <v>57150</v>
      </c>
      <c r="O44" s="27"/>
      <c r="P44" s="27">
        <f>SUM(N44:O44)</f>
        <v>57150</v>
      </c>
      <c r="Q44" s="27"/>
      <c r="R44" s="27"/>
      <c r="S44" s="27"/>
      <c r="T44" s="27"/>
      <c r="U44" s="27"/>
      <c r="V44" s="27"/>
      <c r="W44" s="27"/>
      <c r="X44" s="27"/>
      <c r="Y44" s="27"/>
      <c r="Z44" s="104">
        <f t="shared" si="65"/>
        <v>57150</v>
      </c>
      <c r="AA44" s="104">
        <f t="shared" si="66"/>
        <v>0</v>
      </c>
      <c r="AB44" s="104">
        <f t="shared" si="67"/>
        <v>57150</v>
      </c>
      <c r="AC44" s="104">
        <f t="shared" si="35"/>
        <v>57150</v>
      </c>
      <c r="AD44" s="104">
        <f t="shared" si="68"/>
        <v>0</v>
      </c>
      <c r="AE44" s="104">
        <f t="shared" si="69"/>
        <v>57150</v>
      </c>
    </row>
    <row r="45" spans="1:31" ht="15" customHeight="1" x14ac:dyDescent="0.2">
      <c r="A45" s="450" t="s">
        <v>1129</v>
      </c>
      <c r="B45" s="451"/>
      <c r="C45" s="451"/>
      <c r="D45" s="451"/>
      <c r="E45" s="451"/>
      <c r="F45" s="451"/>
      <c r="G45" s="451"/>
      <c r="H45" s="27"/>
      <c r="I45" s="27"/>
      <c r="J45" s="27"/>
      <c r="K45" s="104">
        <f t="shared" ref="K45" si="104">SUM(B45+E45+H45)</f>
        <v>0</v>
      </c>
      <c r="L45" s="104">
        <f t="shared" ref="L45" si="105">SUM(C45+F45+I45)</f>
        <v>0</v>
      </c>
      <c r="M45" s="104">
        <f t="shared" ref="M45" si="106">SUM(D45+G45+J45)</f>
        <v>0</v>
      </c>
      <c r="N45" s="27"/>
      <c r="O45" s="27">
        <f>25000-25000</f>
        <v>0</v>
      </c>
      <c r="P45" s="27">
        <f>SUM(N45:O45)</f>
        <v>0</v>
      </c>
      <c r="Q45" s="27"/>
      <c r="R45" s="27"/>
      <c r="S45" s="27"/>
      <c r="T45" s="27"/>
      <c r="U45" s="27"/>
      <c r="V45" s="27"/>
      <c r="W45" s="27"/>
      <c r="X45" s="27"/>
      <c r="Y45" s="27"/>
      <c r="Z45" s="104">
        <f t="shared" ref="Z45" si="107">SUM(N45+Q45+T45+W45)</f>
        <v>0</v>
      </c>
      <c r="AA45" s="104">
        <f t="shared" ref="AA45" si="108">SUM(O45+R45+U45+X45)</f>
        <v>0</v>
      </c>
      <c r="AB45" s="104">
        <f t="shared" ref="AB45" si="109">SUM(P45+S45+V45+Y45)</f>
        <v>0</v>
      </c>
      <c r="AC45" s="104">
        <f t="shared" ref="AC45" si="110">Z45+K45</f>
        <v>0</v>
      </c>
      <c r="AD45" s="104">
        <f t="shared" ref="AD45" si="111">AA45+L45</f>
        <v>0</v>
      </c>
      <c r="AE45" s="104">
        <f t="shared" ref="AE45" si="112">AB45+M45</f>
        <v>0</v>
      </c>
    </row>
    <row r="46" spans="1:31" ht="15" customHeight="1" x14ac:dyDescent="0.2">
      <c r="A46" s="510" t="s">
        <v>649</v>
      </c>
      <c r="B46" s="511"/>
      <c r="C46" s="511"/>
      <c r="D46" s="511"/>
      <c r="E46" s="511"/>
      <c r="F46" s="511"/>
      <c r="G46" s="511"/>
      <c r="H46" s="27"/>
      <c r="I46" s="27"/>
      <c r="J46" s="27"/>
      <c r="K46" s="104">
        <f t="shared" si="17"/>
        <v>0</v>
      </c>
      <c r="L46" s="104">
        <f t="shared" si="18"/>
        <v>0</v>
      </c>
      <c r="M46" s="104">
        <f t="shared" si="19"/>
        <v>0</v>
      </c>
      <c r="N46" s="27"/>
      <c r="O46" s="27"/>
      <c r="P46" s="27"/>
      <c r="Q46" s="27"/>
      <c r="R46" s="27"/>
      <c r="S46" s="27"/>
      <c r="T46" s="27"/>
      <c r="U46" s="27"/>
      <c r="V46" s="27"/>
      <c r="W46" s="27"/>
      <c r="X46" s="27"/>
      <c r="Y46" s="27"/>
      <c r="Z46" s="104">
        <f t="shared" si="65"/>
        <v>0</v>
      </c>
      <c r="AA46" s="104">
        <f t="shared" si="66"/>
        <v>0</v>
      </c>
      <c r="AB46" s="104">
        <f t="shared" si="67"/>
        <v>0</v>
      </c>
      <c r="AC46" s="104">
        <f t="shared" si="35"/>
        <v>0</v>
      </c>
      <c r="AD46" s="104">
        <f t="shared" si="68"/>
        <v>0</v>
      </c>
      <c r="AE46" s="104">
        <f t="shared" si="69"/>
        <v>0</v>
      </c>
    </row>
    <row r="47" spans="1:31" ht="15" customHeight="1" x14ac:dyDescent="0.2">
      <c r="A47" s="450" t="s">
        <v>912</v>
      </c>
      <c r="B47" s="451"/>
      <c r="C47" s="451"/>
      <c r="D47" s="451"/>
      <c r="E47" s="451"/>
      <c r="F47" s="451"/>
      <c r="G47" s="451"/>
      <c r="H47" s="27"/>
      <c r="I47" s="27"/>
      <c r="J47" s="27"/>
      <c r="K47" s="104">
        <f t="shared" si="17"/>
        <v>0</v>
      </c>
      <c r="L47" s="104">
        <f t="shared" si="18"/>
        <v>0</v>
      </c>
      <c r="M47" s="104">
        <f t="shared" si="19"/>
        <v>0</v>
      </c>
      <c r="N47" s="27">
        <v>25000</v>
      </c>
      <c r="O47" s="27"/>
      <c r="P47" s="27">
        <f>SUM(N47:O47)</f>
        <v>25000</v>
      </c>
      <c r="Q47" s="27"/>
      <c r="R47" s="27"/>
      <c r="S47" s="27"/>
      <c r="T47" s="27"/>
      <c r="U47" s="27"/>
      <c r="V47" s="27"/>
      <c r="W47" s="27"/>
      <c r="X47" s="27"/>
      <c r="Y47" s="27"/>
      <c r="Z47" s="104">
        <f t="shared" si="65"/>
        <v>25000</v>
      </c>
      <c r="AA47" s="104">
        <f t="shared" si="66"/>
        <v>0</v>
      </c>
      <c r="AB47" s="104">
        <f t="shared" si="67"/>
        <v>25000</v>
      </c>
      <c r="AC47" s="104">
        <f t="shared" si="35"/>
        <v>25000</v>
      </c>
      <c r="AD47" s="104">
        <f t="shared" si="68"/>
        <v>0</v>
      </c>
      <c r="AE47" s="104">
        <f t="shared" si="69"/>
        <v>25000</v>
      </c>
    </row>
    <row r="48" spans="1:31" ht="15" customHeight="1" x14ac:dyDescent="0.2">
      <c r="A48" s="450" t="s">
        <v>913</v>
      </c>
      <c r="B48" s="451"/>
      <c r="C48" s="451"/>
      <c r="D48" s="451"/>
      <c r="E48" s="451"/>
      <c r="F48" s="451"/>
      <c r="G48" s="451"/>
      <c r="H48" s="27"/>
      <c r="I48" s="27"/>
      <c r="J48" s="27"/>
      <c r="K48" s="104">
        <f t="shared" si="17"/>
        <v>0</v>
      </c>
      <c r="L48" s="104">
        <f t="shared" si="18"/>
        <v>0</v>
      </c>
      <c r="M48" s="104">
        <f t="shared" si="19"/>
        <v>0</v>
      </c>
      <c r="N48" s="27"/>
      <c r="O48" s="27"/>
      <c r="P48" s="27"/>
      <c r="Q48" s="27">
        <v>0</v>
      </c>
      <c r="R48" s="27">
        <v>686</v>
      </c>
      <c r="S48" s="27">
        <f t="shared" ref="S48:S51" si="113">SUM(Q48:R48)</f>
        <v>686</v>
      </c>
      <c r="T48" s="27"/>
      <c r="U48" s="27"/>
      <c r="V48" s="27"/>
      <c r="W48" s="27"/>
      <c r="X48" s="27"/>
      <c r="Y48" s="27"/>
      <c r="Z48" s="104">
        <f t="shared" si="65"/>
        <v>0</v>
      </c>
      <c r="AA48" s="104">
        <f t="shared" si="66"/>
        <v>686</v>
      </c>
      <c r="AB48" s="104">
        <f t="shared" si="67"/>
        <v>686</v>
      </c>
      <c r="AC48" s="104">
        <f t="shared" si="35"/>
        <v>0</v>
      </c>
      <c r="AD48" s="104">
        <f t="shared" si="68"/>
        <v>686</v>
      </c>
      <c r="AE48" s="104">
        <f t="shared" si="69"/>
        <v>686</v>
      </c>
    </row>
    <row r="49" spans="1:31" ht="15" customHeight="1" x14ac:dyDescent="0.2">
      <c r="A49" s="450" t="s">
        <v>914</v>
      </c>
      <c r="B49" s="451"/>
      <c r="C49" s="451"/>
      <c r="D49" s="451"/>
      <c r="E49" s="451"/>
      <c r="F49" s="451"/>
      <c r="G49" s="451"/>
      <c r="H49" s="27"/>
      <c r="I49" s="27"/>
      <c r="J49" s="27"/>
      <c r="K49" s="104">
        <f t="shared" si="17"/>
        <v>0</v>
      </c>
      <c r="L49" s="104">
        <f t="shared" si="18"/>
        <v>0</v>
      </c>
      <c r="M49" s="104">
        <f t="shared" si="19"/>
        <v>0</v>
      </c>
      <c r="N49" s="27"/>
      <c r="O49" s="27"/>
      <c r="P49" s="27"/>
      <c r="Q49" s="27">
        <v>39000</v>
      </c>
      <c r="R49" s="27"/>
      <c r="S49" s="27">
        <f t="shared" si="113"/>
        <v>39000</v>
      </c>
      <c r="T49" s="27"/>
      <c r="U49" s="27"/>
      <c r="V49" s="27"/>
      <c r="W49" s="27"/>
      <c r="X49" s="27"/>
      <c r="Y49" s="27"/>
      <c r="Z49" s="104">
        <f t="shared" si="65"/>
        <v>39000</v>
      </c>
      <c r="AA49" s="104">
        <f t="shared" si="66"/>
        <v>0</v>
      </c>
      <c r="AB49" s="104">
        <f t="shared" si="67"/>
        <v>39000</v>
      </c>
      <c r="AC49" s="104">
        <f t="shared" si="35"/>
        <v>39000</v>
      </c>
      <c r="AD49" s="104">
        <f t="shared" si="68"/>
        <v>0</v>
      </c>
      <c r="AE49" s="104">
        <f t="shared" si="69"/>
        <v>39000</v>
      </c>
    </row>
    <row r="50" spans="1:31" ht="15" customHeight="1" x14ac:dyDescent="0.2">
      <c r="A50" s="450" t="s">
        <v>915</v>
      </c>
      <c r="B50" s="451"/>
      <c r="C50" s="451"/>
      <c r="D50" s="451"/>
      <c r="E50" s="451"/>
      <c r="F50" s="451"/>
      <c r="G50" s="451"/>
      <c r="H50" s="27"/>
      <c r="I50" s="27"/>
      <c r="J50" s="27"/>
      <c r="K50" s="104">
        <f t="shared" si="17"/>
        <v>0</v>
      </c>
      <c r="L50" s="104">
        <f t="shared" si="18"/>
        <v>0</v>
      </c>
      <c r="M50" s="104">
        <f t="shared" si="19"/>
        <v>0</v>
      </c>
      <c r="N50" s="27"/>
      <c r="O50" s="27"/>
      <c r="P50" s="27"/>
      <c r="Q50" s="27">
        <v>6900</v>
      </c>
      <c r="R50" s="27"/>
      <c r="S50" s="27">
        <f t="shared" si="113"/>
        <v>6900</v>
      </c>
      <c r="T50" s="27"/>
      <c r="U50" s="27"/>
      <c r="V50" s="27"/>
      <c r="W50" s="27"/>
      <c r="X50" s="27"/>
      <c r="Y50" s="27"/>
      <c r="Z50" s="104">
        <f t="shared" si="65"/>
        <v>6900</v>
      </c>
      <c r="AA50" s="104">
        <f t="shared" si="66"/>
        <v>0</v>
      </c>
      <c r="AB50" s="104">
        <f t="shared" si="67"/>
        <v>6900</v>
      </c>
      <c r="AC50" s="104">
        <f t="shared" si="35"/>
        <v>6900</v>
      </c>
      <c r="AD50" s="104">
        <f t="shared" si="68"/>
        <v>0</v>
      </c>
      <c r="AE50" s="104">
        <f t="shared" si="69"/>
        <v>6900</v>
      </c>
    </row>
    <row r="51" spans="1:31" ht="15" customHeight="1" x14ac:dyDescent="0.2">
      <c r="A51" s="851" t="s">
        <v>964</v>
      </c>
      <c r="B51" s="807"/>
      <c r="C51" s="807"/>
      <c r="D51" s="807"/>
      <c r="E51" s="807"/>
      <c r="F51" s="807"/>
      <c r="G51" s="807"/>
      <c r="H51" s="27"/>
      <c r="I51" s="27"/>
      <c r="J51" s="27"/>
      <c r="K51" s="104">
        <f t="shared" si="17"/>
        <v>0</v>
      </c>
      <c r="L51" s="104">
        <f t="shared" si="18"/>
        <v>0</v>
      </c>
      <c r="M51" s="104">
        <f t="shared" si="19"/>
        <v>0</v>
      </c>
      <c r="N51" s="27"/>
      <c r="O51" s="27"/>
      <c r="P51" s="27"/>
      <c r="Q51" s="27">
        <v>76512</v>
      </c>
      <c r="R51" s="27"/>
      <c r="S51" s="27">
        <f t="shared" si="113"/>
        <v>76512</v>
      </c>
      <c r="T51" s="27"/>
      <c r="U51" s="27"/>
      <c r="V51" s="27"/>
      <c r="W51" s="27"/>
      <c r="X51" s="27"/>
      <c r="Y51" s="27"/>
      <c r="Z51" s="104">
        <f t="shared" si="65"/>
        <v>76512</v>
      </c>
      <c r="AA51" s="104">
        <f t="shared" si="66"/>
        <v>0</v>
      </c>
      <c r="AB51" s="104">
        <f t="shared" si="67"/>
        <v>76512</v>
      </c>
      <c r="AC51" s="104">
        <f t="shared" si="35"/>
        <v>76512</v>
      </c>
      <c r="AD51" s="104">
        <f t="shared" si="68"/>
        <v>0</v>
      </c>
      <c r="AE51" s="104">
        <f t="shared" si="69"/>
        <v>76512</v>
      </c>
    </row>
    <row r="52" spans="1:31" ht="30" customHeight="1" x14ac:dyDescent="0.2">
      <c r="A52" s="802" t="s">
        <v>944</v>
      </c>
      <c r="B52" s="704"/>
      <c r="C52" s="704"/>
      <c r="D52" s="704"/>
      <c r="E52" s="704"/>
      <c r="F52" s="704"/>
      <c r="G52" s="704"/>
      <c r="H52" s="27">
        <v>1000</v>
      </c>
      <c r="I52" s="27"/>
      <c r="J52" s="27">
        <f>SUM(H52:I52)</f>
        <v>1000</v>
      </c>
      <c r="K52" s="104">
        <f t="shared" si="17"/>
        <v>1000</v>
      </c>
      <c r="L52" s="104">
        <f t="shared" si="18"/>
        <v>0</v>
      </c>
      <c r="M52" s="104">
        <f t="shared" si="19"/>
        <v>1000</v>
      </c>
      <c r="N52" s="27"/>
      <c r="O52" s="27"/>
      <c r="P52" s="27"/>
      <c r="Q52" s="27"/>
      <c r="R52" s="27"/>
      <c r="S52" s="27"/>
      <c r="T52" s="27"/>
      <c r="U52" s="27"/>
      <c r="V52" s="27"/>
      <c r="W52" s="27"/>
      <c r="X52" s="27"/>
      <c r="Y52" s="27"/>
      <c r="Z52" s="104">
        <f t="shared" ref="Z52" si="114">SUM(N52+Q52+T52+W52)</f>
        <v>0</v>
      </c>
      <c r="AA52" s="104">
        <f t="shared" ref="AA52" si="115">SUM(O52+R52+U52+X52)</f>
        <v>0</v>
      </c>
      <c r="AB52" s="104">
        <f t="shared" ref="AB52" si="116">SUM(P52+S52+V52+Y52)</f>
        <v>0</v>
      </c>
      <c r="AC52" s="104">
        <f t="shared" ref="AC52" si="117">Z52+K52</f>
        <v>1000</v>
      </c>
      <c r="AD52" s="104">
        <f t="shared" ref="AD52" si="118">AA52+L52</f>
        <v>0</v>
      </c>
      <c r="AE52" s="104">
        <f t="shared" ref="AE52" si="119">AB52+M52</f>
        <v>1000</v>
      </c>
    </row>
    <row r="53" spans="1:31" s="248" customFormat="1" ht="30" customHeight="1" x14ac:dyDescent="0.25">
      <c r="A53" s="900" t="s">
        <v>1121</v>
      </c>
      <c r="B53" s="901"/>
      <c r="C53" s="901"/>
      <c r="D53" s="901"/>
      <c r="E53" s="901"/>
      <c r="F53" s="901"/>
      <c r="G53" s="901"/>
      <c r="H53" s="534">
        <v>15000</v>
      </c>
      <c r="I53" s="534">
        <v>2780</v>
      </c>
      <c r="J53" s="534">
        <f>SUM(H53:I53)</f>
        <v>17780</v>
      </c>
      <c r="K53" s="902">
        <f t="shared" ref="K53" si="120">SUM(B53+E53+H53)</f>
        <v>15000</v>
      </c>
      <c r="L53" s="902">
        <f t="shared" ref="L53" si="121">SUM(C53+F53+I53)</f>
        <v>2780</v>
      </c>
      <c r="M53" s="902">
        <f t="shared" ref="M53" si="122">SUM(D53+G53+J53)</f>
        <v>17780</v>
      </c>
      <c r="N53" s="534"/>
      <c r="O53" s="534"/>
      <c r="P53" s="534"/>
      <c r="Q53" s="534"/>
      <c r="R53" s="534"/>
      <c r="S53" s="534"/>
      <c r="T53" s="534"/>
      <c r="U53" s="534"/>
      <c r="V53" s="534"/>
      <c r="W53" s="534"/>
      <c r="X53" s="534"/>
      <c r="Y53" s="534"/>
      <c r="Z53" s="902">
        <f t="shared" ref="Z53" si="123">SUM(N53+Q53+T53+W53)</f>
        <v>0</v>
      </c>
      <c r="AA53" s="902">
        <f t="shared" ref="AA53" si="124">SUM(O53+R53+U53+X53)</f>
        <v>0</v>
      </c>
      <c r="AB53" s="902">
        <f t="shared" ref="AB53" si="125">SUM(P53+S53+V53+Y53)</f>
        <v>0</v>
      </c>
      <c r="AC53" s="902">
        <f t="shared" ref="AC53" si="126">Z53+K53</f>
        <v>15000</v>
      </c>
      <c r="AD53" s="902">
        <f t="shared" ref="AD53" si="127">AA53+L53</f>
        <v>2780</v>
      </c>
      <c r="AE53" s="902">
        <f t="shared" ref="AE53" si="128">AB53+M53</f>
        <v>17780</v>
      </c>
    </row>
    <row r="54" spans="1:31" ht="30" customHeight="1" x14ac:dyDescent="0.2">
      <c r="A54" s="802" t="s">
        <v>945</v>
      </c>
      <c r="B54" s="704"/>
      <c r="C54" s="704"/>
      <c r="D54" s="704"/>
      <c r="E54" s="704"/>
      <c r="F54" s="704"/>
      <c r="G54" s="704"/>
      <c r="H54" s="27">
        <v>2500</v>
      </c>
      <c r="I54" s="27"/>
      <c r="J54" s="27">
        <f>SUM(H54:I54)</f>
        <v>2500</v>
      </c>
      <c r="K54" s="104">
        <f t="shared" si="17"/>
        <v>2500</v>
      </c>
      <c r="L54" s="104">
        <f t="shared" si="18"/>
        <v>0</v>
      </c>
      <c r="M54" s="104">
        <f t="shared" si="19"/>
        <v>2500</v>
      </c>
      <c r="N54" s="27"/>
      <c r="O54" s="27"/>
      <c r="P54" s="27"/>
      <c r="Q54" s="27"/>
      <c r="R54" s="27"/>
      <c r="S54" s="27"/>
      <c r="T54" s="27"/>
      <c r="U54" s="27"/>
      <c r="V54" s="27"/>
      <c r="W54" s="27"/>
      <c r="X54" s="27"/>
      <c r="Y54" s="27"/>
      <c r="Z54" s="104">
        <f t="shared" ref="Z54" si="129">SUM(N54+Q54+T54+W54)</f>
        <v>0</v>
      </c>
      <c r="AA54" s="104">
        <f t="shared" ref="AA54" si="130">SUM(O54+R54+U54+X54)</f>
        <v>0</v>
      </c>
      <c r="AB54" s="104">
        <f t="shared" ref="AB54" si="131">SUM(P54+S54+V54+Y54)</f>
        <v>0</v>
      </c>
      <c r="AC54" s="104">
        <f t="shared" ref="AC54" si="132">Z54+K54</f>
        <v>2500</v>
      </c>
      <c r="AD54" s="104">
        <f t="shared" ref="AD54" si="133">AA54+L54</f>
        <v>0</v>
      </c>
      <c r="AE54" s="104">
        <f t="shared" ref="AE54" si="134">AB54+M54</f>
        <v>2500</v>
      </c>
    </row>
    <row r="55" spans="1:31" ht="15" customHeight="1" x14ac:dyDescent="0.2">
      <c r="A55" s="848" t="s">
        <v>959</v>
      </c>
      <c r="B55" s="805"/>
      <c r="C55" s="805"/>
      <c r="D55" s="805"/>
      <c r="E55" s="805"/>
      <c r="F55" s="805"/>
      <c r="G55" s="805"/>
      <c r="H55" s="27"/>
      <c r="I55" s="27"/>
      <c r="J55" s="27"/>
      <c r="K55" s="104">
        <f t="shared" si="17"/>
        <v>0</v>
      </c>
      <c r="L55" s="104">
        <f t="shared" si="18"/>
        <v>0</v>
      </c>
      <c r="M55" s="104">
        <f t="shared" si="19"/>
        <v>0</v>
      </c>
      <c r="N55" s="27"/>
      <c r="O55" s="27"/>
      <c r="P55" s="27"/>
      <c r="Q55" s="27">
        <v>1003</v>
      </c>
      <c r="R55" s="27"/>
      <c r="S55" s="27">
        <f t="shared" ref="S55:S69" si="135">SUM(Q55:R55)</f>
        <v>1003</v>
      </c>
      <c r="T55" s="27"/>
      <c r="U55" s="27"/>
      <c r="V55" s="27"/>
      <c r="W55" s="27"/>
      <c r="X55" s="27"/>
      <c r="Y55" s="27"/>
      <c r="Z55" s="104">
        <f t="shared" ref="Z55:Z68" si="136">SUM(N55+Q55+T55+W55)</f>
        <v>1003</v>
      </c>
      <c r="AA55" s="104">
        <f t="shared" ref="AA55:AA68" si="137">SUM(O55+R55+U55+X55)</f>
        <v>0</v>
      </c>
      <c r="AB55" s="104">
        <f t="shared" ref="AB55:AB68" si="138">SUM(P55+S55+V55+Y55)</f>
        <v>1003</v>
      </c>
      <c r="AC55" s="104">
        <f t="shared" ref="AC55:AC68" si="139">Z55+K55</f>
        <v>1003</v>
      </c>
      <c r="AD55" s="104">
        <f t="shared" ref="AD55:AD68" si="140">AA55+L55</f>
        <v>0</v>
      </c>
      <c r="AE55" s="104">
        <f t="shared" ref="AE55:AE68" si="141">AB55+M55</f>
        <v>1003</v>
      </c>
    </row>
    <row r="56" spans="1:31" ht="15" customHeight="1" x14ac:dyDescent="0.2">
      <c r="A56" s="848" t="s">
        <v>960</v>
      </c>
      <c r="B56" s="805"/>
      <c r="C56" s="805"/>
      <c r="D56" s="805"/>
      <c r="E56" s="805"/>
      <c r="F56" s="805"/>
      <c r="G56" s="805"/>
      <c r="H56" s="27"/>
      <c r="I56" s="27"/>
      <c r="J56" s="27"/>
      <c r="K56" s="104">
        <f t="shared" si="17"/>
        <v>0</v>
      </c>
      <c r="L56" s="104">
        <f t="shared" si="18"/>
        <v>0</v>
      </c>
      <c r="M56" s="104">
        <f t="shared" si="19"/>
        <v>0</v>
      </c>
      <c r="N56" s="27"/>
      <c r="O56" s="27"/>
      <c r="P56" s="27"/>
      <c r="Q56" s="27">
        <v>2756</v>
      </c>
      <c r="R56" s="27"/>
      <c r="S56" s="27">
        <f t="shared" si="135"/>
        <v>2756</v>
      </c>
      <c r="T56" s="27"/>
      <c r="U56" s="27"/>
      <c r="V56" s="27"/>
      <c r="W56" s="27"/>
      <c r="X56" s="27"/>
      <c r="Y56" s="27"/>
      <c r="Z56" s="104">
        <f t="shared" si="136"/>
        <v>2756</v>
      </c>
      <c r="AA56" s="104">
        <f t="shared" si="137"/>
        <v>0</v>
      </c>
      <c r="AB56" s="104">
        <f t="shared" si="138"/>
        <v>2756</v>
      </c>
      <c r="AC56" s="104">
        <f t="shared" si="139"/>
        <v>2756</v>
      </c>
      <c r="AD56" s="104">
        <f t="shared" si="140"/>
        <v>0</v>
      </c>
      <c r="AE56" s="104">
        <f t="shared" si="141"/>
        <v>2756</v>
      </c>
    </row>
    <row r="57" spans="1:31" ht="15" customHeight="1" x14ac:dyDescent="0.2">
      <c r="A57" s="848" t="s">
        <v>961</v>
      </c>
      <c r="B57" s="805"/>
      <c r="C57" s="805"/>
      <c r="D57" s="805"/>
      <c r="E57" s="805"/>
      <c r="F57" s="805"/>
      <c r="G57" s="805"/>
      <c r="H57" s="27"/>
      <c r="I57" s="27"/>
      <c r="J57" s="27"/>
      <c r="K57" s="104">
        <f t="shared" si="17"/>
        <v>0</v>
      </c>
      <c r="L57" s="104">
        <f t="shared" si="18"/>
        <v>0</v>
      </c>
      <c r="M57" s="104">
        <f t="shared" si="19"/>
        <v>0</v>
      </c>
      <c r="N57" s="27"/>
      <c r="O57" s="27"/>
      <c r="P57" s="27"/>
      <c r="Q57" s="27">
        <v>1181</v>
      </c>
      <c r="R57" s="27"/>
      <c r="S57" s="27">
        <f t="shared" si="135"/>
        <v>1181</v>
      </c>
      <c r="T57" s="27"/>
      <c r="U57" s="27"/>
      <c r="V57" s="27"/>
      <c r="W57" s="27"/>
      <c r="X57" s="27"/>
      <c r="Y57" s="27"/>
      <c r="Z57" s="104">
        <f t="shared" si="136"/>
        <v>1181</v>
      </c>
      <c r="AA57" s="104">
        <f t="shared" si="137"/>
        <v>0</v>
      </c>
      <c r="AB57" s="104">
        <f t="shared" si="138"/>
        <v>1181</v>
      </c>
      <c r="AC57" s="104">
        <f t="shared" si="139"/>
        <v>1181</v>
      </c>
      <c r="AD57" s="104">
        <f t="shared" si="140"/>
        <v>0</v>
      </c>
      <c r="AE57" s="104">
        <f t="shared" si="141"/>
        <v>1181</v>
      </c>
    </row>
    <row r="58" spans="1:31" ht="15" customHeight="1" x14ac:dyDescent="0.2">
      <c r="A58" s="848" t="s">
        <v>962</v>
      </c>
      <c r="B58" s="805"/>
      <c r="C58" s="805"/>
      <c r="D58" s="805"/>
      <c r="E58" s="805"/>
      <c r="F58" s="805"/>
      <c r="G58" s="805"/>
      <c r="H58" s="27"/>
      <c r="I58" s="27"/>
      <c r="J58" s="27"/>
      <c r="K58" s="104">
        <f t="shared" si="17"/>
        <v>0</v>
      </c>
      <c r="L58" s="104">
        <f t="shared" si="18"/>
        <v>0</v>
      </c>
      <c r="M58" s="104">
        <f t="shared" si="19"/>
        <v>0</v>
      </c>
      <c r="N58" s="27"/>
      <c r="O58" s="27"/>
      <c r="P58" s="27"/>
      <c r="Q58" s="27">
        <v>1181</v>
      </c>
      <c r="R58" s="27"/>
      <c r="S58" s="27">
        <f t="shared" si="135"/>
        <v>1181</v>
      </c>
      <c r="T58" s="27"/>
      <c r="U58" s="27"/>
      <c r="V58" s="27"/>
      <c r="W58" s="27"/>
      <c r="X58" s="27"/>
      <c r="Y58" s="27"/>
      <c r="Z58" s="104">
        <f t="shared" si="136"/>
        <v>1181</v>
      </c>
      <c r="AA58" s="104">
        <f t="shared" si="137"/>
        <v>0</v>
      </c>
      <c r="AB58" s="104">
        <f t="shared" si="138"/>
        <v>1181</v>
      </c>
      <c r="AC58" s="104">
        <f t="shared" si="139"/>
        <v>1181</v>
      </c>
      <c r="AD58" s="104">
        <f t="shared" si="140"/>
        <v>0</v>
      </c>
      <c r="AE58" s="104">
        <f t="shared" si="141"/>
        <v>1181</v>
      </c>
    </row>
    <row r="59" spans="1:31" ht="15" customHeight="1" x14ac:dyDescent="0.2">
      <c r="A59" s="848" t="s">
        <v>963</v>
      </c>
      <c r="B59" s="805"/>
      <c r="C59" s="805"/>
      <c r="D59" s="805"/>
      <c r="E59" s="805"/>
      <c r="F59" s="805"/>
      <c r="G59" s="805"/>
      <c r="H59" s="27"/>
      <c r="I59" s="27"/>
      <c r="J59" s="27"/>
      <c r="K59" s="104">
        <f t="shared" si="17"/>
        <v>0</v>
      </c>
      <c r="L59" s="104">
        <f t="shared" si="18"/>
        <v>0</v>
      </c>
      <c r="M59" s="104">
        <f t="shared" si="19"/>
        <v>0</v>
      </c>
      <c r="N59" s="27"/>
      <c r="O59" s="27"/>
      <c r="P59" s="27"/>
      <c r="Q59" s="27">
        <v>1181</v>
      </c>
      <c r="R59" s="27"/>
      <c r="S59" s="27">
        <f t="shared" si="135"/>
        <v>1181</v>
      </c>
      <c r="T59" s="27"/>
      <c r="U59" s="27"/>
      <c r="V59" s="27"/>
      <c r="W59" s="27"/>
      <c r="X59" s="27"/>
      <c r="Y59" s="27"/>
      <c r="Z59" s="104">
        <f t="shared" si="136"/>
        <v>1181</v>
      </c>
      <c r="AA59" s="104">
        <f t="shared" si="137"/>
        <v>0</v>
      </c>
      <c r="AB59" s="104">
        <f t="shared" si="138"/>
        <v>1181</v>
      </c>
      <c r="AC59" s="104">
        <f t="shared" si="139"/>
        <v>1181</v>
      </c>
      <c r="AD59" s="104">
        <f t="shared" si="140"/>
        <v>0</v>
      </c>
      <c r="AE59" s="104">
        <f t="shared" si="141"/>
        <v>1181</v>
      </c>
    </row>
    <row r="60" spans="1:31" ht="30" customHeight="1" x14ac:dyDescent="0.2">
      <c r="A60" s="848" t="s">
        <v>958</v>
      </c>
      <c r="B60" s="805"/>
      <c r="C60" s="805"/>
      <c r="D60" s="805"/>
      <c r="E60" s="805"/>
      <c r="F60" s="805"/>
      <c r="G60" s="805"/>
      <c r="H60" s="27"/>
      <c r="I60" s="27"/>
      <c r="J60" s="27"/>
      <c r="K60" s="104">
        <f t="shared" si="17"/>
        <v>0</v>
      </c>
      <c r="L60" s="104">
        <f t="shared" si="18"/>
        <v>0</v>
      </c>
      <c r="M60" s="104">
        <f t="shared" si="19"/>
        <v>0</v>
      </c>
      <c r="N60" s="27"/>
      <c r="O60" s="27"/>
      <c r="P60" s="27"/>
      <c r="Q60" s="27">
        <v>877</v>
      </c>
      <c r="R60" s="27"/>
      <c r="S60" s="27">
        <f t="shared" si="135"/>
        <v>877</v>
      </c>
      <c r="T60" s="27"/>
      <c r="U60" s="27"/>
      <c r="V60" s="27"/>
      <c r="W60" s="27"/>
      <c r="X60" s="27"/>
      <c r="Y60" s="27"/>
      <c r="Z60" s="104">
        <f t="shared" si="136"/>
        <v>877</v>
      </c>
      <c r="AA60" s="104">
        <f t="shared" si="137"/>
        <v>0</v>
      </c>
      <c r="AB60" s="104">
        <f t="shared" si="138"/>
        <v>877</v>
      </c>
      <c r="AC60" s="104">
        <f t="shared" si="139"/>
        <v>877</v>
      </c>
      <c r="AD60" s="104">
        <f t="shared" si="140"/>
        <v>0</v>
      </c>
      <c r="AE60" s="104">
        <f t="shared" si="141"/>
        <v>877</v>
      </c>
    </row>
    <row r="61" spans="1:31" ht="15" customHeight="1" x14ac:dyDescent="0.2">
      <c r="A61" s="848" t="s">
        <v>973</v>
      </c>
      <c r="B61" s="805"/>
      <c r="C61" s="805"/>
      <c r="D61" s="805"/>
      <c r="E61" s="805"/>
      <c r="F61" s="805"/>
      <c r="G61" s="805"/>
      <c r="H61" s="27">
        <v>1905</v>
      </c>
      <c r="I61" s="27"/>
      <c r="J61" s="27">
        <f>SUM(H61:I61)</f>
        <v>1905</v>
      </c>
      <c r="K61" s="104">
        <f t="shared" si="17"/>
        <v>1905</v>
      </c>
      <c r="L61" s="104">
        <f t="shared" si="18"/>
        <v>0</v>
      </c>
      <c r="M61" s="104">
        <f t="shared" si="19"/>
        <v>1905</v>
      </c>
      <c r="N61" s="27"/>
      <c r="O61" s="27"/>
      <c r="P61" s="27"/>
      <c r="Q61" s="27"/>
      <c r="R61" s="27"/>
      <c r="S61" s="27">
        <f t="shared" si="135"/>
        <v>0</v>
      </c>
      <c r="T61" s="27"/>
      <c r="U61" s="27"/>
      <c r="V61" s="27"/>
      <c r="W61" s="27"/>
      <c r="X61" s="27"/>
      <c r="Y61" s="27"/>
      <c r="Z61" s="104"/>
      <c r="AA61" s="104"/>
      <c r="AB61" s="104"/>
      <c r="AC61" s="104"/>
      <c r="AD61" s="104"/>
      <c r="AE61" s="104"/>
    </row>
    <row r="62" spans="1:31" ht="15" customHeight="1" x14ac:dyDescent="0.2">
      <c r="A62" s="850" t="s">
        <v>965</v>
      </c>
      <c r="B62" s="806"/>
      <c r="C62" s="806"/>
      <c r="D62" s="806"/>
      <c r="E62" s="806"/>
      <c r="F62" s="806"/>
      <c r="G62" s="806"/>
      <c r="H62" s="27"/>
      <c r="I62" s="27"/>
      <c r="J62" s="27"/>
      <c r="K62" s="104">
        <f t="shared" si="17"/>
        <v>0</v>
      </c>
      <c r="L62" s="104">
        <f t="shared" si="18"/>
        <v>0</v>
      </c>
      <c r="M62" s="104">
        <f t="shared" si="19"/>
        <v>0</v>
      </c>
      <c r="N62" s="27"/>
      <c r="O62" s="27"/>
      <c r="P62" s="27"/>
      <c r="Q62" s="27">
        <v>1778</v>
      </c>
      <c r="R62" s="27"/>
      <c r="S62" s="27">
        <f t="shared" si="135"/>
        <v>1778</v>
      </c>
      <c r="T62" s="27"/>
      <c r="U62" s="27"/>
      <c r="V62" s="27"/>
      <c r="W62" s="27"/>
      <c r="X62" s="27"/>
      <c r="Y62" s="27"/>
      <c r="Z62" s="104">
        <f t="shared" si="136"/>
        <v>1778</v>
      </c>
      <c r="AA62" s="104">
        <f t="shared" si="137"/>
        <v>0</v>
      </c>
      <c r="AB62" s="104">
        <f t="shared" si="138"/>
        <v>1778</v>
      </c>
      <c r="AC62" s="104">
        <f t="shared" si="139"/>
        <v>1778</v>
      </c>
      <c r="AD62" s="104">
        <f t="shared" si="140"/>
        <v>0</v>
      </c>
      <c r="AE62" s="104">
        <f t="shared" si="141"/>
        <v>1778</v>
      </c>
    </row>
    <row r="63" spans="1:31" ht="30" customHeight="1" x14ac:dyDescent="0.2">
      <c r="A63" s="851" t="s">
        <v>966</v>
      </c>
      <c r="B63" s="807"/>
      <c r="C63" s="807"/>
      <c r="D63" s="807"/>
      <c r="E63" s="807"/>
      <c r="F63" s="807"/>
      <c r="G63" s="807"/>
      <c r="H63" s="27"/>
      <c r="I63" s="27"/>
      <c r="J63" s="27"/>
      <c r="K63" s="104">
        <f t="shared" si="17"/>
        <v>0</v>
      </c>
      <c r="L63" s="104">
        <f t="shared" si="18"/>
        <v>0</v>
      </c>
      <c r="M63" s="104">
        <f t="shared" si="19"/>
        <v>0</v>
      </c>
      <c r="N63" s="27"/>
      <c r="O63" s="27"/>
      <c r="P63" s="27"/>
      <c r="Q63" s="27">
        <v>5910</v>
      </c>
      <c r="R63" s="27"/>
      <c r="S63" s="27">
        <f t="shared" si="135"/>
        <v>5910</v>
      </c>
      <c r="T63" s="27"/>
      <c r="U63" s="27"/>
      <c r="V63" s="27"/>
      <c r="W63" s="27"/>
      <c r="X63" s="27"/>
      <c r="Y63" s="27"/>
      <c r="Z63" s="104">
        <f t="shared" ref="Z63:Z66" si="142">SUM(N63+Q63+T63+W63)</f>
        <v>5910</v>
      </c>
      <c r="AA63" s="104">
        <f t="shared" ref="AA63:AA66" si="143">SUM(O63+R63+U63+X63)</f>
        <v>0</v>
      </c>
      <c r="AB63" s="104">
        <f t="shared" ref="AB63:AB66" si="144">SUM(P63+S63+V63+Y63)</f>
        <v>5910</v>
      </c>
      <c r="AC63" s="104">
        <f t="shared" ref="AC63:AC66" si="145">Z63+K63</f>
        <v>5910</v>
      </c>
      <c r="AD63" s="104">
        <f t="shared" ref="AD63:AD66" si="146">AA63+L63</f>
        <v>0</v>
      </c>
      <c r="AE63" s="104">
        <f t="shared" ref="AE63:AE66" si="147">AB63+M63</f>
        <v>5910</v>
      </c>
    </row>
    <row r="64" spans="1:31" ht="15" customHeight="1" x14ac:dyDescent="0.2">
      <c r="A64" s="848" t="s">
        <v>967</v>
      </c>
      <c r="B64" s="805"/>
      <c r="C64" s="805"/>
      <c r="D64" s="805"/>
      <c r="E64" s="805"/>
      <c r="F64" s="805"/>
      <c r="G64" s="805"/>
      <c r="H64" s="27"/>
      <c r="I64" s="27"/>
      <c r="J64" s="27"/>
      <c r="K64" s="104">
        <f t="shared" si="17"/>
        <v>0</v>
      </c>
      <c r="L64" s="104">
        <f t="shared" si="18"/>
        <v>0</v>
      </c>
      <c r="M64" s="104">
        <f t="shared" si="19"/>
        <v>0</v>
      </c>
      <c r="N64" s="27"/>
      <c r="O64" s="27"/>
      <c r="P64" s="27"/>
      <c r="Q64" s="27">
        <v>2545</v>
      </c>
      <c r="R64" s="27"/>
      <c r="S64" s="27">
        <f t="shared" si="135"/>
        <v>2545</v>
      </c>
      <c r="T64" s="27"/>
      <c r="U64" s="27"/>
      <c r="V64" s="27"/>
      <c r="W64" s="27"/>
      <c r="X64" s="27"/>
      <c r="Y64" s="27"/>
      <c r="Z64" s="104">
        <f t="shared" si="142"/>
        <v>2545</v>
      </c>
      <c r="AA64" s="104">
        <f t="shared" si="143"/>
        <v>0</v>
      </c>
      <c r="AB64" s="104">
        <f t="shared" si="144"/>
        <v>2545</v>
      </c>
      <c r="AC64" s="104">
        <f t="shared" si="145"/>
        <v>2545</v>
      </c>
      <c r="AD64" s="104">
        <f t="shared" si="146"/>
        <v>0</v>
      </c>
      <c r="AE64" s="104">
        <f t="shared" si="147"/>
        <v>2545</v>
      </c>
    </row>
    <row r="65" spans="1:31" ht="30" customHeight="1" x14ac:dyDescent="0.2">
      <c r="A65" s="848" t="s">
        <v>968</v>
      </c>
      <c r="B65" s="805"/>
      <c r="C65" s="805"/>
      <c r="D65" s="805"/>
      <c r="E65" s="805"/>
      <c r="F65" s="805"/>
      <c r="G65" s="805"/>
      <c r="H65" s="27"/>
      <c r="I65" s="27"/>
      <c r="J65" s="27"/>
      <c r="K65" s="104">
        <f t="shared" si="17"/>
        <v>0</v>
      </c>
      <c r="L65" s="104">
        <f t="shared" si="18"/>
        <v>0</v>
      </c>
      <c r="M65" s="104">
        <f t="shared" si="19"/>
        <v>0</v>
      </c>
      <c r="N65" s="27"/>
      <c r="O65" s="27"/>
      <c r="P65" s="27"/>
      <c r="Q65" s="27">
        <v>502</v>
      </c>
      <c r="R65" s="27"/>
      <c r="S65" s="27">
        <f t="shared" si="135"/>
        <v>502</v>
      </c>
      <c r="T65" s="27"/>
      <c r="U65" s="27"/>
      <c r="V65" s="27"/>
      <c r="W65" s="27"/>
      <c r="X65" s="27"/>
      <c r="Y65" s="27"/>
      <c r="Z65" s="104">
        <f t="shared" si="142"/>
        <v>502</v>
      </c>
      <c r="AA65" s="104">
        <f t="shared" si="143"/>
        <v>0</v>
      </c>
      <c r="AB65" s="104">
        <f t="shared" si="144"/>
        <v>502</v>
      </c>
      <c r="AC65" s="104">
        <f t="shared" si="145"/>
        <v>502</v>
      </c>
      <c r="AD65" s="104">
        <f t="shared" si="146"/>
        <v>0</v>
      </c>
      <c r="AE65" s="104">
        <f t="shared" si="147"/>
        <v>502</v>
      </c>
    </row>
    <row r="66" spans="1:31" ht="15" customHeight="1" x14ac:dyDescent="0.2">
      <c r="A66" s="848" t="s">
        <v>969</v>
      </c>
      <c r="B66" s="805"/>
      <c r="C66" s="805"/>
      <c r="D66" s="805"/>
      <c r="E66" s="805"/>
      <c r="F66" s="805"/>
      <c r="G66" s="805"/>
      <c r="H66" s="27"/>
      <c r="I66" s="27"/>
      <c r="J66" s="27"/>
      <c r="K66" s="104">
        <f t="shared" si="17"/>
        <v>0</v>
      </c>
      <c r="L66" s="104">
        <f t="shared" si="18"/>
        <v>0</v>
      </c>
      <c r="M66" s="104">
        <f t="shared" si="19"/>
        <v>0</v>
      </c>
      <c r="N66" s="27"/>
      <c r="O66" s="27"/>
      <c r="P66" s="27"/>
      <c r="Q66" s="27">
        <v>2846</v>
      </c>
      <c r="R66" s="27"/>
      <c r="S66" s="27">
        <f t="shared" si="135"/>
        <v>2846</v>
      </c>
      <c r="T66" s="27"/>
      <c r="U66" s="27"/>
      <c r="V66" s="27"/>
      <c r="W66" s="27"/>
      <c r="X66" s="27"/>
      <c r="Y66" s="27"/>
      <c r="Z66" s="104">
        <f t="shared" si="142"/>
        <v>2846</v>
      </c>
      <c r="AA66" s="104">
        <f t="shared" si="143"/>
        <v>0</v>
      </c>
      <c r="AB66" s="104">
        <f t="shared" si="144"/>
        <v>2846</v>
      </c>
      <c r="AC66" s="104">
        <f t="shared" si="145"/>
        <v>2846</v>
      </c>
      <c r="AD66" s="104">
        <f t="shared" si="146"/>
        <v>0</v>
      </c>
      <c r="AE66" s="104">
        <f t="shared" si="147"/>
        <v>2846</v>
      </c>
    </row>
    <row r="67" spans="1:31" ht="30" customHeight="1" x14ac:dyDescent="0.2">
      <c r="A67" s="852" t="s">
        <v>970</v>
      </c>
      <c r="B67" s="808"/>
      <c r="C67" s="808"/>
      <c r="D67" s="808"/>
      <c r="E67" s="808"/>
      <c r="F67" s="808"/>
      <c r="G67" s="808"/>
      <c r="H67" s="27"/>
      <c r="I67" s="27"/>
      <c r="J67" s="27"/>
      <c r="K67" s="104">
        <f t="shared" si="17"/>
        <v>0</v>
      </c>
      <c r="L67" s="104">
        <f t="shared" si="18"/>
        <v>0</v>
      </c>
      <c r="M67" s="104">
        <f t="shared" si="19"/>
        <v>0</v>
      </c>
      <c r="N67" s="27"/>
      <c r="O67" s="27"/>
      <c r="P67" s="27"/>
      <c r="Q67" s="27">
        <v>4992</v>
      </c>
      <c r="R67" s="27"/>
      <c r="S67" s="27">
        <f t="shared" si="135"/>
        <v>4992</v>
      </c>
      <c r="T67" s="27"/>
      <c r="U67" s="27"/>
      <c r="V67" s="27"/>
      <c r="W67" s="27"/>
      <c r="X67" s="27"/>
      <c r="Y67" s="27"/>
      <c r="Z67" s="104">
        <f t="shared" si="136"/>
        <v>4992</v>
      </c>
      <c r="AA67" s="104">
        <f t="shared" si="137"/>
        <v>0</v>
      </c>
      <c r="AB67" s="104">
        <f t="shared" si="138"/>
        <v>4992</v>
      </c>
      <c r="AC67" s="104">
        <f t="shared" si="139"/>
        <v>4992</v>
      </c>
      <c r="AD67" s="104">
        <f t="shared" si="140"/>
        <v>0</v>
      </c>
      <c r="AE67" s="104">
        <f t="shared" si="141"/>
        <v>4992</v>
      </c>
    </row>
    <row r="68" spans="1:31" ht="15" customHeight="1" x14ac:dyDescent="0.2">
      <c r="A68" s="852" t="s">
        <v>971</v>
      </c>
      <c r="B68" s="808"/>
      <c r="C68" s="808"/>
      <c r="D68" s="808"/>
      <c r="E68" s="808"/>
      <c r="F68" s="808"/>
      <c r="G68" s="808"/>
      <c r="H68" s="27"/>
      <c r="I68" s="27"/>
      <c r="J68" s="27"/>
      <c r="K68" s="104">
        <f t="shared" si="17"/>
        <v>0</v>
      </c>
      <c r="L68" s="104">
        <f t="shared" si="18"/>
        <v>0</v>
      </c>
      <c r="M68" s="104">
        <f t="shared" si="19"/>
        <v>0</v>
      </c>
      <c r="N68" s="27"/>
      <c r="O68" s="27"/>
      <c r="P68" s="27"/>
      <c r="Q68" s="27">
        <v>141042</v>
      </c>
      <c r="R68" s="27"/>
      <c r="S68" s="27">
        <f t="shared" si="135"/>
        <v>141042</v>
      </c>
      <c r="T68" s="27"/>
      <c r="U68" s="27"/>
      <c r="V68" s="27"/>
      <c r="W68" s="27"/>
      <c r="X68" s="27"/>
      <c r="Y68" s="27"/>
      <c r="Z68" s="104">
        <f t="shared" si="136"/>
        <v>141042</v>
      </c>
      <c r="AA68" s="104">
        <f t="shared" si="137"/>
        <v>0</v>
      </c>
      <c r="AB68" s="104">
        <f t="shared" si="138"/>
        <v>141042</v>
      </c>
      <c r="AC68" s="104">
        <f t="shared" si="139"/>
        <v>141042</v>
      </c>
      <c r="AD68" s="104">
        <f t="shared" si="140"/>
        <v>0</v>
      </c>
      <c r="AE68" s="104">
        <f t="shared" si="141"/>
        <v>141042</v>
      </c>
    </row>
    <row r="69" spans="1:31" ht="15" customHeight="1" x14ac:dyDescent="0.2">
      <c r="A69" s="852" t="s">
        <v>972</v>
      </c>
      <c r="B69" s="808"/>
      <c r="C69" s="808"/>
      <c r="D69" s="808"/>
      <c r="E69" s="808"/>
      <c r="F69" s="808"/>
      <c r="G69" s="808"/>
      <c r="H69" s="27"/>
      <c r="I69" s="27"/>
      <c r="J69" s="27"/>
      <c r="K69" s="104">
        <f t="shared" si="17"/>
        <v>0</v>
      </c>
      <c r="L69" s="104">
        <f t="shared" si="18"/>
        <v>0</v>
      </c>
      <c r="M69" s="104">
        <f t="shared" si="19"/>
        <v>0</v>
      </c>
      <c r="N69" s="27"/>
      <c r="O69" s="27"/>
      <c r="P69" s="27"/>
      <c r="Q69" s="27">
        <v>18927</v>
      </c>
      <c r="R69" s="27"/>
      <c r="S69" s="27">
        <f t="shared" si="135"/>
        <v>18927</v>
      </c>
      <c r="T69" s="27"/>
      <c r="U69" s="27"/>
      <c r="V69" s="27"/>
      <c r="W69" s="27"/>
      <c r="X69" s="27"/>
      <c r="Y69" s="27"/>
      <c r="Z69" s="104">
        <f t="shared" ref="Z69:Z70" si="148">SUM(N69+Q69+T69+W69)</f>
        <v>18927</v>
      </c>
      <c r="AA69" s="104">
        <f t="shared" ref="AA69:AA70" si="149">SUM(O69+R69+U69+X69)</f>
        <v>0</v>
      </c>
      <c r="AB69" s="104">
        <f t="shared" ref="AB69:AB70" si="150">SUM(P69+S69+V69+Y69)</f>
        <v>18927</v>
      </c>
      <c r="AC69" s="104">
        <f t="shared" ref="AC69:AC70" si="151">Z69+K69</f>
        <v>18927</v>
      </c>
      <c r="AD69" s="104">
        <f t="shared" ref="AD69:AD70" si="152">AA69+L69</f>
        <v>0</v>
      </c>
      <c r="AE69" s="104">
        <f t="shared" ref="AE69:AE70" si="153">AB69+M69</f>
        <v>18927</v>
      </c>
    </row>
    <row r="70" spans="1:31" ht="15" customHeight="1" x14ac:dyDescent="0.2">
      <c r="A70" s="851" t="s">
        <v>974</v>
      </c>
      <c r="B70" s="807"/>
      <c r="C70" s="807"/>
      <c r="D70" s="807"/>
      <c r="E70" s="807"/>
      <c r="F70" s="807"/>
      <c r="G70" s="807"/>
      <c r="H70" s="27">
        <v>378</v>
      </c>
      <c r="I70" s="27"/>
      <c r="J70" s="27">
        <f>SUM(H70:I70)</f>
        <v>378</v>
      </c>
      <c r="K70" s="104">
        <f t="shared" si="17"/>
        <v>378</v>
      </c>
      <c r="L70" s="104">
        <f t="shared" si="18"/>
        <v>0</v>
      </c>
      <c r="M70" s="104">
        <f t="shared" si="19"/>
        <v>378</v>
      </c>
      <c r="N70" s="27"/>
      <c r="O70" s="27"/>
      <c r="P70" s="27"/>
      <c r="Q70" s="27"/>
      <c r="R70" s="27"/>
      <c r="S70" s="27"/>
      <c r="T70" s="27"/>
      <c r="U70" s="27"/>
      <c r="V70" s="27"/>
      <c r="W70" s="27"/>
      <c r="X70" s="27"/>
      <c r="Y70" s="27"/>
      <c r="Z70" s="104">
        <f t="shared" si="148"/>
        <v>0</v>
      </c>
      <c r="AA70" s="104">
        <f t="shared" si="149"/>
        <v>0</v>
      </c>
      <c r="AB70" s="104">
        <f t="shared" si="150"/>
        <v>0</v>
      </c>
      <c r="AC70" s="104">
        <f t="shared" si="151"/>
        <v>378</v>
      </c>
      <c r="AD70" s="104">
        <f t="shared" si="152"/>
        <v>0</v>
      </c>
      <c r="AE70" s="104">
        <f t="shared" si="153"/>
        <v>378</v>
      </c>
    </row>
    <row r="71" spans="1:31" ht="30" customHeight="1" x14ac:dyDescent="0.2">
      <c r="A71" s="851" t="s">
        <v>1045</v>
      </c>
      <c r="B71" s="807"/>
      <c r="C71" s="807"/>
      <c r="D71" s="807"/>
      <c r="E71" s="807"/>
      <c r="F71" s="807"/>
      <c r="G71" s="807"/>
      <c r="H71" s="27">
        <v>12700</v>
      </c>
      <c r="I71" s="27"/>
      <c r="J71" s="27">
        <f>SUM(H71:I71)</f>
        <v>12700</v>
      </c>
      <c r="K71" s="104">
        <f t="shared" ref="K71" si="154">SUM(B71+E71+H71)</f>
        <v>12700</v>
      </c>
      <c r="L71" s="104">
        <f t="shared" ref="L71" si="155">SUM(C71+F71+I71)</f>
        <v>0</v>
      </c>
      <c r="M71" s="104">
        <f t="shared" ref="M71" si="156">SUM(D71+G71+J71)</f>
        <v>12700</v>
      </c>
      <c r="N71" s="27"/>
      <c r="O71" s="27"/>
      <c r="P71" s="27"/>
      <c r="Q71" s="27"/>
      <c r="R71" s="27"/>
      <c r="S71" s="27"/>
      <c r="T71" s="27"/>
      <c r="U71" s="27"/>
      <c r="V71" s="27"/>
      <c r="W71" s="27"/>
      <c r="X71" s="27"/>
      <c r="Y71" s="27"/>
      <c r="Z71" s="104">
        <f t="shared" ref="Z71" si="157">SUM(N71+Q71+T71+W71)</f>
        <v>0</v>
      </c>
      <c r="AA71" s="104">
        <f t="shared" ref="AA71" si="158">SUM(O71+R71+U71+X71)</f>
        <v>0</v>
      </c>
      <c r="AB71" s="104">
        <f t="shared" ref="AB71" si="159">SUM(P71+S71+V71+Y71)</f>
        <v>0</v>
      </c>
      <c r="AC71" s="104">
        <f t="shared" ref="AC71" si="160">Z71+K71</f>
        <v>12700</v>
      </c>
      <c r="AD71" s="104">
        <f t="shared" ref="AD71" si="161">AA71+L71</f>
        <v>0</v>
      </c>
      <c r="AE71" s="104">
        <f t="shared" ref="AE71" si="162">AB71+M71</f>
        <v>12700</v>
      </c>
    </row>
    <row r="72" spans="1:31" ht="15" customHeight="1" x14ac:dyDescent="0.2">
      <c r="A72" s="450" t="s">
        <v>647</v>
      </c>
      <c r="B72" s="807"/>
      <c r="C72" s="807"/>
      <c r="D72" s="807"/>
      <c r="E72" s="807"/>
      <c r="F72" s="807"/>
      <c r="G72" s="807"/>
      <c r="H72" s="27"/>
      <c r="I72" s="27"/>
      <c r="J72" s="27"/>
      <c r="K72" s="104">
        <f t="shared" ref="K72" si="163">SUM(B72+E72+H72)</f>
        <v>0</v>
      </c>
      <c r="L72" s="104">
        <f t="shared" ref="L72" si="164">SUM(C72+F72+I72)</f>
        <v>0</v>
      </c>
      <c r="M72" s="104">
        <f t="shared" ref="M72" si="165">SUM(D72+G72+J72)</f>
        <v>0</v>
      </c>
      <c r="N72" s="27"/>
      <c r="O72" s="27"/>
      <c r="P72" s="27"/>
      <c r="Q72" s="27">
        <v>110000</v>
      </c>
      <c r="R72" s="27"/>
      <c r="S72" s="27">
        <f t="shared" ref="S72" si="166">SUM(Q72:R72)</f>
        <v>110000</v>
      </c>
      <c r="T72" s="27"/>
      <c r="U72" s="27"/>
      <c r="V72" s="27"/>
      <c r="W72" s="27"/>
      <c r="X72" s="27"/>
      <c r="Y72" s="27"/>
      <c r="Z72" s="104">
        <f t="shared" ref="Z72" si="167">SUM(N72+Q72+T72+W72)</f>
        <v>110000</v>
      </c>
      <c r="AA72" s="104">
        <f t="shared" ref="AA72" si="168">SUM(O72+R72+U72+X72)</f>
        <v>0</v>
      </c>
      <c r="AB72" s="104">
        <f t="shared" ref="AB72" si="169">SUM(P72+S72+V72+Y72)</f>
        <v>110000</v>
      </c>
      <c r="AC72" s="104">
        <f t="shared" ref="AC72" si="170">Z72+K72</f>
        <v>110000</v>
      </c>
      <c r="AD72" s="104">
        <f t="shared" ref="AD72" si="171">AA72+L72</f>
        <v>0</v>
      </c>
      <c r="AE72" s="104">
        <f t="shared" ref="AE72" si="172">AB72+M72</f>
        <v>110000</v>
      </c>
    </row>
    <row r="73" spans="1:31" ht="15" customHeight="1" x14ac:dyDescent="0.2">
      <c r="A73" s="803" t="s">
        <v>650</v>
      </c>
      <c r="B73" s="705"/>
      <c r="C73" s="705"/>
      <c r="D73" s="705"/>
      <c r="E73" s="705"/>
      <c r="F73" s="705"/>
      <c r="G73" s="705"/>
      <c r="H73" s="27"/>
      <c r="I73" s="27"/>
      <c r="J73" s="27"/>
      <c r="K73" s="104">
        <f t="shared" si="17"/>
        <v>0</v>
      </c>
      <c r="L73" s="104">
        <f t="shared" si="18"/>
        <v>0</v>
      </c>
      <c r="M73" s="104">
        <f t="shared" si="19"/>
        <v>0</v>
      </c>
      <c r="N73" s="27"/>
      <c r="O73" s="27"/>
      <c r="P73" s="27"/>
      <c r="Q73" s="27"/>
      <c r="R73" s="27"/>
      <c r="S73" s="27"/>
      <c r="T73" s="27"/>
      <c r="U73" s="27"/>
      <c r="V73" s="27"/>
      <c r="W73" s="27"/>
      <c r="X73" s="27"/>
      <c r="Y73" s="27"/>
      <c r="Z73" s="104">
        <f t="shared" si="65"/>
        <v>0</v>
      </c>
      <c r="AA73" s="104">
        <f t="shared" si="66"/>
        <v>0</v>
      </c>
      <c r="AB73" s="104">
        <f t="shared" si="67"/>
        <v>0</v>
      </c>
      <c r="AC73" s="104">
        <f t="shared" si="35"/>
        <v>0</v>
      </c>
      <c r="AD73" s="104">
        <f t="shared" si="68"/>
        <v>0</v>
      </c>
      <c r="AE73" s="104">
        <f t="shared" si="69"/>
        <v>0</v>
      </c>
    </row>
    <row r="74" spans="1:31" ht="15" customHeight="1" x14ac:dyDescent="0.2">
      <c r="A74" s="850" t="s">
        <v>977</v>
      </c>
      <c r="B74" s="806"/>
      <c r="C74" s="806"/>
      <c r="D74" s="806"/>
      <c r="E74" s="806"/>
      <c r="F74" s="806"/>
      <c r="G74" s="806"/>
      <c r="H74" s="27"/>
      <c r="I74" s="27"/>
      <c r="J74" s="27"/>
      <c r="K74" s="104">
        <f t="shared" si="17"/>
        <v>0</v>
      </c>
      <c r="L74" s="104">
        <f t="shared" si="18"/>
        <v>0</v>
      </c>
      <c r="M74" s="104">
        <f t="shared" si="19"/>
        <v>0</v>
      </c>
      <c r="N74" s="27">
        <v>800</v>
      </c>
      <c r="O74" s="27"/>
      <c r="P74" s="27">
        <f>SUM(N74:O74)</f>
        <v>800</v>
      </c>
      <c r="Q74" s="27"/>
      <c r="R74" s="27"/>
      <c r="S74" s="27"/>
      <c r="T74" s="27"/>
      <c r="U74" s="27"/>
      <c r="V74" s="27"/>
      <c r="W74" s="27"/>
      <c r="X74" s="27"/>
      <c r="Y74" s="27"/>
      <c r="Z74" s="104">
        <f t="shared" ref="Z74" si="173">SUM(N74+Q74+T74+W74)</f>
        <v>800</v>
      </c>
      <c r="AA74" s="104">
        <f t="shared" ref="AA74" si="174">SUM(O74+R74+U74+X74)</f>
        <v>0</v>
      </c>
      <c r="AB74" s="104">
        <f t="shared" ref="AB74" si="175">SUM(P74+S74+V74+Y74)</f>
        <v>800</v>
      </c>
      <c r="AC74" s="104">
        <f t="shared" ref="AC74" si="176">Z74+K74</f>
        <v>800</v>
      </c>
      <c r="AD74" s="104">
        <f t="shared" ref="AD74" si="177">AA74+L74</f>
        <v>0</v>
      </c>
      <c r="AE74" s="104">
        <f t="shared" ref="AE74" si="178">AB74+M74</f>
        <v>800</v>
      </c>
    </row>
    <row r="75" spans="1:31" ht="30" customHeight="1" x14ac:dyDescent="0.2">
      <c r="A75" s="450" t="s">
        <v>605</v>
      </c>
      <c r="B75" s="451"/>
      <c r="C75" s="451"/>
      <c r="D75" s="451"/>
      <c r="E75" s="451"/>
      <c r="F75" s="451"/>
      <c r="G75" s="451"/>
      <c r="H75" s="27"/>
      <c r="I75" s="27"/>
      <c r="J75" s="27"/>
      <c r="K75" s="104">
        <f t="shared" si="17"/>
        <v>0</v>
      </c>
      <c r="L75" s="104">
        <f t="shared" si="18"/>
        <v>0</v>
      </c>
      <c r="M75" s="104">
        <f t="shared" si="19"/>
        <v>0</v>
      </c>
      <c r="N75" s="27"/>
      <c r="O75" s="27"/>
      <c r="P75" s="27"/>
      <c r="Q75" s="27">
        <v>112089</v>
      </c>
      <c r="R75" s="27"/>
      <c r="S75" s="27">
        <f t="shared" ref="S75:S79" si="179">SUM(Q75:R75)</f>
        <v>112089</v>
      </c>
      <c r="T75" s="27"/>
      <c r="U75" s="27"/>
      <c r="V75" s="27"/>
      <c r="W75" s="27"/>
      <c r="X75" s="27"/>
      <c r="Y75" s="27"/>
      <c r="Z75" s="104">
        <f t="shared" si="65"/>
        <v>112089</v>
      </c>
      <c r="AA75" s="104">
        <f t="shared" si="66"/>
        <v>0</v>
      </c>
      <c r="AB75" s="104">
        <f t="shared" si="67"/>
        <v>112089</v>
      </c>
      <c r="AC75" s="104">
        <f>Z75+K75</f>
        <v>112089</v>
      </c>
      <c r="AD75" s="104">
        <f t="shared" si="68"/>
        <v>0</v>
      </c>
      <c r="AE75" s="104">
        <f t="shared" si="69"/>
        <v>112089</v>
      </c>
    </row>
    <row r="76" spans="1:31" ht="15" customHeight="1" x14ac:dyDescent="0.2">
      <c r="A76" s="450" t="s">
        <v>823</v>
      </c>
      <c r="B76" s="451"/>
      <c r="C76" s="451"/>
      <c r="D76" s="451"/>
      <c r="E76" s="451"/>
      <c r="F76" s="451"/>
      <c r="G76" s="451"/>
      <c r="H76" s="27"/>
      <c r="I76" s="27"/>
      <c r="J76" s="27"/>
      <c r="K76" s="104">
        <f t="shared" si="17"/>
        <v>0</v>
      </c>
      <c r="L76" s="104">
        <f t="shared" si="18"/>
        <v>0</v>
      </c>
      <c r="M76" s="104">
        <f t="shared" si="19"/>
        <v>0</v>
      </c>
      <c r="N76" s="27"/>
      <c r="O76" s="27"/>
      <c r="P76" s="27"/>
      <c r="Q76" s="27">
        <v>127000</v>
      </c>
      <c r="R76" s="27"/>
      <c r="S76" s="27">
        <f t="shared" si="179"/>
        <v>127000</v>
      </c>
      <c r="T76" s="27"/>
      <c r="U76" s="27"/>
      <c r="V76" s="27"/>
      <c r="W76" s="27"/>
      <c r="X76" s="27"/>
      <c r="Y76" s="27"/>
      <c r="Z76" s="104">
        <f t="shared" si="65"/>
        <v>127000</v>
      </c>
      <c r="AA76" s="104">
        <f t="shared" si="66"/>
        <v>0</v>
      </c>
      <c r="AB76" s="104">
        <f t="shared" si="67"/>
        <v>127000</v>
      </c>
      <c r="AC76" s="104">
        <f t="shared" ref="AC76" si="180">Z76+K76</f>
        <v>127000</v>
      </c>
      <c r="AD76" s="104">
        <f t="shared" si="68"/>
        <v>0</v>
      </c>
      <c r="AE76" s="104">
        <f t="shared" si="69"/>
        <v>127000</v>
      </c>
    </row>
    <row r="77" spans="1:31" ht="30" customHeight="1" x14ac:dyDescent="0.2">
      <c r="A77" s="450" t="s">
        <v>942</v>
      </c>
      <c r="B77" s="451"/>
      <c r="C77" s="451"/>
      <c r="D77" s="451"/>
      <c r="E77" s="451"/>
      <c r="F77" s="451"/>
      <c r="G77" s="451"/>
      <c r="H77" s="27">
        <v>9000</v>
      </c>
      <c r="I77" s="27"/>
      <c r="J77" s="27">
        <f>SUM(H77:I77)</f>
        <v>9000</v>
      </c>
      <c r="K77" s="104">
        <f t="shared" si="17"/>
        <v>9000</v>
      </c>
      <c r="L77" s="104">
        <f t="shared" si="18"/>
        <v>0</v>
      </c>
      <c r="M77" s="104">
        <f t="shared" si="19"/>
        <v>9000</v>
      </c>
      <c r="N77" s="27"/>
      <c r="O77" s="27"/>
      <c r="P77" s="27"/>
      <c r="Q77" s="27"/>
      <c r="R77" s="27"/>
      <c r="S77" s="27"/>
      <c r="T77" s="27"/>
      <c r="U77" s="27"/>
      <c r="V77" s="27"/>
      <c r="W77" s="27"/>
      <c r="X77" s="27"/>
      <c r="Y77" s="27"/>
      <c r="Z77" s="104">
        <f t="shared" ref="Z77" si="181">SUM(N77+Q77+T77+W77)</f>
        <v>0</v>
      </c>
      <c r="AA77" s="104">
        <f t="shared" ref="AA77" si="182">SUM(O77+R77+U77+X77)</f>
        <v>0</v>
      </c>
      <c r="AB77" s="104">
        <f t="shared" ref="AB77" si="183">SUM(P77+S77+V77+Y77)</f>
        <v>0</v>
      </c>
      <c r="AC77" s="104">
        <f t="shared" ref="AC77" si="184">Z77+K77</f>
        <v>9000</v>
      </c>
      <c r="AD77" s="104">
        <f t="shared" ref="AD77" si="185">AA77+L77</f>
        <v>0</v>
      </c>
      <c r="AE77" s="104">
        <f t="shared" ref="AE77" si="186">AB77+M77</f>
        <v>9000</v>
      </c>
    </row>
    <row r="78" spans="1:31" ht="15" customHeight="1" x14ac:dyDescent="0.2">
      <c r="A78" s="851" t="s">
        <v>975</v>
      </c>
      <c r="B78" s="807"/>
      <c r="C78" s="807"/>
      <c r="D78" s="807"/>
      <c r="E78" s="807"/>
      <c r="F78" s="807"/>
      <c r="G78" s="807"/>
      <c r="H78" s="27"/>
      <c r="I78" s="27"/>
      <c r="J78" s="27"/>
      <c r="K78" s="104">
        <f t="shared" si="17"/>
        <v>0</v>
      </c>
      <c r="L78" s="104">
        <f t="shared" si="18"/>
        <v>0</v>
      </c>
      <c r="M78" s="104">
        <f t="shared" si="19"/>
        <v>0</v>
      </c>
      <c r="N78" s="27"/>
      <c r="O78" s="27"/>
      <c r="P78" s="27"/>
      <c r="Q78" s="27">
        <v>1899</v>
      </c>
      <c r="R78" s="27"/>
      <c r="S78" s="27">
        <f t="shared" si="179"/>
        <v>1899</v>
      </c>
      <c r="T78" s="27"/>
      <c r="U78" s="27"/>
      <c r="V78" s="27"/>
      <c r="W78" s="27"/>
      <c r="X78" s="27"/>
      <c r="Y78" s="27"/>
      <c r="Z78" s="104">
        <f t="shared" ref="Z78:Z79" si="187">SUM(N78+Q78+T78+W78)</f>
        <v>1899</v>
      </c>
      <c r="AA78" s="104">
        <f t="shared" ref="AA78:AA79" si="188">SUM(O78+R78+U78+X78)</f>
        <v>0</v>
      </c>
      <c r="AB78" s="104">
        <f t="shared" ref="AB78:AB79" si="189">SUM(P78+S78+V78+Y78)</f>
        <v>1899</v>
      </c>
      <c r="AC78" s="104">
        <f t="shared" ref="AC78:AC79" si="190">Z78+K78</f>
        <v>1899</v>
      </c>
      <c r="AD78" s="104">
        <f t="shared" ref="AD78:AD79" si="191">AA78+L78</f>
        <v>0</v>
      </c>
      <c r="AE78" s="104">
        <f t="shared" ref="AE78:AE79" si="192">AB78+M78</f>
        <v>1899</v>
      </c>
    </row>
    <row r="79" spans="1:31" ht="15" customHeight="1" x14ac:dyDescent="0.2">
      <c r="A79" s="850" t="s">
        <v>976</v>
      </c>
      <c r="B79" s="806"/>
      <c r="C79" s="806"/>
      <c r="D79" s="806"/>
      <c r="E79" s="806"/>
      <c r="F79" s="806"/>
      <c r="G79" s="806"/>
      <c r="H79" s="27"/>
      <c r="I79" s="27"/>
      <c r="J79" s="27"/>
      <c r="K79" s="104">
        <f t="shared" si="17"/>
        <v>0</v>
      </c>
      <c r="L79" s="104">
        <f t="shared" si="18"/>
        <v>0</v>
      </c>
      <c r="M79" s="104">
        <f t="shared" si="19"/>
        <v>0</v>
      </c>
      <c r="N79" s="27"/>
      <c r="O79" s="27"/>
      <c r="P79" s="27"/>
      <c r="Q79" s="27">
        <v>15000</v>
      </c>
      <c r="R79" s="27"/>
      <c r="S79" s="27">
        <f t="shared" si="179"/>
        <v>15000</v>
      </c>
      <c r="T79" s="27"/>
      <c r="U79" s="27"/>
      <c r="V79" s="27"/>
      <c r="W79" s="27"/>
      <c r="X79" s="27"/>
      <c r="Y79" s="27"/>
      <c r="Z79" s="104">
        <f t="shared" si="187"/>
        <v>15000</v>
      </c>
      <c r="AA79" s="104">
        <f t="shared" si="188"/>
        <v>0</v>
      </c>
      <c r="AB79" s="104">
        <f t="shared" si="189"/>
        <v>15000</v>
      </c>
      <c r="AC79" s="104">
        <f t="shared" si="190"/>
        <v>15000</v>
      </c>
      <c r="AD79" s="104">
        <f t="shared" si="191"/>
        <v>0</v>
      </c>
      <c r="AE79" s="104">
        <f t="shared" si="192"/>
        <v>15000</v>
      </c>
    </row>
    <row r="80" spans="1:31" ht="15" customHeight="1" x14ac:dyDescent="0.2">
      <c r="A80" s="850" t="s">
        <v>978</v>
      </c>
      <c r="B80" s="806"/>
      <c r="C80" s="806"/>
      <c r="D80" s="806"/>
      <c r="E80" s="806"/>
      <c r="F80" s="806"/>
      <c r="G80" s="806"/>
      <c r="H80" s="27"/>
      <c r="I80" s="27"/>
      <c r="J80" s="27"/>
      <c r="K80" s="104">
        <f t="shared" si="17"/>
        <v>0</v>
      </c>
      <c r="L80" s="104">
        <f t="shared" si="18"/>
        <v>0</v>
      </c>
      <c r="M80" s="104">
        <f t="shared" si="19"/>
        <v>0</v>
      </c>
      <c r="N80" s="27">
        <v>6431</v>
      </c>
      <c r="O80" s="27"/>
      <c r="P80" s="27">
        <f t="shared" ref="P80:P86" si="193">SUM(N80:O80)</f>
        <v>6431</v>
      </c>
      <c r="Q80" s="27"/>
      <c r="R80" s="27"/>
      <c r="S80" s="27"/>
      <c r="T80" s="27"/>
      <c r="U80" s="27"/>
      <c r="V80" s="27"/>
      <c r="W80" s="27"/>
      <c r="X80" s="27"/>
      <c r="Y80" s="27"/>
      <c r="Z80" s="104">
        <f t="shared" ref="Z80:Z82" si="194">SUM(N80+Q80+T80+W80)</f>
        <v>6431</v>
      </c>
      <c r="AA80" s="104">
        <f t="shared" ref="AA80:AA82" si="195">SUM(O80+R80+U80+X80)</f>
        <v>0</v>
      </c>
      <c r="AB80" s="104">
        <f t="shared" ref="AB80:AB82" si="196">SUM(P80+S80+V80+Y80)</f>
        <v>6431</v>
      </c>
      <c r="AC80" s="104">
        <f t="shared" ref="AC80:AC82" si="197">Z80+K80</f>
        <v>6431</v>
      </c>
      <c r="AD80" s="104">
        <f t="shared" ref="AD80:AD82" si="198">AA80+L80</f>
        <v>0</v>
      </c>
      <c r="AE80" s="104">
        <f t="shared" ref="AE80:AE82" si="199">AB80+M80</f>
        <v>6431</v>
      </c>
    </row>
    <row r="81" spans="1:31" ht="15" customHeight="1" x14ac:dyDescent="0.2">
      <c r="A81" s="850" t="s">
        <v>1150</v>
      </c>
      <c r="B81" s="806"/>
      <c r="C81" s="806"/>
      <c r="D81" s="806"/>
      <c r="E81" s="806"/>
      <c r="F81" s="806"/>
      <c r="G81" s="806"/>
      <c r="H81" s="27"/>
      <c r="I81" s="27"/>
      <c r="J81" s="27"/>
      <c r="K81" s="104"/>
      <c r="L81" s="104"/>
      <c r="M81" s="104"/>
      <c r="N81" s="27"/>
      <c r="O81" s="27">
        <v>3872</v>
      </c>
      <c r="P81" s="27">
        <f t="shared" si="193"/>
        <v>3872</v>
      </c>
      <c r="Q81" s="27"/>
      <c r="R81" s="27"/>
      <c r="S81" s="27"/>
      <c r="T81" s="27"/>
      <c r="U81" s="27"/>
      <c r="V81" s="27"/>
      <c r="W81" s="27"/>
      <c r="X81" s="27"/>
      <c r="Y81" s="27"/>
      <c r="Z81" s="104">
        <f t="shared" ref="Z81" si="200">SUM(N81+Q81+T81+W81)</f>
        <v>0</v>
      </c>
      <c r="AA81" s="104">
        <f t="shared" ref="AA81" si="201">SUM(O81+R81+U81+X81)</f>
        <v>3872</v>
      </c>
      <c r="AB81" s="104">
        <f t="shared" ref="AB81" si="202">SUM(P81+S81+V81+Y81)</f>
        <v>3872</v>
      </c>
      <c r="AC81" s="104">
        <f t="shared" ref="AC81" si="203">Z81+K81</f>
        <v>0</v>
      </c>
      <c r="AD81" s="104">
        <f t="shared" ref="AD81" si="204">AA81+L81</f>
        <v>3872</v>
      </c>
      <c r="AE81" s="104">
        <f t="shared" ref="AE81" si="205">AB81+M81</f>
        <v>3872</v>
      </c>
    </row>
    <row r="82" spans="1:31" ht="15" customHeight="1" x14ac:dyDescent="0.2">
      <c r="A82" s="850" t="s">
        <v>979</v>
      </c>
      <c r="B82" s="806"/>
      <c r="C82" s="806"/>
      <c r="D82" s="806"/>
      <c r="E82" s="806"/>
      <c r="F82" s="806"/>
      <c r="G82" s="806"/>
      <c r="H82" s="27"/>
      <c r="I82" s="27"/>
      <c r="J82" s="27"/>
      <c r="K82" s="104">
        <f t="shared" ref="K82:K100" si="206">SUM(B82+E82+H82)</f>
        <v>0</v>
      </c>
      <c r="L82" s="104">
        <f t="shared" ref="L82:L100" si="207">SUM(C82+F82+I82)</f>
        <v>0</v>
      </c>
      <c r="M82" s="104">
        <f t="shared" ref="M82:M100" si="208">SUM(D82+G82+J82)</f>
        <v>0</v>
      </c>
      <c r="N82" s="27">
        <v>500</v>
      </c>
      <c r="O82" s="27"/>
      <c r="P82" s="27">
        <f t="shared" si="193"/>
        <v>500</v>
      </c>
      <c r="Q82" s="27"/>
      <c r="R82" s="27"/>
      <c r="S82" s="27"/>
      <c r="T82" s="27"/>
      <c r="U82" s="27"/>
      <c r="V82" s="27"/>
      <c r="W82" s="27"/>
      <c r="X82" s="27"/>
      <c r="Y82" s="27"/>
      <c r="Z82" s="104">
        <f t="shared" si="194"/>
        <v>500</v>
      </c>
      <c r="AA82" s="104">
        <f t="shared" si="195"/>
        <v>0</v>
      </c>
      <c r="AB82" s="104">
        <f t="shared" si="196"/>
        <v>500</v>
      </c>
      <c r="AC82" s="104">
        <f t="shared" si="197"/>
        <v>500</v>
      </c>
      <c r="AD82" s="104">
        <f t="shared" si="198"/>
        <v>0</v>
      </c>
      <c r="AE82" s="104">
        <f t="shared" si="199"/>
        <v>500</v>
      </c>
    </row>
    <row r="83" spans="1:31" ht="15" customHeight="1" x14ac:dyDescent="0.2">
      <c r="A83" s="824" t="s">
        <v>1052</v>
      </c>
      <c r="B83" s="806"/>
      <c r="C83" s="806"/>
      <c r="D83" s="806"/>
      <c r="E83" s="806"/>
      <c r="F83" s="806"/>
      <c r="G83" s="806"/>
      <c r="H83" s="27"/>
      <c r="I83" s="27"/>
      <c r="J83" s="27"/>
      <c r="K83" s="104">
        <f t="shared" ref="K83" si="209">SUM(B83+E83+H83)</f>
        <v>0</v>
      </c>
      <c r="L83" s="104">
        <f t="shared" ref="L83" si="210">SUM(C83+F83+I83)</f>
        <v>0</v>
      </c>
      <c r="M83" s="104">
        <f t="shared" ref="M83" si="211">SUM(D83+G83+J83)</f>
        <v>0</v>
      </c>
      <c r="N83" s="27">
        <v>3556</v>
      </c>
      <c r="O83" s="27"/>
      <c r="P83" s="27">
        <f t="shared" si="193"/>
        <v>3556</v>
      </c>
      <c r="Q83" s="27"/>
      <c r="R83" s="27"/>
      <c r="S83" s="27"/>
      <c r="T83" s="27"/>
      <c r="U83" s="27"/>
      <c r="V83" s="27"/>
      <c r="W83" s="27"/>
      <c r="X83" s="27"/>
      <c r="Y83" s="27"/>
      <c r="Z83" s="104">
        <f t="shared" ref="Z83:Z85" si="212">SUM(N83+Q83+T83+W83)</f>
        <v>3556</v>
      </c>
      <c r="AA83" s="104">
        <f t="shared" ref="AA83:AA85" si="213">SUM(O83+R83+U83+X83)</f>
        <v>0</v>
      </c>
      <c r="AB83" s="104">
        <f t="shared" ref="AB83:AB85" si="214">SUM(P83+S83+V83+Y83)</f>
        <v>3556</v>
      </c>
      <c r="AC83" s="104">
        <f t="shared" ref="AC83:AC85" si="215">Z83+K83</f>
        <v>3556</v>
      </c>
      <c r="AD83" s="104">
        <f t="shared" ref="AD83:AD85" si="216">AA83+L83</f>
        <v>0</v>
      </c>
      <c r="AE83" s="104">
        <f t="shared" ref="AE83:AE85" si="217">AB83+M83</f>
        <v>3556</v>
      </c>
    </row>
    <row r="84" spans="1:31" ht="15" customHeight="1" x14ac:dyDescent="0.2">
      <c r="A84" s="704" t="s">
        <v>1053</v>
      </c>
      <c r="B84" s="806"/>
      <c r="C84" s="806"/>
      <c r="D84" s="806"/>
      <c r="E84" s="806"/>
      <c r="F84" s="806"/>
      <c r="G84" s="806"/>
      <c r="H84" s="27"/>
      <c r="I84" s="27"/>
      <c r="J84" s="27"/>
      <c r="K84" s="104"/>
      <c r="L84" s="104"/>
      <c r="M84" s="104"/>
      <c r="N84" s="27">
        <v>3437</v>
      </c>
      <c r="O84" s="27"/>
      <c r="P84" s="27">
        <f t="shared" si="193"/>
        <v>3437</v>
      </c>
      <c r="Q84" s="27"/>
      <c r="R84" s="27"/>
      <c r="S84" s="27"/>
      <c r="T84" s="27"/>
      <c r="U84" s="27"/>
      <c r="V84" s="27"/>
      <c r="W84" s="27"/>
      <c r="X84" s="27"/>
      <c r="Y84" s="27"/>
      <c r="Z84" s="104">
        <f t="shared" si="212"/>
        <v>3437</v>
      </c>
      <c r="AA84" s="104">
        <f t="shared" si="213"/>
        <v>0</v>
      </c>
      <c r="AB84" s="104">
        <f t="shared" si="214"/>
        <v>3437</v>
      </c>
      <c r="AC84" s="104">
        <f t="shared" si="215"/>
        <v>3437</v>
      </c>
      <c r="AD84" s="104">
        <f t="shared" si="216"/>
        <v>0</v>
      </c>
      <c r="AE84" s="104">
        <f t="shared" si="217"/>
        <v>3437</v>
      </c>
    </row>
    <row r="85" spans="1:31" ht="15" customHeight="1" x14ac:dyDescent="0.2">
      <c r="A85" s="824" t="s">
        <v>1054</v>
      </c>
      <c r="B85" s="806"/>
      <c r="C85" s="806"/>
      <c r="D85" s="806"/>
      <c r="E85" s="806"/>
      <c r="F85" s="806"/>
      <c r="G85" s="806"/>
      <c r="H85" s="27"/>
      <c r="I85" s="27"/>
      <c r="J85" s="27"/>
      <c r="K85" s="104"/>
      <c r="L85" s="104"/>
      <c r="M85" s="104"/>
      <c r="N85" s="27">
        <v>55000</v>
      </c>
      <c r="O85" s="27"/>
      <c r="P85" s="27">
        <f t="shared" si="193"/>
        <v>55000</v>
      </c>
      <c r="Q85" s="27"/>
      <c r="R85" s="27"/>
      <c r="S85" s="27"/>
      <c r="T85" s="27"/>
      <c r="U85" s="27"/>
      <c r="V85" s="27"/>
      <c r="W85" s="27"/>
      <c r="X85" s="27"/>
      <c r="Y85" s="27"/>
      <c r="Z85" s="104">
        <f t="shared" si="212"/>
        <v>55000</v>
      </c>
      <c r="AA85" s="104">
        <f t="shared" si="213"/>
        <v>0</v>
      </c>
      <c r="AB85" s="104">
        <f t="shared" si="214"/>
        <v>55000</v>
      </c>
      <c r="AC85" s="104">
        <f t="shared" si="215"/>
        <v>55000</v>
      </c>
      <c r="AD85" s="104">
        <f t="shared" si="216"/>
        <v>0</v>
      </c>
      <c r="AE85" s="104">
        <f t="shared" si="217"/>
        <v>55000</v>
      </c>
    </row>
    <row r="86" spans="1:31" ht="15" customHeight="1" x14ac:dyDescent="0.2">
      <c r="A86" s="824" t="s">
        <v>1055</v>
      </c>
      <c r="B86" s="806"/>
      <c r="C86" s="806"/>
      <c r="D86" s="806"/>
      <c r="E86" s="806"/>
      <c r="F86" s="806"/>
      <c r="G86" s="806"/>
      <c r="H86" s="27"/>
      <c r="I86" s="27"/>
      <c r="J86" s="27"/>
      <c r="K86" s="104"/>
      <c r="L86" s="104"/>
      <c r="M86" s="104"/>
      <c r="N86" s="27">
        <v>660</v>
      </c>
      <c r="O86" s="27"/>
      <c r="P86" s="27">
        <f t="shared" si="193"/>
        <v>660</v>
      </c>
      <c r="Q86" s="27"/>
      <c r="R86" s="27"/>
      <c r="S86" s="27"/>
      <c r="T86" s="27"/>
      <c r="U86" s="27"/>
      <c r="V86" s="27"/>
      <c r="W86" s="27"/>
      <c r="X86" s="27"/>
      <c r="Y86" s="27"/>
      <c r="Z86" s="104">
        <f t="shared" ref="Z86" si="218">SUM(N86+Q86+T86+W86)</f>
        <v>660</v>
      </c>
      <c r="AA86" s="104">
        <f t="shared" ref="AA86" si="219">SUM(O86+R86+U86+X86)</f>
        <v>0</v>
      </c>
      <c r="AB86" s="104">
        <f t="shared" ref="AB86" si="220">SUM(P86+S86+V86+Y86)</f>
        <v>660</v>
      </c>
      <c r="AC86" s="104">
        <f t="shared" ref="AC86" si="221">Z86+K86</f>
        <v>660</v>
      </c>
      <c r="AD86" s="104">
        <f t="shared" ref="AD86" si="222">AA86+L86</f>
        <v>0</v>
      </c>
      <c r="AE86" s="104">
        <f t="shared" ref="AE86" si="223">AB86+M86</f>
        <v>660</v>
      </c>
    </row>
    <row r="87" spans="1:31" ht="15" customHeight="1" x14ac:dyDescent="0.2">
      <c r="A87" s="510" t="s">
        <v>534</v>
      </c>
      <c r="B87" s="511"/>
      <c r="C87" s="511"/>
      <c r="D87" s="511"/>
      <c r="E87" s="511"/>
      <c r="F87" s="511"/>
      <c r="G87" s="511"/>
      <c r="H87" s="27"/>
      <c r="I87" s="27"/>
      <c r="J87" s="27"/>
      <c r="K87" s="104">
        <f t="shared" si="206"/>
        <v>0</v>
      </c>
      <c r="L87" s="104">
        <f t="shared" si="207"/>
        <v>0</v>
      </c>
      <c r="M87" s="104">
        <f t="shared" si="208"/>
        <v>0</v>
      </c>
      <c r="N87" s="27"/>
      <c r="O87" s="27"/>
      <c r="P87" s="27"/>
      <c r="Q87" s="27"/>
      <c r="R87" s="27"/>
      <c r="S87" s="27"/>
      <c r="T87" s="27"/>
      <c r="U87" s="27"/>
      <c r="V87" s="27"/>
      <c r="W87" s="27"/>
      <c r="X87" s="27"/>
      <c r="Y87" s="27"/>
      <c r="Z87" s="104"/>
      <c r="AA87" s="104"/>
      <c r="AB87" s="104"/>
      <c r="AC87" s="104"/>
      <c r="AD87" s="104"/>
      <c r="AE87" s="104"/>
    </row>
    <row r="88" spans="1:31" ht="30" customHeight="1" x14ac:dyDescent="0.2">
      <c r="A88" s="450" t="s">
        <v>900</v>
      </c>
      <c r="B88" s="451"/>
      <c r="C88" s="451"/>
      <c r="D88" s="451"/>
      <c r="E88" s="451"/>
      <c r="F88" s="451"/>
      <c r="G88" s="451"/>
      <c r="H88" s="27"/>
      <c r="I88" s="27"/>
      <c r="J88" s="27"/>
      <c r="K88" s="104">
        <f t="shared" si="206"/>
        <v>0</v>
      </c>
      <c r="L88" s="104">
        <f t="shared" si="207"/>
        <v>0</v>
      </c>
      <c r="M88" s="104">
        <f t="shared" si="208"/>
        <v>0</v>
      </c>
      <c r="N88" s="27"/>
      <c r="O88" s="27"/>
      <c r="P88" s="27"/>
      <c r="Q88" s="27"/>
      <c r="R88" s="27"/>
      <c r="S88" s="27"/>
      <c r="T88" s="27"/>
      <c r="U88" s="27"/>
      <c r="V88" s="27"/>
      <c r="W88" s="27">
        <v>38100</v>
      </c>
      <c r="X88" s="27"/>
      <c r="Y88" s="27">
        <f>SUM(W88:X88)</f>
        <v>38100</v>
      </c>
      <c r="Z88" s="104">
        <f t="shared" si="65"/>
        <v>38100</v>
      </c>
      <c r="AA88" s="104">
        <f t="shared" si="66"/>
        <v>0</v>
      </c>
      <c r="AB88" s="104">
        <f t="shared" si="67"/>
        <v>38100</v>
      </c>
      <c r="AC88" s="104">
        <f t="shared" ref="AC88" si="224">Z88+K88</f>
        <v>38100</v>
      </c>
      <c r="AD88" s="104">
        <f t="shared" si="68"/>
        <v>0</v>
      </c>
      <c r="AE88" s="104">
        <f t="shared" si="69"/>
        <v>38100</v>
      </c>
    </row>
    <row r="89" spans="1:31" ht="15" customHeight="1" x14ac:dyDescent="0.2">
      <c r="A89" s="450" t="s">
        <v>895</v>
      </c>
      <c r="B89" s="451"/>
      <c r="C89" s="451"/>
      <c r="D89" s="451"/>
      <c r="E89" s="451"/>
      <c r="F89" s="451"/>
      <c r="G89" s="451"/>
      <c r="H89" s="27"/>
      <c r="I89" s="27"/>
      <c r="J89" s="27"/>
      <c r="K89" s="104">
        <f t="shared" si="206"/>
        <v>0</v>
      </c>
      <c r="L89" s="104">
        <f t="shared" si="207"/>
        <v>0</v>
      </c>
      <c r="M89" s="104">
        <f t="shared" si="208"/>
        <v>0</v>
      </c>
      <c r="N89" s="27">
        <v>280</v>
      </c>
      <c r="O89" s="27"/>
      <c r="P89" s="27">
        <f t="shared" ref="P89:P100" si="225">SUM(N89:O89)</f>
        <v>280</v>
      </c>
      <c r="Q89" s="27"/>
      <c r="R89" s="27"/>
      <c r="S89" s="27"/>
      <c r="T89" s="27"/>
      <c r="U89" s="27"/>
      <c r="V89" s="27"/>
      <c r="W89" s="27"/>
      <c r="X89" s="27"/>
      <c r="Y89" s="27"/>
      <c r="Z89" s="104">
        <f t="shared" si="65"/>
        <v>280</v>
      </c>
      <c r="AA89" s="104">
        <f t="shared" si="66"/>
        <v>0</v>
      </c>
      <c r="AB89" s="104">
        <f t="shared" si="67"/>
        <v>280</v>
      </c>
      <c r="AC89" s="104">
        <f t="shared" si="35"/>
        <v>280</v>
      </c>
      <c r="AD89" s="104">
        <f t="shared" si="68"/>
        <v>0</v>
      </c>
      <c r="AE89" s="104">
        <f t="shared" si="69"/>
        <v>280</v>
      </c>
    </row>
    <row r="90" spans="1:31" ht="45" customHeight="1" x14ac:dyDescent="0.2">
      <c r="A90" s="848" t="s">
        <v>980</v>
      </c>
      <c r="B90" s="805"/>
      <c r="C90" s="805"/>
      <c r="D90" s="805"/>
      <c r="E90" s="805"/>
      <c r="F90" s="805"/>
      <c r="G90" s="805"/>
      <c r="H90" s="27">
        <v>64</v>
      </c>
      <c r="I90" s="27"/>
      <c r="J90" s="27">
        <f>SUM(H90:I90)</f>
        <v>64</v>
      </c>
      <c r="K90" s="104">
        <f t="shared" si="206"/>
        <v>64</v>
      </c>
      <c r="L90" s="104">
        <f t="shared" si="207"/>
        <v>0</v>
      </c>
      <c r="M90" s="104">
        <f t="shared" si="208"/>
        <v>64</v>
      </c>
      <c r="N90" s="27"/>
      <c r="O90" s="27"/>
      <c r="P90" s="27"/>
      <c r="Q90" s="27"/>
      <c r="R90" s="27"/>
      <c r="S90" s="27"/>
      <c r="T90" s="27"/>
      <c r="U90" s="27"/>
      <c r="V90" s="27"/>
      <c r="W90" s="27"/>
      <c r="X90" s="27"/>
      <c r="Y90" s="27"/>
      <c r="Z90" s="104">
        <f t="shared" ref="Z90" si="226">SUM(N90+Q90+T90+W90)</f>
        <v>0</v>
      </c>
      <c r="AA90" s="104">
        <f t="shared" ref="AA90" si="227">SUM(O90+R90+U90+X90)</f>
        <v>0</v>
      </c>
      <c r="AB90" s="104">
        <f t="shared" ref="AB90" si="228">SUM(P90+S90+V90+Y90)</f>
        <v>0</v>
      </c>
      <c r="AC90" s="104">
        <f t="shared" ref="AC90" si="229">Z90+K90</f>
        <v>64</v>
      </c>
      <c r="AD90" s="104">
        <f t="shared" ref="AD90" si="230">AA90+L90</f>
        <v>0</v>
      </c>
      <c r="AE90" s="104">
        <f t="shared" ref="AE90" si="231">AB90+M90</f>
        <v>64</v>
      </c>
    </row>
    <row r="91" spans="1:31" ht="15" customHeight="1" x14ac:dyDescent="0.2">
      <c r="A91" s="848" t="s">
        <v>981</v>
      </c>
      <c r="B91" s="805"/>
      <c r="C91" s="805"/>
      <c r="D91" s="805"/>
      <c r="E91" s="805"/>
      <c r="F91" s="805"/>
      <c r="G91" s="805"/>
      <c r="H91" s="27"/>
      <c r="I91" s="27"/>
      <c r="J91" s="27"/>
      <c r="K91" s="104">
        <f t="shared" si="206"/>
        <v>0</v>
      </c>
      <c r="L91" s="104">
        <f t="shared" si="207"/>
        <v>0</v>
      </c>
      <c r="M91" s="104">
        <f t="shared" si="208"/>
        <v>0</v>
      </c>
      <c r="N91" s="27"/>
      <c r="O91" s="27"/>
      <c r="P91" s="27"/>
      <c r="Q91" s="27">
        <v>3683</v>
      </c>
      <c r="R91" s="27"/>
      <c r="S91" s="27">
        <f t="shared" ref="S91:S93" si="232">SUM(Q91:R91)</f>
        <v>3683</v>
      </c>
      <c r="T91" s="27"/>
      <c r="U91" s="27"/>
      <c r="V91" s="27"/>
      <c r="W91" s="27"/>
      <c r="X91" s="27"/>
      <c r="Y91" s="27"/>
      <c r="Z91" s="104">
        <f t="shared" ref="Z91:Z94" si="233">SUM(N91+Q91+T91+W91)</f>
        <v>3683</v>
      </c>
      <c r="AA91" s="104">
        <f t="shared" ref="AA91:AA94" si="234">SUM(O91+R91+U91+X91)</f>
        <v>0</v>
      </c>
      <c r="AB91" s="104">
        <f t="shared" ref="AB91:AB94" si="235">SUM(P91+S91+V91+Y91)</f>
        <v>3683</v>
      </c>
      <c r="AC91" s="104">
        <f t="shared" ref="AC91:AC94" si="236">Z91+K91</f>
        <v>3683</v>
      </c>
      <c r="AD91" s="104">
        <f t="shared" ref="AD91:AD94" si="237">AA91+L91</f>
        <v>0</v>
      </c>
      <c r="AE91" s="104">
        <f t="shared" ref="AE91:AE94" si="238">AB91+M91</f>
        <v>3683</v>
      </c>
    </row>
    <row r="92" spans="1:31" ht="30" customHeight="1" x14ac:dyDescent="0.2">
      <c r="A92" s="851" t="s">
        <v>982</v>
      </c>
      <c r="B92" s="807"/>
      <c r="C92" s="807"/>
      <c r="D92" s="807"/>
      <c r="E92" s="807"/>
      <c r="F92" s="807"/>
      <c r="G92" s="807"/>
      <c r="H92" s="27"/>
      <c r="I92" s="27"/>
      <c r="J92" s="27"/>
      <c r="K92" s="104">
        <f t="shared" si="206"/>
        <v>0</v>
      </c>
      <c r="L92" s="104">
        <f t="shared" si="207"/>
        <v>0</v>
      </c>
      <c r="M92" s="104">
        <f t="shared" si="208"/>
        <v>0</v>
      </c>
      <c r="N92" s="27"/>
      <c r="O92" s="27"/>
      <c r="P92" s="27"/>
      <c r="Q92" s="27">
        <v>15000</v>
      </c>
      <c r="R92" s="27"/>
      <c r="S92" s="27">
        <f t="shared" si="232"/>
        <v>15000</v>
      </c>
      <c r="T92" s="27"/>
      <c r="U92" s="27"/>
      <c r="V92" s="27"/>
      <c r="W92" s="27"/>
      <c r="X92" s="27"/>
      <c r="Y92" s="27"/>
      <c r="Z92" s="104">
        <f t="shared" si="233"/>
        <v>15000</v>
      </c>
      <c r="AA92" s="104">
        <f t="shared" si="234"/>
        <v>0</v>
      </c>
      <c r="AB92" s="104">
        <f t="shared" si="235"/>
        <v>15000</v>
      </c>
      <c r="AC92" s="104">
        <f t="shared" si="236"/>
        <v>15000</v>
      </c>
      <c r="AD92" s="104">
        <f t="shared" si="237"/>
        <v>0</v>
      </c>
      <c r="AE92" s="104">
        <f t="shared" si="238"/>
        <v>15000</v>
      </c>
    </row>
    <row r="93" spans="1:31" ht="15" customHeight="1" x14ac:dyDescent="0.2">
      <c r="A93" s="852" t="s">
        <v>983</v>
      </c>
      <c r="B93" s="808"/>
      <c r="C93" s="808"/>
      <c r="D93" s="808"/>
      <c r="E93" s="808"/>
      <c r="F93" s="808"/>
      <c r="G93" s="808"/>
      <c r="H93" s="27"/>
      <c r="I93" s="27"/>
      <c r="J93" s="27"/>
      <c r="K93" s="104">
        <f t="shared" si="206"/>
        <v>0</v>
      </c>
      <c r="L93" s="104">
        <f t="shared" si="207"/>
        <v>0</v>
      </c>
      <c r="M93" s="104">
        <f t="shared" si="208"/>
        <v>0</v>
      </c>
      <c r="N93" s="27"/>
      <c r="O93" s="27">
        <v>895</v>
      </c>
      <c r="P93" s="27">
        <f t="shared" si="225"/>
        <v>895</v>
      </c>
      <c r="Q93" s="27">
        <v>15225</v>
      </c>
      <c r="R93" s="27">
        <v>-895</v>
      </c>
      <c r="S93" s="27">
        <f t="shared" si="232"/>
        <v>14330</v>
      </c>
      <c r="T93" s="27"/>
      <c r="U93" s="27"/>
      <c r="V93" s="27"/>
      <c r="W93" s="27"/>
      <c r="X93" s="27"/>
      <c r="Y93" s="27"/>
      <c r="Z93" s="104">
        <f t="shared" si="233"/>
        <v>15225</v>
      </c>
      <c r="AA93" s="104">
        <f t="shared" si="234"/>
        <v>0</v>
      </c>
      <c r="AB93" s="104">
        <f t="shared" si="235"/>
        <v>15225</v>
      </c>
      <c r="AC93" s="104">
        <f t="shared" si="236"/>
        <v>15225</v>
      </c>
      <c r="AD93" s="104">
        <f t="shared" si="237"/>
        <v>0</v>
      </c>
      <c r="AE93" s="104">
        <f t="shared" si="238"/>
        <v>15225</v>
      </c>
    </row>
    <row r="94" spans="1:31" ht="45" customHeight="1" x14ac:dyDescent="0.2">
      <c r="A94" s="848" t="s">
        <v>1044</v>
      </c>
      <c r="B94" s="805"/>
      <c r="C94" s="805"/>
      <c r="D94" s="805"/>
      <c r="E94" s="805"/>
      <c r="F94" s="805"/>
      <c r="G94" s="805"/>
      <c r="H94" s="27"/>
      <c r="I94" s="27"/>
      <c r="J94" s="27"/>
      <c r="K94" s="104">
        <f t="shared" si="206"/>
        <v>0</v>
      </c>
      <c r="L94" s="104">
        <f t="shared" si="207"/>
        <v>0</v>
      </c>
      <c r="M94" s="104">
        <f t="shared" si="208"/>
        <v>0</v>
      </c>
      <c r="N94" s="27">
        <v>1926635</v>
      </c>
      <c r="O94" s="27"/>
      <c r="P94" s="27">
        <f t="shared" si="225"/>
        <v>1926635</v>
      </c>
      <c r="Q94" s="27"/>
      <c r="R94" s="27"/>
      <c r="S94" s="27"/>
      <c r="T94" s="27"/>
      <c r="U94" s="27"/>
      <c r="V94" s="27"/>
      <c r="W94" s="27">
        <v>378356</v>
      </c>
      <c r="X94" s="27"/>
      <c r="Y94" s="27">
        <f>SUM(W94:X94)</f>
        <v>378356</v>
      </c>
      <c r="Z94" s="104">
        <f t="shared" si="233"/>
        <v>2304991</v>
      </c>
      <c r="AA94" s="104">
        <f t="shared" si="234"/>
        <v>0</v>
      </c>
      <c r="AB94" s="104">
        <f t="shared" si="235"/>
        <v>2304991</v>
      </c>
      <c r="AC94" s="104">
        <f t="shared" si="236"/>
        <v>2304991</v>
      </c>
      <c r="AD94" s="104">
        <f t="shared" si="237"/>
        <v>0</v>
      </c>
      <c r="AE94" s="104">
        <f t="shared" si="238"/>
        <v>2304991</v>
      </c>
    </row>
    <row r="95" spans="1:31" ht="15" customHeight="1" x14ac:dyDescent="0.2">
      <c r="A95" s="848" t="s">
        <v>1131</v>
      </c>
      <c r="B95" s="805"/>
      <c r="C95" s="805"/>
      <c r="D95" s="805"/>
      <c r="E95" s="805"/>
      <c r="F95" s="805"/>
      <c r="G95" s="805"/>
      <c r="H95" s="27"/>
      <c r="I95" s="27"/>
      <c r="J95" s="27"/>
      <c r="K95" s="104">
        <f t="shared" ref="K95" si="239">SUM(B95+E95+H95)</f>
        <v>0</v>
      </c>
      <c r="L95" s="104">
        <f t="shared" ref="L95" si="240">SUM(C95+F95+I95)</f>
        <v>0</v>
      </c>
      <c r="M95" s="104">
        <f t="shared" ref="M95" si="241">SUM(D95+G95+J95)</f>
        <v>0</v>
      </c>
      <c r="N95" s="27"/>
      <c r="O95" s="27">
        <v>3500</v>
      </c>
      <c r="P95" s="27">
        <f t="shared" si="225"/>
        <v>3500</v>
      </c>
      <c r="Q95" s="27"/>
      <c r="R95" s="27"/>
      <c r="S95" s="27"/>
      <c r="T95" s="27"/>
      <c r="U95" s="27"/>
      <c r="V95" s="27"/>
      <c r="W95" s="27"/>
      <c r="X95" s="27"/>
      <c r="Y95" s="27"/>
      <c r="Z95" s="104">
        <f t="shared" ref="Z95" si="242">SUM(N95+Q95+T95+W95)</f>
        <v>0</v>
      </c>
      <c r="AA95" s="104">
        <f t="shared" ref="AA95" si="243">SUM(O95+R95+U95+X95)</f>
        <v>3500</v>
      </c>
      <c r="AB95" s="104">
        <f t="shared" ref="AB95" si="244">SUM(P95+S95+V95+Y95)</f>
        <v>3500</v>
      </c>
      <c r="AC95" s="104">
        <f t="shared" ref="AC95" si="245">Z95+K95</f>
        <v>0</v>
      </c>
      <c r="AD95" s="104">
        <f t="shared" ref="AD95" si="246">AA95+L95</f>
        <v>3500</v>
      </c>
      <c r="AE95" s="104">
        <f t="shared" ref="AE95" si="247">AB95+M95</f>
        <v>3500</v>
      </c>
    </row>
    <row r="96" spans="1:31" ht="15" customHeight="1" x14ac:dyDescent="0.2">
      <c r="A96" s="824" t="s">
        <v>1057</v>
      </c>
      <c r="B96" s="805"/>
      <c r="C96" s="805"/>
      <c r="D96" s="805"/>
      <c r="E96" s="805"/>
      <c r="F96" s="805"/>
      <c r="G96" s="805"/>
      <c r="H96" s="27"/>
      <c r="I96" s="27"/>
      <c r="J96" s="27"/>
      <c r="K96" s="104">
        <f t="shared" ref="K96" si="248">SUM(B96+E96+H96)</f>
        <v>0</v>
      </c>
      <c r="L96" s="104">
        <f t="shared" ref="L96" si="249">SUM(C96+F96+I96)</f>
        <v>0</v>
      </c>
      <c r="M96" s="104">
        <f t="shared" ref="M96" si="250">SUM(D96+G96+J96)</f>
        <v>0</v>
      </c>
      <c r="N96" s="27">
        <v>6000</v>
      </c>
      <c r="O96" s="27"/>
      <c r="P96" s="27">
        <f t="shared" si="225"/>
        <v>6000</v>
      </c>
      <c r="Q96" s="27"/>
      <c r="R96" s="27"/>
      <c r="S96" s="27"/>
      <c r="T96" s="27"/>
      <c r="U96" s="27"/>
      <c r="V96" s="27"/>
      <c r="W96" s="27"/>
      <c r="X96" s="27"/>
      <c r="Y96" s="27"/>
      <c r="Z96" s="104">
        <f t="shared" ref="Z96" si="251">SUM(N96+Q96+T96+W96)</f>
        <v>6000</v>
      </c>
      <c r="AA96" s="104">
        <f t="shared" ref="AA96" si="252">SUM(O96+R96+U96+X96)</f>
        <v>0</v>
      </c>
      <c r="AB96" s="104">
        <f t="shared" ref="AB96" si="253">SUM(P96+S96+V96+Y96)</f>
        <v>6000</v>
      </c>
      <c r="AC96" s="104">
        <f t="shared" ref="AC96" si="254">Z96+K96</f>
        <v>6000</v>
      </c>
      <c r="AD96" s="104">
        <f t="shared" ref="AD96" si="255">AA96+L96</f>
        <v>0</v>
      </c>
      <c r="AE96" s="104">
        <f t="shared" ref="AE96" si="256">AB96+M96</f>
        <v>6000</v>
      </c>
    </row>
    <row r="97" spans="1:31" ht="15" customHeight="1" x14ac:dyDescent="0.2">
      <c r="A97" s="824" t="s">
        <v>1138</v>
      </c>
      <c r="B97" s="805"/>
      <c r="C97" s="805"/>
      <c r="D97" s="805"/>
      <c r="E97" s="805"/>
      <c r="F97" s="805"/>
      <c r="G97" s="805"/>
      <c r="H97" s="27"/>
      <c r="I97" s="27"/>
      <c r="J97" s="27"/>
      <c r="K97" s="104"/>
      <c r="L97" s="104"/>
      <c r="M97" s="104"/>
      <c r="N97" s="27"/>
      <c r="O97" s="27">
        <v>250000</v>
      </c>
      <c r="P97" s="27">
        <f t="shared" si="225"/>
        <v>250000</v>
      </c>
      <c r="Q97" s="27"/>
      <c r="R97" s="27"/>
      <c r="S97" s="27"/>
      <c r="T97" s="27"/>
      <c r="U97" s="27"/>
      <c r="V97" s="27"/>
      <c r="W97" s="27"/>
      <c r="X97" s="27"/>
      <c r="Y97" s="27"/>
      <c r="Z97" s="104">
        <f t="shared" ref="Z97" si="257">SUM(N97+Q97+T97+W97)</f>
        <v>0</v>
      </c>
      <c r="AA97" s="104">
        <f t="shared" ref="AA97" si="258">SUM(O97+R97+U97+X97)</f>
        <v>250000</v>
      </c>
      <c r="AB97" s="104">
        <f t="shared" ref="AB97" si="259">SUM(P97+S97+V97+Y97)</f>
        <v>250000</v>
      </c>
      <c r="AC97" s="104">
        <f t="shared" ref="AC97" si="260">Z97+K97</f>
        <v>0</v>
      </c>
      <c r="AD97" s="104">
        <f t="shared" ref="AD97" si="261">AA97+L97</f>
        <v>250000</v>
      </c>
      <c r="AE97" s="104">
        <f t="shared" ref="AE97" si="262">AB97+M97</f>
        <v>250000</v>
      </c>
    </row>
    <row r="98" spans="1:31" ht="15" customHeight="1" x14ac:dyDescent="0.2">
      <c r="A98" s="824" t="s">
        <v>1152</v>
      </c>
      <c r="B98" s="805"/>
      <c r="C98" s="805"/>
      <c r="D98" s="805"/>
      <c r="E98" s="805"/>
      <c r="F98" s="805"/>
      <c r="G98" s="805"/>
      <c r="H98" s="27"/>
      <c r="I98" s="27"/>
      <c r="J98" s="27"/>
      <c r="K98" s="104"/>
      <c r="L98" s="104"/>
      <c r="M98" s="104"/>
      <c r="N98" s="27"/>
      <c r="O98" s="27">
        <v>10324</v>
      </c>
      <c r="P98" s="27">
        <f t="shared" si="225"/>
        <v>10324</v>
      </c>
      <c r="Q98" s="27"/>
      <c r="R98" s="27"/>
      <c r="S98" s="27"/>
      <c r="T98" s="27"/>
      <c r="U98" s="27"/>
      <c r="V98" s="27"/>
      <c r="W98" s="27"/>
      <c r="X98" s="27"/>
      <c r="Y98" s="27"/>
      <c r="Z98" s="104">
        <f t="shared" ref="Z98" si="263">SUM(N98+Q98+T98+W98)</f>
        <v>0</v>
      </c>
      <c r="AA98" s="104">
        <f t="shared" ref="AA98" si="264">SUM(O98+R98+U98+X98)</f>
        <v>10324</v>
      </c>
      <c r="AB98" s="104">
        <f t="shared" ref="AB98" si="265">SUM(P98+S98+V98+Y98)</f>
        <v>10324</v>
      </c>
      <c r="AC98" s="104">
        <f t="shared" ref="AC98" si="266">Z98+K98</f>
        <v>0</v>
      </c>
      <c r="AD98" s="104">
        <f t="shared" ref="AD98" si="267">AA98+L98</f>
        <v>10324</v>
      </c>
      <c r="AE98" s="104">
        <f t="shared" ref="AE98" si="268">AB98+M98</f>
        <v>10324</v>
      </c>
    </row>
    <row r="99" spans="1:31" ht="15" customHeight="1" x14ac:dyDescent="0.2">
      <c r="A99" s="824" t="s">
        <v>1153</v>
      </c>
      <c r="B99" s="805"/>
      <c r="C99" s="805"/>
      <c r="D99" s="805"/>
      <c r="E99" s="805"/>
      <c r="F99" s="805"/>
      <c r="G99" s="805"/>
      <c r="H99" s="27"/>
      <c r="I99" s="27"/>
      <c r="J99" s="27"/>
      <c r="K99" s="104"/>
      <c r="L99" s="104"/>
      <c r="M99" s="104"/>
      <c r="N99" s="27"/>
      <c r="O99" s="27">
        <v>150000</v>
      </c>
      <c r="P99" s="27">
        <f t="shared" si="225"/>
        <v>150000</v>
      </c>
      <c r="Q99" s="27"/>
      <c r="R99" s="27"/>
      <c r="S99" s="27"/>
      <c r="T99" s="27"/>
      <c r="U99" s="27"/>
      <c r="V99" s="27"/>
      <c r="W99" s="27"/>
      <c r="X99" s="27"/>
      <c r="Y99" s="27"/>
      <c r="Z99" s="104">
        <f t="shared" ref="Z99" si="269">SUM(N99+Q99+T99+W99)</f>
        <v>0</v>
      </c>
      <c r="AA99" s="104">
        <f t="shared" ref="AA99" si="270">SUM(O99+R99+U99+X99)</f>
        <v>150000</v>
      </c>
      <c r="AB99" s="104">
        <f t="shared" ref="AB99" si="271">SUM(P99+S99+V99+Y99)</f>
        <v>150000</v>
      </c>
      <c r="AC99" s="104">
        <f t="shared" ref="AC99" si="272">Z99+K99</f>
        <v>0</v>
      </c>
      <c r="AD99" s="104">
        <f t="shared" ref="AD99" si="273">AA99+L99</f>
        <v>150000</v>
      </c>
      <c r="AE99" s="104">
        <f t="shared" ref="AE99" si="274">AB99+M99</f>
        <v>150000</v>
      </c>
    </row>
    <row r="100" spans="1:31" ht="15" customHeight="1" x14ac:dyDescent="0.2">
      <c r="A100" s="451" t="s">
        <v>713</v>
      </c>
      <c r="B100" s="451"/>
      <c r="C100" s="451"/>
      <c r="D100" s="451"/>
      <c r="E100" s="451"/>
      <c r="F100" s="451"/>
      <c r="G100" s="451"/>
      <c r="H100" s="27"/>
      <c r="I100" s="27"/>
      <c r="J100" s="27"/>
      <c r="K100" s="104">
        <f t="shared" si="206"/>
        <v>0</v>
      </c>
      <c r="L100" s="104">
        <f t="shared" si="207"/>
        <v>0</v>
      </c>
      <c r="M100" s="104">
        <f t="shared" si="208"/>
        <v>0</v>
      </c>
      <c r="N100" s="27">
        <v>10000</v>
      </c>
      <c r="O100" s="27"/>
      <c r="P100" s="27">
        <f t="shared" si="225"/>
        <v>10000</v>
      </c>
      <c r="Q100" s="27"/>
      <c r="R100" s="27"/>
      <c r="S100" s="27"/>
      <c r="T100" s="27"/>
      <c r="U100" s="27"/>
      <c r="V100" s="27"/>
      <c r="W100" s="27"/>
      <c r="X100" s="27"/>
      <c r="Y100" s="27"/>
      <c r="Z100" s="104">
        <f t="shared" si="65"/>
        <v>10000</v>
      </c>
      <c r="AA100" s="104">
        <f t="shared" si="66"/>
        <v>0</v>
      </c>
      <c r="AB100" s="104">
        <f t="shared" si="67"/>
        <v>10000</v>
      </c>
      <c r="AC100" s="104">
        <f t="shared" si="35"/>
        <v>10000</v>
      </c>
      <c r="AD100" s="104">
        <f t="shared" si="68"/>
        <v>0</v>
      </c>
      <c r="AE100" s="104">
        <f t="shared" si="69"/>
        <v>10000</v>
      </c>
    </row>
    <row r="101" spans="1:31" s="98" customFormat="1" ht="15" customHeight="1" x14ac:dyDescent="0.2">
      <c r="A101" s="820" t="s">
        <v>519</v>
      </c>
      <c r="B101" s="104">
        <f t="shared" ref="B101:AE101" si="275">SUM(B13:B100)</f>
        <v>0</v>
      </c>
      <c r="C101" s="104">
        <f t="shared" si="275"/>
        <v>0</v>
      </c>
      <c r="D101" s="104">
        <f t="shared" si="275"/>
        <v>0</v>
      </c>
      <c r="E101" s="104">
        <f t="shared" si="275"/>
        <v>0</v>
      </c>
      <c r="F101" s="104">
        <f t="shared" si="275"/>
        <v>0</v>
      </c>
      <c r="G101" s="104">
        <f t="shared" si="275"/>
        <v>0</v>
      </c>
      <c r="H101" s="104">
        <f t="shared" si="275"/>
        <v>80876</v>
      </c>
      <c r="I101" s="104">
        <f t="shared" si="275"/>
        <v>2780</v>
      </c>
      <c r="J101" s="104">
        <f t="shared" si="275"/>
        <v>83656</v>
      </c>
      <c r="K101" s="104">
        <f t="shared" si="275"/>
        <v>80876</v>
      </c>
      <c r="L101" s="104">
        <f t="shared" si="275"/>
        <v>2780</v>
      </c>
      <c r="M101" s="104">
        <f t="shared" si="275"/>
        <v>83656</v>
      </c>
      <c r="N101" s="104">
        <f t="shared" si="275"/>
        <v>2377789</v>
      </c>
      <c r="O101" s="104">
        <f t="shared" si="275"/>
        <v>362016</v>
      </c>
      <c r="P101" s="104">
        <f t="shared" si="275"/>
        <v>2739805</v>
      </c>
      <c r="Q101" s="104">
        <f t="shared" si="275"/>
        <v>1150761</v>
      </c>
      <c r="R101" s="104">
        <f t="shared" si="275"/>
        <v>-26117</v>
      </c>
      <c r="S101" s="104">
        <f t="shared" si="275"/>
        <v>1124644</v>
      </c>
      <c r="T101" s="104">
        <f t="shared" si="275"/>
        <v>0</v>
      </c>
      <c r="U101" s="104">
        <f t="shared" si="275"/>
        <v>0</v>
      </c>
      <c r="V101" s="104">
        <f t="shared" si="275"/>
        <v>0</v>
      </c>
      <c r="W101" s="104">
        <f t="shared" si="275"/>
        <v>417131</v>
      </c>
      <c r="X101" s="104">
        <f t="shared" si="275"/>
        <v>0</v>
      </c>
      <c r="Y101" s="104">
        <f t="shared" si="275"/>
        <v>417131</v>
      </c>
      <c r="Z101" s="104">
        <f t="shared" si="275"/>
        <v>3945681</v>
      </c>
      <c r="AA101" s="104">
        <f t="shared" si="275"/>
        <v>335899</v>
      </c>
      <c r="AB101" s="104">
        <f t="shared" si="275"/>
        <v>4281580</v>
      </c>
      <c r="AC101" s="104">
        <f t="shared" si="275"/>
        <v>4024652</v>
      </c>
      <c r="AD101" s="104">
        <f t="shared" si="275"/>
        <v>338679</v>
      </c>
      <c r="AE101" s="104">
        <f t="shared" si="275"/>
        <v>4363331</v>
      </c>
    </row>
    <row r="102" spans="1:31" s="98" customFormat="1" ht="15" customHeight="1" x14ac:dyDescent="0.2">
      <c r="A102" s="703" t="s">
        <v>535</v>
      </c>
      <c r="B102" s="104">
        <f t="shared" ref="B102:AE102" si="276">B9+B101</f>
        <v>0</v>
      </c>
      <c r="C102" s="104">
        <f t="shared" si="276"/>
        <v>0</v>
      </c>
      <c r="D102" s="104">
        <f t="shared" si="276"/>
        <v>0</v>
      </c>
      <c r="E102" s="104">
        <f t="shared" si="276"/>
        <v>0</v>
      </c>
      <c r="F102" s="104">
        <f t="shared" si="276"/>
        <v>0</v>
      </c>
      <c r="G102" s="104">
        <f t="shared" si="276"/>
        <v>0</v>
      </c>
      <c r="H102" s="104">
        <f t="shared" si="276"/>
        <v>117804</v>
      </c>
      <c r="I102" s="104">
        <f t="shared" si="276"/>
        <v>2780</v>
      </c>
      <c r="J102" s="104">
        <f t="shared" si="276"/>
        <v>120584</v>
      </c>
      <c r="K102" s="104">
        <f t="shared" si="276"/>
        <v>117804</v>
      </c>
      <c r="L102" s="104">
        <f t="shared" si="276"/>
        <v>2780</v>
      </c>
      <c r="M102" s="104">
        <f t="shared" si="276"/>
        <v>120584</v>
      </c>
      <c r="N102" s="104">
        <f t="shared" si="276"/>
        <v>2378201</v>
      </c>
      <c r="O102" s="104">
        <f t="shared" si="276"/>
        <v>362016</v>
      </c>
      <c r="P102" s="104">
        <f t="shared" si="276"/>
        <v>2740217</v>
      </c>
      <c r="Q102" s="104">
        <f t="shared" si="276"/>
        <v>1150761</v>
      </c>
      <c r="R102" s="104">
        <f t="shared" si="276"/>
        <v>-26117</v>
      </c>
      <c r="S102" s="104">
        <f t="shared" si="276"/>
        <v>1124644</v>
      </c>
      <c r="T102" s="104">
        <f t="shared" si="276"/>
        <v>0</v>
      </c>
      <c r="U102" s="104">
        <f t="shared" si="276"/>
        <v>0</v>
      </c>
      <c r="V102" s="104">
        <f t="shared" si="276"/>
        <v>0</v>
      </c>
      <c r="W102" s="104">
        <f t="shared" si="276"/>
        <v>417131</v>
      </c>
      <c r="X102" s="104">
        <f t="shared" si="276"/>
        <v>0</v>
      </c>
      <c r="Y102" s="104">
        <f t="shared" si="276"/>
        <v>417131</v>
      </c>
      <c r="Z102" s="104">
        <f t="shared" si="276"/>
        <v>3946093</v>
      </c>
      <c r="AA102" s="104">
        <f t="shared" si="276"/>
        <v>335899</v>
      </c>
      <c r="AB102" s="104">
        <f t="shared" si="276"/>
        <v>4281992</v>
      </c>
      <c r="AC102" s="104">
        <f t="shared" si="276"/>
        <v>4061992</v>
      </c>
      <c r="AD102" s="104">
        <f t="shared" si="276"/>
        <v>338679</v>
      </c>
      <c r="AE102" s="104">
        <f t="shared" si="276"/>
        <v>4400671</v>
      </c>
    </row>
    <row r="103" spans="1:31" x14ac:dyDescent="0.2">
      <c r="A103" s="2"/>
      <c r="B103" s="2"/>
      <c r="C103" s="2"/>
      <c r="D103" s="2"/>
      <c r="E103" s="2"/>
      <c r="F103" s="2"/>
      <c r="G103" s="2"/>
      <c r="H103" s="16"/>
      <c r="I103" s="16"/>
      <c r="J103" s="16"/>
      <c r="K103" s="96"/>
      <c r="L103" s="96"/>
      <c r="M103" s="96"/>
      <c r="N103" s="16"/>
      <c r="O103" s="16"/>
      <c r="P103" s="16"/>
      <c r="Q103" s="16"/>
      <c r="R103" s="16"/>
      <c r="S103" s="16"/>
      <c r="T103" s="16"/>
      <c r="U103" s="16"/>
      <c r="V103" s="16"/>
      <c r="W103" s="16"/>
      <c r="X103" s="16"/>
      <c r="Y103" s="16"/>
      <c r="Z103" s="96"/>
      <c r="AA103" s="96"/>
      <c r="AB103" s="96"/>
      <c r="AC103" s="96"/>
    </row>
    <row r="104" spans="1:31" x14ac:dyDescent="0.2">
      <c r="A104" s="2"/>
      <c r="B104" s="2"/>
      <c r="C104" s="2"/>
      <c r="D104" s="2"/>
      <c r="E104" s="2"/>
      <c r="F104" s="2"/>
      <c r="G104" s="2"/>
      <c r="H104" s="16"/>
      <c r="I104" s="16"/>
      <c r="J104" s="16"/>
      <c r="K104" s="96"/>
      <c r="L104" s="96"/>
      <c r="M104" s="96"/>
      <c r="N104" s="16"/>
      <c r="O104" s="16"/>
      <c r="P104" s="16"/>
      <c r="Q104" s="16"/>
      <c r="R104" s="16"/>
      <c r="S104" s="16"/>
      <c r="T104" s="16"/>
      <c r="U104" s="16"/>
      <c r="V104" s="16"/>
      <c r="W104" s="16"/>
      <c r="X104" s="16"/>
      <c r="Y104" s="16"/>
      <c r="Z104" s="96"/>
      <c r="AA104" s="96"/>
      <c r="AB104" s="96"/>
      <c r="AC104" s="96"/>
    </row>
    <row r="105" spans="1:31" x14ac:dyDescent="0.2">
      <c r="A105" s="2"/>
      <c r="B105" s="2"/>
      <c r="C105" s="2"/>
      <c r="D105" s="2"/>
      <c r="E105" s="2"/>
      <c r="F105" s="2"/>
      <c r="G105" s="2"/>
      <c r="H105" s="16"/>
      <c r="I105" s="16"/>
      <c r="J105" s="16"/>
      <c r="K105" s="96"/>
      <c r="L105" s="96"/>
      <c r="M105" s="96"/>
      <c r="N105" s="16"/>
      <c r="O105" s="16"/>
      <c r="P105" s="16"/>
      <c r="Q105" s="16"/>
      <c r="R105" s="16"/>
      <c r="S105" s="16"/>
      <c r="T105" s="16"/>
      <c r="U105" s="16"/>
      <c r="V105" s="16"/>
      <c r="W105" s="16"/>
      <c r="X105" s="16"/>
      <c r="Y105" s="16"/>
      <c r="Z105" s="96"/>
      <c r="AA105" s="96"/>
      <c r="AB105" s="96"/>
      <c r="AC105" s="96"/>
    </row>
    <row r="106" spans="1:31" x14ac:dyDescent="0.2">
      <c r="A106" s="2"/>
      <c r="B106" s="2"/>
      <c r="C106" s="2"/>
      <c r="D106" s="2"/>
      <c r="E106" s="2"/>
      <c r="F106" s="2"/>
      <c r="G106" s="2"/>
      <c r="H106" s="16"/>
      <c r="I106" s="16"/>
      <c r="J106" s="16"/>
      <c r="K106" s="96"/>
      <c r="L106" s="96"/>
      <c r="M106" s="96"/>
      <c r="N106" s="16"/>
      <c r="O106" s="16"/>
      <c r="P106" s="16"/>
      <c r="Q106" s="16"/>
      <c r="R106" s="16"/>
      <c r="S106" s="16"/>
      <c r="T106" s="16"/>
      <c r="U106" s="16"/>
      <c r="V106" s="16"/>
      <c r="W106" s="16"/>
      <c r="X106" s="16"/>
      <c r="Y106" s="16"/>
      <c r="Z106" s="96"/>
      <c r="AA106" s="96"/>
      <c r="AB106" s="96"/>
      <c r="AC106" s="96"/>
    </row>
    <row r="107" spans="1:31" x14ac:dyDescent="0.2">
      <c r="A107" s="2"/>
      <c r="B107" s="2"/>
      <c r="C107" s="2"/>
      <c r="D107" s="2"/>
      <c r="E107" s="2"/>
      <c r="F107" s="2"/>
      <c r="G107" s="2"/>
      <c r="H107" s="16"/>
      <c r="I107" s="16"/>
      <c r="J107" s="16"/>
      <c r="K107" s="96"/>
      <c r="L107" s="96"/>
      <c r="M107" s="96"/>
      <c r="N107" s="16"/>
      <c r="O107" s="16"/>
      <c r="P107" s="16"/>
      <c r="Q107" s="16"/>
      <c r="R107" s="16"/>
      <c r="S107" s="16"/>
      <c r="T107" s="16"/>
      <c r="U107" s="16"/>
      <c r="V107" s="16"/>
      <c r="W107" s="16"/>
      <c r="X107" s="16"/>
      <c r="Y107" s="16"/>
      <c r="Z107" s="96"/>
      <c r="AA107" s="96"/>
      <c r="AB107" s="96"/>
      <c r="AC107" s="96"/>
    </row>
    <row r="108" spans="1:31" x14ac:dyDescent="0.2">
      <c r="A108" s="2"/>
      <c r="B108" s="2"/>
      <c r="C108" s="2"/>
      <c r="D108" s="2"/>
      <c r="E108" s="2"/>
      <c r="F108" s="2"/>
      <c r="G108" s="2"/>
      <c r="H108" s="16"/>
      <c r="I108" s="16"/>
      <c r="J108" s="16"/>
      <c r="K108" s="96"/>
      <c r="L108" s="96"/>
      <c r="M108" s="96"/>
      <c r="N108" s="16"/>
      <c r="O108" s="16"/>
      <c r="P108" s="16"/>
      <c r="Q108" s="16"/>
      <c r="R108" s="16"/>
      <c r="S108" s="16"/>
      <c r="T108" s="16"/>
      <c r="U108" s="16"/>
      <c r="V108" s="16"/>
      <c r="W108" s="16"/>
      <c r="X108" s="16"/>
      <c r="Y108" s="16"/>
      <c r="Z108" s="96"/>
      <c r="AA108" s="96"/>
      <c r="AB108" s="96"/>
      <c r="AC108" s="96"/>
    </row>
    <row r="109" spans="1:31" x14ac:dyDescent="0.2">
      <c r="A109" s="2"/>
      <c r="B109" s="2"/>
      <c r="C109" s="2"/>
      <c r="D109" s="2"/>
      <c r="E109" s="2"/>
      <c r="F109" s="2"/>
      <c r="G109" s="2"/>
      <c r="H109" s="16"/>
      <c r="I109" s="16"/>
      <c r="J109" s="16"/>
      <c r="K109" s="96"/>
      <c r="L109" s="96"/>
      <c r="M109" s="96"/>
      <c r="N109" s="16"/>
      <c r="O109" s="16"/>
      <c r="P109" s="16"/>
      <c r="Q109" s="16"/>
      <c r="R109" s="16"/>
      <c r="S109" s="16"/>
      <c r="T109" s="16"/>
      <c r="U109" s="16"/>
      <c r="V109" s="16"/>
      <c r="W109" s="16"/>
      <c r="X109" s="16"/>
      <c r="Y109" s="16"/>
      <c r="Z109" s="96"/>
      <c r="AA109" s="96"/>
      <c r="AB109" s="96"/>
      <c r="AC109" s="96"/>
    </row>
    <row r="110" spans="1:31" x14ac:dyDescent="0.2">
      <c r="A110" s="2"/>
      <c r="B110" s="2"/>
      <c r="C110" s="2"/>
      <c r="D110" s="2"/>
      <c r="E110" s="2"/>
      <c r="F110" s="2"/>
      <c r="G110" s="2"/>
      <c r="H110" s="16"/>
      <c r="I110" s="16"/>
      <c r="J110" s="16"/>
      <c r="K110" s="96"/>
      <c r="L110" s="96"/>
      <c r="M110" s="96"/>
      <c r="N110" s="16"/>
      <c r="O110" s="16"/>
      <c r="P110" s="16"/>
      <c r="Q110" s="16"/>
      <c r="R110" s="16"/>
      <c r="S110" s="16"/>
      <c r="T110" s="16"/>
      <c r="U110" s="16"/>
      <c r="V110" s="16"/>
      <c r="W110" s="16"/>
      <c r="X110" s="16"/>
      <c r="Y110" s="16"/>
      <c r="Z110" s="96"/>
      <c r="AA110" s="96"/>
      <c r="AB110" s="96"/>
      <c r="AC110" s="96"/>
    </row>
    <row r="111" spans="1:31" x14ac:dyDescent="0.2">
      <c r="A111" s="2"/>
      <c r="B111" s="2"/>
      <c r="C111" s="2"/>
      <c r="D111" s="2"/>
      <c r="E111" s="2"/>
      <c r="F111" s="2"/>
      <c r="G111" s="2"/>
      <c r="H111" s="16"/>
      <c r="I111" s="16"/>
      <c r="J111" s="16"/>
      <c r="K111" s="96"/>
      <c r="L111" s="96"/>
      <c r="M111" s="96"/>
      <c r="N111" s="16"/>
      <c r="O111" s="16"/>
      <c r="P111" s="16"/>
      <c r="Q111" s="16"/>
      <c r="R111" s="16"/>
      <c r="S111" s="16"/>
      <c r="T111" s="16"/>
      <c r="U111" s="16"/>
      <c r="V111" s="16"/>
      <c r="W111" s="16"/>
      <c r="X111" s="16"/>
      <c r="Y111" s="16"/>
      <c r="Z111" s="96"/>
      <c r="AA111" s="96"/>
      <c r="AB111" s="96"/>
      <c r="AC111" s="96"/>
    </row>
    <row r="112" spans="1:31" x14ac:dyDescent="0.2">
      <c r="A112" s="2"/>
      <c r="B112" s="2"/>
      <c r="C112" s="2"/>
      <c r="D112" s="2"/>
      <c r="E112" s="2"/>
      <c r="F112" s="2"/>
      <c r="G112" s="2"/>
      <c r="H112" s="16"/>
      <c r="I112" s="16"/>
      <c r="J112" s="16"/>
      <c r="K112" s="96"/>
      <c r="L112" s="96"/>
      <c r="M112" s="96"/>
      <c r="N112" s="16"/>
      <c r="O112" s="16"/>
      <c r="P112" s="16"/>
      <c r="Q112" s="16"/>
      <c r="R112" s="16"/>
      <c r="S112" s="16"/>
      <c r="T112" s="16"/>
      <c r="U112" s="16"/>
      <c r="V112" s="16"/>
      <c r="W112" s="16"/>
      <c r="X112" s="16"/>
      <c r="Y112" s="16"/>
      <c r="Z112" s="96"/>
      <c r="AA112" s="96"/>
      <c r="AB112" s="96"/>
      <c r="AC112" s="96"/>
    </row>
    <row r="113" spans="1:29" x14ac:dyDescent="0.2">
      <c r="A113" s="2"/>
      <c r="B113" s="2"/>
      <c r="C113" s="2"/>
      <c r="D113" s="2"/>
      <c r="E113" s="2"/>
      <c r="F113" s="2"/>
      <c r="G113" s="2"/>
      <c r="H113" s="16"/>
      <c r="I113" s="16"/>
      <c r="J113" s="16"/>
      <c r="K113" s="96"/>
      <c r="L113" s="96"/>
      <c r="M113" s="96"/>
      <c r="N113" s="16"/>
      <c r="O113" s="16"/>
      <c r="P113" s="16"/>
      <c r="Q113" s="16"/>
      <c r="R113" s="16"/>
      <c r="S113" s="16"/>
      <c r="T113" s="16"/>
      <c r="U113" s="16"/>
      <c r="V113" s="16"/>
      <c r="W113" s="16"/>
      <c r="X113" s="16"/>
      <c r="Y113" s="16"/>
      <c r="Z113" s="96"/>
      <c r="AA113" s="96"/>
      <c r="AB113" s="96"/>
      <c r="AC113" s="96"/>
    </row>
    <row r="114" spans="1:29" x14ac:dyDescent="0.2">
      <c r="A114" s="2"/>
      <c r="B114" s="2"/>
      <c r="C114" s="2"/>
      <c r="D114" s="2"/>
      <c r="E114" s="2"/>
      <c r="F114" s="2"/>
      <c r="G114" s="2"/>
      <c r="H114" s="16"/>
      <c r="I114" s="16"/>
      <c r="J114" s="16"/>
      <c r="K114" s="96"/>
      <c r="L114" s="96"/>
      <c r="M114" s="96"/>
      <c r="N114" s="16"/>
      <c r="O114" s="16"/>
      <c r="P114" s="16"/>
      <c r="Q114" s="16"/>
      <c r="R114" s="16"/>
      <c r="S114" s="16"/>
      <c r="T114" s="16"/>
      <c r="U114" s="16"/>
      <c r="V114" s="16"/>
      <c r="W114" s="16"/>
      <c r="X114" s="16"/>
      <c r="Y114" s="16"/>
      <c r="Z114" s="96"/>
      <c r="AA114" s="96"/>
      <c r="AB114" s="96"/>
      <c r="AC114" s="96"/>
    </row>
    <row r="115" spans="1:29" x14ac:dyDescent="0.2">
      <c r="A115" s="2"/>
      <c r="B115" s="2"/>
      <c r="C115" s="2"/>
      <c r="D115" s="2"/>
      <c r="E115" s="2"/>
      <c r="F115" s="2"/>
      <c r="G115" s="2"/>
      <c r="H115" s="16"/>
      <c r="I115" s="16"/>
      <c r="J115" s="16"/>
      <c r="K115" s="96"/>
      <c r="L115" s="96"/>
      <c r="M115" s="96"/>
      <c r="N115" s="16"/>
      <c r="O115" s="16"/>
      <c r="P115" s="16"/>
      <c r="Q115" s="16"/>
      <c r="R115" s="16"/>
      <c r="S115" s="16"/>
      <c r="T115" s="16"/>
      <c r="U115" s="16"/>
      <c r="V115" s="16"/>
      <c r="W115" s="16"/>
      <c r="X115" s="16"/>
      <c r="Y115" s="16"/>
      <c r="Z115" s="96"/>
      <c r="AA115" s="96"/>
      <c r="AB115" s="96"/>
      <c r="AC115" s="96"/>
    </row>
    <row r="116" spans="1:29" x14ac:dyDescent="0.2">
      <c r="A116" s="2"/>
      <c r="B116" s="2"/>
      <c r="C116" s="2"/>
      <c r="D116" s="2"/>
      <c r="E116" s="2"/>
      <c r="F116" s="2"/>
      <c r="G116" s="2"/>
      <c r="H116" s="16"/>
      <c r="I116" s="16"/>
      <c r="J116" s="16"/>
      <c r="K116" s="96"/>
      <c r="L116" s="96"/>
      <c r="M116" s="96"/>
      <c r="N116" s="16"/>
      <c r="O116" s="16"/>
      <c r="P116" s="16"/>
      <c r="Q116" s="16"/>
      <c r="R116" s="16"/>
      <c r="S116" s="16"/>
      <c r="T116" s="16"/>
      <c r="U116" s="16"/>
      <c r="V116" s="16"/>
      <c r="W116" s="16"/>
      <c r="X116" s="16"/>
      <c r="Y116" s="16"/>
      <c r="Z116" s="96"/>
      <c r="AA116" s="96"/>
      <c r="AB116" s="96"/>
      <c r="AC116" s="96"/>
    </row>
    <row r="117" spans="1:29" x14ac:dyDescent="0.2">
      <c r="A117" s="2"/>
      <c r="B117" s="2"/>
      <c r="C117" s="2"/>
      <c r="D117" s="2"/>
      <c r="E117" s="2"/>
      <c r="F117" s="2"/>
      <c r="G117" s="2"/>
      <c r="H117" s="16"/>
      <c r="I117" s="16"/>
      <c r="J117" s="16"/>
      <c r="K117" s="96"/>
      <c r="L117" s="96"/>
      <c r="M117" s="96"/>
      <c r="N117" s="16"/>
      <c r="O117" s="16"/>
      <c r="P117" s="16"/>
      <c r="Q117" s="16"/>
      <c r="R117" s="16"/>
      <c r="S117" s="16"/>
      <c r="T117" s="16"/>
      <c r="U117" s="16"/>
      <c r="V117" s="16"/>
      <c r="W117" s="16"/>
      <c r="X117" s="16"/>
      <c r="Y117" s="16"/>
      <c r="Z117" s="96"/>
      <c r="AA117" s="96"/>
      <c r="AB117" s="96"/>
      <c r="AC117" s="96"/>
    </row>
    <row r="118" spans="1:29" x14ac:dyDescent="0.2">
      <c r="A118" s="2"/>
      <c r="B118" s="2"/>
      <c r="C118" s="2"/>
      <c r="D118" s="2"/>
      <c r="E118" s="2"/>
      <c r="F118" s="2"/>
      <c r="G118" s="2"/>
      <c r="H118" s="16"/>
      <c r="I118" s="16"/>
      <c r="J118" s="16"/>
      <c r="K118" s="96"/>
      <c r="L118" s="96"/>
      <c r="M118" s="96"/>
      <c r="N118" s="16"/>
      <c r="O118" s="16"/>
      <c r="P118" s="16"/>
      <c r="Q118" s="16"/>
      <c r="R118" s="16"/>
      <c r="S118" s="16"/>
      <c r="T118" s="16"/>
      <c r="U118" s="16"/>
      <c r="V118" s="16"/>
      <c r="W118" s="16"/>
      <c r="X118" s="16"/>
      <c r="Y118" s="16"/>
      <c r="Z118" s="96"/>
      <c r="AA118" s="96"/>
      <c r="AB118" s="96"/>
      <c r="AC118" s="96"/>
    </row>
    <row r="119" spans="1:29" x14ac:dyDescent="0.2">
      <c r="A119" s="2"/>
      <c r="B119" s="2"/>
      <c r="C119" s="2"/>
      <c r="D119" s="2"/>
      <c r="E119" s="2"/>
      <c r="F119" s="2"/>
      <c r="G119" s="2"/>
      <c r="H119" s="16"/>
      <c r="I119" s="16"/>
      <c r="J119" s="16"/>
      <c r="K119" s="96"/>
      <c r="L119" s="96"/>
      <c r="M119" s="96"/>
      <c r="N119" s="16"/>
      <c r="O119" s="16"/>
      <c r="P119" s="16"/>
      <c r="Q119" s="16"/>
      <c r="R119" s="16"/>
      <c r="S119" s="16"/>
      <c r="T119" s="16"/>
      <c r="U119" s="16"/>
      <c r="V119" s="16"/>
      <c r="W119" s="16"/>
      <c r="X119" s="16"/>
      <c r="Y119" s="16"/>
      <c r="Z119" s="96"/>
      <c r="AA119" s="96"/>
      <c r="AB119" s="96"/>
      <c r="AC119" s="96"/>
    </row>
    <row r="120" spans="1:29" x14ac:dyDescent="0.2">
      <c r="A120" s="2"/>
      <c r="B120" s="2"/>
      <c r="C120" s="2"/>
      <c r="D120" s="2"/>
      <c r="E120" s="2"/>
      <c r="F120" s="2"/>
      <c r="G120" s="2"/>
      <c r="H120" s="16"/>
      <c r="I120" s="16"/>
      <c r="J120" s="16"/>
      <c r="K120" s="96"/>
      <c r="L120" s="96"/>
      <c r="M120" s="96"/>
      <c r="N120" s="16"/>
      <c r="O120" s="16"/>
      <c r="P120" s="16"/>
      <c r="Q120" s="16"/>
      <c r="R120" s="16"/>
      <c r="S120" s="16"/>
      <c r="T120" s="16"/>
      <c r="U120" s="16"/>
      <c r="V120" s="16"/>
      <c r="W120" s="16"/>
      <c r="X120" s="16"/>
      <c r="Y120" s="16"/>
      <c r="Z120" s="96"/>
      <c r="AA120" s="96"/>
      <c r="AB120" s="96"/>
      <c r="AC120" s="96"/>
    </row>
    <row r="121" spans="1:29" x14ac:dyDescent="0.2">
      <c r="A121" s="2"/>
      <c r="B121" s="2"/>
      <c r="C121" s="2"/>
      <c r="D121" s="2"/>
      <c r="E121" s="2"/>
      <c r="F121" s="2"/>
      <c r="G121" s="2"/>
      <c r="H121" s="16"/>
      <c r="I121" s="16"/>
      <c r="J121" s="16"/>
      <c r="K121" s="96"/>
      <c r="L121" s="96"/>
      <c r="M121" s="96"/>
      <c r="N121" s="16"/>
      <c r="O121" s="16"/>
      <c r="P121" s="16"/>
      <c r="Q121" s="16"/>
      <c r="R121" s="16"/>
      <c r="S121" s="16"/>
      <c r="T121" s="16"/>
      <c r="U121" s="16"/>
      <c r="V121" s="16"/>
      <c r="W121" s="16"/>
      <c r="X121" s="16"/>
      <c r="Y121" s="16"/>
      <c r="Z121" s="96"/>
      <c r="AA121" s="96"/>
      <c r="AB121" s="96"/>
      <c r="AC121" s="96"/>
    </row>
    <row r="122" spans="1:29" x14ac:dyDescent="0.2">
      <c r="A122" s="2"/>
      <c r="B122" s="2"/>
      <c r="C122" s="2"/>
      <c r="D122" s="2"/>
      <c r="E122" s="2"/>
      <c r="F122" s="2"/>
      <c r="G122" s="2"/>
      <c r="H122" s="16"/>
      <c r="I122" s="16"/>
      <c r="J122" s="16"/>
      <c r="K122" s="96"/>
      <c r="L122" s="96"/>
      <c r="M122" s="96"/>
      <c r="N122" s="16"/>
      <c r="O122" s="16"/>
      <c r="P122" s="16"/>
      <c r="Q122" s="16"/>
      <c r="R122" s="16"/>
      <c r="S122" s="16"/>
      <c r="T122" s="16"/>
      <c r="U122" s="16"/>
      <c r="V122" s="16"/>
      <c r="W122" s="16"/>
      <c r="X122" s="16"/>
      <c r="Y122" s="16"/>
      <c r="Z122" s="96"/>
      <c r="AA122" s="96"/>
      <c r="AB122" s="96"/>
      <c r="AC122" s="96"/>
    </row>
    <row r="123" spans="1:29" x14ac:dyDescent="0.2">
      <c r="A123" s="2"/>
      <c r="B123" s="2"/>
      <c r="C123" s="2"/>
      <c r="D123" s="2"/>
      <c r="E123" s="2"/>
      <c r="F123" s="2"/>
      <c r="G123" s="2"/>
      <c r="H123" s="16"/>
      <c r="I123" s="16"/>
      <c r="J123" s="16"/>
      <c r="K123" s="96"/>
      <c r="L123" s="96"/>
      <c r="M123" s="96"/>
      <c r="N123" s="16"/>
      <c r="O123" s="16"/>
      <c r="P123" s="16"/>
      <c r="Q123" s="16"/>
      <c r="R123" s="16"/>
      <c r="S123" s="16"/>
      <c r="T123" s="16"/>
      <c r="U123" s="16"/>
      <c r="V123" s="16"/>
      <c r="W123" s="16"/>
      <c r="X123" s="16"/>
      <c r="Y123" s="16"/>
      <c r="Z123" s="96"/>
      <c r="AA123" s="96"/>
      <c r="AB123" s="96"/>
      <c r="AC123" s="96"/>
    </row>
    <row r="124" spans="1:29" x14ac:dyDescent="0.2">
      <c r="A124" s="2"/>
      <c r="B124" s="2"/>
      <c r="C124" s="2"/>
      <c r="D124" s="2"/>
      <c r="E124" s="2"/>
      <c r="F124" s="2"/>
      <c r="G124" s="2"/>
      <c r="H124" s="16"/>
      <c r="I124" s="16"/>
      <c r="J124" s="16"/>
      <c r="K124" s="96"/>
      <c r="L124" s="96"/>
      <c r="M124" s="96"/>
      <c r="N124" s="16"/>
      <c r="O124" s="16"/>
      <c r="P124" s="16"/>
      <c r="Q124" s="16"/>
      <c r="R124" s="16"/>
      <c r="S124" s="16"/>
      <c r="T124" s="16"/>
      <c r="U124" s="16"/>
      <c r="V124" s="16"/>
      <c r="W124" s="16"/>
      <c r="X124" s="16"/>
      <c r="Y124" s="16"/>
      <c r="Z124" s="96"/>
      <c r="AA124" s="96"/>
      <c r="AB124" s="96"/>
      <c r="AC124" s="96"/>
    </row>
  </sheetData>
  <mergeCells count="10">
    <mergeCell ref="E1:G1"/>
    <mergeCell ref="B1:D1"/>
    <mergeCell ref="Z1:AB1"/>
    <mergeCell ref="AC1:AE1"/>
    <mergeCell ref="H1:J1"/>
    <mergeCell ref="K1:M1"/>
    <mergeCell ref="N1:P1"/>
    <mergeCell ref="Q1:S1"/>
    <mergeCell ref="T1:V1"/>
    <mergeCell ref="W1:Y1"/>
  </mergeCells>
  <printOptions horizontalCentered="1"/>
  <pageMargins left="0.39370078740157483" right="0.39370078740157483" top="0.82677165354330717" bottom="0.51181102362204722" header="0.15748031496062992" footer="0.15748031496062992"/>
  <pageSetup paperSize="9" scale="65" orientation="landscape" r:id="rId1"/>
  <headerFooter alignWithMargins="0">
    <oddHeader xml:space="preserve">&amp;C&amp;"Times New Roman,Félkövér" 2019. évi költségvetés
 törzsvagyon karbantartása, fejlesztése
11601 cím kiadási előirányzat&amp;R&amp;"Times New Roman,Félkövér dőlt"8. melléklet a /2019. () 
önk. rendelethez
ezer forintban&amp;"Times New Roman,Normál"&amp;8
</oddHeader>
    <oddFooter xml:space="preserve">&amp;C
&amp;R
&amp;P
</oddFooter>
  </headerFooter>
  <rowBreaks count="2" manualBreakCount="2">
    <brk id="31" max="30" man="1"/>
    <brk id="58" max="30" man="1"/>
  </rowBreaks>
  <colBreaks count="1" manualBreakCount="1">
    <brk id="16" max="9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23</vt:i4>
      </vt:variant>
      <vt:variant>
        <vt:lpstr>Névvel ellátott tartományok</vt:lpstr>
      </vt:variant>
      <vt:variant>
        <vt:i4>40</vt:i4>
      </vt:variant>
    </vt:vector>
  </HeadingPairs>
  <TitlesOfParts>
    <vt:vector size="63" baseType="lpstr">
      <vt:lpstr>címrend</vt:lpstr>
      <vt:lpstr>címrendösszesen</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címrend kötelező</vt:lpstr>
      <vt:lpstr>címrend önként</vt:lpstr>
      <vt:lpstr>címrend államig</vt:lpstr>
      <vt:lpstr>Munka1</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eng.létszám!Nyomtatási_terület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tartalékok!Nyomtatási_terület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Varró Beáta</cp:lastModifiedBy>
  <cp:lastPrinted>2019-07-11T07:04:15Z</cp:lastPrinted>
  <dcterms:created xsi:type="dcterms:W3CDTF">2017-09-04T13:18:08Z</dcterms:created>
  <dcterms:modified xsi:type="dcterms:W3CDTF">2019-07-11T07:04:29Z</dcterms:modified>
</cp:coreProperties>
</file>